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200" tabRatio="588" firstSheet="9" activeTab="18"/>
  </bookViews>
  <sheets>
    <sheet name="RK 1" sheetId="3" r:id="rId1"/>
    <sheet name="RK 2" sheetId="2" r:id="rId2"/>
    <sheet name="RK 3" sheetId="4" r:id="rId3"/>
    <sheet name="RK 4" sheetId="5" r:id="rId4"/>
    <sheet name="RK 5" sheetId="6" r:id="rId5"/>
    <sheet name="RK 6" sheetId="8" r:id="rId6"/>
    <sheet name="RK7" sheetId="9" r:id="rId7"/>
    <sheet name="RK7a" sheetId="10" r:id="rId8"/>
    <sheet name="RK8a" sheetId="11" r:id="rId9"/>
    <sheet name="RK8b" sheetId="12" r:id="rId10"/>
    <sheet name="RK8c" sheetId="13" r:id="rId11"/>
    <sheet name="RK9" sheetId="14" r:id="rId12"/>
    <sheet name="RK10" sheetId="15" r:id="rId13"/>
    <sheet name="RK11.a" sheetId="16" r:id="rId14"/>
    <sheet name="RK11.b" sheetId="17" r:id="rId15"/>
    <sheet name="RK12" sheetId="18" r:id="rId16"/>
    <sheet name="RK13" sheetId="23" r:id="rId17"/>
    <sheet name="RK14.a" sheetId="24" r:id="rId18"/>
    <sheet name="RK14.b" sheetId="25" r:id="rId19"/>
    <sheet name="e-litigasi1" sheetId="29" r:id="rId20"/>
    <sheet name="E-litigasi" sheetId="28" r:id="rId21"/>
    <sheet name="l" sheetId="19" r:id="rId22"/>
    <sheet name="Sheet2" sheetId="20" r:id="rId23"/>
    <sheet name="Sheet3" sheetId="21" r:id="rId24"/>
    <sheet name="Sheet4" sheetId="22" r:id="rId25"/>
    <sheet name="Sheet5" sheetId="26" r:id="rId26"/>
    <sheet name="Lembar27" sheetId="30" r:id="rId27"/>
  </sheets>
  <externalReferences>
    <externalReference r:id="rId28"/>
    <externalReference r:id="rId29"/>
  </externalReferences>
  <definedNames>
    <definedName name="_xlnm.Print_Area" localSheetId="20">'E-litigasi'!$A$435:$AH$469</definedName>
    <definedName name="_xlnm.Print_Area" localSheetId="0">'RK 1'!$A$278:$AI$310</definedName>
    <definedName name="_xlnm.Print_Area" localSheetId="1">'RK 2'!$B$314:$AT$346</definedName>
    <definedName name="_xlnm.Print_Area" localSheetId="2">'RK 3'!$A$275:$AI$307</definedName>
    <definedName name="_xlnm.Print_Area" localSheetId="3">'RK 4'!$A$323:$AS$355</definedName>
    <definedName name="_xlnm.Print_Area" localSheetId="4">'RK 5'!$A$305:$Q$337</definedName>
    <definedName name="_xlnm.Print_Area" localSheetId="5">'RK 6'!$A$314:$V$349</definedName>
    <definedName name="_xlnm.Print_Area" localSheetId="12">RK10!$A$317:$L$350</definedName>
    <definedName name="_xlnm.Print_Area" localSheetId="13">RK11.a!$B$283:$H$318</definedName>
    <definedName name="_xlnm.Print_Area" localSheetId="14">RK11.b!$A$500:$W$533</definedName>
    <definedName name="_xlnm.Print_Area" localSheetId="15">RK12!$A$428:$F$462</definedName>
    <definedName name="_xlnm.Print_Area" localSheetId="16">RK13!$A$291:$AL$325</definedName>
    <definedName name="_xlnm.Print_Area" localSheetId="17">RK14.a!$A$291:$AH$325</definedName>
    <definedName name="_xlnm.Print_Area" localSheetId="18">RK14.b!$A$293:$AM$327</definedName>
    <definedName name="_xlnm.Print_Area" localSheetId="6">RK7!$A$299:$D$332</definedName>
    <definedName name="_xlnm.Print_Area" localSheetId="7">RK7a!$A$281:$I$315</definedName>
    <definedName name="_xlnm.Print_Area" localSheetId="8">RK8a!$A$271:$I$304</definedName>
    <definedName name="_xlnm.Print_Area" localSheetId="9">RK8b!$A$274:$H$306</definedName>
    <definedName name="_xlnm.Print_Area" localSheetId="10">RK8c!$A$277:$H$310</definedName>
    <definedName name="_xlnm.Print_Area" localSheetId="11">RK9!$A$284:$J$318</definedName>
  </definedNames>
  <calcPr calcId="144525"/>
</workbook>
</file>

<file path=xl/sharedStrings.xml><?xml version="1.0" encoding="utf-8"?>
<sst xmlns="http://schemas.openxmlformats.org/spreadsheetml/2006/main" count="15006" uniqueCount="744">
  <si>
    <r>
      <rPr>
        <b/>
        <sz val="11"/>
        <rFont val="Arial"/>
        <charset val="134"/>
      </rPr>
      <t xml:space="preserve">LAPORAN PERKARA BANDING YANG </t>
    </r>
    <r>
      <rPr>
        <b/>
        <i/>
        <sz val="11"/>
        <rFont val="Arial"/>
        <charset val="134"/>
      </rPr>
      <t>DITERIMA</t>
    </r>
    <r>
      <rPr>
        <b/>
        <sz val="11"/>
        <rFont val="Arial"/>
        <charset val="134"/>
      </rPr>
      <t xml:space="preserve"> PADA PENGADILAN TINGGI AGAMA PADANG</t>
    </r>
  </si>
  <si>
    <t>BULAN JANUARI TAHUN 2023</t>
  </si>
  <si>
    <t>RK1</t>
  </si>
  <si>
    <t>NOMOR</t>
  </si>
  <si>
    <t>PENGADILAN AGAMA</t>
  </si>
  <si>
    <t>A. PERKAWINAN</t>
  </si>
  <si>
    <t>B. Ekonomi Syari'ah</t>
  </si>
  <si>
    <t>C. Kewarisan</t>
  </si>
  <si>
    <t>D. Wasiat</t>
  </si>
  <si>
    <t>E. Hibah</t>
  </si>
  <si>
    <t>F. Wakaf</t>
  </si>
  <si>
    <t>G. Zakat / Infaq / Shodaqoh</t>
  </si>
  <si>
    <t>H. P3HP / Penetapan Ahli Waris</t>
  </si>
  <si>
    <t>I. Lain-lain</t>
  </si>
  <si>
    <t>Jumlah</t>
  </si>
  <si>
    <r>
      <rPr>
        <sz val="10"/>
        <rFont val="Arial"/>
        <charset val="134"/>
      </rPr>
      <t xml:space="preserve">Keterangan </t>
    </r>
    <r>
      <rPr>
        <vertAlign val="superscript"/>
        <sz val="10"/>
        <rFont val="Arial"/>
        <charset val="134"/>
      </rPr>
      <t>*)</t>
    </r>
  </si>
  <si>
    <t>Izin Poligami</t>
  </si>
  <si>
    <t>Pencegahan Perkawinan</t>
  </si>
  <si>
    <t>Penolakan Perk. Oleh PPN</t>
  </si>
  <si>
    <t>Pembatalan Perkawinan</t>
  </si>
  <si>
    <t>Kelalaian atas Kewajiban Sm/Is</t>
  </si>
  <si>
    <t>Cerai Talak</t>
  </si>
  <si>
    <t>Cerai Gugat</t>
  </si>
  <si>
    <t>Harta Bersama</t>
  </si>
  <si>
    <t>Penguasaan Anak</t>
  </si>
  <si>
    <t>Nafkah Anak Oleh Ibu</t>
  </si>
  <si>
    <t>Hak-hak Bekas Isteri</t>
  </si>
  <si>
    <t>Pengesahan Anak</t>
  </si>
  <si>
    <t>Pencabutan Kek. Orang Tua</t>
  </si>
  <si>
    <t>Perwalian</t>
  </si>
  <si>
    <t>Pencb. Kekuasaan Wali</t>
  </si>
  <si>
    <t>Penunj. Orang Lain Sbg Wali</t>
  </si>
  <si>
    <t>Ganti Rugi Thd Wali</t>
  </si>
  <si>
    <t>Asal Usul Anak</t>
  </si>
  <si>
    <t>Pen. Kawin Campuran</t>
  </si>
  <si>
    <t>Isbath Nikah</t>
  </si>
  <si>
    <t>Izin Kawin</t>
  </si>
  <si>
    <t>Dispenassi Kawin</t>
  </si>
  <si>
    <t>Wali Adhol</t>
  </si>
  <si>
    <t>PADANG</t>
  </si>
  <si>
    <t>PARIAMAN</t>
  </si>
  <si>
    <t>BATUSANGKAR</t>
  </si>
  <si>
    <t>BUKITTINGGI</t>
  </si>
  <si>
    <t>PAYAKUMBUH</t>
  </si>
  <si>
    <t>SAWAHLUNTO</t>
  </si>
  <si>
    <t>SOLOK</t>
  </si>
  <si>
    <t>PADANG PANJANG</t>
  </si>
  <si>
    <t>MUARA LABUH</t>
  </si>
  <si>
    <t>SIJUNJUNG</t>
  </si>
  <si>
    <t>KOTO BARU</t>
  </si>
  <si>
    <t>PAINAN</t>
  </si>
  <si>
    <t>LUBUK SIKAPING</t>
  </si>
  <si>
    <t>TALU</t>
  </si>
  <si>
    <t>MANINJAU</t>
  </si>
  <si>
    <t>KAB. 50 KOTA</t>
  </si>
  <si>
    <t>LUBUK BASUNG</t>
  </si>
  <si>
    <t>PULAU PUNJUNG</t>
  </si>
  <si>
    <t>JUMLAH</t>
  </si>
  <si>
    <t>Mengetahui :</t>
  </si>
  <si>
    <t>Padang, 6 Februari 2023</t>
  </si>
  <si>
    <t>Ketua Pengadilan Tinggi Agama Padang,</t>
  </si>
  <si>
    <t>Panitera Pengadilan Tinggi Agama Padang,</t>
  </si>
  <si>
    <t>Dr. Drs. H. PELMIZAR, M.H.I.</t>
  </si>
  <si>
    <t>Drs. SYAFRUDDIN</t>
  </si>
  <si>
    <t>NIP. 19561112 198103 1 009</t>
  </si>
  <si>
    <t>NIP. 196210141994031001</t>
  </si>
  <si>
    <t>BULAN FEBRUARI TAHUN 2023</t>
  </si>
  <si>
    <t>Padang, 8 Maret 2023</t>
  </si>
  <si>
    <t>Plt. Ketua Pengadilan Tinggi Agama Padang,</t>
  </si>
  <si>
    <t>Plh. Panitera Pengadilan Tinggi Agama Padang,</t>
  </si>
  <si>
    <t>Drs. Bahrul Amzah, M.H.</t>
  </si>
  <si>
    <t>H. MASDI, S.H.</t>
  </si>
  <si>
    <t>NIP. 195810201989031003</t>
  </si>
  <si>
    <t>NIP. 196806221990031004</t>
  </si>
  <si>
    <t>BULAN MARET TAHUN 2023</t>
  </si>
  <si>
    <t>TANJUNG PATI</t>
  </si>
  <si>
    <t>PA PULAU PUNJUNG</t>
  </si>
  <si>
    <t>Padang, 6 April 2023</t>
  </si>
  <si>
    <t>BULAN APRIL TAHUN 2023</t>
  </si>
  <si>
    <t>Padang, 5 Mei 2023</t>
  </si>
  <si>
    <t>BULAN MEI TAHUN 2023</t>
  </si>
  <si>
    <t>Padang, 7 Juni 2023</t>
  </si>
  <si>
    <t>BULAN JUNI TAHUN 2023</t>
  </si>
  <si>
    <t>Padang, 05 Juli 2023</t>
  </si>
  <si>
    <t>BULAN JULI TAHUN 2023</t>
  </si>
  <si>
    <t>Padang, 04 Agustus 2023</t>
  </si>
  <si>
    <t>BULAN AGUSTUS TAHUN 2023</t>
  </si>
  <si>
    <t>Padang, 06 September 2023</t>
  </si>
  <si>
    <t>Dr. Drs. H. Pelmizar, M.H.I.</t>
  </si>
  <si>
    <t>BULAN SEPTEMBER TAHUN 2023</t>
  </si>
  <si>
    <t>LIMA PULUH KOTA</t>
  </si>
  <si>
    <t>Padang, 06 Oktober 2023</t>
  </si>
  <si>
    <t>Drs. H. Syafri Amrul, M.H.I</t>
  </si>
  <si>
    <t>NIP. 195804101987031006</t>
  </si>
  <si>
    <t>BULAN OKTOBER TAHUN 2022</t>
  </si>
  <si>
    <t>Padang, 9 November 2022</t>
  </si>
  <si>
    <t>Wakil Ketua Pengadilan Tinggi Agama Padang,</t>
  </si>
  <si>
    <t>Plh.Panitera PTA. Padang,</t>
  </si>
  <si>
    <t>Drs. ABD. KHALIK, S.H., M.H.</t>
  </si>
  <si>
    <t>NIP. 196802071996031001</t>
  </si>
  <si>
    <t>BULAN NOVEMBER TAHUN 2022</t>
  </si>
  <si>
    <t>Padang, 12 Desember 2022</t>
  </si>
  <si>
    <t>Plh. Panitera PTA. Padang,</t>
  </si>
  <si>
    <t>BULAN DESEMBER TAHUN 2022</t>
  </si>
  <si>
    <t>Padang, 5 Januari 2023</t>
  </si>
  <si>
    <r>
      <rPr>
        <b/>
        <sz val="11"/>
        <rFont val="Arial"/>
        <charset val="134"/>
      </rPr>
      <t xml:space="preserve">REKAPITULASI LAPORAN PERKARA BANDING YANG </t>
    </r>
    <r>
      <rPr>
        <b/>
        <i/>
        <sz val="11"/>
        <rFont val="Arial"/>
        <charset val="134"/>
      </rPr>
      <t>DITERIMA</t>
    </r>
    <r>
      <rPr>
        <b/>
        <sz val="11"/>
        <rFont val="Arial"/>
        <charset val="134"/>
      </rPr>
      <t xml:space="preserve"> PADA PENGADILAN TINGGI AGAMA PADANG</t>
    </r>
  </si>
  <si>
    <t>BULAN JANUARI s/d APRIL TAHUN 2023</t>
  </si>
  <si>
    <r>
      <rPr>
        <b/>
        <sz val="11"/>
        <rFont val="Arial"/>
        <charset val="134"/>
      </rPr>
      <t xml:space="preserve">Rekapitulasi LAPORAN PERKARA BANDING YANG </t>
    </r>
    <r>
      <rPr>
        <b/>
        <i/>
        <sz val="11"/>
        <rFont val="Arial"/>
        <charset val="134"/>
      </rPr>
      <t>DITERIMA</t>
    </r>
    <r>
      <rPr>
        <b/>
        <sz val="11"/>
        <rFont val="Arial"/>
        <charset val="134"/>
      </rPr>
      <t xml:space="preserve"> PADA PENGADILAN TINGGI AGAMA PADANG</t>
    </r>
  </si>
  <si>
    <t>BULAN JANUARI s.d AGUSTUS TAHUN 2022</t>
  </si>
  <si>
    <t>Padang, 22 Juni 2017</t>
  </si>
  <si>
    <t>Drs. H. BUSRA, S.H., M.H.</t>
  </si>
  <si>
    <t>Drs. H. SYAIFUL ANWAR, MH</t>
  </si>
  <si>
    <t>NIP. 19560624 198003 1 006</t>
  </si>
  <si>
    <t>NIP. 19560828 198703 1 002</t>
  </si>
  <si>
    <t>LAPORAN PERKARA BANDING YANG DIPUTUS PADA PENGADILAN TINGGI AGAMA PADANG</t>
  </si>
  <si>
    <t>BULAN JANUARI 2023</t>
  </si>
  <si>
    <t>RK 2</t>
  </si>
  <si>
    <t>Sisa Tahun 2019</t>
  </si>
  <si>
    <t>Perkara Yang Diterima</t>
  </si>
  <si>
    <t>DICABUT</t>
  </si>
  <si>
    <t>B. Ekonomi Syariah</t>
  </si>
  <si>
    <t xml:space="preserve">G. Zakat / Infaq /Shodaqoh </t>
  </si>
  <si>
    <t>Ditolak</t>
  </si>
  <si>
    <t>Tidak Diterima</t>
  </si>
  <si>
    <t>Gugur</t>
  </si>
  <si>
    <t>Dicoret dari Register</t>
  </si>
  <si>
    <t>Sisa Akhir Bulan</t>
  </si>
  <si>
    <t>Perkara yang Sudah Diminutasi</t>
  </si>
  <si>
    <r>
      <rPr>
        <sz val="8"/>
        <rFont val="Arial"/>
        <charset val="134"/>
      </rPr>
      <t xml:space="preserve">Keterangan </t>
    </r>
    <r>
      <rPr>
        <vertAlign val="superscript"/>
        <sz val="8"/>
        <rFont val="Arial"/>
        <charset val="134"/>
      </rPr>
      <t>*)</t>
    </r>
  </si>
  <si>
    <t>Hak-hak bekas Isteri</t>
  </si>
  <si>
    <t>BULAN FEBRUARI 2023</t>
  </si>
  <si>
    <t>Sisa bulan lalu</t>
  </si>
  <si>
    <t>BULAN MARET 2023</t>
  </si>
  <si>
    <t>BULAN APRIL 2023</t>
  </si>
  <si>
    <t>BULAN MEI 2023</t>
  </si>
  <si>
    <t>BULAN JUNI 2023</t>
  </si>
  <si>
    <t>BULAN JULI 2023</t>
  </si>
  <si>
    <t>Panitera PTA. Padang,</t>
  </si>
  <si>
    <t>REKAPITULASI LAPORAN PERKARA BANDING YANG DIPUTUS PADA PENGADILAN TINGGI AGAMA PADANG</t>
  </si>
  <si>
    <t>Sisa tahun lalu</t>
  </si>
  <si>
    <t>Perkara Diterima Tahun 2023</t>
  </si>
  <si>
    <t>Sisa Akhir Tahun 2023</t>
  </si>
  <si>
    <r>
      <rPr>
        <b/>
        <sz val="10"/>
        <rFont val="Arial"/>
        <charset val="134"/>
      </rPr>
      <t xml:space="preserve">Keterangan </t>
    </r>
    <r>
      <rPr>
        <b/>
        <vertAlign val="superscript"/>
        <sz val="10"/>
        <rFont val="Arial"/>
        <charset val="134"/>
      </rPr>
      <t>*)</t>
    </r>
  </si>
  <si>
    <t>Bulan Januari s.d Juli 2022</t>
  </si>
  <si>
    <t>Sisatahun 2021</t>
  </si>
  <si>
    <t>LAPORAN PERKARA YANG DITERIMA PADA PENGADILAN AGAMA SE-WILAYAH PENGADILAN TINGGI AGAMA PADANG</t>
  </si>
  <si>
    <t>RK 3</t>
  </si>
  <si>
    <t>Keterangan *)</t>
  </si>
  <si>
    <t xml:space="preserve">Pengesahan Anak/ Pangangkatan Anak </t>
  </si>
  <si>
    <t>Dispensasi Kawin</t>
  </si>
  <si>
    <t>isbath nikah</t>
  </si>
  <si>
    <t>KABUPATEN 50 KOTA</t>
  </si>
  <si>
    <t>REKAPITULASI LAPORAN PERKARA YANG DITERIMA PADA PENGADILAN AGAMA SE-WILAYAH PENGADILAN TINGGI AGAMA PADANG</t>
  </si>
  <si>
    <t>SEMESTER I TAHUN 2023</t>
  </si>
  <si>
    <t>Bulan Januari s.d Mei 2020</t>
  </si>
  <si>
    <t>RALAT LAPORAN PERKARA YANG DIPUTUS PADA PENGADILAN AGAMA SE-WILAYAH PENGADILAN TINGGI AGAMA PADANG</t>
  </si>
  <si>
    <t>RK 4</t>
  </si>
  <si>
    <t>Sisa Tahun 2021</t>
  </si>
  <si>
    <t>Dicoret Dari Register</t>
  </si>
  <si>
    <t>Perkara Yang Sudah Diminutasi</t>
  </si>
  <si>
    <t>LAPORAN PERKARA YANG DIPUTUS PADA PENGADILAN AGAMA SE-WILAYAH PENGADILAN TINGGI AGAMA PADANG</t>
  </si>
  <si>
    <t>Sisa Bulan Lalu</t>
  </si>
  <si>
    <t>NB: RALAT PA LIMA PULUH KOTA</t>
  </si>
  <si>
    <t>REKAPITULASI LAPORAN PERKARA YANG DIPUTUS PADA PENGADILAN AGAMA SE-WILAYAH PENGADILAN TINGGI AGAMA PADANG</t>
  </si>
  <si>
    <t>Bulan Januari s.d September 2019</t>
  </si>
  <si>
    <t>Padang, 9 November  2022</t>
  </si>
  <si>
    <t>Sisa Tahun Lalu</t>
  </si>
  <si>
    <t>Sisa Akhir Tahun</t>
  </si>
  <si>
    <t>Versi SIPP</t>
  </si>
  <si>
    <t>SELISIH JUMLAH PERKARA DI SIPP DENGAN LAPORAN MANUAL</t>
  </si>
  <si>
    <t>BEBAN PERKARA</t>
  </si>
  <si>
    <t>PUTUS</t>
  </si>
  <si>
    <t>SISA</t>
  </si>
  <si>
    <t>SELISIH</t>
  </si>
  <si>
    <t>DATA LAPTAH</t>
  </si>
  <si>
    <t>Sesuai laporan manual</t>
  </si>
  <si>
    <t>sesuai laporan manual</t>
  </si>
  <si>
    <t>FAKTOR-FAKTOR PENYEBAB TERJADINYA PERCERAIAN</t>
  </si>
  <si>
    <t>PADA PENGADILAN AGAMA SE-WILAYAH PENGADILAN TINGGI AGAMA PADANG</t>
  </si>
  <si>
    <t>Pasal 19 PP 9 Tahun 1975 jo pasal 116 KHI</t>
  </si>
  <si>
    <t>RK5</t>
  </si>
  <si>
    <t>NO</t>
  </si>
  <si>
    <t>PENGADILAN TINGGI AGAMA PADANG</t>
  </si>
  <si>
    <t>PENYEBAB TERJADINYA PERCERAIAN</t>
  </si>
  <si>
    <t>Zina</t>
  </si>
  <si>
    <t>Mabuk</t>
  </si>
  <si>
    <t>Madat</t>
  </si>
  <si>
    <t>Judi</t>
  </si>
  <si>
    <t>Meninggalkan Salah Satu Pihak</t>
  </si>
  <si>
    <t>Dihukum Penjara</t>
  </si>
  <si>
    <t>Poligami</t>
  </si>
  <si>
    <t>KDRT</t>
  </si>
  <si>
    <t>Cacat Badan</t>
  </si>
  <si>
    <t>Perselisihan dan Pertengkaran Terus Menerus</t>
  </si>
  <si>
    <t>Kawin Paksa</t>
  </si>
  <si>
    <t>Murtad</t>
  </si>
  <si>
    <t>Ekonomi</t>
  </si>
  <si>
    <t>Tidak Ada Keharmonisan</t>
  </si>
  <si>
    <t>Padang, 31 Desember 2018</t>
  </si>
  <si>
    <t>Panitera PTA Padang,</t>
  </si>
  <si>
    <t>Drs.H. MISBAHUL MUNIR, SH.,MH</t>
  </si>
  <si>
    <t>NIP. 196202131991031000</t>
  </si>
  <si>
    <t>REKAPITULASI FAKTOR-FAKTOR PENYEBAB TERJADINYA PERCERAIAN</t>
  </si>
  <si>
    <t>BULAN JANUARI s/d OKTOBER TAHUN 2022</t>
  </si>
  <si>
    <t>Padang, 15 November 2022</t>
  </si>
  <si>
    <t>Plh. Ketua Pengadilan Tinggi Agama Padang,</t>
  </si>
  <si>
    <t>Drs. HAMDANI S., SH., M.H.I.</t>
  </si>
  <si>
    <t>NIP. 195602121984031001</t>
  </si>
  <si>
    <t>NIP. 19680207 199603 1 001</t>
  </si>
  <si>
    <t>LAPORAN PERKARA KHUSUS PP. NO. 10 TAHUN 1983 jo PP. NO. 45 TAHUN 1990</t>
  </si>
  <si>
    <t>PADA PENGADILAN AGAMA SE WILAYAH PENGADILAN TINGGI AGAMA PADANG</t>
  </si>
  <si>
    <t>RK 6</t>
  </si>
  <si>
    <t>JENIS PERKARA</t>
  </si>
  <si>
    <t>DIPUTUS</t>
  </si>
  <si>
    <t>PERKARA YANG DIPUTUS</t>
  </si>
  <si>
    <t>KETERANGAN</t>
  </si>
  <si>
    <t xml:space="preserve"> Penggugat / Pemohon</t>
  </si>
  <si>
    <t>Tergugat / Termohon</t>
  </si>
  <si>
    <t>Ada Izin Pejabat</t>
  </si>
  <si>
    <t>Tidak Ada Izin Pejabat</t>
  </si>
  <si>
    <t>Ada Persetujuan Pejabat</t>
  </si>
  <si>
    <t>Tidak Ada Persetujuan Pejabat</t>
  </si>
  <si>
    <t>Sisa</t>
  </si>
  <si>
    <t>Terima</t>
  </si>
  <si>
    <t xml:space="preserve">Sisa </t>
  </si>
  <si>
    <t>Teima</t>
  </si>
  <si>
    <t>Drs. Hamdani. S, S.H., M.H.I.</t>
  </si>
  <si>
    <t>REKAPITULASI LAPORAN PERKARA KHUSUS PP. NO. 10 TAHUN 1983 jo PP. NO. 45 TAHUN 1990</t>
  </si>
  <si>
    <t>Sisa 2022</t>
  </si>
  <si>
    <t>Terima 2023</t>
  </si>
  <si>
    <t>RALAT REKAPITULASI LAPORAN KEUANGAN PERKARA</t>
  </si>
  <si>
    <t>RK7</t>
  </si>
  <si>
    <t>JANUARI</t>
  </si>
  <si>
    <t>URAIAN</t>
  </si>
  <si>
    <t>FEBRUARI</t>
  </si>
  <si>
    <t>PENERIMAAN</t>
  </si>
  <si>
    <t>PENGELUARAN</t>
  </si>
  <si>
    <t>MARET</t>
  </si>
  <si>
    <t>APRIL</t>
  </si>
  <si>
    <t>Sisa Awal</t>
  </si>
  <si>
    <t>MEI</t>
  </si>
  <si>
    <t>Penerimaan Bulan Ini</t>
  </si>
  <si>
    <t>JUNI</t>
  </si>
  <si>
    <t>Biaya Panggilan</t>
  </si>
  <si>
    <t>JULI</t>
  </si>
  <si>
    <t>Biaya Penerjemah</t>
  </si>
  <si>
    <t>AGUSTUS</t>
  </si>
  <si>
    <t>Biaya Sita</t>
  </si>
  <si>
    <t>SEPTEMBER</t>
  </si>
  <si>
    <t>Biaya Pemeriksaan Setempat</t>
  </si>
  <si>
    <t>OKTOBER</t>
  </si>
  <si>
    <t>Biaya Sumpah</t>
  </si>
  <si>
    <t>NOPEMBER</t>
  </si>
  <si>
    <t>Biaya Pemberitahuan</t>
  </si>
  <si>
    <t>DESEMBER</t>
  </si>
  <si>
    <t>Biaya Pengiriman Perkara</t>
  </si>
  <si>
    <t>Biaya Materai</t>
  </si>
  <si>
    <t>HHK</t>
  </si>
  <si>
    <t>ATK/ dll</t>
  </si>
  <si>
    <t>Pengembalian Panjar Biaya Perkara</t>
  </si>
  <si>
    <t>Jumlah Pengeluaran</t>
  </si>
  <si>
    <t>SALDO</t>
  </si>
  <si>
    <t xml:space="preserve">                              Padang, 6 Februari 2023</t>
  </si>
  <si>
    <t xml:space="preserve">                              Panitera Pengadilan Tinggi Agama Padang,</t>
  </si>
  <si>
    <t xml:space="preserve">                              Drs. SYAFRUDDIN</t>
  </si>
  <si>
    <t xml:space="preserve">                              NIP. 196210141994031001</t>
  </si>
  <si>
    <t>REKAPITULASI LAPORAN KEUANGAN PERKARA</t>
  </si>
  <si>
    <t>Nb: PA pariaman dan PA Painan Ralat Lipa 7a</t>
  </si>
  <si>
    <t xml:space="preserve">                        Padang, 6 Februari 2023</t>
  </si>
  <si>
    <t xml:space="preserve">                        Plh. Panitera Pengadilan Tinggi Agama Padang,</t>
  </si>
  <si>
    <t xml:space="preserve">                        H. MASDI, S.H.</t>
  </si>
  <si>
    <t xml:space="preserve">                        NIP. 196806221990031004</t>
  </si>
  <si>
    <t>NB: Koto Baru Ralat LIPA 7a</t>
  </si>
  <si>
    <t xml:space="preserve">                              Padang, 7 Juni 2023</t>
  </si>
  <si>
    <t>NB: PA Koto Baru, PA Sawahlunto, PA Payakumbuh ralat LIPA 7a</t>
  </si>
  <si>
    <t xml:space="preserve">                        Padang, 7 Juni 2023</t>
  </si>
  <si>
    <t xml:space="preserve">                        Panitera Pengadilan Tinggi Agama Padang,</t>
  </si>
  <si>
    <t xml:space="preserve">                        Drs. SYAFRUDDIN</t>
  </si>
  <si>
    <t xml:space="preserve">                        NIP. 196210141994031001</t>
  </si>
  <si>
    <t>Hak Hak Kepaniteraan (Redaksi, Pendaftaran dll)</t>
  </si>
  <si>
    <t>NB: PA Tanjung Pati merevisi saldo awal 2021 (karena penerapan aplikasi aps_badilag)</t>
  </si>
  <si>
    <t>HHK (Redaksi, Pendaftaran dll)</t>
  </si>
  <si>
    <t xml:space="preserve">                              Padang, 05 Juli 2023</t>
  </si>
  <si>
    <t>iri</t>
  </si>
  <si>
    <t xml:space="preserve"> Rp672,780,000.00 </t>
  </si>
  <si>
    <t xml:space="preserve"> Rp306,956,500.00 </t>
  </si>
  <si>
    <t xml:space="preserve"> Rp-   </t>
  </si>
  <si>
    <t xml:space="preserve"> Rp875,000.00 </t>
  </si>
  <si>
    <t xml:space="preserve"> Rp245,000.00 </t>
  </si>
  <si>
    <t xml:space="preserve"> Rp95,850,000.00 </t>
  </si>
  <si>
    <t xml:space="preserve"> Rp7,300,000.00 </t>
  </si>
  <si>
    <t xml:space="preserve"> Rp11,360,000.00 </t>
  </si>
  <si>
    <t xml:space="preserve"> Rp66,450,000.00 </t>
  </si>
  <si>
    <t xml:space="preserve"> Rp49,800,000.00 </t>
  </si>
  <si>
    <t xml:space="preserve"> Rp259,172,500.00 </t>
  </si>
  <si>
    <t xml:space="preserve">                              Padang, 04 Agustus 2023</t>
  </si>
  <si>
    <t xml:space="preserve">                              Padang, 06 September 2023</t>
  </si>
  <si>
    <t>Sisa Awal Tahun</t>
  </si>
  <si>
    <t>Penerimaan</t>
  </si>
  <si>
    <t>REKAPITULASI KEUANGAN PERKARA</t>
  </si>
  <si>
    <t>PENGADILAN TINGGI AGAMA PADANG DAN PENGADILAN AGAMA SEWILAYAH PENGADILAN TINGGI AGAMA PADANG</t>
  </si>
  <si>
    <t>RK.7a</t>
  </si>
  <si>
    <t>SATKER</t>
  </si>
  <si>
    <t>SALDO AWAL PELAPORAN                     (Rp)</t>
  </si>
  <si>
    <t xml:space="preserve">PENERIMAAN BULAN INI (Rp)                        </t>
  </si>
  <si>
    <t>UANG TERPAKAI                              (Rp)</t>
  </si>
  <si>
    <t>UANG YANG DIKEMBALIKAN KE PARA PIHAK  (Rp)</t>
  </si>
  <si>
    <t>PENYETORAN SISA PANJAR KE KAS NEGARA</t>
  </si>
  <si>
    <t>SALDO AKHIR BULAN                                      (Rp)</t>
  </si>
  <si>
    <t>PTA Padang</t>
  </si>
  <si>
    <t>PA Padang</t>
  </si>
  <si>
    <t>PA Pariaman</t>
  </si>
  <si>
    <t>PA Solok</t>
  </si>
  <si>
    <t>PA Batusangkar</t>
  </si>
  <si>
    <t>PA Padang Panjang</t>
  </si>
  <si>
    <t>PA Muara Labuh</t>
  </si>
  <si>
    <t>PA Sijunjung</t>
  </si>
  <si>
    <t>PA Koto Baru</t>
  </si>
  <si>
    <t>PA Painan</t>
  </si>
  <si>
    <t>PA Lubuk Sikaping</t>
  </si>
  <si>
    <t>PA Talu</t>
  </si>
  <si>
    <t>PA Maninjau</t>
  </si>
  <si>
    <t>PA Payakumbuh</t>
  </si>
  <si>
    <t>PA Tanjung Pati</t>
  </si>
  <si>
    <t>PA Lubung Basung</t>
  </si>
  <si>
    <t>PA Sawahlunto</t>
  </si>
  <si>
    <t>PA Bukittinggi</t>
  </si>
  <si>
    <t>PA Pulau Punjung</t>
  </si>
  <si>
    <t>9. Hj. ALIFAH, S.H.</t>
  </si>
  <si>
    <t>10. Drs. APRIZAL</t>
  </si>
  <si>
    <t>PA Lubuk Basung</t>
  </si>
  <si>
    <t>RALAT REKAPITULASI KEUANGAN PERKARA</t>
  </si>
  <si>
    <t>NIP. 19550826 198203 1 004</t>
  </si>
  <si>
    <t>NB: PA Koto Baru, PA Sawahlunto, dan PA Payakumbuh ralat LIPA 7a</t>
  </si>
  <si>
    <t>Mengetahui</t>
  </si>
  <si>
    <t>SALDO AWAL       TAHUN 2022                               (Rp)</t>
  </si>
  <si>
    <t xml:space="preserve">PENERIMAAN                 TAHUN 2022                                    (Rp)                        </t>
  </si>
  <si>
    <t>REKAPITULASI PELAKSANAAN SIDANG DILUAR GEDUNG PENGADILAN</t>
  </si>
  <si>
    <t>RK8.a</t>
  </si>
  <si>
    <t>Satker Pengadilan Agama</t>
  </si>
  <si>
    <t>PAGU TAHUN 2023</t>
  </si>
  <si>
    <t>REALISASI S.D BULAN LALU</t>
  </si>
  <si>
    <t>REALISASI BULAN INI</t>
  </si>
  <si>
    <t>JUMLAH KEGIATAN</t>
  </si>
  <si>
    <t>JUMLAH PERKARA</t>
  </si>
  <si>
    <t>PA. Lima Puluh Kota</t>
  </si>
  <si>
    <t>PAGU TAHUN 2022</t>
  </si>
  <si>
    <t xml:space="preserve"> REKAPITULASI PELAKSANAAN SIDANG DILUAR GEDUNG PENGADILAN</t>
  </si>
  <si>
    <t>40 perkara</t>
  </si>
  <si>
    <t>jumlah keseluruhan kegiatan sampai sept</t>
  </si>
  <si>
    <t>PAGU TAHUN 2021</t>
  </si>
  <si>
    <t>8 kegiatan</t>
  </si>
  <si>
    <t>NIP. 196202131991031006</t>
  </si>
  <si>
    <t>NO.</t>
  </si>
  <si>
    <t>SATKER PENGADILAN AGAMA</t>
  </si>
  <si>
    <t>REALISASI S.D BULAN INI</t>
  </si>
  <si>
    <t>LAPORAN PELAKSAAN PRODEO</t>
  </si>
  <si>
    <t>PENGADILAN AGAMA SEWILAYAH PENGADILAN TINGGI AGAMA PADANG</t>
  </si>
  <si>
    <t>RK8.b</t>
  </si>
  <si>
    <t>Satker PengaEilan Agama</t>
  </si>
  <si>
    <t>REALISASI S.E BULAN LALU</t>
  </si>
  <si>
    <t xml:space="preserve"> - </t>
  </si>
  <si>
    <t>LAPORAN PELAKSANAAN PRODEO</t>
  </si>
  <si>
    <t xml:space="preserve"> PENGADILAN AGAMA SEWILAYAH PENGADILAN TINGGI AGAMA PADANG</t>
  </si>
  <si>
    <t>LAPORAN PELAKSANAAN POSBAKUM</t>
  </si>
  <si>
    <t>RK8.c</t>
  </si>
  <si>
    <t>POSBAKUM</t>
  </si>
  <si>
    <t>JUMLAH LAYANAN</t>
  </si>
  <si>
    <t>30 perkara bkt</t>
  </si>
  <si>
    <t>`18</t>
  </si>
  <si>
    <t xml:space="preserve"> Layanan</t>
  </si>
  <si>
    <t>169 Layanan</t>
  </si>
  <si>
    <t>24 Layanan</t>
  </si>
  <si>
    <t>89 Layanan</t>
  </si>
  <si>
    <t>REKAPITULASI LAPORAN PELAKSANAAN POSBAKUM</t>
  </si>
  <si>
    <t>REALISASI</t>
  </si>
  <si>
    <t>REKAPITULASI PERKARA YANG DIMOHONKAN BANDING,</t>
  </si>
  <si>
    <t>KASASI, PENINJAUAN KEMBALI DAN EKSEKUSI</t>
  </si>
  <si>
    <t>RK9</t>
  </si>
  <si>
    <t>Pengadilan Agama</t>
  </si>
  <si>
    <t>Perkara Banding</t>
  </si>
  <si>
    <t>Perkara Kasasi</t>
  </si>
  <si>
    <t>Perkara PK</t>
  </si>
  <si>
    <t>Eksekusi</t>
  </si>
  <si>
    <t>Dimohon</t>
  </si>
  <si>
    <t>Diputus</t>
  </si>
  <si>
    <t>Dilaksanakan</t>
  </si>
  <si>
    <t>PA Kab Limapuluh Kota</t>
  </si>
  <si>
    <t>Padang, 04 Agustus 2022</t>
  </si>
  <si>
    <t>(Dicabut)</t>
  </si>
  <si>
    <t>(Penetapan Non eksekuntabel)</t>
  </si>
  <si>
    <t>Ket.</t>
  </si>
  <si>
    <t>REKAPITULASI LAPORAN MEDIASI</t>
  </si>
  <si>
    <t>RK10</t>
  </si>
  <si>
    <t>Sisa Perkara Lalu</t>
  </si>
  <si>
    <t>Perkara diterima bulan ini</t>
  </si>
  <si>
    <t>Jumlah Perkara yang tidak bisa di mediasi</t>
  </si>
  <si>
    <t>Jumlah Perkara yang di Mediasi</t>
  </si>
  <si>
    <t>Laporan Perkara Mediasi</t>
  </si>
  <si>
    <t>Masih dalam proses Mediasi</t>
  </si>
  <si>
    <t>Sisa Perkara</t>
  </si>
  <si>
    <t xml:space="preserve">Keterangan </t>
  </si>
  <si>
    <t>Tidak Berhasil</t>
  </si>
  <si>
    <t>Berhasil</t>
  </si>
  <si>
    <t>Berhasil seluruhnnya</t>
  </si>
  <si>
    <t>Berhasil dengan pencabutan</t>
  </si>
  <si>
    <t>Berhasil sebagian</t>
  </si>
  <si>
    <t>1 berhasil seluruhnya</t>
  </si>
  <si>
    <t>4 sebagian , 2 seluruhnya</t>
  </si>
  <si>
    <t>3 berhasil sebagian</t>
  </si>
  <si>
    <t>1 berhasil sebagian</t>
  </si>
  <si>
    <t>6 berhasil sebagian</t>
  </si>
  <si>
    <t>4 berhasil sebagian</t>
  </si>
  <si>
    <t>2 bersil seluruhnya 1 pencabutan</t>
  </si>
  <si>
    <t>4 berhasil seluruhnya</t>
  </si>
  <si>
    <t>3 berhasil seluruhnya</t>
  </si>
  <si>
    <t>1 berhasil pencabutan, 2 berhasil sebagian</t>
  </si>
  <si>
    <t>1 berhasil pencabutan</t>
  </si>
  <si>
    <t>1 seluruhnya, 2 pencabutan, 12 sebagian</t>
  </si>
  <si>
    <t>Berhasil seluruhnya</t>
  </si>
  <si>
    <t>Berhasil Seluruhnya</t>
  </si>
  <si>
    <t>berhasil karena pencabutan</t>
  </si>
  <si>
    <t>berhasil sebagian</t>
  </si>
  <si>
    <t>Berhasil karena pencabutan</t>
  </si>
  <si>
    <t>Berhasil Sebagian</t>
  </si>
  <si>
    <t>TRIWULAN II</t>
  </si>
  <si>
    <t>Gagal</t>
  </si>
  <si>
    <t>-</t>
  </si>
  <si>
    <t>Keterangan : Kolom keterangan merupakan perkara yang dicabut setelah mediasi</t>
  </si>
  <si>
    <t>Padang, 30 Juli 2020</t>
  </si>
  <si>
    <t>SUJARWO, S.H.</t>
  </si>
  <si>
    <t>NIP. 196303051985031006</t>
  </si>
  <si>
    <t>Berhasil selurhnya</t>
  </si>
  <si>
    <t>Sisa Perkara 2022</t>
  </si>
  <si>
    <t>Perkara diterima tahun 2022</t>
  </si>
  <si>
    <t>JUMLAH PERKARA BERHASIL</t>
  </si>
  <si>
    <t>REKAPITULASI PENERIMAAN HAK-HAK KEPANITERAAN (HHK)</t>
  </si>
  <si>
    <t>RK.11.a</t>
  </si>
  <si>
    <t>TOTAL</t>
  </si>
  <si>
    <t>Permohonan Pendaftaran Tingkat Banding</t>
  </si>
  <si>
    <t>Permohonan Pendaftaran Tingkat Pertama</t>
  </si>
  <si>
    <t>Permohonan Pendaftaran Tingkat Kasasi</t>
  </si>
  <si>
    <t>Permohonan Pendaftaran Tingkat PK</t>
  </si>
  <si>
    <t>PA Limapuluh Kota</t>
  </si>
  <si>
    <t xml:space="preserve">                  BULAN SEPTEMBER TAHUN 2023</t>
  </si>
  <si>
    <t>RK. 11.a</t>
  </si>
  <si>
    <t xml:space="preserve">                  BULAN DESEMBER TAHUN 2022</t>
  </si>
  <si>
    <t xml:space="preserve"> BULAN JANUARI s/d APRIL TAHUN 2023</t>
  </si>
  <si>
    <t>REKAPITULASI HAK-HAK KEPANITERAAN LAINNYA (HHKL)</t>
  </si>
  <si>
    <t>RK.11.b</t>
  </si>
  <si>
    <t>HHKL</t>
  </si>
  <si>
    <t>Penyerahan turunan/ salinan putusan/ penetapan pengadilan</t>
  </si>
  <si>
    <t>Hak Redaksi</t>
  </si>
  <si>
    <t>Memperlihatkan surat kepada yang berkepentingan mengenai surat-                                                                  surat yang tersimpan kepaniteraan</t>
  </si>
  <si>
    <t>mencarikan surat yang tersimpan di arsip yang tidak dimintakan turunan</t>
  </si>
  <si>
    <t>pembuatan akta dimana seorang menyatakan menerima keputusan                                                                                          dalam perkara pelanggaran</t>
  </si>
  <si>
    <t>penyitaan/ eksekusi barang yang bergerak atau yang tidak bergerak                                 untuk pencatatan pencabutan suatu penyitaan di dalam berita                                 turunan</t>
  </si>
  <si>
    <t>melakukan penjualan di muka umum/ lelang atas perintah                                                           pengadilan</t>
  </si>
  <si>
    <t>penyimpanan dan penyerahan kembali uang atau surat berharga yang disimpan di kepaniteraan</t>
  </si>
  <si>
    <t>legalisasi tandatangan</t>
  </si>
  <si>
    <t>pencatatan pembuatan akta yang bukan keputusan pengadilan</t>
  </si>
  <si>
    <t>suatu penyerahan akta di kepaniteraan yang dilakukan di dalam hal yang diharuskan menurut hukum</t>
  </si>
  <si>
    <t>penyerahan akta tersebut diatas Panitera/ Jurusita</t>
  </si>
  <si>
    <t>penyerahan surat dari berkas perkara</t>
  </si>
  <si>
    <t>akta asli yang dibuat kepaniteraan</t>
  </si>
  <si>
    <t>legalisasi dari satu atau lebih tanda tangan  di dalam akta</t>
  </si>
  <si>
    <t>pendaftaran  surat kuasa untuk mewakili pihak yang berperkara</t>
  </si>
  <si>
    <t>biaya pembuatan surat kuasa insidentil</t>
  </si>
  <si>
    <t>pengesahan surat dibawah tangan</t>
  </si>
  <si>
    <t>uang leges</t>
  </si>
  <si>
    <t>lain-lain</t>
  </si>
  <si>
    <t>Lain-Lain</t>
  </si>
  <si>
    <t xml:space="preserve"> REKAPITULASI HAK-HAK KEPANITERAAN LAINNYA (HHKL)</t>
  </si>
  <si>
    <t xml:space="preserve"> BULAN NOVEMBER TAHUN 2022</t>
  </si>
  <si>
    <t>Lain-lain</t>
  </si>
  <si>
    <t>REKAPITULASI TINGKAT PENYELESAIAN PERKARA</t>
  </si>
  <si>
    <t>PTA PADANG DAN PA SEWILAYAH PENGADILAN TINGGI AGAMA PADANG</t>
  </si>
  <si>
    <t>RK12</t>
  </si>
  <si>
    <t>JUMLAH PERKARA DISELESAIKAN</t>
  </si>
  <si>
    <t>diputus s/d 3 bulan</t>
  </si>
  <si>
    <t>diputus 3-5 bulan</t>
  </si>
  <si>
    <t>diputus lebih dari 5 bulan</t>
  </si>
  <si>
    <t>belum putus lebih dari 5 bulan</t>
  </si>
  <si>
    <t>PA Lima Puluh Kota</t>
  </si>
  <si>
    <t>Pulau Punjung</t>
  </si>
  <si>
    <t xml:space="preserve"> </t>
  </si>
  <si>
    <t xml:space="preserve">REKAPITULASI LAPORAN LAYANAN MEJA E-COURT </t>
  </si>
  <si>
    <t>RK.13</t>
  </si>
  <si>
    <t>No</t>
  </si>
  <si>
    <t>Satker</t>
  </si>
  <si>
    <t>Pemberian informasi dan penjelasan secara elektronik</t>
  </si>
  <si>
    <t>Pengaktifan kembali akun pengguna lain</t>
  </si>
  <si>
    <t>Pembuatan akun bagi pengguna lain</t>
  </si>
  <si>
    <t>Bantuan mendapatkan akun bagi calon pengguna terdaftar</t>
  </si>
  <si>
    <t>Bantuan mendapatkan akun dan mendaftarkan permohonan intervensi</t>
  </si>
  <si>
    <t>Bantuan mendapatkan taksiran biaya perkara  (e-SKUM) bagi pengguna terdaftar/Pengguna Lain</t>
  </si>
  <si>
    <t>Bantuan mendapatkan perkara melalui   e-Court bagi pengguna terdaftar</t>
  </si>
  <si>
    <t>Bantuan mendapatkan perkara melalui   e-Court bagi pengguna lain</t>
  </si>
  <si>
    <t>Bantuan mengunggah (upload) dokumen pengguna terdaftar</t>
  </si>
  <si>
    <t>Bantuan mengunggah (upload) dokumen pengguna lain</t>
  </si>
  <si>
    <t>Pemulihan akun Pengguna lain</t>
  </si>
  <si>
    <t>Dan Lain-Lain</t>
  </si>
  <si>
    <t>Hasil</t>
  </si>
  <si>
    <t>Diselesaikan</t>
  </si>
  <si>
    <t>Dalam Proses</t>
  </si>
  <si>
    <t>Padang, 06 Juli 2022</t>
  </si>
  <si>
    <t>REKAPITULASI LAPORAN PERSIDANGAN ELEKTRONIK</t>
  </si>
  <si>
    <t>RK.14.a</t>
  </si>
  <si>
    <t>PERKARA DITERIMA</t>
  </si>
  <si>
    <t>PERKAWINAN</t>
  </si>
  <si>
    <t>RK.14.b</t>
  </si>
  <si>
    <t>No.</t>
  </si>
  <si>
    <t>SATUAN KERJA</t>
  </si>
  <si>
    <t>SISA BULAN LALU</t>
  </si>
  <si>
    <t>DITERIMA</t>
  </si>
  <si>
    <t>PERKARA DIPUTUS</t>
  </si>
  <si>
    <t>SISA / MASIH DALAM PROSES</t>
  </si>
  <si>
    <t>SISA TAHUN 2022</t>
  </si>
  <si>
    <t>Perkara e-litigasi</t>
  </si>
  <si>
    <t>jumlah</t>
  </si>
  <si>
    <t>lipa 24 e-litigasi</t>
  </si>
  <si>
    <t>putus e-litigasi</t>
  </si>
  <si>
    <t>(table e-litigasi)</t>
  </si>
  <si>
    <t>semua perkara ecourt</t>
  </si>
  <si>
    <t>Padang</t>
  </si>
  <si>
    <t>Pariaman</t>
  </si>
  <si>
    <t>No Perkara</t>
  </si>
  <si>
    <t>No perkara</t>
  </si>
  <si>
    <t>1 P- 22 P</t>
  </si>
  <si>
    <t>Pengesahan Nikah</t>
  </si>
  <si>
    <t>CG</t>
  </si>
  <si>
    <t>3/Pdt.G/2023/PA.Bkt</t>
  </si>
  <si>
    <t>3/pdt.p/2023</t>
  </si>
  <si>
    <t>dk</t>
  </si>
  <si>
    <t>9/Pdt.G/2023/PA.Bkt</t>
  </si>
  <si>
    <t>2/Pdt.P/2023/PA.ML</t>
  </si>
  <si>
    <t>CT</t>
  </si>
  <si>
    <t>DK</t>
  </si>
  <si>
    <t>2/pdt.P/2023/PA.Min</t>
  </si>
  <si>
    <t>IN</t>
  </si>
  <si>
    <t>7/Pdt.G/2023/PA.LK</t>
  </si>
  <si>
    <t>5/Pdt.G/2023/PA.LB</t>
  </si>
  <si>
    <t>1/Pdt.P/2023/PA Plj</t>
  </si>
  <si>
    <t>33/Pdt.G/2023/PA.Prm</t>
  </si>
  <si>
    <t>4/Pdt.G/2023/PA.Bkt</t>
  </si>
  <si>
    <t>2/pdt.p/2023</t>
  </si>
  <si>
    <t>perwalian</t>
  </si>
  <si>
    <t>10/Pdt.G/2023/PA.Bkt</t>
  </si>
  <si>
    <t>wali adol</t>
  </si>
  <si>
    <t>5/Pdt.P/2023/PA.ML</t>
  </si>
  <si>
    <t>1/pdt.P/2023/PA.Min</t>
  </si>
  <si>
    <t>15/Pdt.G/2023/PA.LK</t>
  </si>
  <si>
    <t>7/Pdt.G/2023/PA.LB</t>
  </si>
  <si>
    <t>8/Pdt.P/2023/PA Plj</t>
  </si>
  <si>
    <t>27/Pdt.G/2023/PA.Prm</t>
  </si>
  <si>
    <t>Wali Adhal</t>
  </si>
  <si>
    <t>7/Pdt.G/2023/PA.Bkt</t>
  </si>
  <si>
    <t>17/g</t>
  </si>
  <si>
    <t>cg</t>
  </si>
  <si>
    <t>6/Pdt.G/2023/PA.Bkt</t>
  </si>
  <si>
    <t>6/Pdt.P/2023/PA.ML</t>
  </si>
  <si>
    <t>isbat</t>
  </si>
  <si>
    <t>ct</t>
  </si>
  <si>
    <t>4/pdt.P/2023/PA.Min</t>
  </si>
  <si>
    <t>17/Pdt.G/2023/PA.LK</t>
  </si>
  <si>
    <t>8/Pdt.G/2023/PA.LB</t>
  </si>
  <si>
    <t>18/g</t>
  </si>
  <si>
    <t>10/Pdt.P/2023/PA.ML</t>
  </si>
  <si>
    <t>asal usul anak</t>
  </si>
  <si>
    <t>16/Pdt.G/2023/PA.LK</t>
  </si>
  <si>
    <t>43/Pdt.G/2023/PA.LB</t>
  </si>
  <si>
    <t>16/Pdt.G/2023/PA.Bkt</t>
  </si>
  <si>
    <t>22/g</t>
  </si>
  <si>
    <t>12/Pdt.P/2023/PA.ML</t>
  </si>
  <si>
    <t>2/Pdt.G/2023/PA.LK</t>
  </si>
  <si>
    <t>62/Pdt.G/2023/PA.LB</t>
  </si>
  <si>
    <t>17/Pdt.G/2023/PA.Bkt</t>
  </si>
  <si>
    <t>25/g</t>
  </si>
  <si>
    <t>3/Pdt.P/2023/PA.ML</t>
  </si>
  <si>
    <t>4/Pdt.G/2023/PA.LK</t>
  </si>
  <si>
    <t>10/Pdt.G/2023/PA.LB</t>
  </si>
  <si>
    <t>21/Pdt.G/2023/PA.Bkt</t>
  </si>
  <si>
    <t>4/p</t>
  </si>
  <si>
    <t>4/Pdt.P/2023/PA.ML</t>
  </si>
  <si>
    <t>5/Pdt.G/2023/PA.LK</t>
  </si>
  <si>
    <t>34/Pdt.G/2023/PA.LB</t>
  </si>
  <si>
    <t>25/Pdt.G/2023/PA.Bkt</t>
  </si>
  <si>
    <t>5/p</t>
  </si>
  <si>
    <t>8/Pdt.P/2023/PA.ML</t>
  </si>
  <si>
    <t>6/Pdt.G/2023/PA.LK</t>
  </si>
  <si>
    <t>2/Pdt.G/2023/PA.Bkt</t>
  </si>
  <si>
    <t>8/p</t>
  </si>
  <si>
    <t>9/Pdt.P/2023/PA.ML</t>
  </si>
  <si>
    <t>Perwalian Anak</t>
  </si>
  <si>
    <t>8/Pdt.G/2023/PA.LK</t>
  </si>
  <si>
    <t>8/Pdt.G/2023/PA.Bkt</t>
  </si>
  <si>
    <t>14/Pdt.G/2023/PA.ML</t>
  </si>
  <si>
    <t>Cerai talak</t>
  </si>
  <si>
    <t>10/Pdt.G/2023/PA.LK</t>
  </si>
  <si>
    <t>4/Pdt.G/2023/PA.ML</t>
  </si>
  <si>
    <t>12/Pdt.G/2023/PA.LK</t>
  </si>
  <si>
    <t>11/Pdt.G/2023/PA.Bkt</t>
  </si>
  <si>
    <t>20/Pdt.G/2023/PA.ML</t>
  </si>
  <si>
    <t>18/Pdt.G/2023/PA.LK</t>
  </si>
  <si>
    <t>5/Pdt.G/2023/PA.Bkt</t>
  </si>
  <si>
    <t>1/Pdt.P/2023/PA.ML</t>
  </si>
  <si>
    <t>13/Pdt.G/2023/PA.LK</t>
  </si>
  <si>
    <t>23/Pdt.G/2023/PA.LK</t>
  </si>
  <si>
    <t>1/Pdt.G/2023/PA.Bkt</t>
  </si>
  <si>
    <t>3/Pdt.G/2023/PA.LK</t>
  </si>
  <si>
    <t>1/Pdt.G/2023/PA.LK</t>
  </si>
  <si>
    <t>maret</t>
  </si>
  <si>
    <t>BULAN JANUARI TAHUN 2021</t>
  </si>
  <si>
    <t>Padang, 29 Januari 2021</t>
  </si>
  <si>
    <t>Drs. H. ZEIN AHSAN, M.H.</t>
  </si>
  <si>
    <t>BULAN FEBRUARI TAHUN 2022</t>
  </si>
  <si>
    <t>Padang, 26 Februari 2021</t>
  </si>
  <si>
    <t>BULAN MARET TAHUN 2021</t>
  </si>
  <si>
    <t>Padang, 31 Maret 2021</t>
  </si>
  <si>
    <t>BULAN APRIL TAHUN 2021</t>
  </si>
  <si>
    <t>Padang, 30 April 2021</t>
  </si>
  <si>
    <t>BULAN MEI TAHUN 2021</t>
  </si>
  <si>
    <t>Padang, 31 Mei 2021</t>
  </si>
  <si>
    <t>BULAN JUNI TAHUN 2022</t>
  </si>
  <si>
    <t>Padang, 30 Juni 2021</t>
  </si>
  <si>
    <t>BULAN JULI TAHUN 2021</t>
  </si>
  <si>
    <t>Padang, 30 Juli 2021</t>
  </si>
  <si>
    <t>BULAN AGUSTUS TAHUN 2021</t>
  </si>
  <si>
    <t>Padang, 31 Agustus 2021</t>
  </si>
  <si>
    <t>BULAN SEPTEMBER TAHUN 2021</t>
  </si>
  <si>
    <t>Padang, 30 September 2021</t>
  </si>
  <si>
    <t>BULAN OKTOBER TAHUN 2021</t>
  </si>
  <si>
    <t>Padang, 29 Oktober 2021</t>
  </si>
  <si>
    <t>BULAN NOVEMBER TAHUN 2021</t>
  </si>
  <si>
    <t>Padang, 30 November 2021</t>
  </si>
  <si>
    <t>BULAN DESEMBER TAHUN 2021</t>
  </si>
  <si>
    <t>Padang, 5 Januari 2022</t>
  </si>
  <si>
    <t>BULAN JANUARI s/d DESEMBER TAHUN 2021</t>
  </si>
  <si>
    <t>LAPORAN Perkara terpadu</t>
  </si>
  <si>
    <t>PENGADILAN AGAMA WILAYAH PENGADILAN TINGGI AGAMA PADANG</t>
  </si>
  <si>
    <t>BULAN JULI 2015</t>
  </si>
  <si>
    <t xml:space="preserve">Tempat Pelaksanaan </t>
  </si>
  <si>
    <t>Waktu Pelaksanaan</t>
  </si>
  <si>
    <t xml:space="preserve">Jumlah Perkara Isbat Nikah </t>
  </si>
  <si>
    <t>Jumlah Buku Nikah Yang Dikeluarkan Oleh KUA</t>
  </si>
  <si>
    <t>Jumlah Akta Kelahiran yg Dikeluarkan DUKCAPIL</t>
  </si>
  <si>
    <t>Kabul</t>
  </si>
  <si>
    <t>Tolak</t>
  </si>
  <si>
    <t xml:space="preserve">Suami </t>
  </si>
  <si>
    <t>Istri</t>
  </si>
  <si>
    <t>PA. PADANG</t>
  </si>
  <si>
    <t>PA. PARIAMAN</t>
  </si>
  <si>
    <t>PA. BATUSANGKAR</t>
  </si>
  <si>
    <t>PA. BUKITTINGGI</t>
  </si>
  <si>
    <t>PA. PAYAKUMBUH</t>
  </si>
  <si>
    <t>PA. SAWAHLUNTO</t>
  </si>
  <si>
    <t>PA. SOLOK</t>
  </si>
  <si>
    <t>PA. PADANG PANJANG</t>
  </si>
  <si>
    <t>PA. MUARA LABUH</t>
  </si>
  <si>
    <t>PA. SIJUNJUNG</t>
  </si>
  <si>
    <t>PA. KOTO BARU</t>
  </si>
  <si>
    <t>PA. PAINAN</t>
  </si>
  <si>
    <t>PA. LUBUK SIKAPING</t>
  </si>
  <si>
    <t>PA. TALU</t>
  </si>
  <si>
    <t>nihil</t>
  </si>
  <si>
    <t>PA. MANINJAU</t>
  </si>
  <si>
    <t>PA. LIMA PULUH KOTA</t>
  </si>
  <si>
    <t>PA. LUBUK BASUNG</t>
  </si>
  <si>
    <t>Padang, Mei 2015</t>
  </si>
  <si>
    <t>Dr. H. IDRIS MAHMUDY, S.H,M.H,</t>
  </si>
  <si>
    <t>Drs. H. SYAIFUL ANWAR., MH</t>
  </si>
  <si>
    <t>NIP. 19491212 197803 1 003</t>
  </si>
  <si>
    <t>REKAPITULASI PERKARAYANG BELUM PUTUS LEWAT DARI 5 BULAN PENYELESAIAN PERKARA</t>
  </si>
  <si>
    <t>PENGADILAN AGAMA SEWILAYAH PENGADILAN TINGGGI AGAMA PADANG</t>
  </si>
  <si>
    <t>S.D LAPORAN JULI 2015</t>
  </si>
  <si>
    <t>Tanggal Daftar Perkara</t>
  </si>
  <si>
    <t>Jumlah bulan</t>
  </si>
  <si>
    <t>0015/Pdt.G/2015/PA.Prm</t>
  </si>
  <si>
    <t>6 bulan</t>
  </si>
  <si>
    <t>043/Pdt.G/2015/PA.Slk</t>
  </si>
  <si>
    <t>0036/Pdt.G/2014/PA.Bsk</t>
  </si>
  <si>
    <t>11 bulan</t>
  </si>
  <si>
    <t>0236/Pdt.G/2014/PA.PP</t>
  </si>
  <si>
    <t>9 bulan</t>
  </si>
  <si>
    <t>0178/Pdt.G/2014/PA.LK</t>
  </si>
  <si>
    <t>14 bulan</t>
  </si>
  <si>
    <t>0207/Pdt.G/2014/PA.Pyk</t>
  </si>
  <si>
    <t>0507/Pdt.G/2014/PA.Pyk</t>
  </si>
  <si>
    <t>8 bulan</t>
  </si>
  <si>
    <t>0519/Pdt.G/2014/PA.Pyk</t>
  </si>
  <si>
    <t>V. Data Keadaan Perkara Tingkat Pertama Tahun 2015</t>
  </si>
  <si>
    <t>Wilayah Pengadilan Tinggi Agama Padang</t>
  </si>
  <si>
    <t>NO. URUT</t>
  </si>
  <si>
    <t>BANYAKNYA PERKARA</t>
  </si>
  <si>
    <t>PUTUS BULAN INI</t>
  </si>
  <si>
    <t>SISA AKHIR BULAN          5-(6+12)</t>
  </si>
  <si>
    <t>BANDING</t>
  </si>
  <si>
    <t>KASASI</t>
  </si>
  <si>
    <t>PK</t>
  </si>
  <si>
    <t>SISA TAHUN LALU</t>
  </si>
  <si>
    <t>DIKABULKAN</t>
  </si>
  <si>
    <t>DITOLAK</t>
  </si>
  <si>
    <t>TIDAK DITERIMA</t>
  </si>
  <si>
    <t>DIGUGURKAN</t>
  </si>
  <si>
    <t>DICORET DARI REGISTER</t>
  </si>
  <si>
    <t>JUMLAH LAJUR      7,8,9,         10,11</t>
  </si>
  <si>
    <t>Penunjukan Orang Lain sebagai Wali</t>
  </si>
  <si>
    <t>Pencabutan Kekuasaan Wali</t>
  </si>
  <si>
    <t>Pencabutan Kekuasaan Orang Tua</t>
  </si>
  <si>
    <t>Hak-Hak Bekas Isteri</t>
  </si>
  <si>
    <t>Nafkah Anak oleh Ibu</t>
  </si>
  <si>
    <t>Kelalaian atas Kewajiban</t>
  </si>
  <si>
    <t>Penolakan Perkawinan Oleh PPN</t>
  </si>
  <si>
    <t>Ganti Rugi Terhadap Wali</t>
  </si>
  <si>
    <t>Penetapan Kawin Campur</t>
  </si>
  <si>
    <t>Isbat Nikah</t>
  </si>
  <si>
    <t>Ekonomi Syariah</t>
  </si>
  <si>
    <t>Kewarisan</t>
  </si>
  <si>
    <t>Wasiat</t>
  </si>
  <si>
    <t xml:space="preserve"> Hibah</t>
  </si>
  <si>
    <t>Wakaf</t>
  </si>
  <si>
    <t>Zakat/Infak/Shadaqah</t>
  </si>
  <si>
    <t>P3HP</t>
  </si>
  <si>
    <t>Penyanyi : Ine Chntya</t>
  </si>
  <si>
    <t>Haa…, haa…</t>
  </si>
  <si>
    <t>Hanya ada satu didalam hatiku</t>
  </si>
  <si>
    <t>Hanya ada satu dalam ingatanku</t>
  </si>
  <si>
    <t>Pagi siang dan malam hati slalu terbayang</t>
  </si>
  <si>
    <t>Wajahmu duhai pujaanku seorang</t>
  </si>
  <si>
    <t>Rindu dan gelisah slalu saja datang</t>
  </si>
  <si>
    <t>Bagaikan tiada luka yang terbuang</t>
  </si>
  <si>
    <t>Slalu ingin bertemu denganmu</t>
  </si>
  <si>
    <t>Kuingin selalu ada di sisimu</t>
  </si>
  <si>
    <t>Hanya ada satu di hatiku</t>
  </si>
  <si>
    <t>Reff:</t>
  </si>
  <si>
    <t>Beginilah rasanya, begini</t>
  </si>
  <si>
    <t>tersiksanya</t>
  </si>
  <si>
    <t>Bila hati tlah terpaut cinta</t>
  </si>
  <si>
    <t>Hidup ini bagaikan tiada berselera</t>
  </si>
  <si>
    <t>Bila sehari saja tak berjumpa</t>
  </si>
  <si>
    <t>Rindu, rindu selalu rindu</t>
  </si>
  <si>
    <t>Tiada jemu setiap kali bertemu</t>
  </si>
  <si>
    <t>Rindu, rindu menyayat kalbu</t>
  </si>
  <si>
    <t>Rindu dan cemburu selalu menyatu</t>
  </si>
</sst>
</file>

<file path=xl/styles.xml><?xml version="1.0" encoding="utf-8"?>
<styleSheet xmlns="http://schemas.openxmlformats.org/spreadsheetml/2006/main" xmlns:xr9="http://schemas.microsoft.com/office/spreadsheetml/2016/revision9">
  <numFmts count="15">
    <numFmt numFmtId="176" formatCode="_(* #,##0.00_);_(* \(#,##0.00\);_(* &quot;-&quot;??_);_(@_)"/>
    <numFmt numFmtId="177" formatCode="_-&quot;Rp&quot;* #,##0.00_-;\-&quot;Rp&quot;* #,##0.00_-;_-&quot;Rp&quot;* &quot;-&quot;??_-;_-@_-"/>
    <numFmt numFmtId="178" formatCode="_(* #,##0_);_(* \(#,##0\);_(* &quot;-&quot;_);_(@_)"/>
    <numFmt numFmtId="179" formatCode="_-&quot;Rp&quot;* #,##0_-;\-&quot;Rp&quot;* #,##0_-;_-&quot;Rp&quot;* &quot;-&quot;_-;_-@_-"/>
    <numFmt numFmtId="180" formatCode="_-* #,##0_-;\-* #,##0_-;_-* &quot;-&quot;_-;_-@_-"/>
    <numFmt numFmtId="181" formatCode="dd\-mmm\-yy"/>
    <numFmt numFmtId="182" formatCode="_(* #,##0.00_);_(* \(#,##0.00\);_(* &quot;-&quot;_);_(@_)"/>
    <numFmt numFmtId="183" formatCode="_(* #,##0_);_(* \(#,##0\);_(* &quot;-&quot;??_);_(@_)"/>
    <numFmt numFmtId="184" formatCode="#\ &quot;Layanan&quot;"/>
    <numFmt numFmtId="185" formatCode="#\ &quot;Perkara&quot;"/>
    <numFmt numFmtId="186" formatCode="#\ &quot;Kegiatan&quot;"/>
    <numFmt numFmtId="187" formatCode="_-[$Rp-421]* #,##0_-;\-[$Rp-421]* #,##0_-;_-[$Rp-421]* &quot;-&quot;_-;_-@_-"/>
    <numFmt numFmtId="188" formatCode="dd\-mm\-yyyy"/>
    <numFmt numFmtId="189" formatCode="_([$Rp-421]* #,##0.00_);_([$Rp-421]* \(#,##0.00\);_([$Rp-421]* &quot;-&quot;??_);_(@_)"/>
    <numFmt numFmtId="190" formatCode="#,##0_);\(#,##0\)"/>
  </numFmts>
  <fonts count="128">
    <font>
      <sz val="11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color theme="1"/>
      <name val="Times New Roman"/>
      <charset val="134"/>
    </font>
    <font>
      <sz val="12"/>
      <color theme="1"/>
      <name val="Times New Roman"/>
      <charset val="134"/>
    </font>
    <font>
      <b/>
      <u/>
      <sz val="12"/>
      <color theme="1"/>
      <name val="Times New Roman"/>
      <charset val="134"/>
    </font>
    <font>
      <sz val="10"/>
      <color theme="1"/>
      <name val="Calibri"/>
      <charset val="134"/>
      <scheme val="minor"/>
    </font>
    <font>
      <i/>
      <sz val="9"/>
      <color theme="1"/>
      <name val="Calibri"/>
      <charset val="134"/>
      <scheme val="minor"/>
    </font>
    <font>
      <b/>
      <sz val="11"/>
      <color theme="1"/>
      <name val="Arial"/>
      <charset val="134"/>
    </font>
    <font>
      <sz val="8"/>
      <name val="Arial"/>
      <charset val="134"/>
    </font>
    <font>
      <i/>
      <sz val="9"/>
      <color theme="1"/>
      <name val="Arial"/>
      <charset val="134"/>
    </font>
    <font>
      <sz val="11"/>
      <color theme="1"/>
      <name val="Arial"/>
      <charset val="134"/>
    </font>
    <font>
      <b/>
      <sz val="8"/>
      <name val="Arial"/>
      <charset val="134"/>
    </font>
    <font>
      <u/>
      <sz val="11"/>
      <color theme="10"/>
      <name val="Calibri"/>
      <charset val="134"/>
      <scheme val="minor"/>
    </font>
    <font>
      <sz val="11"/>
      <name val="Calibri"/>
      <charset val="134"/>
      <scheme val="minor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sz val="12"/>
      <color theme="1"/>
      <name val="Arial"/>
      <charset val="134"/>
    </font>
    <font>
      <b/>
      <sz val="12"/>
      <name val="Arial"/>
      <charset val="134"/>
    </font>
    <font>
      <sz val="11"/>
      <color theme="1"/>
      <name val="Arial Narrow"/>
      <charset val="134"/>
    </font>
    <font>
      <sz val="14"/>
      <color theme="1"/>
      <name val="Arial Narrow"/>
      <charset val="134"/>
    </font>
    <font>
      <b/>
      <sz val="14"/>
      <color theme="1"/>
      <name val="Arial Narrow"/>
      <charset val="134"/>
    </font>
    <font>
      <sz val="14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sz val="10"/>
      <name val="Arial"/>
      <charset val="134"/>
    </font>
    <font>
      <b/>
      <sz val="11"/>
      <name val="Calibri"/>
      <charset val="134"/>
      <scheme val="minor"/>
    </font>
    <font>
      <b/>
      <sz val="10"/>
      <name val="Arial"/>
      <charset val="134"/>
    </font>
    <font>
      <u/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sz val="11"/>
      <name val="Times New Roman"/>
      <charset val="134"/>
    </font>
    <font>
      <b/>
      <u/>
      <sz val="11"/>
      <color theme="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rgb="FFFF0000"/>
      <name val="Arial"/>
      <charset val="134"/>
    </font>
    <font>
      <sz val="10.5"/>
      <color rgb="FF333333"/>
      <name val="Helvetica"/>
      <charset val="134"/>
    </font>
    <font>
      <sz val="8"/>
      <color theme="1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9"/>
      <name val="Calibri"/>
      <charset val="134"/>
      <scheme val="minor"/>
    </font>
    <font>
      <b/>
      <sz val="8"/>
      <color rgb="FF0027A4"/>
      <name val="Arial"/>
      <charset val="134"/>
    </font>
    <font>
      <i/>
      <sz val="8"/>
      <name val="Arial"/>
      <charset val="134"/>
    </font>
    <font>
      <b/>
      <sz val="12"/>
      <color rgb="FF0027A4"/>
      <name val="Arial"/>
      <charset val="134"/>
    </font>
    <font>
      <b/>
      <sz val="9"/>
      <name val="Arial"/>
      <charset val="134"/>
    </font>
    <font>
      <b/>
      <u/>
      <sz val="10"/>
      <color theme="1"/>
      <name val="Arial"/>
      <charset val="134"/>
    </font>
    <font>
      <b/>
      <u/>
      <sz val="10"/>
      <name val="Arial"/>
      <charset val="134"/>
    </font>
    <font>
      <b/>
      <sz val="12"/>
      <color theme="3"/>
      <name val="Arial"/>
      <charset val="134"/>
    </font>
    <font>
      <b/>
      <sz val="12"/>
      <name val="Arial Narrow"/>
      <charset val="134"/>
    </font>
    <font>
      <sz val="11"/>
      <name val="Arial Narrow"/>
      <charset val="134"/>
    </font>
    <font>
      <b/>
      <sz val="12"/>
      <color theme="1"/>
      <name val="Arial"/>
      <charset val="134"/>
    </font>
    <font>
      <b/>
      <sz val="11"/>
      <name val="Arial Narrow"/>
      <charset val="134"/>
    </font>
    <font>
      <sz val="12"/>
      <name val="Arial"/>
      <charset val="134"/>
    </font>
    <font>
      <b/>
      <sz val="11"/>
      <color theme="1"/>
      <name val="Arial Narrow"/>
      <charset val="134"/>
    </font>
    <font>
      <b/>
      <sz val="12"/>
      <color theme="1"/>
      <name val="Arial Narrow"/>
      <charset val="134"/>
    </font>
    <font>
      <b/>
      <u/>
      <sz val="12"/>
      <color theme="1"/>
      <name val="Arial Narrow"/>
      <charset val="134"/>
    </font>
    <font>
      <b/>
      <u/>
      <sz val="11"/>
      <color theme="1"/>
      <name val="Arial Narrow"/>
      <charset val="134"/>
    </font>
    <font>
      <sz val="12"/>
      <color theme="1"/>
      <name val="Arial Narrow"/>
      <charset val="134"/>
    </font>
    <font>
      <sz val="12"/>
      <color theme="0"/>
      <name val="Arial"/>
      <charset val="134"/>
    </font>
    <font>
      <sz val="11"/>
      <color theme="0"/>
      <name val="Arial Narrow"/>
      <charset val="134"/>
    </font>
    <font>
      <b/>
      <sz val="12"/>
      <color theme="0"/>
      <name val="Arial"/>
      <charset val="134"/>
    </font>
    <font>
      <b/>
      <sz val="11"/>
      <color theme="0"/>
      <name val="Arial Narrow"/>
      <charset val="134"/>
    </font>
    <font>
      <b/>
      <u/>
      <sz val="12"/>
      <color theme="1"/>
      <name val="Arial"/>
      <charset val="134"/>
    </font>
    <font>
      <b/>
      <u/>
      <sz val="12"/>
      <name val="Arial"/>
      <charset val="134"/>
    </font>
    <font>
      <sz val="1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i/>
      <sz val="10"/>
      <name val="Arial"/>
      <charset val="134"/>
    </font>
    <font>
      <i/>
      <sz val="10"/>
      <name val="Arial Narrow"/>
      <charset val="134"/>
    </font>
    <font>
      <b/>
      <i/>
      <sz val="10"/>
      <name val="Arial Narrow"/>
      <charset val="134"/>
    </font>
    <font>
      <b/>
      <sz val="16"/>
      <color theme="4"/>
      <name val="Arial"/>
      <charset val="134"/>
    </font>
    <font>
      <b/>
      <sz val="14"/>
      <name val="Arial"/>
      <charset val="134"/>
    </font>
    <font>
      <sz val="11"/>
      <name val="Arial"/>
      <charset val="134"/>
    </font>
    <font>
      <b/>
      <sz val="11"/>
      <name val="Arial"/>
      <charset val="134"/>
    </font>
    <font>
      <sz val="12"/>
      <color rgb="FF0027A4"/>
      <name val="Arial"/>
      <charset val="134"/>
    </font>
    <font>
      <b/>
      <sz val="11"/>
      <color rgb="FF0027A4"/>
      <name val="Arial"/>
      <charset val="134"/>
    </font>
    <font>
      <sz val="11"/>
      <color rgb="FF0027A4"/>
      <name val="Arial"/>
      <charset val="134"/>
    </font>
    <font>
      <b/>
      <u val="singleAccounting"/>
      <sz val="12"/>
      <name val="Arial"/>
      <charset val="134"/>
    </font>
    <font>
      <sz val="12"/>
      <color indexed="10"/>
      <name val="Arial"/>
      <charset val="134"/>
    </font>
    <font>
      <i/>
      <sz val="12"/>
      <name val="Arial"/>
      <charset val="134"/>
    </font>
    <font>
      <b/>
      <i/>
      <sz val="12"/>
      <name val="Arial"/>
      <charset val="134"/>
    </font>
    <font>
      <sz val="14"/>
      <name val="Calibri"/>
      <charset val="134"/>
      <scheme val="minor"/>
    </font>
    <font>
      <b/>
      <sz val="9"/>
      <color rgb="FF0027A4"/>
      <name val="Arial"/>
      <charset val="134"/>
    </font>
    <font>
      <sz val="9"/>
      <name val="Arial"/>
      <charset val="134"/>
    </font>
    <font>
      <b/>
      <sz val="12"/>
      <color rgb="FFFF0000"/>
      <name val="Arial"/>
      <charset val="134"/>
    </font>
    <font>
      <sz val="11"/>
      <color theme="0"/>
      <name val="Arial"/>
      <charset val="134"/>
    </font>
    <font>
      <b/>
      <sz val="11"/>
      <color theme="0"/>
      <name val="Arial"/>
      <charset val="134"/>
    </font>
    <font>
      <sz val="10"/>
      <color theme="0"/>
      <name val="Arial"/>
      <charset val="134"/>
    </font>
    <font>
      <b/>
      <sz val="10"/>
      <color theme="0"/>
      <name val="Arial"/>
      <charset val="134"/>
    </font>
    <font>
      <b/>
      <sz val="12"/>
      <color theme="4"/>
      <name val="Arial"/>
      <charset val="134"/>
    </font>
    <font>
      <b/>
      <u/>
      <sz val="11"/>
      <name val="Arial"/>
      <charset val="134"/>
    </font>
    <font>
      <b/>
      <i/>
      <sz val="12"/>
      <color theme="1"/>
      <name val="Arial"/>
      <charset val="134"/>
    </font>
    <font>
      <b/>
      <sz val="10"/>
      <name val="Calibri"/>
      <charset val="134"/>
      <scheme val="minor"/>
    </font>
    <font>
      <sz val="10"/>
      <color theme="0"/>
      <name val="Calibri"/>
      <charset val="134"/>
      <scheme val="minor"/>
    </font>
    <font>
      <b/>
      <u/>
      <sz val="11"/>
      <color theme="1"/>
      <name val="Arial"/>
      <charset val="134"/>
    </font>
    <font>
      <u val="singleAccounting"/>
      <sz val="11"/>
      <color theme="1"/>
      <name val="Arial"/>
      <charset val="134"/>
    </font>
    <font>
      <u val="singleAccounting"/>
      <sz val="10"/>
      <color theme="1"/>
      <name val="Calibri"/>
      <charset val="134"/>
      <scheme val="minor"/>
    </font>
    <font>
      <b/>
      <u val="singleAccounting"/>
      <sz val="12"/>
      <color theme="0"/>
      <name val="Arial"/>
      <charset val="134"/>
    </font>
    <font>
      <sz val="8"/>
      <color theme="1"/>
      <name val="Arial"/>
      <charset val="134"/>
    </font>
    <font>
      <b/>
      <sz val="8"/>
      <color theme="1"/>
      <name val="Arial"/>
      <charset val="134"/>
    </font>
    <font>
      <b/>
      <i/>
      <sz val="8"/>
      <name val="Arial"/>
      <charset val="134"/>
    </font>
    <font>
      <i/>
      <sz val="8"/>
      <color theme="1"/>
      <name val="Arial"/>
      <charset val="134"/>
    </font>
    <font>
      <b/>
      <u val="singleAccounting"/>
      <sz val="12"/>
      <color theme="1"/>
      <name val="Arial"/>
      <charset val="134"/>
    </font>
    <font>
      <b/>
      <sz val="14"/>
      <color theme="1"/>
      <name val="Arial"/>
      <charset val="134"/>
    </font>
    <font>
      <i/>
      <sz val="10"/>
      <color theme="1"/>
      <name val="Arial"/>
      <charset val="134"/>
    </font>
    <font>
      <i/>
      <sz val="10"/>
      <name val="Arial"/>
      <charset val="134"/>
    </font>
    <font>
      <b/>
      <sz val="14"/>
      <color indexed="16"/>
      <name val="Arial"/>
      <charset val="134"/>
    </font>
    <font>
      <sz val="14"/>
      <name val="Arial"/>
      <charset val="134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vertAlign val="superscript"/>
      <sz val="8"/>
      <name val="Arial"/>
      <charset val="134"/>
    </font>
    <font>
      <b/>
      <vertAlign val="superscript"/>
      <sz val="10"/>
      <name val="Arial"/>
      <charset val="134"/>
    </font>
    <font>
      <b/>
      <i/>
      <sz val="11"/>
      <name val="Arial"/>
      <charset val="134"/>
    </font>
    <font>
      <vertAlign val="superscript"/>
      <sz val="10"/>
      <name val="Arial"/>
      <charset val="134"/>
    </font>
  </fonts>
  <fills count="48">
    <fill>
      <patternFill patternType="none"/>
    </fill>
    <fill>
      <patternFill patternType="gray125"/>
    </fill>
    <fill>
      <patternFill patternType="solid">
        <fgColor theme="0" tint="-0.1498764000366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5FCC8"/>
        <bgColor indexed="64"/>
      </patternFill>
    </fill>
    <fill>
      <patternFill patternType="lightGray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BFEEC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9FED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double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215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center"/>
    </xf>
    <xf numFmtId="0" fontId="0" fillId="17" borderId="144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0" borderId="145" applyNumberFormat="0" applyFill="0" applyAlignment="0" applyProtection="0">
      <alignment vertical="center"/>
    </xf>
    <xf numFmtId="0" fontId="111" fillId="0" borderId="145" applyNumberFormat="0" applyFill="0" applyAlignment="0" applyProtection="0">
      <alignment vertical="center"/>
    </xf>
    <xf numFmtId="0" fontId="112" fillId="0" borderId="146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18" borderId="147" applyNumberFormat="0" applyAlignment="0" applyProtection="0">
      <alignment vertical="center"/>
    </xf>
    <xf numFmtId="0" fontId="114" fillId="19" borderId="148" applyNumberFormat="0" applyAlignment="0" applyProtection="0">
      <alignment vertical="center"/>
    </xf>
    <xf numFmtId="0" fontId="115" fillId="19" borderId="147" applyNumberFormat="0" applyAlignment="0" applyProtection="0">
      <alignment vertical="center"/>
    </xf>
    <xf numFmtId="0" fontId="116" fillId="20" borderId="149" applyNumberFormat="0" applyAlignment="0" applyProtection="0">
      <alignment vertical="center"/>
    </xf>
    <xf numFmtId="0" fontId="117" fillId="0" borderId="150" applyNumberFormat="0" applyFill="0" applyAlignment="0" applyProtection="0">
      <alignment vertical="center"/>
    </xf>
    <xf numFmtId="0" fontId="118" fillId="0" borderId="151" applyNumberFormat="0" applyFill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2" fillId="24" borderId="0" applyNumberFormat="0" applyBorder="0" applyAlignment="0" applyProtection="0">
      <alignment vertical="center"/>
    </xf>
    <xf numFmtId="0" fontId="123" fillId="25" borderId="0" applyNumberFormat="0" applyBorder="0" applyAlignment="0" applyProtection="0">
      <alignment vertical="center"/>
    </xf>
    <xf numFmtId="0" fontId="123" fillId="26" borderId="0" applyNumberFormat="0" applyBorder="0" applyAlignment="0" applyProtection="0">
      <alignment vertical="center"/>
    </xf>
    <xf numFmtId="0" fontId="122" fillId="27" borderId="0" applyNumberFormat="0" applyBorder="0" applyAlignment="0" applyProtection="0">
      <alignment vertical="center"/>
    </xf>
    <xf numFmtId="0" fontId="122" fillId="28" borderId="0" applyNumberFormat="0" applyBorder="0" applyAlignment="0" applyProtection="0">
      <alignment vertical="center"/>
    </xf>
    <xf numFmtId="0" fontId="123" fillId="29" borderId="0" applyNumberFormat="0" applyBorder="0" applyAlignment="0" applyProtection="0">
      <alignment vertical="center"/>
    </xf>
    <xf numFmtId="0" fontId="123" fillId="30" borderId="0" applyNumberFormat="0" applyBorder="0" applyAlignment="0" applyProtection="0">
      <alignment vertical="center"/>
    </xf>
    <xf numFmtId="0" fontId="122" fillId="31" borderId="0" applyNumberFormat="0" applyBorder="0" applyAlignment="0" applyProtection="0">
      <alignment vertical="center"/>
    </xf>
    <xf numFmtId="0" fontId="122" fillId="32" borderId="0" applyNumberFormat="0" applyBorder="0" applyAlignment="0" applyProtection="0">
      <alignment vertical="center"/>
    </xf>
    <xf numFmtId="0" fontId="123" fillId="33" borderId="0" applyNumberFormat="0" applyBorder="0" applyAlignment="0" applyProtection="0">
      <alignment vertical="center"/>
    </xf>
    <xf numFmtId="0" fontId="123" fillId="34" borderId="0" applyNumberFormat="0" applyBorder="0" applyAlignment="0" applyProtection="0">
      <alignment vertical="center"/>
    </xf>
    <xf numFmtId="0" fontId="122" fillId="35" borderId="0" applyNumberFormat="0" applyBorder="0" applyAlignment="0" applyProtection="0">
      <alignment vertical="center"/>
    </xf>
    <xf numFmtId="0" fontId="122" fillId="36" borderId="0" applyNumberFormat="0" applyBorder="0" applyAlignment="0" applyProtection="0">
      <alignment vertical="center"/>
    </xf>
    <xf numFmtId="0" fontId="123" fillId="37" borderId="0" applyNumberFormat="0" applyBorder="0" applyAlignment="0" applyProtection="0">
      <alignment vertical="center"/>
    </xf>
    <xf numFmtId="0" fontId="123" fillId="38" borderId="0" applyNumberFormat="0" applyBorder="0" applyAlignment="0" applyProtection="0">
      <alignment vertical="center"/>
    </xf>
    <xf numFmtId="0" fontId="122" fillId="39" borderId="0" applyNumberFormat="0" applyBorder="0" applyAlignment="0" applyProtection="0">
      <alignment vertical="center"/>
    </xf>
    <xf numFmtId="0" fontId="122" fillId="40" borderId="0" applyNumberFormat="0" applyBorder="0" applyAlignment="0" applyProtection="0">
      <alignment vertical="center"/>
    </xf>
    <xf numFmtId="0" fontId="123" fillId="41" borderId="0" applyNumberFormat="0" applyBorder="0" applyAlignment="0" applyProtection="0">
      <alignment vertical="center"/>
    </xf>
    <xf numFmtId="0" fontId="123" fillId="42" borderId="0" applyNumberFormat="0" applyBorder="0" applyAlignment="0" applyProtection="0">
      <alignment vertical="center"/>
    </xf>
    <xf numFmtId="0" fontId="122" fillId="43" borderId="0" applyNumberFormat="0" applyBorder="0" applyAlignment="0" applyProtection="0">
      <alignment vertical="center"/>
    </xf>
    <xf numFmtId="0" fontId="122" fillId="44" borderId="0" applyNumberFormat="0" applyBorder="0" applyAlignment="0" applyProtection="0">
      <alignment vertical="center"/>
    </xf>
    <xf numFmtId="0" fontId="123" fillId="45" borderId="0" applyNumberFormat="0" applyBorder="0" applyAlignment="0" applyProtection="0">
      <alignment vertical="center"/>
    </xf>
    <xf numFmtId="0" fontId="123" fillId="46" borderId="0" applyNumberFormat="0" applyBorder="0" applyAlignment="0" applyProtection="0">
      <alignment vertical="center"/>
    </xf>
    <xf numFmtId="0" fontId="122" fillId="47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0" borderId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0" borderId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9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0" fillId="0" borderId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0" borderId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/>
  </cellStyleXfs>
  <cellXfs count="1397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7" xfId="0" applyBorder="1"/>
    <xf numFmtId="178" fontId="0" fillId="0" borderId="7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8" xfId="0" applyBorder="1"/>
    <xf numFmtId="0" fontId="2" fillId="0" borderId="8" xfId="0" applyFont="1" applyBorder="1"/>
    <xf numFmtId="0" fontId="0" fillId="0" borderId="0" xfId="61194" applyFont="1" applyAlignment="1">
      <alignment horizontal="center" wrapText="1"/>
    </xf>
    <xf numFmtId="0" fontId="0" fillId="0" borderId="0" xfId="61194" applyFont="1" applyAlignment="1">
      <alignment vertical="top"/>
    </xf>
    <xf numFmtId="0" fontId="0" fillId="0" borderId="0" xfId="61194" applyFont="1"/>
    <xf numFmtId="0" fontId="3" fillId="0" borderId="0" xfId="61194" applyFont="1" applyAlignment="1"/>
    <xf numFmtId="0" fontId="3" fillId="0" borderId="0" xfId="61194" applyFont="1" applyAlignment="1">
      <alignment horizontal="center"/>
    </xf>
    <xf numFmtId="0" fontId="0" fillId="0" borderId="0" xfId="61194" applyFont="1" applyAlignment="1">
      <alignment horizontal="center"/>
    </xf>
    <xf numFmtId="0" fontId="0" fillId="0" borderId="9" xfId="61194" applyFont="1" applyBorder="1" applyAlignment="1">
      <alignment horizontal="center" vertical="center" wrapText="1"/>
    </xf>
    <xf numFmtId="0" fontId="0" fillId="0" borderId="10" xfId="61194" applyFont="1" applyBorder="1" applyAlignment="1">
      <alignment horizontal="center" vertical="center" wrapText="1"/>
    </xf>
    <xf numFmtId="0" fontId="0" fillId="0" borderId="11" xfId="61194" applyFont="1" applyBorder="1" applyAlignment="1">
      <alignment horizontal="center" vertical="center" wrapText="1"/>
    </xf>
    <xf numFmtId="0" fontId="0" fillId="2" borderId="12" xfId="61194" applyFont="1" applyFill="1" applyBorder="1" applyAlignment="1">
      <alignment horizontal="center" vertical="center" wrapText="1"/>
    </xf>
    <xf numFmtId="0" fontId="0" fillId="2" borderId="8" xfId="61194" applyFont="1" applyFill="1" applyBorder="1" applyAlignment="1">
      <alignment horizontal="center" vertical="center" wrapText="1"/>
    </xf>
    <xf numFmtId="0" fontId="0" fillId="2" borderId="13" xfId="61194" applyFont="1" applyFill="1" applyBorder="1" applyAlignment="1">
      <alignment horizontal="center" vertical="center" wrapText="1"/>
    </xf>
    <xf numFmtId="0" fontId="0" fillId="0" borderId="12" xfId="61194" applyFont="1" applyBorder="1" applyAlignment="1">
      <alignment horizontal="center" vertical="center"/>
    </xf>
    <xf numFmtId="0" fontId="0" fillId="0" borderId="8" xfId="61194" applyFont="1" applyBorder="1" applyAlignment="1">
      <alignment vertical="center"/>
    </xf>
    <xf numFmtId="0" fontId="0" fillId="0" borderId="8" xfId="61194" applyFont="1" applyBorder="1" applyAlignment="1">
      <alignment horizontal="center" vertical="center"/>
    </xf>
    <xf numFmtId="58" fontId="0" fillId="0" borderId="8" xfId="61194" applyNumberFormat="1" applyFont="1" applyBorder="1" applyAlignment="1">
      <alignment vertical="center"/>
    </xf>
    <xf numFmtId="0" fontId="0" fillId="0" borderId="13" xfId="61194" applyFont="1" applyBorder="1" applyAlignment="1">
      <alignment vertical="center"/>
    </xf>
    <xf numFmtId="0" fontId="0" fillId="0" borderId="14" xfId="61194" applyFont="1" applyBorder="1" applyAlignment="1">
      <alignment horizontal="center" vertical="top"/>
    </xf>
    <xf numFmtId="0" fontId="0" fillId="0" borderId="1" xfId="61194" applyFont="1" applyBorder="1" applyAlignment="1">
      <alignment horizontal="left" vertical="top" wrapText="1"/>
    </xf>
    <xf numFmtId="0" fontId="0" fillId="0" borderId="15" xfId="61194" applyFont="1" applyBorder="1" applyAlignment="1">
      <alignment horizontal="center" vertical="top"/>
    </xf>
    <xf numFmtId="0" fontId="0" fillId="0" borderId="5" xfId="61194" applyFont="1" applyBorder="1" applyAlignment="1">
      <alignment horizontal="left" vertical="top" wrapText="1"/>
    </xf>
    <xf numFmtId="0" fontId="0" fillId="0" borderId="16" xfId="61194" applyFont="1" applyBorder="1" applyAlignment="1">
      <alignment horizontal="center" vertical="top"/>
    </xf>
    <xf numFmtId="0" fontId="0" fillId="0" borderId="17" xfId="61194" applyFont="1" applyBorder="1" applyAlignment="1">
      <alignment horizontal="left" vertical="top" wrapText="1"/>
    </xf>
    <xf numFmtId="0" fontId="0" fillId="0" borderId="18" xfId="61194" applyFont="1" applyBorder="1" applyAlignment="1">
      <alignment horizontal="center" vertical="center"/>
    </xf>
    <xf numFmtId="58" fontId="0" fillId="0" borderId="18" xfId="61194" applyNumberFormat="1" applyFont="1" applyBorder="1" applyAlignment="1">
      <alignment vertical="center"/>
    </xf>
    <xf numFmtId="0" fontId="0" fillId="0" borderId="19" xfId="61194" applyFont="1" applyBorder="1" applyAlignment="1">
      <alignment vertical="center"/>
    </xf>
    <xf numFmtId="0" fontId="0" fillId="0" borderId="0" xfId="61194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0" xfId="0" applyFont="1" applyBorder="1" applyAlignment="1">
      <alignment vertical="center" wrapText="1"/>
    </xf>
    <xf numFmtId="58" fontId="5" fillId="0" borderId="10" xfId="0" applyNumberFormat="1" applyFont="1" applyBorder="1" applyAlignment="1">
      <alignment horizontal="center" vertical="center" wrapText="1"/>
    </xf>
    <xf numFmtId="178" fontId="5" fillId="0" borderId="10" xfId="0" applyNumberFormat="1" applyFont="1" applyBorder="1" applyAlignment="1">
      <alignment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7" xfId="0" applyFont="1" applyBorder="1" applyAlignment="1">
      <alignment vertical="center" wrapText="1"/>
    </xf>
    <xf numFmtId="58" fontId="5" fillId="0" borderId="7" xfId="0" applyNumberFormat="1" applyFont="1" applyBorder="1" applyAlignment="1">
      <alignment horizontal="center" vertical="center" wrapText="1"/>
    </xf>
    <xf numFmtId="178" fontId="5" fillId="0" borderId="7" xfId="0" applyNumberFormat="1" applyFont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8" xfId="0" applyFont="1" applyBorder="1" applyAlignment="1">
      <alignment vertical="center" wrapText="1"/>
    </xf>
    <xf numFmtId="58" fontId="5" fillId="0" borderId="8" xfId="0" applyNumberFormat="1" applyFont="1" applyBorder="1" applyAlignment="1">
      <alignment horizontal="center" vertical="center" wrapText="1"/>
    </xf>
    <xf numFmtId="178" fontId="5" fillId="0" borderId="8" xfId="0" applyNumberFormat="1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58" fontId="5" fillId="0" borderId="1" xfId="0" applyNumberFormat="1" applyFont="1" applyBorder="1" applyAlignment="1">
      <alignment horizontal="center" vertical="center" wrapText="1"/>
    </xf>
    <xf numFmtId="178" fontId="5" fillId="0" borderId="1" xfId="0" applyNumberFormat="1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vertical="center" wrapText="1"/>
    </xf>
    <xf numFmtId="58" fontId="5" fillId="0" borderId="18" xfId="0" applyNumberFormat="1" applyFont="1" applyBorder="1" applyAlignment="1">
      <alignment horizontal="center" vertical="center" wrapText="1"/>
    </xf>
    <xf numFmtId="178" fontId="5" fillId="0" borderId="18" xfId="0" applyNumberFormat="1" applyFont="1" applyBorder="1" applyAlignment="1">
      <alignment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178" fontId="4" fillId="0" borderId="26" xfId="0" applyNumberFormat="1" applyFont="1" applyBorder="1" applyAlignment="1">
      <alignment vertical="center" wrapText="1"/>
    </xf>
    <xf numFmtId="178" fontId="4" fillId="0" borderId="0" xfId="0" applyNumberFormat="1" applyFont="1"/>
    <xf numFmtId="178" fontId="5" fillId="0" borderId="0" xfId="0" applyNumberFormat="1" applyFont="1"/>
    <xf numFmtId="0" fontId="6" fillId="0" borderId="0" xfId="0" applyFont="1"/>
    <xf numFmtId="0" fontId="7" fillId="0" borderId="0" xfId="0" applyFont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178" fontId="5" fillId="0" borderId="11" xfId="0" applyNumberFormat="1" applyFont="1" applyBorder="1" applyAlignment="1">
      <alignment vertical="center" wrapText="1"/>
    </xf>
    <xf numFmtId="178" fontId="5" fillId="0" borderId="27" xfId="0" applyNumberFormat="1" applyFont="1" applyBorder="1" applyAlignment="1">
      <alignment vertical="center" wrapText="1"/>
    </xf>
    <xf numFmtId="178" fontId="5" fillId="0" borderId="13" xfId="0" applyNumberFormat="1" applyFont="1" applyBorder="1" applyAlignment="1">
      <alignment vertical="center" wrapText="1"/>
    </xf>
    <xf numFmtId="178" fontId="5" fillId="0" borderId="28" xfId="0" applyNumberFormat="1" applyFont="1" applyBorder="1" applyAlignment="1">
      <alignment vertical="center" wrapText="1"/>
    </xf>
    <xf numFmtId="178" fontId="5" fillId="0" borderId="19" xfId="0" applyNumberFormat="1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0" fillId="0" borderId="0" xfId="61213" applyAlignment="1">
      <alignment horizontal="center" vertical="center"/>
    </xf>
    <xf numFmtId="0" fontId="8" fillId="0" borderId="0" xfId="61213" applyFont="1" applyAlignment="1">
      <alignment horizontal="center" vertical="center"/>
    </xf>
    <xf numFmtId="0" fontId="0" fillId="0" borderId="0" xfId="61213"/>
    <xf numFmtId="0" fontId="9" fillId="0" borderId="0" xfId="61213" applyFont="1" applyAlignment="1">
      <alignment horizontal="center"/>
    </xf>
    <xf numFmtId="0" fontId="0" fillId="0" borderId="0" xfId="61213" applyFont="1" applyAlignment="1">
      <alignment horizontal="center"/>
    </xf>
    <xf numFmtId="0" fontId="0" fillId="0" borderId="0" xfId="61213" applyAlignment="1">
      <alignment horizontal="center"/>
    </xf>
    <xf numFmtId="0" fontId="9" fillId="0" borderId="30" xfId="61213" applyFont="1" applyBorder="1" applyAlignment="1">
      <alignment horizontal="center" vertical="center"/>
    </xf>
    <xf numFmtId="0" fontId="9" fillId="0" borderId="31" xfId="61213" applyFont="1" applyBorder="1" applyAlignment="1">
      <alignment horizontal="center" vertical="center"/>
    </xf>
    <xf numFmtId="0" fontId="2" fillId="0" borderId="32" xfId="61213" applyFont="1" applyBorder="1" applyAlignment="1">
      <alignment horizontal="center"/>
    </xf>
    <xf numFmtId="0" fontId="2" fillId="0" borderId="33" xfId="61213" applyFont="1" applyBorder="1" applyAlignment="1">
      <alignment horizontal="center"/>
    </xf>
    <xf numFmtId="0" fontId="9" fillId="0" borderId="34" xfId="61213" applyFont="1" applyBorder="1" applyAlignment="1">
      <alignment horizontal="center" vertical="center"/>
    </xf>
    <xf numFmtId="0" fontId="9" fillId="0" borderId="8" xfId="61213" applyFont="1" applyBorder="1" applyAlignment="1">
      <alignment horizontal="center" vertical="center"/>
    </xf>
    <xf numFmtId="0" fontId="2" fillId="0" borderId="8" xfId="61213" applyFont="1" applyBorder="1" applyAlignment="1">
      <alignment horizontal="center"/>
    </xf>
    <xf numFmtId="178" fontId="10" fillId="3" borderId="8" xfId="0" applyNumberFormat="1" applyFont="1" applyFill="1" applyBorder="1" applyAlignment="1">
      <alignment horizontal="center" vertical="center" textRotation="90"/>
    </xf>
    <xf numFmtId="0" fontId="11" fillId="4" borderId="34" xfId="61213" applyFont="1" applyFill="1" applyBorder="1" applyAlignment="1">
      <alignment horizontal="center" vertical="center"/>
    </xf>
    <xf numFmtId="0" fontId="11" fillId="4" borderId="8" xfId="61213" applyFont="1" applyFill="1" applyBorder="1" applyAlignment="1">
      <alignment horizontal="center" vertical="center"/>
    </xf>
    <xf numFmtId="0" fontId="12" fillId="0" borderId="34" xfId="61213" applyFont="1" applyBorder="1"/>
    <xf numFmtId="0" fontId="12" fillId="0" borderId="8" xfId="61213" applyFont="1" applyBorder="1"/>
    <xf numFmtId="180" fontId="0" fillId="0" borderId="8" xfId="61213" applyNumberFormat="1" applyBorder="1"/>
    <xf numFmtId="0" fontId="0" fillId="0" borderId="35" xfId="61213" applyBorder="1" applyAlignment="1">
      <alignment horizontal="center"/>
    </xf>
    <xf numFmtId="0" fontId="0" fillId="0" borderId="36" xfId="61213" applyBorder="1" applyAlignment="1">
      <alignment horizontal="center"/>
    </xf>
    <xf numFmtId="180" fontId="0" fillId="0" borderId="36" xfId="61213" applyNumberFormat="1" applyBorder="1"/>
    <xf numFmtId="0" fontId="2" fillId="0" borderId="0" xfId="61213" applyFont="1"/>
    <xf numFmtId="0" fontId="9" fillId="0" borderId="0" xfId="61213" applyFont="1" applyAlignment="1">
      <alignment horizontal="right"/>
    </xf>
    <xf numFmtId="178" fontId="13" fillId="3" borderId="8" xfId="0" applyNumberFormat="1" applyFont="1" applyFill="1" applyBorder="1" applyAlignment="1">
      <alignment horizontal="center" vertical="center" textRotation="90"/>
    </xf>
    <xf numFmtId="0" fontId="0" fillId="0" borderId="0" xfId="61213" applyFont="1"/>
    <xf numFmtId="0" fontId="2" fillId="0" borderId="37" xfId="61213" applyFont="1" applyBorder="1" applyAlignment="1">
      <alignment horizontal="center"/>
    </xf>
    <xf numFmtId="0" fontId="2" fillId="0" borderId="38" xfId="61213" applyFont="1" applyBorder="1" applyAlignment="1">
      <alignment horizontal="center" vertical="center"/>
    </xf>
    <xf numFmtId="0" fontId="2" fillId="0" borderId="39" xfId="61213" applyFont="1" applyBorder="1" applyAlignment="1">
      <alignment horizontal="center" vertical="center"/>
    </xf>
    <xf numFmtId="0" fontId="11" fillId="4" borderId="40" xfId="61213" applyFont="1" applyFill="1" applyBorder="1" applyAlignment="1">
      <alignment horizontal="center" vertical="center"/>
    </xf>
    <xf numFmtId="180" fontId="0" fillId="0" borderId="40" xfId="61213" applyNumberFormat="1" applyBorder="1"/>
    <xf numFmtId="180" fontId="0" fillId="0" borderId="8" xfId="61213" applyNumberFormat="1" applyFont="1" applyBorder="1"/>
    <xf numFmtId="0" fontId="12" fillId="5" borderId="8" xfId="61213" applyFont="1" applyFill="1" applyBorder="1"/>
    <xf numFmtId="180" fontId="0" fillId="0" borderId="0" xfId="61213" applyNumberFormat="1"/>
    <xf numFmtId="0" fontId="14" fillId="0" borderId="7" xfId="6" applyBorder="1" applyAlignment="1">
      <alignment vertical="center"/>
    </xf>
    <xf numFmtId="0" fontId="0" fillId="0" borderId="0" xfId="0" applyFont="1"/>
    <xf numFmtId="0" fontId="14" fillId="0" borderId="8" xfId="6" applyBorder="1" applyAlignment="1">
      <alignment vertical="center"/>
    </xf>
    <xf numFmtId="0" fontId="14" fillId="0" borderId="1" xfId="6" applyBorder="1" applyAlignment="1">
      <alignment vertical="center"/>
    </xf>
    <xf numFmtId="0" fontId="14" fillId="0" borderId="36" xfId="6" applyBorder="1" applyAlignment="1">
      <alignment vertical="center"/>
    </xf>
    <xf numFmtId="0" fontId="14" fillId="0" borderId="0" xfId="6" applyFill="1" applyBorder="1" applyAlignment="1">
      <alignment vertical="center"/>
    </xf>
    <xf numFmtId="0" fontId="14" fillId="0" borderId="0" xfId="6"/>
    <xf numFmtId="0" fontId="15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16" fillId="0" borderId="8" xfId="61213" applyFont="1" applyBorder="1" applyAlignment="1">
      <alignment horizontal="center" vertical="center" textRotation="90" wrapText="1"/>
    </xf>
    <xf numFmtId="0" fontId="2" fillId="0" borderId="2" xfId="61213" applyFont="1" applyBorder="1" applyAlignment="1">
      <alignment horizontal="center"/>
    </xf>
    <xf numFmtId="0" fontId="2" fillId="0" borderId="3" xfId="61213" applyFont="1" applyBorder="1" applyAlignment="1">
      <alignment horizontal="center"/>
    </xf>
    <xf numFmtId="0" fontId="11" fillId="4" borderId="41" xfId="61213" applyFont="1" applyFill="1" applyBorder="1" applyAlignment="1">
      <alignment horizontal="center" vertical="center"/>
    </xf>
    <xf numFmtId="180" fontId="12" fillId="0" borderId="8" xfId="61213" applyNumberFormat="1" applyFont="1" applyBorder="1"/>
    <xf numFmtId="0" fontId="12" fillId="0" borderId="8" xfId="61213" applyFont="1" applyFill="1" applyBorder="1"/>
    <xf numFmtId="180" fontId="0" fillId="6" borderId="36" xfId="61213" applyNumberFormat="1" applyFill="1" applyBorder="1"/>
    <xf numFmtId="0" fontId="2" fillId="0" borderId="4" xfId="61213" applyFont="1" applyBorder="1" applyAlignment="1">
      <alignment horizontal="center"/>
    </xf>
    <xf numFmtId="0" fontId="17" fillId="0" borderId="8" xfId="61213" applyFont="1" applyBorder="1" applyAlignment="1">
      <alignment horizontal="center" vertical="center" wrapText="1"/>
    </xf>
    <xf numFmtId="178" fontId="10" fillId="3" borderId="1" xfId="0" applyNumberFormat="1" applyFont="1" applyFill="1" applyBorder="1" applyAlignment="1">
      <alignment horizontal="center" vertical="center"/>
    </xf>
    <xf numFmtId="178" fontId="10" fillId="3" borderId="7" xfId="0" applyNumberFormat="1" applyFont="1" applyFill="1" applyBorder="1" applyAlignment="1">
      <alignment horizontal="center" vertical="center"/>
    </xf>
    <xf numFmtId="0" fontId="12" fillId="0" borderId="34" xfId="61213" applyFont="1" applyFill="1" applyBorder="1"/>
    <xf numFmtId="180" fontId="0" fillId="0" borderId="40" xfId="61213" applyNumberFormat="1" applyFill="1" applyBorder="1"/>
    <xf numFmtId="0" fontId="0" fillId="0" borderId="35" xfId="61213" applyFill="1" applyBorder="1" applyAlignment="1">
      <alignment horizontal="center"/>
    </xf>
    <xf numFmtId="0" fontId="0" fillId="0" borderId="36" xfId="61213" applyFill="1" applyBorder="1" applyAlignment="1">
      <alignment horizontal="center"/>
    </xf>
    <xf numFmtId="180" fontId="0" fillId="0" borderId="36" xfId="61213" applyNumberFormat="1" applyFill="1" applyBorder="1"/>
    <xf numFmtId="0" fontId="12" fillId="0" borderId="0" xfId="61213" applyFont="1"/>
    <xf numFmtId="0" fontId="12" fillId="0" borderId="30" xfId="61213" applyFont="1" applyBorder="1" applyAlignment="1">
      <alignment horizontal="center" vertical="center"/>
    </xf>
    <xf numFmtId="0" fontId="12" fillId="0" borderId="31" xfId="61213" applyFont="1" applyBorder="1" applyAlignment="1">
      <alignment horizontal="center" vertical="center"/>
    </xf>
    <xf numFmtId="0" fontId="17" fillId="0" borderId="31" xfId="61213" applyFont="1" applyBorder="1" applyAlignment="1">
      <alignment horizontal="center" vertical="center" wrapText="1"/>
    </xf>
    <xf numFmtId="0" fontId="12" fillId="0" borderId="34" xfId="61213" applyFont="1" applyBorder="1" applyAlignment="1">
      <alignment horizontal="center" vertical="center"/>
    </xf>
    <xf numFmtId="0" fontId="12" fillId="0" borderId="8" xfId="61213" applyFont="1" applyBorder="1" applyAlignment="1">
      <alignment horizontal="center" vertical="center"/>
    </xf>
    <xf numFmtId="0" fontId="17" fillId="0" borderId="8" xfId="61213" applyFont="1" applyBorder="1" applyAlignment="1">
      <alignment horizontal="center" vertical="center" textRotation="90" wrapText="1"/>
    </xf>
    <xf numFmtId="0" fontId="11" fillId="4" borderId="8" xfId="61213" applyFont="1" applyFill="1" applyBorder="1" applyAlignment="1">
      <alignment horizontal="center" vertical="center" wrapText="1"/>
    </xf>
    <xf numFmtId="0" fontId="18" fillId="0" borderId="0" xfId="0" applyFont="1"/>
    <xf numFmtId="0" fontId="17" fillId="0" borderId="31" xfId="61213" applyFont="1" applyBorder="1" applyAlignment="1">
      <alignment horizontal="center" vertical="center"/>
    </xf>
    <xf numFmtId="0" fontId="17" fillId="0" borderId="42" xfId="61213" applyFont="1" applyBorder="1" applyAlignment="1">
      <alignment horizontal="center" vertical="center"/>
    </xf>
    <xf numFmtId="0" fontId="17" fillId="0" borderId="40" xfId="61213" applyFont="1" applyBorder="1" applyAlignment="1">
      <alignment horizontal="center" vertical="center" wrapText="1"/>
    </xf>
    <xf numFmtId="0" fontId="17" fillId="0" borderId="40" xfId="61213" applyFont="1" applyBorder="1" applyAlignment="1">
      <alignment horizontal="center" vertical="center" textRotation="90" wrapText="1"/>
    </xf>
    <xf numFmtId="180" fontId="12" fillId="0" borderId="40" xfId="61213" applyNumberFormat="1" applyFont="1" applyBorder="1"/>
    <xf numFmtId="0" fontId="11" fillId="0" borderId="8" xfId="61213" applyFont="1" applyFill="1" applyBorder="1" applyAlignment="1">
      <alignment horizontal="center" vertical="center"/>
    </xf>
    <xf numFmtId="0" fontId="11" fillId="0" borderId="8" xfId="61213" applyFont="1" applyFill="1" applyBorder="1" applyAlignment="1">
      <alignment horizontal="center" vertical="center" wrapText="1"/>
    </xf>
    <xf numFmtId="180" fontId="12" fillId="0" borderId="8" xfId="61213" applyNumberFormat="1" applyFont="1" applyFill="1" applyBorder="1"/>
    <xf numFmtId="180" fontId="12" fillId="0" borderId="40" xfId="61213" applyNumberFormat="1" applyFont="1" applyFill="1" applyBorder="1"/>
    <xf numFmtId="0" fontId="0" fillId="0" borderId="0" xfId="61213" applyBorder="1"/>
    <xf numFmtId="0" fontId="0" fillId="3" borderId="0" xfId="61194" applyFont="1" applyFill="1" applyAlignment="1">
      <alignment horizontal="center" wrapText="1"/>
    </xf>
    <xf numFmtId="0" fontId="0" fillId="3" borderId="0" xfId="61194" applyFont="1" applyFill="1" applyAlignment="1">
      <alignment vertical="top"/>
    </xf>
    <xf numFmtId="0" fontId="0" fillId="3" borderId="0" xfId="61194" applyFont="1" applyFill="1"/>
    <xf numFmtId="0" fontId="3" fillId="3" borderId="0" xfId="61194" applyFont="1" applyFill="1" applyAlignment="1">
      <alignment horizontal="center"/>
    </xf>
    <xf numFmtId="0" fontId="0" fillId="3" borderId="0" xfId="61194" applyFont="1" applyFill="1" applyAlignment="1">
      <alignment horizontal="center"/>
    </xf>
    <xf numFmtId="0" fontId="2" fillId="3" borderId="0" xfId="61194" applyFont="1" applyFill="1" applyAlignment="1">
      <alignment horizontal="right" wrapText="1"/>
    </xf>
    <xf numFmtId="0" fontId="0" fillId="3" borderId="43" xfId="61194" applyFont="1" applyFill="1" applyBorder="1" applyAlignment="1">
      <alignment horizontal="center" vertical="center" wrapText="1"/>
    </xf>
    <xf numFmtId="0" fontId="0" fillId="3" borderId="44" xfId="61194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/>
    </xf>
    <xf numFmtId="0" fontId="15" fillId="3" borderId="47" xfId="0" applyFont="1" applyFill="1" applyBorder="1" applyAlignment="1">
      <alignment horizontal="center" vertical="center"/>
    </xf>
    <xf numFmtId="0" fontId="0" fillId="3" borderId="23" xfId="61194" applyFont="1" applyFill="1" applyBorder="1" applyAlignment="1">
      <alignment horizontal="center" vertical="center" wrapText="1"/>
    </xf>
    <xf numFmtId="0" fontId="0" fillId="3" borderId="7" xfId="61194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0" fillId="3" borderId="12" xfId="61194" applyFont="1" applyFill="1" applyBorder="1" applyAlignment="1">
      <alignment horizontal="center" vertical="center" wrapText="1"/>
    </xf>
    <xf numFmtId="0" fontId="0" fillId="3" borderId="8" xfId="61194" applyFont="1" applyFill="1" applyBorder="1" applyAlignment="1">
      <alignment horizontal="center" vertical="center" wrapText="1"/>
    </xf>
    <xf numFmtId="0" fontId="15" fillId="3" borderId="8" xfId="61194" applyFont="1" applyFill="1" applyBorder="1" applyAlignment="1">
      <alignment horizontal="center" vertical="center" wrapText="1"/>
    </xf>
    <xf numFmtId="0" fontId="15" fillId="3" borderId="13" xfId="61194" applyFont="1" applyFill="1" applyBorder="1" applyAlignment="1">
      <alignment horizontal="center" vertical="center" wrapText="1"/>
    </xf>
    <xf numFmtId="0" fontId="0" fillId="3" borderId="12" xfId="61194" applyFont="1" applyFill="1" applyBorder="1"/>
    <xf numFmtId="0" fontId="0" fillId="3" borderId="8" xfId="61194" applyFont="1" applyFill="1" applyBorder="1"/>
    <xf numFmtId="180" fontId="19" fillId="3" borderId="7" xfId="0" applyNumberFormat="1" applyFont="1" applyFill="1" applyBorder="1" applyAlignment="1">
      <alignment horizontal="center" vertical="center"/>
    </xf>
    <xf numFmtId="1" fontId="0" fillId="3" borderId="0" xfId="61194" applyNumberFormat="1" applyFont="1" applyFill="1"/>
    <xf numFmtId="0" fontId="0" fillId="3" borderId="8" xfId="61194" applyFont="1" applyFill="1" applyBorder="1" applyAlignment="1">
      <alignment vertical="top" wrapText="1"/>
    </xf>
    <xf numFmtId="0" fontId="0" fillId="3" borderId="14" xfId="61194" applyFont="1" applyFill="1" applyBorder="1"/>
    <xf numFmtId="0" fontId="0" fillId="3" borderId="1" xfId="61194" applyFont="1" applyFill="1" applyBorder="1"/>
    <xf numFmtId="0" fontId="0" fillId="3" borderId="21" xfId="61194" applyFont="1" applyFill="1" applyBorder="1"/>
    <xf numFmtId="0" fontId="0" fillId="3" borderId="18" xfId="61194" applyFont="1" applyFill="1" applyBorder="1"/>
    <xf numFmtId="0" fontId="0" fillId="3" borderId="48" xfId="61194" applyFont="1" applyFill="1" applyBorder="1"/>
    <xf numFmtId="0" fontId="0" fillId="3" borderId="26" xfId="61194" applyFont="1" applyFill="1" applyBorder="1"/>
    <xf numFmtId="178" fontId="19" fillId="3" borderId="26" xfId="61194" applyNumberFormat="1" applyFont="1" applyFill="1" applyBorder="1"/>
    <xf numFmtId="0" fontId="0" fillId="3" borderId="0" xfId="61194" applyFont="1" applyFill="1" applyBorder="1"/>
    <xf numFmtId="0" fontId="0" fillId="3" borderId="0" xfId="61194" applyFont="1" applyFill="1" applyAlignment="1">
      <alignment horizontal="left" indent="6"/>
    </xf>
    <xf numFmtId="0" fontId="0" fillId="3" borderId="0" xfId="61194" applyFont="1" applyFill="1" applyAlignment="1"/>
    <xf numFmtId="0" fontId="2" fillId="3" borderId="0" xfId="61194" applyFont="1" applyFill="1"/>
    <xf numFmtId="0" fontId="2" fillId="3" borderId="0" xfId="61194" applyFont="1" applyFill="1" applyAlignment="1">
      <alignment horizontal="left" indent="6"/>
    </xf>
    <xf numFmtId="0" fontId="2" fillId="3" borderId="0" xfId="61194" applyFont="1" applyFill="1" applyAlignment="1"/>
    <xf numFmtId="178" fontId="0" fillId="3" borderId="0" xfId="61194" applyNumberFormat="1" applyFont="1" applyFill="1"/>
    <xf numFmtId="178" fontId="19" fillId="3" borderId="7" xfId="0" applyNumberFormat="1" applyFont="1" applyFill="1" applyBorder="1" applyAlignment="1">
      <alignment horizontal="center" vertical="center"/>
    </xf>
    <xf numFmtId="178" fontId="19" fillId="3" borderId="5" xfId="0" applyNumberFormat="1" applyFont="1" applyFill="1" applyBorder="1" applyAlignment="1">
      <alignment horizontal="center" vertical="center"/>
    </xf>
    <xf numFmtId="178" fontId="19" fillId="3" borderId="18" xfId="0" applyNumberFormat="1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178" fontId="19" fillId="3" borderId="8" xfId="0" applyNumberFormat="1" applyFont="1" applyFill="1" applyBorder="1" applyAlignment="1">
      <alignment horizontal="center" vertical="center"/>
    </xf>
    <xf numFmtId="178" fontId="19" fillId="3" borderId="8" xfId="61194" applyNumberFormat="1" applyFont="1" applyFill="1" applyBorder="1"/>
    <xf numFmtId="0" fontId="0" fillId="3" borderId="7" xfId="61194" applyFont="1" applyFill="1" applyBorder="1"/>
    <xf numFmtId="0" fontId="0" fillId="3" borderId="9" xfId="61194" applyFont="1" applyFill="1" applyBorder="1" applyAlignment="1">
      <alignment horizontal="center" vertical="center" wrapText="1"/>
    </xf>
    <xf numFmtId="0" fontId="0" fillId="3" borderId="10" xfId="61194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178" fontId="19" fillId="3" borderId="13" xfId="0" applyNumberFormat="1" applyFont="1" applyFill="1" applyBorder="1" applyAlignment="1">
      <alignment horizontal="center" vertical="center"/>
    </xf>
    <xf numFmtId="0" fontId="0" fillId="3" borderId="21" xfId="61194" applyFont="1" applyFill="1" applyBorder="1" applyAlignment="1"/>
    <xf numFmtId="0" fontId="0" fillId="3" borderId="18" xfId="61194" applyFont="1" applyFill="1" applyBorder="1" applyAlignment="1"/>
    <xf numFmtId="178" fontId="19" fillId="3" borderId="18" xfId="61194" applyNumberFormat="1" applyFont="1" applyFill="1" applyBorder="1"/>
    <xf numFmtId="178" fontId="19" fillId="3" borderId="19" xfId="61194" applyNumberFormat="1" applyFont="1" applyFill="1" applyBorder="1"/>
    <xf numFmtId="181" fontId="0" fillId="3" borderId="0" xfId="61194" applyNumberFormat="1" applyFont="1" applyFill="1" applyAlignment="1"/>
    <xf numFmtId="0" fontId="0" fillId="3" borderId="1" xfId="61194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0" fillId="3" borderId="10" xfId="61194" applyFont="1" applyFill="1" applyBorder="1"/>
    <xf numFmtId="178" fontId="19" fillId="3" borderId="10" xfId="61194" applyNumberFormat="1" applyFont="1" applyFill="1" applyBorder="1"/>
    <xf numFmtId="0" fontId="20" fillId="0" borderId="0" xfId="61194" applyFont="1" applyAlignment="1">
      <alignment horizontal="center" wrapText="1"/>
    </xf>
    <xf numFmtId="0" fontId="20" fillId="0" borderId="0" xfId="61194" applyFont="1" applyAlignment="1">
      <alignment horizontal="center"/>
    </xf>
    <xf numFmtId="0" fontId="20" fillId="0" borderId="0" xfId="61194" applyFont="1" applyAlignment="1">
      <alignment vertical="center"/>
    </xf>
    <xf numFmtId="0" fontId="21" fillId="0" borderId="0" xfId="61194" applyFont="1"/>
    <xf numFmtId="0" fontId="0" fillId="0" borderId="0" xfId="61194"/>
    <xf numFmtId="0" fontId="21" fillId="0" borderId="49" xfId="61194" applyFont="1" applyBorder="1" applyAlignment="1">
      <alignment horizontal="center" vertical="center" wrapText="1"/>
    </xf>
    <xf numFmtId="0" fontId="21" fillId="0" borderId="50" xfId="61194" applyFont="1" applyBorder="1" applyAlignment="1">
      <alignment horizontal="center" vertical="center" wrapText="1"/>
    </xf>
    <xf numFmtId="0" fontId="21" fillId="0" borderId="51" xfId="61194" applyFont="1" applyBorder="1" applyAlignment="1">
      <alignment horizontal="center" vertical="center" wrapText="1"/>
    </xf>
    <xf numFmtId="0" fontId="21" fillId="0" borderId="52" xfId="61194" applyFont="1" applyBorder="1" applyAlignment="1">
      <alignment horizontal="center" vertical="center" wrapText="1"/>
    </xf>
    <xf numFmtId="0" fontId="21" fillId="0" borderId="53" xfId="61194" applyFont="1" applyBorder="1" applyAlignment="1">
      <alignment horizontal="center" vertical="center" wrapText="1"/>
    </xf>
    <xf numFmtId="0" fontId="21" fillId="0" borderId="54" xfId="61194" applyFont="1" applyBorder="1" applyAlignment="1">
      <alignment horizontal="center" vertical="center" wrapText="1"/>
    </xf>
    <xf numFmtId="0" fontId="21" fillId="0" borderId="54" xfId="61194" applyFont="1" applyBorder="1" applyAlignment="1">
      <alignment horizontal="center" vertical="center" textRotation="90" wrapText="1"/>
    </xf>
    <xf numFmtId="0" fontId="21" fillId="7" borderId="55" xfId="61194" applyFont="1" applyFill="1" applyBorder="1" applyAlignment="1">
      <alignment horizontal="center"/>
    </xf>
    <xf numFmtId="0" fontId="21" fillId="7" borderId="56" xfId="61194" applyFont="1" applyFill="1" applyBorder="1" applyAlignment="1">
      <alignment horizontal="center"/>
    </xf>
    <xf numFmtId="0" fontId="21" fillId="0" borderId="53" xfId="61194" applyFont="1" applyBorder="1" applyAlignment="1">
      <alignment vertical="center"/>
    </xf>
    <xf numFmtId="0" fontId="21" fillId="0" borderId="54" xfId="61194" applyFont="1" applyBorder="1" applyAlignment="1">
      <alignment vertical="center"/>
    </xf>
    <xf numFmtId="180" fontId="21" fillId="0" borderId="54" xfId="20819" applyFont="1" applyBorder="1" applyAlignment="1">
      <alignment horizontal="right" vertical="center"/>
    </xf>
    <xf numFmtId="0" fontId="21" fillId="0" borderId="54" xfId="61194" applyFont="1" applyBorder="1" applyAlignment="1">
      <alignment vertical="center" wrapText="1"/>
    </xf>
    <xf numFmtId="0" fontId="21" fillId="0" borderId="57" xfId="61194" applyFont="1" applyBorder="1" applyAlignment="1">
      <alignment vertical="center"/>
    </xf>
    <xf numFmtId="0" fontId="21" fillId="0" borderId="58" xfId="61194" applyFont="1" applyBorder="1" applyAlignment="1">
      <alignment vertical="center"/>
    </xf>
    <xf numFmtId="0" fontId="21" fillId="0" borderId="59" xfId="61194" applyFont="1" applyBorder="1" applyAlignment="1">
      <alignment vertical="center"/>
    </xf>
    <xf numFmtId="0" fontId="21" fillId="0" borderId="60" xfId="61194" applyFont="1" applyBorder="1" applyAlignment="1">
      <alignment vertical="center"/>
    </xf>
    <xf numFmtId="0" fontId="21" fillId="0" borderId="61" xfId="61194" applyFont="1" applyBorder="1" applyAlignment="1">
      <alignment vertical="center"/>
    </xf>
    <xf numFmtId="0" fontId="21" fillId="0" borderId="62" xfId="61194" applyFont="1" applyBorder="1" applyAlignment="1">
      <alignment vertical="center"/>
    </xf>
    <xf numFmtId="178" fontId="21" fillId="0" borderId="62" xfId="4" applyFont="1" applyBorder="1" applyAlignment="1">
      <alignment vertical="center"/>
    </xf>
    <xf numFmtId="0" fontId="22" fillId="0" borderId="0" xfId="61194" applyFont="1"/>
    <xf numFmtId="0" fontId="2" fillId="0" borderId="0" xfId="61194" applyFont="1"/>
    <xf numFmtId="0" fontId="21" fillId="0" borderId="63" xfId="61194" applyFont="1" applyBorder="1" applyAlignment="1">
      <alignment horizontal="center" vertical="center" wrapText="1"/>
    </xf>
    <xf numFmtId="0" fontId="21" fillId="0" borderId="64" xfId="61194" applyFont="1" applyBorder="1" applyAlignment="1">
      <alignment horizontal="center" vertical="center" textRotation="90" wrapText="1"/>
    </xf>
    <xf numFmtId="0" fontId="21" fillId="7" borderId="65" xfId="61194" applyFont="1" applyFill="1" applyBorder="1" applyAlignment="1">
      <alignment horizontal="center"/>
    </xf>
    <xf numFmtId="178" fontId="21" fillId="0" borderId="54" xfId="4" applyFont="1" applyBorder="1" applyAlignment="1">
      <alignment vertical="center"/>
    </xf>
    <xf numFmtId="178" fontId="20" fillId="0" borderId="0" xfId="61194" applyNumberFormat="1" applyFont="1" applyAlignment="1">
      <alignment vertical="center"/>
    </xf>
    <xf numFmtId="178" fontId="21" fillId="0" borderId="58" xfId="4" applyFont="1" applyBorder="1" applyAlignment="1">
      <alignment vertical="center"/>
    </xf>
    <xf numFmtId="178" fontId="21" fillId="0" borderId="0" xfId="61194" applyNumberFormat="1" applyFont="1"/>
    <xf numFmtId="0" fontId="21" fillId="0" borderId="0" xfId="61194" applyFont="1" applyAlignment="1">
      <alignment vertical="center"/>
    </xf>
    <xf numFmtId="180" fontId="21" fillId="0" borderId="54" xfId="42358" applyFont="1" applyBorder="1" applyAlignment="1">
      <alignment horizontal="right" vertical="center"/>
    </xf>
    <xf numFmtId="180" fontId="21" fillId="0" borderId="58" xfId="42358" applyFont="1" applyBorder="1" applyAlignment="1">
      <alignment horizontal="right" vertical="center"/>
    </xf>
    <xf numFmtId="180" fontId="21" fillId="0" borderId="60" xfId="42358" applyFont="1" applyBorder="1" applyAlignment="1">
      <alignment horizontal="right" vertical="center"/>
    </xf>
    <xf numFmtId="0" fontId="22" fillId="0" borderId="0" xfId="61194" applyFont="1" applyAlignment="1">
      <alignment vertical="center"/>
    </xf>
    <xf numFmtId="178" fontId="21" fillId="0" borderId="60" xfId="4" applyFont="1" applyBorder="1" applyAlignment="1">
      <alignment vertical="center"/>
    </xf>
    <xf numFmtId="0" fontId="21" fillId="0" borderId="66" xfId="61194" applyFont="1" applyBorder="1" applyAlignment="1">
      <alignment vertical="center"/>
    </xf>
    <xf numFmtId="0" fontId="3" fillId="0" borderId="0" xfId="61194" applyFont="1" applyAlignment="1">
      <alignment horizontal="center" wrapText="1"/>
    </xf>
    <xf numFmtId="0" fontId="21" fillId="0" borderId="8" xfId="61194" applyFont="1" applyBorder="1" applyAlignment="1">
      <alignment horizontal="center" vertical="center" wrapText="1"/>
    </xf>
    <xf numFmtId="0" fontId="21" fillId="0" borderId="8" xfId="61194" applyFont="1" applyBorder="1" applyAlignment="1">
      <alignment horizontal="center" vertical="center" textRotation="90" wrapText="1"/>
    </xf>
    <xf numFmtId="0" fontId="21" fillId="7" borderId="8" xfId="61194" applyFont="1" applyFill="1" applyBorder="1" applyAlignment="1">
      <alignment horizontal="center"/>
    </xf>
    <xf numFmtId="0" fontId="21" fillId="0" borderId="8" xfId="61194" applyFont="1" applyBorder="1" applyAlignment="1">
      <alignment vertical="center"/>
    </xf>
    <xf numFmtId="180" fontId="21" fillId="0" borderId="54" xfId="42359" applyFont="1" applyBorder="1" applyAlignment="1">
      <alignment horizontal="right" vertical="center"/>
    </xf>
    <xf numFmtId="0" fontId="21" fillId="0" borderId="8" xfId="61194" applyFont="1" applyBorder="1" applyAlignment="1">
      <alignment vertical="center" wrapText="1"/>
    </xf>
    <xf numFmtId="178" fontId="21" fillId="0" borderId="8" xfId="4" applyFont="1" applyBorder="1" applyAlignment="1">
      <alignment vertical="center"/>
    </xf>
    <xf numFmtId="180" fontId="21" fillId="0" borderId="8" xfId="42358" applyFont="1" applyBorder="1" applyAlignment="1">
      <alignment horizontal="right" vertical="center"/>
    </xf>
    <xf numFmtId="178" fontId="21" fillId="0" borderId="54" xfId="4" applyFont="1" applyBorder="1" applyAlignment="1">
      <alignment horizontal="right" vertical="center"/>
    </xf>
    <xf numFmtId="178" fontId="21" fillId="0" borderId="58" xfId="4" applyFont="1" applyBorder="1" applyAlignment="1">
      <alignment horizontal="right" vertical="center"/>
    </xf>
    <xf numFmtId="178" fontId="21" fillId="0" borderId="60" xfId="4" applyFont="1" applyBorder="1" applyAlignment="1">
      <alignment horizontal="right" vertical="center"/>
    </xf>
    <xf numFmtId="180" fontId="21" fillId="0" borderId="54" xfId="40149" applyFont="1" applyBorder="1" applyAlignment="1">
      <alignment horizontal="right" vertical="center"/>
    </xf>
    <xf numFmtId="180" fontId="21" fillId="0" borderId="54" xfId="34001" applyFont="1" applyBorder="1" applyAlignment="1">
      <alignment horizontal="right" vertical="center"/>
    </xf>
    <xf numFmtId="0" fontId="21" fillId="0" borderId="67" xfId="61194" applyFont="1" applyBorder="1" applyAlignment="1">
      <alignment vertical="center"/>
    </xf>
    <xf numFmtId="0" fontId="23" fillId="0" borderId="0" xfId="61194" applyFont="1"/>
    <xf numFmtId="180" fontId="21" fillId="0" borderId="67" xfId="42358" applyFont="1" applyBorder="1" applyAlignment="1">
      <alignment horizontal="right" vertical="center"/>
    </xf>
    <xf numFmtId="0" fontId="24" fillId="0" borderId="0" xfId="61194" applyFont="1"/>
    <xf numFmtId="0" fontId="0" fillId="0" borderId="0" xfId="61194" applyAlignment="1">
      <alignment horizontal="center" vertical="center"/>
    </xf>
    <xf numFmtId="0" fontId="2" fillId="0" borderId="0" xfId="61194" applyFont="1" applyAlignment="1">
      <alignment horizontal="right"/>
    </xf>
    <xf numFmtId="0" fontId="0" fillId="0" borderId="49" xfId="61194" applyBorder="1" applyAlignment="1">
      <alignment horizontal="center" vertical="center"/>
    </xf>
    <xf numFmtId="0" fontId="0" fillId="0" borderId="50" xfId="61194" applyBorder="1" applyAlignment="1">
      <alignment horizontal="center" vertical="center"/>
    </xf>
    <xf numFmtId="0" fontId="0" fillId="0" borderId="68" xfId="61194" applyBorder="1" applyAlignment="1">
      <alignment horizontal="center" vertical="center"/>
    </xf>
    <xf numFmtId="0" fontId="0" fillId="0" borderId="46" xfId="61194" applyBorder="1" applyAlignment="1">
      <alignment horizontal="center" vertical="center"/>
    </xf>
    <xf numFmtId="0" fontId="0" fillId="0" borderId="20" xfId="61194" applyBorder="1" applyAlignment="1">
      <alignment horizontal="center" vertical="center"/>
    </xf>
    <xf numFmtId="0" fontId="0" fillId="0" borderId="53" xfId="61194" applyBorder="1" applyAlignment="1">
      <alignment horizontal="center" vertical="center"/>
    </xf>
    <xf numFmtId="0" fontId="0" fillId="0" borderId="54" xfId="61194" applyBorder="1" applyAlignment="1">
      <alignment horizontal="center" vertical="center"/>
    </xf>
    <xf numFmtId="0" fontId="0" fillId="0" borderId="54" xfId="61194" applyBorder="1" applyAlignment="1">
      <alignment horizontal="center" vertical="center" wrapText="1"/>
    </xf>
    <xf numFmtId="0" fontId="0" fillId="0" borderId="64" xfId="61194" applyBorder="1" applyAlignment="1">
      <alignment horizontal="center" vertical="center" wrapText="1"/>
    </xf>
    <xf numFmtId="0" fontId="0" fillId="0" borderId="69" xfId="61194" applyBorder="1" applyAlignment="1">
      <alignment horizontal="center" vertical="center" wrapText="1"/>
    </xf>
    <xf numFmtId="0" fontId="0" fillId="0" borderId="70" xfId="61194" applyBorder="1" applyAlignment="1">
      <alignment horizontal="center" vertical="center"/>
    </xf>
    <xf numFmtId="0" fontId="0" fillId="8" borderId="55" xfId="61194" applyFill="1" applyBorder="1" applyAlignment="1">
      <alignment horizontal="center" vertical="center"/>
    </xf>
    <xf numFmtId="0" fontId="0" fillId="8" borderId="56" xfId="61194" applyFill="1" applyBorder="1" applyAlignment="1">
      <alignment horizontal="center" vertical="center"/>
    </xf>
    <xf numFmtId="0" fontId="0" fillId="8" borderId="65" xfId="61194" applyFill="1" applyBorder="1" applyAlignment="1">
      <alignment horizontal="center" vertical="center"/>
    </xf>
    <xf numFmtId="0" fontId="0" fillId="8" borderId="71" xfId="61194" applyFill="1" applyBorder="1" applyAlignment="1">
      <alignment horizontal="center" vertical="center"/>
    </xf>
    <xf numFmtId="0" fontId="0" fillId="8" borderId="72" xfId="61194" applyFill="1" applyBorder="1" applyAlignment="1">
      <alignment horizontal="center" vertical="center"/>
    </xf>
    <xf numFmtId="0" fontId="0" fillId="0" borderId="73" xfId="61194" applyBorder="1" applyAlignment="1">
      <alignment horizontal="center"/>
    </xf>
    <xf numFmtId="0" fontId="0" fillId="0" borderId="74" xfId="61194" applyBorder="1"/>
    <xf numFmtId="182" fontId="0" fillId="0" borderId="54" xfId="955" applyNumberFormat="1" applyFont="1" applyBorder="1" applyAlignment="1">
      <alignment horizontal="right"/>
    </xf>
    <xf numFmtId="182" fontId="0" fillId="0" borderId="75" xfId="61194" applyNumberFormat="1" applyBorder="1" applyAlignment="1">
      <alignment horizontal="right"/>
    </xf>
    <xf numFmtId="0" fontId="0" fillId="0" borderId="74" xfId="61194" applyBorder="1" applyAlignment="1">
      <alignment wrapText="1"/>
    </xf>
    <xf numFmtId="0" fontId="0" fillId="0" borderId="66" xfId="61194" applyBorder="1" applyAlignment="1">
      <alignment horizontal="center"/>
    </xf>
    <xf numFmtId="0" fontId="0" fillId="0" borderId="67" xfId="61194" applyBorder="1"/>
    <xf numFmtId="0" fontId="0" fillId="0" borderId="59" xfId="61194" applyBorder="1" applyAlignment="1">
      <alignment horizontal="center"/>
    </xf>
    <xf numFmtId="0" fontId="0" fillId="0" borderId="60" xfId="61194" applyFont="1" applyBorder="1"/>
    <xf numFmtId="0" fontId="0" fillId="0" borderId="61" xfId="61194" applyBorder="1" applyAlignment="1">
      <alignment horizontal="center"/>
    </xf>
    <xf numFmtId="0" fontId="0" fillId="0" borderId="62" xfId="61194" applyBorder="1" applyAlignment="1">
      <alignment horizontal="center"/>
    </xf>
    <xf numFmtId="182" fontId="0" fillId="0" borderId="62" xfId="1057" applyNumberFormat="1" applyFont="1" applyBorder="1" applyAlignment="1">
      <alignment horizontal="right"/>
    </xf>
    <xf numFmtId="0" fontId="0" fillId="0" borderId="0" xfId="61194" applyBorder="1"/>
    <xf numFmtId="182" fontId="25" fillId="0" borderId="74" xfId="955" applyNumberFormat="1" applyFont="1" applyBorder="1" applyAlignment="1">
      <alignment horizontal="right"/>
    </xf>
    <xf numFmtId="182" fontId="25" fillId="0" borderId="76" xfId="955" applyNumberFormat="1" applyFont="1" applyBorder="1" applyAlignment="1">
      <alignment horizontal="right"/>
    </xf>
    <xf numFmtId="182" fontId="25" fillId="0" borderId="77" xfId="955" applyNumberFormat="1" applyFont="1" applyBorder="1" applyAlignment="1">
      <alignment horizontal="right"/>
    </xf>
    <xf numFmtId="182" fontId="25" fillId="0" borderId="54" xfId="955" applyNumberFormat="1" applyFont="1" applyBorder="1" applyAlignment="1">
      <alignment horizontal="right"/>
    </xf>
    <xf numFmtId="182" fontId="25" fillId="0" borderId="64" xfId="955" applyNumberFormat="1" applyFont="1" applyBorder="1" applyAlignment="1">
      <alignment horizontal="right"/>
    </xf>
    <xf numFmtId="182" fontId="25" fillId="0" borderId="69" xfId="955" applyNumberFormat="1" applyFont="1" applyBorder="1" applyAlignment="1">
      <alignment horizontal="right"/>
    </xf>
    <xf numFmtId="0" fontId="0" fillId="0" borderId="53" xfId="61194" applyBorder="1" applyAlignment="1">
      <alignment horizontal="center"/>
    </xf>
    <xf numFmtId="0" fontId="0" fillId="0" borderId="54" xfId="61194" applyBorder="1"/>
    <xf numFmtId="182" fontId="25" fillId="0" borderId="58" xfId="955" applyNumberFormat="1" applyFont="1" applyBorder="1" applyAlignment="1">
      <alignment horizontal="right"/>
    </xf>
    <xf numFmtId="182" fontId="25" fillId="0" borderId="78" xfId="955" applyNumberFormat="1" applyFont="1" applyBorder="1" applyAlignment="1">
      <alignment horizontal="right"/>
    </xf>
    <xf numFmtId="182" fontId="25" fillId="0" borderId="79" xfId="955" applyNumberFormat="1" applyFont="1" applyBorder="1" applyAlignment="1">
      <alignment horizontal="right"/>
    </xf>
    <xf numFmtId="0" fontId="0" fillId="0" borderId="67" xfId="61194" applyFont="1" applyBorder="1"/>
    <xf numFmtId="182" fontId="0" fillId="0" borderId="80" xfId="61194" applyNumberFormat="1" applyBorder="1" applyAlignment="1">
      <alignment horizontal="right"/>
    </xf>
    <xf numFmtId="182" fontId="25" fillId="0" borderId="60" xfId="955" applyNumberFormat="1" applyFont="1" applyBorder="1" applyAlignment="1">
      <alignment horizontal="right"/>
    </xf>
    <xf numFmtId="182" fontId="25" fillId="0" borderId="81" xfId="955" applyNumberFormat="1" applyFont="1" applyBorder="1" applyAlignment="1">
      <alignment horizontal="right"/>
    </xf>
    <xf numFmtId="182" fontId="25" fillId="0" borderId="82" xfId="955" applyNumberFormat="1" applyFont="1" applyBorder="1" applyAlignment="1">
      <alignment horizontal="right"/>
    </xf>
    <xf numFmtId="182" fontId="0" fillId="0" borderId="54" xfId="1057" applyNumberFormat="1" applyFont="1" applyBorder="1" applyAlignment="1">
      <alignment horizontal="right"/>
    </xf>
    <xf numFmtId="0" fontId="0" fillId="0" borderId="8" xfId="61194" applyBorder="1" applyAlignment="1">
      <alignment horizontal="center" vertical="center"/>
    </xf>
    <xf numFmtId="0" fontId="0" fillId="0" borderId="8" xfId="61194" applyBorder="1" applyAlignment="1">
      <alignment horizontal="center" vertical="center" wrapText="1"/>
    </xf>
    <xf numFmtId="0" fontId="0" fillId="8" borderId="8" xfId="61194" applyFill="1" applyBorder="1" applyAlignment="1">
      <alignment horizontal="center" vertical="center"/>
    </xf>
    <xf numFmtId="0" fontId="0" fillId="0" borderId="8" xfId="61194" applyBorder="1" applyAlignment="1">
      <alignment horizontal="center"/>
    </xf>
    <xf numFmtId="0" fontId="0" fillId="0" borderId="8" xfId="61194" applyBorder="1"/>
    <xf numFmtId="182" fontId="0" fillId="0" borderId="8" xfId="61194" applyNumberFormat="1" applyBorder="1" applyAlignment="1">
      <alignment horizontal="right"/>
    </xf>
    <xf numFmtId="0" fontId="0" fillId="0" borderId="8" xfId="61194" applyBorder="1" applyAlignment="1">
      <alignment wrapText="1"/>
    </xf>
    <xf numFmtId="0" fontId="0" fillId="0" borderId="8" xfId="61194" applyFont="1" applyBorder="1"/>
    <xf numFmtId="182" fontId="0" fillId="0" borderId="8" xfId="1057" applyNumberFormat="1" applyFont="1" applyBorder="1" applyAlignment="1">
      <alignment horizontal="right"/>
    </xf>
    <xf numFmtId="182" fontId="25" fillId="0" borderId="8" xfId="955" applyNumberFormat="1" applyFont="1" applyBorder="1" applyAlignment="1">
      <alignment horizontal="right"/>
    </xf>
    <xf numFmtId="0" fontId="0" fillId="0" borderId="0" xfId="61194" applyFont="1" applyAlignment="1">
      <alignment horizontal="right"/>
    </xf>
    <xf numFmtId="0" fontId="3" fillId="0" borderId="0" xfId="61194" applyFont="1" applyAlignment="1">
      <alignment horizontal="center" vertical="center"/>
    </xf>
    <xf numFmtId="0" fontId="0" fillId="0" borderId="0" xfId="61194" applyAlignment="1"/>
    <xf numFmtId="0" fontId="0" fillId="0" borderId="0" xfId="61194" applyFont="1" applyAlignment="1"/>
    <xf numFmtId="0" fontId="2" fillId="0" borderId="0" xfId="61194" applyFont="1" applyAlignment="1"/>
    <xf numFmtId="0" fontId="0" fillId="0" borderId="0" xfId="61194" applyBorder="1" applyAlignment="1">
      <alignment horizontal="center"/>
    </xf>
    <xf numFmtId="182" fontId="0" fillId="0" borderId="0" xfId="1057" applyNumberFormat="1" applyFont="1" applyBorder="1" applyAlignment="1">
      <alignment horizontal="right"/>
    </xf>
    <xf numFmtId="181" fontId="0" fillId="3" borderId="0" xfId="61194" applyNumberFormat="1" applyFont="1" applyFill="1"/>
    <xf numFmtId="0" fontId="26" fillId="0" borderId="0" xfId="61194" applyFont="1"/>
    <xf numFmtId="0" fontId="0" fillId="3" borderId="0" xfId="61194" applyFill="1"/>
    <xf numFmtId="182" fontId="0" fillId="0" borderId="83" xfId="61194" applyNumberFormat="1" applyBorder="1" applyAlignment="1">
      <alignment horizontal="right"/>
    </xf>
    <xf numFmtId="182" fontId="0" fillId="0" borderId="0" xfId="61194" applyNumberFormat="1"/>
    <xf numFmtId="0" fontId="0" fillId="3" borderId="0" xfId="61194" applyFill="1" applyAlignment="1">
      <alignment horizontal="center" wrapText="1"/>
    </xf>
    <xf numFmtId="0" fontId="0" fillId="3" borderId="0" xfId="61194" applyFill="1" applyAlignment="1">
      <alignment wrapText="1"/>
    </xf>
    <xf numFmtId="0" fontId="0" fillId="3" borderId="0" xfId="61194" applyFill="1" applyAlignment="1">
      <alignment horizontal="center"/>
    </xf>
    <xf numFmtId="0" fontId="2" fillId="3" borderId="43" xfId="61194" applyFont="1" applyFill="1" applyBorder="1" applyAlignment="1">
      <alignment horizontal="center" vertical="center" wrapText="1"/>
    </xf>
    <xf numFmtId="0" fontId="2" fillId="3" borderId="44" xfId="61194" applyFont="1" applyFill="1" applyBorder="1" applyAlignment="1">
      <alignment horizontal="center" vertical="center" wrapText="1"/>
    </xf>
    <xf numFmtId="0" fontId="27" fillId="3" borderId="45" xfId="0" applyFont="1" applyFill="1" applyBorder="1" applyAlignment="1">
      <alignment horizontal="center" vertical="center" wrapText="1"/>
    </xf>
    <xf numFmtId="0" fontId="27" fillId="3" borderId="46" xfId="0" applyFont="1" applyFill="1" applyBorder="1" applyAlignment="1">
      <alignment horizontal="center" vertical="center" wrapText="1"/>
    </xf>
    <xf numFmtId="0" fontId="2" fillId="3" borderId="15" xfId="61194" applyFont="1" applyFill="1" applyBorder="1" applyAlignment="1">
      <alignment horizontal="center" vertical="center" wrapText="1"/>
    </xf>
    <xf numFmtId="0" fontId="2" fillId="3" borderId="5" xfId="61194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84" xfId="0" applyFont="1" applyFill="1" applyBorder="1" applyAlignment="1">
      <alignment horizontal="center" vertical="center" wrapText="1"/>
    </xf>
    <xf numFmtId="0" fontId="2" fillId="3" borderId="23" xfId="61194" applyFont="1" applyFill="1" applyBorder="1" applyAlignment="1">
      <alignment horizontal="center" vertical="center" wrapText="1"/>
    </xf>
    <xf numFmtId="0" fontId="2" fillId="3" borderId="7" xfId="61194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" fillId="3" borderId="12" xfId="61194" applyFont="1" applyFill="1" applyBorder="1" applyAlignment="1">
      <alignment horizontal="center" vertical="center" wrapText="1"/>
    </xf>
    <xf numFmtId="0" fontId="2" fillId="3" borderId="8" xfId="61194" applyFont="1" applyFill="1" applyBorder="1" applyAlignment="1">
      <alignment horizontal="center" vertical="center" wrapText="1"/>
    </xf>
    <xf numFmtId="0" fontId="0" fillId="3" borderId="12" xfId="61194" applyFill="1" applyBorder="1"/>
    <xf numFmtId="0" fontId="0" fillId="3" borderId="8" xfId="61194" applyFill="1" applyBorder="1"/>
    <xf numFmtId="178" fontId="15" fillId="3" borderId="8" xfId="61194" applyNumberFormat="1" applyFont="1" applyFill="1" applyBorder="1" applyAlignment="1">
      <alignment horizontal="right"/>
    </xf>
    <xf numFmtId="180" fontId="0" fillId="0" borderId="8" xfId="61194" applyNumberFormat="1" applyBorder="1" applyAlignment="1">
      <alignment horizontal="right"/>
    </xf>
    <xf numFmtId="0" fontId="0" fillId="3" borderId="8" xfId="61194" applyFill="1" applyBorder="1" applyAlignment="1">
      <alignment wrapText="1"/>
    </xf>
    <xf numFmtId="0" fontId="0" fillId="3" borderId="14" xfId="61194" applyFill="1" applyBorder="1"/>
    <xf numFmtId="0" fontId="0" fillId="3" borderId="1" xfId="61194" applyFill="1" applyBorder="1"/>
    <xf numFmtId="178" fontId="15" fillId="3" borderId="1" xfId="61194" applyNumberFormat="1" applyFont="1" applyFill="1" applyBorder="1" applyAlignment="1">
      <alignment horizontal="right"/>
    </xf>
    <xf numFmtId="0" fontId="0" fillId="3" borderId="21" xfId="61194" applyFill="1" applyBorder="1"/>
    <xf numFmtId="178" fontId="15" fillId="3" borderId="18" xfId="61194" applyNumberFormat="1" applyFont="1" applyFill="1" applyBorder="1" applyAlignment="1">
      <alignment horizontal="right"/>
    </xf>
    <xf numFmtId="0" fontId="0" fillId="3" borderId="48" xfId="61194" applyFill="1" applyBorder="1"/>
    <xf numFmtId="0" fontId="2" fillId="3" borderId="26" xfId="61194" applyFont="1" applyFill="1" applyBorder="1"/>
    <xf numFmtId="178" fontId="26" fillId="3" borderId="26" xfId="61194" applyNumberFormat="1" applyFont="1" applyFill="1" applyBorder="1" applyAlignment="1">
      <alignment horizontal="right"/>
    </xf>
    <xf numFmtId="0" fontId="0" fillId="3" borderId="0" xfId="61194" applyFill="1" applyBorder="1"/>
    <xf numFmtId="0" fontId="0" fillId="3" borderId="0" xfId="61194" applyFill="1" applyBorder="1" applyAlignment="1">
      <alignment horizontal="right"/>
    </xf>
    <xf numFmtId="178" fontId="15" fillId="3" borderId="8" xfId="61194" applyNumberFormat="1" applyFont="1" applyFill="1" applyBorder="1" applyAlignment="1">
      <alignment vertical="center"/>
    </xf>
    <xf numFmtId="180" fontId="0" fillId="0" borderId="8" xfId="61194" applyNumberFormat="1" applyBorder="1" applyAlignment="1">
      <alignment vertical="center"/>
    </xf>
    <xf numFmtId="180" fontId="0" fillId="0" borderId="1" xfId="61194" applyNumberFormat="1" applyBorder="1" applyAlignment="1">
      <alignment vertical="center"/>
    </xf>
    <xf numFmtId="178" fontId="15" fillId="3" borderId="1" xfId="61194" applyNumberFormat="1" applyFont="1" applyFill="1" applyBorder="1" applyAlignment="1">
      <alignment vertical="center"/>
    </xf>
    <xf numFmtId="0" fontId="0" fillId="3" borderId="15" xfId="61194" applyFill="1" applyBorder="1"/>
    <xf numFmtId="0" fontId="0" fillId="3" borderId="5" xfId="61194" applyFont="1" applyFill="1" applyBorder="1"/>
    <xf numFmtId="180" fontId="0" fillId="0" borderId="18" xfId="61194" applyNumberFormat="1" applyBorder="1" applyAlignment="1">
      <alignment vertical="center"/>
    </xf>
    <xf numFmtId="178" fontId="15" fillId="3" borderId="18" xfId="61194" applyNumberFormat="1" applyFont="1" applyFill="1" applyBorder="1" applyAlignment="1">
      <alignment vertical="center"/>
    </xf>
    <xf numFmtId="0" fontId="2" fillId="3" borderId="0" xfId="61194" applyFont="1" applyFill="1" applyAlignment="1">
      <alignment horizontal="right"/>
    </xf>
    <xf numFmtId="0" fontId="27" fillId="3" borderId="85" xfId="0" applyFont="1" applyFill="1" applyBorder="1" applyAlignment="1">
      <alignment horizontal="center" vertical="center" wrapText="1"/>
    </xf>
    <xf numFmtId="0" fontId="2" fillId="3" borderId="86" xfId="61194" applyFont="1" applyFill="1" applyBorder="1" applyAlignment="1">
      <alignment horizontal="center" vertical="center" wrapText="1"/>
    </xf>
    <xf numFmtId="0" fontId="27" fillId="3" borderId="87" xfId="0" applyFont="1" applyFill="1" applyBorder="1" applyAlignment="1">
      <alignment horizontal="center" vertical="center" wrapText="1"/>
    </xf>
    <xf numFmtId="0" fontId="2" fillId="3" borderId="88" xfId="61194" applyFont="1" applyFill="1" applyBorder="1" applyAlignment="1">
      <alignment horizontal="center" vertical="center" wrapText="1"/>
    </xf>
    <xf numFmtId="0" fontId="2" fillId="3" borderId="27" xfId="61194" applyFont="1" applyFill="1" applyBorder="1" applyAlignment="1">
      <alignment horizontal="center" vertical="center" wrapText="1"/>
    </xf>
    <xf numFmtId="0" fontId="2" fillId="3" borderId="13" xfId="61194" applyFont="1" applyFill="1" applyBorder="1" applyAlignment="1">
      <alignment horizontal="center" vertical="center" wrapText="1"/>
    </xf>
    <xf numFmtId="176" fontId="15" fillId="3" borderId="13" xfId="61194" applyNumberFormat="1" applyFont="1" applyFill="1" applyBorder="1" applyAlignment="1">
      <alignment horizontal="right" wrapText="1"/>
    </xf>
    <xf numFmtId="178" fontId="15" fillId="3" borderId="13" xfId="61194" applyNumberFormat="1" applyFont="1" applyFill="1" applyBorder="1" applyAlignment="1">
      <alignment horizontal="right" wrapText="1"/>
    </xf>
    <xf numFmtId="178" fontId="15" fillId="3" borderId="28" xfId="61194" applyNumberFormat="1" applyFont="1" applyFill="1" applyBorder="1" applyAlignment="1">
      <alignment horizontal="right" wrapText="1"/>
    </xf>
    <xf numFmtId="178" fontId="15" fillId="3" borderId="19" xfId="61194" applyNumberFormat="1" applyFont="1" applyFill="1" applyBorder="1" applyAlignment="1">
      <alignment horizontal="right" wrapText="1"/>
    </xf>
    <xf numFmtId="1" fontId="0" fillId="3" borderId="0" xfId="61194" applyNumberFormat="1" applyFill="1" applyBorder="1" applyAlignment="1">
      <alignment horizontal="right" wrapText="1"/>
    </xf>
    <xf numFmtId="183" fontId="15" fillId="3" borderId="13" xfId="61194" applyNumberFormat="1" applyFont="1" applyFill="1" applyBorder="1" applyAlignment="1">
      <alignment vertical="center" wrapText="1"/>
    </xf>
    <xf numFmtId="1" fontId="26" fillId="3" borderId="29" xfId="61194" applyNumberFormat="1" applyFont="1" applyFill="1" applyBorder="1" applyAlignment="1">
      <alignment horizontal="right" wrapText="1"/>
    </xf>
    <xf numFmtId="0" fontId="27" fillId="3" borderId="89" xfId="0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horizontal="center" vertical="center" wrapText="1"/>
    </xf>
    <xf numFmtId="180" fontId="0" fillId="0" borderId="8" xfId="61194" applyNumberFormat="1" applyFont="1" applyBorder="1" applyAlignment="1">
      <alignment horizontal="right"/>
    </xf>
    <xf numFmtId="0" fontId="0" fillId="3" borderId="8" xfId="61194" applyFont="1" applyFill="1" applyBorder="1" applyAlignment="1">
      <alignment wrapText="1"/>
    </xf>
    <xf numFmtId="180" fontId="0" fillId="0" borderId="1" xfId="61194" applyNumberFormat="1" applyBorder="1" applyAlignment="1">
      <alignment horizontal="right"/>
    </xf>
    <xf numFmtId="180" fontId="0" fillId="0" borderId="18" xfId="61194" applyNumberFormat="1" applyBorder="1" applyAlignment="1">
      <alignment horizontal="right"/>
    </xf>
    <xf numFmtId="180" fontId="26" fillId="3" borderId="26" xfId="61194" applyNumberFormat="1" applyFont="1" applyFill="1" applyBorder="1" applyAlignment="1">
      <alignment horizontal="right"/>
    </xf>
    <xf numFmtId="0" fontId="2" fillId="3" borderId="9" xfId="61194" applyFont="1" applyFill="1" applyBorder="1" applyAlignment="1">
      <alignment horizontal="center" vertical="center" wrapText="1"/>
    </xf>
    <xf numFmtId="0" fontId="2" fillId="3" borderId="10" xfId="61194" applyFont="1" applyFill="1" applyBorder="1" applyAlignment="1">
      <alignment horizontal="center" vertical="center" wrapText="1"/>
    </xf>
    <xf numFmtId="0" fontId="27" fillId="3" borderId="90" xfId="0" applyFont="1" applyFill="1" applyBorder="1" applyAlignment="1">
      <alignment horizontal="center" vertical="center" wrapText="1"/>
    </xf>
    <xf numFmtId="180" fontId="0" fillId="3" borderId="0" xfId="61194" applyNumberFormat="1" applyFill="1"/>
    <xf numFmtId="0" fontId="16" fillId="3" borderId="8" xfId="61194" applyFont="1" applyFill="1" applyBorder="1" applyAlignment="1">
      <alignment horizontal="center" vertical="center" wrapText="1"/>
    </xf>
    <xf numFmtId="181" fontId="2" fillId="3" borderId="0" xfId="61194" applyNumberFormat="1" applyFont="1" applyFill="1"/>
    <xf numFmtId="0" fontId="2" fillId="3" borderId="8" xfId="61194" applyFont="1" applyFill="1" applyBorder="1" applyAlignment="1">
      <alignment vertical="center" wrapText="1"/>
    </xf>
    <xf numFmtId="183" fontId="15" fillId="3" borderId="13" xfId="61194" applyNumberFormat="1" applyFont="1" applyFill="1" applyBorder="1" applyAlignment="1">
      <alignment horizontal="right" wrapText="1"/>
    </xf>
    <xf numFmtId="183" fontId="15" fillId="3" borderId="28" xfId="61194" applyNumberFormat="1" applyFont="1" applyFill="1" applyBorder="1" applyAlignment="1">
      <alignment horizontal="right" wrapText="1"/>
    </xf>
    <xf numFmtId="183" fontId="15" fillId="3" borderId="19" xfId="61194" applyNumberFormat="1" applyFont="1" applyFill="1" applyBorder="1" applyAlignment="1">
      <alignment horizontal="right" wrapText="1"/>
    </xf>
    <xf numFmtId="1" fontId="15" fillId="3" borderId="13" xfId="61194" applyNumberFormat="1" applyFont="1" applyFill="1" applyBorder="1" applyAlignment="1">
      <alignment horizontal="right" wrapText="1"/>
    </xf>
    <xf numFmtId="0" fontId="2" fillId="3" borderId="11" xfId="61194" applyFont="1" applyFill="1" applyBorder="1" applyAlignment="1">
      <alignment horizontal="center" vertical="center" wrapText="1"/>
    </xf>
    <xf numFmtId="0" fontId="2" fillId="3" borderId="8" xfId="61194" applyFont="1" applyFill="1" applyBorder="1"/>
    <xf numFmtId="178" fontId="26" fillId="3" borderId="8" xfId="61194" applyNumberFormat="1" applyFont="1" applyFill="1" applyBorder="1" applyAlignment="1">
      <alignment horizontal="right"/>
    </xf>
    <xf numFmtId="1" fontId="15" fillId="3" borderId="28" xfId="61194" applyNumberFormat="1" applyFont="1" applyFill="1" applyBorder="1" applyAlignment="1">
      <alignment horizontal="right" wrapText="1"/>
    </xf>
    <xf numFmtId="1" fontId="15" fillId="3" borderId="19" xfId="61194" applyNumberFormat="1" applyFont="1" applyFill="1" applyBorder="1" applyAlignment="1">
      <alignment horizontal="right" wrapText="1"/>
    </xf>
    <xf numFmtId="178" fontId="0" fillId="3" borderId="0" xfId="61194" applyNumberFormat="1" applyFill="1"/>
    <xf numFmtId="178" fontId="0" fillId="0" borderId="8" xfId="61194" applyNumberFormat="1" applyBorder="1" applyAlignment="1">
      <alignment horizontal="right"/>
    </xf>
    <xf numFmtId="1" fontId="15" fillId="3" borderId="8" xfId="61194" applyNumberFormat="1" applyFont="1" applyFill="1" applyBorder="1" applyAlignment="1">
      <alignment horizontal="right" wrapText="1"/>
    </xf>
    <xf numFmtId="176" fontId="15" fillId="3" borderId="8" xfId="61194" applyNumberFormat="1" applyFont="1" applyFill="1" applyBorder="1" applyAlignment="1">
      <alignment horizontal="right" wrapText="1"/>
    </xf>
    <xf numFmtId="178" fontId="15" fillId="3" borderId="8" xfId="61194" applyNumberFormat="1" applyFont="1" applyFill="1" applyBorder="1" applyAlignment="1">
      <alignment horizontal="right" wrapText="1"/>
    </xf>
    <xf numFmtId="1" fontId="26" fillId="3" borderId="8" xfId="61194" applyNumberFormat="1" applyFont="1" applyFill="1" applyBorder="1" applyAlignment="1">
      <alignment horizontal="right" wrapText="1"/>
    </xf>
    <xf numFmtId="0" fontId="16" fillId="3" borderId="8" xfId="61194" applyFont="1" applyFill="1" applyBorder="1" applyAlignment="1">
      <alignment vertical="center" wrapText="1"/>
    </xf>
    <xf numFmtId="180" fontId="0" fillId="0" borderId="0" xfId="61194" applyNumberFormat="1" applyBorder="1" applyAlignment="1">
      <alignment horizontal="right"/>
    </xf>
    <xf numFmtId="178" fontId="15" fillId="3" borderId="5" xfId="61194" applyNumberFormat="1" applyFont="1" applyFill="1" applyBorder="1" applyAlignment="1">
      <alignment horizontal="right"/>
    </xf>
    <xf numFmtId="0" fontId="0" fillId="0" borderId="12" xfId="61194" applyFill="1" applyBorder="1"/>
    <xf numFmtId="0" fontId="0" fillId="0" borderId="8" xfId="61194" applyFill="1" applyBorder="1"/>
    <xf numFmtId="0" fontId="0" fillId="0" borderId="8" xfId="61194" applyFill="1" applyBorder="1" applyAlignment="1">
      <alignment wrapText="1"/>
    </xf>
    <xf numFmtId="0" fontId="0" fillId="0" borderId="14" xfId="61194" applyFill="1" applyBorder="1"/>
    <xf numFmtId="0" fontId="0" fillId="0" borderId="1" xfId="61194" applyFill="1" applyBorder="1"/>
    <xf numFmtId="0" fontId="0" fillId="0" borderId="21" xfId="61194" applyFill="1" applyBorder="1"/>
    <xf numFmtId="0" fontId="0" fillId="0" borderId="18" xfId="61194" applyFont="1" applyFill="1" applyBorder="1"/>
    <xf numFmtId="0" fontId="0" fillId="0" borderId="48" xfId="61194" applyFill="1" applyBorder="1"/>
    <xf numFmtId="0" fontId="2" fillId="0" borderId="26" xfId="61194" applyFont="1" applyFill="1" applyBorder="1"/>
    <xf numFmtId="178" fontId="26" fillId="0" borderId="26" xfId="61194" applyNumberFormat="1" applyFont="1" applyFill="1" applyBorder="1" applyAlignment="1">
      <alignment horizontal="right"/>
    </xf>
    <xf numFmtId="0" fontId="0" fillId="9" borderId="0" xfId="61194" applyFill="1"/>
    <xf numFmtId="0" fontId="0" fillId="5" borderId="0" xfId="61194" applyFill="1"/>
    <xf numFmtId="0" fontId="0" fillId="10" borderId="0" xfId="61194" applyFill="1"/>
    <xf numFmtId="0" fontId="0" fillId="0" borderId="0" xfId="61194" applyAlignment="1">
      <alignment horizontal="center" wrapText="1"/>
    </xf>
    <xf numFmtId="0" fontId="0" fillId="0" borderId="0" xfId="61194" applyAlignment="1">
      <alignment horizontal="center"/>
    </xf>
    <xf numFmtId="0" fontId="0" fillId="0" borderId="9" xfId="61194" applyBorder="1" applyAlignment="1">
      <alignment horizontal="center" vertical="center" wrapText="1"/>
    </xf>
    <xf numFmtId="0" fontId="0" fillId="0" borderId="10" xfId="61194" applyBorder="1" applyAlignment="1">
      <alignment horizontal="center" vertical="center" wrapText="1"/>
    </xf>
    <xf numFmtId="0" fontId="0" fillId="0" borderId="14" xfId="61194" applyBorder="1" applyAlignment="1">
      <alignment horizontal="center" vertical="center" wrapText="1"/>
    </xf>
    <xf numFmtId="0" fontId="0" fillId="0" borderId="1" xfId="61194" applyBorder="1" applyAlignment="1">
      <alignment horizontal="center" vertical="center" wrapText="1"/>
    </xf>
    <xf numFmtId="0" fontId="0" fillId="2" borderId="48" xfId="61194" applyFill="1" applyBorder="1" applyAlignment="1">
      <alignment horizontal="center" vertical="center" wrapText="1"/>
    </xf>
    <xf numFmtId="0" fontId="0" fillId="2" borderId="26" xfId="61194" applyFill="1" applyBorder="1" applyAlignment="1">
      <alignment horizontal="center" vertical="center" wrapText="1"/>
    </xf>
    <xf numFmtId="0" fontId="0" fillId="0" borderId="23" xfId="61194" applyBorder="1"/>
    <xf numFmtId="0" fontId="0" fillId="0" borderId="7" xfId="61194" applyBorder="1"/>
    <xf numFmtId="180" fontId="0" fillId="0" borderId="8" xfId="61194" applyNumberFormat="1" applyFill="1" applyBorder="1" applyAlignment="1">
      <alignment horizontal="right"/>
    </xf>
    <xf numFmtId="0" fontId="0" fillId="0" borderId="12" xfId="61194" applyBorder="1"/>
    <xf numFmtId="0" fontId="0" fillId="0" borderId="14" xfId="61194" applyBorder="1"/>
    <xf numFmtId="0" fontId="0" fillId="0" borderId="1" xfId="61194" applyBorder="1"/>
    <xf numFmtId="0" fontId="0" fillId="0" borderId="21" xfId="61194" applyBorder="1"/>
    <xf numFmtId="0" fontId="0" fillId="0" borderId="18" xfId="61194" applyFont="1" applyBorder="1"/>
    <xf numFmtId="0" fontId="2" fillId="0" borderId="48" xfId="61194" applyFont="1" applyBorder="1"/>
    <xf numFmtId="0" fontId="2" fillId="0" borderId="26" xfId="61194" applyFont="1" applyBorder="1"/>
    <xf numFmtId="178" fontId="2" fillId="0" borderId="26" xfId="61194" applyNumberFormat="1" applyFont="1" applyBorder="1" applyAlignment="1">
      <alignment horizontal="right"/>
    </xf>
    <xf numFmtId="180" fontId="0" fillId="0" borderId="5" xfId="61194" applyNumberFormat="1" applyFill="1" applyBorder="1" applyAlignment="1">
      <alignment horizontal="right"/>
    </xf>
    <xf numFmtId="0" fontId="0" fillId="0" borderId="11" xfId="61194" applyBorder="1" applyAlignment="1">
      <alignment horizontal="center" vertical="center" wrapText="1"/>
    </xf>
    <xf numFmtId="0" fontId="0" fillId="0" borderId="28" xfId="61194" applyBorder="1" applyAlignment="1">
      <alignment horizontal="center" vertical="center" wrapText="1"/>
    </xf>
    <xf numFmtId="0" fontId="0" fillId="2" borderId="29" xfId="61194" applyFill="1" applyBorder="1" applyAlignment="1">
      <alignment horizontal="center" vertical="center" wrapText="1"/>
    </xf>
    <xf numFmtId="180" fontId="0" fillId="0" borderId="18" xfId="61194" applyNumberFormat="1" applyFill="1" applyBorder="1" applyAlignment="1">
      <alignment horizontal="right"/>
    </xf>
    <xf numFmtId="178" fontId="2" fillId="0" borderId="29" xfId="61194" applyNumberFormat="1" applyFont="1" applyBorder="1" applyAlignment="1">
      <alignment horizontal="right"/>
    </xf>
    <xf numFmtId="181" fontId="26" fillId="0" borderId="0" xfId="61194" applyNumberFormat="1" applyFont="1"/>
    <xf numFmtId="178" fontId="0" fillId="0" borderId="8" xfId="61194" applyNumberFormat="1" applyFill="1" applyBorder="1" applyAlignment="1">
      <alignment horizontal="right"/>
    </xf>
    <xf numFmtId="0" fontId="0" fillId="0" borderId="21" xfId="61194" applyFont="1" applyBorder="1"/>
    <xf numFmtId="178" fontId="0" fillId="0" borderId="1" xfId="61194" applyNumberFormat="1" applyFill="1" applyBorder="1" applyAlignment="1">
      <alignment horizontal="right"/>
    </xf>
    <xf numFmtId="0" fontId="2" fillId="0" borderId="16" xfId="61194" applyFont="1" applyBorder="1"/>
    <xf numFmtId="0" fontId="2" fillId="0" borderId="17" xfId="61194" applyFont="1" applyBorder="1"/>
    <xf numFmtId="178" fontId="2" fillId="0" borderId="17" xfId="61194" applyNumberFormat="1" applyFont="1" applyBorder="1" applyAlignment="1">
      <alignment horizontal="right"/>
    </xf>
    <xf numFmtId="0" fontId="2" fillId="0" borderId="24" xfId="61194" applyFont="1" applyBorder="1" applyAlignment="1">
      <alignment horizontal="center"/>
    </xf>
    <xf numFmtId="0" fontId="2" fillId="0" borderId="25" xfId="61194" applyFont="1" applyBorder="1" applyAlignment="1">
      <alignment horizontal="center"/>
    </xf>
    <xf numFmtId="0" fontId="0" fillId="0" borderId="7" xfId="61194" applyFill="1" applyBorder="1"/>
    <xf numFmtId="178" fontId="0" fillId="0" borderId="7" xfId="61194" applyNumberFormat="1" applyBorder="1" applyAlignment="1">
      <alignment horizontal="right"/>
    </xf>
    <xf numFmtId="0" fontId="28" fillId="0" borderId="8" xfId="61194" applyFont="1" applyFill="1" applyBorder="1"/>
    <xf numFmtId="178" fontId="0" fillId="0" borderId="7" xfId="61194" applyNumberFormat="1" applyFill="1" applyBorder="1" applyAlignment="1">
      <alignment horizontal="right"/>
    </xf>
    <xf numFmtId="0" fontId="0" fillId="0" borderId="8" xfId="61194" applyFont="1" applyFill="1" applyBorder="1"/>
    <xf numFmtId="178" fontId="0" fillId="0" borderId="5" xfId="61194" applyNumberFormat="1" applyBorder="1" applyAlignment="1">
      <alignment horizontal="right"/>
    </xf>
    <xf numFmtId="178" fontId="0" fillId="0" borderId="7" xfId="61194" applyNumberFormat="1" applyFont="1" applyBorder="1" applyAlignment="1">
      <alignment horizontal="right"/>
    </xf>
    <xf numFmtId="0" fontId="0" fillId="0" borderId="8" xfId="61194" applyBorder="1" applyAlignment="1">
      <alignment vertical="center"/>
    </xf>
    <xf numFmtId="0" fontId="0" fillId="0" borderId="1" xfId="61194" applyBorder="1" applyAlignment="1">
      <alignment horizontal="center" vertical="center"/>
    </xf>
    <xf numFmtId="0" fontId="0" fillId="0" borderId="7" xfId="61194" applyBorder="1" applyAlignment="1">
      <alignment horizontal="center" vertical="center"/>
    </xf>
    <xf numFmtId="0" fontId="29" fillId="0" borderId="8" xfId="61194" applyFont="1" applyBorder="1" applyAlignment="1">
      <alignment vertical="center" wrapText="1"/>
    </xf>
    <xf numFmtId="0" fontId="0" fillId="0" borderId="5" xfId="61194" applyBorder="1"/>
    <xf numFmtId="0" fontId="2" fillId="0" borderId="10" xfId="61194" applyFont="1" applyBorder="1"/>
    <xf numFmtId="178" fontId="2" fillId="0" borderId="10" xfId="61194" applyNumberFormat="1" applyFont="1" applyBorder="1" applyAlignment="1">
      <alignment horizontal="right"/>
    </xf>
    <xf numFmtId="178" fontId="0" fillId="0" borderId="17" xfId="61194" applyNumberFormat="1" applyBorder="1" applyAlignment="1">
      <alignment horizontal="right"/>
    </xf>
    <xf numFmtId="0" fontId="0" fillId="3" borderId="0" xfId="61194" applyFill="1" applyAlignment="1">
      <alignment vertical="top"/>
    </xf>
    <xf numFmtId="0" fontId="0" fillId="3" borderId="1" xfId="61194" applyFill="1" applyBorder="1" applyAlignment="1">
      <alignment horizontal="center" vertical="center" wrapText="1"/>
    </xf>
    <xf numFmtId="0" fontId="0" fillId="3" borderId="2" xfId="61194" applyFill="1" applyBorder="1" applyAlignment="1">
      <alignment horizontal="center" vertical="center" wrapText="1"/>
    </xf>
    <xf numFmtId="0" fontId="0" fillId="3" borderId="3" xfId="61194" applyFill="1" applyBorder="1" applyAlignment="1">
      <alignment horizontal="center" vertical="center" wrapText="1"/>
    </xf>
    <xf numFmtId="0" fontId="0" fillId="3" borderId="4" xfId="61194" applyFill="1" applyBorder="1" applyAlignment="1">
      <alignment horizontal="center" vertical="center" wrapText="1"/>
    </xf>
    <xf numFmtId="0" fontId="0" fillId="3" borderId="7" xfId="61194" applyFill="1" applyBorder="1" applyAlignment="1">
      <alignment horizontal="center" vertical="center" wrapText="1"/>
    </xf>
    <xf numFmtId="0" fontId="0" fillId="3" borderId="8" xfId="61194" applyFill="1" applyBorder="1" applyAlignment="1">
      <alignment horizontal="center" vertical="center" wrapText="1"/>
    </xf>
    <xf numFmtId="0" fontId="15" fillId="3" borderId="8" xfId="61194" applyFont="1" applyFill="1" applyBorder="1" applyAlignment="1">
      <alignment horizontal="center"/>
    </xf>
    <xf numFmtId="180" fontId="25" fillId="0" borderId="8" xfId="1146" applyFont="1" applyBorder="1" applyAlignment="1">
      <alignment horizontal="right"/>
    </xf>
    <xf numFmtId="178" fontId="0" fillId="3" borderId="8" xfId="1057" applyFont="1" applyFill="1" applyBorder="1" applyAlignment="1">
      <alignment horizontal="right"/>
    </xf>
    <xf numFmtId="180" fontId="0" fillId="3" borderId="8" xfId="955" applyFont="1" applyFill="1" applyBorder="1" applyAlignment="1">
      <alignment horizontal="right"/>
    </xf>
    <xf numFmtId="184" fontId="0" fillId="0" borderId="8" xfId="61194" applyNumberFormat="1" applyBorder="1" applyAlignment="1">
      <alignment horizontal="right"/>
    </xf>
    <xf numFmtId="0" fontId="0" fillId="3" borderId="8" xfId="61194" applyFill="1" applyBorder="1" applyAlignment="1">
      <alignment vertical="top"/>
    </xf>
    <xf numFmtId="0" fontId="0" fillId="3" borderId="8" xfId="61194" applyFill="1" applyBorder="1" applyAlignment="1">
      <alignment horizontal="center"/>
    </xf>
    <xf numFmtId="184" fontId="0" fillId="3" borderId="8" xfId="61194" applyNumberFormat="1" applyFill="1" applyBorder="1" applyAlignment="1">
      <alignment horizontal="right"/>
    </xf>
    <xf numFmtId="180" fontId="25" fillId="0" borderId="8" xfId="955" applyFont="1" applyBorder="1" applyAlignment="1">
      <alignment horizontal="right"/>
    </xf>
    <xf numFmtId="180" fontId="25" fillId="0" borderId="8" xfId="955" applyFont="1" applyBorder="1" applyAlignment="1">
      <alignment horizontal="right" vertical="top"/>
    </xf>
    <xf numFmtId="0" fontId="0" fillId="3" borderId="0" xfId="61194" applyFill="1" applyBorder="1" applyAlignment="1">
      <alignment horizontal="center"/>
    </xf>
    <xf numFmtId="184" fontId="0" fillId="3" borderId="0" xfId="61194" applyNumberFormat="1" applyFill="1"/>
    <xf numFmtId="180" fontId="25" fillId="0" borderId="8" xfId="242" applyFont="1" applyBorder="1" applyAlignment="1">
      <alignment horizontal="right"/>
    </xf>
    <xf numFmtId="180" fontId="25" fillId="0" borderId="8" xfId="888" applyFont="1" applyBorder="1" applyAlignment="1">
      <alignment horizontal="right"/>
    </xf>
    <xf numFmtId="0" fontId="30" fillId="3" borderId="0" xfId="61194" applyFont="1" applyFill="1"/>
    <xf numFmtId="0" fontId="0" fillId="0" borderId="8" xfId="61194" applyFont="1" applyFill="1" applyBorder="1" applyAlignment="1">
      <alignment vertical="top" wrapText="1"/>
    </xf>
    <xf numFmtId="0" fontId="0" fillId="0" borderId="8" xfId="61194" applyFont="1" applyFill="1" applyBorder="1" applyAlignment="1">
      <alignment wrapText="1"/>
    </xf>
    <xf numFmtId="0" fontId="3" fillId="3" borderId="0" xfId="61194" applyFont="1" applyFill="1" applyAlignment="1"/>
    <xf numFmtId="0" fontId="0" fillId="3" borderId="91" xfId="61194" applyFill="1" applyBorder="1" applyAlignment="1">
      <alignment horizontal="center" vertical="center" wrapText="1"/>
    </xf>
    <xf numFmtId="0" fontId="0" fillId="3" borderId="0" xfId="61194" applyFill="1" applyBorder="1" applyAlignment="1">
      <alignment vertical="center" wrapText="1"/>
    </xf>
    <xf numFmtId="184" fontId="0" fillId="3" borderId="8" xfId="61194" applyNumberFormat="1" applyFont="1" applyFill="1" applyBorder="1" applyAlignment="1">
      <alignment horizontal="right"/>
    </xf>
    <xf numFmtId="0" fontId="0" fillId="5" borderId="8" xfId="61194" applyFill="1" applyBorder="1" applyAlignment="1">
      <alignment wrapText="1"/>
    </xf>
    <xf numFmtId="0" fontId="0" fillId="3" borderId="4" xfId="61194" applyFont="1" applyFill="1" applyBorder="1" applyAlignment="1">
      <alignment wrapText="1"/>
    </xf>
    <xf numFmtId="0" fontId="0" fillId="3" borderId="2" xfId="61194" applyFill="1" applyBorder="1" applyAlignment="1">
      <alignment horizontal="center"/>
    </xf>
    <xf numFmtId="0" fontId="0" fillId="3" borderId="4" xfId="61194" applyFill="1" applyBorder="1" applyAlignment="1">
      <alignment horizontal="center"/>
    </xf>
    <xf numFmtId="0" fontId="0" fillId="3" borderId="0" xfId="61194" applyFill="1" applyAlignment="1"/>
    <xf numFmtId="178" fontId="0" fillId="3" borderId="8" xfId="1057" applyFont="1" applyFill="1" applyBorder="1" applyAlignment="1"/>
    <xf numFmtId="180" fontId="25" fillId="0" borderId="8" xfId="955" applyFont="1" applyBorder="1" applyAlignment="1"/>
    <xf numFmtId="185" fontId="0" fillId="0" borderId="8" xfId="61194" applyNumberFormat="1" applyBorder="1" applyAlignment="1"/>
    <xf numFmtId="0" fontId="0" fillId="3" borderId="8" xfId="61194" applyFill="1" applyBorder="1" applyAlignment="1">
      <alignment horizontal="center" vertical="top"/>
    </xf>
    <xf numFmtId="180" fontId="25" fillId="0" borderId="8" xfId="955" applyFont="1" applyBorder="1" applyAlignment="1">
      <alignment vertical="center"/>
    </xf>
    <xf numFmtId="185" fontId="0" fillId="3" borderId="8" xfId="61194" applyNumberFormat="1" applyFill="1" applyBorder="1" applyAlignment="1"/>
    <xf numFmtId="178" fontId="0" fillId="3" borderId="8" xfId="1057" applyFont="1" applyFill="1" applyBorder="1" applyAlignment="1">
      <alignment vertical="top"/>
    </xf>
    <xf numFmtId="181" fontId="0" fillId="3" borderId="0" xfId="61194" applyNumberFormat="1" applyFill="1"/>
    <xf numFmtId="185" fontId="0" fillId="3" borderId="0" xfId="61194" applyNumberFormat="1" applyFill="1"/>
    <xf numFmtId="185" fontId="0" fillId="0" borderId="8" xfId="61194" applyNumberFormat="1" applyBorder="1" applyAlignment="1">
      <alignment vertical="center"/>
    </xf>
    <xf numFmtId="0" fontId="2" fillId="0" borderId="0" xfId="61194" applyNumberFormat="1" applyFont="1" applyAlignment="1"/>
    <xf numFmtId="0" fontId="0" fillId="0" borderId="0" xfId="61194" applyNumberFormat="1" applyAlignment="1"/>
    <xf numFmtId="178" fontId="0" fillId="3" borderId="8" xfId="1057" applyNumberFormat="1" applyFont="1" applyFill="1" applyBorder="1" applyAlignment="1"/>
    <xf numFmtId="3" fontId="0" fillId="3" borderId="0" xfId="61194" applyNumberFormat="1" applyFill="1"/>
    <xf numFmtId="0" fontId="31" fillId="3" borderId="0" xfId="61194" applyFont="1" applyFill="1"/>
    <xf numFmtId="3" fontId="0" fillId="3" borderId="0" xfId="61194" applyNumberFormat="1" applyFill="1" applyAlignment="1">
      <alignment vertical="top"/>
    </xf>
    <xf numFmtId="180" fontId="25" fillId="0" borderId="8" xfId="242" applyFont="1" applyBorder="1" applyAlignment="1"/>
    <xf numFmtId="178" fontId="0" fillId="0" borderId="8" xfId="1057" applyFont="1" applyBorder="1" applyAlignment="1"/>
    <xf numFmtId="178" fontId="0" fillId="0" borderId="8" xfId="1057" applyFont="1" applyBorder="1" applyAlignment="1">
      <alignment vertical="center"/>
    </xf>
    <xf numFmtId="185" fontId="0" fillId="3" borderId="0" xfId="61194" applyNumberFormat="1" applyFill="1" applyAlignment="1"/>
    <xf numFmtId="180" fontId="0" fillId="3" borderId="8" xfId="955" applyFont="1" applyFill="1" applyBorder="1" applyAlignment="1"/>
    <xf numFmtId="180" fontId="25" fillId="0" borderId="8" xfId="888" applyFont="1" applyBorder="1" applyAlignment="1"/>
    <xf numFmtId="185" fontId="0" fillId="3" borderId="8" xfId="61194" applyNumberFormat="1" applyFont="1" applyFill="1" applyBorder="1" applyAlignment="1"/>
    <xf numFmtId="0" fontId="0" fillId="5" borderId="8" xfId="61194" applyFont="1" applyFill="1" applyBorder="1" applyAlignment="1">
      <alignment wrapText="1"/>
    </xf>
    <xf numFmtId="186" fontId="0" fillId="0" borderId="8" xfId="61194" applyNumberFormat="1" applyBorder="1" applyAlignment="1">
      <alignment horizontal="right"/>
    </xf>
    <xf numFmtId="186" fontId="0" fillId="3" borderId="8" xfId="61194" applyNumberFormat="1" applyFill="1" applyBorder="1" applyAlignment="1">
      <alignment horizontal="right"/>
    </xf>
    <xf numFmtId="0" fontId="0" fillId="3" borderId="0" xfId="61194" applyFill="1" applyBorder="1" applyAlignment="1">
      <alignment horizontal="center" vertical="center" wrapText="1"/>
    </xf>
    <xf numFmtId="0" fontId="15" fillId="3" borderId="0" xfId="61194" applyFont="1" applyFill="1" applyBorder="1" applyAlignment="1">
      <alignment horizontal="center"/>
    </xf>
    <xf numFmtId="185" fontId="0" fillId="0" borderId="8" xfId="61194" applyNumberFormat="1" applyBorder="1" applyAlignment="1">
      <alignment horizontal="right"/>
    </xf>
    <xf numFmtId="185" fontId="0" fillId="3" borderId="0" xfId="61194" applyNumberFormat="1" applyFill="1" applyBorder="1" applyAlignment="1">
      <alignment horizontal="right"/>
    </xf>
    <xf numFmtId="186" fontId="0" fillId="3" borderId="0" xfId="61194" applyNumberFormat="1" applyFill="1"/>
    <xf numFmtId="185" fontId="0" fillId="3" borderId="8" xfId="61194" applyNumberFormat="1" applyFill="1" applyBorder="1" applyAlignment="1">
      <alignment horizontal="right"/>
    </xf>
    <xf numFmtId="178" fontId="0" fillId="3" borderId="92" xfId="1057" applyFont="1" applyFill="1" applyBorder="1"/>
    <xf numFmtId="178" fontId="0" fillId="3" borderId="93" xfId="1057" applyFont="1" applyFill="1" applyBorder="1"/>
    <xf numFmtId="178" fontId="0" fillId="3" borderId="0" xfId="61194" applyNumberFormat="1" applyFill="1" applyAlignment="1">
      <alignment vertical="top"/>
    </xf>
    <xf numFmtId="178" fontId="0" fillId="0" borderId="8" xfId="1057" applyFont="1" applyFill="1" applyBorder="1" applyAlignment="1">
      <alignment horizontal="right"/>
    </xf>
    <xf numFmtId="0" fontId="26" fillId="0" borderId="0" xfId="0" applyNumberFormat="1" applyFont="1" applyAlignment="1"/>
    <xf numFmtId="178" fontId="0" fillId="3" borderId="8" xfId="1057" applyNumberFormat="1" applyFont="1" applyFill="1" applyBorder="1" applyAlignment="1">
      <alignment horizontal="right"/>
    </xf>
    <xf numFmtId="178" fontId="0" fillId="5" borderId="0" xfId="61194" applyNumberFormat="1" applyFill="1"/>
    <xf numFmtId="0" fontId="32" fillId="3" borderId="0" xfId="61194" applyFont="1" applyFill="1"/>
    <xf numFmtId="0" fontId="32" fillId="3" borderId="0" xfId="61194" applyNumberFormat="1" applyFont="1" applyFill="1"/>
    <xf numFmtId="0" fontId="29" fillId="3" borderId="0" xfId="61194" applyFont="1" applyFill="1" applyAlignment="1">
      <alignment vertical="top"/>
    </xf>
    <xf numFmtId="0" fontId="0" fillId="3" borderId="0" xfId="61194" applyFill="1" applyAlignment="1">
      <alignment vertical="center"/>
    </xf>
    <xf numFmtId="186" fontId="0" fillId="3" borderId="0" xfId="61194" applyNumberFormat="1" applyFont="1" applyFill="1"/>
    <xf numFmtId="185" fontId="0" fillId="3" borderId="8" xfId="61194" applyNumberFormat="1" applyFont="1" applyFill="1" applyBorder="1" applyAlignment="1">
      <alignment horizontal="right"/>
    </xf>
    <xf numFmtId="186" fontId="33" fillId="11" borderId="0" xfId="61194" applyNumberFormat="1" applyFont="1" applyFill="1"/>
    <xf numFmtId="185" fontId="33" fillId="11" borderId="8" xfId="61194" applyNumberFormat="1" applyFont="1" applyFill="1" applyBorder="1" applyAlignment="1">
      <alignment horizontal="right"/>
    </xf>
    <xf numFmtId="0" fontId="0" fillId="5" borderId="0" xfId="61194" applyFill="1" applyAlignment="1">
      <alignment horizontal="center"/>
    </xf>
    <xf numFmtId="179" fontId="0" fillId="3" borderId="0" xfId="61194" applyNumberFormat="1" applyFill="1"/>
    <xf numFmtId="179" fontId="0" fillId="3" borderId="0" xfId="5" applyFont="1" applyFill="1" applyBorder="1" applyAlignment="1">
      <alignment horizontal="right"/>
    </xf>
    <xf numFmtId="186" fontId="0" fillId="5" borderId="0" xfId="61194" applyNumberFormat="1" applyFill="1"/>
    <xf numFmtId="185" fontId="0" fillId="5" borderId="8" xfId="61194" applyNumberFormat="1" applyFill="1" applyBorder="1" applyAlignment="1">
      <alignment horizontal="right"/>
    </xf>
    <xf numFmtId="186" fontId="0" fillId="3" borderId="8" xfId="61194" applyNumberFormat="1" applyFont="1" applyFill="1" applyBorder="1" applyAlignment="1">
      <alignment horizontal="right"/>
    </xf>
    <xf numFmtId="0" fontId="0" fillId="3" borderId="8" xfId="61194" applyFill="1" applyBorder="1" applyAlignment="1"/>
    <xf numFmtId="178" fontId="0" fillId="3" borderId="8" xfId="1057" applyFont="1" applyFill="1" applyBorder="1" applyAlignment="1" applyProtection="1">
      <alignment horizontal="right"/>
      <protection locked="0"/>
    </xf>
    <xf numFmtId="0" fontId="0" fillId="3" borderId="8" xfId="61194" applyFill="1" applyBorder="1" applyAlignment="1">
      <alignment vertical="top" wrapText="1"/>
    </xf>
    <xf numFmtId="178" fontId="0" fillId="3" borderId="8" xfId="61194" applyNumberFormat="1" applyFill="1" applyBorder="1"/>
    <xf numFmtId="0" fontId="7" fillId="0" borderId="0" xfId="61194" applyFont="1" applyBorder="1"/>
    <xf numFmtId="0" fontId="7" fillId="3" borderId="0" xfId="61194" applyFont="1" applyFill="1"/>
    <xf numFmtId="178" fontId="0" fillId="0" borderId="0" xfId="61194" applyNumberFormat="1" applyFont="1" applyAlignment="1"/>
    <xf numFmtId="180" fontId="25" fillId="0" borderId="8" xfId="955" applyFont="1" applyFill="1" applyBorder="1" applyAlignment="1">
      <alignment horizontal="right"/>
    </xf>
    <xf numFmtId="180" fontId="15" fillId="0" borderId="8" xfId="955" applyFont="1" applyFill="1" applyBorder="1" applyAlignment="1">
      <alignment horizontal="right" vertical="center"/>
    </xf>
    <xf numFmtId="178" fontId="0" fillId="3" borderId="8" xfId="1057" applyFont="1" applyFill="1" applyBorder="1" applyAlignment="1">
      <alignment horizontal="right" vertical="center"/>
    </xf>
    <xf numFmtId="0" fontId="13" fillId="3" borderId="0" xfId="61194" applyFont="1" applyFill="1"/>
    <xf numFmtId="180" fontId="0" fillId="3" borderId="8" xfId="61194" applyNumberFormat="1" applyFill="1" applyBorder="1"/>
    <xf numFmtId="180" fontId="25" fillId="0" borderId="8" xfId="955" applyFont="1" applyFill="1" applyBorder="1" applyAlignment="1" applyProtection="1">
      <alignment horizontal="right"/>
      <protection locked="0"/>
    </xf>
    <xf numFmtId="180" fontId="34" fillId="0" borderId="8" xfId="955" applyFont="1" applyFill="1" applyBorder="1" applyAlignment="1">
      <alignment horizontal="right"/>
    </xf>
    <xf numFmtId="180" fontId="25" fillId="5" borderId="8" xfId="955" applyFont="1" applyFill="1" applyBorder="1" applyAlignment="1">
      <alignment horizontal="right"/>
    </xf>
    <xf numFmtId="180" fontId="34" fillId="3" borderId="8" xfId="955" applyFont="1" applyFill="1" applyBorder="1" applyAlignment="1">
      <alignment horizontal="right"/>
    </xf>
    <xf numFmtId="180" fontId="25" fillId="0" borderId="8" xfId="955" applyFont="1" applyFill="1" applyBorder="1" applyAlignment="1">
      <alignment horizontal="right" vertical="top"/>
    </xf>
    <xf numFmtId="180" fontId="25" fillId="0" borderId="0" xfId="955" applyFont="1" applyFill="1" applyBorder="1" applyAlignment="1">
      <alignment horizontal="right"/>
    </xf>
    <xf numFmtId="178" fontId="2" fillId="3" borderId="0" xfId="61194" applyNumberFormat="1" applyFont="1" applyFill="1"/>
    <xf numFmtId="3" fontId="35" fillId="0" borderId="0" xfId="0" applyNumberFormat="1" applyFont="1"/>
    <xf numFmtId="180" fontId="15" fillId="0" borderId="8" xfId="955" applyFont="1" applyFill="1" applyBorder="1" applyAlignment="1">
      <alignment horizontal="right"/>
    </xf>
    <xf numFmtId="179" fontId="25" fillId="0" borderId="0" xfId="61198" applyNumberFormat="1" applyFont="1"/>
    <xf numFmtId="0" fontId="36" fillId="3" borderId="0" xfId="61194" applyFont="1" applyFill="1"/>
    <xf numFmtId="0" fontId="0" fillId="0" borderId="0" xfId="61194" applyAlignment="1">
      <alignment vertical="center"/>
    </xf>
    <xf numFmtId="0" fontId="0" fillId="0" borderId="0" xfId="61194" applyAlignment="1">
      <alignment vertical="top"/>
    </xf>
    <xf numFmtId="0" fontId="37" fillId="0" borderId="0" xfId="61194" applyFont="1"/>
    <xf numFmtId="0" fontId="3" fillId="0" borderId="0" xfId="61194" applyNumberFormat="1" applyFont="1" applyAlignment="1">
      <alignment horizontal="center"/>
    </xf>
    <xf numFmtId="0" fontId="0" fillId="0" borderId="9" xfId="61194" applyBorder="1" applyAlignment="1">
      <alignment horizontal="center" vertical="center"/>
    </xf>
    <xf numFmtId="0" fontId="0" fillId="0" borderId="10" xfId="61194" applyBorder="1" applyAlignment="1">
      <alignment horizontal="center" vertical="center"/>
    </xf>
    <xf numFmtId="0" fontId="0" fillId="0" borderId="11" xfId="61194" applyBorder="1" applyAlignment="1">
      <alignment horizontal="center" vertical="center"/>
    </xf>
    <xf numFmtId="0" fontId="0" fillId="0" borderId="14" xfId="61194" applyBorder="1" applyAlignment="1">
      <alignment horizontal="center" vertical="center"/>
    </xf>
    <xf numFmtId="0" fontId="0" fillId="0" borderId="28" xfId="61194" applyBorder="1" applyAlignment="1">
      <alignment horizontal="center" vertical="center"/>
    </xf>
    <xf numFmtId="0" fontId="0" fillId="2" borderId="12" xfId="61194" applyFill="1" applyBorder="1" applyAlignment="1">
      <alignment horizontal="center" vertical="center"/>
    </xf>
    <xf numFmtId="0" fontId="0" fillId="2" borderId="8" xfId="61194" applyFill="1" applyBorder="1" applyAlignment="1">
      <alignment horizontal="center" vertical="center"/>
    </xf>
    <xf numFmtId="0" fontId="0" fillId="2" borderId="13" xfId="61194" applyFill="1" applyBorder="1" applyAlignment="1">
      <alignment horizontal="center" vertical="center"/>
    </xf>
    <xf numFmtId="0" fontId="0" fillId="0" borderId="94" xfId="61194" applyBorder="1" applyAlignment="1">
      <alignment vertical="center"/>
    </xf>
    <xf numFmtId="0" fontId="0" fillId="0" borderId="95" xfId="61194" applyBorder="1" applyAlignment="1">
      <alignment vertical="center"/>
    </xf>
    <xf numFmtId="187" fontId="0" fillId="0" borderId="95" xfId="61194" applyNumberFormat="1" applyBorder="1" applyAlignment="1"/>
    <xf numFmtId="187" fontId="0" fillId="0" borderId="96" xfId="61194" applyNumberFormat="1" applyBorder="1" applyAlignment="1"/>
    <xf numFmtId="0" fontId="0" fillId="0" borderId="97" xfId="61194" applyBorder="1" applyAlignment="1">
      <alignment vertical="center"/>
    </xf>
    <xf numFmtId="0" fontId="0" fillId="0" borderId="98" xfId="61194" applyBorder="1" applyAlignment="1">
      <alignment vertical="center"/>
    </xf>
    <xf numFmtId="187" fontId="0" fillId="0" borderId="98" xfId="61194" applyNumberFormat="1" applyBorder="1" applyAlignment="1"/>
    <xf numFmtId="187" fontId="0" fillId="0" borderId="99" xfId="61194" applyNumberFormat="1" applyBorder="1" applyAlignment="1"/>
    <xf numFmtId="187" fontId="0" fillId="0" borderId="99" xfId="61194" applyNumberFormat="1" applyBorder="1" applyAlignment="1">
      <alignment horizontal="right"/>
    </xf>
    <xf numFmtId="0" fontId="0" fillId="0" borderId="98" xfId="61194" applyFont="1" applyBorder="1" applyAlignment="1">
      <alignment vertical="center" wrapText="1"/>
    </xf>
    <xf numFmtId="0" fontId="0" fillId="0" borderId="98" xfId="61194" applyFont="1" applyBorder="1" applyAlignment="1">
      <alignment vertical="center"/>
    </xf>
    <xf numFmtId="0" fontId="0" fillId="0" borderId="98" xfId="61194" applyBorder="1" applyAlignment="1">
      <alignment horizontal="left" vertical="center"/>
    </xf>
    <xf numFmtId="187" fontId="0" fillId="0" borderId="98" xfId="61194" applyNumberFormat="1" applyBorder="1" applyAlignment="1">
      <alignment vertical="center"/>
    </xf>
    <xf numFmtId="178" fontId="0" fillId="0" borderId="99" xfId="61194" applyNumberFormat="1" applyBorder="1" applyAlignment="1">
      <alignment vertical="center"/>
    </xf>
    <xf numFmtId="178" fontId="0" fillId="0" borderId="0" xfId="61194" applyNumberFormat="1" applyAlignment="1">
      <alignment vertical="center"/>
    </xf>
    <xf numFmtId="0" fontId="0" fillId="0" borderId="100" xfId="61194" applyBorder="1"/>
    <xf numFmtId="0" fontId="0" fillId="0" borderId="101" xfId="61194" applyBorder="1" applyAlignment="1">
      <alignment horizontal="left"/>
    </xf>
    <xf numFmtId="178" fontId="0" fillId="0" borderId="101" xfId="61194" applyNumberFormat="1" applyBorder="1"/>
    <xf numFmtId="178" fontId="0" fillId="0" borderId="102" xfId="61194" applyNumberFormat="1" applyBorder="1"/>
    <xf numFmtId="178" fontId="0" fillId="0" borderId="0" xfId="61194" applyNumberFormat="1"/>
    <xf numFmtId="0" fontId="0" fillId="0" borderId="103" xfId="61194" applyBorder="1" applyAlignment="1">
      <alignment horizontal="center"/>
    </xf>
    <xf numFmtId="0" fontId="0" fillId="0" borderId="104" xfId="61194" applyBorder="1" applyAlignment="1">
      <alignment horizontal="center"/>
    </xf>
    <xf numFmtId="178" fontId="0" fillId="0" borderId="104" xfId="61194" applyNumberFormat="1" applyBorder="1"/>
    <xf numFmtId="178" fontId="0" fillId="0" borderId="105" xfId="61194" applyNumberFormat="1" applyBorder="1"/>
    <xf numFmtId="0" fontId="0" fillId="0" borderId="0" xfId="61194" applyAlignment="1">
      <alignment horizontal="left" indent="11"/>
    </xf>
    <xf numFmtId="188" fontId="0" fillId="0" borderId="0" xfId="61194" applyNumberFormat="1" applyFont="1" applyAlignment="1">
      <alignment horizontal="left" vertical="center"/>
    </xf>
    <xf numFmtId="188" fontId="0" fillId="0" borderId="0" xfId="61194" applyNumberFormat="1" applyAlignment="1">
      <alignment horizontal="left" vertical="center"/>
    </xf>
    <xf numFmtId="0" fontId="2" fillId="0" borderId="0" xfId="61194" applyFont="1" applyAlignment="1">
      <alignment vertical="center"/>
    </xf>
    <xf numFmtId="0" fontId="2" fillId="0" borderId="0" xfId="4" applyNumberFormat="1" applyFont="1" applyAlignment="1">
      <alignment horizontal="left" vertical="center"/>
    </xf>
    <xf numFmtId="0" fontId="7" fillId="0" borderId="0" xfId="61194" applyFont="1" applyAlignment="1">
      <alignment vertical="center"/>
    </xf>
    <xf numFmtId="0" fontId="3" fillId="0" borderId="0" xfId="61194" applyNumberFormat="1" applyFont="1" applyAlignment="1">
      <alignment horizontal="center" vertical="center"/>
    </xf>
    <xf numFmtId="0" fontId="2" fillId="0" borderId="0" xfId="61194" applyFont="1" applyAlignment="1">
      <alignment horizontal="right" vertical="center"/>
    </xf>
    <xf numFmtId="187" fontId="0" fillId="0" borderId="95" xfId="61194" applyNumberFormat="1" applyBorder="1" applyAlignment="1">
      <alignment vertical="center"/>
    </xf>
    <xf numFmtId="187" fontId="0" fillId="0" borderId="96" xfId="61194" applyNumberFormat="1" applyBorder="1" applyAlignment="1">
      <alignment vertical="center"/>
    </xf>
    <xf numFmtId="187" fontId="0" fillId="0" borderId="106" xfId="61194" applyNumberFormat="1" applyBorder="1" applyAlignment="1">
      <alignment vertical="center"/>
    </xf>
    <xf numFmtId="187" fontId="0" fillId="0" borderId="0" xfId="61194" applyNumberFormat="1" applyAlignment="1">
      <alignment vertical="center"/>
    </xf>
    <xf numFmtId="187" fontId="0" fillId="0" borderId="99" xfId="61194" applyNumberFormat="1" applyBorder="1" applyAlignment="1">
      <alignment vertical="center"/>
    </xf>
    <xf numFmtId="0" fontId="0" fillId="0" borderId="100" xfId="61194" applyBorder="1" applyAlignment="1">
      <alignment vertical="center"/>
    </xf>
    <xf numFmtId="0" fontId="0" fillId="0" borderId="101" xfId="61194" applyBorder="1" applyAlignment="1">
      <alignment horizontal="left" vertical="center"/>
    </xf>
    <xf numFmtId="0" fontId="0" fillId="0" borderId="103" xfId="61194" applyBorder="1" applyAlignment="1">
      <alignment horizontal="center" vertical="center"/>
    </xf>
    <xf numFmtId="0" fontId="0" fillId="0" borderId="104" xfId="61194" applyBorder="1" applyAlignment="1">
      <alignment horizontal="center" vertical="center"/>
    </xf>
    <xf numFmtId="0" fontId="0" fillId="0" borderId="0" xfId="61194" applyBorder="1" applyAlignment="1">
      <alignment vertical="center"/>
    </xf>
    <xf numFmtId="0" fontId="0" fillId="0" borderId="0" xfId="61194" applyAlignment="1">
      <alignment horizontal="left" vertical="center" indent="11"/>
    </xf>
    <xf numFmtId="0" fontId="37" fillId="0" borderId="0" xfId="61194" applyFont="1" applyAlignment="1">
      <alignment vertical="center"/>
    </xf>
    <xf numFmtId="3" fontId="0" fillId="0" borderId="0" xfId="61194" applyNumberFormat="1" applyAlignment="1">
      <alignment vertical="center"/>
    </xf>
    <xf numFmtId="3" fontId="0" fillId="0" borderId="0" xfId="61194" applyNumberFormat="1"/>
    <xf numFmtId="187" fontId="0" fillId="0" borderId="106" xfId="61194" applyNumberFormat="1" applyBorder="1" applyAlignment="1"/>
    <xf numFmtId="180" fontId="0" fillId="0" borderId="0" xfId="61194" applyNumberFormat="1" applyAlignment="1">
      <alignment vertical="center"/>
    </xf>
    <xf numFmtId="189" fontId="0" fillId="0" borderId="107" xfId="61194" applyNumberFormat="1" applyBorder="1" applyAlignment="1">
      <alignment vertical="center"/>
    </xf>
    <xf numFmtId="0" fontId="7" fillId="0" borderId="0" xfId="61194" applyFont="1"/>
    <xf numFmtId="188" fontId="7" fillId="0" borderId="0" xfId="61194" applyNumberFormat="1" applyFont="1" applyAlignment="1">
      <alignment horizontal="left"/>
    </xf>
    <xf numFmtId="0" fontId="38" fillId="0" borderId="0" xfId="61194" applyFont="1"/>
    <xf numFmtId="0" fontId="38" fillId="0" borderId="0" xfId="61194" applyFont="1" applyAlignment="1">
      <alignment horizontal="left" vertical="center"/>
    </xf>
    <xf numFmtId="0" fontId="0" fillId="0" borderId="12" xfId="61194" applyBorder="1" applyAlignment="1">
      <alignment vertical="center"/>
    </xf>
    <xf numFmtId="189" fontId="0" fillId="0" borderId="8" xfId="61194" applyNumberFormat="1" applyBorder="1"/>
    <xf numFmtId="189" fontId="0" fillId="0" borderId="108" xfId="61194" applyNumberFormat="1" applyBorder="1" applyAlignment="1">
      <alignment vertical="center"/>
    </xf>
    <xf numFmtId="189" fontId="0" fillId="0" borderId="4" xfId="61194" applyNumberFormat="1" applyFill="1" applyBorder="1" applyAlignment="1">
      <alignment vertical="center"/>
    </xf>
    <xf numFmtId="0" fontId="0" fillId="0" borderId="15" xfId="61194" applyBorder="1" applyAlignment="1">
      <alignment vertical="center"/>
    </xf>
    <xf numFmtId="0" fontId="0" fillId="0" borderId="5" xfId="61194" applyBorder="1" applyAlignment="1">
      <alignment vertical="center"/>
    </xf>
    <xf numFmtId="189" fontId="0" fillId="0" borderId="109" xfId="61194" applyNumberFormat="1" applyFill="1" applyBorder="1" applyAlignment="1">
      <alignment vertical="center"/>
    </xf>
    <xf numFmtId="0" fontId="0" fillId="0" borderId="1" xfId="61194" applyBorder="1" applyAlignment="1">
      <alignment vertical="center"/>
    </xf>
    <xf numFmtId="189" fontId="0" fillId="0" borderId="110" xfId="61194" applyNumberFormat="1" applyFill="1" applyBorder="1" applyAlignment="1">
      <alignment vertical="center"/>
    </xf>
    <xf numFmtId="0" fontId="0" fillId="0" borderId="7" xfId="61194" applyBorder="1" applyAlignment="1">
      <alignment vertical="center"/>
    </xf>
    <xf numFmtId="189" fontId="0" fillId="0" borderId="87" xfId="61194" applyNumberFormat="1" applyFill="1" applyBorder="1" applyAlignment="1">
      <alignment vertical="center"/>
    </xf>
    <xf numFmtId="0" fontId="0" fillId="0" borderId="7" xfId="61194" applyFont="1" applyBorder="1" applyAlignment="1">
      <alignment vertical="center" wrapText="1"/>
    </xf>
    <xf numFmtId="0" fontId="0" fillId="0" borderId="7" xfId="61194" applyFont="1" applyBorder="1" applyAlignment="1">
      <alignment vertical="center"/>
    </xf>
    <xf numFmtId="189" fontId="0" fillId="0" borderId="7" xfId="61194" applyNumberFormat="1" applyFill="1" applyBorder="1" applyAlignment="1">
      <alignment vertical="center"/>
    </xf>
    <xf numFmtId="0" fontId="0" fillId="0" borderId="8" xfId="61194" applyBorder="1" applyAlignment="1">
      <alignment horizontal="left" vertical="center"/>
    </xf>
    <xf numFmtId="189" fontId="0" fillId="0" borderId="7" xfId="61194" applyNumberFormat="1" applyBorder="1" applyAlignment="1">
      <alignment vertical="center"/>
    </xf>
    <xf numFmtId="178" fontId="0" fillId="0" borderId="87" xfId="61194" applyNumberFormat="1" applyBorder="1" applyAlignment="1">
      <alignment vertical="center"/>
    </xf>
    <xf numFmtId="0" fontId="0" fillId="0" borderId="111" xfId="61194" applyBorder="1"/>
    <xf numFmtId="0" fontId="0" fillId="0" borderId="112" xfId="61194" applyBorder="1" applyAlignment="1">
      <alignment horizontal="left"/>
    </xf>
    <xf numFmtId="189" fontId="0" fillId="0" borderId="112" xfId="61194" applyNumberFormat="1" applyBorder="1"/>
    <xf numFmtId="178" fontId="0" fillId="0" borderId="113" xfId="61194" applyNumberFormat="1" applyBorder="1"/>
    <xf numFmtId="189" fontId="0" fillId="0" borderId="104" xfId="61194" applyNumberFormat="1" applyBorder="1"/>
    <xf numFmtId="189" fontId="0" fillId="0" borderId="105" xfId="61194" applyNumberFormat="1" applyBorder="1"/>
    <xf numFmtId="189" fontId="0" fillId="0" borderId="0" xfId="61194" applyNumberFormat="1"/>
    <xf numFmtId="178" fontId="0" fillId="0" borderId="95" xfId="61194" applyNumberFormat="1" applyBorder="1" applyAlignment="1"/>
    <xf numFmtId="178" fontId="0" fillId="0" borderId="96" xfId="61194" applyNumberFormat="1" applyBorder="1" applyAlignment="1"/>
    <xf numFmtId="178" fontId="0" fillId="0" borderId="98" xfId="61194" applyNumberFormat="1" applyBorder="1" applyAlignment="1"/>
    <xf numFmtId="178" fontId="0" fillId="0" borderId="99" xfId="61194" applyNumberFormat="1" applyBorder="1" applyAlignment="1"/>
    <xf numFmtId="178" fontId="0" fillId="0" borderId="98" xfId="61194" applyNumberFormat="1" applyBorder="1" applyAlignment="1">
      <alignment vertical="center"/>
    </xf>
    <xf numFmtId="189" fontId="0" fillId="0" borderId="101" xfId="61194" applyNumberFormat="1" applyBorder="1"/>
    <xf numFmtId="181" fontId="0" fillId="0" borderId="0" xfId="61194" applyNumberFormat="1" applyFont="1" applyAlignment="1"/>
    <xf numFmtId="0" fontId="2" fillId="0" borderId="0" xfId="61194" applyNumberFormat="1" applyFont="1"/>
    <xf numFmtId="179" fontId="0" fillId="0" borderId="0" xfId="5" applyFont="1" applyAlignment="1">
      <alignment vertical="center"/>
    </xf>
    <xf numFmtId="180" fontId="0" fillId="0" borderId="98" xfId="61194" applyNumberFormat="1" applyBorder="1" applyAlignment="1"/>
    <xf numFmtId="180" fontId="0" fillId="0" borderId="106" xfId="61194" applyNumberFormat="1" applyBorder="1" applyAlignment="1"/>
    <xf numFmtId="180" fontId="0" fillId="0" borderId="98" xfId="61194" applyNumberFormat="1" applyBorder="1" applyAlignment="1">
      <alignment vertical="center"/>
    </xf>
    <xf numFmtId="180" fontId="0" fillId="0" borderId="106" xfId="61194" applyNumberFormat="1" applyBorder="1" applyAlignment="1">
      <alignment vertical="center"/>
    </xf>
    <xf numFmtId="179" fontId="0" fillId="0" borderId="0" xfId="5" applyFont="1"/>
    <xf numFmtId="188" fontId="0" fillId="0" borderId="0" xfId="61194" applyNumberFormat="1" applyFont="1" applyAlignment="1">
      <alignment horizontal="left"/>
    </xf>
    <xf numFmtId="0" fontId="29" fillId="0" borderId="0" xfId="61194" applyFont="1" applyBorder="1"/>
    <xf numFmtId="188" fontId="0" fillId="0" borderId="0" xfId="61194" applyNumberFormat="1" applyAlignment="1">
      <alignment horizontal="left"/>
    </xf>
    <xf numFmtId="179" fontId="0" fillId="0" borderId="0" xfId="61194" applyNumberFormat="1" applyAlignment="1">
      <alignment vertical="center"/>
    </xf>
    <xf numFmtId="0" fontId="36" fillId="0" borderId="0" xfId="61194" applyFont="1" applyBorder="1"/>
    <xf numFmtId="0" fontId="27" fillId="0" borderId="0" xfId="0" applyFont="1" applyAlignment="1">
      <alignment horizontal="left" vertical="center"/>
    </xf>
    <xf numFmtId="181" fontId="27" fillId="0" borderId="0" xfId="0" applyNumberFormat="1" applyFont="1" applyBorder="1" applyAlignment="1">
      <alignment horizontal="right" vertical="center"/>
    </xf>
    <xf numFmtId="3" fontId="0" fillId="0" borderId="114" xfId="61194" applyNumberFormat="1" applyFill="1" applyBorder="1" applyAlignment="1">
      <alignment vertical="center"/>
    </xf>
    <xf numFmtId="178" fontId="0" fillId="0" borderId="99" xfId="61194" applyNumberFormat="1" applyFont="1" applyBorder="1" applyAlignment="1"/>
    <xf numFmtId="0" fontId="39" fillId="0" borderId="0" xfId="61194" applyFont="1" applyBorder="1"/>
    <xf numFmtId="0" fontId="37" fillId="0" borderId="0" xfId="61194" applyFont="1" applyBorder="1"/>
    <xf numFmtId="181" fontId="0" fillId="0" borderId="0" xfId="61194" applyNumberFormat="1" applyFont="1" applyAlignment="1">
      <alignment vertical="top"/>
    </xf>
    <xf numFmtId="178" fontId="2" fillId="0" borderId="0" xfId="61194" applyNumberFormat="1" applyFont="1" applyAlignment="1">
      <alignment vertical="top"/>
    </xf>
    <xf numFmtId="0" fontId="0" fillId="0" borderId="0" xfId="61194" applyFont="1" applyAlignment="1">
      <alignment horizontal="left" vertical="top"/>
    </xf>
    <xf numFmtId="0" fontId="2" fillId="0" borderId="0" xfId="61194" applyFont="1" applyAlignment="1">
      <alignment horizontal="left" vertical="top"/>
    </xf>
    <xf numFmtId="178" fontId="2" fillId="0" borderId="0" xfId="61194" applyNumberFormat="1" applyFont="1" applyAlignment="1">
      <alignment horizontal="left" vertical="top"/>
    </xf>
    <xf numFmtId="0" fontId="37" fillId="0" borderId="0" xfId="61194" applyFont="1" applyAlignment="1">
      <alignment vertical="top"/>
    </xf>
    <xf numFmtId="181" fontId="0" fillId="0" borderId="0" xfId="61194" applyNumberFormat="1" applyFont="1" applyAlignment="1">
      <alignment horizontal="left" vertical="top"/>
    </xf>
    <xf numFmtId="0" fontId="0" fillId="0" borderId="52" xfId="61194" applyBorder="1"/>
    <xf numFmtId="0" fontId="17" fillId="0" borderId="0" xfId="61194" applyFont="1"/>
    <xf numFmtId="181" fontId="0" fillId="0" borderId="0" xfId="61194" applyNumberFormat="1" applyFont="1" applyAlignment="1">
      <alignment horizontal="left" indent="11"/>
    </xf>
    <xf numFmtId="178" fontId="2" fillId="0" borderId="0" xfId="61194" applyNumberFormat="1" applyFont="1" applyAlignment="1">
      <alignment horizontal="left" indent="11"/>
    </xf>
    <xf numFmtId="0" fontId="16" fillId="0" borderId="0" xfId="61194" applyFont="1"/>
    <xf numFmtId="0" fontId="0" fillId="0" borderId="95" xfId="61194" applyFont="1" applyBorder="1" applyAlignment="1">
      <alignment vertical="center"/>
    </xf>
    <xf numFmtId="0" fontId="1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115" xfId="0" applyFont="1" applyBorder="1" applyAlignment="1">
      <alignment vertical="center"/>
    </xf>
    <xf numFmtId="0" fontId="13" fillId="0" borderId="116" xfId="0" applyFont="1" applyBorder="1" applyAlignment="1">
      <alignment horizontal="center" vertical="center" textRotation="90" wrapText="1"/>
    </xf>
    <xf numFmtId="0" fontId="13" fillId="0" borderId="117" xfId="0" applyFont="1" applyBorder="1" applyAlignment="1">
      <alignment horizontal="center" vertical="center"/>
    </xf>
    <xf numFmtId="0" fontId="27" fillId="0" borderId="118" xfId="0" applyFont="1" applyBorder="1" applyAlignment="1">
      <alignment horizontal="center" vertical="center"/>
    </xf>
    <xf numFmtId="0" fontId="27" fillId="0" borderId="119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/>
    </xf>
    <xf numFmtId="0" fontId="27" fillId="0" borderId="84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textRotation="90" wrapText="1"/>
    </xf>
    <xf numFmtId="0" fontId="13" fillId="0" borderId="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textRotation="90" wrapText="1"/>
    </xf>
    <xf numFmtId="0" fontId="10" fillId="0" borderId="8" xfId="0" applyFont="1" applyBorder="1" applyAlignment="1">
      <alignment horizontal="center" vertical="center" textRotation="90"/>
    </xf>
    <xf numFmtId="0" fontId="10" fillId="0" borderId="2" xfId="0" applyFont="1" applyBorder="1" applyAlignment="1">
      <alignment horizontal="center" vertical="center" textRotation="90"/>
    </xf>
    <xf numFmtId="0" fontId="41" fillId="12" borderId="121" xfId="0" applyFont="1" applyFill="1" applyBorder="1" applyAlignment="1">
      <alignment horizontal="center" vertical="center"/>
    </xf>
    <xf numFmtId="0" fontId="41" fillId="12" borderId="18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/>
    </xf>
    <xf numFmtId="178" fontId="42" fillId="13" borderId="7" xfId="0" applyNumberFormat="1" applyFont="1" applyFill="1" applyBorder="1" applyAlignment="1">
      <alignment horizontal="center" vertical="center"/>
    </xf>
    <xf numFmtId="178" fontId="19" fillId="0" borderId="7" xfId="0" applyNumberFormat="1" applyFont="1" applyFill="1" applyBorder="1" applyAlignment="1">
      <alignment horizontal="center" vertical="center"/>
    </xf>
    <xf numFmtId="180" fontId="42" fillId="13" borderId="7" xfId="0" applyNumberFormat="1" applyFont="1" applyFill="1" applyBorder="1" applyAlignment="1">
      <alignment horizontal="center" vertical="center"/>
    </xf>
    <xf numFmtId="180" fontId="19" fillId="0" borderId="7" xfId="0" applyNumberFormat="1" applyFont="1" applyFill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/>
    </xf>
    <xf numFmtId="178" fontId="19" fillId="0" borderId="8" xfId="0" applyNumberFormat="1" applyFont="1" applyFill="1" applyBorder="1" applyAlignment="1">
      <alignment horizontal="center" vertical="center"/>
    </xf>
    <xf numFmtId="0" fontId="10" fillId="0" borderId="122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81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left" vertical="center"/>
    </xf>
    <xf numFmtId="178" fontId="42" fillId="13" borderId="5" xfId="0" applyNumberFormat="1" applyFont="1" applyFill="1" applyBorder="1" applyAlignment="1">
      <alignment horizontal="center" vertical="center"/>
    </xf>
    <xf numFmtId="178" fontId="19" fillId="0" borderId="5" xfId="0" applyNumberFormat="1" applyFont="1" applyFill="1" applyBorder="1" applyAlignment="1">
      <alignment horizontal="center" vertical="center"/>
    </xf>
    <xf numFmtId="180" fontId="42" fillId="13" borderId="5" xfId="0" applyNumberFormat="1" applyFont="1" applyFill="1" applyBorder="1" applyAlignment="1">
      <alignment horizontal="center" vertical="center"/>
    </xf>
    <xf numFmtId="0" fontId="13" fillId="0" borderId="123" xfId="0" applyFont="1" applyBorder="1" applyAlignment="1">
      <alignment horizontal="center" vertical="center"/>
    </xf>
    <xf numFmtId="0" fontId="13" fillId="0" borderId="124" xfId="0" applyFont="1" applyBorder="1" applyAlignment="1">
      <alignment horizontal="center" vertical="center"/>
    </xf>
    <xf numFmtId="178" fontId="42" fillId="13" borderId="12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43" fillId="0" borderId="117" xfId="0" applyFont="1" applyBorder="1" applyAlignment="1">
      <alignment horizontal="center" vertical="center" textRotation="90" wrapText="1"/>
    </xf>
    <xf numFmtId="0" fontId="43" fillId="0" borderId="5" xfId="0" applyFont="1" applyBorder="1" applyAlignment="1">
      <alignment horizontal="center" vertical="center" textRotation="90" wrapText="1"/>
    </xf>
    <xf numFmtId="0" fontId="10" fillId="0" borderId="87" xfId="0" applyFont="1" applyBorder="1" applyAlignment="1">
      <alignment horizontal="center" vertical="center" textRotation="90"/>
    </xf>
    <xf numFmtId="0" fontId="10" fillId="0" borderId="7" xfId="0" applyFont="1" applyBorder="1" applyAlignment="1">
      <alignment horizontal="center" vertical="center" textRotation="90"/>
    </xf>
    <xf numFmtId="0" fontId="43" fillId="0" borderId="7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textRotation="90"/>
    </xf>
    <xf numFmtId="0" fontId="17" fillId="0" borderId="0" xfId="0" applyFont="1" applyBorder="1" applyAlignment="1">
      <alignment horizontal="left" vertical="center"/>
    </xf>
    <xf numFmtId="178" fontId="17" fillId="0" borderId="0" xfId="0" applyNumberFormat="1" applyFont="1" applyBorder="1" applyAlignment="1">
      <alignment horizontal="left" vertical="center"/>
    </xf>
    <xf numFmtId="178" fontId="42" fillId="13" borderId="8" xfId="0" applyNumberFormat="1" applyFont="1" applyFill="1" applyBorder="1" applyAlignment="1">
      <alignment horizontal="center" vertical="center"/>
    </xf>
    <xf numFmtId="178" fontId="42" fillId="13" borderId="1" xfId="0" applyNumberFormat="1" applyFont="1" applyFill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43" fillId="0" borderId="126" xfId="0" applyFont="1" applyBorder="1" applyAlignment="1">
      <alignment horizontal="center" vertical="center" textRotation="90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3" fillId="0" borderId="127" xfId="0" applyFont="1" applyBorder="1" applyAlignment="1">
      <alignment horizontal="center" vertical="center" textRotation="90"/>
    </xf>
    <xf numFmtId="0" fontId="43" fillId="0" borderId="39" xfId="0" applyFont="1" applyBorder="1" applyAlignment="1">
      <alignment horizontal="center" vertical="center" textRotation="90"/>
    </xf>
    <xf numFmtId="0" fontId="41" fillId="12" borderId="128" xfId="0" applyFont="1" applyFill="1" applyBorder="1" applyAlignment="1">
      <alignment horizontal="center" vertical="center"/>
    </xf>
    <xf numFmtId="0" fontId="44" fillId="0" borderId="0" xfId="0" applyFont="1" applyAlignment="1"/>
    <xf numFmtId="180" fontId="19" fillId="0" borderId="8" xfId="0" applyNumberFormat="1" applyFont="1" applyFill="1" applyBorder="1" applyAlignment="1">
      <alignment horizontal="center" vertical="center"/>
    </xf>
    <xf numFmtId="0" fontId="10" fillId="0" borderId="129" xfId="0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/>
    </xf>
    <xf numFmtId="178" fontId="42" fillId="0" borderId="7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/>
    <xf numFmtId="0" fontId="45" fillId="0" borderId="0" xfId="0" applyFont="1" applyAlignment="1"/>
    <xf numFmtId="0" fontId="27" fillId="0" borderId="0" xfId="0" applyFont="1" applyAlignment="1">
      <alignment vertical="top"/>
    </xf>
    <xf numFmtId="178" fontId="19" fillId="0" borderId="1" xfId="0" applyNumberFormat="1" applyFont="1" applyFill="1" applyBorder="1" applyAlignment="1">
      <alignment horizontal="center" vertical="center"/>
    </xf>
    <xf numFmtId="178" fontId="19" fillId="0" borderId="1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178" fontId="42" fillId="13" borderId="18" xfId="0" applyNumberFormat="1" applyFont="1" applyFill="1" applyBorder="1" applyAlignment="1">
      <alignment horizontal="center" vertical="center"/>
    </xf>
    <xf numFmtId="0" fontId="10" fillId="0" borderId="121" xfId="0" applyFont="1" applyBorder="1" applyAlignment="1">
      <alignment horizontal="center" vertical="center"/>
    </xf>
    <xf numFmtId="180" fontId="19" fillId="0" borderId="18" xfId="0" applyNumberFormat="1" applyFont="1" applyFill="1" applyBorder="1" applyAlignment="1">
      <alignment horizontal="center" vertical="center"/>
    </xf>
    <xf numFmtId="178" fontId="12" fillId="0" borderId="0" xfId="0" applyNumberFormat="1" applyFont="1" applyAlignment="1">
      <alignment vertical="center"/>
    </xf>
    <xf numFmtId="0" fontId="10" fillId="0" borderId="8" xfId="0" applyFont="1" applyBorder="1" applyAlignment="1">
      <alignment horizontal="center" vertical="center" textRotation="90" wrapText="1"/>
    </xf>
    <xf numFmtId="0" fontId="10" fillId="0" borderId="2" xfId="0" applyFont="1" applyBorder="1" applyAlignment="1">
      <alignment horizontal="center" vertical="center" textRotation="90" wrapText="1"/>
    </xf>
    <xf numFmtId="178" fontId="46" fillId="13" borderId="7" xfId="0" applyNumberFormat="1" applyFont="1" applyFill="1" applyBorder="1" applyAlignment="1">
      <alignment horizontal="center" vertical="center"/>
    </xf>
    <xf numFmtId="178" fontId="1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/>
    <xf numFmtId="0" fontId="20" fillId="0" borderId="0" xfId="0" applyFont="1"/>
    <xf numFmtId="0" fontId="47" fillId="0" borderId="0" xfId="0" applyFont="1" applyAlignment="1">
      <alignment horizontal="center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textRotation="90" wrapText="1"/>
    </xf>
    <xf numFmtId="0" fontId="20" fillId="2" borderId="12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48" fillId="0" borderId="7" xfId="0" applyFont="1" applyFill="1" applyBorder="1" applyAlignment="1">
      <alignment horizontal="left" vertical="center"/>
    </xf>
    <xf numFmtId="180" fontId="20" fillId="0" borderId="8" xfId="0" applyNumberFormat="1" applyFont="1" applyBorder="1" applyAlignment="1">
      <alignment horizontal="right" vertical="center"/>
    </xf>
    <xf numFmtId="0" fontId="48" fillId="0" borderId="8" xfId="0" applyFont="1" applyFill="1" applyBorder="1" applyAlignment="1">
      <alignment horizontal="left" vertical="center"/>
    </xf>
    <xf numFmtId="0" fontId="20" fillId="0" borderId="14" xfId="0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/>
    </xf>
    <xf numFmtId="0" fontId="20" fillId="0" borderId="21" xfId="0" applyFont="1" applyBorder="1" applyAlignment="1">
      <alignment horizontal="center" vertical="center" wrapText="1"/>
    </xf>
    <xf numFmtId="0" fontId="48" fillId="0" borderId="18" xfId="0" applyFont="1" applyFill="1" applyBorder="1" applyAlignment="1">
      <alignment horizontal="left" vertical="center"/>
    </xf>
    <xf numFmtId="0" fontId="20" fillId="0" borderId="48" xfId="0" applyFont="1" applyBorder="1"/>
    <xf numFmtId="0" fontId="20" fillId="0" borderId="26" xfId="0" applyFont="1" applyBorder="1" applyAlignment="1">
      <alignment horizontal="center"/>
    </xf>
    <xf numFmtId="178" fontId="20" fillId="0" borderId="26" xfId="0" applyNumberFormat="1" applyFont="1" applyBorder="1"/>
    <xf numFmtId="0" fontId="20" fillId="0" borderId="0" xfId="0" applyFont="1" applyBorder="1"/>
    <xf numFmtId="0" fontId="20" fillId="0" borderId="0" xfId="0" applyFont="1" applyBorder="1" applyAlignment="1">
      <alignment horizontal="center"/>
    </xf>
    <xf numFmtId="178" fontId="20" fillId="0" borderId="0" xfId="0" applyNumberFormat="1" applyFont="1" applyBorder="1"/>
    <xf numFmtId="0" fontId="49" fillId="0" borderId="0" xfId="0" applyFont="1"/>
    <xf numFmtId="0" fontId="50" fillId="0" borderId="0" xfId="0" applyFont="1" applyAlignment="1">
      <alignment horizontal="center"/>
    </xf>
    <xf numFmtId="178" fontId="20" fillId="0" borderId="8" xfId="0" applyNumberFormat="1" applyFont="1" applyBorder="1" applyAlignment="1">
      <alignment horizontal="right" vertical="center"/>
    </xf>
    <xf numFmtId="0" fontId="51" fillId="0" borderId="0" xfId="0" applyFont="1" applyBorder="1" applyAlignment="1">
      <alignment vertical="center"/>
    </xf>
    <xf numFmtId="178" fontId="18" fillId="0" borderId="0" xfId="61194" applyNumberFormat="1" applyFont="1" applyAlignment="1">
      <alignment horizontal="left" vertical="center"/>
    </xf>
    <xf numFmtId="178" fontId="18" fillId="0" borderId="0" xfId="61194" applyNumberFormat="1" applyFont="1" applyAlignment="1"/>
    <xf numFmtId="178" fontId="49" fillId="0" borderId="0" xfId="61194" applyNumberFormat="1" applyFont="1" applyAlignment="1"/>
    <xf numFmtId="178" fontId="20" fillId="0" borderId="5" xfId="0" applyNumberFormat="1" applyFont="1" applyBorder="1" applyAlignment="1">
      <alignment horizontal="right" vertical="center"/>
    </xf>
    <xf numFmtId="0" fontId="50" fillId="0" borderId="0" xfId="0" applyFont="1" applyAlignment="1"/>
    <xf numFmtId="0" fontId="50" fillId="0" borderId="0" xfId="0" applyFont="1" applyAlignment="1">
      <alignment horizontal="right"/>
    </xf>
    <xf numFmtId="0" fontId="20" fillId="0" borderId="47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textRotation="90" wrapText="1"/>
    </xf>
    <xf numFmtId="0" fontId="20" fillId="2" borderId="13" xfId="0" applyFont="1" applyFill="1" applyBorder="1" applyAlignment="1">
      <alignment horizontal="center" vertical="center"/>
    </xf>
    <xf numFmtId="178" fontId="20" fillId="0" borderId="13" xfId="0" applyNumberFormat="1" applyFont="1" applyBorder="1" applyAlignment="1">
      <alignment horizontal="right" vertical="center"/>
    </xf>
    <xf numFmtId="58" fontId="20" fillId="0" borderId="0" xfId="0" applyNumberFormat="1" applyFont="1" applyAlignment="1">
      <alignment vertical="center"/>
    </xf>
    <xf numFmtId="178" fontId="20" fillId="0" borderId="28" xfId="0" applyNumberFormat="1" applyFont="1" applyBorder="1" applyAlignment="1">
      <alignment horizontal="right" vertical="center"/>
    </xf>
    <xf numFmtId="0" fontId="52" fillId="0" borderId="0" xfId="0" applyFont="1"/>
    <xf numFmtId="0" fontId="19" fillId="0" borderId="0" xfId="0" applyFont="1" applyAlignment="1"/>
    <xf numFmtId="178" fontId="20" fillId="0" borderId="8" xfId="0" applyNumberFormat="1" applyFont="1" applyFill="1" applyBorder="1" applyAlignment="1">
      <alignment horizontal="right" vertical="center"/>
    </xf>
    <xf numFmtId="181" fontId="20" fillId="0" borderId="0" xfId="0" applyNumberFormat="1" applyFont="1"/>
    <xf numFmtId="181" fontId="52" fillId="0" borderId="0" xfId="0" applyNumberFormat="1" applyFont="1"/>
    <xf numFmtId="0" fontId="49" fillId="0" borderId="0" xfId="61194" applyNumberFormat="1" applyFont="1" applyAlignment="1">
      <alignment horizontal="left"/>
    </xf>
    <xf numFmtId="0" fontId="53" fillId="0" borderId="0" xfId="0" applyFont="1"/>
    <xf numFmtId="0" fontId="20" fillId="0" borderId="0" xfId="0" applyFont="1" applyFill="1" applyBorder="1" applyAlignment="1">
      <alignment vertical="center"/>
    </xf>
    <xf numFmtId="178" fontId="20" fillId="0" borderId="1" xfId="0" applyNumberFormat="1" applyFont="1" applyBorder="1" applyAlignment="1">
      <alignment horizontal="right" vertical="center"/>
    </xf>
    <xf numFmtId="178" fontId="20" fillId="0" borderId="18" xfId="0" applyNumberFormat="1" applyFont="1" applyBorder="1" applyAlignment="1">
      <alignment horizontal="right" vertical="center"/>
    </xf>
    <xf numFmtId="180" fontId="20" fillId="0" borderId="1" xfId="0" applyNumberFormat="1" applyFont="1" applyBorder="1" applyAlignment="1">
      <alignment horizontal="right" vertical="center"/>
    </xf>
    <xf numFmtId="180" fontId="20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181" fontId="51" fillId="0" borderId="0" xfId="0" applyNumberFormat="1" applyFont="1" applyBorder="1" applyAlignment="1">
      <alignment vertical="center"/>
    </xf>
    <xf numFmtId="178" fontId="19" fillId="0" borderId="0" xfId="0" applyNumberFormat="1" applyFont="1" applyAlignment="1">
      <alignment horizontal="left" vertical="center"/>
    </xf>
    <xf numFmtId="181" fontId="53" fillId="0" borderId="0" xfId="0" applyNumberFormat="1" applyFont="1"/>
    <xf numFmtId="0" fontId="54" fillId="0" borderId="0" xfId="0" applyFont="1"/>
    <xf numFmtId="0" fontId="55" fillId="0" borderId="0" xfId="0" applyFont="1"/>
    <xf numFmtId="0" fontId="18" fillId="0" borderId="0" xfId="0" applyFont="1" applyAlignment="1"/>
    <xf numFmtId="178" fontId="56" fillId="0" borderId="26" xfId="0" applyNumberFormat="1" applyFont="1" applyBorder="1"/>
    <xf numFmtId="0" fontId="18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52" fillId="0" borderId="0" xfId="0" applyFont="1" applyAlignment="1">
      <alignment vertical="top"/>
    </xf>
    <xf numFmtId="181" fontId="51" fillId="0" borderId="0" xfId="0" applyNumberFormat="1" applyFont="1" applyBorder="1" applyAlignment="1"/>
    <xf numFmtId="178" fontId="19" fillId="0" borderId="0" xfId="0" applyNumberFormat="1" applyFont="1" applyAlignment="1">
      <alignment vertical="top"/>
    </xf>
    <xf numFmtId="181" fontId="57" fillId="0" borderId="0" xfId="0" applyNumberFormat="1" applyFont="1" applyBorder="1" applyAlignment="1">
      <alignment vertical="center"/>
    </xf>
    <xf numFmtId="0" fontId="58" fillId="0" borderId="0" xfId="0" applyFont="1"/>
    <xf numFmtId="178" fontId="59" fillId="0" borderId="0" xfId="0" applyNumberFormat="1" applyFont="1" applyAlignment="1">
      <alignment horizontal="left" vertical="center"/>
    </xf>
    <xf numFmtId="0" fontId="60" fillId="0" borderId="0" xfId="0" applyFont="1"/>
    <xf numFmtId="0" fontId="61" fillId="0" borderId="0" xfId="0" applyFont="1" applyAlignment="1">
      <alignment vertical="center"/>
    </xf>
    <xf numFmtId="178" fontId="20" fillId="0" borderId="29" xfId="0" applyNumberFormat="1" applyFont="1" applyBorder="1"/>
    <xf numFmtId="0" fontId="5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7" fillId="3" borderId="0" xfId="0" applyFont="1" applyFill="1" applyAlignment="1">
      <alignment vertical="top"/>
    </xf>
    <xf numFmtId="0" fontId="63" fillId="3" borderId="0" xfId="0" applyFont="1" applyFill="1" applyAlignment="1">
      <alignment vertical="top"/>
    </xf>
    <xf numFmtId="0" fontId="29" fillId="3" borderId="0" xfId="0" applyFont="1" applyFill="1" applyAlignment="1">
      <alignment vertical="top"/>
    </xf>
    <xf numFmtId="0" fontId="64" fillId="3" borderId="0" xfId="0" applyFont="1" applyFill="1" applyAlignment="1">
      <alignment vertical="top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0" fontId="63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178" fontId="27" fillId="3" borderId="116" xfId="0" applyNumberFormat="1" applyFont="1" applyFill="1" applyBorder="1" applyAlignment="1">
      <alignment horizontal="center" vertical="center" textRotation="90" wrapText="1"/>
    </xf>
    <xf numFmtId="178" fontId="27" fillId="3" borderId="117" xfId="0" applyNumberFormat="1" applyFont="1" applyFill="1" applyBorder="1" applyAlignment="1">
      <alignment horizontal="center" vertical="center" wrapText="1"/>
    </xf>
    <xf numFmtId="178" fontId="27" fillId="3" borderId="117" xfId="0" applyNumberFormat="1" applyFont="1" applyFill="1" applyBorder="1" applyAlignment="1">
      <alignment horizontal="center" vertical="center" textRotation="90"/>
    </xf>
    <xf numFmtId="178" fontId="65" fillId="3" borderId="117" xfId="0" applyNumberFormat="1" applyFont="1" applyFill="1" applyBorder="1" applyAlignment="1">
      <alignment horizontal="center" vertical="center" textRotation="90"/>
    </xf>
    <xf numFmtId="178" fontId="27" fillId="3" borderId="32" xfId="0" applyNumberFormat="1" applyFont="1" applyFill="1" applyBorder="1" applyAlignment="1">
      <alignment horizontal="center" vertical="center"/>
    </xf>
    <xf numFmtId="178" fontId="27" fillId="3" borderId="33" xfId="0" applyNumberFormat="1" applyFont="1" applyFill="1" applyBorder="1" applyAlignment="1">
      <alignment horizontal="center" vertical="center"/>
    </xf>
    <xf numFmtId="178" fontId="27" fillId="3" borderId="41" xfId="0" applyNumberFormat="1" applyFont="1" applyFill="1" applyBorder="1" applyAlignment="1">
      <alignment horizontal="center" vertical="center" textRotation="90" wrapText="1"/>
    </xf>
    <xf numFmtId="178" fontId="27" fillId="3" borderId="7" xfId="0" applyNumberFormat="1" applyFont="1" applyFill="1" applyBorder="1" applyAlignment="1">
      <alignment horizontal="center" vertical="center" wrapText="1"/>
    </xf>
    <xf numFmtId="178" fontId="27" fillId="3" borderId="7" xfId="0" applyNumberFormat="1" applyFont="1" applyFill="1" applyBorder="1" applyAlignment="1">
      <alignment horizontal="center" vertical="center" textRotation="90"/>
    </xf>
    <xf numFmtId="178" fontId="65" fillId="3" borderId="7" xfId="0" applyNumberFormat="1" applyFont="1" applyFill="1" applyBorder="1" applyAlignment="1">
      <alignment horizontal="center" vertical="center" textRotation="90"/>
    </xf>
    <xf numFmtId="178" fontId="25" fillId="3" borderId="8" xfId="0" applyNumberFormat="1" applyFont="1" applyFill="1" applyBorder="1" applyAlignment="1">
      <alignment horizontal="center" vertical="center" textRotation="90"/>
    </xf>
    <xf numFmtId="190" fontId="66" fillId="3" borderId="121" xfId="0" applyNumberFormat="1" applyFont="1" applyFill="1" applyBorder="1" applyAlignment="1">
      <alignment horizontal="center" vertical="center"/>
    </xf>
    <xf numFmtId="190" fontId="66" fillId="3" borderId="18" xfId="0" applyNumberFormat="1" applyFont="1" applyFill="1" applyBorder="1" applyAlignment="1">
      <alignment horizontal="center" vertical="center"/>
    </xf>
    <xf numFmtId="190" fontId="67" fillId="3" borderId="18" xfId="0" applyNumberFormat="1" applyFont="1" applyFill="1" applyBorder="1" applyAlignment="1">
      <alignment horizontal="center" vertical="center"/>
    </xf>
    <xf numFmtId="178" fontId="51" fillId="3" borderId="41" xfId="0" applyNumberFormat="1" applyFont="1" applyFill="1" applyBorder="1" applyAlignment="1">
      <alignment horizontal="center" vertical="center"/>
    </xf>
    <xf numFmtId="0" fontId="51" fillId="3" borderId="7" xfId="0" applyFont="1" applyFill="1" applyBorder="1" applyAlignment="1">
      <alignment horizontal="left" vertical="center"/>
    </xf>
    <xf numFmtId="178" fontId="68" fillId="14" borderId="7" xfId="0" applyNumberFormat="1" applyFont="1" applyFill="1" applyBorder="1" applyAlignment="1">
      <alignment horizontal="center" vertical="center"/>
    </xf>
    <xf numFmtId="178" fontId="68" fillId="14" borderId="8" xfId="0" applyNumberFormat="1" applyFont="1" applyFill="1" applyBorder="1" applyAlignment="1">
      <alignment horizontal="center" vertical="center"/>
    </xf>
    <xf numFmtId="178" fontId="51" fillId="3" borderId="34" xfId="0" applyNumberFormat="1" applyFont="1" applyFill="1" applyBorder="1" applyAlignment="1">
      <alignment horizontal="center" vertical="center"/>
    </xf>
    <xf numFmtId="0" fontId="51" fillId="3" borderId="8" xfId="0" applyFont="1" applyFill="1" applyBorder="1" applyAlignment="1">
      <alignment horizontal="left" vertical="center"/>
    </xf>
    <xf numFmtId="178" fontId="51" fillId="3" borderId="122" xfId="0" applyNumberFormat="1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left" vertical="center"/>
    </xf>
    <xf numFmtId="178" fontId="51" fillId="3" borderId="81" xfId="0" applyNumberFormat="1" applyFont="1" applyFill="1" applyBorder="1" applyAlignment="1">
      <alignment horizontal="center" vertical="center"/>
    </xf>
    <xf numFmtId="0" fontId="51" fillId="3" borderId="18" xfId="0" applyFont="1" applyFill="1" applyBorder="1" applyAlignment="1">
      <alignment horizontal="left" vertical="center"/>
    </xf>
    <xf numFmtId="178" fontId="68" fillId="14" borderId="5" xfId="0" applyNumberFormat="1" applyFont="1" applyFill="1" applyBorder="1" applyAlignment="1">
      <alignment horizontal="center" vertical="center"/>
    </xf>
    <xf numFmtId="178" fontId="43" fillId="3" borderId="123" xfId="0" applyNumberFormat="1" applyFont="1" applyFill="1" applyBorder="1" applyAlignment="1">
      <alignment horizontal="center" vertical="center"/>
    </xf>
    <xf numFmtId="178" fontId="43" fillId="3" borderId="124" xfId="0" applyNumberFormat="1" applyFont="1" applyFill="1" applyBorder="1" applyAlignment="1">
      <alignment horizontal="center" vertical="center"/>
    </xf>
    <xf numFmtId="178" fontId="42" fillId="3" borderId="125" xfId="0" applyNumberFormat="1" applyFont="1" applyFill="1" applyBorder="1" applyAlignment="1">
      <alignment horizontal="center" vertical="center"/>
    </xf>
    <xf numFmtId="178" fontId="69" fillId="3" borderId="118" xfId="0" applyNumberFormat="1" applyFont="1" applyFill="1" applyBorder="1" applyAlignment="1">
      <alignment horizontal="left" vertical="center"/>
    </xf>
    <xf numFmtId="0" fontId="70" fillId="3" borderId="0" xfId="0" applyFont="1" applyFill="1" applyAlignment="1">
      <alignment horizontal="left" vertical="center"/>
    </xf>
    <xf numFmtId="0" fontId="70" fillId="3" borderId="0" xfId="0" applyFont="1" applyFill="1" applyAlignment="1">
      <alignment vertical="center"/>
    </xf>
    <xf numFmtId="0" fontId="71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72" fillId="3" borderId="0" xfId="0" applyFont="1" applyFill="1" applyAlignment="1">
      <alignment vertical="center"/>
    </xf>
    <xf numFmtId="0" fontId="70" fillId="3" borderId="0" xfId="0" applyFont="1" applyFill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73" fillId="3" borderId="0" xfId="0" applyFont="1" applyFill="1" applyAlignment="1">
      <alignment vertical="center"/>
    </xf>
    <xf numFmtId="0" fontId="70" fillId="3" borderId="0" xfId="0" applyFont="1" applyFill="1" applyAlignment="1"/>
    <xf numFmtId="0" fontId="25" fillId="3" borderId="0" xfId="0" applyFont="1" applyFill="1" applyAlignment="1"/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top"/>
    </xf>
    <xf numFmtId="0" fontId="27" fillId="3" borderId="0" xfId="0" applyFont="1" applyFill="1" applyAlignment="1">
      <alignment vertical="top"/>
    </xf>
    <xf numFmtId="0" fontId="19" fillId="3" borderId="0" xfId="0" applyFont="1" applyFill="1"/>
    <xf numFmtId="0" fontId="73" fillId="3" borderId="0" xfId="0" applyFont="1" applyFill="1" applyAlignment="1">
      <alignment vertical="top"/>
    </xf>
    <xf numFmtId="178" fontId="27" fillId="3" borderId="116" xfId="0" applyNumberFormat="1" applyFont="1" applyFill="1" applyBorder="1" applyAlignment="1">
      <alignment horizontal="center" vertical="center" textRotation="90"/>
    </xf>
    <xf numFmtId="178" fontId="27" fillId="3" borderId="117" xfId="0" applyNumberFormat="1" applyFont="1" applyFill="1" applyBorder="1" applyAlignment="1">
      <alignment horizontal="center" vertical="center"/>
    </xf>
    <xf numFmtId="178" fontId="27" fillId="3" borderId="41" xfId="0" applyNumberFormat="1" applyFont="1" applyFill="1" applyBorder="1" applyAlignment="1">
      <alignment horizontal="center" vertical="center" textRotation="90"/>
    </xf>
    <xf numFmtId="178" fontId="27" fillId="3" borderId="7" xfId="0" applyNumberFormat="1" applyFont="1" applyFill="1" applyBorder="1" applyAlignment="1">
      <alignment horizontal="center" vertical="center"/>
    </xf>
    <xf numFmtId="178" fontId="27" fillId="3" borderId="118" xfId="0" applyNumberFormat="1" applyFont="1" applyFill="1" applyBorder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74" fillId="3" borderId="0" xfId="0" applyFont="1" applyFill="1" applyAlignment="1">
      <alignment vertical="center"/>
    </xf>
    <xf numFmtId="178" fontId="27" fillId="3" borderId="130" xfId="0" applyNumberFormat="1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vertical="center"/>
    </xf>
    <xf numFmtId="178" fontId="49" fillId="0" borderId="0" xfId="61194" applyNumberFormat="1" applyFont="1" applyAlignment="1">
      <alignment horizontal="left" vertical="center"/>
    </xf>
    <xf numFmtId="178" fontId="19" fillId="3" borderId="0" xfId="0" applyNumberFormat="1" applyFont="1" applyFill="1" applyAlignment="1">
      <alignment vertical="center"/>
    </xf>
    <xf numFmtId="178" fontId="75" fillId="3" borderId="0" xfId="0" applyNumberFormat="1" applyFont="1" applyFill="1" applyAlignment="1"/>
    <xf numFmtId="178" fontId="19" fillId="3" borderId="0" xfId="0" applyNumberFormat="1" applyFont="1" applyFill="1" applyAlignment="1">
      <alignment horizontal="left" vertical="center"/>
    </xf>
    <xf numFmtId="0" fontId="51" fillId="3" borderId="0" xfId="0" applyFont="1" applyFill="1" applyBorder="1" applyAlignment="1">
      <alignment vertical="center"/>
    </xf>
    <xf numFmtId="181" fontId="19" fillId="3" borderId="0" xfId="0" applyNumberFormat="1" applyFont="1" applyFill="1" applyBorder="1" applyAlignment="1">
      <alignment vertical="center"/>
    </xf>
    <xf numFmtId="178" fontId="25" fillId="3" borderId="117" xfId="0" applyNumberFormat="1" applyFont="1" applyFill="1" applyBorder="1" applyAlignment="1">
      <alignment horizontal="center" vertical="center" textRotation="90"/>
    </xf>
    <xf numFmtId="178" fontId="25" fillId="3" borderId="7" xfId="0" applyNumberFormat="1" applyFont="1" applyFill="1" applyBorder="1" applyAlignment="1">
      <alignment horizontal="center" vertical="center" textRotation="90"/>
    </xf>
    <xf numFmtId="0" fontId="76" fillId="3" borderId="0" xfId="0" applyFont="1" applyFill="1" applyBorder="1" applyAlignment="1">
      <alignment vertical="center"/>
    </xf>
    <xf numFmtId="178" fontId="51" fillId="3" borderId="0" xfId="0" applyNumberFormat="1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76" fillId="3" borderId="0" xfId="0" applyFont="1" applyFill="1" applyAlignment="1"/>
    <xf numFmtId="0" fontId="51" fillId="3" borderId="0" xfId="0" applyFont="1" applyFill="1" applyAlignment="1"/>
    <xf numFmtId="0" fontId="51" fillId="3" borderId="0" xfId="0" applyFont="1" applyFill="1" applyAlignment="1">
      <alignment vertical="top"/>
    </xf>
    <xf numFmtId="0" fontId="27" fillId="3" borderId="0" xfId="0" applyFont="1" applyFill="1" applyBorder="1" applyAlignment="1">
      <alignment horizontal="right" vertical="center"/>
    </xf>
    <xf numFmtId="0" fontId="19" fillId="3" borderId="0" xfId="0" applyFont="1" applyFill="1" applyBorder="1" applyAlignment="1">
      <alignment horizontal="right" vertical="center"/>
    </xf>
    <xf numFmtId="178" fontId="65" fillId="3" borderId="117" xfId="0" applyNumberFormat="1" applyFont="1" applyFill="1" applyBorder="1" applyAlignment="1">
      <alignment vertical="center" textRotation="90"/>
    </xf>
    <xf numFmtId="178" fontId="25" fillId="3" borderId="126" xfId="0" applyNumberFormat="1" applyFont="1" applyFill="1" applyBorder="1" applyAlignment="1">
      <alignment horizontal="center" vertical="center" textRotation="90"/>
    </xf>
    <xf numFmtId="178" fontId="51" fillId="3" borderId="0" xfId="0" applyNumberFormat="1" applyFont="1" applyFill="1" applyBorder="1" applyAlignment="1">
      <alignment horizontal="center" vertical="center" textRotation="90"/>
    </xf>
    <xf numFmtId="178" fontId="65" fillId="3" borderId="7" xfId="0" applyNumberFormat="1" applyFont="1" applyFill="1" applyBorder="1" applyAlignment="1">
      <alignment vertical="center" textRotation="90"/>
    </xf>
    <xf numFmtId="178" fontId="25" fillId="3" borderId="39" xfId="0" applyNumberFormat="1" applyFont="1" applyFill="1" applyBorder="1" applyAlignment="1">
      <alignment horizontal="center" vertical="center" textRotation="90"/>
    </xf>
    <xf numFmtId="190" fontId="67" fillId="3" borderId="131" xfId="0" applyNumberFormat="1" applyFont="1" applyFill="1" applyBorder="1" applyAlignment="1">
      <alignment vertical="center"/>
    </xf>
    <xf numFmtId="190" fontId="66" fillId="3" borderId="128" xfId="0" applyNumberFormat="1" applyFont="1" applyFill="1" applyBorder="1" applyAlignment="1">
      <alignment horizontal="center" vertical="center"/>
    </xf>
    <xf numFmtId="190" fontId="77" fillId="3" borderId="0" xfId="0" applyNumberFormat="1" applyFont="1" applyFill="1" applyBorder="1" applyAlignment="1">
      <alignment horizontal="center" vertical="center"/>
    </xf>
    <xf numFmtId="178" fontId="78" fillId="3" borderId="7" xfId="0" applyNumberFormat="1" applyFont="1" applyFill="1" applyBorder="1" applyAlignment="1">
      <alignment horizontal="center" vertical="center"/>
    </xf>
    <xf numFmtId="178" fontId="27" fillId="3" borderId="39" xfId="0" applyNumberFormat="1" applyFont="1" applyFill="1" applyBorder="1" applyAlignment="1">
      <alignment horizontal="center" vertical="center"/>
    </xf>
    <xf numFmtId="178" fontId="19" fillId="3" borderId="0" xfId="0" applyNumberFormat="1" applyFont="1" applyFill="1" applyBorder="1" applyAlignment="1">
      <alignment horizontal="center" vertical="center"/>
    </xf>
    <xf numFmtId="178" fontId="25" fillId="3" borderId="40" xfId="0" applyNumberFormat="1" applyFont="1" applyFill="1" applyBorder="1" applyAlignment="1">
      <alignment vertical="center"/>
    </xf>
    <xf numFmtId="178" fontId="51" fillId="3" borderId="0" xfId="0" applyNumberFormat="1" applyFont="1" applyFill="1" applyBorder="1" applyAlignment="1">
      <alignment vertical="center"/>
    </xf>
    <xf numFmtId="178" fontId="27" fillId="3" borderId="40" xfId="0" applyNumberFormat="1" applyFont="1" applyFill="1" applyBorder="1" applyAlignment="1">
      <alignment vertical="center"/>
    </xf>
    <xf numFmtId="178" fontId="19" fillId="3" borderId="0" xfId="0" applyNumberFormat="1" applyFont="1" applyFill="1" applyBorder="1" applyAlignment="1">
      <alignment vertical="center"/>
    </xf>
    <xf numFmtId="0" fontId="25" fillId="3" borderId="40" xfId="0" applyFont="1" applyFill="1" applyBorder="1" applyAlignment="1">
      <alignment vertical="center"/>
    </xf>
    <xf numFmtId="0" fontId="25" fillId="3" borderId="38" xfId="0" applyFont="1" applyFill="1" applyBorder="1" applyAlignment="1">
      <alignment vertical="center"/>
    </xf>
    <xf numFmtId="0" fontId="25" fillId="3" borderId="128" xfId="0" applyFont="1" applyFill="1" applyBorder="1" applyAlignment="1">
      <alignment vertical="center"/>
    </xf>
    <xf numFmtId="178" fontId="43" fillId="3" borderId="132" xfId="0" applyNumberFormat="1" applyFont="1" applyFill="1" applyBorder="1" applyAlignment="1">
      <alignment horizontal="center" vertical="center"/>
    </xf>
    <xf numFmtId="178" fontId="69" fillId="3" borderId="0" xfId="0" applyNumberFormat="1" applyFont="1" applyFill="1" applyBorder="1" applyAlignment="1">
      <alignment vertical="center"/>
    </xf>
    <xf numFmtId="0" fontId="27" fillId="3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top"/>
    </xf>
    <xf numFmtId="178" fontId="27" fillId="0" borderId="39" xfId="0" applyNumberFormat="1" applyFont="1" applyFill="1" applyBorder="1" applyAlignment="1">
      <alignment horizontal="center" vertical="center"/>
    </xf>
    <xf numFmtId="178" fontId="25" fillId="0" borderId="40" xfId="0" applyNumberFormat="1" applyFont="1" applyFill="1" applyBorder="1" applyAlignment="1">
      <alignment vertical="center"/>
    </xf>
    <xf numFmtId="178" fontId="25" fillId="15" borderId="40" xfId="0" applyNumberFormat="1" applyFont="1" applyFill="1" applyBorder="1" applyAlignment="1">
      <alignment vertical="center"/>
    </xf>
    <xf numFmtId="178" fontId="27" fillId="0" borderId="40" xfId="0" applyNumberFormat="1" applyFont="1" applyFill="1" applyBorder="1" applyAlignment="1">
      <alignment vertical="center"/>
    </xf>
    <xf numFmtId="178" fontId="27" fillId="15" borderId="40" xfId="0" applyNumberFormat="1" applyFont="1" applyFill="1" applyBorder="1" applyAlignment="1">
      <alignment vertical="center"/>
    </xf>
    <xf numFmtId="0" fontId="25" fillId="0" borderId="40" xfId="0" applyFont="1" applyFill="1" applyBorder="1" applyAlignment="1">
      <alignment vertical="center"/>
    </xf>
    <xf numFmtId="0" fontId="25" fillId="0" borderId="38" xfId="0" applyFont="1" applyFill="1" applyBorder="1" applyAlignment="1">
      <alignment vertical="center"/>
    </xf>
    <xf numFmtId="0" fontId="25" fillId="0" borderId="128" xfId="0" applyFont="1" applyFill="1" applyBorder="1" applyAlignment="1">
      <alignment vertical="center"/>
    </xf>
    <xf numFmtId="0" fontId="18" fillId="3" borderId="0" xfId="0" applyFont="1" applyFill="1" applyAlignment="1">
      <alignment vertical="top"/>
    </xf>
    <xf numFmtId="0" fontId="23" fillId="3" borderId="0" xfId="0" applyFont="1" applyFill="1" applyAlignment="1">
      <alignment vertical="top"/>
    </xf>
    <xf numFmtId="178" fontId="51" fillId="3" borderId="0" xfId="0" applyNumberFormat="1" applyFont="1" applyFill="1" applyAlignment="1">
      <alignment vertical="top"/>
    </xf>
    <xf numFmtId="0" fontId="79" fillId="3" borderId="0" xfId="0" applyFont="1" applyFill="1" applyAlignment="1">
      <alignment vertical="top"/>
    </xf>
    <xf numFmtId="178" fontId="63" fillId="3" borderId="0" xfId="0" applyNumberFormat="1" applyFont="1" applyFill="1" applyAlignment="1">
      <alignment vertical="top"/>
    </xf>
    <xf numFmtId="178" fontId="18" fillId="3" borderId="0" xfId="0" applyNumberFormat="1" applyFont="1" applyFill="1" applyAlignment="1">
      <alignment vertical="top"/>
    </xf>
    <xf numFmtId="0" fontId="27" fillId="3" borderId="0" xfId="0" applyFont="1" applyFill="1" applyAlignment="1"/>
    <xf numFmtId="0" fontId="73" fillId="3" borderId="0" xfId="0" applyFont="1" applyFill="1" applyAlignment="1"/>
    <xf numFmtId="0" fontId="63" fillId="3" borderId="8" xfId="0" applyFont="1" applyFill="1" applyBorder="1" applyAlignment="1">
      <alignment vertical="top"/>
    </xf>
    <xf numFmtId="178" fontId="19" fillId="3" borderId="7" xfId="0" applyNumberFormat="1" applyFont="1" applyFill="1" applyBorder="1" applyAlignment="1">
      <alignment horizontal="left" vertical="center"/>
    </xf>
    <xf numFmtId="181" fontId="51" fillId="3" borderId="0" xfId="0" applyNumberFormat="1" applyFont="1" applyFill="1" applyBorder="1" applyAlignment="1">
      <alignment vertical="center"/>
    </xf>
    <xf numFmtId="178" fontId="80" fillId="3" borderId="8" xfId="0" applyNumberFormat="1" applyFont="1" applyFill="1" applyBorder="1" applyAlignment="1">
      <alignment horizontal="center" vertical="center"/>
    </xf>
    <xf numFmtId="180" fontId="68" fillId="14" borderId="7" xfId="0" applyNumberFormat="1" applyFont="1" applyFill="1" applyBorder="1" applyAlignment="1">
      <alignment horizontal="center" vertical="center"/>
    </xf>
    <xf numFmtId="178" fontId="51" fillId="15" borderId="0" xfId="0" applyNumberFormat="1" applyFont="1" applyFill="1" applyBorder="1" applyAlignment="1">
      <alignment vertical="center"/>
    </xf>
    <xf numFmtId="0" fontId="51" fillId="15" borderId="0" xfId="0" applyFont="1" applyFill="1" applyBorder="1" applyAlignment="1">
      <alignment vertical="center"/>
    </xf>
    <xf numFmtId="0" fontId="25" fillId="3" borderId="8" xfId="0" applyFont="1" applyFill="1" applyBorder="1" applyAlignment="1">
      <alignment vertical="center"/>
    </xf>
    <xf numFmtId="0" fontId="25" fillId="3" borderId="127" xfId="0" applyFont="1" applyFill="1" applyBorder="1" applyAlignment="1">
      <alignment vertical="center"/>
    </xf>
    <xf numFmtId="180" fontId="68" fillId="14" borderId="5" xfId="0" applyNumberFormat="1" applyFont="1" applyFill="1" applyBorder="1" applyAlignment="1">
      <alignment horizontal="center" vertical="center"/>
    </xf>
    <xf numFmtId="178" fontId="19" fillId="15" borderId="0" xfId="0" applyNumberFormat="1" applyFont="1" applyFill="1" applyBorder="1" applyAlignment="1">
      <alignment vertical="center"/>
    </xf>
    <xf numFmtId="0" fontId="81" fillId="3" borderId="0" xfId="0" applyFont="1" applyFill="1" applyAlignment="1">
      <alignment vertical="center"/>
    </xf>
    <xf numFmtId="0" fontId="81" fillId="3" borderId="0" xfId="0" applyFont="1" applyFill="1" applyAlignment="1">
      <alignment horizontal="left" vertical="center"/>
    </xf>
    <xf numFmtId="178" fontId="49" fillId="0" borderId="0" xfId="0" applyNumberFormat="1" applyFont="1" applyAlignment="1">
      <alignment horizontal="left" vertical="top"/>
    </xf>
    <xf numFmtId="0" fontId="19" fillId="3" borderId="0" xfId="0" applyNumberFormat="1" applyFont="1" applyFill="1" applyBorder="1" applyAlignment="1">
      <alignment vertical="center"/>
    </xf>
    <xf numFmtId="0" fontId="19" fillId="0" borderId="0" xfId="0" applyNumberFormat="1" applyFont="1" applyAlignment="1">
      <alignment horizontal="left" vertical="center"/>
    </xf>
    <xf numFmtId="0" fontId="49" fillId="0" borderId="0" xfId="0" applyNumberFormat="1" applyFont="1" applyAlignment="1">
      <alignment horizontal="left" vertical="top"/>
    </xf>
    <xf numFmtId="178" fontId="19" fillId="0" borderId="0" xfId="0" applyNumberFormat="1" applyFont="1" applyFill="1" applyBorder="1" applyAlignment="1">
      <alignment horizontal="center" vertical="center"/>
    </xf>
    <xf numFmtId="0" fontId="25" fillId="15" borderId="128" xfId="0" applyFont="1" applyFill="1" applyBorder="1" applyAlignment="1">
      <alignment vertical="center"/>
    </xf>
    <xf numFmtId="178" fontId="19" fillId="3" borderId="132" xfId="0" applyNumberFormat="1" applyFont="1" applyFill="1" applyBorder="1" applyAlignment="1">
      <alignment horizontal="center" vertical="center"/>
    </xf>
    <xf numFmtId="178" fontId="19" fillId="15" borderId="0" xfId="0" applyNumberFormat="1" applyFont="1" applyFill="1" applyBorder="1" applyAlignment="1">
      <alignment horizontal="center" vertical="center"/>
    </xf>
    <xf numFmtId="0" fontId="51" fillId="3" borderId="0" xfId="0" applyFont="1" applyFill="1" applyBorder="1" applyAlignment="1">
      <alignment horizontal="center" vertical="center"/>
    </xf>
    <xf numFmtId="178" fontId="19" fillId="3" borderId="123" xfId="0" applyNumberFormat="1" applyFont="1" applyFill="1" applyBorder="1" applyAlignment="1">
      <alignment horizontal="center" vertical="center"/>
    </xf>
    <xf numFmtId="178" fontId="19" fillId="3" borderId="124" xfId="0" applyNumberFormat="1" applyFont="1" applyFill="1" applyBorder="1" applyAlignment="1">
      <alignment horizontal="center" vertical="center"/>
    </xf>
    <xf numFmtId="180" fontId="19" fillId="3" borderId="7" xfId="0" applyNumberFormat="1" applyFont="1" applyFill="1" applyBorder="1" applyAlignment="1">
      <alignment horizontal="left" vertical="center"/>
    </xf>
    <xf numFmtId="178" fontId="27" fillId="3" borderId="127" xfId="0" applyNumberFormat="1" applyFont="1" applyFill="1" applyBorder="1" applyAlignment="1">
      <alignment horizontal="center" vertical="center"/>
    </xf>
    <xf numFmtId="178" fontId="73" fillId="3" borderId="125" xfId="0" applyNumberFormat="1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180" fontId="82" fillId="0" borderId="7" xfId="0" applyNumberFormat="1" applyFont="1" applyFill="1" applyBorder="1" applyAlignment="1">
      <alignment horizontal="center" vertical="center"/>
    </xf>
    <xf numFmtId="0" fontId="51" fillId="3" borderId="129" xfId="0" applyFont="1" applyFill="1" applyBorder="1" applyAlignment="1">
      <alignment horizontal="left" vertical="center"/>
    </xf>
    <xf numFmtId="0" fontId="83" fillId="3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85" fillId="3" borderId="0" xfId="0" applyFont="1" applyFill="1" applyAlignment="1">
      <alignment vertical="center"/>
    </xf>
    <xf numFmtId="0" fontId="85" fillId="3" borderId="0" xfId="0" applyFont="1" applyFill="1" applyBorder="1" applyAlignment="1">
      <alignment vertical="center"/>
    </xf>
    <xf numFmtId="0" fontId="57" fillId="3" borderId="0" xfId="0" applyFont="1" applyFill="1" applyBorder="1" applyAlignment="1">
      <alignment vertical="center"/>
    </xf>
    <xf numFmtId="0" fontId="63" fillId="15" borderId="0" xfId="0" applyFont="1" applyFill="1" applyAlignment="1">
      <alignment vertical="top"/>
    </xf>
    <xf numFmtId="178" fontId="71" fillId="3" borderId="132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178" fontId="27" fillId="3" borderId="117" xfId="0" applyNumberFormat="1" applyFont="1" applyFill="1" applyBorder="1" applyAlignment="1">
      <alignment horizontal="center" vertical="center" textRotation="90" wrapText="1"/>
    </xf>
    <xf numFmtId="178" fontId="27" fillId="3" borderId="7" xfId="0" applyNumberFormat="1" applyFont="1" applyFill="1" applyBorder="1" applyAlignment="1">
      <alignment horizontal="center" vertical="center" textRotation="90" wrapText="1"/>
    </xf>
    <xf numFmtId="178" fontId="51" fillId="3" borderId="10" xfId="0" applyNumberFormat="1" applyFont="1" applyFill="1" applyBorder="1" applyAlignment="1">
      <alignment horizontal="center" vertical="center"/>
    </xf>
    <xf numFmtId="178" fontId="51" fillId="3" borderId="8" xfId="0" applyNumberFormat="1" applyFont="1" applyFill="1" applyBorder="1" applyAlignment="1">
      <alignment horizontal="center" vertical="center"/>
    </xf>
    <xf numFmtId="178" fontId="51" fillId="3" borderId="1" xfId="0" applyNumberFormat="1" applyFont="1" applyFill="1" applyBorder="1" applyAlignment="1">
      <alignment horizontal="center" vertical="center"/>
    </xf>
    <xf numFmtId="178" fontId="51" fillId="3" borderId="18" xfId="0" applyNumberFormat="1" applyFont="1" applyFill="1" applyBorder="1" applyAlignment="1">
      <alignment horizontal="center" vertical="center"/>
    </xf>
    <xf numFmtId="180" fontId="19" fillId="3" borderId="5" xfId="0" applyNumberFormat="1" applyFont="1" applyFill="1" applyBorder="1" applyAlignment="1">
      <alignment horizontal="center" vertical="center"/>
    </xf>
    <xf numFmtId="178" fontId="19" fillId="3" borderId="133" xfId="0" applyNumberFormat="1" applyFont="1" applyFill="1" applyBorder="1" applyAlignment="1">
      <alignment horizontal="center" vertical="center"/>
    </xf>
    <xf numFmtId="178" fontId="59" fillId="3" borderId="0" xfId="0" applyNumberFormat="1" applyFont="1" applyFill="1" applyAlignment="1">
      <alignment vertical="center"/>
    </xf>
    <xf numFmtId="178" fontId="19" fillId="0" borderId="0" xfId="0" applyNumberFormat="1" applyFont="1" applyAlignment="1">
      <alignment horizontal="left" vertical="top"/>
    </xf>
    <xf numFmtId="178" fontId="57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vertical="center"/>
    </xf>
    <xf numFmtId="178" fontId="18" fillId="3" borderId="0" xfId="0" applyNumberFormat="1" applyFont="1" applyFill="1" applyAlignment="1">
      <alignment vertical="center"/>
    </xf>
    <xf numFmtId="180" fontId="87" fillId="14" borderId="7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178" fontId="49" fillId="3" borderId="7" xfId="0" applyNumberFormat="1" applyFont="1" applyFill="1" applyBorder="1" applyAlignment="1">
      <alignment horizontal="center" vertical="center"/>
    </xf>
    <xf numFmtId="178" fontId="49" fillId="3" borderId="8" xfId="0" applyNumberFormat="1" applyFont="1" applyFill="1" applyBorder="1" applyAlignment="1">
      <alignment horizontal="center" vertical="center"/>
    </xf>
    <xf numFmtId="178" fontId="43" fillId="3" borderId="134" xfId="0" applyNumberFormat="1" applyFont="1" applyFill="1" applyBorder="1" applyAlignment="1">
      <alignment horizontal="center" vertical="center"/>
    </xf>
    <xf numFmtId="178" fontId="43" fillId="3" borderId="135" xfId="0" applyNumberFormat="1" applyFont="1" applyFill="1" applyBorder="1" applyAlignment="1">
      <alignment horizontal="center" vertical="center"/>
    </xf>
    <xf numFmtId="178" fontId="9" fillId="3" borderId="125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vertical="top"/>
    </xf>
    <xf numFmtId="0" fontId="7" fillId="0" borderId="0" xfId="0" applyFont="1"/>
    <xf numFmtId="178" fontId="19" fillId="0" borderId="0" xfId="0" applyNumberFormat="1" applyFont="1" applyAlignment="1">
      <alignment vertical="center"/>
    </xf>
    <xf numFmtId="178" fontId="76" fillId="3" borderId="0" xfId="0" applyNumberFormat="1" applyFont="1" applyFill="1" applyAlignment="1"/>
    <xf numFmtId="0" fontId="18" fillId="3" borderId="8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vertical="center"/>
    </xf>
    <xf numFmtId="178" fontId="89" fillId="3" borderId="7" xfId="0" applyNumberFormat="1" applyFont="1" applyFill="1" applyBorder="1" applyAlignment="1">
      <alignment horizontal="center" vertical="center"/>
    </xf>
    <xf numFmtId="178" fontId="18" fillId="3" borderId="8" xfId="0" applyNumberFormat="1" applyFont="1" applyFill="1" applyBorder="1" applyAlignment="1">
      <alignment vertical="center"/>
    </xf>
    <xf numFmtId="0" fontId="18" fillId="3" borderId="8" xfId="0" applyFont="1" applyFill="1" applyBorder="1" applyAlignment="1">
      <alignment vertical="center" wrapText="1"/>
    </xf>
    <xf numFmtId="0" fontId="63" fillId="0" borderId="0" xfId="0" applyFont="1"/>
    <xf numFmtId="0" fontId="15" fillId="0" borderId="0" xfId="0" applyFont="1"/>
    <xf numFmtId="0" fontId="90" fillId="0" borderId="0" xfId="0" applyFont="1"/>
    <xf numFmtId="0" fontId="63" fillId="0" borderId="0" xfId="0" applyFont="1" applyAlignment="1">
      <alignment vertical="top"/>
    </xf>
    <xf numFmtId="0" fontId="7" fillId="0" borderId="0" xfId="0" applyFont="1" applyFill="1"/>
    <xf numFmtId="0" fontId="38" fillId="0" borderId="0" xfId="0" applyFont="1"/>
    <xf numFmtId="0" fontId="27" fillId="0" borderId="0" xfId="0" applyFont="1" applyAlignment="1">
      <alignment horizontal="center" vertical="center"/>
    </xf>
    <xf numFmtId="0" fontId="27" fillId="0" borderId="115" xfId="0" applyFont="1" applyBorder="1" applyAlignment="1">
      <alignment horizontal="center" vertical="center"/>
    </xf>
    <xf numFmtId="178" fontId="27" fillId="0" borderId="116" xfId="0" applyNumberFormat="1" applyFont="1" applyBorder="1" applyAlignment="1">
      <alignment horizontal="center" vertical="center" textRotation="90" wrapText="1"/>
    </xf>
    <xf numFmtId="178" fontId="27" fillId="0" borderId="117" xfId="0" applyNumberFormat="1" applyFont="1" applyFill="1" applyBorder="1" applyAlignment="1">
      <alignment horizontal="center" vertical="center" wrapText="1"/>
    </xf>
    <xf numFmtId="178" fontId="27" fillId="0" borderId="32" xfId="0" applyNumberFormat="1" applyFont="1" applyBorder="1" applyAlignment="1">
      <alignment horizontal="center" vertical="center"/>
    </xf>
    <xf numFmtId="178" fontId="27" fillId="0" borderId="33" xfId="0" applyNumberFormat="1" applyFont="1" applyBorder="1" applyAlignment="1">
      <alignment horizontal="center" vertical="center"/>
    </xf>
    <xf numFmtId="178" fontId="27" fillId="0" borderId="41" xfId="0" applyNumberFormat="1" applyFont="1" applyBorder="1" applyAlignment="1">
      <alignment horizontal="center" vertical="center" textRotation="90" wrapText="1"/>
    </xf>
    <xf numFmtId="178" fontId="27" fillId="0" borderId="7" xfId="0" applyNumberFormat="1" applyFont="1" applyFill="1" applyBorder="1" applyAlignment="1">
      <alignment horizontal="center" vertical="center" wrapText="1"/>
    </xf>
    <xf numFmtId="178" fontId="25" fillId="0" borderId="4" xfId="0" applyNumberFormat="1" applyFont="1" applyBorder="1" applyAlignment="1">
      <alignment horizontal="center" vertical="center" textRotation="90"/>
    </xf>
    <xf numFmtId="178" fontId="25" fillId="0" borderId="8" xfId="0" applyNumberFormat="1" applyFont="1" applyBorder="1" applyAlignment="1">
      <alignment horizontal="center" vertical="center" textRotation="90"/>
    </xf>
    <xf numFmtId="190" fontId="66" fillId="12" borderId="121" xfId="0" applyNumberFormat="1" applyFont="1" applyFill="1" applyBorder="1" applyAlignment="1">
      <alignment horizontal="center" vertical="center"/>
    </xf>
    <xf numFmtId="190" fontId="66" fillId="12" borderId="18" xfId="0" applyNumberFormat="1" applyFont="1" applyFill="1" applyBorder="1" applyAlignment="1">
      <alignment horizontal="center" vertical="center"/>
    </xf>
    <xf numFmtId="178" fontId="31" fillId="0" borderId="41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180" fontId="71" fillId="0" borderId="7" xfId="0" applyNumberFormat="1" applyFont="1" applyBorder="1" applyAlignment="1">
      <alignment vertical="center"/>
    </xf>
    <xf numFmtId="178" fontId="31" fillId="0" borderId="34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178" fontId="31" fillId="0" borderId="122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78" fontId="31" fillId="0" borderId="71" xfId="0" applyNumberFormat="1" applyFont="1" applyBorder="1" applyAlignment="1">
      <alignment horizontal="center" vertical="center"/>
    </xf>
    <xf numFmtId="0" fontId="15" fillId="0" borderId="36" xfId="0" applyFont="1" applyBorder="1" applyAlignment="1">
      <alignment vertical="center"/>
    </xf>
    <xf numFmtId="178" fontId="27" fillId="0" borderId="136" xfId="0" applyNumberFormat="1" applyFont="1" applyBorder="1" applyAlignment="1">
      <alignment horizontal="center" vertical="center"/>
    </xf>
    <xf numFmtId="178" fontId="27" fillId="0" borderId="137" xfId="0" applyNumberFormat="1" applyFont="1" applyBorder="1" applyAlignment="1">
      <alignment horizontal="center" vertical="center"/>
    </xf>
    <xf numFmtId="178" fontId="71" fillId="16" borderId="6" xfId="0" applyNumberFormat="1" applyFont="1" applyFill="1" applyBorder="1" applyAlignment="1">
      <alignment vertical="center"/>
    </xf>
    <xf numFmtId="0" fontId="25" fillId="0" borderId="118" xfId="0" applyFont="1" applyBorder="1"/>
    <xf numFmtId="0" fontId="25" fillId="0" borderId="0" xfId="0" applyFont="1"/>
    <xf numFmtId="0" fontId="71" fillId="0" borderId="0" xfId="0" applyFont="1" applyAlignment="1">
      <alignment vertical="center"/>
    </xf>
    <xf numFmtId="0" fontId="15" fillId="0" borderId="7" xfId="0" applyFont="1" applyFill="1" applyBorder="1" applyAlignment="1">
      <alignment vertical="center"/>
    </xf>
    <xf numFmtId="178" fontId="71" fillId="0" borderId="7" xfId="0" applyNumberFormat="1" applyFont="1" applyBorder="1" applyAlignment="1">
      <alignment vertical="center"/>
    </xf>
    <xf numFmtId="0" fontId="15" fillId="0" borderId="8" xfId="0" applyFont="1" applyFill="1" applyBorder="1" applyAlignment="1">
      <alignment vertical="center"/>
    </xf>
    <xf numFmtId="178" fontId="71" fillId="0" borderId="5" xfId="0" applyNumberFormat="1" applyFont="1" applyBorder="1" applyAlignment="1">
      <alignment vertical="center"/>
    </xf>
    <xf numFmtId="178" fontId="27" fillId="16" borderId="6" xfId="0" applyNumberFormat="1" applyFont="1" applyFill="1" applyBorder="1" applyAlignment="1">
      <alignment vertical="center"/>
    </xf>
    <xf numFmtId="0" fontId="0" fillId="0" borderId="8" xfId="0" applyBorder="1" applyAlignment="1">
      <alignment horizontal="center" vertical="center" textRotation="90" wrapText="1"/>
    </xf>
    <xf numFmtId="0" fontId="27" fillId="0" borderId="115" xfId="0" applyFont="1" applyFill="1" applyBorder="1" applyAlignment="1">
      <alignment horizontal="center" vertical="center"/>
    </xf>
    <xf numFmtId="178" fontId="27" fillId="0" borderId="130" xfId="0" applyNumberFormat="1" applyFont="1" applyBorder="1" applyAlignment="1">
      <alignment horizontal="center" vertical="center"/>
    </xf>
    <xf numFmtId="178" fontId="27" fillId="0" borderId="117" xfId="0" applyNumberFormat="1" applyFont="1" applyFill="1" applyBorder="1" applyAlignment="1">
      <alignment horizontal="center" vertical="center" textRotation="90"/>
    </xf>
    <xf numFmtId="178" fontId="27" fillId="0" borderId="117" xfId="0" applyNumberFormat="1" applyFont="1" applyBorder="1" applyAlignment="1">
      <alignment horizontal="center" vertical="center" textRotation="90"/>
    </xf>
    <xf numFmtId="178" fontId="27" fillId="0" borderId="7" xfId="0" applyNumberFormat="1" applyFont="1" applyFill="1" applyBorder="1" applyAlignment="1">
      <alignment horizontal="center" vertical="center" textRotation="90"/>
    </xf>
    <xf numFmtId="178" fontId="27" fillId="0" borderId="7" xfId="0" applyNumberFormat="1" applyFont="1" applyBorder="1" applyAlignment="1">
      <alignment horizontal="center" vertical="center" textRotation="90"/>
    </xf>
    <xf numFmtId="0" fontId="63" fillId="0" borderId="0" xfId="0" applyFont="1" applyFill="1"/>
    <xf numFmtId="0" fontId="25" fillId="0" borderId="0" xfId="0" applyFont="1" applyBorder="1" applyAlignment="1">
      <alignment vertical="center"/>
    </xf>
    <xf numFmtId="178" fontId="75" fillId="0" borderId="0" xfId="0" applyNumberFormat="1" applyFont="1" applyAlignment="1">
      <alignment vertical="center"/>
    </xf>
    <xf numFmtId="178" fontId="25" fillId="0" borderId="126" xfId="0" applyNumberFormat="1" applyFont="1" applyBorder="1" applyAlignment="1">
      <alignment horizontal="center" vertical="center" textRotation="90"/>
    </xf>
    <xf numFmtId="178" fontId="25" fillId="0" borderId="39" xfId="0" applyNumberFormat="1" applyFont="1" applyBorder="1" applyAlignment="1">
      <alignment horizontal="center" vertical="center" textRotation="90"/>
    </xf>
    <xf numFmtId="190" fontId="67" fillId="12" borderId="18" xfId="0" applyNumberFormat="1" applyFont="1" applyFill="1" applyBorder="1" applyAlignment="1">
      <alignment horizontal="center" vertical="center"/>
    </xf>
    <xf numFmtId="190" fontId="66" fillId="12" borderId="128" xfId="0" applyNumberFormat="1" applyFont="1" applyFill="1" applyBorder="1" applyAlignment="1">
      <alignment horizontal="center" vertical="center"/>
    </xf>
    <xf numFmtId="178" fontId="71" fillId="16" borderId="7" xfId="0" applyNumberFormat="1" applyFont="1" applyFill="1" applyBorder="1" applyAlignment="1">
      <alignment horizontal="justify" vertical="center"/>
    </xf>
    <xf numFmtId="178" fontId="70" fillId="0" borderId="39" xfId="0" applyNumberFormat="1" applyFont="1" applyBorder="1" applyAlignment="1">
      <alignment vertical="center"/>
    </xf>
    <xf numFmtId="178" fontId="15" fillId="0" borderId="0" xfId="0" applyNumberFormat="1" applyFont="1"/>
    <xf numFmtId="178" fontId="71" fillId="16" borderId="8" xfId="0" applyNumberFormat="1" applyFont="1" applyFill="1" applyBorder="1" applyAlignment="1">
      <alignment horizontal="justify" vertical="center"/>
    </xf>
    <xf numFmtId="178" fontId="70" fillId="0" borderId="40" xfId="0" applyNumberFormat="1" applyFont="1" applyBorder="1" applyAlignment="1">
      <alignment vertical="center"/>
    </xf>
    <xf numFmtId="178" fontId="71" fillId="16" borderId="1" xfId="0" applyNumberFormat="1" applyFont="1" applyFill="1" applyBorder="1" applyAlignment="1">
      <alignment horizontal="justify" vertical="center"/>
    </xf>
    <xf numFmtId="178" fontId="70" fillId="0" borderId="38" xfId="0" applyNumberFormat="1" applyFont="1" applyBorder="1" applyAlignment="1">
      <alignment vertical="center"/>
    </xf>
    <xf numFmtId="178" fontId="70" fillId="0" borderId="138" xfId="0" applyNumberFormat="1" applyFont="1" applyBorder="1" applyAlignment="1">
      <alignment vertical="center"/>
    </xf>
    <xf numFmtId="178" fontId="27" fillId="0" borderId="139" xfId="0" applyNumberFormat="1" applyFont="1" applyBorder="1" applyAlignment="1">
      <alignment vertical="center"/>
    </xf>
    <xf numFmtId="0" fontId="27" fillId="0" borderId="118" xfId="0" applyFont="1" applyBorder="1"/>
    <xf numFmtId="178" fontId="51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78" fontId="75" fillId="0" borderId="0" xfId="0" applyNumberFormat="1" applyFont="1" applyAlignment="1"/>
    <xf numFmtId="0" fontId="51" fillId="0" borderId="0" xfId="0" applyFont="1" applyAlignment="1">
      <alignment vertical="top"/>
    </xf>
    <xf numFmtId="178" fontId="71" fillId="0" borderId="7" xfId="0" applyNumberFormat="1" applyFont="1" applyFill="1" applyBorder="1" applyAlignment="1">
      <alignment vertical="center"/>
    </xf>
    <xf numFmtId="0" fontId="15" fillId="15" borderId="0" xfId="0" applyFont="1" applyFill="1"/>
    <xf numFmtId="0" fontId="49" fillId="0" borderId="0" xfId="0" applyFont="1" applyAlignment="1">
      <alignment horizontal="left" vertical="center"/>
    </xf>
    <xf numFmtId="178" fontId="71" fillId="0" borderId="36" xfId="0" applyNumberFormat="1" applyFont="1" applyBorder="1" applyAlignment="1">
      <alignment vertical="center"/>
    </xf>
    <xf numFmtId="180" fontId="71" fillId="0" borderId="5" xfId="0" applyNumberFormat="1" applyFont="1" applyBorder="1" applyAlignment="1">
      <alignment vertical="center"/>
    </xf>
    <xf numFmtId="178" fontId="15" fillId="0" borderId="71" xfId="0" applyNumberFormat="1" applyFont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2" fillId="3" borderId="0" xfId="0" applyFont="1" applyFill="1" applyBorder="1" applyAlignment="1">
      <alignment vertical="center"/>
    </xf>
    <xf numFmtId="178" fontId="15" fillId="0" borderId="138" xfId="0" applyNumberFormat="1" applyFont="1" applyBorder="1" applyAlignment="1">
      <alignment vertical="center"/>
    </xf>
    <xf numFmtId="178" fontId="19" fillId="16" borderId="6" xfId="0" applyNumberFormat="1" applyFont="1" applyFill="1" applyBorder="1" applyAlignment="1">
      <alignment vertical="center"/>
    </xf>
    <xf numFmtId="0" fontId="85" fillId="0" borderId="118" xfId="0" applyFont="1" applyBorder="1"/>
    <xf numFmtId="0" fontId="85" fillId="0" borderId="0" xfId="0" applyFont="1"/>
    <xf numFmtId="0" fontId="91" fillId="0" borderId="0" xfId="0" applyFont="1"/>
    <xf numFmtId="0" fontId="92" fillId="0" borderId="0" xfId="0" applyFont="1" applyAlignment="1">
      <alignment vertical="top"/>
    </xf>
    <xf numFmtId="0" fontId="91" fillId="0" borderId="0" xfId="0" applyFont="1" applyAlignment="1">
      <alignment vertical="top"/>
    </xf>
    <xf numFmtId="178" fontId="31" fillId="0" borderId="35" xfId="0" applyNumberFormat="1" applyFont="1" applyBorder="1" applyAlignment="1">
      <alignment horizontal="center" vertical="center"/>
    </xf>
    <xf numFmtId="0" fontId="15" fillId="0" borderId="140" xfId="0" applyFont="1" applyBorder="1" applyAlignment="1">
      <alignment vertical="center"/>
    </xf>
    <xf numFmtId="0" fontId="18" fillId="0" borderId="0" xfId="0" applyFont="1" applyBorder="1" applyAlignment="1">
      <alignment vertical="top"/>
    </xf>
    <xf numFmtId="178" fontId="49" fillId="0" borderId="0" xfId="0" applyNumberFormat="1" applyFont="1" applyAlignment="1">
      <alignment vertical="top"/>
    </xf>
    <xf numFmtId="0" fontId="91" fillId="0" borderId="0" xfId="0" applyFont="1" applyFill="1"/>
    <xf numFmtId="0" fontId="7" fillId="0" borderId="0" xfId="0" applyFont="1" applyFill="1" applyAlignment="1">
      <alignment vertical="top"/>
    </xf>
    <xf numFmtId="0" fontId="85" fillId="0" borderId="0" xfId="0" applyFont="1" applyBorder="1" applyAlignment="1">
      <alignment vertical="center"/>
    </xf>
    <xf numFmtId="178" fontId="59" fillId="0" borderId="0" xfId="0" applyNumberFormat="1" applyFont="1" applyAlignment="1">
      <alignment vertical="center"/>
    </xf>
    <xf numFmtId="0" fontId="93" fillId="0" borderId="0" xfId="0" applyFont="1" applyAlignment="1">
      <alignment vertical="top"/>
    </xf>
    <xf numFmtId="0" fontId="94" fillId="0" borderId="0" xfId="0" applyFont="1" applyFill="1" applyAlignment="1">
      <alignment vertical="top"/>
    </xf>
    <xf numFmtId="178" fontId="95" fillId="0" borderId="0" xfId="0" applyNumberFormat="1" applyFont="1" applyAlignment="1">
      <alignment vertical="center"/>
    </xf>
    <xf numFmtId="178" fontId="19" fillId="0" borderId="0" xfId="0" applyNumberFormat="1" applyFont="1" applyAlignment="1"/>
    <xf numFmtId="178" fontId="19" fillId="0" borderId="139" xfId="0" applyNumberFormat="1" applyFont="1" applyBorder="1" applyAlignment="1">
      <alignment vertical="center"/>
    </xf>
    <xf numFmtId="178" fontId="71" fillId="16" borderId="36" xfId="0" applyNumberFormat="1" applyFont="1" applyFill="1" applyBorder="1" applyAlignment="1">
      <alignment horizontal="justify" vertical="center"/>
    </xf>
    <xf numFmtId="178" fontId="71" fillId="0" borderId="139" xfId="0" applyNumberFormat="1" applyFont="1" applyBorder="1" applyAlignment="1">
      <alignment vertical="center"/>
    </xf>
    <xf numFmtId="0" fontId="71" fillId="0" borderId="0" xfId="0" applyFont="1" applyAlignment="1">
      <alignment horizontal="center" vertical="center"/>
    </xf>
    <xf numFmtId="178" fontId="27" fillId="0" borderId="4" xfId="0" applyNumberFormat="1" applyFont="1" applyBorder="1" applyAlignment="1">
      <alignment horizontal="center" vertical="center" textRotation="90"/>
    </xf>
    <xf numFmtId="178" fontId="27" fillId="0" borderId="8" xfId="0" applyNumberFormat="1" applyFont="1" applyBorder="1" applyAlignment="1">
      <alignment horizontal="center" vertical="center" textRotation="90"/>
    </xf>
    <xf numFmtId="178" fontId="27" fillId="0" borderId="8" xfId="0" applyNumberFormat="1" applyFont="1" applyFill="1" applyBorder="1" applyAlignment="1">
      <alignment horizontal="center" vertical="center" textRotation="90"/>
    </xf>
    <xf numFmtId="0" fontId="2" fillId="0" borderId="8" xfId="0" applyFont="1" applyFill="1" applyBorder="1" applyAlignment="1">
      <alignment horizontal="center" vertical="center" textRotation="90" wrapText="1"/>
    </xf>
    <xf numFmtId="178" fontId="75" fillId="0" borderId="0" xfId="0" applyNumberFormat="1" applyFont="1" applyAlignment="1">
      <alignment horizontal="center" vertical="center"/>
    </xf>
    <xf numFmtId="178" fontId="70" fillId="0" borderId="127" xfId="0" applyNumberFormat="1" applyFont="1" applyBorder="1" applyAlignment="1">
      <alignment vertical="center"/>
    </xf>
    <xf numFmtId="0" fontId="70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0" fontId="96" fillId="3" borderId="0" xfId="0" applyFont="1" applyFill="1" applyAlignment="1">
      <alignment horizontal="center" vertical="center"/>
    </xf>
    <xf numFmtId="0" fontId="97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3" fillId="3" borderId="115" xfId="0" applyFont="1" applyFill="1" applyBorder="1" applyAlignment="1">
      <alignment horizontal="center" vertical="center"/>
    </xf>
    <xf numFmtId="178" fontId="13" fillId="3" borderId="116" xfId="0" applyNumberFormat="1" applyFont="1" applyFill="1" applyBorder="1" applyAlignment="1">
      <alignment horizontal="center" vertical="center" textRotation="90" wrapText="1"/>
    </xf>
    <xf numFmtId="178" fontId="13" fillId="3" borderId="117" xfId="0" applyNumberFormat="1" applyFont="1" applyFill="1" applyBorder="1" applyAlignment="1">
      <alignment horizontal="center" vertical="center" wrapText="1"/>
    </xf>
    <xf numFmtId="178" fontId="13" fillId="3" borderId="117" xfId="0" applyNumberFormat="1" applyFont="1" applyFill="1" applyBorder="1" applyAlignment="1">
      <alignment horizontal="center" vertical="center" textRotation="90"/>
    </xf>
    <xf numFmtId="178" fontId="13" fillId="3" borderId="32" xfId="0" applyNumberFormat="1" applyFont="1" applyFill="1" applyBorder="1" applyAlignment="1">
      <alignment horizontal="center" vertical="center"/>
    </xf>
    <xf numFmtId="178" fontId="13" fillId="3" borderId="41" xfId="0" applyNumberFormat="1" applyFont="1" applyFill="1" applyBorder="1" applyAlignment="1">
      <alignment horizontal="center" vertical="center" textRotation="90" wrapText="1"/>
    </xf>
    <xf numFmtId="178" fontId="13" fillId="3" borderId="7" xfId="0" applyNumberFormat="1" applyFont="1" applyFill="1" applyBorder="1" applyAlignment="1">
      <alignment horizontal="center" vertical="center" wrapText="1"/>
    </xf>
    <xf numFmtId="178" fontId="13" fillId="3" borderId="7" xfId="0" applyNumberFormat="1" applyFont="1" applyFill="1" applyBorder="1" applyAlignment="1">
      <alignment horizontal="center" vertical="center" textRotation="90"/>
    </xf>
    <xf numFmtId="178" fontId="10" fillId="3" borderId="4" xfId="0" applyNumberFormat="1" applyFont="1" applyFill="1" applyBorder="1" applyAlignment="1">
      <alignment horizontal="center" vertical="center" textRotation="90"/>
    </xf>
    <xf numFmtId="190" fontId="41" fillId="3" borderId="121" xfId="0" applyNumberFormat="1" applyFont="1" applyFill="1" applyBorder="1" applyAlignment="1">
      <alignment horizontal="center" vertical="center"/>
    </xf>
    <xf numFmtId="190" fontId="41" fillId="3" borderId="18" xfId="0" applyNumberFormat="1" applyFont="1" applyFill="1" applyBorder="1" applyAlignment="1">
      <alignment horizontal="center" vertical="center"/>
    </xf>
    <xf numFmtId="178" fontId="10" fillId="3" borderId="41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left" vertical="center"/>
    </xf>
    <xf numFmtId="178" fontId="69" fillId="3" borderId="7" xfId="0" applyNumberFormat="1" applyFont="1" applyFill="1" applyBorder="1" applyAlignment="1">
      <alignment horizontal="center" vertical="center"/>
    </xf>
    <xf numFmtId="180" fontId="69" fillId="3" borderId="7" xfId="0" applyNumberFormat="1" applyFont="1" applyFill="1" applyBorder="1" applyAlignment="1">
      <alignment horizontal="center" vertical="center"/>
    </xf>
    <xf numFmtId="178" fontId="10" fillId="3" borderId="34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left" vertical="center"/>
    </xf>
    <xf numFmtId="178" fontId="10" fillId="3" borderId="122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178" fontId="10" fillId="3" borderId="71" xfId="0" applyNumberFormat="1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left" vertical="center"/>
    </xf>
    <xf numFmtId="178" fontId="69" fillId="3" borderId="5" xfId="0" applyNumberFormat="1" applyFont="1" applyFill="1" applyBorder="1" applyAlignment="1">
      <alignment horizontal="center" vertical="center"/>
    </xf>
    <xf numFmtId="178" fontId="13" fillId="3" borderId="136" xfId="0" applyNumberFormat="1" applyFont="1" applyFill="1" applyBorder="1" applyAlignment="1">
      <alignment horizontal="center" vertical="center"/>
    </xf>
    <xf numFmtId="178" fontId="13" fillId="3" borderId="137" xfId="0" applyNumberFormat="1" applyFont="1" applyFill="1" applyBorder="1" applyAlignment="1">
      <alignment horizontal="center" vertical="center"/>
    </xf>
    <xf numFmtId="178" fontId="69" fillId="3" borderId="6" xfId="0" applyNumberFormat="1" applyFont="1" applyFill="1" applyBorder="1" applyAlignment="1">
      <alignment horizontal="center" vertical="center"/>
    </xf>
    <xf numFmtId="178" fontId="10" fillId="3" borderId="0" xfId="0" applyNumberFormat="1" applyFont="1" applyFill="1" applyBorder="1" applyAlignment="1">
      <alignment horizontal="center" vertical="center"/>
    </xf>
    <xf numFmtId="178" fontId="98" fillId="3" borderId="0" xfId="0" applyNumberFormat="1" applyFont="1" applyFill="1" applyBorder="1" applyAlignment="1">
      <alignment horizontal="center" vertical="center"/>
    </xf>
    <xf numFmtId="178" fontId="13" fillId="3" borderId="0" xfId="0" applyNumberFormat="1" applyFont="1" applyFill="1" applyBorder="1" applyAlignment="1">
      <alignment horizontal="center" vertical="center"/>
    </xf>
    <xf numFmtId="0" fontId="62" fillId="3" borderId="0" xfId="0" applyFont="1" applyFill="1"/>
    <xf numFmtId="178" fontId="70" fillId="3" borderId="41" xfId="0" applyNumberFormat="1" applyFont="1" applyFill="1" applyBorder="1" applyAlignment="1">
      <alignment horizontal="center" vertical="center"/>
    </xf>
    <xf numFmtId="0" fontId="70" fillId="3" borderId="7" xfId="0" applyFont="1" applyFill="1" applyBorder="1" applyAlignment="1">
      <alignment horizontal="left" vertical="center"/>
    </xf>
    <xf numFmtId="178" fontId="70" fillId="3" borderId="34" xfId="0" applyNumberFormat="1" applyFont="1" applyFill="1" applyBorder="1" applyAlignment="1">
      <alignment horizontal="center" vertical="center"/>
    </xf>
    <xf numFmtId="0" fontId="70" fillId="3" borderId="8" xfId="0" applyFont="1" applyFill="1" applyBorder="1" applyAlignment="1">
      <alignment horizontal="left" vertical="center"/>
    </xf>
    <xf numFmtId="178" fontId="13" fillId="3" borderId="33" xfId="0" applyNumberFormat="1" applyFont="1" applyFill="1" applyBorder="1" applyAlignment="1">
      <alignment horizontal="center" vertical="center"/>
    </xf>
    <xf numFmtId="190" fontId="99" fillId="3" borderId="18" xfId="0" applyNumberFormat="1" applyFont="1" applyFill="1" applyBorder="1" applyAlignment="1">
      <alignment horizontal="center" vertical="center"/>
    </xf>
    <xf numFmtId="0" fontId="62" fillId="3" borderId="0" xfId="0" applyFont="1" applyFill="1" applyAlignment="1"/>
    <xf numFmtId="178" fontId="13" fillId="3" borderId="130" xfId="0" applyNumberFormat="1" applyFont="1" applyFill="1" applyBorder="1" applyAlignment="1">
      <alignment horizontal="center" vertical="center"/>
    </xf>
    <xf numFmtId="178" fontId="10" fillId="3" borderId="117" xfId="0" applyNumberFormat="1" applyFont="1" applyFill="1" applyBorder="1" applyAlignment="1">
      <alignment horizontal="center" vertical="center" textRotation="90"/>
    </xf>
    <xf numFmtId="178" fontId="10" fillId="3" borderId="7" xfId="0" applyNumberFormat="1" applyFont="1" applyFill="1" applyBorder="1" applyAlignment="1">
      <alignment horizontal="center" vertical="center" textRotation="90"/>
    </xf>
    <xf numFmtId="178" fontId="51" fillId="3" borderId="0" xfId="0" applyNumberFormat="1" applyFont="1" applyFill="1" applyAlignment="1"/>
    <xf numFmtId="0" fontId="13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78" fontId="10" fillId="3" borderId="126" xfId="0" applyNumberFormat="1" applyFont="1" applyFill="1" applyBorder="1" applyAlignment="1">
      <alignment horizontal="center" vertical="center" textRotation="90"/>
    </xf>
    <xf numFmtId="178" fontId="10" fillId="3" borderId="39" xfId="0" applyNumberFormat="1" applyFont="1" applyFill="1" applyBorder="1" applyAlignment="1">
      <alignment horizontal="center" vertical="center" textRotation="90"/>
    </xf>
    <xf numFmtId="190" fontId="98" fillId="3" borderId="18" xfId="0" applyNumberFormat="1" applyFont="1" applyFill="1" applyBorder="1" applyAlignment="1">
      <alignment horizontal="center" vertical="center"/>
    </xf>
    <xf numFmtId="190" fontId="41" fillId="3" borderId="131" xfId="0" applyNumberFormat="1" applyFont="1" applyFill="1" applyBorder="1" applyAlignment="1">
      <alignment horizontal="center" vertical="center"/>
    </xf>
    <xf numFmtId="190" fontId="41" fillId="3" borderId="128" xfId="0" applyNumberFormat="1" applyFont="1" applyFill="1" applyBorder="1" applyAlignment="1">
      <alignment horizontal="center" vertical="center"/>
    </xf>
    <xf numFmtId="178" fontId="69" fillId="3" borderId="2" xfId="0" applyNumberFormat="1" applyFont="1" applyFill="1" applyBorder="1" applyAlignment="1">
      <alignment horizontal="center" vertical="center"/>
    </xf>
    <xf numFmtId="178" fontId="13" fillId="3" borderId="39" xfId="0" applyNumberFormat="1" applyFont="1" applyFill="1" applyBorder="1" applyAlignment="1">
      <alignment horizontal="center" vertical="center"/>
    </xf>
    <xf numFmtId="178" fontId="10" fillId="3" borderId="40" xfId="0" applyNumberFormat="1" applyFont="1" applyFill="1" applyBorder="1" applyAlignment="1">
      <alignment horizontal="center" vertical="center"/>
    </xf>
    <xf numFmtId="178" fontId="13" fillId="3" borderId="40" xfId="0" applyNumberFormat="1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0" fillId="3" borderId="127" xfId="0" applyFont="1" applyFill="1" applyBorder="1" applyAlignment="1">
      <alignment horizontal="center" vertical="center"/>
    </xf>
    <xf numFmtId="178" fontId="13" fillId="3" borderId="139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51" fillId="3" borderId="0" xfId="0" applyFont="1" applyFill="1" applyAlignment="1">
      <alignment horizontal="center" vertical="center"/>
    </xf>
    <xf numFmtId="178" fontId="70" fillId="3" borderId="122" xfId="0" applyNumberFormat="1" applyFont="1" applyFill="1" applyBorder="1" applyAlignment="1">
      <alignment horizontal="center" vertical="center"/>
    </xf>
    <xf numFmtId="0" fontId="70" fillId="3" borderId="1" xfId="0" applyFont="1" applyFill="1" applyBorder="1" applyAlignment="1">
      <alignment horizontal="left" vertical="center"/>
    </xf>
    <xf numFmtId="178" fontId="70" fillId="3" borderId="35" xfId="0" applyNumberFormat="1" applyFont="1" applyFill="1" applyBorder="1" applyAlignment="1">
      <alignment horizontal="center" vertical="center"/>
    </xf>
    <xf numFmtId="0" fontId="70" fillId="3" borderId="140" xfId="0" applyFont="1" applyFill="1" applyBorder="1" applyAlignment="1">
      <alignment horizontal="left" vertical="center"/>
    </xf>
    <xf numFmtId="180" fontId="69" fillId="0" borderId="7" xfId="0" applyNumberFormat="1" applyFont="1" applyFill="1" applyBorder="1" applyAlignment="1">
      <alignment horizontal="center" vertical="center"/>
    </xf>
    <xf numFmtId="0" fontId="19" fillId="3" borderId="0" xfId="0" applyFont="1" applyFill="1" applyAlignment="1"/>
    <xf numFmtId="0" fontId="18" fillId="0" borderId="0" xfId="61194" applyNumberFormat="1" applyFont="1" applyAlignment="1"/>
    <xf numFmtId="178" fontId="19" fillId="3" borderId="0" xfId="0" applyNumberFormat="1" applyFont="1" applyFill="1" applyAlignment="1"/>
    <xf numFmtId="0" fontId="10" fillId="3" borderId="138" xfId="0" applyFont="1" applyFill="1" applyBorder="1" applyAlignment="1">
      <alignment horizontal="center" vertical="center"/>
    </xf>
    <xf numFmtId="180" fontId="69" fillId="3" borderId="2" xfId="0" applyNumberFormat="1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left" vertical="center"/>
    </xf>
    <xf numFmtId="0" fontId="25" fillId="3" borderId="8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5" fillId="3" borderId="36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horizontal="left" vertical="center"/>
    </xf>
    <xf numFmtId="178" fontId="62" fillId="3" borderId="0" xfId="0" applyNumberFormat="1" applyFont="1" applyFill="1" applyAlignment="1"/>
    <xf numFmtId="178" fontId="69" fillId="3" borderId="141" xfId="0" applyNumberFormat="1" applyFont="1" applyFill="1" applyBorder="1" applyAlignment="1">
      <alignment horizontal="center" vertical="center"/>
    </xf>
    <xf numFmtId="180" fontId="69" fillId="3" borderId="5" xfId="0" applyNumberFormat="1" applyFont="1" applyFill="1" applyBorder="1" applyAlignment="1">
      <alignment horizontal="center" vertical="center"/>
    </xf>
    <xf numFmtId="178" fontId="69" fillId="3" borderId="36" xfId="0" applyNumberFormat="1" applyFont="1" applyFill="1" applyBorder="1" applyAlignment="1">
      <alignment horizontal="center" vertical="center"/>
    </xf>
    <xf numFmtId="180" fontId="69" fillId="3" borderId="36" xfId="0" applyNumberFormat="1" applyFont="1" applyFill="1" applyBorder="1" applyAlignment="1">
      <alignment horizontal="center" vertical="center"/>
    </xf>
    <xf numFmtId="180" fontId="69" fillId="3" borderId="7" xfId="61195" applyNumberFormat="1" applyFont="1" applyFill="1" applyBorder="1" applyAlignment="1">
      <alignment horizontal="center" vertical="center"/>
    </xf>
    <xf numFmtId="178" fontId="70" fillId="3" borderId="71" xfId="0" applyNumberFormat="1" applyFont="1" applyFill="1" applyBorder="1" applyAlignment="1">
      <alignment horizontal="center" vertical="center"/>
    </xf>
    <xf numFmtId="0" fontId="70" fillId="3" borderId="36" xfId="0" applyFont="1" applyFill="1" applyBorder="1" applyAlignment="1">
      <alignment horizontal="left" vertical="center"/>
    </xf>
    <xf numFmtId="180" fontId="69" fillId="3" borderId="5" xfId="61195" applyNumberFormat="1" applyFont="1" applyFill="1" applyBorder="1" applyAlignment="1">
      <alignment horizontal="center" vertical="center"/>
    </xf>
    <xf numFmtId="178" fontId="71" fillId="3" borderId="136" xfId="0" applyNumberFormat="1" applyFont="1" applyFill="1" applyBorder="1" applyAlignment="1">
      <alignment horizontal="center" vertical="center"/>
    </xf>
    <xf numFmtId="178" fontId="71" fillId="3" borderId="137" xfId="0" applyNumberFormat="1" applyFont="1" applyFill="1" applyBorder="1" applyAlignment="1">
      <alignment horizontal="center" vertical="center"/>
    </xf>
    <xf numFmtId="180" fontId="69" fillId="3" borderId="2" xfId="61195" applyNumberFormat="1" applyFont="1" applyFill="1" applyBorder="1" applyAlignment="1">
      <alignment horizontal="center" vertical="center"/>
    </xf>
    <xf numFmtId="0" fontId="70" fillId="0" borderId="8" xfId="0" applyFont="1" applyBorder="1" applyAlignment="1">
      <alignment vertical="center"/>
    </xf>
    <xf numFmtId="178" fontId="97" fillId="3" borderId="0" xfId="0" applyNumberFormat="1" applyFont="1" applyFill="1" applyBorder="1" applyAlignment="1">
      <alignment horizontal="center" vertical="center"/>
    </xf>
    <xf numFmtId="0" fontId="17" fillId="3" borderId="0" xfId="0" applyFont="1" applyFill="1" applyAlignment="1">
      <alignment vertical="center"/>
    </xf>
    <xf numFmtId="0" fontId="85" fillId="3" borderId="0" xfId="0" applyFont="1" applyFill="1" applyAlignment="1"/>
    <xf numFmtId="0" fontId="17" fillId="3" borderId="0" xfId="0" applyFont="1" applyFill="1" applyAlignment="1"/>
    <xf numFmtId="0" fontId="85" fillId="3" borderId="0" xfId="0" applyFont="1" applyFill="1" applyAlignment="1">
      <alignment vertical="top"/>
    </xf>
    <xf numFmtId="0" fontId="17" fillId="3" borderId="0" xfId="0" applyFont="1" applyFill="1" applyAlignment="1">
      <alignment vertical="top"/>
    </xf>
    <xf numFmtId="0" fontId="49" fillId="3" borderId="0" xfId="0" applyFont="1" applyFill="1" applyAlignment="1">
      <alignment vertical="top"/>
    </xf>
    <xf numFmtId="0" fontId="49" fillId="3" borderId="0" xfId="0" applyFont="1" applyFill="1" applyAlignment="1"/>
    <xf numFmtId="0" fontId="18" fillId="3" borderId="0" xfId="0" applyFont="1" applyFill="1" applyAlignment="1"/>
    <xf numFmtId="0" fontId="18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78" fontId="49" fillId="0" borderId="0" xfId="0" applyNumberFormat="1" applyFont="1" applyAlignment="1">
      <alignment horizontal="left" vertical="center"/>
    </xf>
    <xf numFmtId="178" fontId="49" fillId="3" borderId="0" xfId="0" applyNumberFormat="1" applyFont="1" applyFill="1" applyAlignment="1">
      <alignment vertical="center"/>
    </xf>
    <xf numFmtId="178" fontId="49" fillId="0" borderId="0" xfId="0" applyNumberFormat="1" applyFont="1" applyAlignment="1">
      <alignment vertical="center"/>
    </xf>
    <xf numFmtId="178" fontId="49" fillId="0" borderId="0" xfId="0" applyNumberFormat="1" applyFont="1" applyAlignment="1"/>
    <xf numFmtId="0" fontId="18" fillId="3" borderId="0" xfId="0" applyFont="1" applyFill="1" applyBorder="1" applyAlignment="1">
      <alignment vertical="center"/>
    </xf>
    <xf numFmtId="178" fontId="49" fillId="3" borderId="0" xfId="0" applyNumberFormat="1" applyFont="1" applyFill="1" applyAlignment="1"/>
    <xf numFmtId="178" fontId="100" fillId="3" borderId="0" xfId="0" applyNumberFormat="1" applyFont="1" applyFill="1" applyAlignment="1"/>
    <xf numFmtId="178" fontId="57" fillId="3" borderId="0" xfId="0" applyNumberFormat="1" applyFont="1" applyFill="1" applyAlignment="1"/>
    <xf numFmtId="0" fontId="57" fillId="3" borderId="0" xfId="0" applyFont="1" applyFill="1" applyAlignment="1">
      <alignment vertical="top"/>
    </xf>
    <xf numFmtId="178" fontId="10" fillId="3" borderId="36" xfId="0" applyNumberFormat="1" applyFont="1" applyFill="1" applyBorder="1" applyAlignment="1">
      <alignment horizontal="center" vertical="center"/>
    </xf>
    <xf numFmtId="178" fontId="101" fillId="3" borderId="7" xfId="0" applyNumberFormat="1" applyFont="1" applyFill="1" applyBorder="1" applyAlignment="1">
      <alignment horizontal="center" vertical="center"/>
    </xf>
    <xf numFmtId="178" fontId="10" fillId="3" borderId="35" xfId="0" applyNumberFormat="1" applyFont="1" applyFill="1" applyBorder="1" applyAlignment="1">
      <alignment horizontal="center" vertical="center"/>
    </xf>
    <xf numFmtId="178" fontId="27" fillId="3" borderId="4" xfId="0" applyNumberFormat="1" applyFont="1" applyFill="1" applyBorder="1" applyAlignment="1">
      <alignment horizontal="center" vertical="center" textRotation="90"/>
    </xf>
    <xf numFmtId="178" fontId="71" fillId="3" borderId="41" xfId="0" applyNumberFormat="1" applyFont="1" applyFill="1" applyBorder="1" applyAlignment="1">
      <alignment horizontal="center" vertical="center"/>
    </xf>
    <xf numFmtId="0" fontId="71" fillId="3" borderId="7" xfId="0" applyFont="1" applyFill="1" applyBorder="1" applyAlignment="1">
      <alignment horizontal="left" vertical="center"/>
    </xf>
    <xf numFmtId="178" fontId="71" fillId="3" borderId="34" xfId="0" applyNumberFormat="1" applyFont="1" applyFill="1" applyBorder="1" applyAlignment="1">
      <alignment horizontal="center" vertical="center"/>
    </xf>
    <xf numFmtId="0" fontId="71" fillId="3" borderId="8" xfId="0" applyFont="1" applyFill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178" fontId="71" fillId="3" borderId="122" xfId="0" applyNumberFormat="1" applyFont="1" applyFill="1" applyBorder="1" applyAlignment="1">
      <alignment horizontal="center" vertical="center"/>
    </xf>
    <xf numFmtId="0" fontId="71" fillId="3" borderId="1" xfId="0" applyFont="1" applyFill="1" applyBorder="1" applyAlignment="1">
      <alignment horizontal="left" vertical="center"/>
    </xf>
    <xf numFmtId="178" fontId="101" fillId="3" borderId="5" xfId="0" applyNumberFormat="1" applyFont="1" applyFill="1" applyBorder="1" applyAlignment="1">
      <alignment horizontal="center" vertical="center"/>
    </xf>
    <xf numFmtId="178" fontId="71" fillId="3" borderId="71" xfId="0" applyNumberFormat="1" applyFont="1" applyFill="1" applyBorder="1" applyAlignment="1">
      <alignment horizontal="center" vertical="center"/>
    </xf>
    <xf numFmtId="0" fontId="71" fillId="3" borderId="36" xfId="0" applyFont="1" applyFill="1" applyBorder="1" applyAlignment="1">
      <alignment horizontal="left" vertical="center"/>
    </xf>
    <xf numFmtId="178" fontId="101" fillId="3" borderId="36" xfId="0" applyNumberFormat="1" applyFont="1" applyFill="1" applyBorder="1" applyAlignment="1">
      <alignment horizontal="center" vertical="center"/>
    </xf>
    <xf numFmtId="178" fontId="27" fillId="3" borderId="8" xfId="0" applyNumberFormat="1" applyFont="1" applyFill="1" applyBorder="1" applyAlignment="1">
      <alignment horizontal="center" vertical="center" textRotation="90"/>
    </xf>
    <xf numFmtId="178" fontId="27" fillId="3" borderId="126" xfId="0" applyNumberFormat="1" applyFont="1" applyFill="1" applyBorder="1" applyAlignment="1">
      <alignment horizontal="center" vertical="center" textRotation="90"/>
    </xf>
    <xf numFmtId="178" fontId="27" fillId="3" borderId="39" xfId="0" applyNumberFormat="1" applyFont="1" applyFill="1" applyBorder="1" applyAlignment="1">
      <alignment horizontal="center" vertical="center" textRotation="90"/>
    </xf>
    <xf numFmtId="0" fontId="17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90" fontId="103" fillId="12" borderId="34" xfId="0" applyNumberFormat="1" applyFont="1" applyFill="1" applyBorder="1" applyAlignment="1">
      <alignment horizontal="center" vertical="center"/>
    </xf>
    <xf numFmtId="190" fontId="103" fillId="12" borderId="8" xfId="0" applyNumberFormat="1" applyFont="1" applyFill="1" applyBorder="1" applyAlignment="1">
      <alignment horizontal="center" vertical="center"/>
    </xf>
    <xf numFmtId="178" fontId="25" fillId="0" borderId="34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vertical="center"/>
    </xf>
    <xf numFmtId="180" fontId="27" fillId="0" borderId="8" xfId="0" applyNumberFormat="1" applyFont="1" applyBorder="1" applyAlignment="1">
      <alignment horizontal="center" vertical="center"/>
    </xf>
    <xf numFmtId="178" fontId="25" fillId="0" borderId="122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178" fontId="25" fillId="0" borderId="121" xfId="0" applyNumberFormat="1" applyFont="1" applyBorder="1" applyAlignment="1">
      <alignment horizontal="center" vertical="center"/>
    </xf>
    <xf numFmtId="0" fontId="25" fillId="0" borderId="129" xfId="0" applyFont="1" applyBorder="1" applyAlignment="1">
      <alignment vertical="center"/>
    </xf>
    <xf numFmtId="0" fontId="27" fillId="0" borderId="123" xfId="0" applyFont="1" applyBorder="1" applyAlignment="1">
      <alignment horizontal="center" vertical="center"/>
    </xf>
    <xf numFmtId="0" fontId="27" fillId="0" borderId="124" xfId="0" applyFont="1" applyBorder="1" applyAlignment="1">
      <alignment horizontal="center" vertical="center"/>
    </xf>
    <xf numFmtId="178" fontId="69" fillId="16" borderId="125" xfId="0" applyNumberFormat="1" applyFont="1" applyFill="1" applyBorder="1" applyAlignment="1">
      <alignment vertical="center"/>
    </xf>
    <xf numFmtId="178" fontId="25" fillId="0" borderId="0" xfId="0" applyNumberFormat="1" applyFont="1" applyBorder="1" applyAlignment="1">
      <alignment horizontal="center" vertical="center"/>
    </xf>
    <xf numFmtId="178" fontId="27" fillId="0" borderId="0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49" fillId="0" borderId="0" xfId="61194" applyFont="1"/>
    <xf numFmtId="0" fontId="51" fillId="0" borderId="0" xfId="0" applyFont="1"/>
    <xf numFmtId="178" fontId="27" fillId="0" borderId="8" xfId="0" applyNumberFormat="1" applyFont="1" applyBorder="1" applyAlignment="1">
      <alignment horizontal="center" vertical="center"/>
    </xf>
    <xf numFmtId="0" fontId="51" fillId="0" borderId="0" xfId="0" applyFont="1" applyAlignment="1"/>
    <xf numFmtId="0" fontId="18" fillId="0" borderId="0" xfId="61194" applyNumberFormat="1" applyFont="1" applyAlignment="1">
      <alignment horizontal="left"/>
    </xf>
    <xf numFmtId="190" fontId="65" fillId="12" borderId="8" xfId="0" applyNumberFormat="1" applyFont="1" applyFill="1" applyBorder="1" applyAlignment="1">
      <alignment horizontal="center" vertical="center"/>
    </xf>
    <xf numFmtId="190" fontId="103" fillId="12" borderId="40" xfId="0" applyNumberFormat="1" applyFont="1" applyFill="1" applyBorder="1" applyAlignment="1">
      <alignment horizontal="center" vertical="center"/>
    </xf>
    <xf numFmtId="178" fontId="69" fillId="16" borderId="8" xfId="0" applyNumberFormat="1" applyFont="1" applyFill="1" applyBorder="1" applyAlignment="1">
      <alignment vertical="center"/>
    </xf>
    <xf numFmtId="178" fontId="101" fillId="0" borderId="40" xfId="0" applyNumberFormat="1" applyFont="1" applyFill="1" applyBorder="1" applyAlignment="1">
      <alignment horizontal="center" vertical="center"/>
    </xf>
    <xf numFmtId="178" fontId="69" fillId="0" borderId="132" xfId="0" applyNumberFormat="1" applyFont="1" applyBorder="1" applyAlignment="1">
      <alignment horizontal="center" vertical="center"/>
    </xf>
    <xf numFmtId="178" fontId="27" fillId="0" borderId="0" xfId="0" applyNumberFormat="1" applyFont="1" applyBorder="1" applyAlignment="1">
      <alignment horizontal="center" vertical="center"/>
    </xf>
    <xf numFmtId="178" fontId="104" fillId="0" borderId="40" xfId="0" applyNumberFormat="1" applyFont="1" applyFill="1" applyBorder="1" applyAlignment="1">
      <alignment horizontal="center" vertical="center"/>
    </xf>
    <xf numFmtId="178" fontId="69" fillId="0" borderId="40" xfId="0" applyNumberFormat="1" applyFont="1" applyBorder="1" applyAlignment="1">
      <alignment horizontal="center" vertical="center"/>
    </xf>
    <xf numFmtId="178" fontId="69" fillId="0" borderId="38" xfId="0" applyNumberFormat="1" applyFont="1" applyBorder="1" applyAlignment="1">
      <alignment horizontal="center" vertical="center"/>
    </xf>
    <xf numFmtId="178" fontId="69" fillId="16" borderId="1" xfId="0" applyNumberFormat="1" applyFont="1" applyFill="1" applyBorder="1" applyAlignment="1">
      <alignment vertical="center"/>
    </xf>
    <xf numFmtId="178" fontId="105" fillId="0" borderId="38" xfId="0" applyNumberFormat="1" applyFont="1" applyBorder="1" applyAlignment="1">
      <alignment horizontal="center" vertical="center"/>
    </xf>
    <xf numFmtId="178" fontId="105" fillId="0" borderId="128" xfId="0" applyNumberFormat="1" applyFont="1" applyBorder="1" applyAlignment="1">
      <alignment horizontal="center" vertical="center"/>
    </xf>
    <xf numFmtId="178" fontId="25" fillId="0" borderId="81" xfId="0" applyNumberFormat="1" applyFont="1" applyBorder="1" applyAlignment="1">
      <alignment horizontal="center" vertical="center"/>
    </xf>
    <xf numFmtId="0" fontId="25" fillId="0" borderId="18" xfId="0" applyFont="1" applyBorder="1" applyAlignment="1">
      <alignment vertical="center"/>
    </xf>
    <xf numFmtId="178" fontId="27" fillId="16" borderId="125" xfId="0" applyNumberFormat="1" applyFont="1" applyFill="1" applyBorder="1" applyAlignment="1">
      <alignment vertical="center"/>
    </xf>
    <xf numFmtId="178" fontId="19" fillId="16" borderId="125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178" fontId="27" fillId="0" borderId="5" xfId="0" applyNumberFormat="1" applyFont="1" applyBorder="1" applyAlignment="1">
      <alignment horizontal="center" vertical="center"/>
    </xf>
    <xf numFmtId="180" fontId="27" fillId="0" borderId="1" xfId="0" applyNumberFormat="1" applyFont="1" applyBorder="1" applyAlignment="1">
      <alignment horizontal="center" vertical="center"/>
    </xf>
    <xf numFmtId="180" fontId="27" fillId="0" borderId="18" xfId="0" applyNumberFormat="1" applyFont="1" applyBorder="1" applyAlignment="1">
      <alignment horizontal="center" vertical="center"/>
    </xf>
    <xf numFmtId="180" fontId="27" fillId="0" borderId="8" xfId="61200" applyNumberFormat="1" applyFont="1" applyBorder="1" applyAlignment="1">
      <alignment horizontal="center" vertical="center"/>
    </xf>
    <xf numFmtId="178" fontId="69" fillId="16" borderId="18" xfId="0" applyNumberFormat="1" applyFont="1" applyFill="1" applyBorder="1" applyAlignment="1">
      <alignment vertical="center"/>
    </xf>
    <xf numFmtId="178" fontId="19" fillId="0" borderId="132" xfId="0" applyNumberFormat="1" applyFont="1" applyBorder="1" applyAlignment="1">
      <alignment horizontal="center" vertical="center"/>
    </xf>
    <xf numFmtId="180" fontId="27" fillId="0" borderId="5" xfId="61200" applyNumberFormat="1" applyFont="1" applyBorder="1" applyAlignment="1">
      <alignment horizontal="center" vertical="center"/>
    </xf>
    <xf numFmtId="178" fontId="71" fillId="16" borderId="125" xfId="0" applyNumberFormat="1" applyFont="1" applyFill="1" applyBorder="1" applyAlignment="1">
      <alignment vertical="center"/>
    </xf>
    <xf numFmtId="178" fontId="71" fillId="0" borderId="132" xfId="0" applyNumberFormat="1" applyFont="1" applyBorder="1" applyAlignment="1">
      <alignment horizontal="center" vertical="center"/>
    </xf>
    <xf numFmtId="0" fontId="27" fillId="0" borderId="134" xfId="0" applyFont="1" applyBorder="1" applyAlignment="1">
      <alignment horizontal="center" vertical="center"/>
    </xf>
    <xf numFmtId="0" fontId="27" fillId="0" borderId="135" xfId="0" applyFont="1" applyBorder="1" applyAlignment="1">
      <alignment horizontal="center" vertical="center"/>
    </xf>
    <xf numFmtId="178" fontId="19" fillId="16" borderId="142" xfId="0" applyNumberFormat="1" applyFont="1" applyFill="1" applyBorder="1" applyAlignment="1">
      <alignment vertical="center"/>
    </xf>
    <xf numFmtId="0" fontId="85" fillId="0" borderId="0" xfId="0" applyFont="1" applyAlignment="1">
      <alignment vertical="center"/>
    </xf>
    <xf numFmtId="0" fontId="49" fillId="0" borderId="0" xfId="0" applyFont="1" applyAlignment="1"/>
    <xf numFmtId="178" fontId="25" fillId="0" borderId="18" xfId="0" applyNumberFormat="1" applyFont="1" applyBorder="1" applyAlignment="1">
      <alignment horizontal="center" vertical="center"/>
    </xf>
    <xf numFmtId="180" fontId="27" fillId="0" borderId="5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178" fontId="100" fillId="0" borderId="0" xfId="0" applyNumberFormat="1" applyFont="1" applyAlignment="1"/>
    <xf numFmtId="178" fontId="105" fillId="0" borderId="40" xfId="0" applyNumberFormat="1" applyFont="1" applyBorder="1" applyAlignment="1">
      <alignment horizontal="center" vertical="center"/>
    </xf>
    <xf numFmtId="178" fontId="19" fillId="16" borderId="36" xfId="0" applyNumberFormat="1" applyFont="1" applyFill="1" applyBorder="1" applyAlignment="1">
      <alignment vertical="center"/>
    </xf>
    <xf numFmtId="178" fontId="69" fillId="0" borderId="143" xfId="0" applyNumberFormat="1" applyFont="1" applyBorder="1" applyAlignment="1">
      <alignment horizontal="center" vertical="center"/>
    </xf>
    <xf numFmtId="178" fontId="27" fillId="16" borderId="142" xfId="0" applyNumberFormat="1" applyFont="1" applyFill="1" applyBorder="1" applyAlignment="1">
      <alignment vertical="center"/>
    </xf>
    <xf numFmtId="0" fontId="19" fillId="0" borderId="0" xfId="0" applyFont="1" applyAlignment="1">
      <alignment vertical="top"/>
    </xf>
    <xf numFmtId="178" fontId="69" fillId="16" borderId="36" xfId="0" applyNumberFormat="1" applyFont="1" applyFill="1" applyBorder="1" applyAlignment="1">
      <alignment vertical="center"/>
    </xf>
    <xf numFmtId="0" fontId="0" fillId="0" borderId="8" xfId="61194" applyFont="1" applyBorder="1" applyAlignment="1" quotePrefix="1">
      <alignment horizontal="center" vertical="center"/>
    </xf>
    <xf numFmtId="0" fontId="0" fillId="0" borderId="18" xfId="61194" applyFont="1" applyBorder="1" applyAlignment="1" quotePrefix="1">
      <alignment horizontal="center" vertical="center"/>
    </xf>
  </cellXfs>
  <cellStyles count="61215">
    <cellStyle name="Normal" xfId="0" builtinId="0"/>
    <cellStyle name="Koma" xfId="1" builtinId="3"/>
    <cellStyle name="Mata Uang" xfId="2" builtinId="4"/>
    <cellStyle name="Persen" xfId="3" builtinId="5"/>
    <cellStyle name="Koma [0]" xfId="4" builtinId="6"/>
    <cellStyle name="Mata Uang [0]" xfId="5" builtinId="7"/>
    <cellStyle name="Hyperlink" xfId="6" builtinId="8"/>
    <cellStyle name="Hyperlink yang Diikuti" xfId="7" builtinId="9"/>
    <cellStyle name="Catatan" xfId="8" builtinId="10"/>
    <cellStyle name="Teks Peringatan" xfId="9" builtinId="11"/>
    <cellStyle name="Judul" xfId="10" builtinId="15"/>
    <cellStyle name="Teks CExplanatory" xfId="11" builtinId="53"/>
    <cellStyle name="Kepala 1" xfId="12" builtinId="16"/>
    <cellStyle name="Kepala 2" xfId="13" builtinId="17"/>
    <cellStyle name="Kepala 3" xfId="14" builtinId="18"/>
    <cellStyle name="Kepala 4" xfId="15" builtinId="19"/>
    <cellStyle name="input" xfId="16" builtinId="20"/>
    <cellStyle name="Output" xfId="17" builtinId="21"/>
    <cellStyle name="Perhitungan" xfId="18" builtinId="22"/>
    <cellStyle name="Cek Sel" xfId="19" builtinId="23"/>
    <cellStyle name="Sel Ditautkan" xfId="20" builtinId="24"/>
    <cellStyle name="Total" xfId="21" builtinId="25"/>
    <cellStyle name="Baik" xfId="22" builtinId="26"/>
    <cellStyle name="Buruk" xfId="23" builtinId="27"/>
    <cellStyle name="Netral" xfId="24" builtinId="28"/>
    <cellStyle name="Aksen1" xfId="25" builtinId="29"/>
    <cellStyle name="20% - Aksen1" xfId="26" builtinId="30"/>
    <cellStyle name="40% - Aksen1" xfId="27" builtinId="31"/>
    <cellStyle name="60% - Aksen1" xfId="28" builtinId="32"/>
    <cellStyle name="Aksen2" xfId="29" builtinId="33"/>
    <cellStyle name="20% - Aksen2" xfId="30" builtinId="34"/>
    <cellStyle name="40% - Aksen2" xfId="31" builtinId="35"/>
    <cellStyle name="60% - Aksen2" xfId="32" builtinId="36"/>
    <cellStyle name="Aksen3" xfId="33" builtinId="37"/>
    <cellStyle name="20% - Aksen3" xfId="34" builtinId="38"/>
    <cellStyle name="40% - Aksen3" xfId="35" builtinId="39"/>
    <cellStyle name="60% - Aksen3" xfId="36" builtinId="40"/>
    <cellStyle name="Aksen4" xfId="37" builtinId="41"/>
    <cellStyle name="20% - Aksen4" xfId="38" builtinId="42"/>
    <cellStyle name="40% - Aksen4" xfId="39" builtinId="43"/>
    <cellStyle name="60% - Aksen4" xfId="40" builtinId="44"/>
    <cellStyle name="Aksen5" xfId="41" builtinId="45"/>
    <cellStyle name="20% - Aksen5" xfId="42" builtinId="46"/>
    <cellStyle name="40% - Aksen5" xfId="43" builtinId="47"/>
    <cellStyle name="60% - Aksen5" xfId="44" builtinId="48"/>
    <cellStyle name="Aksen6" xfId="45" builtinId="49"/>
    <cellStyle name="20% - Aksen6" xfId="46" builtinId="50"/>
    <cellStyle name="40% - Aksen6" xfId="47" builtinId="51"/>
    <cellStyle name="60% - Aksen6" xfId="48" builtinId="52"/>
    <cellStyle name="Comma [0] 2 2 2 4 4 3 2 5" xfId="49"/>
    <cellStyle name="Comma [0] 4 3 9 6 2" xfId="50"/>
    <cellStyle name="Comma [0] 3 2 10 6 3 2 3" xfId="51"/>
    <cellStyle name="Comma [0] 2 2 2 2 4 10 3" xfId="52"/>
    <cellStyle name="Comma [0] 2 2 7 5 4 2 2" xfId="53"/>
    <cellStyle name="Comma [0] 5 11 3 2" xfId="54"/>
    <cellStyle name="Comma [0] 2 4 6 8 2 2" xfId="55"/>
    <cellStyle name="Comma [0] 2 2 2 2 8 7 3 2 2 2" xfId="56"/>
    <cellStyle name="Comma [0] 3 2 2 4 4 3 6" xfId="57"/>
    <cellStyle name="Comma [0] 2 4 2 4 4" xfId="58"/>
    <cellStyle name="Comma [0] 2 2 3 4 5 3 2 3" xfId="59"/>
    <cellStyle name="Comma [0] 4 8 3 3 2 2 2" xfId="60"/>
    <cellStyle name="Comma [0] 3 2 6 5 3 5" xfId="61"/>
    <cellStyle name="Comma [0] 2 2 6 7 7" xfId="62"/>
    <cellStyle name="Comma [0] 4 2 7 5 3 3" xfId="63"/>
    <cellStyle name="Comma [0] 2 2 2 2 8 6 5 5" xfId="64"/>
    <cellStyle name="Comma [0] 2 2 5 5 3 7" xfId="65"/>
    <cellStyle name="Comma [0] 2 2 10 4 2 3 2" xfId="66"/>
    <cellStyle name="Comma [0] 2 2 10 3 5 3" xfId="67"/>
    <cellStyle name="Comma [0] 2 2 2 7 3 2 2 2 2" xfId="68"/>
    <cellStyle name="Comma [0] 3 5 10 7" xfId="69"/>
    <cellStyle name="Comma [0] 2 2 2 2 2 5 3 4 2" xfId="70"/>
    <cellStyle name="Comma [0] 4 9 6 8" xfId="71"/>
    <cellStyle name="Comma [0] 2 2 2 2 6 11 3" xfId="72"/>
    <cellStyle name="Comma [0] 3 6 5 2 5" xfId="73"/>
    <cellStyle name="Comma [0] 2 2 2 2 5 7 3 2 2 2" xfId="74"/>
    <cellStyle name="Comma [0] 2 3 10 2 9" xfId="75"/>
    <cellStyle name="Comma [0] 2 3 2 7 7 3 5" xfId="76"/>
    <cellStyle name="Comma [0] 2 2 2 6 7 3 7" xfId="77"/>
    <cellStyle name="Comma [0] 2 2 2 3 2 2" xfId="78"/>
    <cellStyle name="Comma [0] 2 2 3 6 7 3 2 2 2" xfId="79"/>
    <cellStyle name="Comma [0] 2 4 6 3 3 3" xfId="80"/>
    <cellStyle name="Comma [0] 2 2 10 10 3" xfId="81"/>
    <cellStyle name="Comma [0] 2 2 2 2 3 11 4" xfId="82"/>
    <cellStyle name="Comma [0] 2 2 7 2 4 2 2" xfId="83"/>
    <cellStyle name="Comma [0] 2 2 2 2 7 2 2 2" xfId="84"/>
    <cellStyle name="Comma [0] 3 2 10 3 3 2 3" xfId="85"/>
    <cellStyle name="Comma [0] 4 8 8 2 2 5" xfId="86"/>
    <cellStyle name="Comma [0] 2 4 3 8 2 2" xfId="87"/>
    <cellStyle name="Comma [0] 2 2 3 4 2 3 2 3" xfId="88"/>
    <cellStyle name="Comma [0] 2 3 3 2 8 5 5" xfId="89"/>
    <cellStyle name="Comma [0] 2 2 3 5 8 8" xfId="90"/>
    <cellStyle name="Comma [0] 2 2 2 10 5 2 6" xfId="91"/>
    <cellStyle name="Comma [0] 2 2 3 5 6 5 5" xfId="92"/>
    <cellStyle name="Comma [0] 2 2 10 3 5 4" xfId="93"/>
    <cellStyle name="Comma [0] 3 2 2 4 4 3 7" xfId="94"/>
    <cellStyle name="Comma [0] 2 4 6 8 2 3" xfId="95"/>
    <cellStyle name="Comma [0] 2 2 3 4 5 3 2 4" xfId="96"/>
    <cellStyle name="Comma [0] 2 4 2 4 5" xfId="97"/>
    <cellStyle name="Comma [0] 5 11 3 3" xfId="98"/>
    <cellStyle name="Comma [0] 2 2 4 4 6 3 2 2" xfId="99"/>
    <cellStyle name="Comma [0] 2 2 2 2 4 10 4" xfId="100"/>
    <cellStyle name="Comma [0] 3 2 10 6 3 2 4" xfId="101"/>
    <cellStyle name="Comma [0] 2 2 3 2 7 9" xfId="102"/>
    <cellStyle name="Comma [0] 2 2 13 3 4 2" xfId="103"/>
    <cellStyle name="Comma [0] 2 2 2 8 10 2" xfId="104"/>
    <cellStyle name="Comma [0] 3 2 2 13 5 5" xfId="105"/>
    <cellStyle name="Comma [0] 2 2 4 6 2 7 2" xfId="106"/>
    <cellStyle name="Comma [0] 2 2 10 3 3 2 2 2" xfId="107"/>
    <cellStyle name="Comma [0] 3 3 6 3 3 7" xfId="108"/>
    <cellStyle name="Comma [0] 3 2 4 7 9" xfId="109"/>
    <cellStyle name="Comma [0] 2 2 2 10 7 3" xfId="110"/>
    <cellStyle name="Comma [0] 2 2 2 2 7 2 3 5" xfId="111"/>
    <cellStyle name="Comma [0] 3 4 4 8 3 3" xfId="112"/>
    <cellStyle name="Comma [0] 2 2 5 8 3 3 2" xfId="113"/>
    <cellStyle name="Comma [0] 2 4 3 8 3 5" xfId="114"/>
    <cellStyle name="Comma [0] 2 2 11 9 2" xfId="115"/>
    <cellStyle name="Comma [0] 2 2 9 7 3 2" xfId="116"/>
    <cellStyle name="Comma [0] 2 2 2 2 2 9 4 2" xfId="117"/>
    <cellStyle name="Comma [0] 2 3 11 7 2 3" xfId="118"/>
    <cellStyle name="Comma [0] 2 3 3 9 9 3 2" xfId="119"/>
    <cellStyle name="Comma [0] 3 4 6 12 3" xfId="120"/>
    <cellStyle name="Comma [0] 2 2 2 3 2 4" xfId="121"/>
    <cellStyle name="Comma [0] 4 13 5 2" xfId="122"/>
    <cellStyle name="Comma [0] 2 2 2 2 5 4 4 2" xfId="123"/>
    <cellStyle name="Comma [0] 2 2 2 2 3 11 6" xfId="124"/>
    <cellStyle name="Comma [0] 3 10 11 3 2" xfId="125"/>
    <cellStyle name="Comma [0] 3 11 8 4 2" xfId="126"/>
    <cellStyle name="Comma [0] 2 4 6 3 3 5" xfId="127"/>
    <cellStyle name="Comma [0] 2 2 10 10 5" xfId="128"/>
    <cellStyle name="Comma [0] 3 2 6 5 2 5" xfId="129"/>
    <cellStyle name="Comma [0] 2 2 6 6 7" xfId="130"/>
    <cellStyle name="Comma [0] 4 2 7 5 2 3" xfId="131"/>
    <cellStyle name="Comma [0] 2 2 2 2 8 6 4 5" xfId="132"/>
    <cellStyle name="Comma [0] 2 2 5 5 2 7" xfId="133"/>
    <cellStyle name="Comma [0] 2 2 10 4 2 2 2" xfId="134"/>
    <cellStyle name="Comma [0] 2 3 3 9 5 3 4 2" xfId="135"/>
    <cellStyle name="Comma [0] 4 8 3 2 4 2" xfId="136"/>
    <cellStyle name="Comma [0] 2 2 5 11" xfId="137"/>
    <cellStyle name="Comma [0] 2 2 4 3 3 5 2 2" xfId="138"/>
    <cellStyle name="Comma [0] 2 2 10 3 4 3" xfId="139"/>
    <cellStyle name="Comma [0] 2 2 4 2 5 4 2 2" xfId="140"/>
    <cellStyle name="Comma [0] 3 2 4 5 10" xfId="141"/>
    <cellStyle name="Comma [0] 2 3 3 8 7 2 4 2" xfId="142"/>
    <cellStyle name="Comma [0] 2 2 2 2 3 4 2 6" xfId="143"/>
    <cellStyle name="Comma [0] 2 2 5 9 2 3" xfId="144"/>
    <cellStyle name="Comma [0] 2 2 2 2 3 8 4" xfId="145"/>
    <cellStyle name="Comma [0] 2 2 10 2 6 2" xfId="146"/>
    <cellStyle name="Comma [0] 2 3 3 9 4 2" xfId="147"/>
    <cellStyle name="Comma [0] 2 3 2 2 7 3 2 2" xfId="148"/>
    <cellStyle name="Comma [0] 3 2 7 2 5 2 2" xfId="149"/>
    <cellStyle name="Comma [0] 2 2 2 2 3 4 3 2 3" xfId="150"/>
    <cellStyle name="Comma [0] 2 2 3 5 6 2 7" xfId="151"/>
    <cellStyle name="Comma [0] 2 2 3 4 5 3 2 2" xfId="152"/>
    <cellStyle name="Comma [0] 2 4 2 4 3" xfId="153"/>
    <cellStyle name="Comma [0] 3 2 2 4 4 3 5" xfId="154"/>
    <cellStyle name="Comma [0] 2 3 2 4 11 2 2 2" xfId="155"/>
    <cellStyle name="Comma [0] 2 2 2 2 4 10 2" xfId="156"/>
    <cellStyle name="Comma [0] 2 2 18 3 2 5" xfId="157"/>
    <cellStyle name="Comma [0] 3 2 10 6 3 2 2" xfId="158"/>
    <cellStyle name="Comma [0] 2 2 2 4 4 3 2 4" xfId="159"/>
    <cellStyle name="Comma [0] 2 2 10 3 5 2" xfId="160"/>
    <cellStyle name="Comma [0] 3 5 7 3 2 2 2" xfId="161"/>
    <cellStyle name="Comma [0] 2 2 2 2 7 7 3 2 5" xfId="162"/>
    <cellStyle name="Comma [0] 4 6 8 2 4" xfId="163"/>
    <cellStyle name="Comma [0] 2 4 6 3 7 2" xfId="164"/>
    <cellStyle name="Comma [0] 2 2 10 14 2" xfId="165"/>
    <cellStyle name="Comma [0] 3 2 2 4 4 3 4" xfId="166"/>
    <cellStyle name="Comma [0] 3 3 5 2 9" xfId="167"/>
    <cellStyle name="Comma [0] 2 2 2 4 4 3 2 3" xfId="168"/>
    <cellStyle name="Comma [0] 2 2 18 3 2 4" xfId="169"/>
    <cellStyle name="Comma [0] 2 2 2 2 7 7 2 2 2 2" xfId="170"/>
    <cellStyle name="Comma [0] 5 7 3 3 3 2" xfId="171"/>
    <cellStyle name="Comma [0] 2 3 10 5 3 3 2" xfId="172"/>
    <cellStyle name="Comma [0] 2 3 3 8 7 4 2 2" xfId="173"/>
    <cellStyle name="Comma [0] 4 20 5" xfId="174"/>
    <cellStyle name="Comma [0] 4 15 5" xfId="175"/>
    <cellStyle name="Comma [0] 2 2 2 2 5 6 4" xfId="176"/>
    <cellStyle name="Comma [0] 2 2 10 4 4 2" xfId="177"/>
    <cellStyle name="Comma [0] 3 8 10 2 5" xfId="178"/>
    <cellStyle name="Comma [0] 3 5 5 5 5" xfId="179"/>
    <cellStyle name="Comma [0] 2 2 2 2 10 2 4" xfId="180"/>
    <cellStyle name="Comma [0] 2 2 8 6 3 7" xfId="181"/>
    <cellStyle name="Comma [0] 2 2 10 7 3 3 2" xfId="182"/>
    <cellStyle name="Comma [0] 2 2 2 2 3 7 2" xfId="183"/>
    <cellStyle name="Comma [0] 3 8 9 4" xfId="184"/>
    <cellStyle name="Comma [0] 2 2 2 2 4 5 4 3" xfId="185"/>
    <cellStyle name="Comma [0] 5 6 6 3 2 4" xfId="186"/>
    <cellStyle name="Comma [0] 2 2 2 2 7 3 2 2 2 2" xfId="187"/>
    <cellStyle name="Comma [0] 2 3 3 8 2 2 4 2" xfId="188"/>
    <cellStyle name="Comma [0] 2 3 11 7 2 2" xfId="189"/>
    <cellStyle name="Comma [0] 2 2 10 10 4" xfId="190"/>
    <cellStyle name="Comma [0] 2 4 6 3 3 4" xfId="191"/>
    <cellStyle name="Comma [0] 2 2 2 2 3 11 5" xfId="192"/>
    <cellStyle name="Comma [0] 2 2 2 3 2 3" xfId="193"/>
    <cellStyle name="Comma [0] 3 4 6 12 2" xfId="194"/>
    <cellStyle name="Comma [0] 2 2 2 2 4 2 4 2 2" xfId="195"/>
    <cellStyle name="Comma [0] 2 2 10 3 4 2" xfId="196"/>
    <cellStyle name="Comma [0] 2 2 5 10" xfId="197"/>
    <cellStyle name="Comma [0] 4 3 6 8 3 2 4" xfId="198"/>
    <cellStyle name="Comma [0] 2 3 2 8 6 9" xfId="199"/>
    <cellStyle name="Comma [0] 2 2 3 9 8 2 4" xfId="200"/>
    <cellStyle name="Comma [0] 2 2 11 2 3 3" xfId="201"/>
    <cellStyle name="Comma [0] 2 2 2 5 10 6" xfId="202"/>
    <cellStyle name="Comma [0] 2 3 3 2 3 7 2" xfId="203"/>
    <cellStyle name="Comma [0] 4 3 5 2 3 3 2" xfId="204"/>
    <cellStyle name="Comma [0] 2 2 2 2 20" xfId="205"/>
    <cellStyle name="Comma [0] 2 2 2 2 15" xfId="206"/>
    <cellStyle name="Comma [0] 2 2 10 8 3 2 2 2" xfId="207"/>
    <cellStyle name="Comma [0] 2 2 10 8 7 2" xfId="208"/>
    <cellStyle name="Comma [0] 2 2 4 3 4 3 4" xfId="209"/>
    <cellStyle name="Comma [0] 4 3 5 2 2 6" xfId="210"/>
    <cellStyle name="Comma [0] 2 2 2 2 14 5 4" xfId="211"/>
    <cellStyle name="Comma [0] 2 2 2 3 7 6" xfId="212"/>
    <cellStyle name="Comma [0] 2 2 8 2 8" xfId="213"/>
    <cellStyle name="Comma [0] 2 2 3 9 10 5" xfId="214"/>
    <cellStyle name="Comma [0] 2 2 2 19 2 2 2" xfId="215"/>
    <cellStyle name="Comma [0] 2 3 2 8 7 2 2 2 2" xfId="216"/>
    <cellStyle name="Comma [0] 2 3 2 8 7 6 2" xfId="217"/>
    <cellStyle name="Comma [0] 2 3 3 9 8 4" xfId="218"/>
    <cellStyle name="Comma [0] 2 2 3 5 5 10" xfId="219"/>
    <cellStyle name="Comma [0] 4 2 2 6 4 2 2" xfId="220"/>
    <cellStyle name="Comma [0] 5 4 9 2" xfId="221"/>
    <cellStyle name="Comma [0] 3 5 7 2 3 2" xfId="222"/>
    <cellStyle name="Comma [0] 2 2 2 3 6 3 3 2" xfId="223"/>
    <cellStyle name="Comma [0] 3 3 8 9 2 4" xfId="224"/>
    <cellStyle name="Comma [0] 2 4 6 8 5 2 2" xfId="225"/>
    <cellStyle name="Comma [0] 5 4 9 3" xfId="226"/>
    <cellStyle name="Comma [0] 2 2 11 12 2 2" xfId="227"/>
    <cellStyle name="Comma [0] 2 4 2 7 4 2" xfId="228"/>
    <cellStyle name="Comma [0] 2 2 2 2 13 2 4 2" xfId="229"/>
    <cellStyle name="Comma [0] 2 2 10 7 4 2 2" xfId="230"/>
    <cellStyle name="Comma [0] 2 2 2 2 9 3 3 2 3" xfId="231"/>
    <cellStyle name="Comma [0] 2 2 8 7 2 7" xfId="232"/>
    <cellStyle name="Comma [0] 2 3 5 8 3 2 5" xfId="233"/>
    <cellStyle name="Comma [0] 2 2 2 7 6 3 4 2" xfId="234"/>
    <cellStyle name="Comma [0] 2 2 2 2 4 6 2" xfId="235"/>
    <cellStyle name="Comma [0] 3 2 2 7 10 3 2" xfId="236"/>
    <cellStyle name="Comma [0] 2 2 2 2 3 8 7 2" xfId="237"/>
    <cellStyle name="Comma [0] 2 3 15 5" xfId="238"/>
    <cellStyle name="Comma [0] 2 3 20 5" xfId="239"/>
    <cellStyle name="Comma [0] 2 2 2 2 3 11 3" xfId="240"/>
    <cellStyle name="Comma [0] 2 4 6 3 3 2" xfId="241"/>
    <cellStyle name="Comma [0] 2 2 10 10 2" xfId="242"/>
    <cellStyle name="Comma [0] 5 4 9 4" xfId="243"/>
    <cellStyle name="Comma [0] 2 3 4 5 2 2 2 2" xfId="244"/>
    <cellStyle name="Comma [0] 2 4 2 7 4 3" xfId="245"/>
    <cellStyle name="Comma [0] 5 4 9 5" xfId="246"/>
    <cellStyle name="Comma [0] 2 3 7 2 3 4 2" xfId="247"/>
    <cellStyle name="Comma [0] 2 4 2 7 4 4" xfId="248"/>
    <cellStyle name="Comma [0] 5 4 9 6" xfId="249"/>
    <cellStyle name="Comma [0] 2 4 2 7 4 5" xfId="250"/>
    <cellStyle name="Comma [0] 3 2 6 7 2 2 2" xfId="251"/>
    <cellStyle name="Comma [0] 2 2 8 6 4 2" xfId="252"/>
    <cellStyle name="Comma [0] 2 4 13 2 4 2" xfId="253"/>
    <cellStyle name="Comma [0] 2 2 2 2 14 4 2" xfId="254"/>
    <cellStyle name="Comma [0] 2 2 4 3 8 3 3 2" xfId="255"/>
    <cellStyle name="Comma [0] 3 4 8 3 3 2 2" xfId="256"/>
    <cellStyle name="Comma [0] 3 2 6 7 2 2 3" xfId="257"/>
    <cellStyle name="Comma [0] 2 2 8 6 4 3" xfId="258"/>
    <cellStyle name="Comma [0] 5 4 9 7" xfId="259"/>
    <cellStyle name="Comma [0] 2 2 4 2 4 3 2" xfId="260"/>
    <cellStyle name="Comma [0] 2 2 3 8 3 2 4" xfId="261"/>
    <cellStyle name="Comma [0] 3 2 14 3 7" xfId="262"/>
    <cellStyle name="Comma [0] 3 2 4 8 2 5" xfId="263"/>
    <cellStyle name="Comma [0] 2 2 10 2 5 2 2" xfId="264"/>
    <cellStyle name="Comma [0] 2 2 3 8 2 7" xfId="265"/>
    <cellStyle name="Comma [0] 4 2 5 8 2 3" xfId="266"/>
    <cellStyle name="Comma [0] 2 3 3 9 3 2 2" xfId="267"/>
    <cellStyle name="Comma [0] 3 4 18 2 2" xfId="268"/>
    <cellStyle name="Comma [0] 2 2 2 12 2 2 3" xfId="269"/>
    <cellStyle name="Comma [0] 3 3 2 8 4 4" xfId="270"/>
    <cellStyle name="Comma [0] 3 2 2 14 2 6" xfId="271"/>
    <cellStyle name="Comma [0] 2 2 4 6 3 4 3" xfId="272"/>
    <cellStyle name="Comma [0] 2 3 3 2 6 2 2 4" xfId="273"/>
    <cellStyle name="Comma [0] 2 2 2 10 11 3" xfId="274"/>
    <cellStyle name="Comma [0] 3 3 2 7 9" xfId="275"/>
    <cellStyle name="Comma [0] 2 2 2 2 3 3 2" xfId="276"/>
    <cellStyle name="Comma [0] 2 2 2 10 9" xfId="277"/>
    <cellStyle name="Comma [0] 3 9 7 3 2" xfId="278"/>
    <cellStyle name="Comma [0] 2 4 2 6 3 2 5" xfId="279"/>
    <cellStyle name="Comma [0] 5 3 8 3 5" xfId="280"/>
    <cellStyle name="Comma [0] 2 2 2 2 4 6 2 2 2" xfId="281"/>
    <cellStyle name="Comma [0] 2 3 2 5 3 2 7" xfId="282"/>
    <cellStyle name="Comma [0] 2 2 2 11 4 4" xfId="283"/>
    <cellStyle name="Comma [0] 4 4 2 2 2 2" xfId="284"/>
    <cellStyle name="Comma [0] 3 2 10 5 3 4 2" xfId="285"/>
    <cellStyle name="Comma [0] 2 3 3 5 4 3 2 2" xfId="286"/>
    <cellStyle name="Comma [0] 2 3 2 6 3" xfId="287"/>
    <cellStyle name="Comma [0] 2 2 3 4 4 3 4 2" xfId="288"/>
    <cellStyle name="Comma [0] 2 3 2 5 3 3 2 4" xfId="289"/>
    <cellStyle name="Comma [0] 2 2 12 6 3" xfId="290"/>
    <cellStyle name="Comma [0] 4 2 4 6 2 2 4" xfId="291"/>
    <cellStyle name="Comma [0] 3 3 3 7 2 4 2" xfId="292"/>
    <cellStyle name="Comma [0] 2 2 4 7 2 2 3 2" xfId="293"/>
    <cellStyle name="Comma [0] 2 4 6 3 3 2 2 2" xfId="294"/>
    <cellStyle name="Comma [0] 2 2 3 3 10 5" xfId="295"/>
    <cellStyle name="Comma [0] 2 2 10 10 2 2 2" xfId="296"/>
    <cellStyle name="Comma [0] 2 2 3 5 8 4" xfId="297"/>
    <cellStyle name="Comma [0] 2 2 2 10 5 2 2" xfId="298"/>
    <cellStyle name="Comma [0] 2 2 11 2 3 5" xfId="299"/>
    <cellStyle name="Comma [0] 3 2 2 7 2 5 3" xfId="300"/>
    <cellStyle name="Comma [0] 2 2 2 2 22" xfId="301"/>
    <cellStyle name="Comma [0] 2 2 2 2 17" xfId="302"/>
    <cellStyle name="Comma [0] 2 2 2 3 8 3 4" xfId="303"/>
    <cellStyle name="Comma [0] 2 2 8 3 5 4" xfId="304"/>
    <cellStyle name="Comma [0] 3 4 9 10 2 5" xfId="305"/>
    <cellStyle name="Comma [0] 2 2 2 2 2 5 3 2 2 2" xfId="306"/>
    <cellStyle name="Comma [0] 2 2 2 2 6 2 4 2 2" xfId="307"/>
    <cellStyle name="Comma [0] 2 3 2 7 4 2 4" xfId="308"/>
    <cellStyle name="Comma [0] 5 5 9 3 2" xfId="309"/>
    <cellStyle name="Comma [0] 2 3 2 3 6 2 2 2 2" xfId="310"/>
    <cellStyle name="Comma [0] 2 4 2 8 4 2 2" xfId="311"/>
    <cellStyle name="Comma [0] 2 2 2 6 4 2 6" xfId="312"/>
    <cellStyle name="Comma [0] 2 4 13 3 3" xfId="313"/>
    <cellStyle name="Comma [0] 3 12 6 4 2 2" xfId="314"/>
    <cellStyle name="Comma [0] 2 2 6 6 5 3" xfId="315"/>
    <cellStyle name="Comma [0] 2 3 7 9 3" xfId="316"/>
    <cellStyle name="Comma [0] 2 2 14 2 5" xfId="317"/>
    <cellStyle name="Comma [0] 3 3 2 4 4 2" xfId="318"/>
    <cellStyle name="Comma [0] 2 2 10 5 3 2 3" xfId="319"/>
    <cellStyle name="Comma [0] 3 2 2 10 2 4" xfId="320"/>
    <cellStyle name="Comma [0] 4 2 8 6 2 4" xfId="321"/>
    <cellStyle name="Comma [0] 2 2 2 10 2 5 4" xfId="322"/>
    <cellStyle name="Comma [0] 3 2 2 3 7 9" xfId="323"/>
    <cellStyle name="Comma [0] 2 2 12 3" xfId="324"/>
    <cellStyle name="Comma [0] 2 2 11 4 4 4" xfId="325"/>
    <cellStyle name="Comma [0] 2 2 11 3 3 4 2" xfId="326"/>
    <cellStyle name="Comma [0] 3 2 8 3 5 5" xfId="327"/>
    <cellStyle name="Comma [0] 2 3 2 3 8 3 5" xfId="328"/>
    <cellStyle name="Comma [0] 2 4 4 9 7" xfId="329"/>
    <cellStyle name="Comma [0] 2 2 2 2 8 3 7" xfId="330"/>
    <cellStyle name="Comma [0] 3 12 7 9" xfId="331"/>
    <cellStyle name="Comma [0] 4 2 5 7 3 2 3" xfId="332"/>
    <cellStyle name="Comma [0] 2 2 2 6 7 2 3 2" xfId="333"/>
    <cellStyle name="Comma [0] 2 2 2 8 6 6" xfId="334"/>
    <cellStyle name="Comma [0] 2 2 17 2 2 2" xfId="335"/>
    <cellStyle name="Comma [0] 2 3 2 3 6 3 7" xfId="336"/>
    <cellStyle name="Comma [0] 4 9 10" xfId="337"/>
    <cellStyle name="Comma [0] 2 2 2 2 6 3 9" xfId="338"/>
    <cellStyle name="Comma [0] 4 9 6 7" xfId="339"/>
    <cellStyle name="Comma [0] 2 2 2 2 6 11 2" xfId="340"/>
    <cellStyle name="Comma [0] 2 2 7 6 3 6" xfId="341"/>
    <cellStyle name="Comma [0] 2 2 4 4 5 3 2 2 2" xfId="342"/>
    <cellStyle name="Comma [0] 2 2 2 2 9 2 2 3 2" xfId="343"/>
    <cellStyle name="Comma [0] 4 2 9 6 3 2" xfId="344"/>
    <cellStyle name="Comma [0] 2 2 2 2 5 13 5" xfId="345"/>
    <cellStyle name="Comma [0] 4 10 4 9" xfId="346"/>
    <cellStyle name="Comma [0] 3 2 8 6 3 4" xfId="347"/>
    <cellStyle name="Comma [0] 2 2 12 12 4" xfId="348"/>
    <cellStyle name="Comma [0] 2 4 5 8 2 3 2" xfId="349"/>
    <cellStyle name="Comma [0] 2 4 7 7 6" xfId="350"/>
    <cellStyle name="Comma [0] 3 4 2 7 3 7" xfId="351"/>
    <cellStyle name="Comma [0] 2 3 2 4 5 2" xfId="352"/>
    <cellStyle name="Comma [0] 2 2 3 4 7 4 2 2" xfId="353"/>
    <cellStyle name="Comma [0] 2 2 2 2 14 10" xfId="354"/>
    <cellStyle name="Comma [0] 2 2 12 4 5 2" xfId="355"/>
    <cellStyle name="Comma [0] 2 2 2 3 8 9" xfId="356"/>
    <cellStyle name="Comma [0] 2 2 19 2 2 2" xfId="357"/>
    <cellStyle name="Comma [0] 2 3 2 5 6 3 7" xfId="358"/>
    <cellStyle name="Comma [0] 2 2 6 4 3 3" xfId="359"/>
    <cellStyle name="Comma [0] 2 2 2 14 5 4" xfId="360"/>
    <cellStyle name="Comma [0] 2 2 2 5 12 2" xfId="361"/>
    <cellStyle name="Comma [0] 2 3 9 2 2 2" xfId="362"/>
    <cellStyle name="Comma [0] 2 2 4 9 3 2 2 2 2" xfId="363"/>
    <cellStyle name="Comma [0] 2 2 10 9 6" xfId="364"/>
    <cellStyle name="Comma [0] 2 2 2 2 9 4 2 3 2" xfId="365"/>
    <cellStyle name="Comma [0] 2 2 9 6 3 6" xfId="366"/>
    <cellStyle name="Comma [0] 4 7 10 4" xfId="367"/>
    <cellStyle name="Comma [0] 2 2 2 10 4 3 2 2 2" xfId="368"/>
    <cellStyle name="Comma [0] 2 2 3 12 2 4" xfId="369"/>
    <cellStyle name="Comma [0] 4 5 16" xfId="370"/>
    <cellStyle name="Comma [0] 4 3 9 5 2 3 2" xfId="371"/>
    <cellStyle name="Comma [0] 2 3 2 2 4 3 4" xfId="372"/>
    <cellStyle name="Comma [0] 2 2 11 6 2 2 2 2" xfId="373"/>
    <cellStyle name="Comma [0] 4 3 5 8 2 7" xfId="374"/>
    <cellStyle name="Comma [0] 3 2 5 5 4 2" xfId="375"/>
    <cellStyle name="Comma [0] 2 2 2 2 8 4 3 2 4" xfId="376"/>
    <cellStyle name="Comma [0] 2 2 2 2 7 6 6 2" xfId="377"/>
    <cellStyle name="Comma [0] 5 4 11 4 2" xfId="378"/>
    <cellStyle name="Comma [0] 2 2 4 5 4 4" xfId="379"/>
    <cellStyle name="Comma [0] 3 2 5 3 8" xfId="380"/>
    <cellStyle name="Comma [0] 2 2 2 11 3 2" xfId="381"/>
    <cellStyle name="Comma [0] 2 2 2 4 3 3 3 2" xfId="382"/>
    <cellStyle name="Comma [0] 5 11 3 2 5" xfId="383"/>
    <cellStyle name="Comma [0] 3 4 3 4 4 3" xfId="384"/>
    <cellStyle name="Comma [0] 2 2 11 6 3 2 4" xfId="385"/>
    <cellStyle name="Comma [0] 3 4 7 6 9" xfId="386"/>
    <cellStyle name="Comma [0] 3 3 8 6 2 7" xfId="387"/>
    <cellStyle name="Comma [0] 2 2 2 3 8 2 2" xfId="388"/>
    <cellStyle name="Comma [0] 2 2 8 3 4 2" xfId="389"/>
    <cellStyle name="Comma [0] 2 4 6 8 2 2 5" xfId="390"/>
    <cellStyle name="Comma [0] 4 3 11 4 2 2" xfId="391"/>
    <cellStyle name="Comma [0] 2 4 2 4 4 5" xfId="392"/>
    <cellStyle name="Comma [0] 3 12 2 4 5" xfId="393"/>
    <cellStyle name="Comma [0] 2 2 4 7 8 3 3" xfId="394"/>
    <cellStyle name="Comma [0] 2 2 3 8 6 2 4 2" xfId="395"/>
    <cellStyle name="Comma [0] 2 3 2 9 5 2 2 4" xfId="396"/>
    <cellStyle name="Comma [0] 2 2 11 2 2 3" xfId="397"/>
    <cellStyle name="Comma [0] 2 2 10 8 6 2" xfId="398"/>
    <cellStyle name="Comma [0] 2 2 2 2 9 4 2 2 2 2" xfId="399"/>
    <cellStyle name="Comma [0] 2 2 4 3 4 2 4" xfId="400"/>
    <cellStyle name="Comma [0] 2 2 2 2 14 4 4" xfId="401"/>
    <cellStyle name="Comma [0] 3 4 7 14 2" xfId="402"/>
    <cellStyle name="Comma [0] 2 2 4 6 6 2 7" xfId="403"/>
    <cellStyle name="Comma [0] 2 2 2 8 4 3" xfId="404"/>
    <cellStyle name="Comma [0] 3 12 5 6" xfId="405"/>
    <cellStyle name="Comma [0] 2 2 4 2 2 3 4 2" xfId="406"/>
    <cellStyle name="Comma [0] 2 2 2 2 4 13 5" xfId="407"/>
    <cellStyle name="Comma [0] 3 4 2 2 3 7" xfId="408"/>
    <cellStyle name="Comma [0] 2 4 6 8 5 4" xfId="409"/>
    <cellStyle name="Comma [0] 2 2 11 12 4" xfId="410"/>
    <cellStyle name="Comma [0] 2 4 2 7 6" xfId="411"/>
    <cellStyle name="Comma [0] 2 2 2 5 11 2 2" xfId="412"/>
    <cellStyle name="Comma [0] 2 2 2 2 2 3 2 2 4" xfId="413"/>
    <cellStyle name="Comma [0] 2 4 7 4" xfId="414"/>
    <cellStyle name="Comma [0] 2 2 4 2 10 2 2 2" xfId="415"/>
    <cellStyle name="Comma [0] 2 2 11 2 2 7" xfId="416"/>
    <cellStyle name="Comma [0] 5 2 11 4" xfId="417"/>
    <cellStyle name="Comma [0] 2 3 3 11 3 2 2" xfId="418"/>
    <cellStyle name="Comma [0] 2 2 2 7 10 7" xfId="419"/>
    <cellStyle name="Comma [0] 4 9 4 2 4 2" xfId="420"/>
    <cellStyle name="Comma [0] 3 2 2 2 7 2 2 5" xfId="421"/>
    <cellStyle name="Comma [0] 2 2 4 4 4 5 2 2" xfId="422"/>
    <cellStyle name="Comma [0] 2 2 2 2 8 4 2 3" xfId="423"/>
    <cellStyle name="Comma [0] 2 2 4 2 16" xfId="424"/>
    <cellStyle name="Comma [0] 2 2 4 4 5" xfId="425"/>
    <cellStyle name="Comma [0] 2 2 3 3 9 4 2" xfId="426"/>
    <cellStyle name="Comma [0] 2 3 8 4 6 2" xfId="427"/>
    <cellStyle name="Comma [0] 2 4 5 5 10" xfId="428"/>
    <cellStyle name="Comma [0] 2 2 2 10 3 3 2 2" xfId="429"/>
    <cellStyle name="Comma [0] 5 10 2 2 3" xfId="430"/>
    <cellStyle name="Comma [0] 3 2 2 4 5 7 2" xfId="431"/>
    <cellStyle name="Comma [0] 2 2 11 5 2 2 2" xfId="432"/>
    <cellStyle name="Comma [0] 2 3 6 5 2 7" xfId="433"/>
    <cellStyle name="Comma [0] 2 2 2 2 2 2 3 2" xfId="434"/>
    <cellStyle name="Comma [0] 2 2 10 3 3 6" xfId="435"/>
    <cellStyle name="Comma [0] 2 2 6 7 2 6" xfId="436"/>
    <cellStyle name="Comma [0] 2 3 5 6 3 2 4" xfId="437"/>
    <cellStyle name="Comma [0] 3 2 2 11 2 2" xfId="438"/>
    <cellStyle name="Comma [0] 4 2 8 7 2 2" xfId="439"/>
    <cellStyle name="Comma [0] 2 2 2 10 3 5 2" xfId="440"/>
    <cellStyle name="Comma [0] 3 18 10" xfId="441"/>
    <cellStyle name="Comma [0] 3 2 7 7 2 4" xfId="442"/>
    <cellStyle name="Comma [0] 2 3 8 6 6" xfId="443"/>
    <cellStyle name="Comma [0] 2 4 5 7 3 2 2" xfId="444"/>
    <cellStyle name="Comma [0] 2 2 4 2 6 2 2 5" xfId="445"/>
    <cellStyle name="Comma [0] 3 2 2 4 7 7" xfId="446"/>
    <cellStyle name="Comma [0] 2 2 11 5 4 2" xfId="447"/>
    <cellStyle name="Comma [0] 2 2 7 6 2 7" xfId="448"/>
    <cellStyle name="Comma [0] 2 2 10 6 3 2 2" xfId="449"/>
    <cellStyle name="Comma [0] 2 2 2 2 9 2 2 2 3" xfId="450"/>
    <cellStyle name="Comma [0] 2 3 5 7 2 2 5" xfId="451"/>
    <cellStyle name="Comma [0] 3 3 2 2" xfId="452"/>
    <cellStyle name="Comma [0] 3 2 8 6 2 5" xfId="453"/>
    <cellStyle name="Comma [0] 2 2 12 11 5" xfId="454"/>
    <cellStyle name="Comma [0] 2 2 2 4 11 2 2 2" xfId="455"/>
    <cellStyle name="Comma [0] 2 4 5 8 2 2 3" xfId="456"/>
    <cellStyle name="Comma [0] 2 4 7 6 7" xfId="457"/>
    <cellStyle name="Comma [0] 2 3 2 4 4 3" xfId="458"/>
    <cellStyle name="Comma [0] 2 2 2 2 2 7 7 2" xfId="459"/>
    <cellStyle name="Comma [0] 2 2 2 9 3 3 5" xfId="460"/>
    <cellStyle name="Comma [0] 2 3 2 11 5" xfId="461"/>
    <cellStyle name="Comma [0] 2 2 12 4 4 3" xfId="462"/>
    <cellStyle name="Comma [0] 2 2 3 5 8 6" xfId="463"/>
    <cellStyle name="Comma [0] 2 2 2 10 5 2 4" xfId="464"/>
    <cellStyle name="Comma [0] 2 3 3 2 8 5 3" xfId="465"/>
    <cellStyle name="Comma [0] 2 2 11 2 3 7" xfId="466"/>
    <cellStyle name="Comma [0] 3 23 2" xfId="467"/>
    <cellStyle name="Comma [0] 2 3 9 3 3 4 2" xfId="468"/>
    <cellStyle name="Comma [0] 3 18 2" xfId="469"/>
    <cellStyle name="Comma [0] 3 3 2 5 10" xfId="470"/>
    <cellStyle name="Comma [0] 3 2 2 7 2 5 5" xfId="471"/>
    <cellStyle name="Comma [0] 2 2 2 2 24" xfId="472"/>
    <cellStyle name="Comma [0] 2 2 2 2 19" xfId="473"/>
    <cellStyle name="Comma [0] 2 2 2 2 7 8 3" xfId="474"/>
    <cellStyle name="Comma [0] 2 2 2 9 12 4" xfId="475"/>
    <cellStyle name="Comma [0] 2 2 2 2 3 8 2 5" xfId="476"/>
    <cellStyle name="Comma [0] 2 3 10 8" xfId="477"/>
    <cellStyle name="Comma [0] 2 2 3 5 8 5" xfId="478"/>
    <cellStyle name="Comma [0] 4 2 8 2 10" xfId="479"/>
    <cellStyle name="Comma [0] 2 2 2 10 5 2 3" xfId="480"/>
    <cellStyle name="Comma [0] 3 3 7 3 7 2" xfId="481"/>
    <cellStyle name="Comma [0] 2 3 3 2 8 5 2" xfId="482"/>
    <cellStyle name="Comma [0] 2 2 11 2 3 6" xfId="483"/>
    <cellStyle name="Comma [0] 2 2 4 6 3 2 4 2" xfId="484"/>
    <cellStyle name="Comma [0] 2 3 3 7 2 2 2 4" xfId="485"/>
    <cellStyle name="Comma [0] 4 3 3 8 2 3 2" xfId="486"/>
    <cellStyle name="Comma [0] 2 3 4 7 3 2 2 2" xfId="487"/>
    <cellStyle name="Comma [0] 3 2 2 7 2 5 4" xfId="488"/>
    <cellStyle name="Comma [0] 2 2 2 2 23" xfId="489"/>
    <cellStyle name="Comma [0] 2 2 2 2 18" xfId="490"/>
    <cellStyle name="Comma [0] 2 2 2 2 2 5 2" xfId="491"/>
    <cellStyle name="Comma [0] 2 3 3 2 5 3 7" xfId="492"/>
    <cellStyle name="Comma [0] 2 2 2 7 10 6" xfId="493"/>
    <cellStyle name="Comma [0] 3 2 2 2 7 2 2 4" xfId="494"/>
    <cellStyle name="Comma [0] 2 2 2 2 8 4 2 2" xfId="495"/>
    <cellStyle name="Comma [0] 4 4 11 2 2 2" xfId="496"/>
    <cellStyle name="Comma [0] 2 2 4 2 15" xfId="497"/>
    <cellStyle name="Comma [0] 2 2 4 4 4" xfId="498"/>
    <cellStyle name="Comma [0] 2 2 4 4 6" xfId="499"/>
    <cellStyle name="Comma [0] 2 2 2 10 2 3 2 2 2" xfId="500"/>
    <cellStyle name="Comma [0] 2 2 4 2 17" xfId="501"/>
    <cellStyle name="Comma [0] 2 2 2 2 8 4 2 4" xfId="502"/>
    <cellStyle name="Comma [0] 2 2 2 10 3 3 2 3" xfId="503"/>
    <cellStyle name="Comma [0] 2 2 2 2 10 7 2" xfId="504"/>
    <cellStyle name="Comma [0] 2 3 3 10 3 2 2 2" xfId="505"/>
    <cellStyle name="Comma [0] 2 2 3 8 2 3 6" xfId="506"/>
    <cellStyle name="Comma [0] 3 2 4 7 3 7" xfId="507"/>
    <cellStyle name="Comma [0] 2 2 3 7 3 9" xfId="508"/>
    <cellStyle name="Comma [0] 2 3 3 9 2 3 4" xfId="509"/>
    <cellStyle name="Comma [0] 2 2 2 2 7 4 2 3 2" xfId="510"/>
    <cellStyle name="Comma [0] 4 2 5 7 3 5" xfId="511"/>
    <cellStyle name="Comma [0] 5 10 2 2 4" xfId="512"/>
    <cellStyle name="Comma [0] 3 4 2 3 4 2" xfId="513"/>
    <cellStyle name="Comma [0] 2 2 11 5 2 2 3" xfId="514"/>
    <cellStyle name="Comma [0] 2 2 11 4 2 2 2 2" xfId="515"/>
    <cellStyle name="Comma [0] 2 3 2 4 2 10" xfId="516"/>
    <cellStyle name="Comma [0] 2 2 2 5 9 2 4" xfId="517"/>
    <cellStyle name="Comma [0] 2 2 12 3 2 4 2" xfId="518"/>
    <cellStyle name="Comma [0] 4 2 2 5 3 2" xfId="519"/>
    <cellStyle name="Comma [0] 3 2 2 8 3 4 2 2" xfId="520"/>
    <cellStyle name="Comma [0] 2 2 2 2 3 6 5 4" xfId="521"/>
    <cellStyle name="Comma [0] 2 2 13 3 2 5" xfId="522"/>
    <cellStyle name="Comma [0] 2 2 2 2 8 4 2 5" xfId="523"/>
    <cellStyle name="Comma [0] 2 2 4 2 18" xfId="524"/>
    <cellStyle name="Comma [0] 4 2 2 3 3 3 2" xfId="525"/>
    <cellStyle name="Comma [0] 2 2 4 4 7" xfId="526"/>
    <cellStyle name="Comma [0] 3 3 9 4 6 2" xfId="527"/>
    <cellStyle name="Comma [0] 2 2 2 10 3 3 2 4" xfId="528"/>
    <cellStyle name="Comma [0] 2 3 3 4 9 4 2" xfId="529"/>
    <cellStyle name="Comma [0] 3 3 7 5 2 7" xfId="530"/>
    <cellStyle name="Comma [0] 3 3 6 6 9" xfId="531"/>
    <cellStyle name="Comma [0] 2 2 7 2 4 2" xfId="532"/>
    <cellStyle name="Comma [0] 2 2 2 2 7 2 2" xfId="533"/>
    <cellStyle name="Comma [0] 4 3 8 5 2 5" xfId="534"/>
    <cellStyle name="Comma [0] 2 4 3 8 2" xfId="535"/>
    <cellStyle name="Comma [0] 5 10 2 2 5" xfId="536"/>
    <cellStyle name="Comma [0] 3 4 2 3 4 3" xfId="537"/>
    <cellStyle name="Comma [0] 2 2 11 5 2 2 4" xfId="538"/>
    <cellStyle name="Comma [0] 4 3 5 8 2 6" xfId="539"/>
    <cellStyle name="Comma [0] 2 2 2 2 8 4 3 2 3" xfId="540"/>
    <cellStyle name="Comma [0] 2 2 4 8 3 2 7" xfId="541"/>
    <cellStyle name="Comma [0] 2 2 4 5 4 3" xfId="542"/>
    <cellStyle name="Comma [0] 2 2 2 9 7 6" xfId="543"/>
    <cellStyle name="Comma [0] 2 3 2 7 7 3 2 2" xfId="544"/>
    <cellStyle name="Comma [0] 3 6 5 2 2 2" xfId="545"/>
    <cellStyle name="Comma [0] 2 3 10 2 6 2" xfId="546"/>
    <cellStyle name="Comma [0] 2 2 2 6 7 3 4 2" xfId="547"/>
    <cellStyle name="Comma [0] 2 2 17 3 3 2" xfId="548"/>
    <cellStyle name="Comma [0] 2 2 2 2 7 4 9" xfId="549"/>
    <cellStyle name="Comma [0] 4 2 6 13 4" xfId="550"/>
    <cellStyle name="Comma [0] 3 2 2 6 6 4 5" xfId="551"/>
    <cellStyle name="Comma [0] 2 2 2 6 10 2 5" xfId="552"/>
    <cellStyle name="Comma [0] 3 2 7" xfId="553"/>
    <cellStyle name="Comma [0] 2 2 3 2 11 5" xfId="554"/>
    <cellStyle name="Comma [0] 2 2 2 2 2 5 2 3" xfId="555"/>
    <cellStyle name="Comma [0] 2 2 10 6 2 7" xfId="556"/>
    <cellStyle name="Comma [0] 2 2 12 5 6 2" xfId="557"/>
    <cellStyle name="Comma [0] 4 2 6 8 3 5" xfId="558"/>
    <cellStyle name="Comma [0] 2 2 2 2 7 5 3 3 2" xfId="559"/>
    <cellStyle name="Comma [0] 2 2 4 8 3 9" xfId="560"/>
    <cellStyle name="Comma [0] 3 2 5 8 3 7" xfId="561"/>
    <cellStyle name="Comma [0] 2 2 3 9 3 3 6" xfId="562"/>
    <cellStyle name="Comma [0] 2 2 2 2 9 5 2 4" xfId="563"/>
    <cellStyle name="Comma [0] 2 2 2 14 2 7" xfId="564"/>
    <cellStyle name="Comma [0] 5 11 3 2 4" xfId="565"/>
    <cellStyle name="Comma [0] 3 4 3 4 4 2" xfId="566"/>
    <cellStyle name="Comma [0] 2 2 11 6 3 2 3" xfId="567"/>
    <cellStyle name="Comma [0] 2 2 11 2 2 2" xfId="568"/>
    <cellStyle name="Comma [0] 2 3 2 9 7 10" xfId="569"/>
    <cellStyle name="Comma [0] 4 3 7 6 3 3 2" xfId="570"/>
    <cellStyle name="Comma [0] 2 3 2 9 5 2 2 3" xfId="571"/>
    <cellStyle name="Comma [0] 2 2 4 3 10 2 2" xfId="572"/>
    <cellStyle name="Comma [0] 2 3 4 4 2 5" xfId="573"/>
    <cellStyle name="Comma [0] 4 3 6 6 3 2 2 2" xfId="574"/>
    <cellStyle name="Comma [0] 3 3 5 4 2 3" xfId="575"/>
    <cellStyle name="Comma [0] 2 2 10 6 9" xfId="576"/>
    <cellStyle name="Comma [0] 3 3 3 14 2" xfId="577"/>
    <cellStyle name="Comma [0] 2 2 12 4 3 4 2" xfId="578"/>
    <cellStyle name="Comma [0] 4 2 3 6 3 2" xfId="579"/>
    <cellStyle name="Comma [0] 3 2 2 8 4 5 2 2" xfId="580"/>
    <cellStyle name="Comma [0] 2 2 2 2 4 7 5 4" xfId="581"/>
    <cellStyle name="Comma [0] 2 2 4 6 6 2 6" xfId="582"/>
    <cellStyle name="Comma [0] 2 2 2 8 4 2" xfId="583"/>
    <cellStyle name="Comma [0] 2 2 2 2 4 13 4" xfId="584"/>
    <cellStyle name="Comma [0] 3 4 2 2 3 6" xfId="585"/>
    <cellStyle name="Comma [0] 2 4 6 8 5 3" xfId="586"/>
    <cellStyle name="Comma [0] 5 4 4 2 3 2" xfId="587"/>
    <cellStyle name="Comma [0] 4 3 2 6 10" xfId="588"/>
    <cellStyle name="Comma [0] 2 2 11 12 3" xfId="589"/>
    <cellStyle name="Comma [0] 2 4 2 7 5" xfId="590"/>
    <cellStyle name="Comma [0] 2 2 2 2 2 3 2 2 3" xfId="591"/>
    <cellStyle name="Comma [0] 2 2 2 2 13 3 7" xfId="592"/>
    <cellStyle name="Comma [0] 3 3 9 7 2 6" xfId="593"/>
    <cellStyle name="Comma [0] 2 4 3 5 4 4" xfId="594"/>
    <cellStyle name="Comma [0] 2 2 10 7 5 5" xfId="595"/>
    <cellStyle name="Comma [0] 2 2 4 8 9 3 2" xfId="596"/>
    <cellStyle name="Comma [0] 2 2 12 3 2 2" xfId="597"/>
    <cellStyle name="Comma [0] 3 8 4 2 2 3" xfId="598"/>
    <cellStyle name="Comma [0] 2 3 2 9 6 3 2 3" xfId="599"/>
    <cellStyle name="Comma [0] 2 2 2 2 5 9" xfId="600"/>
    <cellStyle name="Comma [0] 2 3 2 8 6 4 5" xfId="601"/>
    <cellStyle name="Comma [0] 2 2 2 6 2 3 3 2" xfId="602"/>
    <cellStyle name="Comma [0] 4 2 5 10 2 4" xfId="603"/>
    <cellStyle name="Comma [0] 2 2 3 6 8 3 2 2 2" xfId="604"/>
    <cellStyle name="Comma [0] 3 16 2 6" xfId="605"/>
    <cellStyle name="Comma [0] 2 3 10 10 3" xfId="606"/>
    <cellStyle name="Comma [0] 2 3 3 7 9 6" xfId="607"/>
    <cellStyle name="Comma [0] 2 2 3 2 6 3 2 2" xfId="608"/>
    <cellStyle name="Comma [0] 4 6 7 5" xfId="609"/>
    <cellStyle name="Comma [0] 2 2 2 2 5 3 2 4" xfId="610"/>
    <cellStyle name="Comma [0] 4 12 3 4" xfId="611"/>
    <cellStyle name="Comma [0] 2 2 10 2 2 5" xfId="612"/>
    <cellStyle name="Comma [0] 2 3 3 9 5 2 2 4" xfId="613"/>
    <cellStyle name="Comma [0] 2 2 4 8 6 2 4 2" xfId="614"/>
    <cellStyle name="Comma [0] 2 2 2 5 13 3" xfId="615"/>
    <cellStyle name="Comma [0] 2 2 2 2 7 6 2 7" xfId="616"/>
    <cellStyle name="Comma [0] 2 2 10 8 3 4 2" xfId="617"/>
    <cellStyle name="Comma [0] 2 2 2 2 4 4 2 4" xfId="618"/>
    <cellStyle name="Comma [0] 2 2 3 2 5 4 2 2" xfId="619"/>
    <cellStyle name="Comma [0] 3 7 7 5" xfId="620"/>
    <cellStyle name="Comma [0] 2 3 2 8 9 6" xfId="621"/>
    <cellStyle name="Comma [0] 2 3 2 8 7 2 4 2" xfId="622"/>
    <cellStyle name="Comma [0] 2 2 2 19 4 2" xfId="623"/>
    <cellStyle name="Comma [0] 2 2 4 15 2 2 2 2" xfId="624"/>
    <cellStyle name="Comma [0] 2 2 2 4 3 9" xfId="625"/>
    <cellStyle name="Comma [0] 2 2 2 22" xfId="626"/>
    <cellStyle name="Comma [0] 2 2 2 17" xfId="627"/>
    <cellStyle name="Comma [0] 3 12 10 3" xfId="628"/>
    <cellStyle name="Comma [0] 2 2 2 7 8 2 7" xfId="629"/>
    <cellStyle name="Comma [0] 2 2 3 2 6 4 3" xfId="630"/>
    <cellStyle name="Comma [0] 2 3 2 8 8 2 5" xfId="631"/>
    <cellStyle name="Comma [0] 2 3 14 5 3" xfId="632"/>
    <cellStyle name="Comma [0] 2 2 2 10 8 7" xfId="633"/>
    <cellStyle name="Comma [0] 2 2 2 2 9 4 3 4 2" xfId="634"/>
    <cellStyle name="Comma [0] 2 2 12 6 2 7" xfId="635"/>
    <cellStyle name="Comma [0] 2 2 2 2 4 5 2 3" xfId="636"/>
    <cellStyle name="Comma [0] 3 2 2 2 3 3 2 5" xfId="637"/>
    <cellStyle name="Comma [0] 2 2 2 2 5 4 2 7" xfId="638"/>
    <cellStyle name="Comma [0] 3 2 8 9 2 2" xfId="639"/>
    <cellStyle name="Comma [0] 4 13 3 7" xfId="640"/>
    <cellStyle name="Comma [0] 3 12 10 2 5" xfId="641"/>
    <cellStyle name="Comma [0] 2 3 3 6 5 2 3 2" xfId="642"/>
    <cellStyle name="Comma [0] 2 2 2 21 5" xfId="643"/>
    <cellStyle name="Comma [0] 2 2 2 16 5" xfId="644"/>
    <cellStyle name="Comma [0] 2 3 3 9 10 4" xfId="645"/>
    <cellStyle name="Comma [0] 2 2 2 4 9 2 5" xfId="646"/>
    <cellStyle name="Comma [0] 2 2 9 4 4 5" xfId="647"/>
    <cellStyle name="Comma [0] 2 2 11 7 10" xfId="648"/>
    <cellStyle name="Comma [0] 2 3 2 5 9 2 3" xfId="649"/>
    <cellStyle name="Comma [0] 2 2 2 2 2 6 5 5" xfId="650"/>
    <cellStyle name="Comma [0] 2 2 2 2 4 2 2 2" xfId="651"/>
    <cellStyle name="Comma [0] 2 2 12 3 2 6" xfId="652"/>
    <cellStyle name="Comma [0] 2 3 11 5 2" xfId="653"/>
    <cellStyle name="Comma [0] 2 2 2 2 3 8 3 2 2" xfId="654"/>
    <cellStyle name="Comma [0] 2 2 11 4 2 2 4" xfId="655"/>
    <cellStyle name="Comma [0] 2 3 3 8 2" xfId="656"/>
    <cellStyle name="Comma [0] 4 3 7 5 2 5" xfId="657"/>
    <cellStyle name="Comma [0] 2 2 6 2 4 2" xfId="658"/>
    <cellStyle name="Comma [0] 3 2 6 6 9" xfId="659"/>
    <cellStyle name="Comma [0] 3 3 6 5 2 7" xfId="660"/>
    <cellStyle name="Comma [0] 2 2 2 2 7 4 2 5" xfId="661"/>
    <cellStyle name="Comma [0] 2 2 5 8 5 2 2" xfId="662"/>
    <cellStyle name="Comma [0] 2 3 3 10 3 2 4" xfId="663"/>
    <cellStyle name="Comma [0] 2 2 2 2 10 9" xfId="664"/>
    <cellStyle name="Comma [0] 2 3 2 6 6 2 3 2" xfId="665"/>
    <cellStyle name="Comma [0] 2 3 3 3 9 4 2" xfId="666"/>
    <cellStyle name="Comma [0] 2 2 2 10 2 3 2 4" xfId="667"/>
    <cellStyle name="Comma [0] 3 3 8 4 6 2" xfId="668"/>
    <cellStyle name="Comma [0] 3 3 4 8 2 6" xfId="669"/>
    <cellStyle name="Comma [0] 2 2 4 8 3 2 5" xfId="670"/>
    <cellStyle name="Comma [0] 4 3 5 8 2 4" xfId="671"/>
    <cellStyle name="Comma [0] 2 3 3 8 2 8" xfId="672"/>
    <cellStyle name="Comma [0] 2 2 2 2 3 2 10" xfId="673"/>
    <cellStyle name="Comma [0] 4 2 6 13 2" xfId="674"/>
    <cellStyle name="Comma [0] 3 2 2 6 6 4 3" xfId="675"/>
    <cellStyle name="Comma [0] 2 2 2 6 10 2 3" xfId="676"/>
    <cellStyle name="Comma [0] 3 2 5" xfId="677"/>
    <cellStyle name="Comma [0] 2 2 3 2 11 3" xfId="678"/>
    <cellStyle name="Comma [0] 2 2 10 6 2 5" xfId="679"/>
    <cellStyle name="Comma [0] 2 2 2 16 6" xfId="680"/>
    <cellStyle name="Comma [0] 3 3 6 6 10" xfId="681"/>
    <cellStyle name="Comma [0] 4 2 4 14" xfId="682"/>
    <cellStyle name="Comma [0] 4 11 5 2 2" xfId="683"/>
    <cellStyle name="Comma [0] 2 2 2 2 5 2 4 2 2" xfId="684"/>
    <cellStyle name="Comma [0] 2 2 2 2 8 9 2 2 2" xfId="685"/>
    <cellStyle name="Comma [0] 4 3 12 5 2 2" xfId="686"/>
    <cellStyle name="Comma [0] 2 4 3 5 4 5" xfId="687"/>
    <cellStyle name="Comma [0] 3 3 9 7 2 7" xfId="688"/>
    <cellStyle name="Comma [0] 2 2 2 4 9 2 2" xfId="689"/>
    <cellStyle name="Comma [0] 2 2 9 4 4 2" xfId="690"/>
    <cellStyle name="Comma [0] 3 3 6 2 10" xfId="691"/>
    <cellStyle name="Comma [0] 2 2 2 2 2 6 5 2" xfId="692"/>
    <cellStyle name="Comma [0] 2 2 3 8 7 3 4 2" xfId="693"/>
    <cellStyle name="Comma [0] 2 3 2 9 6 3 2 4" xfId="694"/>
    <cellStyle name="Comma [0] 3 8 4 2 2 4" xfId="695"/>
    <cellStyle name="Comma [0] 2 2 12 3 2 3" xfId="696"/>
    <cellStyle name="Comma [0] 2 2 2 10 2 3 2 5" xfId="697"/>
    <cellStyle name="Comma [0] 2 2 4 6 7 6" xfId="698"/>
    <cellStyle name="Comma [0] 2 2 12 4 2 2 2 2" xfId="699"/>
    <cellStyle name="Comma [0] 3 4 2 3 7" xfId="700"/>
    <cellStyle name="Comma [0] 2 2 2 2 4 6 3 4 2" xfId="701"/>
    <cellStyle name="Comma [0] 4 4 2 3 4 2" xfId="702"/>
    <cellStyle name="Comma [0] 2 2 6 2 4 3" xfId="703"/>
    <cellStyle name="Comma [0] 4 3 7 5 2 6" xfId="704"/>
    <cellStyle name="Comma [0] 2 3 3 8 3" xfId="705"/>
    <cellStyle name="Comma [0] 2 2 11 4 2 2 5" xfId="706"/>
    <cellStyle name="Comma [0] 4 2 4 18" xfId="707"/>
    <cellStyle name="Comma [0] 4 11 5 2 6" xfId="708"/>
    <cellStyle name="Comma [0] 3 3 3 2 2 2 4" xfId="709"/>
    <cellStyle name="Comma [0] 2 4 2 3 2 4 2" xfId="710"/>
    <cellStyle name="Comma [0] 2 2 2 2 3 8 3 2 3" xfId="711"/>
    <cellStyle name="Comma [0] 2 3 11 5 3" xfId="712"/>
    <cellStyle name="Comma [0] 2 4 13 3 4 2" xfId="713"/>
    <cellStyle name="Comma [0] 2 2 2 2 4 2 2 3" xfId="714"/>
    <cellStyle name="Comma [0] 2 2 12 3 2 7" xfId="715"/>
    <cellStyle name="Comma [0] 3 3 4 8 2 7" xfId="716"/>
    <cellStyle name="Comma [0] 2 2 4 8 3 2 6" xfId="717"/>
    <cellStyle name="Comma [0] 2 2 4 5 4 2" xfId="718"/>
    <cellStyle name="Comma [0] 4 3 5 8 2 5" xfId="719"/>
    <cellStyle name="Comma [0] 2 2 2 2 8 4 3 2 2" xfId="720"/>
    <cellStyle name="Comma [0] 2 3 3 8 2 9" xfId="721"/>
    <cellStyle name="Comma [0] 4 2 6 13 3" xfId="722"/>
    <cellStyle name="Comma [0] 3 2 2 6 6 4 4" xfId="723"/>
    <cellStyle name="Comma [0] 2 2 2 6 10 2 4" xfId="724"/>
    <cellStyle name="Comma [0] 3 2 6" xfId="725"/>
    <cellStyle name="Comma [0] 2 2 3 2 11 4" xfId="726"/>
    <cellStyle name="Comma [0] 2 2 2 2 2 5 2 2" xfId="727"/>
    <cellStyle name="Comma [0] 2 2 10 6 2 6" xfId="728"/>
    <cellStyle name="Comma [0] 2 2 4 5 6 7 2" xfId="729"/>
    <cellStyle name="Comma [0] 2 2 2 2 2 2 2 2 2 2" xfId="730"/>
    <cellStyle name="Comma [0] 2 2 2 2 9 2 5 2 2" xfId="731"/>
    <cellStyle name="Comma [0] 2 2 2 16 7" xfId="732"/>
    <cellStyle name="Comma [0] 2 2 12 7 4 2" xfId="733"/>
    <cellStyle name="Comma [0] 2 2 2 6 7 9" xfId="734"/>
    <cellStyle name="Comma [0] 3 9 3 7 2" xfId="735"/>
    <cellStyle name="Comma [0] 2 3 3 9 10 2" xfId="736"/>
    <cellStyle name="Comma [0] 2 2 2 4 9 2 3" xfId="737"/>
    <cellStyle name="Comma [0] 2 2 9 4 4 3" xfId="738"/>
    <cellStyle name="Comma [0] 2 2 2 2 2 6 5 3" xfId="739"/>
    <cellStyle name="Comma [0] 2 3 2 9 6 3 2 5" xfId="740"/>
    <cellStyle name="Comma [0] 3 8 4 2 2 5" xfId="741"/>
    <cellStyle name="Comma [0] 2 2 12 3 2 4" xfId="742"/>
    <cellStyle name="Comma [0] 4 9 3 2 4 2" xfId="743"/>
    <cellStyle name="Comma [0] 3 2 2 2 6 2 2 5" xfId="744"/>
    <cellStyle name="Comma [0] 2 2 4 4 3 5 2 2" xfId="745"/>
    <cellStyle name="Comma [0] 2 2 2 2 7 4 2 3" xfId="746"/>
    <cellStyle name="Comma [0] 2 3 3 10 3 2 2" xfId="747"/>
    <cellStyle name="Comma [0] 2 2 2 2 10 7" xfId="748"/>
    <cellStyle name="Comma [0] 3 2 3 7 3 6" xfId="749"/>
    <cellStyle name="Comma [0] 2 2 3 7 2 3 5" xfId="750"/>
    <cellStyle name="Comma [0] 3 10 3 10" xfId="751"/>
    <cellStyle name="Comma [0] 4 2 4 7 3 4" xfId="752"/>
    <cellStyle name="Comma [0] 2 3 3 8 2 3 3" xfId="753"/>
    <cellStyle name="Comma [0] 2 2 2 7 3 8" xfId="754"/>
    <cellStyle name="Comma [0] 2 2 3 2 9 4 2" xfId="755"/>
    <cellStyle name="Comma [0] 2 3 7 4 6 2" xfId="756"/>
    <cellStyle name="Comma [0] 3 4 8 7 3 2 5" xfId="757"/>
    <cellStyle name="Comma [0] 2 2 2 10 2 3 2 2" xfId="758"/>
    <cellStyle name="Comma [0] 2 2 2 2 9 7 2 4 2" xfId="759"/>
    <cellStyle name="Comma [0] 3 2 2 3 5 7 2" xfId="760"/>
    <cellStyle name="Comma [0] 2 2 11 4 2 2 2" xfId="761"/>
    <cellStyle name="Comma [0] 2 3 5 5 2 7" xfId="762"/>
    <cellStyle name="Comma [0] 4 3 7 5 2 3" xfId="763"/>
    <cellStyle name="Comma [0] 2 2 2 2 8 7 9" xfId="764"/>
    <cellStyle name="Comma [0] 2 2 2 16 8" xfId="765"/>
    <cellStyle name="Comma [0] 2 2 12 7 4 3" xfId="766"/>
    <cellStyle name="Comma [0] 2 2 12 2 2 4 2" xfId="767"/>
    <cellStyle name="Comma [0] 2 3 3 9 10 3" xfId="768"/>
    <cellStyle name="Comma [0] 5 5 10 4 2" xfId="769"/>
    <cellStyle name="Comma [0] 2 2 2 4 9 2 4" xfId="770"/>
    <cellStyle name="Comma [0] 2 2 9 4 4 4" xfId="771"/>
    <cellStyle name="Comma [0] 3 2 2 8 2 4 2 2" xfId="772"/>
    <cellStyle name="Comma [0] 2 2 2 2 2 6 5 4" xfId="773"/>
    <cellStyle name="Comma [0] 4 2 3 8 3 2 3" xfId="774"/>
    <cellStyle name="Comma [0] 2 2 3 10 3 2" xfId="775"/>
    <cellStyle name="Comma [0] 2 2 2 4 8 2 3 2" xfId="776"/>
    <cellStyle name="Comma [0] 2 4 8 12" xfId="777"/>
    <cellStyle name="Comma [0] 2 2 12 3 2 5" xfId="778"/>
    <cellStyle name="Comma [0] 3 4 3 6 3 2 2 2" xfId="779"/>
    <cellStyle name="Comma [0] 2 2 11 4 2 2 3" xfId="780"/>
    <cellStyle name="Comma [0] 3 3 6 5 2 6" xfId="781"/>
    <cellStyle name="Comma [0] 3 2 6 6 8" xfId="782"/>
    <cellStyle name="Comma [0] 2 2 2 12 6 2" xfId="783"/>
    <cellStyle name="Comma [0] 2 2 3 2 8 4 2 2" xfId="784"/>
    <cellStyle name="Comma [0] 2 2 2 2 7 4 2 4" xfId="785"/>
    <cellStyle name="Comma [0] 2 2 2 10 2 2 2 2 2" xfId="786"/>
    <cellStyle name="Comma [0] 2 3 3 10 3 2 3" xfId="787"/>
    <cellStyle name="Comma [0] 3 4 3 10 2 2 2" xfId="788"/>
    <cellStyle name="Comma [0] 2 2 2 2 10 8" xfId="789"/>
    <cellStyle name="Comma [0] 3 2 3 7 3 7" xfId="790"/>
    <cellStyle name="Comma [0] 2 2 3 7 2 3 6" xfId="791"/>
    <cellStyle name="Comma [0] 4 2 4 7 3 5" xfId="792"/>
    <cellStyle name="Comma [0] 2 2 2 2 7 3 2 3 2" xfId="793"/>
    <cellStyle name="Comma [0] 2 3 3 8 2 3 4" xfId="794"/>
    <cellStyle name="Comma [0] 2 2 2 7 3 9" xfId="795"/>
    <cellStyle name="Comma [0] 3 2 7 4 10" xfId="796"/>
    <cellStyle name="Comma [0] 2 2 3 3 12 2 2" xfId="797"/>
    <cellStyle name="Comma [0] 2 3 3 10 2 2 2 2" xfId="798"/>
    <cellStyle name="Comma [0] 2 2 2 10 2 3 2 3" xfId="799"/>
    <cellStyle name="Comma [0] 2 3 3 2 8 5 4" xfId="800"/>
    <cellStyle name="Comma [0] 2 2 3 5 8 7" xfId="801"/>
    <cellStyle name="Comma [0] 2 2 2 10 5 2 5" xfId="802"/>
    <cellStyle name="Comma [0] 2 2 2 2 3 2 3 2 2 2" xfId="803"/>
    <cellStyle name="Comma [0] 2 2 2 16 9" xfId="804"/>
    <cellStyle name="Comma [0] 2 2 12 7 4 4" xfId="805"/>
    <cellStyle name="Comma [0] 2 2 4 5 4 5" xfId="806"/>
    <cellStyle name="Comma [0] 3 2 5 5 4 3" xfId="807"/>
    <cellStyle name="Comma [0] 2 2 2 2 8 4 3 2 5" xfId="808"/>
    <cellStyle name="Comma [0] 3 2 5 3 9" xfId="809"/>
    <cellStyle name="Comma [0] 2 2 2 11 3 3" xfId="810"/>
    <cellStyle name="Comma [0] 2 2 2 6 2 5 3" xfId="811"/>
    <cellStyle name="Comma [0] 2 3 2 3 3 3 2 2 2" xfId="812"/>
    <cellStyle name="Comma [0] 4 2 7 11 3" xfId="813"/>
    <cellStyle name="Comma [0] 2 2 4 9 6 2 3 2" xfId="814"/>
    <cellStyle name="Comma [0] 2 2 2 2 3 3 4 2 2" xfId="815"/>
    <cellStyle name="Comma [0] 2 2 12 5 2" xfId="816"/>
    <cellStyle name="Comma [0] 2 3 3 8 6 5 2 2" xfId="817"/>
    <cellStyle name="Comma [0] 2 2 12 7 4 5" xfId="818"/>
    <cellStyle name="Comma [0] 4 21 2" xfId="819"/>
    <cellStyle name="Comma [0] 4 16 2" xfId="820"/>
    <cellStyle name="Comma [0] 3 9 8 3 4 2" xfId="821"/>
    <cellStyle name="Comma [0] 3 3 5 11 4" xfId="822"/>
    <cellStyle name="Comma [0] 2 2 3 3 3 2 2 2 2" xfId="823"/>
    <cellStyle name="Comma [0] 2 2 3 5 8 9" xfId="824"/>
    <cellStyle name="Comma [0] 2 2 2 10 5 2 7" xfId="825"/>
    <cellStyle name="Comma [0] 2 2 4 5 4 6" xfId="826"/>
    <cellStyle name="Comma [0] 3 2 5 5 4 4" xfId="827"/>
    <cellStyle name="Comma [0] 2 2 3 14 3 2 2" xfId="828"/>
    <cellStyle name="Comma [0] 2 2 3 4 4 3 3 2" xfId="829"/>
    <cellStyle name="Comma [0] 2 3 2 5 3" xfId="830"/>
    <cellStyle name="Comma [0] 3 2 10 5 3 3 2" xfId="831"/>
    <cellStyle name="Comma [0] 2 2 2 11 3 4" xfId="832"/>
    <cellStyle name="Comma [0] 2 2 2 6 2 5 4" xfId="833"/>
    <cellStyle name="Comma [0] 2 3 3 7 7 10" xfId="834"/>
    <cellStyle name="Comma [0] 3 3 3 7 2 3 2" xfId="835"/>
    <cellStyle name="Comma [0] 2 2 4 7 2 2 2 2" xfId="836"/>
    <cellStyle name="Comma [0] 2 2 12 5 3" xfId="837"/>
    <cellStyle name="Comma [0] 2 3 2 4 8 10" xfId="838"/>
    <cellStyle name="Comma [0] 2 2 10 2 7 2" xfId="839"/>
    <cellStyle name="Comma [0] 2 3 3 9 5 2" xfId="840"/>
    <cellStyle name="Comma [0] 2 3 2 2 7 3 3 2" xfId="841"/>
    <cellStyle name="Comma [0] 2 3 5 4 3 2 5" xfId="842"/>
    <cellStyle name="Comma [0] 2 2 10 3 4 2 2" xfId="843"/>
    <cellStyle name="Comma [0] 2 2 4 7 2 7" xfId="844"/>
    <cellStyle name="Comma [0] 3 2 15 3 2 4" xfId="845"/>
    <cellStyle name="Comma [0] 2 2 2 2 7 8 4 5" xfId="846"/>
    <cellStyle name="Comma [0] 4 2 6 7 2 3" xfId="847"/>
    <cellStyle name="Comma [0] 2 4 5 5 3 2 3" xfId="848"/>
    <cellStyle name="Comma [0] 2 2 3 9 2 2 4" xfId="849"/>
    <cellStyle name="Comma [0] 2 2 5 10 2" xfId="850"/>
    <cellStyle name="Comma [0] 3 2 5 7 2 5" xfId="851"/>
    <cellStyle name="Comma [0] 2 2 14 3 4" xfId="852"/>
    <cellStyle name="Comma [0] 2 2 6 6 6 2" xfId="853"/>
    <cellStyle name="Comma [0] 3 2 6 5 2 4 2" xfId="854"/>
    <cellStyle name="Comma [0] 2 4 13 4 2" xfId="855"/>
    <cellStyle name="Comma [0] 2 2 2 6 4 3 5" xfId="856"/>
    <cellStyle name="Comma [0] 2 2 10 10 4 2" xfId="857"/>
    <cellStyle name="Comma [0] 2 4 6 3 3 4 2" xfId="858"/>
    <cellStyle name="Comma [0] 2 2 4 7 2 4 3" xfId="859"/>
    <cellStyle name="Comma [0] 3 3 3 7 4 4" xfId="860"/>
    <cellStyle name="Comma [0] 3 3 7 2 3 2 4" xfId="861"/>
    <cellStyle name="Comma [0] 2 2 2 3 2 3 2" xfId="862"/>
    <cellStyle name="Comma [0] 3 4 6 12 2 2" xfId="863"/>
    <cellStyle name="Comma [0] 2 3 2 7 2 9" xfId="864"/>
    <cellStyle name="Comma [0] 3 2 10 5 2" xfId="865"/>
    <cellStyle name="Comma [0] 2 3 4 8 2 2 4" xfId="866"/>
    <cellStyle name="Comma [0] 2 2 2 2 8 3 2 2 2" xfId="867"/>
    <cellStyle name="Comma [0] 4 3 4 7 2 5" xfId="868"/>
    <cellStyle name="Comma [0] 2 4 4 9 2 2 2" xfId="869"/>
    <cellStyle name="Comma [0] 2 2 10 10 2 5" xfId="870"/>
    <cellStyle name="Comma [0] 2 4 6 3 3 2 5" xfId="871"/>
    <cellStyle name="Comma [0] 2 2 3 4 4 2" xfId="872"/>
    <cellStyle name="Comma [0] 2 2 4 7 2 2 6" xfId="873"/>
    <cellStyle name="Comma [0] 3 3 3 7 2 7" xfId="874"/>
    <cellStyle name="Comma [0] 2 2 2 2 2 8 2 3 2" xfId="875"/>
    <cellStyle name="Comma [0] 2 3 7 4 10" xfId="876"/>
    <cellStyle name="Comma [0] 2 2 2 4 12 2 2" xfId="877"/>
    <cellStyle name="Comma [0] 4 3 2" xfId="878"/>
    <cellStyle name="Comma [0] 2 2 10 7 3 2" xfId="879"/>
    <cellStyle name="Comma [0] 2 2 2 2 5 3 5 4" xfId="880"/>
    <cellStyle name="Comma [0] 4 2 4 2 3 2" xfId="881"/>
    <cellStyle name="Comma [0] 2 3 3 3 6 3 3 2" xfId="882"/>
    <cellStyle name="Comma [0] 2 2 2 2 3 6" xfId="883"/>
    <cellStyle name="Comma [0] 2 2 2 7 6 2 4" xfId="884"/>
    <cellStyle name="Comma [0] 2 2 10 2 5 5" xfId="885"/>
    <cellStyle name="Comma [0] 2 3 3 9 3 5" xfId="886"/>
    <cellStyle name="Comma [0] 2 2 4 8 4 3 2" xfId="887"/>
    <cellStyle name="Comma [0] 2 2 10 10" xfId="888"/>
    <cellStyle name="Comma [0] 3 2 2 4 8 2 5" xfId="889"/>
    <cellStyle name="Comma [0] 2 4 6 3 3" xfId="890"/>
    <cellStyle name="Comma [0] 2 2 2 2 3 8 7" xfId="891"/>
    <cellStyle name="Comma [0] 3 2 2 7 10 3" xfId="892"/>
    <cellStyle name="Comma [0] 2 2 2 2 13 2 4" xfId="893"/>
    <cellStyle name="Comma [0] 3 5 8 5 5" xfId="894"/>
    <cellStyle name="Comma [0] 2 2 2 2 2 8 2 4 2" xfId="895"/>
    <cellStyle name="Comma [0] 2 2 10 7 4 2" xfId="896"/>
    <cellStyle name="Comma [0] 2 3 3 3 6 3 4 2" xfId="897"/>
    <cellStyle name="Comma [0] 2 2 2 2 4 6" xfId="898"/>
    <cellStyle name="Comma [0] 2 2 2 7 6 3 4" xfId="899"/>
    <cellStyle name="Comma [0] 2 2 10 2 7" xfId="900"/>
    <cellStyle name="Comma [0] 2 3 3 9 5" xfId="901"/>
    <cellStyle name="Comma [0] 2 3 2 2 7 3 3" xfId="902"/>
    <cellStyle name="Comma [0] 3 2 7 2 5 3" xfId="903"/>
    <cellStyle name="Comma [0] 2 3 16 4 2" xfId="904"/>
    <cellStyle name="Comma [0] 2 2 6 2 5 5" xfId="905"/>
    <cellStyle name="Comma [0] 2 2 4 6 8 8" xfId="906"/>
    <cellStyle name="Comma [0] 2 2 2 2 3 12 2 2" xfId="907"/>
    <cellStyle name="Comma [0] 2 2 2 2 5 10 4 2" xfId="908"/>
    <cellStyle name="Comma [0] 2 4 7 4 5 2" xfId="909"/>
    <cellStyle name="Comma [0] 2 2 4 2 9 3 2" xfId="910"/>
    <cellStyle name="Comma [0] 2 2 10 10 2 4" xfId="911"/>
    <cellStyle name="Comma [0] 2 4 6 3 3 2 4" xfId="912"/>
    <cellStyle name="Comma [0] 2 2 4 7 2 2 5" xfId="913"/>
    <cellStyle name="Comma [0] 3 3 3 7 2 6" xfId="914"/>
    <cellStyle name="Comma [0] 2 2 10 2 5 4" xfId="915"/>
    <cellStyle name="Comma [0] 2 3 3 9 3 4" xfId="916"/>
    <cellStyle name="Comma [0] 2 2 11" xfId="917"/>
    <cellStyle name="Comma [0] 2 2 3 8 6 4 5" xfId="918"/>
    <cellStyle name="Comma [0] 3 2 7 2 5 4" xfId="919"/>
    <cellStyle name="Comma [0] 2 3 2 2 7 3 4" xfId="920"/>
    <cellStyle name="Comma [0] 2 3 3 9 6" xfId="921"/>
    <cellStyle name="Comma [0] 2 2 10 2 8" xfId="922"/>
    <cellStyle name="Comma [0] 2 2 2 2 4 6 3 2" xfId="923"/>
    <cellStyle name="Comma [0] 2 2 12 7 3 6" xfId="924"/>
    <cellStyle name="Comma [0] 3 4 9 7 3 2 3" xfId="925"/>
    <cellStyle name="Comma [0] 2 2 2 3 2 2 2" xfId="926"/>
    <cellStyle name="Comma [0] 3 3 3 7 3 4" xfId="927"/>
    <cellStyle name="Comma [0] 2 2 4 7 2 3 3" xfId="928"/>
    <cellStyle name="Comma [0] 2 4 6 3 3 3 2" xfId="929"/>
    <cellStyle name="Comma [0] 2 2 10 10 3 2" xfId="930"/>
    <cellStyle name="Comma [0] 2 2 2 2 3 11 4 2" xfId="931"/>
    <cellStyle name="Comma [0] 2 3 2 7 3 6" xfId="932"/>
    <cellStyle name="Comma [0] 2 2 2 10 3 4 4" xfId="933"/>
    <cellStyle name="Comma [0] 3 2 2 4 6 9" xfId="934"/>
    <cellStyle name="Comma [0] 3 2 2 2 2 2 3 2" xfId="935"/>
    <cellStyle name="Comma [0] 2 2 11 5 3 4" xfId="936"/>
    <cellStyle name="Comma [0] 2 2 2 2 2" xfId="937"/>
    <cellStyle name="Comma [0] 2 3 6 6 7 2" xfId="938"/>
    <cellStyle name="Comma [0] 2 2 10 5 2 2 2 2" xfId="939"/>
    <cellStyle name="Comma [0] 3 3 3 4 4 2" xfId="940"/>
    <cellStyle name="Comma [0] 2 2 10 6 3 2 3" xfId="941"/>
    <cellStyle name="Comma [0] 2 2 2 2 9 2 2 2 4" xfId="942"/>
    <cellStyle name="Comma [0] 2 2 12 4 4 4" xfId="943"/>
    <cellStyle name="Comma [0] 4 7 7 3 2 4" xfId="944"/>
    <cellStyle name="Comma [0] 2 2 6 18" xfId="945"/>
    <cellStyle name="Comma [0] 2 2 2 2 6 4 3 2 2 2" xfId="946"/>
    <cellStyle name="Comma [0] 2 3 2 9 3 2 4 2" xfId="947"/>
    <cellStyle name="Comma [0] 2 2 4 7 9 3" xfId="948"/>
    <cellStyle name="Comma [0] 4 9 5 9" xfId="949"/>
    <cellStyle name="Comma [0] 2 2 2 2 6 10 4" xfId="950"/>
    <cellStyle name="Comma [0] 2 2 11 4 3 4 2" xfId="951"/>
    <cellStyle name="Comma [0] 2 2 11 3 2" xfId="952"/>
    <cellStyle name="Comma [0] 2 2 2 2 3 3 2 2 2" xfId="953"/>
    <cellStyle name="Comma [0] 2 2 10 5 2" xfId="954"/>
    <cellStyle name="Comma [0] 2 2" xfId="955"/>
    <cellStyle name="Comma [0] 2 2 4 4 8 3 3 2" xfId="956"/>
    <cellStyle name="Comma [0] 2 2 2 3 12 4" xfId="957"/>
    <cellStyle name="Comma [0] 2 2 2 2 2 3 2 5" xfId="958"/>
    <cellStyle name="Comma [0] 2 2 5 3 4 2 2" xfId="959"/>
    <cellStyle name="Comma [0] 2 2 3 2 3 3 2 3" xfId="960"/>
    <cellStyle name="Comma [0] 2 2 4 8 2 2" xfId="961"/>
    <cellStyle name="Comma [0] 4 8 11 2 4" xfId="962"/>
    <cellStyle name="Comma [0] 3 2 4 3" xfId="963"/>
    <cellStyle name="Comma [0] 2 2 3 2 11 2 3" xfId="964"/>
    <cellStyle name="Comma [0] 2 4 6 8 8" xfId="965"/>
    <cellStyle name="Comma [0] 2 2 11 15" xfId="966"/>
    <cellStyle name="Comma [0] 2 3 2 3 6 4" xfId="967"/>
    <cellStyle name="Comma [0] 3 3 3 4 4 3" xfId="968"/>
    <cellStyle name="Comma [0] 2 2 10 6 3 2 4" xfId="969"/>
    <cellStyle name="Comma [0] 2 2 2 2 9 2 2 2 5" xfId="970"/>
    <cellStyle name="Comma [0] 4 2 9 6 2 5" xfId="971"/>
    <cellStyle name="Comma [0] 2 2 4 19 2" xfId="972"/>
    <cellStyle name="Comma [0] 2 2 12 4 4 5" xfId="973"/>
    <cellStyle name="Comma [0] 4 11 13 2" xfId="974"/>
    <cellStyle name="Comma [0] 2 2 12 9 2 2" xfId="975"/>
    <cellStyle name="Comma [0] 2 2 9 8 3 2 2" xfId="976"/>
    <cellStyle name="Comma [0] 2 2 4 8 3 3 2 4" xfId="977"/>
    <cellStyle name="Comma [0] 2 2 2 6 7 2 2 5" xfId="978"/>
    <cellStyle name="Comma [0] 4 2 4 8 5 5" xfId="979"/>
    <cellStyle name="Comma [0] 2 3 3 8 3 5 4" xfId="980"/>
    <cellStyle name="Comma [0] 2 2 3 6 8 2 2 3" xfId="981"/>
    <cellStyle name="Comma [0] 2 2 2 8 5 9" xfId="982"/>
    <cellStyle name="Comma [0] 4 7 7 3 2 5" xfId="983"/>
    <cellStyle name="Comma [0] 2 3 2 9 2 2" xfId="984"/>
    <cellStyle name="Comma [0] 2 2 4 7 9 4" xfId="985"/>
    <cellStyle name="Comma [0] 2 2 2 2 6 10 5" xfId="986"/>
    <cellStyle name="Comma [0] 4 3 7 6 4 4" xfId="987"/>
    <cellStyle name="Comma [0] 3 4 7 6 2 2 4" xfId="988"/>
    <cellStyle name="Comma [0] 2 3 8 6 3 2 2 2" xfId="989"/>
    <cellStyle name="Comma [0] 2 2 11 3 3" xfId="990"/>
    <cellStyle name="Comma [0] 2 2 3 4 5 2 2 2" xfId="991"/>
    <cellStyle name="Comma [0] 2 2 18 2 2 5" xfId="992"/>
    <cellStyle name="Comma [0] 3 2 10 6 2 2 2" xfId="993"/>
    <cellStyle name="Comma [0] 3 3 12 10" xfId="994"/>
    <cellStyle name="Comma [0] 2 2 2 4 4 2 2 4" xfId="995"/>
    <cellStyle name="Comma [0] 2 2 4 6 8 6 2" xfId="996"/>
    <cellStyle name="Comma [0] 2 2 2 2 5 8 3 2 4" xfId="997"/>
    <cellStyle name="Comma [0] 2 3 3 9 3 2" xfId="998"/>
    <cellStyle name="Comma [0] 2 2 10 2 5 2" xfId="999"/>
    <cellStyle name="Comma [0] 2 2 2 2 4 6 2 2" xfId="1000"/>
    <cellStyle name="Comma [0] 2 2 12 7 2 6" xfId="1001"/>
    <cellStyle name="Comma [0] 2 2 4 10 5" xfId="1002"/>
    <cellStyle name="Comma [0] 2 2 9 8 4 5" xfId="1003"/>
    <cellStyle name="Comma [0] 2 2 12 2 10" xfId="1004"/>
    <cellStyle name="Comma [0] 3 3 3 7 2 4" xfId="1005"/>
    <cellStyle name="Comma [0] 2 2 4 7 2 2 3" xfId="1006"/>
    <cellStyle name="Comma [0] 2 4 6 3 3 2 2" xfId="1007"/>
    <cellStyle name="Comma [0] 2 2 4 3 2 2 2 5" xfId="1008"/>
    <cellStyle name="Comma [0] 2 2 10 10 2 2" xfId="1009"/>
    <cellStyle name="Comma [0] 2 2 2 2 3 11 3 2" xfId="1010"/>
    <cellStyle name="Comma [0] 2 3 2 7 2 6" xfId="1011"/>
    <cellStyle name="Comma [0] 2 3 6 2 3 2 4" xfId="1012"/>
    <cellStyle name="Comma [0] 2 2 10" xfId="1013"/>
    <cellStyle name="Comma [0] 2 2 3 8 6 4 4" xfId="1014"/>
    <cellStyle name="Comma [0] 2 2 4 8 3 3 2 5" xfId="1015"/>
    <cellStyle name="Comma [0] 3 11 3 3 4 2" xfId="1016"/>
    <cellStyle name="Comma [0] 2 2 4 6 9 2 2 2" xfId="1017"/>
    <cellStyle name="Comma [0] 2 2 12 9 2 3" xfId="1018"/>
    <cellStyle name="Comma [0] 2 2 9 8 3 2 3" xfId="1019"/>
    <cellStyle name="Comma [0] 3 2 9 10 2 2 2" xfId="1020"/>
    <cellStyle name="Comma [0] 2 3 3 8 3 5 5" xfId="1021"/>
    <cellStyle name="Comma [0] 2 2 3 6 8 2 2 4" xfId="1022"/>
    <cellStyle name="Comma [0] 3 2 5 3 2 2 2 2" xfId="1023"/>
    <cellStyle name="Comma [0] 2 3 2 9 2 3" xfId="1024"/>
    <cellStyle name="Comma [0] 2 2 4 7 9 5" xfId="1025"/>
    <cellStyle name="Comma [0] 2 3 3 9 4 2 4 2" xfId="1026"/>
    <cellStyle name="Comma [0] 2 2 4 3 2 4 2 2" xfId="1027"/>
    <cellStyle name="Comma [0] 2 2 2 2 6 10 6" xfId="1028"/>
    <cellStyle name="Comma [0] 3 2 7 8 9" xfId="1029"/>
    <cellStyle name="Comma [0] 2 2 6 3 6 2" xfId="1030"/>
    <cellStyle name="Comma [0] 2 2 11 3 4" xfId="1031"/>
    <cellStyle name="Comma [0] 3 3 3 4 4 4" xfId="1032"/>
    <cellStyle name="Comma [0] 2 2 10 6 3 2 5" xfId="1033"/>
    <cellStyle name="Comma [0] 4 2 9 6 2 6" xfId="1034"/>
    <cellStyle name="Comma [0] 2 2 4 19 3" xfId="1035"/>
    <cellStyle name="Comma [0] 2 2 7 3 7 2" xfId="1036"/>
    <cellStyle name="Comma [0] 2 2 2 2 8 5 2" xfId="1037"/>
    <cellStyle name="Comma [0] 2 4 6 2 10" xfId="1038"/>
    <cellStyle name="Comma [0] 2 2 2 2 5 8 3 2 5" xfId="1039"/>
    <cellStyle name="Comma [0] 2 3 3 9 3 3" xfId="1040"/>
    <cellStyle name="Comma [0] 2 2 10 2 5 3" xfId="1041"/>
    <cellStyle name="Comma [0] 2 2 2 2 4 6 2 3" xfId="1042"/>
    <cellStyle name="Comma [0] 2 2 12 7 2 7" xfId="1043"/>
    <cellStyle name="Comma [0] 3 3 3 7 2 5" xfId="1044"/>
    <cellStyle name="Comma [0] 2 2 4 7 2 2 4" xfId="1045"/>
    <cellStyle name="Comma [0] 2 4 6 3 3 2 3" xfId="1046"/>
    <cellStyle name="Comma [0] 2 2 10 10 2 3" xfId="1047"/>
    <cellStyle name="Comma [0] 3 4 5 6 3 3 2" xfId="1048"/>
    <cellStyle name="Comma [0] 2 2 3 7 5 2 2 3" xfId="1049"/>
    <cellStyle name="Comma [0] 2 2 2 7 4 2 2 5" xfId="1050"/>
    <cellStyle name="Comma [0] 2 2 2 2 3 7 4 2 2" xfId="1051"/>
    <cellStyle name="Comma [0] 2 2 2 10 2 3 6" xfId="1052"/>
    <cellStyle name="Comma [0] 2 2 2 2 3 3 2 2" xfId="1053"/>
    <cellStyle name="Comma [0] 2 2 11 4 2 6" xfId="1054"/>
    <cellStyle name="Comma [0] 2 2 10 5" xfId="1055"/>
    <cellStyle name="Comma [0] 4 8 4 3 2 5" xfId="1056"/>
    <cellStyle name="Comma [0] 2" xfId="1057"/>
    <cellStyle name="Comma [0] 3 3 5 6 2 7" xfId="1058"/>
    <cellStyle name="Comma [0] 2 2 5 3 4 2" xfId="1059"/>
    <cellStyle name="Comma [0] 2 4 6 5 2 2 5" xfId="1060"/>
    <cellStyle name="Comma [0] 2 2 4 7 10 4 2" xfId="1061"/>
    <cellStyle name="Comma [0] 2 2 11 3 3 2 4" xfId="1062"/>
    <cellStyle name="Comma [0] 4 3 6 6 2 5" xfId="1063"/>
    <cellStyle name="Comma [0] 2 2 4 8 2" xfId="1064"/>
    <cellStyle name="Comma [0] 2 2 2 2 4 2 3 3" xfId="1065"/>
    <cellStyle name="Comma [0] 2 2 12 3 3 7" xfId="1066"/>
    <cellStyle name="Comma [0] 2 2 6 2 5 3" xfId="1067"/>
    <cellStyle name="Comma [0] 4 3 7 5 3 6" xfId="1068"/>
    <cellStyle name="Comma [0] 2 3 3 9 3" xfId="1069"/>
    <cellStyle name="Comma [0] 2 2 10 2 5" xfId="1070"/>
    <cellStyle name="Comma [0] 2 2 4 6 8 7" xfId="1071"/>
    <cellStyle name="Comma [0] 2 2 2 2 2 2 3 4 2" xfId="1072"/>
    <cellStyle name="Comma [0] 2 2 2 2 9 3 7 2" xfId="1073"/>
    <cellStyle name="Comma [0] 2 2 6 2 5 4" xfId="1074"/>
    <cellStyle name="Comma [0] 4 3 7 5 3 7" xfId="1075"/>
    <cellStyle name="Comma [0] 3 2 7 2 5 2" xfId="1076"/>
    <cellStyle name="Comma [0] 2 3 2 2 7 3 2" xfId="1077"/>
    <cellStyle name="Comma [0] 2 3 3 9 4" xfId="1078"/>
    <cellStyle name="Comma [0] 2 2 10 2 6" xfId="1079"/>
    <cellStyle name="Comma [0] 2 2 4 7 8 3 4 2" xfId="1080"/>
    <cellStyle name="Comma [0] 2 2 2 6 9 3" xfId="1081"/>
    <cellStyle name="Comma [0] 2 3 3 8 7 3 2 4" xfId="1082"/>
    <cellStyle name="Comma [0] 4 2 2 8 3 2 3" xfId="1083"/>
    <cellStyle name="Comma [0] 2 2 2 2 4 6 6" xfId="1084"/>
    <cellStyle name="Comma [0] 2 2 2 3 8 2 3 2" xfId="1085"/>
    <cellStyle name="Comma [0] 2 2 11 2 2 4 2" xfId="1086"/>
    <cellStyle name="Comma [0] 2 3 3 5 4 7" xfId="1087"/>
    <cellStyle name="Comma [0] 3 4 6 12 4" xfId="1088"/>
    <cellStyle name="Comma [0] 2 2 2 3 2 5" xfId="1089"/>
    <cellStyle name="Comma [0] 4 13 5 3" xfId="1090"/>
    <cellStyle name="Comma [0] 2 2 2 2 5 4 4 3" xfId="1091"/>
    <cellStyle name="Comma [0] 2 2 2 2 3 11 7" xfId="1092"/>
    <cellStyle name="Comma [0] 2 4 6 3 3 6" xfId="1093"/>
    <cellStyle name="Comma [0] 4 4 8 3 3 2" xfId="1094"/>
    <cellStyle name="Comma [0] 2 2 10 10 6" xfId="1095"/>
    <cellStyle name="Comma [0] 3 2 6 5 2 6" xfId="1096"/>
    <cellStyle name="Comma [0] 2 2 6 6 8" xfId="1097"/>
    <cellStyle name="Comma [0] 3 4 3 5 3 2 2 2" xfId="1098"/>
    <cellStyle name="Comma [0] 2 2 10 4 2 2 3" xfId="1099"/>
    <cellStyle name="Comma [0] 2 2 5 12" xfId="1100"/>
    <cellStyle name="Comma [0] 2 2 10 3 4 4" xfId="1101"/>
    <cellStyle name="Comma [0] 2 2 2 2 5 11 3 2" xfId="1102"/>
    <cellStyle name="Comma [0] 4 10 2 7 2" xfId="1103"/>
    <cellStyle name="Comma [0] 2 2 12 10 2 2" xfId="1104"/>
    <cellStyle name="Comma [0] 2 4 7 5 4 2" xfId="1105"/>
    <cellStyle name="Comma [0] 3 2 7 2 5 5" xfId="1106"/>
    <cellStyle name="Comma [0] 2 3 2 2 7 3 5" xfId="1107"/>
    <cellStyle name="Comma [0] 2 3 3 9 7" xfId="1108"/>
    <cellStyle name="Comma [0] 2 2 10 2 9" xfId="1109"/>
    <cellStyle name="Comma [0] 2 2 2 2 5 4 4 4" xfId="1110"/>
    <cellStyle name="Comma [0] 4 13 5 4" xfId="1111"/>
    <cellStyle name="Comma [0] 4 2 4 3 2 2" xfId="1112"/>
    <cellStyle name="Comma [0] 3 4 6 12 5" xfId="1113"/>
    <cellStyle name="Comma [0] 2 2 2 3 2 6" xfId="1114"/>
    <cellStyle name="Comma [0] 2 3 3 3 6 4 2 2" xfId="1115"/>
    <cellStyle name="Comma [0] 3 12 10 4 2" xfId="1116"/>
    <cellStyle name="Comma [0] 2 2 10 10 7" xfId="1117"/>
    <cellStyle name="Comma [0] 2 4 6 3 3 7" xfId="1118"/>
    <cellStyle name="Comma [0] 2 2 2 23 2" xfId="1119"/>
    <cellStyle name="Comma [0] 2 2 2 18 2" xfId="1120"/>
    <cellStyle name="Comma [0] 2 2 9 6 2 2 2" xfId="1121"/>
    <cellStyle name="Comma [0] 2 2 10 8 2 2" xfId="1122"/>
    <cellStyle name="Comma [0] 2 2 5 8 2 2 2 2" xfId="1123"/>
    <cellStyle name="Comma [0] 3 4 4 7 2 3 2" xfId="1124"/>
    <cellStyle name="Comma [0] 4 3 5 12 2" xfId="1125"/>
    <cellStyle name="Comma [0] 5 2 2" xfId="1126"/>
    <cellStyle name="Comma [0] 4 2 2 7 5 5" xfId="1127"/>
    <cellStyle name="Comma [0] 2 3 3 6 2 5 4" xfId="1128"/>
    <cellStyle name="Comma [0] 2 2 2 2 2 8 3 2 2" xfId="1129"/>
    <cellStyle name="Comma [0] 3 2 6 5 2 7" xfId="1130"/>
    <cellStyle name="Comma [0] 2 2 6 6 9" xfId="1131"/>
    <cellStyle name="Comma [0] 2 2 10 4 2 2 4" xfId="1132"/>
    <cellStyle name="Comma [0] 2 2 4 8 5 2 2" xfId="1133"/>
    <cellStyle name="Comma [0] 2 2 5 13" xfId="1134"/>
    <cellStyle name="Comma [0] 2 2 10 3 4 5" xfId="1135"/>
    <cellStyle name="Comma [0] 2 2 2 7 6 3 5" xfId="1136"/>
    <cellStyle name="Comma [0] 2 2 2 2 4 7" xfId="1137"/>
    <cellStyle name="Comma [0] 2 3 3 5 5 10" xfId="1138"/>
    <cellStyle name="Comma [0] 2 2 10 7 4 3" xfId="1139"/>
    <cellStyle name="Comma [0] 2 4 3 5 3 2" xfId="1140"/>
    <cellStyle name="Comma [0] 2 2 2 2 13 2 5" xfId="1141"/>
    <cellStyle name="Comma [0] 3 2 2 7 10 4" xfId="1142"/>
    <cellStyle name="Comma [0] 2 2 2 2 3 8 8" xfId="1143"/>
    <cellStyle name="Comma [0] 2 4 6 3 4" xfId="1144"/>
    <cellStyle name="Comma [0] 3 2 2 4 8 2 6" xfId="1145"/>
    <cellStyle name="Comma [0] 2 2 10 11" xfId="1146"/>
    <cellStyle name="Comma [0] 2 3 2 4 11 2 2" xfId="1147"/>
    <cellStyle name="Comma [0] 3 12 3 2 2 2 2" xfId="1148"/>
    <cellStyle name="Comma [0] 3 4 9 3 3 7" xfId="1149"/>
    <cellStyle name="Comma [0] 2 2 3 4 5 3 2" xfId="1150"/>
    <cellStyle name="Comma [0] 2 2 2 2 4 10" xfId="1151"/>
    <cellStyle name="Comma [0] 3 2 10 6 3 2" xfId="1152"/>
    <cellStyle name="Comma [0] 3 2 2 2 3 5 2 2" xfId="1153"/>
    <cellStyle name="Comma [0] 2 2 12 8 2 4" xfId="1154"/>
    <cellStyle name="Comma [0] 2 2 9 8 2 2 4" xfId="1155"/>
    <cellStyle name="Comma [0] 2 2 10 3 5" xfId="1156"/>
    <cellStyle name="Comma [0] 2 2 2 2 3 12 3" xfId="1157"/>
    <cellStyle name="Comma [0] 2 4 6 3 4 2" xfId="1158"/>
    <cellStyle name="Comma [0] 2 4 8 6 2 2 5" xfId="1159"/>
    <cellStyle name="Comma [0] 2 2 10 11 2" xfId="1160"/>
    <cellStyle name="Comma [0] 2 2 2 2 4 7 2 2" xfId="1161"/>
    <cellStyle name="Comma [0] 2 2 12 7 10" xfId="1162"/>
    <cellStyle name="Comma [0] 2 3 2 6 10 3 2" xfId="1163"/>
    <cellStyle name="Comma [0] 2 4 3 5 3 2 2 2" xfId="1164"/>
    <cellStyle name="Comma [0] 2 3 2 4 11 2 4" xfId="1165"/>
    <cellStyle name="Comma [0] 2 4 4 11 3" xfId="1166"/>
    <cellStyle name="Comma [0] 2 2 3 4 5 3 4" xfId="1167"/>
    <cellStyle name="Comma [0] 2 2 2 2 4 12" xfId="1168"/>
    <cellStyle name="Comma [0] 2 3 3 5 5 3 2" xfId="1169"/>
    <cellStyle name="Comma [0] 3 2 10 6 3 4" xfId="1170"/>
    <cellStyle name="Comma [0] 3 3 3 8 2 4" xfId="1171"/>
    <cellStyle name="Comma [0] 2 2 4 7 3 2 3" xfId="1172"/>
    <cellStyle name="Comma [0] 2 4 6 3 4 2 2" xfId="1173"/>
    <cellStyle name="Comma [0] 2 2 4 3 2 3 2 5" xfId="1174"/>
    <cellStyle name="Comma [0] 2 2 10 11 2 2" xfId="1175"/>
    <cellStyle name="Comma [0] 2 3 2 2 7 4 3" xfId="1176"/>
    <cellStyle name="Comma [0] 2 2 10 3 7" xfId="1177"/>
    <cellStyle name="Comma [0] 3 4 6 13 2" xfId="1178"/>
    <cellStyle name="Comma [0] 2 2 2 3 3 3" xfId="1179"/>
    <cellStyle name="Comma [0] 2 2 2 2 3 12 5" xfId="1180"/>
    <cellStyle name="Comma [0] 2 4 6 3 4 4" xfId="1181"/>
    <cellStyle name="Comma [0] 2 2 10 11 4" xfId="1182"/>
    <cellStyle name="Comma [0] 3 4 6 13 2 2" xfId="1183"/>
    <cellStyle name="Comma [0] 3 4 2 7 9" xfId="1184"/>
    <cellStyle name="Comma [0] 2 2 2 3 3 3 2" xfId="1185"/>
    <cellStyle name="Comma [0] 3 3 3 8 4 4" xfId="1186"/>
    <cellStyle name="Comma [0] 2 2 4 7 3 4 3" xfId="1187"/>
    <cellStyle name="Comma [0] 2 3 3 2 7 2 2 4" xfId="1188"/>
    <cellStyle name="Comma [0] 2 2 10 11 4 2" xfId="1189"/>
    <cellStyle name="Comma [0] 2 2 2 13 2 2 3" xfId="1190"/>
    <cellStyle name="Comma [0] 2 2 10 5 7" xfId="1191"/>
    <cellStyle name="Comma [0] 2 2 2 4 10 6" xfId="1192"/>
    <cellStyle name="Comma [0] 2 3 16 7 2" xfId="1193"/>
    <cellStyle name="Comma [0] 2 2 3 4 5 3 2 2 2" xfId="1194"/>
    <cellStyle name="Comma [0] 2 4 2 4 3 2" xfId="1195"/>
    <cellStyle name="Comma [0] 2 2 2 2 4 10 2 2" xfId="1196"/>
    <cellStyle name="Comma [0] 3 2 10 6 3 2 2 2" xfId="1197"/>
    <cellStyle name="Comma [0] 2 2 2 6 5 3 5" xfId="1198"/>
    <cellStyle name="Comma [0] 2 4 14 4 2" xfId="1199"/>
    <cellStyle name="Comma [0] 3 2 6 5 3 4 2" xfId="1200"/>
    <cellStyle name="Comma [0] 2 2 6 7 6 2" xfId="1201"/>
    <cellStyle name="Comma [0] 2 2 15 3 4" xfId="1202"/>
    <cellStyle name="Comma [0] 2 2 4 8 2 7" xfId="1203"/>
    <cellStyle name="Comma [0] 2 2 10 3 5 2 2" xfId="1204"/>
    <cellStyle name="Comma [0] 3 2 5 8 2 5" xfId="1205"/>
    <cellStyle name="Comma [0] 2 2 3 9 3 2 4" xfId="1206"/>
    <cellStyle name="Comma [0] 4 2 13 4 3" xfId="1207"/>
    <cellStyle name="Comma [0] 2 2 3 8 10 5" xfId="1208"/>
    <cellStyle name="Comma [0] 2 2 10 11 2 2 2" xfId="1209"/>
    <cellStyle name="Comma [0] 4 2 4 7 2 2 4" xfId="1210"/>
    <cellStyle name="Comma [0] 3 3 3 8 2 4 2" xfId="1211"/>
    <cellStyle name="Comma [0] 2 2 4 7 3 2 3 2" xfId="1212"/>
    <cellStyle name="Comma [0] 2 2 10 3 7 2" xfId="1213"/>
    <cellStyle name="Comma [0] 3 4 6 15 2" xfId="1214"/>
    <cellStyle name="Comma [0] 2 2 2 3 5 3" xfId="1215"/>
    <cellStyle name="Comma [0] 2 2 10 13 4" xfId="1216"/>
    <cellStyle name="Comma [0] 4 3 15 3 2 2" xfId="1217"/>
    <cellStyle name="Comma [0] 2 4 6 3 4 5" xfId="1218"/>
    <cellStyle name="Comma [0] 2 2 10 11 5" xfId="1219"/>
    <cellStyle name="Comma [0] 2 2 2 7 7 2 2" xfId="1220"/>
    <cellStyle name="Comma [0] 3 4 6 13 3" xfId="1221"/>
    <cellStyle name="Comma [0] 2 2 2 3 3 4" xfId="1222"/>
    <cellStyle name="Comma [0] 4 13 6 2" xfId="1223"/>
    <cellStyle name="Comma [0] 2 2 2 2 5 4 5 2" xfId="1224"/>
    <cellStyle name="Comma [0] 2 2 10 11 2 3" xfId="1225"/>
    <cellStyle name="Comma [0] 3 3 3 8 2 5" xfId="1226"/>
    <cellStyle name="Comma [0] 2 2 4 7 3 2 4" xfId="1227"/>
    <cellStyle name="Comma [0] 2 3 2 2 7 4 4" xfId="1228"/>
    <cellStyle name="Comma [0] 2 2 10 3 8" xfId="1229"/>
    <cellStyle name="Comma [0] 2 2 10 11 2 4" xfId="1230"/>
    <cellStyle name="Comma [0] 3 3 3 8 2 6" xfId="1231"/>
    <cellStyle name="Comma [0] 2 2 4 7 3 2 5" xfId="1232"/>
    <cellStyle name="Comma [0] 2 2 2 2 5 11 4 2" xfId="1233"/>
    <cellStyle name="Comma [0] 2 2 12 10 3 2" xfId="1234"/>
    <cellStyle name="Comma [0] 2 4 7 5 5 2" xfId="1235"/>
    <cellStyle name="Comma [0] 2 3 2 2 7 4 5" xfId="1236"/>
    <cellStyle name="Comma [0] 2 2 10 3 9" xfId="1237"/>
    <cellStyle name="Comma [0] 4 4 8 3 4 2" xfId="1238"/>
    <cellStyle name="Comma [0] 2 2 10 11 6" xfId="1239"/>
    <cellStyle name="Comma [0] 2 2 2 7 7 2 3" xfId="1240"/>
    <cellStyle name="Comma [0] 3 4 6 13 4" xfId="1241"/>
    <cellStyle name="Comma [0] 2 2 2 3 3 5" xfId="1242"/>
    <cellStyle name="Comma [0] 2 2 2 2 5 4 5 3" xfId="1243"/>
    <cellStyle name="Comma [0] 2 2 2 19 2" xfId="1244"/>
    <cellStyle name="Comma [0] 2 3 2 8 7 2 2" xfId="1245"/>
    <cellStyle name="Comma [0] 2 2 10 11 7" xfId="1246"/>
    <cellStyle name="Comma [0] 2 2 2 7 7 2 4" xfId="1247"/>
    <cellStyle name="Comma [0] 4 2 9 10 2 2 2" xfId="1248"/>
    <cellStyle name="Comma [0] 3 4 6 13 5" xfId="1249"/>
    <cellStyle name="Comma [0] 2 2 2 3 3 6" xfId="1250"/>
    <cellStyle name="Comma [0] 4 2 4 3 3 2" xfId="1251"/>
    <cellStyle name="Comma [0] 3 2 2 8 5 2 2 2" xfId="1252"/>
    <cellStyle name="Comma [0] 2 2 2 2 5 4 5 4" xfId="1253"/>
    <cellStyle name="Comma [0] 2 2 10 8 3 2" xfId="1254"/>
    <cellStyle name="Comma [0] 2 2 9 6 2 3 2" xfId="1255"/>
    <cellStyle name="Comma [0] 4 3 5 6 2 2 4" xfId="1256"/>
    <cellStyle name="Comma [0] 4 3 5 13 2" xfId="1257"/>
    <cellStyle name="Comma [0] 3 4 4 7 2 4 2" xfId="1258"/>
    <cellStyle name="Comma [0] 2 4 7 4 3 2 2 2" xfId="1259"/>
    <cellStyle name="Comma [0] 5 3 2" xfId="1260"/>
    <cellStyle name="Comma [0] 2 2 2 4 13 2 2" xfId="1261"/>
    <cellStyle name="Comma [0] 2 2 2 2 2 8 3 3 2" xfId="1262"/>
    <cellStyle name="Comma [0] 2 2 4 8 5 3 2" xfId="1263"/>
    <cellStyle name="Comma [0] 2 2 10 3 5 5" xfId="1264"/>
    <cellStyle name="Comma [0] 2 2 2 8 3 3 2 2 2" xfId="1265"/>
    <cellStyle name="Comma [0] 2 2 10 11 2 5" xfId="1266"/>
    <cellStyle name="Comma [0] 3 3 3 8 2 7" xfId="1267"/>
    <cellStyle name="Comma [0] 2 2 4 7 3 2 6" xfId="1268"/>
    <cellStyle name="Comma [0] 2 2 3 5 4 2" xfId="1269"/>
    <cellStyle name="Comma [0] 4 3 4 8 2 5" xfId="1270"/>
    <cellStyle name="Comma [0] 2 2 2 2 8 3 3 2 2" xfId="1271"/>
    <cellStyle name="Comma [0] 2 3 4 8 3 2 4" xfId="1272"/>
    <cellStyle name="Comma [0] 3 2 11 5 2" xfId="1273"/>
    <cellStyle name="Comma [0] 2 3 2 8 2 9" xfId="1274"/>
    <cellStyle name="Comma [0] 2 3 2 4 11 2 3" xfId="1275"/>
    <cellStyle name="Comma [0] 2 4 4 11 2" xfId="1276"/>
    <cellStyle name="Comma [0] 2 2 3 4 5 3 3" xfId="1277"/>
    <cellStyle name="Comma [0] 2 2 2 2 4 11" xfId="1278"/>
    <cellStyle name="Comma [0] 3 2 10 6 3 3" xfId="1279"/>
    <cellStyle name="Comma [0] 2 2 12 8 2 5" xfId="1280"/>
    <cellStyle name="Comma [0] 2 2 9 8 2 2 5" xfId="1281"/>
    <cellStyle name="Comma [0] 3 2 7 2 6 2" xfId="1282"/>
    <cellStyle name="Comma [0] 3 2 2 4 2 3 2 2 2" xfId="1283"/>
    <cellStyle name="Comma [0] 2 3 2 2 7 4 2" xfId="1284"/>
    <cellStyle name="Comma [0] 2 2 10 3 6" xfId="1285"/>
    <cellStyle name="Comma [0] 2 2 2 3 3 2" xfId="1286"/>
    <cellStyle name="Comma [0] 2 2 2 2 3 12 4" xfId="1287"/>
    <cellStyle name="Comma [0] 2 4 6 3 4 3" xfId="1288"/>
    <cellStyle name="Comma [0] 2 2 10 11 3" xfId="1289"/>
    <cellStyle name="Comma [0] 3 4 2 6 9" xfId="1290"/>
    <cellStyle name="Comma [0] 2 2 2 3 3 2 2" xfId="1291"/>
    <cellStyle name="Comma [0] 2 2 10 11 3 2" xfId="1292"/>
    <cellStyle name="Comma [0] 3 3 3 8 3 4" xfId="1293"/>
    <cellStyle name="Comma [0] 2 2 4 7 3 3 3" xfId="1294"/>
    <cellStyle name="Comma [0] 4 2 5 5 2 2 2 2" xfId="1295"/>
    <cellStyle name="Comma [0] 3 2 2 8 4 10" xfId="1296"/>
    <cellStyle name="Comma [0] 2 3 2 2 7 5 3" xfId="1297"/>
    <cellStyle name="Comma [0] 2 2 10 4 7" xfId="1298"/>
    <cellStyle name="Comma [0] 3 4 6 14 2" xfId="1299"/>
    <cellStyle name="Comma [0] 2 2 2 3 4 3" xfId="1300"/>
    <cellStyle name="Comma [0] 2 2 2 2 3 13 5" xfId="1301"/>
    <cellStyle name="Comma [0] 2 4 6 3 5 4" xfId="1302"/>
    <cellStyle name="Comma [0] 2 2 10 12 4" xfId="1303"/>
    <cellStyle name="Comma [0] 2 3 2 2 7 4 2 2" xfId="1304"/>
    <cellStyle name="Comma [0] 2 2 10 3 6 2" xfId="1305"/>
    <cellStyle name="Comma [0] 4 2 4 2 4 4" xfId="1306"/>
    <cellStyle name="Comma [0] 2 2 2 8 6 3 3 2" xfId="1307"/>
    <cellStyle name="Comma [0] 2 2 2 2 4 8" xfId="1308"/>
    <cellStyle name="Comma [0] 2 3 2 8 6 3 4" xfId="1309"/>
    <cellStyle name="Comma [0] 3 7 4 2 4" xfId="1310"/>
    <cellStyle name="Comma [0] 2 2 3 2 4 5 2" xfId="1311"/>
    <cellStyle name="Comma [0] 2 2 2 7 6 3 6" xfId="1312"/>
    <cellStyle name="Comma [0] 2 4 3 5 3 3" xfId="1313"/>
    <cellStyle name="Comma [0] 2 2 2 2 13 2 6" xfId="1314"/>
    <cellStyle name="Comma [0] 3 2 2 6 7 6 2" xfId="1315"/>
    <cellStyle name="Comma [0] 2 2 2 6 11 4 2" xfId="1316"/>
    <cellStyle name="Comma [0] 2 2 10 7 4 4" xfId="1317"/>
    <cellStyle name="Comma [0] 3 2 2 7 10 5" xfId="1318"/>
    <cellStyle name="Comma [0] 2 2 2 2 3 8 9" xfId="1319"/>
    <cellStyle name="Comma [0] 2 4 6 3 5" xfId="1320"/>
    <cellStyle name="Comma [0] 3 2 2 4 8 2 7" xfId="1321"/>
    <cellStyle name="Comma [0] 2 2 10 12" xfId="1322"/>
    <cellStyle name="Comma [0] 2 2 10 4 5" xfId="1323"/>
    <cellStyle name="Comma [0] 2 2 2 2 3 13 3" xfId="1324"/>
    <cellStyle name="Comma [0] 2 4 6 3 5 2" xfId="1325"/>
    <cellStyle name="Comma [0] 2 2 10 12 2" xfId="1326"/>
    <cellStyle name="Comma [0] 2 2 10 4 5 2" xfId="1327"/>
    <cellStyle name="Comma [0] 5 5 5 5 2 2" xfId="1328"/>
    <cellStyle name="Comma [0] 3 3 9 4 2 3" xfId="1329"/>
    <cellStyle name="Comma [0] 2 2 2 2 10 3 4" xfId="1330"/>
    <cellStyle name="Comma [0] 2 3 2 2 8 4 3" xfId="1331"/>
    <cellStyle name="Comma [0] 4 3 8 11 3" xfId="1332"/>
    <cellStyle name="Comma [0] 2 2 11 3 7" xfId="1333"/>
    <cellStyle name="Comma [0] 3 3 3 9 2 4" xfId="1334"/>
    <cellStyle name="Comma [0] 2 2 4 7 4 2 3" xfId="1335"/>
    <cellStyle name="Comma [0] 2 4 6 3 5 2 2" xfId="1336"/>
    <cellStyle name="Comma [0] 2 2 10 12 2 2" xfId="1337"/>
    <cellStyle name="Comma [0] 3 2 7 2 7 2" xfId="1338"/>
    <cellStyle name="Comma [0] 2 3 2 2 7 5 2" xfId="1339"/>
    <cellStyle name="Comma [0] 2 2 10 4 6" xfId="1340"/>
    <cellStyle name="Comma [0] 3 3 2 6 2 7" xfId="1341"/>
    <cellStyle name="Comma [0] 2 2 2 3 4 2" xfId="1342"/>
    <cellStyle name="Comma [0] 2 4 6 2 2 2 5" xfId="1343"/>
    <cellStyle name="Comma [0] 2 2 2 2 3 13 4" xfId="1344"/>
    <cellStyle name="Comma [0] 4 3 4 9 3" xfId="1345"/>
    <cellStyle name="Comma [0] 2 2 4 6 8 3 2 2 2" xfId="1346"/>
    <cellStyle name="Comma [0] 2 4 6 3 5 3" xfId="1347"/>
    <cellStyle name="Comma [0] 2 2 10 12 3" xfId="1348"/>
    <cellStyle name="Comma [0] 2 2 3 5 2 7 2" xfId="1349"/>
    <cellStyle name="Comma [0] 2 2 10 2 2 2 2 2" xfId="1350"/>
    <cellStyle name="Comma [0] 4 3 15 3 3 2" xfId="1351"/>
    <cellStyle name="Comma [0] 2 4 6 3 5 5" xfId="1352"/>
    <cellStyle name="Comma [0] 2 2 10 12 5" xfId="1353"/>
    <cellStyle name="Comma [0] 2 2 2 7 7 3 2" xfId="1354"/>
    <cellStyle name="Comma [0] 2 2 2 3 4 4" xfId="1355"/>
    <cellStyle name="Comma [0] 4 13 7 2" xfId="1356"/>
    <cellStyle name="Comma [0] 2 2 2 2 5 4 6 2" xfId="1357"/>
    <cellStyle name="Comma [0] 2 2 11 2 3 2 2 2" xfId="1358"/>
    <cellStyle name="Comma [0] 2 3 17 8" xfId="1359"/>
    <cellStyle name="Comma [0] 2 3 3 6 2 7 2" xfId="1360"/>
    <cellStyle name="Comma [0] 2 2 2 2 14 2 2" xfId="1361"/>
    <cellStyle name="Comma [0] 5 11 4 2" xfId="1362"/>
    <cellStyle name="Comma [0] 3 4 8 2 2 2 2 2" xfId="1363"/>
    <cellStyle name="Comma [0] 2 2 2 2 4 11 3" xfId="1364"/>
    <cellStyle name="Comma [0] 2 4 4 11 2 3" xfId="1365"/>
    <cellStyle name="Comma [0] 2 4 6 8 3 2" xfId="1366"/>
    <cellStyle name="Comma [0] 2 2 11 10 2" xfId="1367"/>
    <cellStyle name="Comma [0] 2 4 2 5 4" xfId="1368"/>
    <cellStyle name="Comma [0] 2 2 3 15 3 2 3" xfId="1369"/>
    <cellStyle name="Comma [0] 3 2 6 5 4 5" xfId="1370"/>
    <cellStyle name="Comma [0] 2 2 6 8 7" xfId="1371"/>
    <cellStyle name="Comma [0] 2 2 10 4 2 4 2" xfId="1372"/>
    <cellStyle name="Comma [0] 2 3 2 2 7 5 4" xfId="1373"/>
    <cellStyle name="Comma [0] 2 2 10 4 8" xfId="1374"/>
    <cellStyle name="Comma [0] 3 2 2 3 6 3 2 4" xfId="1375"/>
    <cellStyle name="Comma [0] 2 2 2 3 7 5 2 2" xfId="1376"/>
    <cellStyle name="Comma [0] 2 2 2 6 2 3 2 2" xfId="1377"/>
    <cellStyle name="Comma [0] 2 3 2 8 6 3 5" xfId="1378"/>
    <cellStyle name="Comma [0] 3 7 4 2 5" xfId="1379"/>
    <cellStyle name="Comma [0] 2 2 3 2 4 5 3" xfId="1380"/>
    <cellStyle name="Comma [0] 2 2 2 7 6 3 7" xfId="1381"/>
    <cellStyle name="Comma [0] 2 2 2 2 4 9" xfId="1382"/>
    <cellStyle name="Comma [0] 2 2 4 8 9 2 2" xfId="1383"/>
    <cellStyle name="Comma [0] 2 2 10 7 4 5" xfId="1384"/>
    <cellStyle name="Comma [0] 2 4 3 5 3 4" xfId="1385"/>
    <cellStyle name="Comma [0] 2 2 2 2 13 2 7" xfId="1386"/>
    <cellStyle name="Comma [0] 3 2 2 3 4 2 3 2" xfId="1387"/>
    <cellStyle name="Comma [0] 2 4 6 3 6" xfId="1388"/>
    <cellStyle name="Comma [0] 3 4 5 8 10" xfId="1389"/>
    <cellStyle name="Comma [0] 2 2 10 13" xfId="1390"/>
    <cellStyle name="Comma [0] 2 2 2 2 3 3 2 2 5" xfId="1391"/>
    <cellStyle name="Comma [0] 2 2 10 5 5" xfId="1392"/>
    <cellStyle name="Comma [0] 2 2 2 4 10 4" xfId="1393"/>
    <cellStyle name="Comma [0] 2 4 6 3 6 2" xfId="1394"/>
    <cellStyle name="Comma [0] 2 2 10 13 2" xfId="1395"/>
    <cellStyle name="Comma [0] 2 2 10 5 5 2" xfId="1396"/>
    <cellStyle name="Comma [0] 2 2 2 4 10 4 2" xfId="1397"/>
    <cellStyle name="Comma [0] 2 4 8 3 2 2 4" xfId="1398"/>
    <cellStyle name="Comma [0] 3 3 9 5 2 3" xfId="1399"/>
    <cellStyle name="Comma [0] 2 2 2 2 11 3 4" xfId="1400"/>
    <cellStyle name="Comma [0] 2 2 2 2 3 5 3 4 2" xfId="1401"/>
    <cellStyle name="Comma [0] 2 3 2 3 7" xfId="1402"/>
    <cellStyle name="Comma [0] 2 2 4 10 2 6" xfId="1403"/>
    <cellStyle name="Comma [0] 2 2 2 2 4 9 2 2" xfId="1404"/>
    <cellStyle name="Comma [0] 2 2 3 4 7 3 4" xfId="1405"/>
    <cellStyle name="Comma [0] 2 2 2 3 13" xfId="1406"/>
    <cellStyle name="Comma [0] 2 3 9 2 5 4" xfId="1407"/>
    <cellStyle name="Comma [0] 2 2 10 3 2 2 5" xfId="1408"/>
    <cellStyle name="Comma [0] 2 2 12 3 7" xfId="1409"/>
    <cellStyle name="Comma [0] 2 2 10 13 2 2" xfId="1410"/>
    <cellStyle name="Comma [0] 2 2 4 7 5 2 3" xfId="1411"/>
    <cellStyle name="Comma [0] 2 2 2 13 2 2 2" xfId="1412"/>
    <cellStyle name="Comma [0] 2 3 2 2 7 6 2" xfId="1413"/>
    <cellStyle name="Comma [0] 2 2 10 5 6" xfId="1414"/>
    <cellStyle name="Comma [0] 3 2 2 3 6 3 3 2" xfId="1415"/>
    <cellStyle name="Comma [0] 2 2 2 4 10 5" xfId="1416"/>
    <cellStyle name="Comma [0] 3 3 2 6 3 7" xfId="1417"/>
    <cellStyle name="Comma [0] 2 2 2 3 5 2" xfId="1418"/>
    <cellStyle name="Comma [0] 2 2 10 13 3" xfId="1419"/>
    <cellStyle name="Comma [0] 2 2 10 13 5" xfId="1420"/>
    <cellStyle name="Comma [0] 2 2 2 7 7 4 2" xfId="1421"/>
    <cellStyle name="Comma [0] 2 2 2 3 5 4" xfId="1422"/>
    <cellStyle name="Comma [0] 2 2 2 2 5 4 7 2" xfId="1423"/>
    <cellStyle name="Comma [0] 2 2 4 3 8 3 2 2" xfId="1424"/>
    <cellStyle name="Comma [0] 2 4 8 3 5 2 2" xfId="1425"/>
    <cellStyle name="Comma [0] 2 2 2 2 14 3 2" xfId="1426"/>
    <cellStyle name="Comma [0] 2 3 8 8 2 3" xfId="1427"/>
    <cellStyle name="Comma [0] 2 2 3 3 7 3 2 4" xfId="1428"/>
    <cellStyle name="Comma [0] 2 4 16 5" xfId="1429"/>
    <cellStyle name="Comma [0] 2 2 2 2 4 7 2 2 3" xfId="1430"/>
    <cellStyle name="Comma [0] 5 11 5 2" xfId="1431"/>
    <cellStyle name="Comma [0] 2 2 2 2 4 12 3" xfId="1432"/>
    <cellStyle name="Comma [0] 2 3 3 5 5 3 2 3" xfId="1433"/>
    <cellStyle name="Comma [0] 3 4 2 2 2 5" xfId="1434"/>
    <cellStyle name="Comma [0] 3 2 8 5 4 2 2" xfId="1435"/>
    <cellStyle name="Comma [0] 2 4 6 8 4 2" xfId="1436"/>
    <cellStyle name="Comma [0] 2 2 11 11 2" xfId="1437"/>
    <cellStyle name="Comma [0] 2 3 2 5 4 3 2 5" xfId="1438"/>
    <cellStyle name="Comma [0] 2 4 2 6 4" xfId="1439"/>
    <cellStyle name="Comma [0] 2 2 2 13 2 2 4" xfId="1440"/>
    <cellStyle name="Comma [0] 2 2 10 5 8" xfId="1441"/>
    <cellStyle name="Comma [0] 2 2 2 4 10 7" xfId="1442"/>
    <cellStyle name="Comma [0] 2 2 10 14" xfId="1443"/>
    <cellStyle name="Comma [0] 3 10 6 2 2 2 2" xfId="1444"/>
    <cellStyle name="Comma [0] 4 2 2 5 5 2 2" xfId="1445"/>
    <cellStyle name="Comma [0] 2 4 6 3 7" xfId="1446"/>
    <cellStyle name="Comma [0] 2 2 2 2 4 2 2 2 2 2" xfId="1447"/>
    <cellStyle name="Comma [0] 2 2 10 6 5" xfId="1448"/>
    <cellStyle name="Comma [0] 3 5" xfId="1449"/>
    <cellStyle name="Comma [0] 2 2 2 4 11 4" xfId="1450"/>
    <cellStyle name="Comma [0] 2 2 3 6 2 9" xfId="1451"/>
    <cellStyle name="Comma [0] 2 2 10 2 3 2 4" xfId="1452"/>
    <cellStyle name="Comma [0] 2 4 6 3 8" xfId="1453"/>
    <cellStyle name="Comma [0] 2 2 10 15" xfId="1454"/>
    <cellStyle name="Comma [0] 2 2 10 7 5" xfId="1455"/>
    <cellStyle name="Comma [0] 4 5" xfId="1456"/>
    <cellStyle name="Comma [0] 2 2 2 4 12 4" xfId="1457"/>
    <cellStyle name="Comma [0] 2 2 2 2 2 8 2 5" xfId="1458"/>
    <cellStyle name="Comma [0] 2 2 2 5 8 2 4" xfId="1459"/>
    <cellStyle name="Comma [0] 2 2 8 10 4" xfId="1460"/>
    <cellStyle name="Comma [0] 4 2 2 4 3 2" xfId="1461"/>
    <cellStyle name="Comma [0] 3 2 2 8 3 3 2 2" xfId="1462"/>
    <cellStyle name="Comma [0] 2 2 3 6 3 3 2 2 2" xfId="1463"/>
    <cellStyle name="Comma [0] 2 2 2 2 3 5 5 4" xfId="1464"/>
    <cellStyle name="Comma [0] 2 2 13 2 2 5" xfId="1465"/>
    <cellStyle name="Comma [0] 2 2 2 2 5 3 3 2 4" xfId="1466"/>
    <cellStyle name="Comma [0] 2 2 10 15 2" xfId="1467"/>
    <cellStyle name="Comma [0] 2 4 6 3 9" xfId="1468"/>
    <cellStyle name="Comma [0] 2 2 10 16" xfId="1469"/>
    <cellStyle name="Comma [0] 4 11 4 2 2 2" xfId="1470"/>
    <cellStyle name="Comma [0] 3 5 7 3 2 4" xfId="1471"/>
    <cellStyle name="Comma [0] 2 2 2 2 5 2 3 2 2 2" xfId="1472"/>
    <cellStyle name="Comma [0] 2 2 12 2 2 3 2" xfId="1473"/>
    <cellStyle name="Comma [0] 2 4 3 5 3 7" xfId="1474"/>
    <cellStyle name="Comma [0] 5 5 10 3 2" xfId="1475"/>
    <cellStyle name="Comma [0] 2 2 2 2 4 7 10" xfId="1476"/>
    <cellStyle name="Comma [0] 2 2 9 4 3 4" xfId="1477"/>
    <cellStyle name="Comma [0] 4 4 8" xfId="1478"/>
    <cellStyle name="Comma [0] 2 4 3 10 2" xfId="1479"/>
    <cellStyle name="Comma [0] 2 2 4 8 9 2 5" xfId="1480"/>
    <cellStyle name="Comma [0] 4 3 5 3 3 2 2 2" xfId="1481"/>
    <cellStyle name="Comma [0] 2 2 2 2 2 6 4 4" xfId="1482"/>
    <cellStyle name="Comma [0] 2 3 3 3 4 5 4" xfId="1483"/>
    <cellStyle name="Comma [0] 4 2 2 4 4" xfId="1484"/>
    <cellStyle name="Comma [0] 3 2 2 8 3 3 3" xfId="1485"/>
    <cellStyle name="Comma [0] 2 2 3 6 3 3 2 3" xfId="1486"/>
    <cellStyle name="Comma [0] 2 2 3 10 2 2" xfId="1487"/>
    <cellStyle name="Comma [0] 2 2 2 4 8 2 2 2" xfId="1488"/>
    <cellStyle name="Comma [0] 2 2 9 3 4 2 2" xfId="1489"/>
    <cellStyle name="Comma [0] 2 2 2 6 2 3 2 5" xfId="1490"/>
    <cellStyle name="Comma [0] 2 2 2 2 2 5 5 2 2" xfId="1491"/>
    <cellStyle name="Comma [0] 2 2 10 17" xfId="1492"/>
    <cellStyle name="Comma [0] 2 2 10 18" xfId="1493"/>
    <cellStyle name="Comma [0] 2 2 3 2 9 5" xfId="1494"/>
    <cellStyle name="Comma [0] 2 3 7 4 7" xfId="1495"/>
    <cellStyle name="Comma [0] 2 2 2 10 2 3 3" xfId="1496"/>
    <cellStyle name="Comma [0] 2 2 2 2 9 7 2 5" xfId="1497"/>
    <cellStyle name="Comma [0] 3 8 3 3 2 4" xfId="1498"/>
    <cellStyle name="Comma [0] 3 2 2 3 5 8" xfId="1499"/>
    <cellStyle name="Comma [0] 2 2 11 4 2 3" xfId="1500"/>
    <cellStyle name="Comma [0] 2 2 10 2" xfId="1501"/>
    <cellStyle name="Comma [0] 2 3 2 5 3 2 3" xfId="1502"/>
    <cellStyle name="Comma [0] 4 10 7 2 2 2 2" xfId="1503"/>
    <cellStyle name="Comma [0] 2 2 10 2 10" xfId="1504"/>
    <cellStyle name="Comma [0] 2 2 2 10 5" xfId="1505"/>
    <cellStyle name="Comma [0] 2 2 2 4 3 2 5" xfId="1506"/>
    <cellStyle name="Comma [0] 3 3 4 8 3 7" xfId="1507"/>
    <cellStyle name="Comma [0] 2 2 4 8 3 3 6" xfId="1508"/>
    <cellStyle name="Comma [0] 2 2 4 5 5 2" xfId="1509"/>
    <cellStyle name="Comma [0] 2 3 3 8 3 9" xfId="1510"/>
    <cellStyle name="Comma [0] 4 3 5 8 3 5" xfId="1511"/>
    <cellStyle name="Comma [0] 2 2 2 2 8 4 3 3 2" xfId="1512"/>
    <cellStyle name="Comma [0] 3 3 8 12 3" xfId="1513"/>
    <cellStyle name="Comma [0] 2 2 12 5 3 2 3" xfId="1514"/>
    <cellStyle name="Comma [0] 4 16 4 5" xfId="1515"/>
    <cellStyle name="Comma [0] 2 2 2 2 5 7 3 5" xfId="1516"/>
    <cellStyle name="Comma [0] 3 3 6" xfId="1517"/>
    <cellStyle name="Comma [0] 2 2 3 2 12 4" xfId="1518"/>
    <cellStyle name="Comma [0] 3 13 2 2 5" xfId="1519"/>
    <cellStyle name="Comma [0] 2 2 2 2 2 5 3 2" xfId="1520"/>
    <cellStyle name="Comma [0] 2 2 10 6 3 6" xfId="1521"/>
    <cellStyle name="Comma [0] 2 2 12 3 3 4" xfId="1522"/>
    <cellStyle name="Comma [0] 2 2 11 4 2 3 2" xfId="1523"/>
    <cellStyle name="Comma [0] 2 2 10 2 2" xfId="1524"/>
    <cellStyle name="Comma [0] 2 3 5 5 3 7" xfId="1525"/>
    <cellStyle name="Comma [0] 3 3 11 5 2 2" xfId="1526"/>
    <cellStyle name="Comma [0] 2 3 2 5 4 5 4" xfId="1527"/>
    <cellStyle name="Comma [0] 3 4 2 4 4" xfId="1528"/>
    <cellStyle name="Comma [0] 2 2 3 5 5 3 2 3" xfId="1529"/>
    <cellStyle name="Comma [0] 2 2 8 5 4 2 2" xfId="1530"/>
    <cellStyle name="Comma [0] 2 2 2 5 4 3 2 5" xfId="1531"/>
    <cellStyle name="Comma [0] 2 2 4 6 8 3" xfId="1532"/>
    <cellStyle name="Comma [0] 2 3 10 7 2 2 4" xfId="1533"/>
    <cellStyle name="Comma [0] 2 2 2 11 10" xfId="1534"/>
    <cellStyle name="Comma [0] 2 2 2 7 4 2 2 2 2" xfId="1535"/>
    <cellStyle name="Comma [0] 2 2 2 2 7 4 3 3" xfId="1536"/>
    <cellStyle name="Comma [0] 2 3 3 10 3 3 2" xfId="1537"/>
    <cellStyle name="Comma [0] 2 4 8 3 2 6" xfId="1538"/>
    <cellStyle name="Comma [0] 2 2 2 2 11 7" xfId="1539"/>
    <cellStyle name="Comma [0] 2 2 3 7 2 4 5" xfId="1540"/>
    <cellStyle name="Comma [0] 2 2 2 7 4 8" xfId="1541"/>
    <cellStyle name="Comma [0] 3 2 10 10 2 4" xfId="1542"/>
    <cellStyle name="Comma [0] 4 2 4 7 4 4" xfId="1543"/>
    <cellStyle name="Comma [0] 3 4 6 3 3 2 4" xfId="1544"/>
    <cellStyle name="Comma [0] 3 2 4 7 2 2 5" xfId="1545"/>
    <cellStyle name="Comma [0] 2 3 3 8 2 4 3" xfId="1546"/>
    <cellStyle name="Comma [0] 2 2 2 10 2 3 3 2" xfId="1547"/>
    <cellStyle name="Comma [0] 2 2 4 9 2 3 2 3" xfId="1548"/>
    <cellStyle name="Comma [0] 2 2 2 10 12 5" xfId="1549"/>
    <cellStyle name="Comma [0] 2 2 2 7 6 2 2 4" xfId="1550"/>
    <cellStyle name="Comma [0] 2 2 4 6 3 5 5" xfId="1551"/>
    <cellStyle name="Comma [0] 2 2 3 7 7 2 2 2" xfId="1552"/>
    <cellStyle name="Comma [0] 2 2 2 2 3 4 4" xfId="1553"/>
    <cellStyle name="Comma [0] 3 2 2 5 16" xfId="1554"/>
    <cellStyle name="Comma [0] 2 2 12 3 3 4 2" xfId="1555"/>
    <cellStyle name="Comma [0] 4 2 2 6 3 2" xfId="1556"/>
    <cellStyle name="Comma [0] 3 2 2 8 3 5 2 2" xfId="1557"/>
    <cellStyle name="Comma [0] 3 2 2 5 10 6" xfId="1558"/>
    <cellStyle name="Comma [0] 2 2 2 2 3 7 5 4" xfId="1559"/>
    <cellStyle name="Comma [0] 5 10 3 2 4" xfId="1560"/>
    <cellStyle name="Comma [0] 3 4 2 4 4 2" xfId="1561"/>
    <cellStyle name="Comma [0] 3 2 7 10 2 4" xfId="1562"/>
    <cellStyle name="Comma [0] 2 2 11 5 3 2 3" xfId="1563"/>
    <cellStyle name="Comma [0] 4 3 7 5 3 3 2" xfId="1564"/>
    <cellStyle name="Comma [0] 3 3 17 5" xfId="1565"/>
    <cellStyle name="Comma [0] 2 3 2 9 4 2 2 3" xfId="1566"/>
    <cellStyle name="Comma [0] 2 2 10 2 2 2" xfId="1567"/>
    <cellStyle name="Comma [0] 2 3 2 4 7 10" xfId="1568"/>
    <cellStyle name="Comma [0] 4 2 5 5 2 3" xfId="1569"/>
    <cellStyle name="Comma [0] 2 2 2 2 6 6 4 5" xfId="1570"/>
    <cellStyle name="Comma [0] 2 2 3 5 2 7" xfId="1571"/>
    <cellStyle name="Comma [0] 2 2 10 2 2 2 2" xfId="1572"/>
    <cellStyle name="Comma [0] 2 2 3 5 2 8" xfId="1573"/>
    <cellStyle name="Comma [0] 2 2 10 2 2 2 3" xfId="1574"/>
    <cellStyle name="Comma [0] 2 2 3 5 2 9" xfId="1575"/>
    <cellStyle name="Comma [0] 2 2 10 2 2 2 4" xfId="1576"/>
    <cellStyle name="Comma [0] 2 2 2 2 3 4 3 4 2" xfId="1577"/>
    <cellStyle name="Comma [0] 2 2 2 3 7" xfId="1578"/>
    <cellStyle name="Comma [0] 2 2 4 6 8 3 2 5" xfId="1579"/>
    <cellStyle name="Comma [0] 2 2 2 2 3 9 2 2" xfId="1580"/>
    <cellStyle name="Comma [0] 2 2 10 2 2 2 5" xfId="1581"/>
    <cellStyle name="Comma [0] 3 3 7 6 9" xfId="1582"/>
    <cellStyle name="Comma [0] 3 3 7 6 2 7" xfId="1583"/>
    <cellStyle name="Comma [0] 2 2 7 3 4 2" xfId="1584"/>
    <cellStyle name="Comma [0] 2 2 2 2 8 2 2" xfId="1585"/>
    <cellStyle name="Comma [0] 2 4 6 7 2 2 5" xfId="1586"/>
    <cellStyle name="Comma [0] 4 3 8 6 2 5" xfId="1587"/>
    <cellStyle name="Comma [0] 2 4 4 8 2" xfId="1588"/>
    <cellStyle name="Comma [0] 5 10 3 2 5" xfId="1589"/>
    <cellStyle name="Comma [0] 3 4 2 4 4 3" xfId="1590"/>
    <cellStyle name="Comma [0] 3 2 7 10 2 5" xfId="1591"/>
    <cellStyle name="Comma [0] 2 2 11 5 3 2 4" xfId="1592"/>
    <cellStyle name="Comma [0] 3 3 17 6" xfId="1593"/>
    <cellStyle name="Comma [0] 2 2 3 8 5 2 4 2" xfId="1594"/>
    <cellStyle name="Comma [0] 2 3 2 9 4 2 2 4" xfId="1595"/>
    <cellStyle name="Comma [0] 2 2 10 2 2 3" xfId="1596"/>
    <cellStyle name="Comma [0] 2 2 12 7 6 2" xfId="1597"/>
    <cellStyle name="Comma [0] 5 6 14 2" xfId="1598"/>
    <cellStyle name="Comma [0] 2 2 4 5 3 2 4" xfId="1599"/>
    <cellStyle name="Comma [0] 2 2 2 2 2 7 2 3" xfId="1600"/>
    <cellStyle name="Comma [0] 2 2 10 8 2 7" xfId="1601"/>
    <cellStyle name="Comma [0] 2 2 2 18 7" xfId="1602"/>
    <cellStyle name="Comma [0] 2 2 3 2 5 3 5" xfId="1603"/>
    <cellStyle name="Comma [0] 2 2 2 8 9 2 5" xfId="1604"/>
    <cellStyle name="Comma [0] 4 2 5 5 3 3" xfId="1605"/>
    <cellStyle name="Comma [0] 2 2 2 2 6 6 5 5" xfId="1606"/>
    <cellStyle name="Comma [0] 2 2 3 5 3 7" xfId="1607"/>
    <cellStyle name="Comma [0] 2 2 10 2 2 3 2" xfId="1608"/>
    <cellStyle name="Comma [0] 2 2 7 3 4 3" xfId="1609"/>
    <cellStyle name="Comma [0] 2 2 2 2 8 2 3" xfId="1610"/>
    <cellStyle name="Comma [0] 4 3 8 6 2 6" xfId="1611"/>
    <cellStyle name="Comma [0] 2 4 4 8 3" xfId="1612"/>
    <cellStyle name="Comma [0] 3 4 2 4 4 4" xfId="1613"/>
    <cellStyle name="Comma [0] 2 2 11 5 3 2 5" xfId="1614"/>
    <cellStyle name="Comma [0] 4 2 7 7 7 2" xfId="1615"/>
    <cellStyle name="Comma [0] 3 3 17 7" xfId="1616"/>
    <cellStyle name="Comma [0] 2 3 2 9 4 2 2 5" xfId="1617"/>
    <cellStyle name="Comma [0] 2 2 10 2 2 4" xfId="1618"/>
    <cellStyle name="Comma [0] 2 2 12 7 7 2" xfId="1619"/>
    <cellStyle name="Comma [0] 5 6 15 2" xfId="1620"/>
    <cellStyle name="Comma [0] 2 2 4 5 3 3 4" xfId="1621"/>
    <cellStyle name="Comma [0] 3 17 2 2 2 2" xfId="1622"/>
    <cellStyle name="Comma [0] 2 2 2 2 2 7 3 3" xfId="1623"/>
    <cellStyle name="Comma [0] 2 2 10 8 3 7" xfId="1624"/>
    <cellStyle name="Comma [0] 2 2 2 19 7" xfId="1625"/>
    <cellStyle name="Comma [0] 2 3 2 8 7 2 7" xfId="1626"/>
    <cellStyle name="Comma [0] 2 2 3 2 5 4 5" xfId="1627"/>
    <cellStyle name="Comma [0] 2 2 3 5 4 7" xfId="1628"/>
    <cellStyle name="Comma [0] 2 2 10 2 2 4 2" xfId="1629"/>
    <cellStyle name="Comma [0] 2 2 3 13 3 2 3" xfId="1630"/>
    <cellStyle name="Comma [0] 2 2 10 2 2 6" xfId="1631"/>
    <cellStyle name="Comma [0] 2 2 2 10 2 4 3" xfId="1632"/>
    <cellStyle name="Comma [0] 2 2 2 2 9 7 3 5" xfId="1633"/>
    <cellStyle name="Comma [0] 3 2 2 3 6 8" xfId="1634"/>
    <cellStyle name="Comma [0] 2 2 11 4 3 3" xfId="1635"/>
    <cellStyle name="Comma [0] 2 2 11 2" xfId="1636"/>
    <cellStyle name="Comma [0] 2 2 10 2 2 7" xfId="1637"/>
    <cellStyle name="Comma [0] 3 4 21" xfId="1638"/>
    <cellStyle name="Comma [0] 3 4 16" xfId="1639"/>
    <cellStyle name="Comma [0] 2 2 3 10 4 2" xfId="1640"/>
    <cellStyle name="Comma [0] 2 2 2 4 8 2 4 2" xfId="1641"/>
    <cellStyle name="Comma [0] 2 3 3 7 3 3 2 3" xfId="1642"/>
    <cellStyle name="Comma [0] 3 2 2 8 2 3 2 2 2" xfId="1643"/>
    <cellStyle name="Comma [0] 2 2 12 3 3 5" xfId="1644"/>
    <cellStyle name="Comma [0] 2 2 10 2 3" xfId="1645"/>
    <cellStyle name="Comma [0] 3 3 6 5 3 6" xfId="1646"/>
    <cellStyle name="Comma [0] 3 2 6 7 8" xfId="1647"/>
    <cellStyle name="Comma [0] 2 2 2 12 7 2" xfId="1648"/>
    <cellStyle name="Comma [0] 2 2 10 2 3 2" xfId="1649"/>
    <cellStyle name="Comma [0] 2 2 10 6 3" xfId="1650"/>
    <cellStyle name="Comma [0] 3 3" xfId="1651"/>
    <cellStyle name="Comma [0] 2 2 2 4 11 2" xfId="1652"/>
    <cellStyle name="Comma [0] 4 2 5 6 2 3" xfId="1653"/>
    <cellStyle name="Comma [0] 2 2 2 2 6 7 4 5" xfId="1654"/>
    <cellStyle name="Comma [0] 3 2 14 2 2 4" xfId="1655"/>
    <cellStyle name="Comma [0] 2 2 3 6 2 7" xfId="1656"/>
    <cellStyle name="Comma [0] 2 2 10 2 3 2 2" xfId="1657"/>
    <cellStyle name="Comma [0] 2 3 5 3 2 2 5" xfId="1658"/>
    <cellStyle name="Comma [0] 2 2 2 7 5 2 4" xfId="1659"/>
    <cellStyle name="Comma [0] 2 3 15 3 2 2 2" xfId="1660"/>
    <cellStyle name="Comma [0] 3 4 2 8 5 2" xfId="1661"/>
    <cellStyle name="Comma [0] 2 3 3 3 6 2 3 2" xfId="1662"/>
    <cellStyle name="Comma [0] 4 11 6 4" xfId="1663"/>
    <cellStyle name="Comma [0] 2 2 2 2 5 2 5 4" xfId="1664"/>
    <cellStyle name="Comma [0] 2 2 10 6 3 2" xfId="1665"/>
    <cellStyle name="Comma [0] 3 3 2" xfId="1666"/>
    <cellStyle name="Comma [0] 2 2 2 4 11 2 2" xfId="1667"/>
    <cellStyle name="Comma [0] 3 2 2 7 7 3" xfId="1668"/>
    <cellStyle name="Comma [0] 2 2 3 6 2 7 2" xfId="1669"/>
    <cellStyle name="Comma [0] 2 2 10 2 3 2 2 2" xfId="1670"/>
    <cellStyle name="Comma [0] 2 2 10 6 4" xfId="1671"/>
    <cellStyle name="Comma [0] 3 4" xfId="1672"/>
    <cellStyle name="Comma [0] 2 2 2 4 11 3" xfId="1673"/>
    <cellStyle name="Comma [0] 4 2 5 6 2 4" xfId="1674"/>
    <cellStyle name="Comma [0] 3 3 10 2 2 2 2" xfId="1675"/>
    <cellStyle name="Comma [0] 3 2 14 2 2 5" xfId="1676"/>
    <cellStyle name="Comma [0] 2 2 3 6 2 8" xfId="1677"/>
    <cellStyle name="Comma [0] 2 2 10 2 3 2 3" xfId="1678"/>
    <cellStyle name="Comma [0] 2 2 2 13 2 3 2" xfId="1679"/>
    <cellStyle name="Comma [0] 2 3 2 2 7 7 2" xfId="1680"/>
    <cellStyle name="Comma [0] 3 2 2 2 8 2 2 2 2" xfId="1681"/>
    <cellStyle name="Comma [0] 2 2 10 6 6" xfId="1682"/>
    <cellStyle name="Comma [0] 2 3 4 4 2 2" xfId="1683"/>
    <cellStyle name="Comma [0] 3 6" xfId="1684"/>
    <cellStyle name="Comma [0] 3 2 2 3 6 3 4 2" xfId="1685"/>
    <cellStyle name="Comma [0] 2 2 2 4 11 5" xfId="1686"/>
    <cellStyle name="Comma [0] 2 2 2 2 2 10 2 2 2" xfId="1687"/>
    <cellStyle name="Comma [0] 2 2 4 3 5 9" xfId="1688"/>
    <cellStyle name="Comma [0] 3 8 6 3 2 3" xfId="1689"/>
    <cellStyle name="Comma [0] 2 2 14 4 2 2" xfId="1690"/>
    <cellStyle name="Comma [0] 4 2 5 6 2 6" xfId="1691"/>
    <cellStyle name="Comma [0] 2 2 9 4 2 2 2 2" xfId="1692"/>
    <cellStyle name="Comma [0] 2 2 10 2 3 2 5" xfId="1693"/>
    <cellStyle name="Comma [0] 2 2 3 3 8 3 4" xfId="1694"/>
    <cellStyle name="Comma [0] 2 3 8 3 5 4" xfId="1695"/>
    <cellStyle name="Comma [0] 2 2 2 2 2 6 3 2 2 2" xfId="1696"/>
    <cellStyle name="Comma [0] 2 2 3 4 10 5" xfId="1697"/>
    <cellStyle name="Comma [0] 2 2 2 18 2 2 2" xfId="1698"/>
    <cellStyle name="Comma [0] 2 3 2 7 7 6 2" xfId="1699"/>
    <cellStyle name="Comma [0] 3 6 5 5 2" xfId="1700"/>
    <cellStyle name="Comma [0] 2 3 10 5 6" xfId="1701"/>
    <cellStyle name="Comma [0] 2 2 10 8 2 2 2 2" xfId="1702"/>
    <cellStyle name="Comma [0] 2 2 4 2 4 3 4" xfId="1703"/>
    <cellStyle name="Comma [0] 2 2 10 2 3 3" xfId="1704"/>
    <cellStyle name="Comma [0] 2 2 10 7 3" xfId="1705"/>
    <cellStyle name="Comma [0] 4 3" xfId="1706"/>
    <cellStyle name="Comma [0] 2 2 2 4 12 2" xfId="1707"/>
    <cellStyle name="Comma [0] 2 2 2 2 2 8 2 3" xfId="1708"/>
    <cellStyle name="Comma [0] 4 2 5 6 3 3" xfId="1709"/>
    <cellStyle name="Comma [0] 2 2 2 2 6 7 5 5" xfId="1710"/>
    <cellStyle name="Comma [0] 2 2 3 6 3 7" xfId="1711"/>
    <cellStyle name="Comma [0] 2 2 10 2 3 3 2" xfId="1712"/>
    <cellStyle name="Comma [0] 2 2 10 8 5 2 2" xfId="1713"/>
    <cellStyle name="Comma [0] 2 2 12 8 7" xfId="1714"/>
    <cellStyle name="Comma [0] 2 2 9 8 2 7" xfId="1715"/>
    <cellStyle name="Comma [0] 2 2 2 2 14 3 4 2" xfId="1716"/>
    <cellStyle name="Comma [0] 2 2 10 2 3 4" xfId="1717"/>
    <cellStyle name="Comma [0] 4 3 5 13" xfId="1718"/>
    <cellStyle name="Comma [0] 3 4 4 7 2 4" xfId="1719"/>
    <cellStyle name="Comma [0] 2 2 5 8 2 2 3" xfId="1720"/>
    <cellStyle name="Comma [0] 2 4 7 4 3 2 2" xfId="1721"/>
    <cellStyle name="Comma [0] 5 3" xfId="1722"/>
    <cellStyle name="Comma [0] 2 2 4 4 3 2 2 5" xfId="1723"/>
    <cellStyle name="Comma [0] 2 2 2 4 13 2" xfId="1724"/>
    <cellStyle name="Comma [0] 2 3 7 3 3 2 4" xfId="1725"/>
    <cellStyle name="Comma [0] 2 4 3 7 2 6" xfId="1726"/>
    <cellStyle name="Comma [0] 2 2 2 2 5 10 2 2 2" xfId="1727"/>
    <cellStyle name="Comma [0] 2 2 10 8 3" xfId="1728"/>
    <cellStyle name="Comma [0] 2 2 9 6 2 3" xfId="1729"/>
    <cellStyle name="Comma [0] 2 2 2 2 2 8 3 3" xfId="1730"/>
    <cellStyle name="Comma [0] 2 2 2 19" xfId="1731"/>
    <cellStyle name="Comma [0] 2 2 2 24" xfId="1732"/>
    <cellStyle name="Comma [0] 2 3 2 8 7 2" xfId="1733"/>
    <cellStyle name="Comma [0] 2 2 3 6 4 7" xfId="1734"/>
    <cellStyle name="Comma [0] 2 2 10 2 3 4 2" xfId="1735"/>
    <cellStyle name="Comma [0] 2 2 7 3 5 4" xfId="1736"/>
    <cellStyle name="Comma [0] 2 2 2 2 8 3 4" xfId="1737"/>
    <cellStyle name="Comma [0] 2 2 2 2 2 5 2 2 2 2" xfId="1738"/>
    <cellStyle name="Comma [0] 2 3 3 3 3 3 2 2 2" xfId="1739"/>
    <cellStyle name="Comma [0] 2 2 10 2 3 5" xfId="1740"/>
    <cellStyle name="Comma [0] 2 2 10 2 3 6" xfId="1741"/>
    <cellStyle name="Comma [0] 2 2 6 6 2 7" xfId="1742"/>
    <cellStyle name="Comma [0] 2 2 10 5 3 2 2" xfId="1743"/>
    <cellStyle name="Comma [0] 2 3 5 6 2 2 5" xfId="1744"/>
    <cellStyle name="Comma [0] 3 2 2 10 2 3" xfId="1745"/>
    <cellStyle name="Comma [0] 4 2 8 6 2 3" xfId="1746"/>
    <cellStyle name="Comma [0] 2 2 2 10 2 5 3" xfId="1747"/>
    <cellStyle name="Comma [0] 2 2 2 2 9 7 4 5" xfId="1748"/>
    <cellStyle name="Comma [0] 3 2 7 6 2 5" xfId="1749"/>
    <cellStyle name="Comma [0] 2 2 2 4 10 2 2 2" xfId="1750"/>
    <cellStyle name="Comma [0] 2 3 2 2" xfId="1751"/>
    <cellStyle name="Comma [0] 2 3 7 6 7" xfId="1752"/>
    <cellStyle name="Comma [0] 2 4 5 7 2 2 3" xfId="1753"/>
    <cellStyle name="Comma [0] 3 2 2 3 7 8" xfId="1754"/>
    <cellStyle name="Comma [0] 2 2 12 2" xfId="1755"/>
    <cellStyle name="Comma [0] 2 2 11 4 4 3" xfId="1756"/>
    <cellStyle name="Comma [0] 3 2 8 3 5 4" xfId="1757"/>
    <cellStyle name="Comma [0] 2 3 2 3 8 3 4" xfId="1758"/>
    <cellStyle name="Comma [0] 2 4 4 9 6" xfId="1759"/>
    <cellStyle name="Comma [0] 3 2 6 2 4" xfId="1760"/>
    <cellStyle name="Comma [0] 2 2 2 2 3 5 3 2 2 2" xfId="1761"/>
    <cellStyle name="Comma [0] 2 2 2 2 8 3 6" xfId="1762"/>
    <cellStyle name="Comma [0] 2 2 10 2 3 7" xfId="1763"/>
    <cellStyle name="Comma [0] 2 2 2 2 4 2 3 2" xfId="1764"/>
    <cellStyle name="Comma [0] 2 2 12 3 3 6" xfId="1765"/>
    <cellStyle name="Comma [0] 3 3 6 5 3 7" xfId="1766"/>
    <cellStyle name="Comma [0] 3 2 6 7 9" xfId="1767"/>
    <cellStyle name="Comma [0] 2 2 6 2 5 2" xfId="1768"/>
    <cellStyle name="Comma [0] 4 3 7 5 3 5" xfId="1769"/>
    <cellStyle name="Comma [0] 3 2 2 8 10 7" xfId="1770"/>
    <cellStyle name="Comma [0] 2 3 3 9 2" xfId="1771"/>
    <cellStyle name="Comma [0] 2 2 10 2 4" xfId="1772"/>
    <cellStyle name="Comma [0] 2 2 6 2 5 2 2" xfId="1773"/>
    <cellStyle name="Comma [0] 4 7 8 3 2 5" xfId="1774"/>
    <cellStyle name="Comma [0] 3 3 19 5" xfId="1775"/>
    <cellStyle name="Comma [0] 2 3 3 9 2 2" xfId="1776"/>
    <cellStyle name="Comma [0] 2 2 10 2 4 2" xfId="1777"/>
    <cellStyle name="Comma [0] 2 2 2 2 3 6 4" xfId="1778"/>
    <cellStyle name="Comma [0] 3 3 4 4 4 3" xfId="1779"/>
    <cellStyle name="Comma [0] 2 2 10 7 3 2 4" xfId="1780"/>
    <cellStyle name="Comma [0] 2 2 2 2 9 3 2 2 5" xfId="1781"/>
    <cellStyle name="Comma [0] 3 2 4 7 2 5" xfId="1782"/>
    <cellStyle name="Comma [0] 2 2 3 8 2 2 4" xfId="1783"/>
    <cellStyle name="Comma [0] 2 4 5 4 3 2 3" xfId="1784"/>
    <cellStyle name="Comma [0] 3 2 13 3 7" xfId="1785"/>
    <cellStyle name="Comma [0] 4 2 5 7 2 3" xfId="1786"/>
    <cellStyle name="Comma [0] 2 2 2 2 6 8 4 5" xfId="1787"/>
    <cellStyle name="Comma [0] 2 3 3 9 2 2 2" xfId="1788"/>
    <cellStyle name="Comma [0] 3 2 14 3 2 4" xfId="1789"/>
    <cellStyle name="Comma [0] 2 2 3 7 2 7" xfId="1790"/>
    <cellStyle name="Comma [0] 2 2 10 2 4 2 2" xfId="1791"/>
    <cellStyle name="Comma [0] 2 3 5 3 3 2 5" xfId="1792"/>
    <cellStyle name="Comma [0] 2 3 3 9 5 2 4 2" xfId="1793"/>
    <cellStyle name="Comma [0] 2 2 4 3 3 4 2 2" xfId="1794"/>
    <cellStyle name="Comma [0] 3 2 5 3 3 2 2 2" xfId="1795"/>
    <cellStyle name="Comma [0] 2 3 3 9 2 3" xfId="1796"/>
    <cellStyle name="Comma [0] 2 2 10 2 4 3" xfId="1797"/>
    <cellStyle name="Comma [0] 2 2 2 5 9 2" xfId="1798"/>
    <cellStyle name="Comma [0] 2 3 3 8 7 2 2 3" xfId="1799"/>
    <cellStyle name="Comma [0] 4 3 13 5 2" xfId="1800"/>
    <cellStyle name="Comma [0] 2 2 4 8 11 4" xfId="1801"/>
    <cellStyle name="Comma [0] 4 3 4 3 3 2 3" xfId="1802"/>
    <cellStyle name="Comma [0] 2 2 3 5 3 2 3 2" xfId="1803"/>
    <cellStyle name="Comma [0] 4 2 2 8 2 2 2" xfId="1804"/>
    <cellStyle name="Comma [0] 2 2 2 2 3 6 5" xfId="1805"/>
    <cellStyle name="Comma [0] 3 3 4 4 4 4" xfId="1806"/>
    <cellStyle name="Comma [0] 2 2 10 7 3 2 5" xfId="1807"/>
    <cellStyle name="Comma [0] 2 3 3 9 2 4" xfId="1808"/>
    <cellStyle name="Comma [0] 2 3 6 3 5 2 2" xfId="1809"/>
    <cellStyle name="Comma [0] 2 2 10 2 4 4" xfId="1810"/>
    <cellStyle name="Comma [0] 3 3 4 9 2 3" xfId="1811"/>
    <cellStyle name="Comma [0] 2 2 4 8 4 2 2" xfId="1812"/>
    <cellStyle name="Comma [0] 2 3 3 9 2 5" xfId="1813"/>
    <cellStyle name="Comma [0] 2 2 10 2 4 5" xfId="1814"/>
    <cellStyle name="Comma [0] 4 6 9 5" xfId="1815"/>
    <cellStyle name="Comma [0] 2 2 3 2 6 3 4 2" xfId="1816"/>
    <cellStyle name="Comma [0] 2 3 2 3 5 3 2 4" xfId="1817"/>
    <cellStyle name="Comma [0] 3 4 2 9 4 2" xfId="1818"/>
    <cellStyle name="Comma [0] 2 2 2 2 2 6" xfId="1819"/>
    <cellStyle name="Comma [0] 2 3 3 3 6 3 2 2" xfId="1820"/>
    <cellStyle name="Comma [0] 4 2 4 2 2 2" xfId="1821"/>
    <cellStyle name="Comma [0] 4 12 5 4" xfId="1822"/>
    <cellStyle name="Comma [0] 2 2 2 2 5 3 4 4" xfId="1823"/>
    <cellStyle name="Comma [0] 2 2 10 7 2 2" xfId="1824"/>
    <cellStyle name="Comma [0] 2 3 2 5 7 10" xfId="1825"/>
    <cellStyle name="Comma [0] 2 2 2 2 2 8 2 2 2" xfId="1826"/>
    <cellStyle name="Comma [0] 2 2 2 2 4 2 3 2 5" xfId="1827"/>
    <cellStyle name="Comma [0] 2 2 3 2 9 6" xfId="1828"/>
    <cellStyle name="Comma [0] 2 3 7 4 8" xfId="1829"/>
    <cellStyle name="Comma [0] 2 2 2 10 2 3 4" xfId="1830"/>
    <cellStyle name="Comma [0] 2 2 2 2 9 7 2 6" xfId="1831"/>
    <cellStyle name="Comma [0] 2 3 2 4 4 5 2 2" xfId="1832"/>
    <cellStyle name="Comma [0] 3 8 3 3 2 5" xfId="1833"/>
    <cellStyle name="Comma [0] 3 2 2 3 5 9" xfId="1834"/>
    <cellStyle name="Comma [0] 3 2 2 13 7 2" xfId="1835"/>
    <cellStyle name="Comma [0] 2 2 11 4 2 4" xfId="1836"/>
    <cellStyle name="Comma [0] 2 2 10 3" xfId="1837"/>
    <cellStyle name="Comma [0] 2 2 4 5 11 3 2" xfId="1838"/>
    <cellStyle name="Comma [0] 2 2 2 7 14 2" xfId="1839"/>
    <cellStyle name="Comma [0] 3 2 2 2 6 7 2" xfId="1840"/>
    <cellStyle name="Comma [0] 2 2 11 3 3 2 2" xfId="1841"/>
    <cellStyle name="Comma [0] 2 3 4 6 2 7" xfId="1842"/>
    <cellStyle name="Comma [0] 2 3 6 4 2 2 5" xfId="1843"/>
    <cellStyle name="Comma [0] 2 2 12 2 5 3" xfId="1844"/>
    <cellStyle name="Comma [0] 2 2 3 5 5 2 4 2" xfId="1845"/>
    <cellStyle name="Comma [0] 2 2 10 3 10" xfId="1846"/>
    <cellStyle name="Comma [0] 2 3 2 6 4 2 2 4" xfId="1847"/>
    <cellStyle name="Comma [0] 2 2 2 15 5" xfId="1848"/>
    <cellStyle name="Comma [0] 2 2 2 20 5" xfId="1849"/>
    <cellStyle name="Comma [0] 2 3 3 6 5 2 2 2" xfId="1850"/>
    <cellStyle name="Comma [0] 2 2 2 3 10 4" xfId="1851"/>
    <cellStyle name="Comma [0] 2 2 11 3 3 2 2 2" xfId="1852"/>
    <cellStyle name="Comma [0] 3 3 3 3 4 2" xfId="1853"/>
    <cellStyle name="Comma [0] 2 2 10 6 2 2 3" xfId="1854"/>
    <cellStyle name="Comma [0] 2 2 12 3 4 4" xfId="1855"/>
    <cellStyle name="Comma [0] 2 2 2 2 7 4 4 3" xfId="1856"/>
    <cellStyle name="Comma [0] 2 2 4 3 2 5" xfId="1857"/>
    <cellStyle name="Comma [0] 2 3 3 10 3 4 2" xfId="1858"/>
    <cellStyle name="Comma [0] 2 4 8 3 3 6" xfId="1859"/>
    <cellStyle name="Comma [0] 2 2 2 2 12 7" xfId="1860"/>
    <cellStyle name="Comma [0] 2 2 3 7 2 5 5" xfId="1861"/>
    <cellStyle name="Comma [0] 3 4 3 11 4 2" xfId="1862"/>
    <cellStyle name="Comma [0] 2 2 4 8 3 2 2 3" xfId="1863"/>
    <cellStyle name="Comma [0] 4 2 4 7 5 4" xfId="1864"/>
    <cellStyle name="Comma [0] 2 2 3 8 2 2 2 5" xfId="1865"/>
    <cellStyle name="Comma [0] 2 3 3 8 2 5 3" xfId="1866"/>
    <cellStyle name="Comma [0] 2 2 2 7 5 8" xfId="1867"/>
    <cellStyle name="Comma [0] 2 2 2 10 2 3 4 2" xfId="1868"/>
    <cellStyle name="Comma [0] 2 2 11 4 2 4 2" xfId="1869"/>
    <cellStyle name="Comma [0] 2 2 10 3 2" xfId="1870"/>
    <cellStyle name="Comma [0] 2 3 2 9 4 3 2 3" xfId="1871"/>
    <cellStyle name="Comma [0] 3 8 2 2 2 3" xfId="1872"/>
    <cellStyle name="Comma [0] 2 2 10 3 2 2" xfId="1873"/>
    <cellStyle name="Comma [0] 3 4 9 5 3 6" xfId="1874"/>
    <cellStyle name="Comma [0] 2 2 2 3 10" xfId="1875"/>
    <cellStyle name="Comma [0] 4 2 6 5 2 3" xfId="1876"/>
    <cellStyle name="Comma [0] 2 2 2 2 7 6 4 5" xfId="1877"/>
    <cellStyle name="Comma [0] 5 4 11 2 5" xfId="1878"/>
    <cellStyle name="Comma [0] 2 2 4 5 2 7" xfId="1879"/>
    <cellStyle name="Comma [0] 2 2 10 3 2 2 2" xfId="1880"/>
    <cellStyle name="Comma [0] 2 2 2 6 2 3 5" xfId="1881"/>
    <cellStyle name="Comma [0] 2 4 11 4 2" xfId="1882"/>
    <cellStyle name="Comma [0] 3 2 8 8 9" xfId="1883"/>
    <cellStyle name="Comma [0] 2 2 6 4 6 2" xfId="1884"/>
    <cellStyle name="Comma [0] 4 3 7 7 4 5" xfId="1885"/>
    <cellStyle name="Comma [0] 3 4 7 6 3 2 5" xfId="1886"/>
    <cellStyle name="Comma [0] 2 2 2 2 8 6 2 4 2" xfId="1887"/>
    <cellStyle name="Comma [0] 2 2 12 3 4" xfId="1888"/>
    <cellStyle name="Comma [0] 2 2 2 3 10 2" xfId="1889"/>
    <cellStyle name="Comma [0] 2 2 4 5 2 7 2" xfId="1890"/>
    <cellStyle name="Comma [0] 2 2 10 3 2 2 2 2" xfId="1891"/>
    <cellStyle name="Comma [0] 2 2 12 3 4 2" xfId="1892"/>
    <cellStyle name="Comma [0] 2 2 2 2 7 9" xfId="1893"/>
    <cellStyle name="Comma [0] 4 2 6 5 2 4" xfId="1894"/>
    <cellStyle name="Comma [0] 2 2 2 5 15 2" xfId="1895"/>
    <cellStyle name="Comma [0] 3 4 3 5 2 2 2 2" xfId="1896"/>
    <cellStyle name="Comma [0] 2 2 4 5 2 8" xfId="1897"/>
    <cellStyle name="Comma [0] 2 2 10 3 2 2 3" xfId="1898"/>
    <cellStyle name="Comma [0] 3 4 9 5 3 7" xfId="1899"/>
    <cellStyle name="Comma [0] 2 2 3 4 7 3 2" xfId="1900"/>
    <cellStyle name="Comma [0] 2 2 2 3 11" xfId="1901"/>
    <cellStyle name="Comma [0] 2 3 9 2 5 2" xfId="1902"/>
    <cellStyle name="Comma [0] 2 3 2 4 13 2 2" xfId="1903"/>
    <cellStyle name="Comma [0] 2 2 4 4 2 3 2 2 2" xfId="1904"/>
    <cellStyle name="Comma [0] 2 2 2 2 6 2 2 3 2" xfId="1905"/>
    <cellStyle name="Comma [0] 2 3 2 7 2 3 4" xfId="1906"/>
    <cellStyle name="Comma [0] 5 5 7 4 2" xfId="1907"/>
    <cellStyle name="Comma [0] 2 4 2 8 2 3 2" xfId="1908"/>
    <cellStyle name="Comma [0] 2 2 2 6 2 3 6" xfId="1909"/>
    <cellStyle name="Comma [0] 2 4 11 4 3" xfId="1910"/>
    <cellStyle name="Comma [0] 2 2 12 3 5" xfId="1911"/>
    <cellStyle name="Comma [0] 4 3 6 11 3 2" xfId="1912"/>
    <cellStyle name="Comma [0] 2 2 3 4 7 3 3" xfId="1913"/>
    <cellStyle name="Comma [0] 2 2 2 3 12" xfId="1914"/>
    <cellStyle name="Comma [0] 2 3 9 2 5 3" xfId="1915"/>
    <cellStyle name="Comma [0] 2 2 4 5 2 9" xfId="1916"/>
    <cellStyle name="Comma [0] 2 2 10 3 2 2 4" xfId="1917"/>
    <cellStyle name="Comma [0] 5 5 7 4 3" xfId="1918"/>
    <cellStyle name="Comma [0] 3 10 2 2 2 2" xfId="1919"/>
    <cellStyle name="Comma [0] 2 2 2 6 2 3 7" xfId="1920"/>
    <cellStyle name="Comma [0] 2 4 11 4 4" xfId="1921"/>
    <cellStyle name="Comma [0] 3 2 7 4 6 2" xfId="1922"/>
    <cellStyle name="Comma [0] 2 3 2 2 9 4 2" xfId="1923"/>
    <cellStyle name="Comma [0] 2 2 12 3 6" xfId="1924"/>
    <cellStyle name="Comma [0] 2 2 3 8 5 3 4 2" xfId="1925"/>
    <cellStyle name="Comma [0] 2 3 2 9 4 3 2 4" xfId="1926"/>
    <cellStyle name="Comma [0] 3 8 2 2 2 4" xfId="1927"/>
    <cellStyle name="Comma [0] 2 2 10 3 2 3" xfId="1928"/>
    <cellStyle name="Comma [0] 4 2 6 5 3 3" xfId="1929"/>
    <cellStyle name="Comma [0] 2 2 2 2 7 6 5 5" xfId="1930"/>
    <cellStyle name="Comma [0] 2 2 4 5 3 7" xfId="1931"/>
    <cellStyle name="Comma [0] 2 2 10 3 2 3 2" xfId="1932"/>
    <cellStyle name="Comma [0] 2 2 7 4 4 2 2" xfId="1933"/>
    <cellStyle name="Comma [0] 2 2 2 2 9 2 2 2" xfId="1934"/>
    <cellStyle name="Comma [0] 3 2 10 5 3 2 3" xfId="1935"/>
    <cellStyle name="Comma [0] 4 2 9 6 2" xfId="1936"/>
    <cellStyle name="Comma [0] 2 2 2 11 2 5" xfId="1937"/>
    <cellStyle name="Comma [0] 2 2 2 4 3 3 2 5" xfId="1938"/>
    <cellStyle name="Comma [0] 3 2 2 3 4 3 6" xfId="1939"/>
    <cellStyle name="Comma [0] 2 2 2 2 8 7 2 2 2 2" xfId="1940"/>
    <cellStyle name="Comma [0] 2 4 5 8 2 2" xfId="1941"/>
    <cellStyle name="Comma [0] 2 2 3 4 4 3 2 3" xfId="1942"/>
    <cellStyle name="Comma [0] 2 3 2 4 4" xfId="1943"/>
    <cellStyle name="Comma [0] 2 2 2 6 2 4 5" xfId="1944"/>
    <cellStyle name="Comma [0] 2 4 11 5 2" xfId="1945"/>
    <cellStyle name="Comma [0] 4 2 7 10 5" xfId="1946"/>
    <cellStyle name="Comma [0] 2 2 4 9 6 2 2 4" xfId="1947"/>
    <cellStyle name="Comma [0] 2 2 6 4 7 2" xfId="1948"/>
    <cellStyle name="Comma [0] 4 10 15" xfId="1949"/>
    <cellStyle name="Comma [0] 2 2 12 4 4" xfId="1950"/>
    <cellStyle name="Comma [0] 4 2 7 8 7 2" xfId="1951"/>
    <cellStyle name="Comma [0] 2 3 2 9 4 3 2 5" xfId="1952"/>
    <cellStyle name="Comma [0] 3 8 2 2 2 5" xfId="1953"/>
    <cellStyle name="Comma [0] 2 2 10 3 2 4" xfId="1954"/>
    <cellStyle name="Comma [0] 2 2 4 7 8 3 2 2" xfId="1955"/>
    <cellStyle name="Comma [0] 2 2 2 6 7 3" xfId="1956"/>
    <cellStyle name="Comma [0] 2 2 3 7 3 10" xfId="1957"/>
    <cellStyle name="Comma [0] 3 10 8 6" xfId="1958"/>
    <cellStyle name="Comma [0] 5 6 2 4 5" xfId="1959"/>
    <cellStyle name="Comma [0] 2 2 3 7 7 3 2 4" xfId="1960"/>
    <cellStyle name="Comma [0] 2 2 2 2 4 4 6" xfId="1961"/>
    <cellStyle name="Comma [0] 2 2 11 2 2 2 2" xfId="1962"/>
    <cellStyle name="Comma [0] 2 3 3 5 2 7" xfId="1963"/>
    <cellStyle name="Comma [0] 2 2 4 5 4 7" xfId="1964"/>
    <cellStyle name="Comma [0] 2 2 10 3 2 4 2" xfId="1965"/>
    <cellStyle name="Comma [0] 2 2 3 14 3 2 3" xfId="1966"/>
    <cellStyle name="Comma [0] 2 2 2 2 9 2 3 2" xfId="1967"/>
    <cellStyle name="Comma [0] 4 2 9 7 2" xfId="1968"/>
    <cellStyle name="Comma [0] 2 2 2 11 3 5" xfId="1969"/>
    <cellStyle name="Comma [0] 2 2 2 6 2 5 5" xfId="1970"/>
    <cellStyle name="Comma [0] 2 4 11 6 2" xfId="1971"/>
    <cellStyle name="Comma [0] 2 2 4 7 2 2 2 3" xfId="1972"/>
    <cellStyle name="Comma [0] 2 2 12 5 4" xfId="1973"/>
    <cellStyle name="Comma [0] 4 3 14 3 3 2" xfId="1974"/>
    <cellStyle name="Comma [0] 2 4 5 3 5 5" xfId="1975"/>
    <cellStyle name="Comma [0] 2 2 4 7 8 3 2 2 2" xfId="1976"/>
    <cellStyle name="Comma [0] 2 2 2 6 7 3 2" xfId="1977"/>
    <cellStyle name="Comma [0] 2 2 2 2 4 4 6 2" xfId="1978"/>
    <cellStyle name="Comma [0] 2 2 11 2 2 2 2 2" xfId="1979"/>
    <cellStyle name="Comma [0] 2 3 3 5 2 7 2" xfId="1980"/>
    <cellStyle name="Comma [0] 4 2 3 6 3 2 3" xfId="1981"/>
    <cellStyle name="Comma [0] 2 2 2 4 6 2 3 2" xfId="1982"/>
    <cellStyle name="Comma [0] 4 3 4 12 5" xfId="1983"/>
    <cellStyle name="Comma [0] 2 2 4 8 6 3 4 2" xfId="1984"/>
    <cellStyle name="Comma [0] 2 3 3 9 5 3 2 4" xfId="1985"/>
    <cellStyle name="Comma [0] 4 8 3 2 2 4" xfId="1986"/>
    <cellStyle name="Comma [0] 2 3 2 12 3 2 2 2" xfId="1987"/>
    <cellStyle name="Comma [0] 2 2 10 3 2 5" xfId="1988"/>
    <cellStyle name="Comma [0] 2 2 2 16 2" xfId="1989"/>
    <cellStyle name="Comma [0] 2 2 2 21 2" xfId="1990"/>
    <cellStyle name="Comma [0] 3 11 8 2 4" xfId="1991"/>
    <cellStyle name="Comma [0] 2 3 3 8 9 6" xfId="1992"/>
    <cellStyle name="Comma [0] 4 7 7 5" xfId="1993"/>
    <cellStyle name="Comma [0] 2 2 3 2 6 4 2 2" xfId="1994"/>
    <cellStyle name="Comma [0] 3 4 6 10 5" xfId="1995"/>
    <cellStyle name="Comma [0] 3 12 10 2 2" xfId="1996"/>
    <cellStyle name="Comma [0] 4 13 3 4" xfId="1997"/>
    <cellStyle name="Comma [0] 2 2 2 2 5 4 2 4" xfId="1998"/>
    <cellStyle name="Comma [0] 2 2 4 7 8 3 2 3" xfId="1999"/>
    <cellStyle name="Comma [0] 2 2 2 6 7 4" xfId="2000"/>
    <cellStyle name="Comma [0] 3 2 3 6 7 2" xfId="2001"/>
    <cellStyle name="Comma [0] 3 10 8 7" xfId="2002"/>
    <cellStyle name="Comma [0] 2 2 3 7 7 3 2 5" xfId="2003"/>
    <cellStyle name="Comma [0] 2 2 2 2 4 4 7" xfId="2004"/>
    <cellStyle name="Comma [0] 2 2 11 2 2 2 3" xfId="2005"/>
    <cellStyle name="Comma [0] 2 3 3 5 2 8" xfId="2006"/>
    <cellStyle name="Comma [0] 2 2 2 8 5 10" xfId="2007"/>
    <cellStyle name="Comma [0] 4 2 3 6 3 2 4" xfId="2008"/>
    <cellStyle name="Comma [0] 3 3 2 7 3 4 2" xfId="2009"/>
    <cellStyle name="Comma [0] 2 2 4 6 2 3 3 2" xfId="2010"/>
    <cellStyle name="Comma [0] 2 2 2 2 2 2 2 2" xfId="2011"/>
    <cellStyle name="Comma [0] 2 2 10 3 2 6" xfId="2012"/>
    <cellStyle name="Comma [0] 2 2 4 7 8 3 2 4" xfId="2013"/>
    <cellStyle name="Comma [0] 2 2 2 6 7 5" xfId="2014"/>
    <cellStyle name="Comma [0] 2 2 2 2 4 4 8" xfId="2015"/>
    <cellStyle name="Comma [0] 3 3 4 5 2 7" xfId="2016"/>
    <cellStyle name="Comma [0] 2 2 4 2 4 2" xfId="2017"/>
    <cellStyle name="Comma [0] 2 2 11 2 2 2 4" xfId="2018"/>
    <cellStyle name="Comma [0] 2 3 3 5 2 9" xfId="2019"/>
    <cellStyle name="Comma [0] 2 2 2 2 2 2 2 3" xfId="2020"/>
    <cellStyle name="Comma [0] 2 2 10 3 2 7" xfId="2021"/>
    <cellStyle name="Comma [0] 2 2 2 2 3 6 3 2 3" xfId="2022"/>
    <cellStyle name="Comma [0] 5 5 14 2" xfId="2023"/>
    <cellStyle name="Comma [0] 3 2 7 4 5 2 2" xfId="2024"/>
    <cellStyle name="Comma [0] 2 3 5 9 4 2" xfId="2025"/>
    <cellStyle name="Comma [0] 2 2 12 2 6 2" xfId="2026"/>
    <cellStyle name="Comma [0] 2 2 4 7 8 3 2 5" xfId="2027"/>
    <cellStyle name="Comma [0] 2 2 2 6 7 6" xfId="2028"/>
    <cellStyle name="Comma [0] 3 10 8 3 4 2" xfId="2029"/>
    <cellStyle name="Comma [0] 3 7 8 5 2" xfId="2030"/>
    <cellStyle name="Comma [0] 2 2 2 2 4 4 9" xfId="2031"/>
    <cellStyle name="Comma [0] 3 2 2 3 7" xfId="2032"/>
    <cellStyle name="Comma [0] 2 2 2 2 4 4 3 4 2" xfId="2033"/>
    <cellStyle name="Comma [0] 3 4 4 6 2 2 2 2" xfId="2034"/>
    <cellStyle name="Comma [0] 2 2 4 2 4 3" xfId="2035"/>
    <cellStyle name="Comma [0] 2 2 11 2 2 2 5" xfId="2036"/>
    <cellStyle name="Comma [0] 3 3 3 3 4 3" xfId="2037"/>
    <cellStyle name="Comma [0] 2 2 10 6 2 2 4" xfId="2038"/>
    <cellStyle name="Comma [0] 2 2 3 7 7 3 3" xfId="2039"/>
    <cellStyle name="Comma [0] 2 2 2 2 3 8 2 2 2 2" xfId="2040"/>
    <cellStyle name="Comma [0] 2 3 10 5 2 2" xfId="2041"/>
    <cellStyle name="Comma [0] 2 2 12 3 4 5" xfId="2042"/>
    <cellStyle name="Comma [0] 2 3 3 3 8 4 2 2" xfId="2043"/>
    <cellStyle name="Comma [0] 2 2 4 3 2 6" xfId="2044"/>
    <cellStyle name="Comma [0] 4 2 6 3 2 2" xfId="2045"/>
    <cellStyle name="Comma [0] 2 2 2 2 7 4 4 4" xfId="2046"/>
    <cellStyle name="Comma [0] 2 2 2 2 12 8" xfId="2047"/>
    <cellStyle name="Comma [0] 2 4 8 3 3 7" xfId="2048"/>
    <cellStyle name="Comma [0] 2 2 12 8 2 2" xfId="2049"/>
    <cellStyle name="Comma [0] 2 2 9 8 2 2 2" xfId="2050"/>
    <cellStyle name="Comma [0] 2 2 4 8 3 2 2 4" xfId="2051"/>
    <cellStyle name="Comma [0] 4 2 4 7 5 5" xfId="2052"/>
    <cellStyle name="Comma [0] 2 3 3 8 2 5 4" xfId="2053"/>
    <cellStyle name="Comma [0] 2 2 2 7 5 9" xfId="2054"/>
    <cellStyle name="Comma [0] 2 2 10 3 3" xfId="2055"/>
    <cellStyle name="Comma [0] 2 2 6 5 6" xfId="2056"/>
    <cellStyle name="Comma [0] 2 2 2 2 8 6 3 4" xfId="2057"/>
    <cellStyle name="Comma [0] 2 4 12 4" xfId="2058"/>
    <cellStyle name="Comma [0] 2 2 12 8 2 2 2" xfId="2059"/>
    <cellStyle name="Comma [0] 2 2 9 8 2 2 2 2" xfId="2060"/>
    <cellStyle name="Comma [0] 2 2 10 3 3 2" xfId="2061"/>
    <cellStyle name="Comma [0] 2 2 2 6 3 3 5" xfId="2062"/>
    <cellStyle name="Comma [0] 2 4 12 4 2" xfId="2063"/>
    <cellStyle name="Comma [0] 2 2 6 5 6 2" xfId="2064"/>
    <cellStyle name="Comma [0] 4 3 7 8 4 5" xfId="2065"/>
    <cellStyle name="Comma [0] 2 2 2 2 8 6 3 4 2" xfId="2066"/>
    <cellStyle name="Comma [0] 2 2 13 3 4" xfId="2067"/>
    <cellStyle name="Comma [0] 3 4 9 6 3 6" xfId="2068"/>
    <cellStyle name="Comma [0] 2 2 2 8 10" xfId="2069"/>
    <cellStyle name="Comma [0] 4 2 6 6 2 3" xfId="2070"/>
    <cellStyle name="Comma [0] 2 2 2 2 7 7 4 5" xfId="2071"/>
    <cellStyle name="Comma [0] 3 2 15 2 2 4" xfId="2072"/>
    <cellStyle name="Comma [0] 2 2 4 6 2 7" xfId="2073"/>
    <cellStyle name="Comma [0] 2 2 10 3 3 2 2" xfId="2074"/>
    <cellStyle name="Comma [0] 2 3 5 4 2 2 5" xfId="2075"/>
    <cellStyle name="Comma [0] 2 2 2 2 6 2 3 3 2" xfId="2076"/>
    <cellStyle name="Comma [0] 2 3 2 7 3 3 4" xfId="2077"/>
    <cellStyle name="Comma [0] 5 5 8 4 2" xfId="2078"/>
    <cellStyle name="Comma [0] 2 4 2 8 3 3 2" xfId="2079"/>
    <cellStyle name="Comma [0] 2 2 2 6 3 3 6" xfId="2080"/>
    <cellStyle name="Comma [0] 2 4 12 4 3" xfId="2081"/>
    <cellStyle name="Comma [0] 2 2 13 3 5" xfId="2082"/>
    <cellStyle name="Comma [0] 3 4 9 6 3 7" xfId="2083"/>
    <cellStyle name="Comma [0] 2 2 3 4 8 3 2" xfId="2084"/>
    <cellStyle name="Comma [0] 2 2 2 8 11" xfId="2085"/>
    <cellStyle name="Comma [0] 2 3 9 3 5 2" xfId="2086"/>
    <cellStyle name="Comma [0] 2 3 3 8 3 10" xfId="2087"/>
    <cellStyle name="Comma [0] 4 2 6 6 2 4" xfId="2088"/>
    <cellStyle name="Comma [0] 3 3 10 3 2 2 2" xfId="2089"/>
    <cellStyle name="Comma [0] 3 2 15 2 2 5" xfId="2090"/>
    <cellStyle name="Comma [0] 2 2 4 6 2 8" xfId="2091"/>
    <cellStyle name="Comma [0] 2 2 10 3 3 2 3" xfId="2092"/>
    <cellStyle name="Comma [0] 5 5 8 4 3" xfId="2093"/>
    <cellStyle name="Comma [0] 3 10 2 3 2 2" xfId="2094"/>
    <cellStyle name="Comma [0] 2 2 2 6 3 3 7" xfId="2095"/>
    <cellStyle name="Comma [0] 2 4 12 4 4" xfId="2096"/>
    <cellStyle name="Comma [0] 2 2 13 3 6" xfId="2097"/>
    <cellStyle name="Comma [0] 2 2 3 4 8 3 3" xfId="2098"/>
    <cellStyle name="Comma [0] 2 2 2 8 12" xfId="2099"/>
    <cellStyle name="Comma [0] 2 3 9 3 5 3" xfId="2100"/>
    <cellStyle name="Comma [0] 2 2 4 6 2 9" xfId="2101"/>
    <cellStyle name="Comma [0] 2 2 10 3 3 2 4" xfId="2102"/>
    <cellStyle name="Comma [0] 3 2 5 6 2 7" xfId="2103"/>
    <cellStyle name="Comma [0] 2 4 5 5 2 2 5" xfId="2104"/>
    <cellStyle name="Comma [0] 2 2 4 2 10 4 2" xfId="2105"/>
    <cellStyle name="Comma [0] 2 2 10 6 5 2" xfId="2106"/>
    <cellStyle name="Comma [0] 3 5 2" xfId="2107"/>
    <cellStyle name="Comma [0] 2 2 2 4 11 4 2" xfId="2108"/>
    <cellStyle name="Comma [0] 2 2 6 7 2 2 5" xfId="2109"/>
    <cellStyle name="Comma [0] 2 4 8 3 3 2 4" xfId="2110"/>
    <cellStyle name="Comma [0] 3 3 9 6 2 3" xfId="2111"/>
    <cellStyle name="Comma [0] 2 2 2 2 12 3 4" xfId="2112"/>
    <cellStyle name="Comma [0] 2 3 9 3 5 4" xfId="2113"/>
    <cellStyle name="Comma [0] 2 2 3 4 8 3 4" xfId="2114"/>
    <cellStyle name="Comma [0] 2 2 2 8 13" xfId="2115"/>
    <cellStyle name="Comma [0] 4 2 6 6 2 6" xfId="2116"/>
    <cellStyle name="Comma [0] 2 2 9 4 3 2 2 2" xfId="2117"/>
    <cellStyle name="Comma [0] 2 2 10 3 3 2 5" xfId="2118"/>
    <cellStyle name="Comma [0] 2 2 13 3 7" xfId="2119"/>
    <cellStyle name="Comma [0] 2 2 10 3 3 3" xfId="2120"/>
    <cellStyle name="Comma [0] 4 2 6 6 3 3" xfId="2121"/>
    <cellStyle name="Comma [0] 2 2 2 10 14" xfId="2122"/>
    <cellStyle name="Comma [0] 2 2 2 2 7 7 5 5" xfId="2123"/>
    <cellStyle name="Comma [0] 2 2 4 6 3 7" xfId="2124"/>
    <cellStyle name="Comma [0] 2 2 10 3 3 3 2" xfId="2125"/>
    <cellStyle name="Comma [0] 3 7 10 5" xfId="2126"/>
    <cellStyle name="Comma [0] 2 2 7 4 5 2 2" xfId="2127"/>
    <cellStyle name="Comma [0] 2 2 2 2 9 3 2 2" xfId="2128"/>
    <cellStyle name="Comma [0] 2 2 2 12 2 5" xfId="2129"/>
    <cellStyle name="Comma [0] 2 2 2 6 3 4 5" xfId="2130"/>
    <cellStyle name="Comma [0] 2 4 12 5 2" xfId="2131"/>
    <cellStyle name="Comma [0] 2 2 4 9 6 3 2 4" xfId="2132"/>
    <cellStyle name="Comma [0] 2 2 6 5 7 2" xfId="2133"/>
    <cellStyle name="Comma [0] 2 2 2 2 5 6 10" xfId="2134"/>
    <cellStyle name="Comma [0] 2 2 13 4 4" xfId="2135"/>
    <cellStyle name="Comma [0] 2 2 2 2 2 4 10" xfId="2136"/>
    <cellStyle name="Comma [0] 2 2 2 2 6 3 2 2 2" xfId="2137"/>
    <cellStyle name="Comma [0] 2 3 2 8 2 2 4" xfId="2138"/>
    <cellStyle name="Comma [0] 2 2 2 7 2 2 6" xfId="2139"/>
    <cellStyle name="Comma [0] 2 4 4 3 3 2 5" xfId="2140"/>
    <cellStyle name="Comma [0] 5 6 7 3 2" xfId="2141"/>
    <cellStyle name="Comma [0] 2 4 2 9 2 2 2" xfId="2142"/>
    <cellStyle name="Comma [0] 3 12 7 2 2 2" xfId="2143"/>
    <cellStyle name="Comma [0] 2 2 7 4 5 3" xfId="2144"/>
    <cellStyle name="Comma [0] 2 2 2 2 9 3 3" xfId="2145"/>
    <cellStyle name="Comma [0] 2 2 10 3 3 4" xfId="2146"/>
    <cellStyle name="Comma [0] 2 2 4 7 8 3 3 2" xfId="2147"/>
    <cellStyle name="Comma [0] 2 2 2 6 8 3" xfId="2148"/>
    <cellStyle name="Comma [0] 2 3 10 5 2 2 4" xfId="2149"/>
    <cellStyle name="Comma [0] 2 3 2 3 4 5 4" xfId="2150"/>
    <cellStyle name="Comma [0] 3 2 2 4 4" xfId="2151"/>
    <cellStyle name="Comma [0] 2 2 3 5 3 3 2 3" xfId="2152"/>
    <cellStyle name="Comma [0] 2 2 2 2 4 5 6" xfId="2153"/>
    <cellStyle name="Comma [0] 2 2 2 3 8 2 2 2" xfId="2154"/>
    <cellStyle name="Comma [0] 2 2 8 3 4 2 2" xfId="2155"/>
    <cellStyle name="Comma [0] 2 2 2 5 2 3 2 5" xfId="2156"/>
    <cellStyle name="Comma [0] 2 2 11 2 2 3 2" xfId="2157"/>
    <cellStyle name="Comma [0] 2 3 3 5 3 7" xfId="2158"/>
    <cellStyle name="Comma [0] 2 2 4 6 4 7" xfId="2159"/>
    <cellStyle name="Comma [0] 2 2 10 3 3 4 2" xfId="2160"/>
    <cellStyle name="Comma [0] 2 2 2 12 3 5" xfId="2161"/>
    <cellStyle name="Comma [0] 3 12 7 2 2 2 2" xfId="2162"/>
    <cellStyle name="Comma [0] 4 3 3 16" xfId="2163"/>
    <cellStyle name="Comma [0] 3 7 11 5" xfId="2164"/>
    <cellStyle name="Comma [0] 2 2 2 2 9 3 3 2" xfId="2165"/>
    <cellStyle name="Comma [0] 4 6 6 3 2 4" xfId="2166"/>
    <cellStyle name="Comma [0] 2 2 2 2 6 3 2 2 2 2" xfId="2167"/>
    <cellStyle name="Comma [0] 2 3 2 8 2 2 4 2" xfId="2168"/>
    <cellStyle name="Comma [0] 2 2 4 11 4 3" xfId="2169"/>
    <cellStyle name="Comma [0] 2 2 2 6 3 5 5" xfId="2170"/>
    <cellStyle name="Comma [0] 2 4 12 6 2" xfId="2171"/>
    <cellStyle name="Comma [0] 2 2 4 7 2 3 2 3" xfId="2172"/>
    <cellStyle name="Comma [0] 2 2 2 5 6 2 2 4" xfId="2173"/>
    <cellStyle name="Comma [0] 2 3 2 7 3 5 3" xfId="2174"/>
    <cellStyle name="Comma [0] 2 2 3 5 7 2 2 2" xfId="2175"/>
    <cellStyle name="Comma [0] 2 2 2 2 3 11" xfId="2176"/>
    <cellStyle name="Comma [0] 2 2 13 5 4" xfId="2177"/>
    <cellStyle name="Comma [0] 2 2 2 4 6 2 4 2" xfId="2178"/>
    <cellStyle name="Comma [0] 2 2 10 3 3 5" xfId="2179"/>
    <cellStyle name="Comma [0] 2 2 6 7 2 7" xfId="2180"/>
    <cellStyle name="Comma [0] 2 2 10 5 4 2 2" xfId="2181"/>
    <cellStyle name="Comma [0] 2 3 5 6 3 2 5" xfId="2182"/>
    <cellStyle name="Comma [0] 3 2 2 11 2 3" xfId="2183"/>
    <cellStyle name="Comma [0] 4 2 8 7 2 3" xfId="2184"/>
    <cellStyle name="Comma [0] 2 2 2 10 3 5 3" xfId="2185"/>
    <cellStyle name="Comma [0] 2 2 2 2 11 2 4 2" xfId="2186"/>
    <cellStyle name="Comma [0] 3 2 2 4 7 8" xfId="2187"/>
    <cellStyle name="Comma [0] 2 2 11 5 4 3" xfId="2188"/>
    <cellStyle name="Comma [0] 2 2 2 2 2 2 3 3" xfId="2189"/>
    <cellStyle name="Comma [0] 2 2 10 3 3 7" xfId="2190"/>
    <cellStyle name="Comma [0] 2 2 12 2 7 2" xfId="2191"/>
    <cellStyle name="Comma [0] 4 2 6 3 2 3" xfId="2192"/>
    <cellStyle name="Comma [0] 2 2 2 2 7 4 4 5" xfId="2193"/>
    <cellStyle name="Comma [0] 2 2 4 3 2 7" xfId="2194"/>
    <cellStyle name="Comma [0] 3 3 7 2 10" xfId="2195"/>
    <cellStyle name="Comma [0] 2 2 2 2 12 9" xfId="2196"/>
    <cellStyle name="Comma [0] 2 2 4 8 3 2 2 5" xfId="2197"/>
    <cellStyle name="Comma [0] 3 11 3 2 4 2" xfId="2198"/>
    <cellStyle name="Comma [0] 2 2 12 8 2 3" xfId="2199"/>
    <cellStyle name="Comma [0] 2 2 9 8 2 2 3" xfId="2200"/>
    <cellStyle name="Comma [0] 2 2 2 2 12 5 2 2" xfId="2201"/>
    <cellStyle name="Comma [0] 3 2 6 8 9" xfId="2202"/>
    <cellStyle name="Comma [0] 3 2 2 3 2 2 2 2 2" xfId="2203"/>
    <cellStyle name="Comma [0] 2 2 6 2 6 2" xfId="2204"/>
    <cellStyle name="Comma [0] 2 2 10 3 4" xfId="2205"/>
    <cellStyle name="Comma [0] 2 2 2 2 3 8 3 4 2" xfId="2206"/>
    <cellStyle name="Comma [0] 2 2 2 3 10 6" xfId="2207"/>
    <cellStyle name="Comma [0] 2 3 11 7 2" xfId="2208"/>
    <cellStyle name="Comma [0] 2 2 2 2 7 9 2 2" xfId="2209"/>
    <cellStyle name="Comma [0] 3 3 3 3 4 4" xfId="2210"/>
    <cellStyle name="Comma [0] 2 2 10 6 2 2 5" xfId="2211"/>
    <cellStyle name="Comma [0] 2 2 3 2 9 7" xfId="2212"/>
    <cellStyle name="Comma [0] 2 3 7 4 9" xfId="2213"/>
    <cellStyle name="Comma [0] 2 2 2 10 2 3 5" xfId="2214"/>
    <cellStyle name="Comma [0] 2 2 2 2 9 7 2 7" xfId="2215"/>
    <cellStyle name="Comma [0] 2 2 2 4 7 3 3 2" xfId="2216"/>
    <cellStyle name="Comma [0] 2 2 11 4 2 5" xfId="2217"/>
    <cellStyle name="Comma [0] 2 2 10 4" xfId="2218"/>
    <cellStyle name="Comma [0] 2 2 11 3 3 2 3" xfId="2219"/>
    <cellStyle name="Comma [0] 3 2 2 3 4 3 3 2" xfId="2220"/>
    <cellStyle name="Comma [0] 2 2 4 2 8 4" xfId="2221"/>
    <cellStyle name="Comma [0] 2 4 7 3 6" xfId="2222"/>
    <cellStyle name="Comma [0] 5 16 2 4" xfId="2223"/>
    <cellStyle name="Comma [0] 2 2 2 11 2 2 2" xfId="2224"/>
    <cellStyle name="Comma [0] 2 2 2 4 3 3 2 2 2" xfId="2225"/>
    <cellStyle name="Comma [0] 2 2 10 8 4 5" xfId="2226"/>
    <cellStyle name="Comma [0] 2 3 7 3 2 3 2" xfId="2227"/>
    <cellStyle name="Comma [0] 2 4 3 6 3 4" xfId="2228"/>
    <cellStyle name="Comma [0] 2 2 2 2 14 2 7" xfId="2229"/>
    <cellStyle name="Comma [0] 2 2 2 6 2 4 2 2" xfId="2230"/>
    <cellStyle name="Comma [0] 2 3 2 8 7 3 5" xfId="2231"/>
    <cellStyle name="Comma [0] 3 7 5 2 5" xfId="2232"/>
    <cellStyle name="Comma [0] 2 2 3 2 5 5 3" xfId="2233"/>
    <cellStyle name="Comma [0] 2 2 10 4 10" xfId="2234"/>
    <cellStyle name="Comma [0] 2 2 2 7 7 3 7" xfId="2235"/>
    <cellStyle name="Comma [0] 4 2 7 10 2 2" xfId="2236"/>
    <cellStyle name="Comma [0] 2 2 2 3 4 9" xfId="2237"/>
    <cellStyle name="Comma [0] 3 2 3 8 2 4" xfId="2238"/>
    <cellStyle name="Comma [0] 2 2 3 7 3 2 3" xfId="2239"/>
    <cellStyle name="Comma [0] 2 4 5 3 4 2 2" xfId="2240"/>
    <cellStyle name="Comma [0] 3 12 3 9" xfId="2241"/>
    <cellStyle name="Comma [0] 2 2 4 2 2 3 2 5" xfId="2242"/>
    <cellStyle name="Comma [0] 3 4 7 12 5" xfId="2243"/>
    <cellStyle name="Comma [0] 2 2 2 8 2 6" xfId="2244"/>
    <cellStyle name="Comma [0] 2 2 3 18 2" xfId="2245"/>
    <cellStyle name="Comma [0] 2 4 6 8 3 7" xfId="2246"/>
    <cellStyle name="Comma [0] 2 2 11 10 7" xfId="2247"/>
    <cellStyle name="Comma [0] 2 4 2 5 9" xfId="2248"/>
    <cellStyle name="Comma [0] 3 2 2 9 10 2" xfId="2249"/>
    <cellStyle name="Comma [0] 2 2 12 3 5 4" xfId="2250"/>
    <cellStyle name="Comma [0] 2 2 10 4 2" xfId="2251"/>
    <cellStyle name="Comma [0] 2 3 9 14" xfId="2252"/>
    <cellStyle name="Comma [0] 4 16 3 2 3" xfId="2253"/>
    <cellStyle name="Comma [0] 2 2 2 2 5 7 2 2 3" xfId="2254"/>
    <cellStyle name="Comma [0] 3 8 2 3 2 3" xfId="2255"/>
    <cellStyle name="Comma [0] 2 2 10 4 2 2" xfId="2256"/>
    <cellStyle name="Comma [0] 2 2 2 13 2 5" xfId="2257"/>
    <cellStyle name="Comma [0] 2 3 2 2 7 9" xfId="2258"/>
    <cellStyle name="Comma [0] 3 2 2 2 8 2 2 4" xfId="2259"/>
    <cellStyle name="Comma [0] 2 2 2 2 9 4 2 2" xfId="2260"/>
    <cellStyle name="Comma [0] 2 2 2 2 2 10 2 4" xfId="2261"/>
    <cellStyle name="Comma [0] 2 2 2 6 4 4 5" xfId="2262"/>
    <cellStyle name="Comma [0] 2 4 13 5 2" xfId="2263"/>
    <cellStyle name="Comma [0] 2 4 4 16" xfId="2264"/>
    <cellStyle name="Comma [0] 2 2 6 6 7 2" xfId="2265"/>
    <cellStyle name="Comma [0] 2 2 10 4 2 2 2 2" xfId="2266"/>
    <cellStyle name="Comma [0] 2 2 14 4 4" xfId="2267"/>
    <cellStyle name="Comma [0] 4 18 3 2" xfId="2268"/>
    <cellStyle name="Comma [0] 2 2 2 2 5 9 2 2" xfId="2269"/>
    <cellStyle name="Comma [0] 2 2 12 3 2 2 2 2" xfId="2270"/>
    <cellStyle name="Comma [0] 2 2 2 2 3 6 3 4 2" xfId="2271"/>
    <cellStyle name="Comma [0] 2 4 2 3 7" xfId="2272"/>
    <cellStyle name="Comma [0] 2 2 10 4 2 2 5" xfId="2273"/>
    <cellStyle name="Comma [0] 2 2 2 3 2 7" xfId="2274"/>
    <cellStyle name="Comma [0] 4 2 4 3 2 3" xfId="2275"/>
    <cellStyle name="Comma [0] 4 13 5 5" xfId="2276"/>
    <cellStyle name="Comma [0] 2 2 2 2 5 4 4 5" xfId="2277"/>
    <cellStyle name="Comma [0] 2 2 2 18 3" xfId="2278"/>
    <cellStyle name="Comma [0] 2 2 10 8 2 3" xfId="2279"/>
    <cellStyle name="Comma [0] 2 2 9 6 2 2 3" xfId="2280"/>
    <cellStyle name="Comma [0] 2 2 2 2 2 8 3 2 3" xfId="2281"/>
    <cellStyle name="Comma [0] 3 8 2 3 2 4" xfId="2282"/>
    <cellStyle name="Comma [0] 2 2 10 4 2 3" xfId="2283"/>
    <cellStyle name="Comma [0] 3 8 2 3 2 5" xfId="2284"/>
    <cellStyle name="Comma [0] 2 2 10 4 2 4" xfId="2285"/>
    <cellStyle name="Comma [0] 5 11 4" xfId="2286"/>
    <cellStyle name="Comma [0] 3 4 8 2 2 2 2" xfId="2287"/>
    <cellStyle name="Comma [0] 2 2 7 5 4 3" xfId="2288"/>
    <cellStyle name="Comma [0] 3 4 2 6 4 4" xfId="2289"/>
    <cellStyle name="Comma [0] 2 2 11 10" xfId="2290"/>
    <cellStyle name="Comma [0] 2 4 7 2 2 4 2" xfId="2291"/>
    <cellStyle name="Comma [0] 2 2 2 2 8 7 3 2 3" xfId="2292"/>
    <cellStyle name="Comma [0] 2 4 6 8 3" xfId="2293"/>
    <cellStyle name="Comma [0] 2 2 4 7 8 4 2 2" xfId="2294"/>
    <cellStyle name="Comma [0] 2 2 2 7 7 3" xfId="2295"/>
    <cellStyle name="Comma [0] 2 2 3 7 8 10" xfId="2296"/>
    <cellStyle name="Comma [0] 3 10 11 5" xfId="2297"/>
    <cellStyle name="Comma [0] 3 11 8 6" xfId="2298"/>
    <cellStyle name="Comma [0] 4 13 7" xfId="2299"/>
    <cellStyle name="Comma [0] 2 2 2 2 5 4 6" xfId="2300"/>
    <cellStyle name="Comma [0] 2 2 11 2 3 2 2" xfId="2301"/>
    <cellStyle name="Comma [0] 2 3 3 6 2 7" xfId="2302"/>
    <cellStyle name="Comma [0] 2 3 6 3 2 2 5" xfId="2303"/>
    <cellStyle name="Comma [0] 2 2 2 2 14 2" xfId="2304"/>
    <cellStyle name="Comma [0] 2 2 2 4 6 3 3 2" xfId="2305"/>
    <cellStyle name="Comma [0] 2 2 10 4 2 5" xfId="2306"/>
    <cellStyle name="Comma [0] 5 11 5" xfId="2307"/>
    <cellStyle name="Comma [0] 3 4 8 2 2 2 3" xfId="2308"/>
    <cellStyle name="Comma [0] 2 2 7 5 4 4" xfId="2309"/>
    <cellStyle name="Comma [0] 3 2 8 5 4 2" xfId="2310"/>
    <cellStyle name="Comma [0] 2 2 2 2 8 7 3 2 4" xfId="2311"/>
    <cellStyle name="Comma [0] 2 4 6 8 4" xfId="2312"/>
    <cellStyle name="Comma [0] 3 4 2 6 4 5" xfId="2313"/>
    <cellStyle name="Comma [0] 2 2 11 11" xfId="2314"/>
    <cellStyle name="Comma [0] 2 2 2 7 7 4" xfId="2315"/>
    <cellStyle name="Comma [0] 4 13 8" xfId="2316"/>
    <cellStyle name="Comma [0] 2 2 2 2 5 4 7" xfId="2317"/>
    <cellStyle name="Comma [0] 2 3 3 2 5 3 2 2 2" xfId="2318"/>
    <cellStyle name="Comma [0] 2 2 11 2 3 2 3" xfId="2319"/>
    <cellStyle name="Comma [0] 2 3 3 6 2 8" xfId="2320"/>
    <cellStyle name="Comma [0] 2 2 4 3 8 3 2" xfId="2321"/>
    <cellStyle name="Comma [0] 2 4 8 3 5 2" xfId="2322"/>
    <cellStyle name="Comma [0] 2 2 2 2 14 3" xfId="2323"/>
    <cellStyle name="Comma [0] 2 2 2 2 2 3 2 2" xfId="2324"/>
    <cellStyle name="Comma [0] 2 2 10 4 2 6" xfId="2325"/>
    <cellStyle name="Comma [0] 5 11 6" xfId="2326"/>
    <cellStyle name="Comma [0] 3 4 8 2 2 2 4" xfId="2327"/>
    <cellStyle name="Comma [0] 2 2 7 5 4 5" xfId="2328"/>
    <cellStyle name="Comma [0] 3 5 8 3 2 2 2" xfId="2329"/>
    <cellStyle name="Comma [0] 3 2 8 5 4 3" xfId="2330"/>
    <cellStyle name="Comma [0] 2 2 2 2 8 7 3 2 5" xfId="2331"/>
    <cellStyle name="Comma [0] 2 4 6 8 5" xfId="2332"/>
    <cellStyle name="Comma [0] 2 2 11 12" xfId="2333"/>
    <cellStyle name="Comma [0] 2 2 2 7 7 5" xfId="2334"/>
    <cellStyle name="Comma [0] 4 5 10 3" xfId="2335"/>
    <cellStyle name="Comma [0] 4 3 15 3 5" xfId="2336"/>
    <cellStyle name="Comma [0] 2 2 3 8 2 2 4 2" xfId="2337"/>
    <cellStyle name="Comma [0] 2 2 3 7 2 7 2" xfId="2338"/>
    <cellStyle name="Comma [0] 3 10 11 7" xfId="2339"/>
    <cellStyle name="Comma [0] 4 2 5 7 2 3 2" xfId="2340"/>
    <cellStyle name="Comma [0] 2 3 3 9 2 2 2 2" xfId="2341"/>
    <cellStyle name="Comma [0] 4 13 9" xfId="2342"/>
    <cellStyle name="Comma [0] 2 2 2 2 5 4 8" xfId="2343"/>
    <cellStyle name="Comma [0] 3 3 4 6 2 7" xfId="2344"/>
    <cellStyle name="Comma [0] 2 2 4 3 4 2" xfId="2345"/>
    <cellStyle name="Comma [0] 2 4 6 4 2 2 5" xfId="2346"/>
    <cellStyle name="Comma [0] 2 2 11 2 3 2 4" xfId="2347"/>
    <cellStyle name="Comma [0] 2 3 3 6 2 9" xfId="2348"/>
    <cellStyle name="Comma [0] 2 2 4 3 8 3 3" xfId="2349"/>
    <cellStyle name="Comma [0] 2 4 8 3 5 3" xfId="2350"/>
    <cellStyle name="Comma [0] 2 2 2 2 14 4" xfId="2351"/>
    <cellStyle name="Comma [0] 2 2 3 4 7 3 3 2" xfId="2352"/>
    <cellStyle name="Comma [0] 2 2 2 3 12 2" xfId="2353"/>
    <cellStyle name="Comma [0] 2 2 2 2 2 3 2 3" xfId="2354"/>
    <cellStyle name="Comma [0] 2 2 10 4 2 7" xfId="2355"/>
    <cellStyle name="Comma [0] 4 8 11 2 2" xfId="2356"/>
    <cellStyle name="Comma [0] 3 2 8 5 4 4" xfId="2357"/>
    <cellStyle name="Comma [0] 2 4 6 8 6" xfId="2358"/>
    <cellStyle name="Comma [0] 2 2 11 13" xfId="2359"/>
    <cellStyle name="Comma [0] 2 3 2 3 6 2" xfId="2360"/>
    <cellStyle name="Comma [0] 2 2 12 3 6 2" xfId="2361"/>
    <cellStyle name="Comma [0] 4 3 2 4 2 3" xfId="2362"/>
    <cellStyle name="Comma [0] 2 2 2 2 9 9" xfId="2363"/>
    <cellStyle name="Comma [0] 2 2 2 7 7 6" xfId="2364"/>
    <cellStyle name="Comma [0] 2 2 2 2 5 4 9" xfId="2365"/>
    <cellStyle name="Comma [0] 2 2 4 3 4 3" xfId="2366"/>
    <cellStyle name="Comma [0] 4 3 5 6 2 6" xfId="2367"/>
    <cellStyle name="Comma [0] 2 2 9 5 2 2 2 2" xfId="2368"/>
    <cellStyle name="Comma [0] 2 2 11 2 3 2 5" xfId="2369"/>
    <cellStyle name="Comma [0] 2 2 4 3 8 3 4" xfId="2370"/>
    <cellStyle name="Comma [0] 2 4 8 3 5 4" xfId="2371"/>
    <cellStyle name="Comma [0] 2 2 2 2 2 7 3 2 2 2" xfId="2372"/>
    <cellStyle name="Comma [0] 2 2 2 2 14 5" xfId="2373"/>
    <cellStyle name="Comma [0] 2 3 2 6 8 10" xfId="2374"/>
    <cellStyle name="Comma [0] 3 2 2 9 10 3" xfId="2375"/>
    <cellStyle name="Comma [0] 2 2 12 3 5 5" xfId="2376"/>
    <cellStyle name="Comma [0] 4 2 6 3 3 2" xfId="2377"/>
    <cellStyle name="Comma [0] 3 2 2 8 7 2 2 2" xfId="2378"/>
    <cellStyle name="Comma [0] 2 2 2 2 7 4 5 4" xfId="2379"/>
    <cellStyle name="Comma [0] 2 2 4 3 3 6" xfId="2380"/>
    <cellStyle name="Comma [0] 4 3 2 11 2 3" xfId="2381"/>
    <cellStyle name="Comma [0] 2 2 2 9 7 2 4" xfId="2382"/>
    <cellStyle name="Comma [0] 2 2 2 2 13 8" xfId="2383"/>
    <cellStyle name="Comma [0] 2 2 4 3 8 2 7" xfId="2384"/>
    <cellStyle name="Comma [0] 2 2 12 8 3 2" xfId="2385"/>
    <cellStyle name="Comma [0] 2 2 9 8 2 3 2" xfId="2386"/>
    <cellStyle name="Comma [0] 4 3 5 8 2 2 4" xfId="2387"/>
    <cellStyle name="Comma [0] 2 2 2 7 6 9" xfId="2388"/>
    <cellStyle name="Comma [0] 2 2 10 4 3" xfId="2389"/>
    <cellStyle name="Comma [0] 2 2 4 5 7 6 2" xfId="2390"/>
    <cellStyle name="Comma [0] 2 3 9 15" xfId="2391"/>
    <cellStyle name="Comma [0] 4 16 3 2 4" xfId="2392"/>
    <cellStyle name="Comma [0] 2 2 2 2 5 7 2 2 4" xfId="2393"/>
    <cellStyle name="Comma [0] 2 2 10 4 3 2" xfId="2394"/>
    <cellStyle name="Comma [0] 2 2 10 4 4 3" xfId="2395"/>
    <cellStyle name="Comma [0] 2 4 3 2 3 2" xfId="2396"/>
    <cellStyle name="Comma [0] 2 2 2 2 10 2 5" xfId="2397"/>
    <cellStyle name="Comma [0] 3 2 6 6 2 5" xfId="2398"/>
    <cellStyle name="Comma [0] 2 2 7 6 7" xfId="2399"/>
    <cellStyle name="Comma [0] 2 4 5 6 2 2 3" xfId="2400"/>
    <cellStyle name="Comma [0] 4 2 7 6 2 3" xfId="2401"/>
    <cellStyle name="Comma [0] 2 2 2 2 8 7 4 5" xfId="2402"/>
    <cellStyle name="Comma [0] 3 2 16 2 2 4" xfId="2403"/>
    <cellStyle name="Comma [0] 2 2 5 6 2 7" xfId="2404"/>
    <cellStyle name="Comma [0] 2 2 10 4 3 2 2" xfId="2405"/>
    <cellStyle name="Comma [0] 2 3 5 5 2 2 5" xfId="2406"/>
    <cellStyle name="Comma [0] 2 2 10 5 5 3" xfId="2407"/>
    <cellStyle name="Comma [0] 2 3 2 8 3 2 2 2 2" xfId="2408"/>
    <cellStyle name="Comma [0] 2 4 3 3 4 2" xfId="2409"/>
    <cellStyle name="Comma [0] 2 4 8 3 2 2 5" xfId="2410"/>
    <cellStyle name="Comma [0] 3 3 9 5 2 4" xfId="2411"/>
    <cellStyle name="Comma [0] 2 2 2 2 11 3 5" xfId="2412"/>
    <cellStyle name="Comma [0] 4 2 15 2 4" xfId="2413"/>
    <cellStyle name="Comma [0] 2 2 2 7 4 4 5" xfId="2414"/>
    <cellStyle name="Comma [0] 2 2 7 6 7 2" xfId="2415"/>
    <cellStyle name="Comma [0] 2 2 10 4 3 2 2 2" xfId="2416"/>
    <cellStyle name="Comma [0] 2 2 10 4 4 4" xfId="2417"/>
    <cellStyle name="Comma [0] 2 4 3 2 3 3" xfId="2418"/>
    <cellStyle name="Comma [0] 2 2 2 2 10 2 6" xfId="2419"/>
    <cellStyle name="Comma [0] 3 2 6 6 2 6" xfId="2420"/>
    <cellStyle name="Comma [0] 2 2 7 6 8" xfId="2421"/>
    <cellStyle name="Comma [0] 2 2 8 4 3 2 2 2" xfId="2422"/>
    <cellStyle name="Comma [0] 2 4 5 6 2 2 4" xfId="2423"/>
    <cellStyle name="Comma [0] 4 2 7 6 2 4" xfId="2424"/>
    <cellStyle name="Comma [0] 3 2 16 2 2 5" xfId="2425"/>
    <cellStyle name="Comma [0] 2 2 10 4 3 2 3" xfId="2426"/>
    <cellStyle name="Comma [0] 2 2 2 7 9 3" xfId="2427"/>
    <cellStyle name="Comma [0] 4 20 7" xfId="2428"/>
    <cellStyle name="Comma [0] 4 15 7" xfId="2429"/>
    <cellStyle name="Comma [0] 2 2 2 2 5 6 6" xfId="2430"/>
    <cellStyle name="Comma [0] 2 2 2 3 8 3 3 2" xfId="2431"/>
    <cellStyle name="Comma [0] 2 2 11 2 3 4 2" xfId="2432"/>
    <cellStyle name="Comma [0] 2 3 3 6 4 7" xfId="2433"/>
    <cellStyle name="Comma [0] 3 2 2 7 2 5 2 2" xfId="2434"/>
    <cellStyle name="Comma [0] 2 2 2 2 21 2" xfId="2435"/>
    <cellStyle name="Comma [0] 2 2 2 2 16 2" xfId="2436"/>
    <cellStyle name="Comma [0] 2 3 11 8 2 4" xfId="2437"/>
    <cellStyle name="Comma [0] 2 2 4 8 6 2 2" xfId="2438"/>
    <cellStyle name="Comma [0] 2 2 10 4 4 5" xfId="2439"/>
    <cellStyle name="Comma [0] 2 4 3 2 3 4" xfId="2440"/>
    <cellStyle name="Comma [0] 2 2 2 2 10 2 7" xfId="2441"/>
    <cellStyle name="Comma [0] 3 2 6 6 2 7" xfId="2442"/>
    <cellStyle name="Comma [0] 2 2 7 6 9" xfId="2443"/>
    <cellStyle name="Comma [0] 2 4 5 6 2 2 5" xfId="2444"/>
    <cellStyle name="Comma [0] 4 2 7 6 2 5" xfId="2445"/>
    <cellStyle name="Comma [0] 2 2 2 9 10 2 2 2" xfId="2446"/>
    <cellStyle name="Comma [0] 2 2 10 4 3 2 4" xfId="2447"/>
    <cellStyle name="Comma [0] 2 2 2 4 2 6" xfId="2448"/>
    <cellStyle name="Comma [0] 2 3 3 3 6 5 2 2" xfId="2449"/>
    <cellStyle name="Comma [0] 4 2 4 4 2 2" xfId="2450"/>
    <cellStyle name="Comma [0] 4 14 5 4" xfId="2451"/>
    <cellStyle name="Comma [0] 2 2 2 2 5 5 4 4" xfId="2452"/>
    <cellStyle name="Comma [0] 4 2 2 8 5 5" xfId="2453"/>
    <cellStyle name="Comma [0] 2 3 3 6 3 5 4" xfId="2454"/>
    <cellStyle name="Comma [0] 3 4 4 7 3 3 2" xfId="2455"/>
    <cellStyle name="Comma [0] 2 2 3 6 6 2 2 3" xfId="2456"/>
    <cellStyle name="Comma [0] 2 2 10 9 2 2" xfId="2457"/>
    <cellStyle name="Comma [0] 2 2 9 6 3 2 2" xfId="2458"/>
    <cellStyle name="Comma [0] 4 2 4 10 7" xfId="2459"/>
    <cellStyle name="Comma [0] 2 2 2 6 5 2 2 5" xfId="2460"/>
    <cellStyle name="Comma [0] 2 2 2 2 2 8 4 2 2" xfId="2461"/>
    <cellStyle name="Comma [0] 2 2 10 4 3 2 5" xfId="2462"/>
    <cellStyle name="Comma [0] 2 2 2 4 2 7" xfId="2463"/>
    <cellStyle name="Comma [0] 4 3 7 5 2 2 2 2" xfId="2464"/>
    <cellStyle name="Comma [0] 4 2 4 4 2 3" xfId="2465"/>
    <cellStyle name="Comma [0] 4 14 5 5" xfId="2466"/>
    <cellStyle name="Comma [0] 2 2 2 2 5 5 4 5" xfId="2467"/>
    <cellStyle name="Comma [0] 2 2 4 6 7 2 2 2" xfId="2468"/>
    <cellStyle name="Comma [0] 2 2 10 9 2 3" xfId="2469"/>
    <cellStyle name="Comma [0] 2 2 9 6 3 2 3" xfId="2470"/>
    <cellStyle name="Comma [0] 2 3 3 6 3 5 5" xfId="2471"/>
    <cellStyle name="Comma [0] 3 3 6 12 2 2" xfId="2472"/>
    <cellStyle name="Comma [0] 2 2 3 6 6 2 2 4" xfId="2473"/>
    <cellStyle name="Comma [0] 2 2 10 4 3 3" xfId="2474"/>
    <cellStyle name="Comma [0] 2 2 10 4 5 3" xfId="2475"/>
    <cellStyle name="Comma [0] 2 4 3 2 4 2" xfId="2476"/>
    <cellStyle name="Comma [0] 3 3 9 4 2 4" xfId="2477"/>
    <cellStyle name="Comma [0] 2 2 2 2 10 3 5" xfId="2478"/>
    <cellStyle name="Comma [0] 3 2 6 6 3 5" xfId="2479"/>
    <cellStyle name="Comma [0] 2 2 7 7 7" xfId="2480"/>
    <cellStyle name="Comma [0] 4 2 7 6 3 3" xfId="2481"/>
    <cellStyle name="Comma [0] 2 2 2 2 8 7 5 5" xfId="2482"/>
    <cellStyle name="Comma [0] 2 2 5 6 3 7" xfId="2483"/>
    <cellStyle name="Comma [0] 2 2 10 4 3 3 2" xfId="2484"/>
    <cellStyle name="Comma [0] 2 2 10 4 3 4" xfId="2485"/>
    <cellStyle name="Comma [0] 4 2 2 10 2 5" xfId="2486"/>
    <cellStyle name="Comma [0] 2 2 2 7 8 3" xfId="2487"/>
    <cellStyle name="Comma [0] 2 3 10 5 3 2 4" xfId="2488"/>
    <cellStyle name="Comma [0] 4 14 7" xfId="2489"/>
    <cellStyle name="Comma [0] 2 2 2 2 5 5 6" xfId="2490"/>
    <cellStyle name="Comma [0] 2 2 2 3 8 3 2 2" xfId="2491"/>
    <cellStyle name="Comma [0] 2 2 8 3 5 2 2" xfId="2492"/>
    <cellStyle name="Comma [0] 2 2 11 2 3 3 2" xfId="2493"/>
    <cellStyle name="Comma [0] 2 3 3 6 3 7" xfId="2494"/>
    <cellStyle name="Comma [0] 2 2 2 2 20 2" xfId="2495"/>
    <cellStyle name="Comma [0] 2 2 2 2 15 2" xfId="2496"/>
    <cellStyle name="Comma [0] 2 2 10 4 3 4 2" xfId="2497"/>
    <cellStyle name="Comma [0] 2 4 3 2 2 4" xfId="2498"/>
    <cellStyle name="Comma [0] 2 2 2 4 6 3 4 2" xfId="2499"/>
    <cellStyle name="Comma [0] 2 2 10 4 3 5" xfId="2500"/>
    <cellStyle name="Comma [0] 2 2 2 2 2 3 3 2" xfId="2501"/>
    <cellStyle name="Comma [0] 2 2 10 4 3 6" xfId="2502"/>
    <cellStyle name="Comma [0] 2 2 2 10 6 10" xfId="2503"/>
    <cellStyle name="Comma [0] 4 2 8 8 2 3" xfId="2504"/>
    <cellStyle name="Comma [0] 2 2 2 10 4 5 3" xfId="2505"/>
    <cellStyle name="Comma [0] 3 2 2 12 2 3" xfId="2506"/>
    <cellStyle name="Comma [0] 2 2 6 8 2 7" xfId="2507"/>
    <cellStyle name="Comma [0] 2 2 10 5 5 2 2" xfId="2508"/>
    <cellStyle name="Comma [0] 3 3 9 5 2 3 2" xfId="2509"/>
    <cellStyle name="Comma [0] 2 2 2 2 11 3 4 2" xfId="2510"/>
    <cellStyle name="Comma [0] 3 2 2 5 7 8" xfId="2511"/>
    <cellStyle name="Comma [0] 2 2 11 6 4 3" xfId="2512"/>
    <cellStyle name="Comma [0] 3 4 2 10 3 2" xfId="2513"/>
    <cellStyle name="Comma [0] 2 2 2 2 6 3 3 2 5" xfId="2514"/>
    <cellStyle name="Comma [0] 2 3 2 8 3 2 7" xfId="2515"/>
    <cellStyle name="Comma [0] 2 2 2 2 4 9 2 2 2" xfId="2516"/>
    <cellStyle name="Comma [0] 2 2 3 4 7 3 4 2" xfId="2517"/>
    <cellStyle name="Comma [0] 2 2 2 3 13 2" xfId="2518"/>
    <cellStyle name="Comma [0] 2 3 2 5 6 3 2 4" xfId="2519"/>
    <cellStyle name="Comma [0] 2 2 2 2 2 3 3 3" xfId="2520"/>
    <cellStyle name="Comma [0] 2 2 10 4 3 7" xfId="2521"/>
    <cellStyle name="Comma [0] 2 2 12 3 7 2" xfId="2522"/>
    <cellStyle name="Comma [0] 2 2 6 2 7 2" xfId="2523"/>
    <cellStyle name="Comma [0] 2 2 10 4 4" xfId="2524"/>
    <cellStyle name="Comma [0] 2 3 9 16" xfId="2525"/>
    <cellStyle name="Comma [0] 4 16 3 2 5" xfId="2526"/>
    <cellStyle name="Comma [0] 2 2 2 2 5 7 2 2 5" xfId="2527"/>
    <cellStyle name="Comma [0] 2 2 10 5 4 3" xfId="2528"/>
    <cellStyle name="Comma [0] 2 4 3 3 3 2" xfId="2529"/>
    <cellStyle name="Comma [0] 2 2 2 2 11 2 5" xfId="2530"/>
    <cellStyle name="Comma [0] 4 2 7 7 2 3" xfId="2531"/>
    <cellStyle name="Comma [0] 3 3 12 8" xfId="2532"/>
    <cellStyle name="Comma [0] 3 2 16 3 2 4" xfId="2533"/>
    <cellStyle name="Comma [0] 2 2 5 7 2 7" xfId="2534"/>
    <cellStyle name="Comma [0] 2 2 10 4 4 2 2" xfId="2535"/>
    <cellStyle name="Comma [0] 2 3 5 5 3 2 5" xfId="2536"/>
    <cellStyle name="Comma [0] 2 2 2 2 10 2 4 2" xfId="2537"/>
    <cellStyle name="Comma [0] 2 2 10 6 4 3" xfId="2538"/>
    <cellStyle name="Comma [0] 2 4 3 4 3 2" xfId="2539"/>
    <cellStyle name="Comma [0] 2 2 2 2 12 2 5" xfId="2540"/>
    <cellStyle name="Comma [0] 2 2 5 8 2 7" xfId="2541"/>
    <cellStyle name="Comma [0] 2 2 10 4 5 2 2" xfId="2542"/>
    <cellStyle name="Comma [0] 3 3 9 4 2 3 2" xfId="2543"/>
    <cellStyle name="Comma [0] 2 2 2 2 10 3 4 2" xfId="2544"/>
    <cellStyle name="Comma [0] 2 2 2 2 2 8 8" xfId="2545"/>
    <cellStyle name="Comma [0] 2 2 3 5 8 4 2" xfId="2546"/>
    <cellStyle name="Comma [0] 2 2 2 10 5 2 2 2" xfId="2547"/>
    <cellStyle name="Comma [0] 2 4 3 2 2 2 3" xfId="2548"/>
    <cellStyle name="Comma [0] 2 2 10 4 5 4" xfId="2549"/>
    <cellStyle name="Comma [0] 2 4 3 2 4 3" xfId="2550"/>
    <cellStyle name="Comma [0] 3 3 9 4 2 5" xfId="2551"/>
    <cellStyle name="Comma [0] 2 2 2 2 10 3 6" xfId="2552"/>
    <cellStyle name="Comma [0] 2 2 3 5 8 4 3" xfId="2553"/>
    <cellStyle name="Comma [0] 2 2 2 10 5 2 2 3" xfId="2554"/>
    <cellStyle name="Comma [0] 2 4 3 2 2 2 4" xfId="2555"/>
    <cellStyle name="Comma [0] 2 2 4 8 6 3 2" xfId="2556"/>
    <cellStyle name="Comma [0] 2 2 10 4 5 5" xfId="2557"/>
    <cellStyle name="Comma [0] 2 4 3 2 4 4" xfId="2558"/>
    <cellStyle name="Comma [0] 3 3 9 4 2 6" xfId="2559"/>
    <cellStyle name="Comma [0] 2 2 2 2 10 3 7" xfId="2560"/>
    <cellStyle name="Comma [0] 2 2 2 7 8 2 4" xfId="2561"/>
    <cellStyle name="Comma [0] 2 2 2 14" xfId="2562"/>
    <cellStyle name="Comma [0] 2 2 2 4 3 6" xfId="2563"/>
    <cellStyle name="Comma [0] 4 2 4 4 3 2" xfId="2564"/>
    <cellStyle name="Comma [0] 3 2 2 8 5 3 2 2" xfId="2565"/>
    <cellStyle name="Comma [0] 2 2 2 2 5 5 5 4" xfId="2566"/>
    <cellStyle name="Comma [0] 2 2 3 4 2 2 2 2" xfId="2567"/>
    <cellStyle name="Comma [0] 2 2 15 2 2 5" xfId="2568"/>
    <cellStyle name="Comma [0] 3 2 10 3 2 2 2" xfId="2569"/>
    <cellStyle name="Comma [0] 2 2 10 9 3 2" xfId="2570"/>
    <cellStyle name="Comma [0] 2 2 9 6 3 3 2" xfId="2571"/>
    <cellStyle name="Comma [0] 2 3 2 2 7 5 2 2" xfId="2572"/>
    <cellStyle name="Comma [0] 2 2 10 4 6 2" xfId="2573"/>
    <cellStyle name="Comma [0] 3 3 9 4 3 3" xfId="2574"/>
    <cellStyle name="Comma [0] 2 2 2 2 10 4 4" xfId="2575"/>
    <cellStyle name="Comma [0] 3 12 2 2 2 2" xfId="2576"/>
    <cellStyle name="Comma [0] 2 2 4 6 2 3 7" xfId="2577"/>
    <cellStyle name="Comma [0] 2 2 2 4 5 3" xfId="2578"/>
    <cellStyle name="Comma [0] 2 4 2 4 2 2 2" xfId="2579"/>
    <cellStyle name="Comma [0] 3 4 7 4 6 2" xfId="2580"/>
    <cellStyle name="Comma [0] 2 2 2 2 2 2 6" xfId="2581"/>
    <cellStyle name="Comma [0] 2 2 6 7 5 2 2" xfId="2582"/>
    <cellStyle name="Comma [0] 4 3 19 5" xfId="2583"/>
    <cellStyle name="Comma [0] 2 3 8 9 2 2" xfId="2584"/>
    <cellStyle name="Comma [0] 2 2 15 2 4 2" xfId="2585"/>
    <cellStyle name="Comma [0] 3 4 5 5 2 7" xfId="2586"/>
    <cellStyle name="Comma [0] 2 3 5 2 4 2" xfId="2587"/>
    <cellStyle name="Comma [0] 4 18 5" xfId="2588"/>
    <cellStyle name="Comma [0] 2 2 2 2 5 9 4" xfId="2589"/>
    <cellStyle name="Comma [0] 2 2 12 3 2 2 4" xfId="2590"/>
    <cellStyle name="Comma [0] 4 2 13 2 2 2 2" xfId="2591"/>
    <cellStyle name="Comma [0] 2 2 2 2 3 6 3 6" xfId="2592"/>
    <cellStyle name="Comma [0] 2 2 10 4 7 2" xfId="2593"/>
    <cellStyle name="Comma [0] 2 2 3 3 9 2 5" xfId="2594"/>
    <cellStyle name="Comma [0] 2 3 8 4 4 5" xfId="2595"/>
    <cellStyle name="Comma [0] 3 3 9 4 4 3" xfId="2596"/>
    <cellStyle name="Comma [0] 2 2 2 2 10 5 4" xfId="2597"/>
    <cellStyle name="Comma [0] 2 3 3 4 9 2 3" xfId="2598"/>
    <cellStyle name="Comma [0] 4 6 7 2 2 5" xfId="2599"/>
    <cellStyle name="Comma [0] 2 2 2 8 2 2" xfId="2600"/>
    <cellStyle name="Comma [0] 5 11 4 3" xfId="2601"/>
    <cellStyle name="Comma [0] 2 2 4 4 6 3 3 2" xfId="2602"/>
    <cellStyle name="Comma [0] 2 2 2 2 4 11 4" xfId="2603"/>
    <cellStyle name="Comma [0] 2 4 4 11 2 4" xfId="2604"/>
    <cellStyle name="Comma [0] 2 4 6 8 3 3" xfId="2605"/>
    <cellStyle name="Comma [0] 2 2 11 10 3" xfId="2606"/>
    <cellStyle name="Comma [0] 2 4 2 5 5" xfId="2607"/>
    <cellStyle name="Comma [0] 2 2 12 10 4 2" xfId="2608"/>
    <cellStyle name="Comma [0] 2 4 7 5 6 2" xfId="2609"/>
    <cellStyle name="Comma [0] 5 23" xfId="2610"/>
    <cellStyle name="Comma [0] 5 18" xfId="2611"/>
    <cellStyle name="Comma [0] 2 3 2 4 3 2 2" xfId="2612"/>
    <cellStyle name="Comma [0] 2 2 2 3 3 2 4" xfId="2613"/>
    <cellStyle name="Comma [0] 2 3 2 2 7 5 5" xfId="2614"/>
    <cellStyle name="Comma [0] 2 2 10 4 9" xfId="2615"/>
    <cellStyle name="Comma [0] 3 3 3 12 2" xfId="2616"/>
    <cellStyle name="Comma [0] 2 2 12 4 3 2 2" xfId="2617"/>
    <cellStyle name="Comma [0] 2 3 7 5 2 2 5" xfId="2618"/>
    <cellStyle name="Comma [0] 2 4 5 6 2 7" xfId="2619"/>
    <cellStyle name="Comma [0] 2 2 3 15 4 5" xfId="2620"/>
    <cellStyle name="Comma [0] 2 2 2 2 4 7 3 4" xfId="2621"/>
    <cellStyle name="Comma [0] 2 2 7" xfId="2622"/>
    <cellStyle name="Comma [0] 2 2 2 2 2 4 2 3" xfId="2623"/>
    <cellStyle name="Comma [0] 2 2 10 5 2 7" xfId="2624"/>
    <cellStyle name="Comma [0] 2 2 10 5 10" xfId="2625"/>
    <cellStyle name="Comma [0] 2 2 12 4 6 2" xfId="2626"/>
    <cellStyle name="Comma [0] 2 2 2 2 3 3 2 2 2 2" xfId="2627"/>
    <cellStyle name="Comma [0] 2 2 10 5 2 2" xfId="2628"/>
    <cellStyle name="Comma [0] 4 2 2 4 5 5" xfId="2629"/>
    <cellStyle name="Comma [0] 2 2 2" xfId="2630"/>
    <cellStyle name="Comma [0] 4 2 8 5 2 3" xfId="2631"/>
    <cellStyle name="Comma [0] 3 2 3 12 5" xfId="2632"/>
    <cellStyle name="Comma [0] 2 2 2 2 9 6 4 5" xfId="2633"/>
    <cellStyle name="Comma [0] 2 2 6 5 2 7" xfId="2634"/>
    <cellStyle name="Comma [0] 2 2 10 5 2 2 2" xfId="2635"/>
    <cellStyle name="Comma [0] 3 2 7 5 2 5" xfId="2636"/>
    <cellStyle name="Comma [0] 2 2 2 2" xfId="2637"/>
    <cellStyle name="Comma [0] 2 3 6 6 7" xfId="2638"/>
    <cellStyle name="Comma [0] 2 3 3 9 6 3 4 2" xfId="2639"/>
    <cellStyle name="Comma [0] 4 8 4 2 4 2" xfId="2640"/>
    <cellStyle name="Comma [0] 2 2 4 3 4 5 2 2" xfId="2641"/>
    <cellStyle name="Comma [0] 3 2 2 2 7 8" xfId="2642"/>
    <cellStyle name="Comma [0] 2 2 11 3 4 3" xfId="2643"/>
    <cellStyle name="Comma [0] 2 2 11 3 2 2 2 2" xfId="2644"/>
    <cellStyle name="Comma [0] 3 3 2 3 4 2" xfId="2645"/>
    <cellStyle name="Comma [0] 2 2 10 5 2 2 3" xfId="2646"/>
    <cellStyle name="Comma [0] 3 2 7 5 2 6" xfId="2647"/>
    <cellStyle name="Comma [0] 2 2 2 3" xfId="2648"/>
    <cellStyle name="Comma [0] 2 3 6 6 8" xfId="2649"/>
    <cellStyle name="Comma [0] 3 2 2 2 7 9" xfId="2650"/>
    <cellStyle name="Comma [0] 2 2 11 3 4 4" xfId="2651"/>
    <cellStyle name="Comma [0] 5 4 2 6" xfId="2652"/>
    <cellStyle name="Comma [0] 4 3 6 5 4 3" xfId="2653"/>
    <cellStyle name="Comma [0] 3 2 2 3 11 5" xfId="2654"/>
    <cellStyle name="Comma [0] 2 3 5 10 6" xfId="2655"/>
    <cellStyle name="Comma [0] 2 2 11 3 2 4 2" xfId="2656"/>
    <cellStyle name="Comma [0] 2 2 3 6 9 4" xfId="2657"/>
    <cellStyle name="Comma [0] 3 2 4 10 4" xfId="2658"/>
    <cellStyle name="Comma [0] 2 2 2 10 6 3 2" xfId="2659"/>
    <cellStyle name="Comma [0] 4 2 3 7 5 5" xfId="2660"/>
    <cellStyle name="Comma [0] 2 3 3 7 2 5 4" xfId="2661"/>
    <cellStyle name="Comma [0] 3 4 4 8 2 3 2" xfId="2662"/>
    <cellStyle name="Comma [0] 2 2 5 8 3 2 2 2" xfId="2663"/>
    <cellStyle name="Comma [0] 3 2 2 7 5 7" xfId="2664"/>
    <cellStyle name="Comma [0] 2 2 11 8 2 2" xfId="2665"/>
    <cellStyle name="Comma [0] 2 2 9 7 2 2 2" xfId="2666"/>
    <cellStyle name="Comma [0] 2 2 4 8 2 2 2 4" xfId="2667"/>
    <cellStyle name="Comma [0] 3 3 2 3 4 3" xfId="2668"/>
    <cellStyle name="Comma [0] 2 2 10 5 2 2 4" xfId="2669"/>
    <cellStyle name="Comma [0] 3 2 7 5 2 7" xfId="2670"/>
    <cellStyle name="Comma [0] 2 2 2 4" xfId="2671"/>
    <cellStyle name="Comma [0] 2 3 6 6 9" xfId="2672"/>
    <cellStyle name="Comma [0] 2 2 4 9 5 2 2" xfId="2673"/>
    <cellStyle name="Comma [0] 2 2 11 3 4 5" xfId="2674"/>
    <cellStyle name="Comma [0] 2 2 12 3 3 2 2 2" xfId="2675"/>
    <cellStyle name="Comma [0] 2 2 2 2 6 9 2 2" xfId="2676"/>
    <cellStyle name="Comma [0] 2 2 2 2 3 7 3 4 2" xfId="2677"/>
    <cellStyle name="Comma [0] 3 3 2 3 4 4" xfId="2678"/>
    <cellStyle name="Comma [0] 2 2 10 5 2 2 5" xfId="2679"/>
    <cellStyle name="Comma [0] 4 3 3 3 4 2" xfId="2680"/>
    <cellStyle name="Comma [0] 3 2 2 9 4 2 3 2" xfId="2681"/>
    <cellStyle name="Comma [0] 2 2 2 5" xfId="2682"/>
    <cellStyle name="Comma [0] 2 2 3 6 9 5" xfId="2683"/>
    <cellStyle name="Comma [0] 3 2 4 10 5" xfId="2684"/>
    <cellStyle name="Comma [0] 2 2 2 10 6 3 3" xfId="2685"/>
    <cellStyle name="Comma [0] 2 2 2 2 11 5 2 2" xfId="2686"/>
    <cellStyle name="Comma [0] 2 3 3 4 10 2 4" xfId="2687"/>
    <cellStyle name="Comma [0] 2 2 4 8 2 2 2 5" xfId="2688"/>
    <cellStyle name="Comma [0] 3 11 2 2 4 2" xfId="2689"/>
    <cellStyle name="Comma [0] 3 2 2 7 5 8" xfId="2690"/>
    <cellStyle name="Comma [0] 2 2 11 8 2 3" xfId="2691"/>
    <cellStyle name="Comma [0] 2 2 9 7 2 2 3" xfId="2692"/>
    <cellStyle name="Comma [0] 2 3 3 9 5 5 2 2" xfId="2693"/>
    <cellStyle name="Comma [0] 4 8 3 4 2 2" xfId="2694"/>
    <cellStyle name="Comma [0] 2 2 3" xfId="2695"/>
    <cellStyle name="Comma [0] 2 2 10 5 2 3" xfId="2696"/>
    <cellStyle name="Comma [0] 3 3 4 8 2 5" xfId="2697"/>
    <cellStyle name="Comma [0] 2 2 4 8 3 2 4" xfId="2698"/>
    <cellStyle name="Comma [0] 2 2 11 2 5 2 2" xfId="2699"/>
    <cellStyle name="Comma [0] 2 3 3 8 2 7" xfId="2700"/>
    <cellStyle name="Comma [0] 3 2 2 6 6 4 2" xfId="2701"/>
    <cellStyle name="Comma [0] 2 2 2 6 10 2 2" xfId="2702"/>
    <cellStyle name="Comma [0] 3 2 4" xfId="2703"/>
    <cellStyle name="Comma [0] 2 2 3 2 11 2" xfId="2704"/>
    <cellStyle name="Comma [0] 2 2 10 6 2 4" xfId="2705"/>
    <cellStyle name="Comma [0] 2 2 6 5 3 7" xfId="2706"/>
    <cellStyle name="Comma [0] 2 2 10 5 2 3 2" xfId="2707"/>
    <cellStyle name="Comma [0] 2 3 19 2 4" xfId="2708"/>
    <cellStyle name="Comma [0] 4 2 8 5 3 3" xfId="2709"/>
    <cellStyle name="Comma [0] 3 2 3 13 5" xfId="2710"/>
    <cellStyle name="Comma [0] 2 2 2 2 9 6 5 5" xfId="2711"/>
    <cellStyle name="Comma [0] 3 2 7 5 3 5" xfId="2712"/>
    <cellStyle name="Comma [0] 2 2 3 2" xfId="2713"/>
    <cellStyle name="Comma [0] 2 3 6 7 7" xfId="2714"/>
    <cellStyle name="Comma [0] 2 2 2 2 2 16" xfId="2715"/>
    <cellStyle name="Comma [0] 2 2 2 8 2 4 5" xfId="2716"/>
    <cellStyle name="Comma [0] 2 2 2 2 10 2 2 2 2" xfId="2717"/>
    <cellStyle name="Comma [0] 3 2 2 2 8 8" xfId="2718"/>
    <cellStyle name="Comma [0] 2 2 11 3 5 3" xfId="2719"/>
    <cellStyle name="Comma [0] 2 2 2 7 3 3 2 2 2" xfId="2720"/>
    <cellStyle name="Comma [0] 3 3 4 7 2 5" xfId="2721"/>
    <cellStyle name="Comma [0] 2 2 4 8 2 2 4" xfId="2722"/>
    <cellStyle name="Comma [0] 2 4 6 4 3 2 3" xfId="2723"/>
    <cellStyle name="Comma [0] 2 2 11 2 4 2 2" xfId="2724"/>
    <cellStyle name="Comma [0] 2 3 3 7 2 7" xfId="2725"/>
    <cellStyle name="Comma [0] 2 3 6 3 3 2 5" xfId="2726"/>
    <cellStyle name="Comma [0] 4 3 5 7 2 3" xfId="2727"/>
    <cellStyle name="Comma [0] 2 3 4 9 2 2 2" xfId="2728"/>
    <cellStyle name="Comma [0] 4 4 9 7" xfId="2729"/>
    <cellStyle name="Comma [0] 2 2 2 2 5 14 2" xfId="2730"/>
    <cellStyle name="Comma [0] 3 4 8 2 3 2 2" xfId="2731"/>
    <cellStyle name="Comma [0] 3 2 6 6 2 2 3" xfId="2732"/>
    <cellStyle name="Comma [0] 2 2 7 6 4 3" xfId="2733"/>
    <cellStyle name="Comma [0] 4 10 5 6" xfId="2734"/>
    <cellStyle name="Comma [0] 2 4 7 8 3" xfId="2735"/>
    <cellStyle name="Comma [0] 3 4 2 7 4 4" xfId="2736"/>
    <cellStyle name="Comma [0] 2 2 16 10" xfId="2737"/>
    <cellStyle name="Comma [0] 2 4 7 2 3 4 2" xfId="2738"/>
    <cellStyle name="Comma [0] 2 2 4" xfId="2739"/>
    <cellStyle name="Comma [0] 2 2 2 2 4 3 3 2 2 2" xfId="2740"/>
    <cellStyle name="Comma [0] 2 2 10 5 2 4" xfId="2741"/>
    <cellStyle name="Comma [0] 3 2 2 6 6 5 2" xfId="2742"/>
    <cellStyle name="Comma [0] 2 2 2 6 10 3 2" xfId="2743"/>
    <cellStyle name="Comma [0] 3 3 4" xfId="2744"/>
    <cellStyle name="Comma [0] 2 2 3 2 12 2" xfId="2745"/>
    <cellStyle name="Comma [0] 2 2 2 4 11 2 4" xfId="2746"/>
    <cellStyle name="Comma [0] 3 13 2 2 3" xfId="2747"/>
    <cellStyle name="Comma [0] 2 2 10 6 3 4" xfId="2748"/>
    <cellStyle name="Comma [0] 3 2 7 5 4 5" xfId="2749"/>
    <cellStyle name="Comma [0] 2 2 4 2" xfId="2750"/>
    <cellStyle name="Comma [0] 2 3 6 8 7" xfId="2751"/>
    <cellStyle name="Comma [0] 2 2 10 5 2 4 2" xfId="2752"/>
    <cellStyle name="Comma [0] 3 4 8 2 3 2 3" xfId="2753"/>
    <cellStyle name="Comma [0] 3 2 6 6 2 2 4" xfId="2754"/>
    <cellStyle name="Comma [0] 2 2 7 6 4 4" xfId="2755"/>
    <cellStyle name="Comma [0] 2 3 5 7 2 4 2" xfId="2756"/>
    <cellStyle name="Comma [0] 2 3 6 5 3 2 2 2" xfId="2757"/>
    <cellStyle name="Comma [0] 4 10 5 7" xfId="2758"/>
    <cellStyle name="Comma [0] 3 3 6 7 2 2 2" xfId="2759"/>
    <cellStyle name="Comma [0] 3 2 8 6 4 2" xfId="2760"/>
    <cellStyle name="Comma [0] 2 2 12 13 2" xfId="2761"/>
    <cellStyle name="Comma [0] 2 4 7 8 4" xfId="2762"/>
    <cellStyle name="Comma [0] 2 2 5" xfId="2763"/>
    <cellStyle name="Comma [0] 2 2 10 5 2 5" xfId="2764"/>
    <cellStyle name="Comma [0] 3 2 3 2 2 2 2 2" xfId="2765"/>
    <cellStyle name="Comma [0] 2 2 6" xfId="2766"/>
    <cellStyle name="Comma [0] 2 2 2 2 2 4 2 2" xfId="2767"/>
    <cellStyle name="Comma [0] 2 2 10 5 2 6" xfId="2768"/>
    <cellStyle name="Comma [0] 2 2 2 9 7 3 4" xfId="2769"/>
    <cellStyle name="Comma [0] 2 2 2 2 14 8" xfId="2770"/>
    <cellStyle name="Comma [0] 2 2 4 3 8 3 7" xfId="2771"/>
    <cellStyle name="Comma [0] 2 2 12 8 4 2" xfId="2772"/>
    <cellStyle name="Comma [0] 2 2 9 8 2 4 2" xfId="2773"/>
    <cellStyle name="Comma [0] 2 2 2 7 7 9" xfId="2774"/>
    <cellStyle name="Comma [0] 2 2 2 2 3 3 2 2 3" xfId="2775"/>
    <cellStyle name="Comma [0] 2 2 10 5 3" xfId="2776"/>
    <cellStyle name="Comma [0] 2 2 2 4 10 2" xfId="2777"/>
    <cellStyle name="Comma [0] 2 3" xfId="2778"/>
    <cellStyle name="Comma [0] 5 3 5 2 2 2 2" xfId="2779"/>
    <cellStyle name="Comma [0] 2 2 2 3 12 5" xfId="2780"/>
    <cellStyle name="Comma [0] 2 2 3 2 3 3 2 4" xfId="2781"/>
    <cellStyle name="Comma [0] 2 2 4 8 2 3" xfId="2782"/>
    <cellStyle name="Comma [0] 2 2 2 2 2 3 2 6" xfId="2783"/>
    <cellStyle name="Comma [0] 2 2 4 2 4 3 2 2" xfId="2784"/>
    <cellStyle name="Comma [0] 4 8 11 2 5" xfId="2785"/>
    <cellStyle name="Comma [0] 3 2 4 4" xfId="2786"/>
    <cellStyle name="Comma [0] 2 2 3 2 11 2 4" xfId="2787"/>
    <cellStyle name="Comma [0] 2 4 6 8 9" xfId="2788"/>
    <cellStyle name="Comma [0] 2 2 11 16" xfId="2789"/>
    <cellStyle name="Comma [0] 2 3 2 3 6 5" xfId="2790"/>
    <cellStyle name="Comma [0] 2 2 10 5 3 2" xfId="2791"/>
    <cellStyle name="Comma [0] 2 2 2 4 10 2 2" xfId="2792"/>
    <cellStyle name="Comma [0] 2 3 2" xfId="2793"/>
    <cellStyle name="Comma [0] 4 2 6 3 4 2 2" xfId="2794"/>
    <cellStyle name="Comma [0] 2 3 11 4 3 5" xfId="2795"/>
    <cellStyle name="Comma [0] 2 3 3 9 6 4 4" xfId="2796"/>
    <cellStyle name="Comma [0] 4 8 4 3 4" xfId="2797"/>
    <cellStyle name="Comma [0] 2 2 4 3 4 6 2" xfId="2798"/>
    <cellStyle name="Comma [0] 2 2 12" xfId="2799"/>
    <cellStyle name="Comma [0] 3 3 8 14" xfId="2800"/>
    <cellStyle name="Comma [0] 3 2 2 2 3 2 3 2" xfId="2801"/>
    <cellStyle name="Comma [0] 2 2 12 5 3 4" xfId="2802"/>
    <cellStyle name="Comma [0] 2 2 3 7 4 4 5" xfId="2803"/>
    <cellStyle name="Comma [0] 2 3 10 2 3 4" xfId="2804"/>
    <cellStyle name="Comma [0] 2 3 3 8 4 4 3" xfId="2805"/>
    <cellStyle name="Comma [0] 4 7 2 3 3" xfId="2806"/>
    <cellStyle name="Comma [0] 2 2 2 9 4 8" xfId="2807"/>
    <cellStyle name="Comma [0] 2 2 10 5 3 2 2 2" xfId="2808"/>
    <cellStyle name="Comma [0] 3 2 2 10 2 3 2" xfId="2809"/>
    <cellStyle name="Comma [0] 2 2 2 6 2 2 3" xfId="2810"/>
    <cellStyle name="Comma [0] 2 4 4 2 3 2 2" xfId="2811"/>
    <cellStyle name="Comma [0] 2 2 12 2 2" xfId="2812"/>
    <cellStyle name="Comma [0] 2 3 5 7 3 7" xfId="2813"/>
    <cellStyle name="Comma [0] 3 3 2 4 4 3" xfId="2814"/>
    <cellStyle name="Comma [0] 2 2 10 5 3 2 4" xfId="2815"/>
    <cellStyle name="Comma [0] 3 2 2 10 2 5" xfId="2816"/>
    <cellStyle name="Comma [0] 4 2 8 6 2 5" xfId="2817"/>
    <cellStyle name="Comma [0] 2 2 2 10 2 5 5" xfId="2818"/>
    <cellStyle name="Comma [0] 2 2 4 9 6 2 2" xfId="2819"/>
    <cellStyle name="Comma [0] 2 2 12 4" xfId="2820"/>
    <cellStyle name="Comma [0] 2 2 11 4 4 5" xfId="2821"/>
    <cellStyle name="Comma [0] 2 2 3 7 9 4" xfId="2822"/>
    <cellStyle name="Comma [0] 2 2 2 10 7 3 2" xfId="2823"/>
    <cellStyle name="Comma [0] 3 2 2 8 5 7" xfId="2824"/>
    <cellStyle name="Comma [0] 2 2 11 9 2 2" xfId="2825"/>
    <cellStyle name="Comma [0] 2 2 9 7 3 2 2" xfId="2826"/>
    <cellStyle name="Comma [0] 4 2 9 10 7" xfId="2827"/>
    <cellStyle name="Comma [0] 2 2 4 8 2 3 2 4" xfId="2828"/>
    <cellStyle name="Comma [0] 2 2 2 6 6 2 2 5" xfId="2829"/>
    <cellStyle name="Comma [0] 4 2 3 8 5 5" xfId="2830"/>
    <cellStyle name="Comma [0] 2 3 3 7 3 5 4" xfId="2831"/>
    <cellStyle name="Comma [0] 3 4 4 8 3 3 2" xfId="2832"/>
    <cellStyle name="Comma [0] 2 2 3 6 7 2 2 3" xfId="2833"/>
    <cellStyle name="Comma [0] 3 3 2 4 4 4" xfId="2834"/>
    <cellStyle name="Comma [0] 2 2 10 5 3 2 5" xfId="2835"/>
    <cellStyle name="Comma [0] 3 2 2 10 2 6" xfId="2836"/>
    <cellStyle name="Comma [0] 2 3 2 3 3 3 2 2" xfId="2837"/>
    <cellStyle name="Comma [0] 2 2 4 9 6 2 3" xfId="2838"/>
    <cellStyle name="Comma [0] 2 2 2 2 3 3 4 2" xfId="2839"/>
    <cellStyle name="Comma [0] 2 2 12 5" xfId="2840"/>
    <cellStyle name="Comma [0] 2 2 3 7 9 5" xfId="2841"/>
    <cellStyle name="Comma [0] 2 3 3 6 10 3 2" xfId="2842"/>
    <cellStyle name="Comma [0] 5 7 7 3 2 4" xfId="2843"/>
    <cellStyle name="Comma [0] 2 2 2 2 7 4 3 2 2 2" xfId="2844"/>
    <cellStyle name="Comma [0] 2 3 3 9 3 2 4 2" xfId="2845"/>
    <cellStyle name="Comma [0] 2 2 2 10 7 3 3" xfId="2846"/>
    <cellStyle name="Comma [0] 2 2 4 8 2 3 2 5" xfId="2847"/>
    <cellStyle name="Comma [0] 3 11 2 3 4 2" xfId="2848"/>
    <cellStyle name="Comma [0] 3 2 2 8 5 8" xfId="2849"/>
    <cellStyle name="Comma [0] 2 2 4 6 8 2 2 2" xfId="2850"/>
    <cellStyle name="Comma [0] 2 2 11 9 2 3" xfId="2851"/>
    <cellStyle name="Comma [0] 2 2 9 7 3 2 3" xfId="2852"/>
    <cellStyle name="Comma [0] 2 3 10 2" xfId="2853"/>
    <cellStyle name="Comma [0] 2 3 3 7 3 5 5" xfId="2854"/>
    <cellStyle name="Comma [0] 2 2 3 6 7 2 2 4" xfId="2855"/>
    <cellStyle name="Comma [0] 2 2 2 2 10 2 3 2" xfId="2856"/>
    <cellStyle name="Comma [0] 2 2 13" xfId="2857"/>
    <cellStyle name="Comma [0] 2 2 2 7 3 3 3 2" xfId="2858"/>
    <cellStyle name="Comma [0] 2 3 11 4 3 6" xfId="2859"/>
    <cellStyle name="Comma [0] 2 3 3 9 6 4 5" xfId="2860"/>
    <cellStyle name="Comma [0] 2 2 10 5 3 3" xfId="2861"/>
    <cellStyle name="Comma [0] 2 2 3 7 5 10" xfId="2862"/>
    <cellStyle name="Comma [0] 2 2 2 4 10 2 3" xfId="2863"/>
    <cellStyle name="Comma [0] 2 3 3" xfId="2864"/>
    <cellStyle name="Comma [0] 3 2 2 6 7 4 2" xfId="2865"/>
    <cellStyle name="Comma [0] 2 2 2 6 11 2 2" xfId="2866"/>
    <cellStyle name="Comma [0] 2 2 2 2 2 8 2 2 4" xfId="2867"/>
    <cellStyle name="Comma [0] 2 2 10 7 2 4" xfId="2868"/>
    <cellStyle name="Comma [0] 2 2 4 2 7 3 4 2" xfId="2869"/>
    <cellStyle name="Comma [0] 2 2 2 2 2 8" xfId="2870"/>
    <cellStyle name="Comma [0] 2 3 3 3 6 3 2 4" xfId="2871"/>
    <cellStyle name="Comma [0] 3 2 2 3 8 8" xfId="2872"/>
    <cellStyle name="Comma [0] 2 2 11 4 5 3" xfId="2873"/>
    <cellStyle name="Comma [0] 2 2 13 2" xfId="2874"/>
    <cellStyle name="Comma [0] 2 2 6 6 3 7" xfId="2875"/>
    <cellStyle name="Comma [0] 2 2 10 5 3 3 2" xfId="2876"/>
    <cellStyle name="Comma [0] 3 2 2 10 3 3" xfId="2877"/>
    <cellStyle name="Comma [0] 4 2 8 6 3 3" xfId="2878"/>
    <cellStyle name="Comma [0] 2 2 2 2 9 7 5 5" xfId="2879"/>
    <cellStyle name="Comma [0] 2 4 3 3 2 2 2" xfId="2880"/>
    <cellStyle name="Comma [0] 2 2 2 2 7 16" xfId="2881"/>
    <cellStyle name="Comma [0] 5 3 2 5 2" xfId="2882"/>
    <cellStyle name="Comma [0] 4 3 6 4 4 2 2" xfId="2883"/>
    <cellStyle name="Comma [0] 2 2 14" xfId="2884"/>
    <cellStyle name="Comma [0] 2 2 2 2 6 3 4 2 2" xfId="2885"/>
    <cellStyle name="Comma [0] 2 3 2 8 4 2 4" xfId="2886"/>
    <cellStyle name="Comma [0] 2 2 3 2 2 4 2" xfId="2887"/>
    <cellStyle name="Comma [0] 5 6 9 3 2" xfId="2888"/>
    <cellStyle name="Comma [0] 2 3 2 3 6 3 2 2 2" xfId="2889"/>
    <cellStyle name="Comma [0] 3 2 4 2 2 2 2" xfId="2890"/>
    <cellStyle name="Comma [0] 2 2 2 7 4 2 6" xfId="2891"/>
    <cellStyle name="Comma [0] 2 2 2 2 5 15 2" xfId="2892"/>
    <cellStyle name="Comma [0] 3 12 7 4 2 2" xfId="2893"/>
    <cellStyle name="Comma [0] 3 4 8 2 3 3 2" xfId="2894"/>
    <cellStyle name="Comma [0] 2 2 7 6 5 3" xfId="2895"/>
    <cellStyle name="Comma [0] 2 2 10 5 3 4" xfId="2896"/>
    <cellStyle name="Comma [0] 2 2 2 4 10 2 4" xfId="2897"/>
    <cellStyle name="Comma [0] 2 3 4" xfId="2898"/>
    <cellStyle name="Comma [0] 4 2 4 2 3 4" xfId="2899"/>
    <cellStyle name="Comma [0] 2 2 2 8 6 3 2 2" xfId="2900"/>
    <cellStyle name="Comma [0] 2 2 2 2 3 8" xfId="2901"/>
    <cellStyle name="Comma [0] 2 3 2 8 6 2 4" xfId="2902"/>
    <cellStyle name="Comma [0] 4 3 3 8 9" xfId="2903"/>
    <cellStyle name="Comma [0] 2 2 3 2 4 4 2" xfId="2904"/>
    <cellStyle name="Comma [0] 3 2 4 2 4 2 2" xfId="2905"/>
    <cellStyle name="Comma [0] 2 2 2 7 6 2 6" xfId="2906"/>
    <cellStyle name="Comma [0] 3 2 2 6 7 5 2" xfId="2907"/>
    <cellStyle name="Comma [0] 2 2 2 6 11 3 2" xfId="2908"/>
    <cellStyle name="Comma [0] 2 2 10 7 3 4" xfId="2909"/>
    <cellStyle name="Comma [0] 2 2 4 2 11 2 5" xfId="2910"/>
    <cellStyle name="Comma [0] 5 3 2 5 2 2" xfId="2911"/>
    <cellStyle name="Comma [0] 2 2 14 2" xfId="2912"/>
    <cellStyle name="Comma [0] 2 2 10 5 3 4 2" xfId="2913"/>
    <cellStyle name="Comma [0] 3 2 2 10 4 3" xfId="2914"/>
    <cellStyle name="Comma [0] 2 2 12 5 2 2 2" xfId="2915"/>
    <cellStyle name="Comma [0] 2 4 6 5 2 7" xfId="2916"/>
    <cellStyle name="Comma [0] 4 3 6 6 7" xfId="2917"/>
    <cellStyle name="Comma [0] 3 4 7 5 2 5" xfId="2918"/>
    <cellStyle name="Comma [0] 2 2 2 8 7 10" xfId="2919"/>
    <cellStyle name="Comma [0] 4 15 4 4" xfId="2920"/>
    <cellStyle name="Comma [0] 2 2 2 2 5 6 3 4" xfId="2921"/>
    <cellStyle name="Comma [0] 5 3 2 5 3" xfId="2922"/>
    <cellStyle name="Comma [0] 2 2 3 7 4 3 3 2" xfId="2923"/>
    <cellStyle name="Comma [0] 2 2 20" xfId="2924"/>
    <cellStyle name="Comma [0] 2 2 15" xfId="2925"/>
    <cellStyle name="Comma [0] 2 2 2 9 3 6 2" xfId="2926"/>
    <cellStyle name="Comma [0] 2 3 2 14 2" xfId="2927"/>
    <cellStyle name="Comma [0] 4 8 4 3 7" xfId="2928"/>
    <cellStyle name="Comma [0] 2 3 10 2 2 2 2" xfId="2929"/>
    <cellStyle name="Comma [0] 2 3 2 8 4 2 5" xfId="2930"/>
    <cellStyle name="Comma [0] 4 6 13 2 2" xfId="2931"/>
    <cellStyle name="Comma [0] 2 2 3 2 2 4 3" xfId="2932"/>
    <cellStyle name="Comma [0] 3 2 4 2 2 2 3" xfId="2933"/>
    <cellStyle name="Comma [0] 2 2 2 7 4 2 7" xfId="2934"/>
    <cellStyle name="Comma [0] 2 2 7 6 5 4" xfId="2935"/>
    <cellStyle name="Comma [0] 4 10 6 7" xfId="2936"/>
    <cellStyle name="Comma [0] 3 3 6 7 2 3 2" xfId="2937"/>
    <cellStyle name="Comma [0] 3 2 8 6 5 2" xfId="2938"/>
    <cellStyle name="Comma [0] 2 2 12 14 2" xfId="2939"/>
    <cellStyle name="Comma [0] 2 4 7 9 4" xfId="2940"/>
    <cellStyle name="Comma [0] 2 2 10 5 3 5" xfId="2941"/>
    <cellStyle name="Comma [0] 2 2 2 4 10 2 5" xfId="2942"/>
    <cellStyle name="Comma [0] 2 3 5" xfId="2943"/>
    <cellStyle name="Comma [0] 2 2 2 8 8 5" xfId="2944"/>
    <cellStyle name="Comma [0] 2 2 2 2 6 5 8" xfId="2945"/>
    <cellStyle name="Comma [0] 2 2 2 10 3 3 2 2 2" xfId="2946"/>
    <cellStyle name="Comma [0] 3 5 2 3 4 2" xfId="2947"/>
    <cellStyle name="Comma [0] 2 2 12 5 2 2 3" xfId="2948"/>
    <cellStyle name="Comma [0] 4 15 4 5" xfId="2949"/>
    <cellStyle name="Comma [0] 2 2 2 2 5 6 3 5" xfId="2950"/>
    <cellStyle name="Comma [0] 2 2 11 5 2 2 2 2" xfId="2951"/>
    <cellStyle name="Comma [0] 5 3 2 5 4" xfId="2952"/>
    <cellStyle name="Comma [0] 2 2 21" xfId="2953"/>
    <cellStyle name="Comma [0] 2 2 16" xfId="2954"/>
    <cellStyle name="Comma [0] 2 2 2 2 2 4 3 2" xfId="2955"/>
    <cellStyle name="Comma [0] 2 2 10 5 3 6" xfId="2956"/>
    <cellStyle name="Comma [0] 2 2 2 8 8 6" xfId="2957"/>
    <cellStyle name="Comma [0] 2 3 2 7 7 2 3 2" xfId="2958"/>
    <cellStyle name="Comma [0] 2 2 17 2 4 2" xfId="2959"/>
    <cellStyle name="Comma [0] 2 2 2 2 6 5 9" xfId="2960"/>
    <cellStyle name="Comma [0] 2 2 2 2 5 6 3 6" xfId="2961"/>
    <cellStyle name="Comma [0] 4 9 8 7" xfId="2962"/>
    <cellStyle name="Comma [0] 2 2 2 2 6 13 2" xfId="2963"/>
    <cellStyle name="Comma [0] 4 3 6 6 9" xfId="2964"/>
    <cellStyle name="Comma [0] 3 4 7 5 2 7" xfId="2965"/>
    <cellStyle name="Comma [0] 2 2 3 2 7 2 2" xfId="2966"/>
    <cellStyle name="Comma [0] 2 3 7 2 4 2" xfId="2967"/>
    <cellStyle name="Comma [0] 2 2 12 5 2 2 4" xfId="2968"/>
    <cellStyle name="Comma [0] 2 2 12 4 7 2" xfId="2969"/>
    <cellStyle name="Comma [0] 2 2 2 3 5 2 2 2" xfId="2970"/>
    <cellStyle name="Comma [0] 2 4 4 2 8" xfId="2971"/>
    <cellStyle name="Comma [0] 2 3 2 14 4" xfId="2972"/>
    <cellStyle name="Comma [0] 2 2 4 7 5 3 3 2" xfId="2973"/>
    <cellStyle name="Comma [0] 2 3 10 2 2 2 4" xfId="2974"/>
    <cellStyle name="Comma [0] 5 3 2 5 5" xfId="2975"/>
    <cellStyle name="Comma [0] 2 2 22" xfId="2976"/>
    <cellStyle name="Comma [0] 2 2 17" xfId="2977"/>
    <cellStyle name="Comma [0] 2 2 2 2 2 4 3 3" xfId="2978"/>
    <cellStyle name="Comma [0] 2 2 10 5 3 7" xfId="2979"/>
    <cellStyle name="Comma [0] 2 2 2 2 3 3 2 2 4" xfId="2980"/>
    <cellStyle name="Comma [0] 2 2 10 5 4" xfId="2981"/>
    <cellStyle name="Comma [0] 2 2 2 4 10 3" xfId="2982"/>
    <cellStyle name="Comma [0] 2 4" xfId="2983"/>
    <cellStyle name="Comma [0] 2 2 4 8 2 4" xfId="2984"/>
    <cellStyle name="Comma [0] 2 3 5 4 4 2 2" xfId="2985"/>
    <cellStyle name="Comma [0] 2 2 3 2 3 3 2 5" xfId="2986"/>
    <cellStyle name="Comma [0] 2 2 2 2 7 9 4 2" xfId="2987"/>
    <cellStyle name="Comma [0] 3 2 5 8 2 2" xfId="2988"/>
    <cellStyle name="Comma [0] 2 2 2 2 2 3 2 7" xfId="2989"/>
    <cellStyle name="Comma [0] 2 2 2 2 9 5 2 2 2 2" xfId="2990"/>
    <cellStyle name="Comma [0] 2 2 4 2 4 3 2 3" xfId="2991"/>
    <cellStyle name="Comma [0] 2 2 11 17" xfId="2992"/>
    <cellStyle name="Comma [0] 2 3 2 3 6 6" xfId="2993"/>
    <cellStyle name="Comma [0] 4 3 4 3 6 2" xfId="2994"/>
    <cellStyle name="Comma [0] 3 2 4 5" xfId="2995"/>
    <cellStyle name="Comma [0] 2 2 3 2 11 2 5" xfId="2996"/>
    <cellStyle name="Comma [0] 3 3 2 10 2 5" xfId="2997"/>
    <cellStyle name="Comma [0] 2 2 10 5 4 2" xfId="2998"/>
    <cellStyle name="Comma [0] 2 2 2 4 10 3 2" xfId="2999"/>
    <cellStyle name="Comma [0] 2 4 2" xfId="3000"/>
    <cellStyle name="Comma [0] 3 8 11 2 5" xfId="3001"/>
    <cellStyle name="Comma [0] 3 5 6 5 5" xfId="3002"/>
    <cellStyle name="Comma [0] 2 2 2 2 11 2 4" xfId="3003"/>
    <cellStyle name="Comma [0] 2 2 10 5 4 4" xfId="3004"/>
    <cellStyle name="Comma [0] 2 4 3 3 3 3" xfId="3005"/>
    <cellStyle name="Comma [0] 2 2 2 2 11 2 6" xfId="3006"/>
    <cellStyle name="Comma [0] 2 2 2 5 2 6" xfId="3007"/>
    <cellStyle name="Comma [0] 4 2 4 5 2 2" xfId="3008"/>
    <cellStyle name="Comma [0] 4 15 5 4" xfId="3009"/>
    <cellStyle name="Comma [0] 2 2 2 2 5 6 4 4" xfId="3010"/>
    <cellStyle name="Comma [0] 2 2 2 10 3 10" xfId="3011"/>
    <cellStyle name="Comma [0] 2 2 12 5 2 3 2" xfId="3012"/>
    <cellStyle name="Comma [0] 2 4 6 5 3 7" xfId="3013"/>
    <cellStyle name="Comma [0] 2 3 3 6 4 5 4" xfId="3014"/>
    <cellStyle name="Comma [0] 4 5 2 4 4" xfId="3015"/>
    <cellStyle name="Comma [0] 2 2 3 6 6 3 2 3" xfId="3016"/>
    <cellStyle name="Comma [0] 3 2 6 8 2 2 2 2" xfId="3017"/>
    <cellStyle name="Comma [0] 2 2 9 6 4 2 2" xfId="3018"/>
    <cellStyle name="Comma [0] 2 2 2 6 5 3 2 5" xfId="3019"/>
    <cellStyle name="Comma [0] 2 2 2 2 2 8 5 2 2" xfId="3020"/>
    <cellStyle name="Comma [0] 2 4 5" xfId="3021"/>
    <cellStyle name="Comma [0] 2 2 4 8 7 2 2" xfId="3022"/>
    <cellStyle name="Comma [0] 2 2 10 5 4 5" xfId="3023"/>
    <cellStyle name="Comma [0] 2 4 3 3 3 4" xfId="3024"/>
    <cellStyle name="Comma [0] 2 2 2 2 11 2 7" xfId="3025"/>
    <cellStyle name="Comma [0] 2 2 3 5 9 4 2" xfId="3026"/>
    <cellStyle name="Comma [0] 2 2 2 10 5 3 2 2" xfId="3027"/>
    <cellStyle name="Comma [0] 2 4 3 2 3 2 3" xfId="3028"/>
    <cellStyle name="Comma [0] 2 2 10 5 5 4" xfId="3029"/>
    <cellStyle name="Comma [0] 2 4 3 3 4 3" xfId="3030"/>
    <cellStyle name="Comma [0] 3 3 9 5 2 5" xfId="3031"/>
    <cellStyle name="Comma [0] 2 2 2 2 11 3 6" xfId="3032"/>
    <cellStyle name="Comma [0] 5 12 2 2 3" xfId="3033"/>
    <cellStyle name="Comma [0] 3 2 2 6 5 7 2" xfId="3034"/>
    <cellStyle name="Comma [0] 2 2 11 7 2 2 2" xfId="3035"/>
    <cellStyle name="Comma [0] 2 3 8 5 2 7" xfId="3036"/>
    <cellStyle name="Comma [0] 2 2 2 7 9 2 4" xfId="3037"/>
    <cellStyle name="Comma [0] 3 2 2 2 3 2 2 2 2" xfId="3038"/>
    <cellStyle name="Comma [0] 2 2 12 5 2 4 2" xfId="3039"/>
    <cellStyle name="Comma [0] 2 2 7 14" xfId="3040"/>
    <cellStyle name="Comma [0] 2 2 2 5 3 6" xfId="3041"/>
    <cellStyle name="Comma [0] 4 2 4 5 3 2" xfId="3042"/>
    <cellStyle name="Comma [0] 3 2 2 8 5 4 2 2" xfId="3043"/>
    <cellStyle name="Comma [0] 2 2 2 2 5 6 5 4" xfId="3044"/>
    <cellStyle name="Comma [0] 2 2 3 4 2 3 2 2" xfId="3045"/>
    <cellStyle name="Comma [0] 2 2 15 3 2 5" xfId="3046"/>
    <cellStyle name="Comma [0] 3 2 10 3 3 2 2" xfId="3047"/>
    <cellStyle name="Comma [0] 4 2 7 7 3 5" xfId="3048"/>
    <cellStyle name="Comma [0] 2 2 2 2 7 6 2 3 2" xfId="3049"/>
    <cellStyle name="Comma [0] 2 2 2 10 5 3 2 3" xfId="3050"/>
    <cellStyle name="Comma [0] 2 4 3 2 3 2 4" xfId="3051"/>
    <cellStyle name="Comma [0] 2 3 2 9 3 3 2 2 2" xfId="3052"/>
    <cellStyle name="Comma [0] 2 2 4 8 7 3 2" xfId="3053"/>
    <cellStyle name="Comma [0] 2 2 10 5 5 5" xfId="3054"/>
    <cellStyle name="Comma [0] 2 4 3 3 4 4" xfId="3055"/>
    <cellStyle name="Comma [0] 3 3 9 5 2 6" xfId="3056"/>
    <cellStyle name="Comma [0] 2 2 2 2 11 3 7" xfId="3057"/>
    <cellStyle name="Comma [0] 5 12 2 2 4" xfId="3058"/>
    <cellStyle name="Comma [0] 3 4 4 3 4 2" xfId="3059"/>
    <cellStyle name="Comma [0] 2 2 11 7 2 2 3" xfId="3060"/>
    <cellStyle name="Comma [0] 2 2 2 13 2 2 2 2" xfId="3061"/>
    <cellStyle name="Comma [0] 2 2 10 5 6 2" xfId="3062"/>
    <cellStyle name="Comma [0] 3 3 9 5 3 3" xfId="3063"/>
    <cellStyle name="Comma [0] 2 2 2 2 11 4 4" xfId="3064"/>
    <cellStyle name="Comma [0] 2 2 2 10 10 7" xfId="3065"/>
    <cellStyle name="Comma [0] 3 12 2 3 2 2" xfId="3066"/>
    <cellStyle name="Comma [0] 2 2 4 6 3 3 7" xfId="3067"/>
    <cellStyle name="Comma [0] 2 2 2 5 5 3" xfId="3068"/>
    <cellStyle name="Comma [0] 2 3 2 3 3 2 4" xfId="3069"/>
    <cellStyle name="Comma [0] 2 2 2 2 4 10 2 2 2" xfId="3070"/>
    <cellStyle name="Comma [0] 2 4 2 4 3 2 2" xfId="3071"/>
    <cellStyle name="Comma [0] 3 4 7 5 6 2" xfId="3072"/>
    <cellStyle name="Comma [0] 2 2 2 2 3 2 6" xfId="3073"/>
    <cellStyle name="Comma [0] 2 2 15 3 4 2" xfId="3074"/>
    <cellStyle name="Comma [0] 2 2 12 3 3 2 4" xfId="3075"/>
    <cellStyle name="Comma [0] 3 4 5 6 2 7" xfId="3076"/>
    <cellStyle name="Comma [0] 2 3 5 3 4 2" xfId="3077"/>
    <cellStyle name="Comma [0] 2 4 7 5 2 2 5" xfId="3078"/>
    <cellStyle name="Comma [0] 2 2 2 2 6 9 4" xfId="3079"/>
    <cellStyle name="Comma [0] 2 2 4 13 2 3 2" xfId="3080"/>
    <cellStyle name="Comma [0] 2 2 2 2 3 7 3 6" xfId="3081"/>
    <cellStyle name="Comma [0] 2 2 10 5 7 2" xfId="3082"/>
    <cellStyle name="Comma [0] 3 3 9 5 4 3" xfId="3083"/>
    <cellStyle name="Comma [0] 2 2 2 2 11 5 4" xfId="3084"/>
    <cellStyle name="Comma [0] 2 2 3 5 7 6 2" xfId="3085"/>
    <cellStyle name="Comma [0] 2 4 16 6" xfId="3086"/>
    <cellStyle name="Comma [0] 2 2 2 2 4 7 2 2 4" xfId="3087"/>
    <cellStyle name="Comma [0] 2 2 2 8 3 2" xfId="3088"/>
    <cellStyle name="Comma [0] 5 11 5 3" xfId="3089"/>
    <cellStyle name="Comma [0] 2 2 4 4 6 3 4 2" xfId="3090"/>
    <cellStyle name="Comma [0] 2 2 2 2 4 12 4" xfId="3091"/>
    <cellStyle name="Comma [0] 2 3 3 5 5 3 2 4" xfId="3092"/>
    <cellStyle name="Comma [0] 3 4 2 2 2 6" xfId="3093"/>
    <cellStyle name="Comma [0] 2 4 6 8 4 3" xfId="3094"/>
    <cellStyle name="Comma [0] 5 4 4 2 2 2" xfId="3095"/>
    <cellStyle name="Comma [0] 2 2 11 11 3" xfId="3096"/>
    <cellStyle name="Comma [0] 2 4 2 6 5" xfId="3097"/>
    <cellStyle name="Comma [0] 2 2 2 13 2 2 5" xfId="3098"/>
    <cellStyle name="Comma [0] 2 2 10 5 9" xfId="3099"/>
    <cellStyle name="Comma [0] 3 3 3 13 2" xfId="3100"/>
    <cellStyle name="Comma [0] 2 2 12 4 3 3 2" xfId="3101"/>
    <cellStyle name="Comma [0] 2 4 5 6 3 7" xfId="3102"/>
    <cellStyle name="Comma [0] 2 2 3 15 5 5" xfId="3103"/>
    <cellStyle name="Comma [0] 4 2 3 6 2 2" xfId="3104"/>
    <cellStyle name="Comma [0] 2 2 2 2 4 7 4 4" xfId="3105"/>
    <cellStyle name="Comma [0] 3 2 12 2 2 3" xfId="3106"/>
    <cellStyle name="Comma [0] 2 2 2 10 2 3 7" xfId="3107"/>
    <cellStyle name="Comma [0] 2 2 3 4 8 3 3 2" xfId="3108"/>
    <cellStyle name="Comma [0] 2 2 2 8 12 2" xfId="3109"/>
    <cellStyle name="Comma [0] 2 2 2 2 3 3 2 3" xfId="3110"/>
    <cellStyle name="Comma [0] 2 2 11 4 2 7" xfId="3111"/>
    <cellStyle name="Comma [0] 2 2 10 6" xfId="3112"/>
    <cellStyle name="Comma [0] 2 2 5 3 4 3" xfId="3113"/>
    <cellStyle name="Comma [0] 4 3 6 6 2 6" xfId="3114"/>
    <cellStyle name="Comma [0] 2 2 4 8 3" xfId="3115"/>
    <cellStyle name="Comma [0] 2 2 9 5 3 2 2 2" xfId="3116"/>
    <cellStyle name="Comma [0] 2 2 11 3 3 2 5" xfId="3117"/>
    <cellStyle name="Comma [0] 4 11 3 4 3" xfId="3118"/>
    <cellStyle name="Comma [0] 3 2 2 6 2 2 7" xfId="3119"/>
    <cellStyle name="Comma [0] 2 2 10 6 10" xfId="3120"/>
    <cellStyle name="Comma [0] 4 5 7 5 3" xfId="3121"/>
    <cellStyle name="Comma [0] 3 3 2 7 2 2 5" xfId="3122"/>
    <cellStyle name="Comma [0] 2 2 2 7 12 2 2" xfId="3123"/>
    <cellStyle name="Comma [0] 3 10" xfId="3124"/>
    <cellStyle name="Comma [0] 2 2 2 8 12 2 2" xfId="3125"/>
    <cellStyle name="Comma [0] 2 2 2 2 3 3 2 3 2" xfId="3126"/>
    <cellStyle name="Comma [0] 2 2 10 6 2" xfId="3127"/>
    <cellStyle name="Comma [0] 4 5 9 5" xfId="3128"/>
    <cellStyle name="Comma [0] 2 2 3 2 6 2 4 2" xfId="3129"/>
    <cellStyle name="Comma [0] 2 3 2 3 5 2 2 4" xfId="3130"/>
    <cellStyle name="Comma [0] 3 4 2 8 4 2" xfId="3131"/>
    <cellStyle name="Comma [0] 2 3 3 3 6 2 2 2" xfId="3132"/>
    <cellStyle name="Comma [0] 4 11 5 4" xfId="3133"/>
    <cellStyle name="Comma [0] 2 2 2 2 5 2 4 4" xfId="3134"/>
    <cellStyle name="Comma [0] 2 2 10 6 2 2" xfId="3135"/>
    <cellStyle name="Comma [0] 2 3 2 5 2 10" xfId="3136"/>
    <cellStyle name="Comma [0] 2 2 2 2 4 2 2 2 5" xfId="3137"/>
    <cellStyle name="Comma [0] 2 2 7 5 2 7" xfId="3138"/>
    <cellStyle name="Comma [0] 2 2 10 6 2 2 2" xfId="3139"/>
    <cellStyle name="Comma [0] 2 2 2 2 2 6 7 2" xfId="3140"/>
    <cellStyle name="Comma [0] 2 2 2 9 2 3 5" xfId="3141"/>
    <cellStyle name="Comma [0] 2 2 2 4 9 4 2" xfId="3142"/>
    <cellStyle name="Comma [0] 2 2 9 4 6 2" xfId="3143"/>
    <cellStyle name="Comma [0] 2 3 3 9 7 3 4 2" xfId="3144"/>
    <cellStyle name="Comma [0] 4 8 5 2 4 2" xfId="3145"/>
    <cellStyle name="Comma [0] 2 2 4 3 5 5 2 2" xfId="3146"/>
    <cellStyle name="Comma [0] 2 2 12 3 4 3" xfId="3147"/>
    <cellStyle name="Comma [0] 2 2 10 6 2 2 2 2" xfId="3148"/>
    <cellStyle name="Comma [0] 4 2 9 5 2 3 2" xfId="3149"/>
    <cellStyle name="Comma [0] 2 2 2 2 4 3 4" xfId="3150"/>
    <cellStyle name="Comma [0] 2 2 2 3 10 3 2" xfId="3151"/>
    <cellStyle name="Comma [0] 2 2 2 12 3 2 5" xfId="3152"/>
    <cellStyle name="Comma [0] 4 5 9 6" xfId="3153"/>
    <cellStyle name="Comma [0] 2 3 2 3 5 2 2 5" xfId="3154"/>
    <cellStyle name="Comma [0] 3 2 6 6 3 2 2" xfId="3155"/>
    <cellStyle name="Comma [0] 2 2 7 7 4 2" xfId="3156"/>
    <cellStyle name="Comma [0] 4 11 5 5" xfId="3157"/>
    <cellStyle name="Comma [0] 2 2 2 2 5 2 4 5" xfId="3158"/>
    <cellStyle name="Comma [0] 2 2 2 2 8 7 5 2 2" xfId="3159"/>
    <cellStyle name="Comma [0] 2 4 8 8 2" xfId="3160"/>
    <cellStyle name="Comma [0] 3 4 2 8 4 3" xfId="3161"/>
    <cellStyle name="Comma [0] 2 2 5 6 3 4 2" xfId="3162"/>
    <cellStyle name="Comma [0] 2 3 3 3 6 2 2 3" xfId="3163"/>
    <cellStyle name="Comma [0] 2 2 10 6 2 3" xfId="3164"/>
    <cellStyle name="Comma [0] 5 10 8" xfId="3165"/>
    <cellStyle name="Comma [0] 3 2 7 15" xfId="3166"/>
    <cellStyle name="Comma [0] 2 2 7 5 3 7" xfId="3167"/>
    <cellStyle name="Comma [0] 2 2 10 6 2 3 2" xfId="3168"/>
    <cellStyle name="Comma [0] 2 2 2 9 2 4 5" xfId="3169"/>
    <cellStyle name="Comma [0] 2 2 2 2 10 3 2 2 2" xfId="3170"/>
    <cellStyle name="Comma [0] 2 2 12 3 5 3" xfId="3171"/>
    <cellStyle name="Comma [0] 2 3 3 6 3 2 7" xfId="3172"/>
    <cellStyle name="Comma [0] 2 3 9 13" xfId="3173"/>
    <cellStyle name="Comma [0] 4 16 3 2 2" xfId="3174"/>
    <cellStyle name="Comma [0] 2 2 2 2 5 7 2 2 2" xfId="3175"/>
    <cellStyle name="Comma [0] 3 4 2 6 3" xfId="3176"/>
    <cellStyle name="Comma [0] 2 2 3 5 5 3 4 2" xfId="3177"/>
    <cellStyle name="Comma [0] 2 2 10 8 10" xfId="3178"/>
    <cellStyle name="Comma [0] 2 3 2 6 4 3 2 4" xfId="3179"/>
    <cellStyle name="Comma [0] 4 11 5 6 2" xfId="3180"/>
    <cellStyle name="Comma [0] 2 4 8 8 3 2" xfId="3181"/>
    <cellStyle name="Comma [0] 2 2 2 3 12 3" xfId="3182"/>
    <cellStyle name="Comma [0] 2 2 3 2 3 3 2 2" xfId="3183"/>
    <cellStyle name="Comma [0] 2 2 2 2 2 3 2 4" xfId="3184"/>
    <cellStyle name="Comma [0] 5 6 8 2 6" xfId="3185"/>
    <cellStyle name="Comma [0] 3 2 2 6 6 4 2 2" xfId="3186"/>
    <cellStyle name="Comma [0] 2 2 2 6 10 2 2 2" xfId="3187"/>
    <cellStyle name="Comma [0] 4 8 11 2 3" xfId="3188"/>
    <cellStyle name="Comma [0] 3 2 8 5 4 5" xfId="3189"/>
    <cellStyle name="Comma [0] 3 2 4 2" xfId="3190"/>
    <cellStyle name="Comma [0] 2 2 3 2 11 2 2" xfId="3191"/>
    <cellStyle name="Comma [0] 2 4 6 8 7" xfId="3192"/>
    <cellStyle name="Comma [0] 2 2 11 14" xfId="3193"/>
    <cellStyle name="Comma [0] 2 3 2 3 6 3" xfId="3194"/>
    <cellStyle name="Comma [0] 5 11 8" xfId="3195"/>
    <cellStyle name="Comma [0] 2 2 10 6 2 4 2" xfId="3196"/>
    <cellStyle name="Comma [0] 2 2 11 5 9" xfId="3197"/>
    <cellStyle name="Comma [0] 2 3 2 8 5 2 2 2 2" xfId="3198"/>
    <cellStyle name="Comma [0] 2 2 2 13 3 2 5" xfId="3199"/>
    <cellStyle name="Comma [0] 2 2 10 6 3 2 2 2" xfId="3200"/>
    <cellStyle name="Comma [0] 2 3 3 3 11 3" xfId="3201"/>
    <cellStyle name="Comma [0] 4 2 9 6 2 3 2" xfId="3202"/>
    <cellStyle name="Comma [0] 2 2 2 3 4 3 4" xfId="3203"/>
    <cellStyle name="Comma [0] 2 2 2 7 5 2 5" xfId="3204"/>
    <cellStyle name="Comma [0] 3 18 7 2" xfId="3205"/>
    <cellStyle name="Comma [0] 2 3 2 15 2 2 4" xfId="3206"/>
    <cellStyle name="Comma [0] 3 2 6 6 3 3 2" xfId="3207"/>
    <cellStyle name="Comma [0] 2 2 7 7 5 2" xfId="3208"/>
    <cellStyle name="Comma [0] 4 11 6 5" xfId="3209"/>
    <cellStyle name="Comma [0] 2 2 2 2 5 2 5 5" xfId="3210"/>
    <cellStyle name="Comma [0] 2 4 8 9 2" xfId="3211"/>
    <cellStyle name="Comma [0] 2 2 10 6 3 3" xfId="3212"/>
    <cellStyle name="Comma [0] 3 3 3" xfId="3213"/>
    <cellStyle name="Comma [0] 2 2 2 4 11 2 3" xfId="3214"/>
    <cellStyle name="Comma [0] 3 13 2 2 2" xfId="3215"/>
    <cellStyle name="Comma [0] 2 2 7 6 3 7" xfId="3216"/>
    <cellStyle name="Comma [0] 2 2 10 6 3 3 2" xfId="3217"/>
    <cellStyle name="Comma [0] 3 3 3 2" xfId="3218"/>
    <cellStyle name="Comma [0] 3 2 8 6 3 5" xfId="3219"/>
    <cellStyle name="Comma [0] 2 2 12 12 5" xfId="3220"/>
    <cellStyle name="Comma [0] 2 4 7 7 7" xfId="3221"/>
    <cellStyle name="Comma [0] 3 13 2 2 2 2" xfId="3222"/>
    <cellStyle name="Comma [0] 2 3 2 4 5 3" xfId="3223"/>
    <cellStyle name="Comma [0] 2 2 12 4 5 3" xfId="3224"/>
    <cellStyle name="Comma [0] 4 11 6 6 2" xfId="3225"/>
    <cellStyle name="Comma [0] 2 2 2 8 6 2 2 2 2" xfId="3226"/>
    <cellStyle name="Comma [0] 2 4 8 9 3 2" xfId="3227"/>
    <cellStyle name="Comma [0] 2 3 2 8 5 2 4 2" xfId="3228"/>
    <cellStyle name="Comma [0] 2 2 3 2 3 4 2 2" xfId="3229"/>
    <cellStyle name="Comma [0] 2 2 8" xfId="3230"/>
    <cellStyle name="Comma [0] 2 2 2 2 2 4 2 4" xfId="3231"/>
    <cellStyle name="Comma [0] 3 3 6 7 2 2 5" xfId="3232"/>
    <cellStyle name="Comma [0] 3 3 4 2" xfId="3233"/>
    <cellStyle name="Comma [0] 3 2 8 6 4 5" xfId="3234"/>
    <cellStyle name="Comma [0] 2 2 3 2 12 2 2" xfId="3235"/>
    <cellStyle name="Comma [0] 2 4 7 8 7" xfId="3236"/>
    <cellStyle name="Comma [0] 2 3 2 4 6 3" xfId="3237"/>
    <cellStyle name="Comma [0] 2 2 10 6 3 4 2" xfId="3238"/>
    <cellStyle name="Comma [0] 2 2 2 10 4" xfId="3239"/>
    <cellStyle name="Comma [0] 2 2 2 4 3 2 4" xfId="3240"/>
    <cellStyle name="Comma [0] 3 3 8 12 2" xfId="3241"/>
    <cellStyle name="Comma [0] 2 2 12 5 3 2 2" xfId="3242"/>
    <cellStyle name="Comma [0] 2 3 7 6 2 2 5" xfId="3243"/>
    <cellStyle name="Comma [0] 2 4 6 6 2 7" xfId="3244"/>
    <cellStyle name="Comma [0] 4 16 4 4" xfId="3245"/>
    <cellStyle name="Comma [0] 2 2 2 2 5 7 3 4" xfId="3246"/>
    <cellStyle name="Comma [0] 3 3 5" xfId="3247"/>
    <cellStyle name="Comma [0] 2 2 3 2 12 3" xfId="3248"/>
    <cellStyle name="Comma [0] 2 2 2 4 11 2 5" xfId="3249"/>
    <cellStyle name="Comma [0] 3 13 2 2 4" xfId="3250"/>
    <cellStyle name="Comma [0] 2 2 10 6 3 5" xfId="3251"/>
    <cellStyle name="Comma [0] 3 3 7" xfId="3252"/>
    <cellStyle name="Comma [0] 2 2 3 2 12 5" xfId="3253"/>
    <cellStyle name="Comma [0] 2 2 2 2 2 5 3 3" xfId="3254"/>
    <cellStyle name="Comma [0] 2 2 10 6 3 7" xfId="3255"/>
    <cellStyle name="Comma [0] 2 2 12 5 7 2" xfId="3256"/>
    <cellStyle name="Comma [0] 2 2 17 3 4 2" xfId="3257"/>
    <cellStyle name="Comma [0] 2 2 2 2 7 5 9" xfId="3258"/>
    <cellStyle name="Comma [0] 5 3 8 3 2" xfId="3259"/>
    <cellStyle name="Comma [0] 2 4 2 6 3 2 2" xfId="3260"/>
    <cellStyle name="Comma [0] 3 4 9 5 6 2" xfId="3261"/>
    <cellStyle name="Comma [0] 2 2 2 10 6" xfId="3262"/>
    <cellStyle name="Comma [0] 2 2 2 4 3 2 6" xfId="3263"/>
    <cellStyle name="Comma [0] 4 3 7 6 9" xfId="3264"/>
    <cellStyle name="Comma [0] 3 4 7 6 2 7" xfId="3265"/>
    <cellStyle name="Comma [0] 2 2 3 2 8 2 2" xfId="3266"/>
    <cellStyle name="Comma [0] 2 3 7 3 4 2" xfId="3267"/>
    <cellStyle name="Comma [0] 2 4 7 7 2 2 5" xfId="3268"/>
    <cellStyle name="Comma [0] 3 3 8 12 4" xfId="3269"/>
    <cellStyle name="Comma [0] 2 2 12 5 3 2 4" xfId="3270"/>
    <cellStyle name="Comma [0] 2 2 4 15 2 3 2" xfId="3271"/>
    <cellStyle name="Comma [0] 2 2 2 2 5 7 3 6" xfId="3272"/>
    <cellStyle name="Comma [0] 3 3 2 11 2 5" xfId="3273"/>
    <cellStyle name="Comma [0] 2 2 10 6 4 2" xfId="3274"/>
    <cellStyle name="Comma [0] 3 4 2" xfId="3275"/>
    <cellStyle name="Comma [0] 2 2 2 4 11 3 2" xfId="3276"/>
    <cellStyle name="Comma [0] 3 5 7 5 5" xfId="3277"/>
    <cellStyle name="Comma [0] 2 2 2 2 12 2 4" xfId="3278"/>
    <cellStyle name="Comma [0] 2 2 2 2 2 8 7 2" xfId="3279"/>
    <cellStyle name="Comma [0] 2 2 2 9 4 3 5" xfId="3280"/>
    <cellStyle name="Comma [0] 2 2 12 5 4 3" xfId="3281"/>
    <cellStyle name="Comma [0] 2 2 2 13 10" xfId="3282"/>
    <cellStyle name="Comma [0] 2 2 7 7 2 7" xfId="3283"/>
    <cellStyle name="Comma [0] 2 2 10 6 4 2 2" xfId="3284"/>
    <cellStyle name="Comma [0] 2 2 2 2 9 2 3 2 3" xfId="3285"/>
    <cellStyle name="Comma [0] 2 3 5 7 3 2 5" xfId="3286"/>
    <cellStyle name="Comma [0] 2 2 2 2 12 2 4 2" xfId="3287"/>
    <cellStyle name="Comma [0] 2 4 2 12" xfId="3288"/>
    <cellStyle name="Comma [0] 2 4 3 4 3 3" xfId="3289"/>
    <cellStyle name="Comma [0] 2 2 2 2 12 2 6" xfId="3290"/>
    <cellStyle name="Comma [0] 3 2 2 6 6 6 2" xfId="3291"/>
    <cellStyle name="Comma [0] 2 2 2 6 10 4 2" xfId="3292"/>
    <cellStyle name="Comma [0] 3 4 4" xfId="3293"/>
    <cellStyle name="Comma [0] 2 2 3 2 13 2" xfId="3294"/>
    <cellStyle name="Comma [0] 2 2 10 6 4 4" xfId="3295"/>
    <cellStyle name="Comma [0] 2 2 2 11 4" xfId="3296"/>
    <cellStyle name="Comma [0] 2 2 2 4 3 3 4" xfId="3297"/>
    <cellStyle name="Comma [0] 2 2 2 14 2 2 5" xfId="3298"/>
    <cellStyle name="Comma [0] 2 2 2 2 7 6 7" xfId="3299"/>
    <cellStyle name="Comma [0] 4 2 4 6 2 2" xfId="3300"/>
    <cellStyle name="Comma [0] 4 16 5 4" xfId="3301"/>
    <cellStyle name="Comma [0] 2 2 2 2 5 7 4 4" xfId="3302"/>
    <cellStyle name="Comma [0] 3 2 13 2 2 3" xfId="3303"/>
    <cellStyle name="Comma [0] 2 2 2 6 2 6" xfId="3304"/>
    <cellStyle name="Comma [0] 2 3 5 2 2 2 4" xfId="3305"/>
    <cellStyle name="Comma [0] 3 3 8 13 2" xfId="3306"/>
    <cellStyle name="Comma [0] 2 2 12 5 3 3 2" xfId="3307"/>
    <cellStyle name="Comma [0] 2 4 6 6 3 7" xfId="3308"/>
    <cellStyle name="Comma [0] 3 4 5" xfId="3309"/>
    <cellStyle name="Comma [0] 2 2 3 2 13 3" xfId="3310"/>
    <cellStyle name="Comma [0] 2 2 4 8 8 2 2" xfId="3311"/>
    <cellStyle name="Comma [0] 2 2 10 6 4 5" xfId="3312"/>
    <cellStyle name="Comma [0] 2 4 3 4 3 4" xfId="3313"/>
    <cellStyle name="Comma [0] 2 2 2 2 12 2 7" xfId="3314"/>
    <cellStyle name="Comma [0] 2 2 12 6 4 3" xfId="3315"/>
    <cellStyle name="Comma [0] 2 2 10 6 5 2 2" xfId="3316"/>
    <cellStyle name="Comma [0] 2 2 7 8 2 7" xfId="3317"/>
    <cellStyle name="Comma [0] 3 3 9 6 2 3 2" xfId="3318"/>
    <cellStyle name="Comma [0] 2 2 2 2 12 3 4 2" xfId="3319"/>
    <cellStyle name="Comma [0] 2 4 7 12" xfId="3320"/>
    <cellStyle name="Comma [0] 2 2 10 6 5 3" xfId="3321"/>
    <cellStyle name="Comma [0] 2 4 3 4 4 2" xfId="3322"/>
    <cellStyle name="Comma [0] 2 4 8 3 3 2 5" xfId="3323"/>
    <cellStyle name="Comma [0] 3 3 9 6 2 4" xfId="3324"/>
    <cellStyle name="Comma [0] 2 2 2 2 12 3 5" xfId="3325"/>
    <cellStyle name="Comma [0] 2 4 6 9 2 2 2" xfId="3326"/>
    <cellStyle name="Comma [0] 2 2 2 10 5 4 2 2" xfId="3327"/>
    <cellStyle name="Comma [0] 3 5 4" xfId="3328"/>
    <cellStyle name="Comma [0] 2 2 3 2 14 2" xfId="3329"/>
    <cellStyle name="Comma [0] 2 2 10 6 5 4" xfId="3330"/>
    <cellStyle name="Comma [0] 2 4 3 4 4 3" xfId="3331"/>
    <cellStyle name="Comma [0] 3 3 9 6 2 5" xfId="3332"/>
    <cellStyle name="Comma [0] 2 2 2 2 12 3 6" xfId="3333"/>
    <cellStyle name="Comma [0] 5 12 3 2 3" xfId="3334"/>
    <cellStyle name="Comma [0] 3 2 2 6 6 7 2" xfId="3335"/>
    <cellStyle name="Comma [0] 2 2 11 7 3 2 2" xfId="3336"/>
    <cellStyle name="Comma [0] 2 3 6 8 2 2 5" xfId="3337"/>
    <cellStyle name="Comma [0] 2 3 8 6 2 7" xfId="3338"/>
    <cellStyle name="Comma [0] 2 2 4 9 4 3 2 3" xfId="3339"/>
    <cellStyle name="Comma [0] 2 2 2 7 8 2 2 4" xfId="3340"/>
    <cellStyle name="Comma [0] 2 2 4 8 3 5 5" xfId="3341"/>
    <cellStyle name="Comma [0] 2 2 3 7 9 2 2 2" xfId="3342"/>
    <cellStyle name="Comma [0] 2 3 3 8 5 8" xfId="3343"/>
    <cellStyle name="Comma [0] 4 7 3 7" xfId="3344"/>
    <cellStyle name="Comma [0] 4 3 5 8 5 4" xfId="3345"/>
    <cellStyle name="Comma [0] 2 2 3 9 3 3 2 5" xfId="3346"/>
    <cellStyle name="Comma [0] 2 2 2 12 4" xfId="3347"/>
    <cellStyle name="Comma [0] 2 2 2 4 3 4 4" xfId="3348"/>
    <cellStyle name="Comma [0] 2 2 2 6 3 6" xfId="3349"/>
    <cellStyle name="Comma [0] 4 2 4 6 3 2" xfId="3350"/>
    <cellStyle name="Comma [0] 3 2 2 8 5 5 2 2" xfId="3351"/>
    <cellStyle name="Comma [0] 2 2 2 2 5 7 5 4" xfId="3352"/>
    <cellStyle name="Comma [0] 3 3 8 14 2" xfId="3353"/>
    <cellStyle name="Comma [0] 2 2 12 5 3 4 2" xfId="3354"/>
    <cellStyle name="Comma [0] 2 2 4 8 8 3 2" xfId="3355"/>
    <cellStyle name="Comma [0] 2 2 10 6 5 5" xfId="3356"/>
    <cellStyle name="Comma [0] 2 4 3 4 4 4" xfId="3357"/>
    <cellStyle name="Comma [0] 3 3 9 6 2 6" xfId="3358"/>
    <cellStyle name="Comma [0] 2 2 2 2 12 3 7" xfId="3359"/>
    <cellStyle name="Comma [0] 5 12 3 2 4" xfId="3360"/>
    <cellStyle name="Comma [0] 3 4 4 4 4 2" xfId="3361"/>
    <cellStyle name="Comma [0] 2 2 11 7 3 2 3" xfId="3362"/>
    <cellStyle name="Comma [0] 4 2 5 2 3 2 3" xfId="3363"/>
    <cellStyle name="Comma [0] 2 2 2 6 2 2 3 2" xfId="3364"/>
    <cellStyle name="Comma [0] 2 3 2 8 5 4 5" xfId="3365"/>
    <cellStyle name="Comma [0] 2 4 4 2 3 2 2 2" xfId="3366"/>
    <cellStyle name="Comma [0] 5 5 10 2" xfId="3367"/>
    <cellStyle name="Comma [0] 4 3 7 7 3 3 2" xfId="3368"/>
    <cellStyle name="Comma [0] 2 3 2 9 6 2 2 3" xfId="3369"/>
    <cellStyle name="Comma [0] 2 2 12 2 2 2" xfId="3370"/>
    <cellStyle name="Comma [0] 2 2 10 6 6 2" xfId="3371"/>
    <cellStyle name="Comma [0] 2 2 4 3 2 2 4" xfId="3372"/>
    <cellStyle name="Comma [0] 3 3 9 6 3 3" xfId="3373"/>
    <cellStyle name="Comma [0] 2 2 2 2 12 4 4" xfId="3374"/>
    <cellStyle name="Comma [0] 2 2 2 7 7 2 2 2" xfId="3375"/>
    <cellStyle name="Comma [0] 4 3 15 3 2 2 2" xfId="3376"/>
    <cellStyle name="Comma [0] 3 3 7 18" xfId="3377"/>
    <cellStyle name="Comma [0] 3 3 3 8 5 4" xfId="3378"/>
    <cellStyle name="Comma [0] 2 2 4 7 3 5 3" xfId="3379"/>
    <cellStyle name="Comma [0] 2 3 2 8 5 6" xfId="3380"/>
    <cellStyle name="Comma [0] 4 3 4 8 5 2" xfId="3381"/>
    <cellStyle name="Comma [0] 3 7 3 5" xfId="3382"/>
    <cellStyle name="Comma [0] 2 2 3 9 2 3 2 3" xfId="3383"/>
    <cellStyle name="Comma [0] 3 4 2 8 9" xfId="3384"/>
    <cellStyle name="Comma [0] 2 2 2 3 3 4 2" xfId="3385"/>
    <cellStyle name="Comma [0] 2 3 3 3 6 2 7" xfId="3386"/>
    <cellStyle name="Comma [0] 2 2 2 2 5 4 5 2 2" xfId="3387"/>
    <cellStyle name="Comma [0] 2 2 10 6 7" xfId="3388"/>
    <cellStyle name="Comma [0] 4 3 5 6 2 2 2 2" xfId="3389"/>
    <cellStyle name="Comma [0] 2 3 4 4 2 3" xfId="3390"/>
    <cellStyle name="Comma [0] 3 7" xfId="3391"/>
    <cellStyle name="Comma [0] 2 2 2 4 11 6" xfId="3392"/>
    <cellStyle name="Comma [0] 2 2 10 6 7 2" xfId="3393"/>
    <cellStyle name="Comma [0] 2 3 2 5 3 10" xfId="3394"/>
    <cellStyle name="Comma [0] 2 2 4 3 2 3 4" xfId="3395"/>
    <cellStyle name="Comma [0] 3 3 9 6 4 3" xfId="3396"/>
    <cellStyle name="Comma [0] 3 3 7 8 2 2 3" xfId="3397"/>
    <cellStyle name="Comma [0] 2 2 2 2 12 5 4" xfId="3398"/>
    <cellStyle name="Comma [0] 5 11 6 2" xfId="3399"/>
    <cellStyle name="Comma [0] 2 2 2 2 4 13 3" xfId="3400"/>
    <cellStyle name="Comma [0] 3 4 2 2 3 5" xfId="3401"/>
    <cellStyle name="Comma [0] 2 4 6 8 5 2" xfId="3402"/>
    <cellStyle name="Comma [0] 3 2 2 3 18" xfId="3403"/>
    <cellStyle name="Comma [0] 2 2 11 12 2" xfId="3404"/>
    <cellStyle name="Comma [0] 2 4 2 7 4" xfId="3405"/>
    <cellStyle name="Comma [0] 2 2 2 2 2 3 2 2 2" xfId="3406"/>
    <cellStyle name="Comma [0] 2 2 2 10 4 4 2 2" xfId="3407"/>
    <cellStyle name="Comma [0] 4 9 5 3 4 2" xfId="3408"/>
    <cellStyle name="Comma [0] 3 2 5 9" xfId="3409"/>
    <cellStyle name="Comma [0] 3 2 2 2 8 3 2 5" xfId="3410"/>
    <cellStyle name="Comma [0] 2 2 2 2 9 5 2 3" xfId="3411"/>
    <cellStyle name="Comma [0] 2 2 2 14 2 6" xfId="3412"/>
    <cellStyle name="Comma [0] 5 11 3 2 3" xfId="3413"/>
    <cellStyle name="Comma [0] 3 2 2 5 6 7 2" xfId="3414"/>
    <cellStyle name="Comma [0] 2 2 11 6 3 2 2" xfId="3415"/>
    <cellStyle name="Comma [0] 2 3 6 7 2 2 5" xfId="3416"/>
    <cellStyle name="Comma [0] 2 3 7 6 2 7" xfId="3417"/>
    <cellStyle name="Comma [0] 2 2 2 2 2 11 2 5" xfId="3418"/>
    <cellStyle name="Comma [0] 3 12 2 4 3" xfId="3419"/>
    <cellStyle name="Comma [0] 2 2 4 2 8 10" xfId="3420"/>
    <cellStyle name="Comma [0] 2 2 2 8 5 2 4 2" xfId="3421"/>
    <cellStyle name="Comma [0] 2 2 15 4 5" xfId="3422"/>
    <cellStyle name="Comma [0] 2 3 2 4 7 5 2 2" xfId="3423"/>
    <cellStyle name="Comma [0] 3 3 5 4 2 2" xfId="3424"/>
    <cellStyle name="Comma [0] 2 2 10 6 8" xfId="3425"/>
    <cellStyle name="Comma [0] 2 3 4 4 2 4" xfId="3426"/>
    <cellStyle name="Comma [0] 3 8" xfId="3427"/>
    <cellStyle name="Comma [0] 3 2 2 3 8 3 2 2 2" xfId="3428"/>
    <cellStyle name="Comma [0] 2 2 2 4 11 7" xfId="3429"/>
    <cellStyle name="Comma [0] 2 2 2 2 2 8 2" xfId="3430"/>
    <cellStyle name="Comma [0] 2 2 2 8 12 3" xfId="3431"/>
    <cellStyle name="Comma [0] 4" xfId="3432"/>
    <cellStyle name="Comma [0] 2 2 3 2 4 3 2 2" xfId="3433"/>
    <cellStyle name="Comma [0] 2 2 2 2 3 3 2 4" xfId="3434"/>
    <cellStyle name="Comma [0] 2 2 10 7" xfId="3435"/>
    <cellStyle name="Comma [0] 3 2 2 6 7 4 2 2" xfId="3436"/>
    <cellStyle name="Comma [0] 2 2 2 6 11 2 2 2" xfId="3437"/>
    <cellStyle name="Comma [0] 2 2 10 7 2 4 2" xfId="3438"/>
    <cellStyle name="Comma [0] 2 3 2 5 4 2 3" xfId="3439"/>
    <cellStyle name="Comma [0] 2 2 10 7 10" xfId="3440"/>
    <cellStyle name="Comma [0] 2 3 3 8 10 4" xfId="3441"/>
    <cellStyle name="Comma [0] 4 2 9 7 2 2 3" xfId="3442"/>
    <cellStyle name="Comma [0] 4 10" xfId="3443"/>
    <cellStyle name="Comma [0] 2 2 2 4 4 2 5" xfId="3444"/>
    <cellStyle name="Comma [0] 2 2 2 2 2 6 3 2" xfId="3445"/>
    <cellStyle name="Comma [0] 2 2 10 7 3 6" xfId="3446"/>
    <cellStyle name="Comma [0] 2 2 2 8 10 4 2" xfId="3447"/>
    <cellStyle name="Comma [0] 4 2" xfId="3448"/>
    <cellStyle name="Comma [0] 2 2 3 2 4 3 2 2 2" xfId="3449"/>
    <cellStyle name="Comma [0] 3 4 2 3 3 2 5" xfId="3450"/>
    <cellStyle name="Comma [0] 2 2 2 2 3 3 2 4 2" xfId="3451"/>
    <cellStyle name="Comma [0] 2 2 10 7 2" xfId="3452"/>
    <cellStyle name="Comma [0] 2 2 4 6 7 2 2 5" xfId="3453"/>
    <cellStyle name="Comma [0] 2 2 2 2 2 8 2 2" xfId="3454"/>
    <cellStyle name="Comma [0] 2 2 2 12 10" xfId="3455"/>
    <cellStyle name="Comma [0] 2 2 10 7 2 2 2" xfId="3456"/>
    <cellStyle name="Comma [0] 2 2 8 5 2 7" xfId="3457"/>
    <cellStyle name="Comma [0] 2 2 2 2 2 8 2 2 2 2" xfId="3458"/>
    <cellStyle name="Comma [0] 2 2 2 2 2 6 2" xfId="3459"/>
    <cellStyle name="Comma [0] 2 2 2 8 10 3" xfId="3460"/>
    <cellStyle name="Comma [0] 2 3 3 3 6 3 2 2 2" xfId="3461"/>
    <cellStyle name="Comma [0] 2 2 2 2 2 6 2 2" xfId="3462"/>
    <cellStyle name="Comma [0] 2 2 10 7 2 6" xfId="3463"/>
    <cellStyle name="Comma [0] 2 2 2 8 10 3 2" xfId="3464"/>
    <cellStyle name="Comma [0] 3 2 2 6 7 4 4" xfId="3465"/>
    <cellStyle name="Comma [0] 2 2 2 6 11 2 4" xfId="3466"/>
    <cellStyle name="Comma [0] 2 2 10 7 2 2 2 2" xfId="3467"/>
    <cellStyle name="Comma [0] 2 2 3 2 4 3 4" xfId="3468"/>
    <cellStyle name="Comma [0] 2 2 2 10 3 3 4 2" xfId="3469"/>
    <cellStyle name="Comma [0] 3 2 2 2 2 2 2 2 2" xfId="3470"/>
    <cellStyle name="Comma [0] 2 2 11 5 2 4 2" xfId="3471"/>
    <cellStyle name="Comma [0] 2 2 2 2 2 6 3" xfId="3472"/>
    <cellStyle name="Comma [0] 2 2 2 8 10 4" xfId="3473"/>
    <cellStyle name="Comma [0] 3 3 4 3 4 2" xfId="3474"/>
    <cellStyle name="Comma [0] 2 2 10 7 2 2 3" xfId="3475"/>
    <cellStyle name="Comma [0] 3 3 4 3 4 3" xfId="3476"/>
    <cellStyle name="Comma [0] 2 2 10 7 2 2 4" xfId="3477"/>
    <cellStyle name="Comma [0] 2 2 3 8 7 3 3" xfId="3478"/>
    <cellStyle name="Comma [0] 2 2 2 2 3 8 3 2 2 2" xfId="3479"/>
    <cellStyle name="Comma [0] 2 3 11 5 2 2" xfId="3480"/>
    <cellStyle name="Comma [0] 2 2 2 2 2 6 4" xfId="3481"/>
    <cellStyle name="Comma [0] 2 2 2 8 10 5" xfId="3482"/>
    <cellStyle name="Comma [0] 2 2 2 2 2 6 5" xfId="3483"/>
    <cellStyle name="Comma [0] 2 2 2 8 10 6" xfId="3484"/>
    <cellStyle name="Comma [0] 2 2 2 2 8 9 2 2" xfId="3485"/>
    <cellStyle name="Comma [0] 2 2 2 4 9 2" xfId="3486"/>
    <cellStyle name="Comma [0] 2 2 9 4 4" xfId="3487"/>
    <cellStyle name="Comma [0] 3 3 4 3 4 4" xfId="3488"/>
    <cellStyle name="Comma [0] 2 2 10 7 2 2 5" xfId="3489"/>
    <cellStyle name="Comma [0] 2 2 2 2 2 7" xfId="3490"/>
    <cellStyle name="Comma [0] 2 3 3 3 6 3 2 3" xfId="3491"/>
    <cellStyle name="Comma [0] 4 2 4 2 2 3" xfId="3492"/>
    <cellStyle name="Comma [0] 4 12 5 5" xfId="3493"/>
    <cellStyle name="Comma [0] 2 2 2 2 5 3 4 5" xfId="3494"/>
    <cellStyle name="Comma [0] 2 2 10 7 2 3" xfId="3495"/>
    <cellStyle name="Comma [0] 2 2 2 2 2 8 2 2 3" xfId="3496"/>
    <cellStyle name="Comma [0] 2 2 3 4 8 3 2 3" xfId="3497"/>
    <cellStyle name="Comma [0] 2 2 2 2 2 7 2" xfId="3498"/>
    <cellStyle name="Comma [0] 2 2 2 8 11 3" xfId="3499"/>
    <cellStyle name="Comma [0] 2 2 7 8 4 2 2" xfId="3500"/>
    <cellStyle name="Comma [0] 2 2 2 4 7 3 2 5" xfId="3501"/>
    <cellStyle name="Comma [0] 2 2 10 7 2 3 2" xfId="3502"/>
    <cellStyle name="Comma [0] 2 2 8 5 3 7" xfId="3503"/>
    <cellStyle name="Comma [0] 2 2 2 2 2 9" xfId="3504"/>
    <cellStyle name="Comma [0] 2 3 3 3 6 3 2 5" xfId="3505"/>
    <cellStyle name="Comma [0] 3 2 2 6 7 4 3" xfId="3506"/>
    <cellStyle name="Comma [0] 2 2 2 6 11 2 3" xfId="3507"/>
    <cellStyle name="Comma [0] 2 2 2 2 2 8 2 2 5" xfId="3508"/>
    <cellStyle name="Comma [0] 2 2 10 7 2 5" xfId="3509"/>
    <cellStyle name="Comma [0] 2 2 12 6 6 2" xfId="3510"/>
    <cellStyle name="Comma [0] 2 2 6 3 2 2 2 2" xfId="3511"/>
    <cellStyle name="Comma [0] 2 2 4 5 2 2 4" xfId="3512"/>
    <cellStyle name="Comma [0] 3 2 2 6 7 4 5" xfId="3513"/>
    <cellStyle name="Comma [0] 2 2 2 6 11 2 5" xfId="3514"/>
    <cellStyle name="Comma [0] 2 2 2 2 2 6 2 3" xfId="3515"/>
    <cellStyle name="Comma [0] 2 2 10 7 2 7" xfId="3516"/>
    <cellStyle name="Comma [0] 2 2 2 7 6 2 4 2" xfId="3517"/>
    <cellStyle name="Comma [0] 2 2 2 2 3 6 2" xfId="3518"/>
    <cellStyle name="Comma [0] 2 2 10 7 3 2 2" xfId="3519"/>
    <cellStyle name="Comma [0] 2 2 2 2 9 3 2 2 3" xfId="3520"/>
    <cellStyle name="Comma [0] 2 2 8 6 2 7" xfId="3521"/>
    <cellStyle name="Comma [0] 2 3 5 8 2 2 5" xfId="3522"/>
    <cellStyle name="Comma [0] 3 3 2 7 2 4" xfId="3523"/>
    <cellStyle name="Comma [0] 2 2 4 6 2 2 3" xfId="3524"/>
    <cellStyle name="Comma [0] 2 4 6 2 3 2 2" xfId="3525"/>
    <cellStyle name="Comma [0] 2 2 2 10 5 3 6" xfId="3526"/>
    <cellStyle name="Comma [0] 2 2 2 2 3 6 2 2" xfId="3527"/>
    <cellStyle name="Comma [0] 2 2 11 7 2 6" xfId="3528"/>
    <cellStyle name="Comma [0] 2 2 10 7 3 2 2 2" xfId="3529"/>
    <cellStyle name="Comma [0] 2 2 3 3 4 3 4" xfId="3530"/>
    <cellStyle name="Comma [0] 2 2 11 5 3 4 2" xfId="3531"/>
    <cellStyle name="Comma [0] 4 2 4 2 3 2 3" xfId="3532"/>
    <cellStyle name="Comma [0] 3 2 2 7 5 2 7" xfId="3533"/>
    <cellStyle name="Comma [0] 2 2 2 5 2 2 3 2" xfId="3534"/>
    <cellStyle name="Comma [0] 2 2 2 2 3 6 3" xfId="3535"/>
    <cellStyle name="Comma [0] 3 3 4 4 4 2" xfId="3536"/>
    <cellStyle name="Comma [0] 2 2 10 7 3 2 3" xfId="3537"/>
    <cellStyle name="Comma [0] 2 2 2 2 9 3 2 2 4" xfId="3538"/>
    <cellStyle name="Comma [0] 2 2 2 7 6 2 5" xfId="3539"/>
    <cellStyle name="Comma [0] 2 2 2 2 3 7" xfId="3540"/>
    <cellStyle name="Comma [0] 4 2 4 2 3 3" xfId="3541"/>
    <cellStyle name="Comma [0] 2 2 2 2 5 3 5 5" xfId="3542"/>
    <cellStyle name="Comma [0] 4 6 7 3 2 2 2" xfId="3543"/>
    <cellStyle name="Comma [0] 2 2 10 7 3 3" xfId="3544"/>
    <cellStyle name="Comma [0] 4 2 4 2 3 4 2" xfId="3545"/>
    <cellStyle name="Comma [0] 2 2 2 8 6 3 2 2 2" xfId="3546"/>
    <cellStyle name="Comma [0] 2 2 2 2 3 8 2" xfId="3547"/>
    <cellStyle name="Comma [0] 2 3 2 8 6 2 4 2" xfId="3548"/>
    <cellStyle name="Comma [0] 2 2 3 2 4 4 2 2" xfId="3549"/>
    <cellStyle name="Comma [0] 2 2 2 2 3 4 2 4" xfId="3550"/>
    <cellStyle name="Comma [0] 2 2 10 7 3 4 2" xfId="3551"/>
    <cellStyle name="Comma [0] 2 2 12 5 4 2 2" xfId="3552"/>
    <cellStyle name="Comma [0] 2 3 7 6 3 2 5" xfId="3553"/>
    <cellStyle name="Comma [0] 2 4 6 7 2 7" xfId="3554"/>
    <cellStyle name="Comma [0] 4 17 4 4" xfId="3555"/>
    <cellStyle name="Comma [0] 2 2 2 2 5 8 3 4" xfId="3556"/>
    <cellStyle name="Comma [0] 4 2 4 2 3 5" xfId="3557"/>
    <cellStyle name="Comma [0] 3 2 8 8 5 2" xfId="3558"/>
    <cellStyle name="Comma [0] 2 2 2 8 6 3 2 3" xfId="3559"/>
    <cellStyle name="Comma [0] 2 2 2 2 3 9" xfId="3560"/>
    <cellStyle name="Comma [0] 3 2 6 4 10" xfId="3561"/>
    <cellStyle name="Comma [0] 2 3 2 8 6 2 5" xfId="3562"/>
    <cellStyle name="Comma [0] 2 2 3 2 4 4 3" xfId="3563"/>
    <cellStyle name="Comma [0] 2 2 2 7 6 2 7" xfId="3564"/>
    <cellStyle name="Comma [0] 2 2 10 7 3 5" xfId="3565"/>
    <cellStyle name="Comma [0] 2 2 12 6 7 2" xfId="3566"/>
    <cellStyle name="Comma [0] 2 2 4 5 2 3 4" xfId="3567"/>
    <cellStyle name="Comma [0] 2 2 2 2 14 3 2 2 2" xfId="3568"/>
    <cellStyle name="Comma [0] 2 2 2 2 2 6 3 3" xfId="3569"/>
    <cellStyle name="Comma [0] 2 2 10 7 3 7" xfId="3570"/>
    <cellStyle name="Comma [0] 2 2 10 7 4" xfId="3571"/>
    <cellStyle name="Comma [0] 4 4" xfId="3572"/>
    <cellStyle name="Comma [0] 2 2 2 4 12 3" xfId="3573"/>
    <cellStyle name="Comma [0] 2 2 2 2 2 8 2 4" xfId="3574"/>
    <cellStyle name="Comma [0] 4 2 17 2 3" xfId="3575"/>
    <cellStyle name="Comma [0] 2 2 2 7 6 4 4" xfId="3576"/>
    <cellStyle name="Comma [0] 2 2 2 2 5 6" xfId="3577"/>
    <cellStyle name="Comma [0] 2 2 10 7 5 2" xfId="3578"/>
    <cellStyle name="Comma [0] 3 3 9 7 2 3" xfId="3579"/>
    <cellStyle name="Comma [0] 2 2 2 2 13 3 4" xfId="3580"/>
    <cellStyle name="Comma [0] 2 2 6 7 3 2 5" xfId="3581"/>
    <cellStyle name="Comma [0] 2 2 4 3 8 2 2 4" xfId="3582"/>
    <cellStyle name="Comma [0] 4 20 3" xfId="3583"/>
    <cellStyle name="Comma [0] 4 15 3" xfId="3584"/>
    <cellStyle name="Comma [0] 2 2 2 2 5 6 2" xfId="3585"/>
    <cellStyle name="Comma [0] 2 2 10 7 5 2 2" xfId="3586"/>
    <cellStyle name="Comma [0] 2 2 8 8 2 7" xfId="3587"/>
    <cellStyle name="Comma [0] 3 3 9 7 2 3 2" xfId="3588"/>
    <cellStyle name="Comma [0] 2 2 2 2 13 3 4 2" xfId="3589"/>
    <cellStyle name="Comma [0] 4 2 17 2 4" xfId="3590"/>
    <cellStyle name="Comma [0] 2 2 2 7 6 4 5" xfId="3591"/>
    <cellStyle name="Comma [0] 2 2 2 2 5 7" xfId="3592"/>
    <cellStyle name="Comma [0] 2 2 10 7 5 3" xfId="3593"/>
    <cellStyle name="Comma [0] 2 2 4 3 8 2 2 5" xfId="3594"/>
    <cellStyle name="Comma [0] 2 4 3 5 4 2" xfId="3595"/>
    <cellStyle name="Comma [0] 3 3 9 7 2 4" xfId="3596"/>
    <cellStyle name="Comma [0] 2 2 2 2 13 3 5" xfId="3597"/>
    <cellStyle name="Comma [0] 4 2 8 9 2 2 2" xfId="3598"/>
    <cellStyle name="Comma [0] 3 2 2 7 11 5" xfId="3599"/>
    <cellStyle name="Comma [0] 2 2 2 10 5 5 2 2" xfId="3600"/>
    <cellStyle name="Comma [0] 2 3 9 10 6" xfId="3601"/>
    <cellStyle name="Comma [0] 2 2 2 10 5 10" xfId="3602"/>
    <cellStyle name="Comma [0] 4 2 4 2 5 4" xfId="3603"/>
    <cellStyle name="Comma [0] 2 2 2 8 6 3 4 2" xfId="3604"/>
    <cellStyle name="Comma [0] 2 2 2 2 5 8" xfId="3605"/>
    <cellStyle name="Comma [0] 2 2 10 7 5 4" xfId="3606"/>
    <cellStyle name="Comma [0] 2 4 3 5 4 3" xfId="3607"/>
    <cellStyle name="Comma [0] 3 3 9 7 2 5" xfId="3608"/>
    <cellStyle name="Comma [0] 2 2 2 2 13 3 6" xfId="3609"/>
    <cellStyle name="Comma [0] 3 2 2 6 7 7 2" xfId="3610"/>
    <cellStyle name="Comma [0] 2 2 11 7 4 2 2" xfId="3611"/>
    <cellStyle name="Comma [0] 2 3 6 8 3 2 5" xfId="3612"/>
    <cellStyle name="Comma [0] 2 3 8 7 2 7" xfId="3613"/>
    <cellStyle name="Comma [0] 2 2 2 13 2 4 2" xfId="3614"/>
    <cellStyle name="Comma [0] 2 2 10 7 6" xfId="3615"/>
    <cellStyle name="Comma [0] 2 3 4 4 3 2" xfId="3616"/>
    <cellStyle name="Comma [0] 4 6" xfId="3617"/>
    <cellStyle name="Comma [0] 2 2 2 4 12 5" xfId="3618"/>
    <cellStyle name="Comma [0] 2 2 4 12 3 2 2" xfId="3619"/>
    <cellStyle name="Comma [0] 2 2 2 2 2 8 2 6" xfId="3620"/>
    <cellStyle name="Comma [0] 2 2 10 7 6 2" xfId="3621"/>
    <cellStyle name="Comma [0] 2 2 4 3 3 2 4" xfId="3622"/>
    <cellStyle name="Comma [0] 3 3 9 7 3 3" xfId="3623"/>
    <cellStyle name="Comma [0] 2 2 4 12 3 2 2 2" xfId="3624"/>
    <cellStyle name="Comma [0] 2 2 2 2 13 4 4" xfId="3625"/>
    <cellStyle name="Comma [0] 2 2 10 7 7" xfId="3626"/>
    <cellStyle name="Comma [0] 2 2 4 12 3 2 3" xfId="3627"/>
    <cellStyle name="Comma [0] 2 2 2 2 2 8 2 7" xfId="3628"/>
    <cellStyle name="Comma [0] 2 2 10 7 7 2" xfId="3629"/>
    <cellStyle name="Comma [0] 2 3 2 5 8 10" xfId="3630"/>
    <cellStyle name="Comma [0] 2 2 4 3 3 3 4" xfId="3631"/>
    <cellStyle name="Comma [0] 3 3 9 7 4 3" xfId="3632"/>
    <cellStyle name="Comma [0] 3 3 7 8 3 2 3" xfId="3633"/>
    <cellStyle name="Comma [0] 2 2 2 2 13 5 4" xfId="3634"/>
    <cellStyle name="Comma [0] 2 2 7 4 10" xfId="3635"/>
    <cellStyle name="Comma [0] 2 2 2 3 12 2 2" xfId="3636"/>
    <cellStyle name="Comma [0] 2 2 2 2 2 3 2 3 2" xfId="3637"/>
    <cellStyle name="Comma [0] 4 8 11 2 2 2" xfId="3638"/>
    <cellStyle name="Comma [0] 3 4 2 2 4 5" xfId="3639"/>
    <cellStyle name="Comma [0] 2 4 6 8 6 2" xfId="3640"/>
    <cellStyle name="Comma [0] 4 3 8 4 2 7" xfId="3641"/>
    <cellStyle name="Comma [0] 2 2 11 13 2" xfId="3642"/>
    <cellStyle name="Comma [0] 2 3 2 3 6 2 2" xfId="3643"/>
    <cellStyle name="Comma [0] 2 4 2 8 4" xfId="3644"/>
    <cellStyle name="Comma [0] 4 2 9 5 4 2 2" xfId="3645"/>
    <cellStyle name="Comma [0] 2 2 2 2 6 2 4" xfId="3646"/>
    <cellStyle name="Comma [0] 3 2 6 9" xfId="3647"/>
    <cellStyle name="Comma [0] 2 2 2 2 9 5 3 3" xfId="3648"/>
    <cellStyle name="Comma [0] 4 2 15 2 2 2 2" xfId="3649"/>
    <cellStyle name="Comma [0] 2 2 2 14 3 6" xfId="3650"/>
    <cellStyle name="Comma [0] 2 2 15 5 5" xfId="3651"/>
    <cellStyle name="Comma [0] 2 3 2 9 5 2 3 2" xfId="3652"/>
    <cellStyle name="Comma [0] 2 2 2 5 10 4" xfId="3653"/>
    <cellStyle name="Comma [0] 2 2 8 7 5 2 2" xfId="3654"/>
    <cellStyle name="Comma [0] 2 2 2 2 13" xfId="3655"/>
    <cellStyle name="Comma [0] 2 2 11 6 3 3 2" xfId="3656"/>
    <cellStyle name="Comma [0] 2 3 7 6 3 7" xfId="3657"/>
    <cellStyle name="Comma [0] 3 3 5 4 3 2" xfId="3658"/>
    <cellStyle name="Comma [0] 2 2 10 7 8" xfId="3659"/>
    <cellStyle name="Comma [0] 2 2 4 3 10 3 2" xfId="3660"/>
    <cellStyle name="Comma [0] 2 3 4 4 3 5" xfId="3661"/>
    <cellStyle name="Comma [0] 3 3 5 4 3 3" xfId="3662"/>
    <cellStyle name="Comma [0] 2 2 10 7 9" xfId="3663"/>
    <cellStyle name="Comma [0] 2 2 2 2 9 5 3 4" xfId="3664"/>
    <cellStyle name="Comma [0] 2 2 2 14 3 7" xfId="3665"/>
    <cellStyle name="Comma [0] 2 2 11 2 3 2" xfId="3666"/>
    <cellStyle name="Comma [0] 2 2 2 5 10 5" xfId="3667"/>
    <cellStyle name="Comma [0] 2 2 2 2 14" xfId="3668"/>
    <cellStyle name="Comma [0] 2 2 4 5 8 4 2 2" xfId="3669"/>
    <cellStyle name="Comma [0] 2 2 2 2 2 8 3" xfId="3670"/>
    <cellStyle name="Comma [0] 2 2 2 8 12 4" xfId="3671"/>
    <cellStyle name="Comma [0] 2 2 5 8 2 2" xfId="3672"/>
    <cellStyle name="Comma [0] 2 2 2 2 8 5 2 2 2 2" xfId="3673"/>
    <cellStyle name="Comma [0] 5" xfId="3674"/>
    <cellStyle name="Comma [0] 2 2 3 2 4 3 2 3" xfId="3675"/>
    <cellStyle name="Comma [0] 2 2 2 2 3 3 2 5" xfId="3676"/>
    <cellStyle name="Comma [0] 2 2 10 8" xfId="3677"/>
    <cellStyle name="Comma [0] 2 2 9 6 2" xfId="3678"/>
    <cellStyle name="Comma [0] 2 2 5 4 4 2 2" xfId="3679"/>
    <cellStyle name="Comma [0] 5 2" xfId="3680"/>
    <cellStyle name="Comma [0] 2 2 7 2 3 2 5" xfId="3681"/>
    <cellStyle name="Comma [0] 2 2 4 4 3 2 2 4" xfId="3682"/>
    <cellStyle name="Comma [0] 4 3 5 12" xfId="3683"/>
    <cellStyle name="Comma [0] 3 4 4 7 2 3" xfId="3684"/>
    <cellStyle name="Comma [0] 2 2 5 8 2 2 2" xfId="3685"/>
    <cellStyle name="Comma [0] 2 3 7 3 3 2 3" xfId="3686"/>
    <cellStyle name="Comma [0] 2 4 3 7 2 5" xfId="3687"/>
    <cellStyle name="Comma [0] 2 2 10 8 2" xfId="3688"/>
    <cellStyle name="Comma [0] 2 2 9 6 2 2" xfId="3689"/>
    <cellStyle name="Comma [0] 2 2 2 2 2 8 3 2" xfId="3690"/>
    <cellStyle name="Comma [0] 2 2 3 8 7 5 2 2" xfId="3691"/>
    <cellStyle name="Comma [0] 2 2 2 18" xfId="3692"/>
    <cellStyle name="Comma [0] 2 2 2 23" xfId="3693"/>
    <cellStyle name="Comma [0] 5 5 11 2 5" xfId="3694"/>
    <cellStyle name="Comma [0] 2 2 10 8 2 2 2" xfId="3695"/>
    <cellStyle name="Comma [0] 2 2 9 5 2 7" xfId="3696"/>
    <cellStyle name="Comma [0] 2 2 9 6 2 2 2 2" xfId="3697"/>
    <cellStyle name="Comma [0] 2 2 12 2 3 2 5" xfId="3698"/>
    <cellStyle name="Comma [0] 2 2 2 2 2 8 3 2 2 2" xfId="3699"/>
    <cellStyle name="Comma [0] 2 2 2 2 2 7 3 7" xfId="3700"/>
    <cellStyle name="Comma [0] 2 3 2 3 10" xfId="3701"/>
    <cellStyle name="Comma [0] 2 2 2 3 2 6 2" xfId="3702"/>
    <cellStyle name="Comma [0] 2 2 2 18 2 2" xfId="3703"/>
    <cellStyle name="Comma [0] 2 3 2 7 7 6" xfId="3704"/>
    <cellStyle name="Comma [0] 4 3 4 7 7 2" xfId="3705"/>
    <cellStyle name="Comma [0] 3 6 5 5" xfId="3706"/>
    <cellStyle name="Comma [0] 2 2 5 10 2 3" xfId="3707"/>
    <cellStyle name="Comma [0] 2 2 2 6 9 4 2" xfId="3708"/>
    <cellStyle name="Comma [0] 2 3 2 2 3 2 5" xfId="3709"/>
    <cellStyle name="Comma [0] 2 2 2 2 4 6 7 2" xfId="3710"/>
    <cellStyle name="Comma [0] 2 2 12 3 10" xfId="3711"/>
    <cellStyle name="Comma [0] 4 8 7 2 4 2" xfId="3712"/>
    <cellStyle name="Comma [0] 2 2 4 3 7 5 2 2" xfId="3713"/>
    <cellStyle name="Comma [0] 2 2 4 20 5" xfId="3714"/>
    <cellStyle name="Comma [0] 2 2 4 15 5" xfId="3715"/>
    <cellStyle name="Comma [0] 2 2 2 10 4 3 4 2" xfId="3716"/>
    <cellStyle name="Comma [0] 3 4 6 8 7" xfId="3717"/>
    <cellStyle name="Comma [0] 3 3 8 5 4 5" xfId="3718"/>
    <cellStyle name="Comma [0] 2 2 3 7 11 2 2" xfId="3719"/>
    <cellStyle name="Comma [0] 4 8 17" xfId="3720"/>
    <cellStyle name="Comma [0] 3 2 2 2 2 3 2 2 2" xfId="3721"/>
    <cellStyle name="Comma [0] 2 2 11 6 2 4 2" xfId="3722"/>
    <cellStyle name="Comma [0] 2 4 2 3 3 2 4" xfId="3723"/>
    <cellStyle name="Comma [0] 2 2 2 2 9 10 2 2 2" xfId="3724"/>
    <cellStyle name="Comma [0] 2 3 12 3 5" xfId="3725"/>
    <cellStyle name="Comma [0] 2 2 19 4 2" xfId="3726"/>
    <cellStyle name="Comma [0] 2 2 2 2 6 7 2 3 2" xfId="3727"/>
    <cellStyle name="Comma [0] 4 3 6 8 2 3 2" xfId="3728"/>
    <cellStyle name="Comma [0] 2 2 2 18 2 3" xfId="3729"/>
    <cellStyle name="Comma [0] 2 3 2 7 7 7" xfId="3730"/>
    <cellStyle name="Comma [0] 3 6 5 6" xfId="3731"/>
    <cellStyle name="Comma [0] 2 2 5 10 2 4" xfId="3732"/>
    <cellStyle name="Comma [0] 2 3 9 4 2" xfId="3733"/>
    <cellStyle name="Comma [0] 2 2 4 9 3 2 4 2" xfId="3734"/>
    <cellStyle name="Comma [0] 3 3 5 3 4 2" xfId="3735"/>
    <cellStyle name="Comma [0] 2 2 10 8 2 2 3" xfId="3736"/>
    <cellStyle name="Comma [0] 2 2 3 5 15 2" xfId="3737"/>
    <cellStyle name="Comma [0] 2 2 2 18 2 4" xfId="3738"/>
    <cellStyle name="Comma [0] 2 3 2 7 7 8" xfId="3739"/>
    <cellStyle name="Comma [0] 3 6 5 7" xfId="3740"/>
    <cellStyle name="Comma [0] 2 2 5 10 2 5" xfId="3741"/>
    <cellStyle name="Comma [0] 3 3 5 3 4 3" xfId="3742"/>
    <cellStyle name="Comma [0] 2 2 10 8 2 2 4" xfId="3743"/>
    <cellStyle name="Comma [0] 2 2 3 4 9 2" xfId="3744"/>
    <cellStyle name="Comma [0] 2 3 9 4 4" xfId="3745"/>
    <cellStyle name="Comma [0] 2 2 2 18 2 5" xfId="3746"/>
    <cellStyle name="Comma [0] 2 3 2 7 7 9" xfId="3747"/>
    <cellStyle name="Comma [0] 3 6 5 8" xfId="3748"/>
    <cellStyle name="Comma [0] 2 2 2 2 9 9 2 2" xfId="3749"/>
    <cellStyle name="Comma [0] 3 3 5 3 4 4" xfId="3750"/>
    <cellStyle name="Comma [0] 2 2 10 8 2 2 5" xfId="3751"/>
    <cellStyle name="Comma [0] 2 2 3 11 2 5" xfId="3752"/>
    <cellStyle name="Comma [0] 2 2 2 4 8 3 2 5" xfId="3753"/>
    <cellStyle name="Comma [0] 2 2 2 3 2 7 2" xfId="3754"/>
    <cellStyle name="Comma [0] 2 2 2 18 3 2" xfId="3755"/>
    <cellStyle name="Comma [0] 2 3 2 7 8 6" xfId="3756"/>
    <cellStyle name="Comma [0] 2 2 10 8 2 3 2" xfId="3757"/>
    <cellStyle name="Comma [0] 2 2 9 5 3 7" xfId="3758"/>
    <cellStyle name="Comma [0] 3 3 2 2 2 2 5" xfId="3759"/>
    <cellStyle name="Comma [0] 3 2 2 6 8 4 2" xfId="3760"/>
    <cellStyle name="Comma [0] 2 2 2 6 12 2 2" xfId="3761"/>
    <cellStyle name="Comma [0] 2 2 2 2 2 8 3 2 4" xfId="3762"/>
    <cellStyle name="Comma [0] 2 2 6 8 3 2 2 2" xfId="3763"/>
    <cellStyle name="Comma [0] 2 2 10 8 2 4" xfId="3764"/>
    <cellStyle name="Comma [0] 2 2 9 6 2 2 4" xfId="3765"/>
    <cellStyle name="Comma [0] 2 2 2 3 2 8" xfId="3766"/>
    <cellStyle name="Comma [0] 2 2 2 18 4" xfId="3767"/>
    <cellStyle name="Comma [0] 4 3 4 7 9" xfId="3768"/>
    <cellStyle name="Comma [0] 3 4 7 3 3 7" xfId="3769"/>
    <cellStyle name="Comma [0] 2 2 3 2 5 3 2" xfId="3770"/>
    <cellStyle name="Comma [0] 2 2 2 18 4 2" xfId="3771"/>
    <cellStyle name="Comma [0] 2 3 2 7 9 6" xfId="3772"/>
    <cellStyle name="Comma [0] 3 6 7 5" xfId="3773"/>
    <cellStyle name="Comma [0] 2 2 3 2 5 3 2 2" xfId="3774"/>
    <cellStyle name="Comma [0] 2 2 2 2 4 3 2 4" xfId="3775"/>
    <cellStyle name="Comma [0] 2 2 10 8 2 4 2" xfId="3776"/>
    <cellStyle name="Comma [0] 2 2 10 8 2 5" xfId="3777"/>
    <cellStyle name="Comma [0] 2 2 9 6 2 2 5" xfId="3778"/>
    <cellStyle name="Comma [0] 3 3 8 10 3 2" xfId="3779"/>
    <cellStyle name="Comma [0] 2 2 2 2 2 8 3 2 5" xfId="3780"/>
    <cellStyle name="Comma [0] 2 2 2 3 2 9" xfId="3781"/>
    <cellStyle name="Comma [0] 2 2 2 18 5" xfId="3782"/>
    <cellStyle name="Comma [0] 4 3 13 10" xfId="3783"/>
    <cellStyle name="Comma [0] 2 2 3 2 5 3 3" xfId="3784"/>
    <cellStyle name="Comma [0] 2 2 2 9 5 10" xfId="3785"/>
    <cellStyle name="Comma [0] 2 2 2 2 2 7 2 2" xfId="3786"/>
    <cellStyle name="Comma [0] 2 2 10 8 2 6" xfId="3787"/>
    <cellStyle name="Comma [0] 2 2 2 8 11 3 2" xfId="3788"/>
    <cellStyle name="Comma [0] 2 2 2 18 6" xfId="3789"/>
    <cellStyle name="Comma [0] 2 2 3 2 5 3 4" xfId="3790"/>
    <cellStyle name="Comma [0] 2 2 10 8 3 2 2" xfId="3791"/>
    <cellStyle name="Comma [0] 2 2 10 8 7" xfId="3792"/>
    <cellStyle name="Comma [0] 2 2 2 2 9 4 2 2 3" xfId="3793"/>
    <cellStyle name="Comma [0] 2 2 9 6 2 7" xfId="3794"/>
    <cellStyle name="Comma [0] 2 2 2 2 2 8 3 7" xfId="3795"/>
    <cellStyle name="Comma [0] 2 3 2 8 10" xfId="3796"/>
    <cellStyle name="Comma [0] 2 2 2 19 2 2" xfId="3797"/>
    <cellStyle name="Comma [0] 2 3 2 8 7 2 2 2" xfId="3798"/>
    <cellStyle name="Comma [0] 2 3 2 8 7 6" xfId="3799"/>
    <cellStyle name="Comma [0] 4 3 4 8 7 2" xfId="3800"/>
    <cellStyle name="Comma [0] 3 7 5 5" xfId="3801"/>
    <cellStyle name="Comma [0] 2 2 5 11 2 3" xfId="3802"/>
    <cellStyle name="Comma [0] 2 2 2 7 7 2 4 2" xfId="3803"/>
    <cellStyle name="Comma [0] 2 2 2 3 3 6 2" xfId="3804"/>
    <cellStyle name="Comma [0] 2 2 3 2 3 3 2 2 2" xfId="3805"/>
    <cellStyle name="Comma [0] 2 2 2 2 2 3 2 4 2" xfId="3806"/>
    <cellStyle name="Comma [0] 3 4 2 2 5 5" xfId="3807"/>
    <cellStyle name="Comma [0] 3 2 4 2 2" xfId="3808"/>
    <cellStyle name="Comma [0] 2 2 3 2 11 2 2 2" xfId="3809"/>
    <cellStyle name="Comma [0] 2 4 6 8 7 2" xfId="3810"/>
    <cellStyle name="Comma [0] 4 3 8 4 3 7" xfId="3811"/>
    <cellStyle name="Comma [0] 2 2 11 14 2" xfId="3812"/>
    <cellStyle name="Comma [0] 2 3 2 3 6 3 2" xfId="3813"/>
    <cellStyle name="Comma [0] 2 4 2 9 4" xfId="3814"/>
    <cellStyle name="Comma [0] 2 2 2 2 6 3 4" xfId="3815"/>
    <cellStyle name="Comma [0] 3 4 7 8 7" xfId="3816"/>
    <cellStyle name="Comma [0] 3 3 8 6 4 5" xfId="3817"/>
    <cellStyle name="Comma [0] 3 3 7 7 2 2 5" xfId="3818"/>
    <cellStyle name="Comma [0] 2 2 3 7 12 2 2" xfId="3819"/>
    <cellStyle name="Comma [0] 2 2 11 6 3 4 2" xfId="3820"/>
    <cellStyle name="Comma [0] 4 2 4 3 8" xfId="3821"/>
    <cellStyle name="Comma [0] 4 2 4 3 3 2 3" xfId="3822"/>
    <cellStyle name="Comma [0] 3 2 2 8 5 2 7" xfId="3823"/>
    <cellStyle name="Comma [0] 2 2 7 10 3 2" xfId="3824"/>
    <cellStyle name="Comma [0] 2 2 2 5 3 2 3 2" xfId="3825"/>
    <cellStyle name="Comma [0] 4 3 6 8 3 3 2" xfId="3826"/>
    <cellStyle name="Comma [0] 2 2 2 19 2 3" xfId="3827"/>
    <cellStyle name="Comma [0] 2 3 2 8 7 2 2 3" xfId="3828"/>
    <cellStyle name="Comma [0] 2 3 2 8 7 7" xfId="3829"/>
    <cellStyle name="Comma [0] 3 7 5 6" xfId="3830"/>
    <cellStyle name="Comma [0] 2 2 5 11 2 4" xfId="3831"/>
    <cellStyle name="Comma [0] 2 2 4 9 3 3 4 2" xfId="3832"/>
    <cellStyle name="Comma [0] 3 3 5 4 4 2" xfId="3833"/>
    <cellStyle name="Comma [0] 2 2 10 8 3 2 3" xfId="3834"/>
    <cellStyle name="Comma [0] 2 2 10 8 8" xfId="3835"/>
    <cellStyle name="Comma [0] 2 2 2 2 9 4 2 2 4" xfId="3836"/>
    <cellStyle name="Comma [0] 2 2 6 3 5 2 2" xfId="3837"/>
    <cellStyle name="Comma [0] 2 3 4 9 2 2" xfId="3838"/>
    <cellStyle name="Comma [0] 2 2 11 2 4 2" xfId="3839"/>
    <cellStyle name="Comma [0] 2 2 2 5 11 5" xfId="3840"/>
    <cellStyle name="Comma [0] 2 2 3 7 8 2 4 2" xfId="3841"/>
    <cellStyle name="Comma [0] 2 2 2 19 2 4" xfId="3842"/>
    <cellStyle name="Comma [0] 2 3 2 8 7 2 2 4" xfId="3843"/>
    <cellStyle name="Comma [0] 2 3 2 8 7 8" xfId="3844"/>
    <cellStyle name="Comma [0] 3 7 5 7" xfId="3845"/>
    <cellStyle name="Comma [0] 2 2 5 11 2 5" xfId="3846"/>
    <cellStyle name="Comma [0] 2 2 4 3 10 4 2" xfId="3847"/>
    <cellStyle name="Comma [0] 2 3 4 4 4 5" xfId="3848"/>
    <cellStyle name="Comma [0] 3 3 5 4 4 3" xfId="3849"/>
    <cellStyle name="Comma [0] 2 2 10 8 3 2 4" xfId="3850"/>
    <cellStyle name="Comma [0] 2 2 10 8 9" xfId="3851"/>
    <cellStyle name="Comma [0] 2 2 2 2 9 4 2 2 5" xfId="3852"/>
    <cellStyle name="Comma [0] 2 3 3 9 6 2 4 2" xfId="3853"/>
    <cellStyle name="Comma [0] 2 2 4 3 4 4 2 2" xfId="3854"/>
    <cellStyle name="Comma [0] 2 3 4 9 2 3" xfId="3855"/>
    <cellStyle name="Comma [0] 2 2 11 2 4 3" xfId="3856"/>
    <cellStyle name="Comma [0] 2 2 2 5 11 6" xfId="3857"/>
    <cellStyle name="Comma [0] 2 2 3 5 9 2" xfId="3858"/>
    <cellStyle name="Comma [0] 2 2 2 19 2 5" xfId="3859"/>
    <cellStyle name="Comma [0] 2 3 2 8 7 2 2 5" xfId="3860"/>
    <cellStyle name="Comma [0] 2 3 2 8 7 9" xfId="3861"/>
    <cellStyle name="Comma [0] 3 3 5 4 4 4" xfId="3862"/>
    <cellStyle name="Comma [0] 2 2 10 8 3 2 5" xfId="3863"/>
    <cellStyle name="Comma [0] 2 2 2 19 3" xfId="3864"/>
    <cellStyle name="Comma [0] 2 3 2 8 7 2 3" xfId="3865"/>
    <cellStyle name="Comma [0] 2 2 2 7 7 2 5" xfId="3866"/>
    <cellStyle name="Comma [0] 2 2 2 3 3 7" xfId="3867"/>
    <cellStyle name="Comma [0] 4 2 4 3 3 3" xfId="3868"/>
    <cellStyle name="Comma [0] 3 2 2 8 5 2 2 3" xfId="3869"/>
    <cellStyle name="Comma [0] 2 2 2 2 5 4 5 5" xfId="3870"/>
    <cellStyle name="Comma [0] 2 2 10 8 3 3" xfId="3871"/>
    <cellStyle name="Comma [0] 2 2 3 12 2 5" xfId="3872"/>
    <cellStyle name="Comma [0] 2 2 2 3 3 7 2" xfId="3873"/>
    <cellStyle name="Comma [0] 2 2 2 19 3 2" xfId="3874"/>
    <cellStyle name="Comma [0] 2 3 2 8 7 2 3 2" xfId="3875"/>
    <cellStyle name="Comma [0] 2 3 2 8 8 6" xfId="3876"/>
    <cellStyle name="Comma [0] 2 2 10 8 3 3 2" xfId="3877"/>
    <cellStyle name="Comma [0] 2 2 10 9 7" xfId="3878"/>
    <cellStyle name="Comma [0] 2 2 9 6 3 7" xfId="3879"/>
    <cellStyle name="Comma [0] 4 2 4 3 3 4" xfId="3880"/>
    <cellStyle name="Comma [0] 3 2 2 8 5 2 2 4" xfId="3881"/>
    <cellStyle name="Comma [0] 2 2 2 8 6 4 2 2" xfId="3882"/>
    <cellStyle name="Comma [0] 2 2 2 3 3 8" xfId="3883"/>
    <cellStyle name="Comma [0] 2 2 2 2 3 4 10" xfId="3884"/>
    <cellStyle name="Comma [0] 2 2 2 19 4" xfId="3885"/>
    <cellStyle name="Comma [0] 2 3 2 8 7 2 4" xfId="3886"/>
    <cellStyle name="Comma [0] 4 3 4 8 9" xfId="3887"/>
    <cellStyle name="Comma [0] 2 2 3 2 5 4 2" xfId="3888"/>
    <cellStyle name="Comma [0] 3 2 4 2 5 2 2" xfId="3889"/>
    <cellStyle name="Comma [0] 2 2 2 7 7 2 6" xfId="3890"/>
    <cellStyle name="Comma [0] 2 2 10 8 3 4" xfId="3891"/>
    <cellStyle name="Comma [0] 5 11 3 7" xfId="3892"/>
    <cellStyle name="Comma [0] 2 2 3 22 2" xfId="3893"/>
    <cellStyle name="Comma [0] 2 2 3 17 2" xfId="3894"/>
    <cellStyle name="Comma [0] 2 2 12 5 5 2 2" xfId="3895"/>
    <cellStyle name="Comma [0] 2 4 6 8 2 7" xfId="3896"/>
    <cellStyle name="Comma [0] 2 4 2 4 9" xfId="3897"/>
    <cellStyle name="Comma [0] 2 2 2 2 13 10" xfId="3898"/>
    <cellStyle name="Comma [0] 3 2 2 3 4 3 2 2" xfId="3899"/>
    <cellStyle name="Comma [0] 2 2 4 2 7 4" xfId="3900"/>
    <cellStyle name="Comma [0] 2 4 7 2 6" xfId="3901"/>
    <cellStyle name="Comma [0] 2 2 17 3 2 2 2" xfId="3902"/>
    <cellStyle name="Comma [0] 2 2 2 19 5" xfId="3903"/>
    <cellStyle name="Comma [0] 2 3 2 8 7 2 5" xfId="3904"/>
    <cellStyle name="Comma [0] 2 2 3 2 5 4 3" xfId="3905"/>
    <cellStyle name="Comma [0] 2 2 2 7 7 2 7" xfId="3906"/>
    <cellStyle name="Comma [0] 2 2 3 9 5 2 2 2 2" xfId="3907"/>
    <cellStyle name="Comma [0] 2 2 2 3 3 9" xfId="3908"/>
    <cellStyle name="Comma [0] 2 2 10 8 3 5" xfId="3909"/>
    <cellStyle name="Comma [0] 2 2 2 2 2 7 3 2" xfId="3910"/>
    <cellStyle name="Comma [0] 2 2 10 8 3 6" xfId="3911"/>
    <cellStyle name="Comma [0] 2 2 2 8 11 4 2" xfId="3912"/>
    <cellStyle name="Comma [0] 3 3 4 3 5 2 2" xfId="3913"/>
    <cellStyle name="Comma [0] 2 2 2 19 6" xfId="3914"/>
    <cellStyle name="Comma [0] 2 3 2 8 7 2 6" xfId="3915"/>
    <cellStyle name="Comma [0] 2 2 3 2 5 4 4" xfId="3916"/>
    <cellStyle name="Comma [0] 4 3 5 14" xfId="3917"/>
    <cellStyle name="Comma [0] 3 4 4 7 2 5" xfId="3918"/>
    <cellStyle name="Comma [0] 2 2 5 8 2 2 4" xfId="3919"/>
    <cellStyle name="Comma [0] 2 4 7 4 3 2 3" xfId="3920"/>
    <cellStyle name="Comma [0] 5 4" xfId="3921"/>
    <cellStyle name="Comma [0] 2 2 2 4 13 3" xfId="3922"/>
    <cellStyle name="Comma [0] 2 2 12 2 4 2 2" xfId="3923"/>
    <cellStyle name="Comma [0] 2 3 7 3 3 2 5" xfId="3924"/>
    <cellStyle name="Comma [0] 2 4 3 7 2 7" xfId="3925"/>
    <cellStyle name="Comma [0] 5 5 12 2 2" xfId="3926"/>
    <cellStyle name="Comma [0] 2 2 10 8 4" xfId="3927"/>
    <cellStyle name="Comma [0] 2 2 9 6 2 4" xfId="3928"/>
    <cellStyle name="Comma [0] 2 3 5 9 2 2 2" xfId="3929"/>
    <cellStyle name="Comma [0] 2 2 2 2 2 8 3 4" xfId="3930"/>
    <cellStyle name="Comma [0] 2 2 2 2 4 8 7" xfId="3931"/>
    <cellStyle name="Comma [0] 2 4 7 3 3" xfId="3932"/>
    <cellStyle name="Comma [0] 3 2 2 4 9 2 5" xfId="3933"/>
    <cellStyle name="Comma [0] 2 2 15 10" xfId="3934"/>
    <cellStyle name="Comma [0] 2 2 10 8 4 2" xfId="3935"/>
    <cellStyle name="Comma [0] 2 2 9 6 2 4 2" xfId="3936"/>
    <cellStyle name="Comma [0] 2 2 2 2 2 8 3 4 2" xfId="3937"/>
    <cellStyle name="Comma [0] 4 3 3 2 2 2 3" xfId="3938"/>
    <cellStyle name="Comma [0] 2 2 2 2 14 2 4" xfId="3939"/>
    <cellStyle name="Comma [0] 2 2 2 14 4 2 2" xfId="3940"/>
    <cellStyle name="Comma [0] 3 2 3 12" xfId="3941"/>
    <cellStyle name="Comma [0] 2 2 2 2 9 6 4" xfId="3942"/>
    <cellStyle name="Comma [0] 5 6 8 2 2 4" xfId="3943"/>
    <cellStyle name="Comma [0] 3 12 3 6" xfId="3944"/>
    <cellStyle name="Comma [0] 2 2 4 2 2 3 2 2" xfId="3945"/>
    <cellStyle name="Comma [0] 3 4 7 12 2" xfId="3946"/>
    <cellStyle name="Comma [0] 2 2 2 8 2 3" xfId="3947"/>
    <cellStyle name="Comma [0] 5 11 4 4" xfId="3948"/>
    <cellStyle name="Comma [0] 2 2 2 2 4 11 5" xfId="3949"/>
    <cellStyle name="Comma [0] 3 4 9 2 3 2 2 2" xfId="3950"/>
    <cellStyle name="Comma [0] 2 4 4 11 2 5" xfId="3951"/>
    <cellStyle name="Comma [0] 2 4 6 8 3 4" xfId="3952"/>
    <cellStyle name="Comma [0] 2 2 11 10 4" xfId="3953"/>
    <cellStyle name="Comma [0] 2 4 2 5 6" xfId="3954"/>
    <cellStyle name="Comma [0] 4 2 9 4 3 2 5" xfId="3955"/>
    <cellStyle name="Comma [0] 2 2 2 10 6 8" xfId="3956"/>
    <cellStyle name="Comma [0] 2 3 14 3 4" xfId="3957"/>
    <cellStyle name="Comma [0] 2 2 2 2 4 8 7 2" xfId="3958"/>
    <cellStyle name="Comma [0] 2 2 11 8 7" xfId="3959"/>
    <cellStyle name="Comma [0] 2 2 10 8 4 2 2" xfId="3960"/>
    <cellStyle name="Comma [0] 2 2 2 2 9 4 3 2 3" xfId="3961"/>
    <cellStyle name="Comma [0] 2 2 9 7 2 7" xfId="3962"/>
    <cellStyle name="Comma [0] 2 2 2 2 14 2 4 2" xfId="3963"/>
    <cellStyle name="Comma [0] 3 3 7 8" xfId="3964"/>
    <cellStyle name="Comma [0] 3 2 3 12 2" xfId="3965"/>
    <cellStyle name="Comma [0] 2 2 2 2 9 6 4 2" xfId="3966"/>
    <cellStyle name="Comma [0] 2 2 6 5 2 4" xfId="3967"/>
    <cellStyle name="Comma [0] 2 2 2 15 4 5" xfId="3968"/>
    <cellStyle name="Comma [0] 3 4 7 12 2 2" xfId="3969"/>
    <cellStyle name="Comma [0] 2 2 2 8 2 3 2" xfId="3970"/>
    <cellStyle name="Comma [0] 2 2 4 2 3 3 5" xfId="3971"/>
    <cellStyle name="Comma [0] 3 12 3 6 2" xfId="3972"/>
    <cellStyle name="Comma [0] 2 2 4 2 2 3 2 2 2" xfId="3973"/>
    <cellStyle name="Comma [0] 3 4 8 8 6" xfId="3974"/>
    <cellStyle name="Comma [0] 3 3 8 7 4 4" xfId="3975"/>
    <cellStyle name="Comma [0] 3 3 7 7 3 2 4" xfId="3976"/>
    <cellStyle name="Comma [0] 2 4 6 8 3 4 2" xfId="3977"/>
    <cellStyle name="Comma [0] 2 2 11 10 4 2" xfId="3978"/>
    <cellStyle name="Comma [0] 2 4 2 5 6 2" xfId="3979"/>
    <cellStyle name="Comma [0] 2 2 2 7 7 3 5" xfId="3980"/>
    <cellStyle name="Comma [0] 2 2 2 2 4 7 3 2 2 2" xfId="3981"/>
    <cellStyle name="Comma [0] 2 2 2 3 4 7" xfId="3982"/>
    <cellStyle name="Comma [0] 2 2 10 8 4 3" xfId="3983"/>
    <cellStyle name="Comma [0] 4 4 3 3 2 2 2" xfId="3984"/>
    <cellStyle name="Comma [0] 2 2 7 2 2 3 2" xfId="3985"/>
    <cellStyle name="Comma [0] 2 4 3 6 3 2" xfId="3986"/>
    <cellStyle name="Comma [0] 4 3 3 2 2 2 4" xfId="3987"/>
    <cellStyle name="Comma [0] 3 4 2 3 2 4 2" xfId="3988"/>
    <cellStyle name="Comma [0] 2 2 2 2 14 2 5" xfId="3989"/>
    <cellStyle name="Comma [0] 5 6 8 2 2 5" xfId="3990"/>
    <cellStyle name="Comma [0] 3 2 3 8 2 2" xfId="3991"/>
    <cellStyle name="Comma [0] 3 12 3 7" xfId="3992"/>
    <cellStyle name="Comma [0] 2 2 4 2 2 3 2 3" xfId="3993"/>
    <cellStyle name="Comma [0] 3 4 7 12 3" xfId="3994"/>
    <cellStyle name="Comma [0] 2 2 2 8 2 4" xfId="3995"/>
    <cellStyle name="Comma [0] 2 3 5 2 4 2 2" xfId="3996"/>
    <cellStyle name="Comma [0] 2 2 2 2 5 9 4 2" xfId="3997"/>
    <cellStyle name="Comma [0] 5 11 4 5" xfId="3998"/>
    <cellStyle name="Comma [0] 2 2 2 2 4 11 6" xfId="3999"/>
    <cellStyle name="Comma [0] 2 4 6 8 3 5" xfId="4000"/>
    <cellStyle name="Comma [0] 2 2 11 10 5" xfId="4001"/>
    <cellStyle name="Comma [0] 2 4 2 5 7" xfId="4002"/>
    <cellStyle name="Comma [0] 2 2 10 8 4 4" xfId="4003"/>
    <cellStyle name="Comma [0] 2 4 3 6 3 3" xfId="4004"/>
    <cellStyle name="Comma [0] 4 3 3 2 2 2 5" xfId="4005"/>
    <cellStyle name="Comma [0] 2 2 2 2 14 2 6" xfId="4006"/>
    <cellStyle name="Comma [0] 3 2 3 8 2 3" xfId="4007"/>
    <cellStyle name="Comma [0] 2 2 3 7 3 2 2" xfId="4008"/>
    <cellStyle name="Comma [0] 3 12 3 8" xfId="4009"/>
    <cellStyle name="Comma [0] 2 2 4 2 2 3 2 4" xfId="4010"/>
    <cellStyle name="Comma [0] 3 2 13 4 2 2" xfId="4011"/>
    <cellStyle name="Comma [0] 3 4 7 12 4" xfId="4012"/>
    <cellStyle name="Comma [0] 2 2 2 8 2 5" xfId="4013"/>
    <cellStyle name="Comma [0] 2 2 2 2 4 11 7" xfId="4014"/>
    <cellStyle name="Comma [0] 2 4 6 8 3 6" xfId="4015"/>
    <cellStyle name="Comma [0] 2 2 11 10 6" xfId="4016"/>
    <cellStyle name="Comma [0] 2 4 2 5 8" xfId="4017"/>
    <cellStyle name="Comma [0] 4 3 5 15" xfId="4018"/>
    <cellStyle name="Comma [0] 3 4 4 7 2 6" xfId="4019"/>
    <cellStyle name="Comma [0] 2 2 5 8 2 2 5" xfId="4020"/>
    <cellStyle name="Comma [0] 2 4 7 4 3 2 4" xfId="4021"/>
    <cellStyle name="Comma [0] 5 5" xfId="4022"/>
    <cellStyle name="Comma [0] 2 2 2 4 13 4" xfId="4023"/>
    <cellStyle name="Comma [0] 2 2 10 8 5" xfId="4024"/>
    <cellStyle name="Comma [0] 2 2 9 6 2 5" xfId="4025"/>
    <cellStyle name="Comma [0] 2 2 2 2 2 8 3 5" xfId="4026"/>
    <cellStyle name="Comma [0] 2 4 14 2 2 5" xfId="4027"/>
    <cellStyle name="Comma [0] 2 2 10 8 5 2" xfId="4028"/>
    <cellStyle name="Comma [0] 3 3 9 8 2 3" xfId="4029"/>
    <cellStyle name="Comma [0] 2 2 2 2 14 3 4" xfId="4030"/>
    <cellStyle name="Comma [0] 2 2 4 3 8 3 2 4" xfId="4031"/>
    <cellStyle name="Comma [0] 2 4 16 7" xfId="4032"/>
    <cellStyle name="Comma [0] 2 2 2 2 4 7 2 2 5" xfId="4033"/>
    <cellStyle name="Comma [0] 3 12 4 6" xfId="4034"/>
    <cellStyle name="Comma [0] 2 2 4 2 2 3 3 2" xfId="4035"/>
    <cellStyle name="Comma [0] 3 4 7 13 2" xfId="4036"/>
    <cellStyle name="Comma [0] 2 2 2 8 3 3" xfId="4037"/>
    <cellStyle name="Comma [0] 5 11 5 4" xfId="4038"/>
    <cellStyle name="Comma [0] 2 2 2 2 4 12 5" xfId="4039"/>
    <cellStyle name="Comma [0] 2 3 3 5 5 3 2 5" xfId="4040"/>
    <cellStyle name="Comma [0] 3 4 2 2 2 7" xfId="4041"/>
    <cellStyle name="Comma [0] 2 4 6 8 4 4" xfId="4042"/>
    <cellStyle name="Comma [0] 5 4 4 2 2 3" xfId="4043"/>
    <cellStyle name="Comma [0] 2 2 11 11 4" xfId="4044"/>
    <cellStyle name="Comma [0] 2 4 2 6 6" xfId="4045"/>
    <cellStyle name="Comma [0] 2 2 10 8 5 3" xfId="4046"/>
    <cellStyle name="Comma [0] 5 12 5 2 2" xfId="4047"/>
    <cellStyle name="Comma [0] 2 3 8 8 2 6" xfId="4048"/>
    <cellStyle name="Comma [0] 2 2 7 2 2 4 2" xfId="4049"/>
    <cellStyle name="Comma [0] 3 2 8 2 2 2 2" xfId="4050"/>
    <cellStyle name="Comma [0] 2 2 4 3 8 3 2 5" xfId="4051"/>
    <cellStyle name="Comma [0] 2 4 3 6 4 2" xfId="4052"/>
    <cellStyle name="Comma [0] 3 3 9 8 2 4" xfId="4053"/>
    <cellStyle name="Comma [0] 2 2 2 2 14 3 5" xfId="4054"/>
    <cellStyle name="Comma [0] 3 4 7 13 3" xfId="4055"/>
    <cellStyle name="Comma [0] 2 2 2 8 3 4" xfId="4056"/>
    <cellStyle name="Comma [0] 2 4 6 8 4 5" xfId="4057"/>
    <cellStyle name="Comma [0] 5 4 4 2 2 4" xfId="4058"/>
    <cellStyle name="Comma [0] 2 2 11 11 5" xfId="4059"/>
    <cellStyle name="Comma [0] 2 4 2 6 7" xfId="4060"/>
    <cellStyle name="Comma [0] 2 2 10 8 5 4" xfId="4061"/>
    <cellStyle name="Comma [0] 3 2 8 2 2 2 3" xfId="4062"/>
    <cellStyle name="Comma [0] 2 4 3 6 4 3" xfId="4063"/>
    <cellStyle name="Comma [0] 3 3 9 8 2 5" xfId="4064"/>
    <cellStyle name="Comma [0] 2 2 2 2 14 3 6" xfId="4065"/>
    <cellStyle name="Comma [0] 3 2 2 6 8 7 2" xfId="4066"/>
    <cellStyle name="Comma [0] 2 2 11 7 5 2 2" xfId="4067"/>
    <cellStyle name="Comma [0] 2 3 8 8 2 7" xfId="4068"/>
    <cellStyle name="Comma [0] 3 2 2 3 4 3 4 2" xfId="4069"/>
    <cellStyle name="Comma [0] 2 2 4 2 9 4" xfId="4070"/>
    <cellStyle name="Comma [0] 2 4 7 4 6" xfId="4071"/>
    <cellStyle name="Comma [0] 2 3 2 4 2 2" xfId="4072"/>
    <cellStyle name="Comma [0] 2 2 2 2 5 10 5" xfId="4073"/>
    <cellStyle name="Comma [0] 2 2 2 11 2 3 2" xfId="4074"/>
    <cellStyle name="Comma [0] 2 2 10 8 5 5" xfId="4075"/>
    <cellStyle name="Comma [0] 3 2 8 2 2 2 4" xfId="4076"/>
    <cellStyle name="Comma [0] 2 3 7 3 2 4 2" xfId="4077"/>
    <cellStyle name="Comma [0] 2 4 3 6 4 4" xfId="4078"/>
    <cellStyle name="Comma [0] 2 2 2 2 14 3 7" xfId="4079"/>
    <cellStyle name="Comma [0] 4 2 7 10 3 2" xfId="4080"/>
    <cellStyle name="Comma [0] 2 2 4 9 6 2 2 2 2" xfId="4081"/>
    <cellStyle name="Comma [0] 2 2 2 3 5 9" xfId="4082"/>
    <cellStyle name="Comma [0] 4 10 13 2" xfId="4083"/>
    <cellStyle name="Comma [0] 3 8 4 3 2 3" xfId="4084"/>
    <cellStyle name="Comma [0] 2 2 12 4 2 2" xfId="4085"/>
    <cellStyle name="Comma [0] 2 2 9 6 2 6" xfId="4086"/>
    <cellStyle name="Comma [0] 2 2 10 8 6" xfId="4087"/>
    <cellStyle name="Comma [0] 2 2 2 2 9 4 2 2 2" xfId="4088"/>
    <cellStyle name="Comma [0] 4 3 5 16" xfId="4089"/>
    <cellStyle name="Comma [0] 3 4 4 7 2 7" xfId="4090"/>
    <cellStyle name="Comma [0] 2 3 4 4 4 2" xfId="4091"/>
    <cellStyle name="Comma [0] 2 4 7 4 3 2 5" xfId="4092"/>
    <cellStyle name="Comma [0] 5 6" xfId="4093"/>
    <cellStyle name="Comma [0] 2 2 2 4 13 5" xfId="4094"/>
    <cellStyle name="Comma [0] 2 2 4 12 3 3 2" xfId="4095"/>
    <cellStyle name="Comma [0] 2 2 2 2 2 8 3 6" xfId="4096"/>
    <cellStyle name="Comma [0] 5 3 5 3 2 2 2" xfId="4097"/>
    <cellStyle name="Comma [0] 2 2 2 2 2 8 4" xfId="4098"/>
    <cellStyle name="Comma [0] 2 2 2 8 12 5" xfId="4099"/>
    <cellStyle name="Comma [0] 2 2 3 2 4 3 2 4" xfId="4100"/>
    <cellStyle name="Comma [0] 2 2 5 8 2 3" xfId="4101"/>
    <cellStyle name="Comma [0] 2 2 2 2 3 3 2 6" xfId="4102"/>
    <cellStyle name="Comma [0] 2 2 10 9" xfId="4103"/>
    <cellStyle name="Comma [0] 2 2 9 6 3" xfId="4104"/>
    <cellStyle name="Comma [0] 2 2 4 2 5 3 2 2" xfId="4105"/>
    <cellStyle name="Comma [0] 2 2 4 3 8 5" xfId="4106"/>
    <cellStyle name="Comma [0] 2 4 8 3 7" xfId="4107"/>
    <cellStyle name="Comma [0] 5 17 2 5" xfId="4108"/>
    <cellStyle name="Comma [0] 2 2 2 11 3 2 3" xfId="4109"/>
    <cellStyle name="Comma [0] 3 3 11 2 2 4" xfId="4110"/>
    <cellStyle name="Comma [0] 2 2 2 2 18 7" xfId="4111"/>
    <cellStyle name="Comma [0] 3 4 4 7 3 3" xfId="4112"/>
    <cellStyle name="Comma [0] 2 2 5 8 2 3 2" xfId="4113"/>
    <cellStyle name="Comma [0] 2 2 4 2 5 3 2 2 2" xfId="4114"/>
    <cellStyle name="Comma [0] 2 4 3 7 3 5" xfId="4115"/>
    <cellStyle name="Comma [0] 2 2 10 9 2" xfId="4116"/>
    <cellStyle name="Comma [0] 2 2 9 6 3 2" xfId="4117"/>
    <cellStyle name="Comma [0] 2 2 2 2 2 8 4 2" xfId="4118"/>
    <cellStyle name="Comma [0] 3 2 4 8 3" xfId="4119"/>
    <cellStyle name="Comma [0] 2 2 10 9 2 2 2" xfId="4120"/>
    <cellStyle name="Comma [0] 2 2 9 6 3 2 2 2" xfId="4121"/>
    <cellStyle name="Comma [0] 2 2 12 3 3 2 5" xfId="4122"/>
    <cellStyle name="Comma [0] 2 3 5 3 4 3" xfId="4123"/>
    <cellStyle name="Comma [0] 2 2 2 2 6 9 5" xfId="4124"/>
    <cellStyle name="Comma [0] 2 2 2 2 3 7 3 7" xfId="4125"/>
    <cellStyle name="Comma [0] 2 3 7 3 10" xfId="4126"/>
    <cellStyle name="Comma [0] 3 3 2 2 3 2 5" xfId="4127"/>
    <cellStyle name="Comma [0] 3 2 2 6 9 4 2" xfId="4128"/>
    <cellStyle name="Comma [0] 2 2 2 6 13 2 2" xfId="4129"/>
    <cellStyle name="Comma [0] 2 2 4 6 7 2 2 3" xfId="4130"/>
    <cellStyle name="Comma [0] 2 2 10 9 2 4" xfId="4131"/>
    <cellStyle name="Comma [0] 2 2 9 6 3 2 4" xfId="4132"/>
    <cellStyle name="Comma [0] 2 3 9 7 3 2 2" xfId="4133"/>
    <cellStyle name="Comma [0] 2 2 3 6 6 2 2 5" xfId="4134"/>
    <cellStyle name="Comma [0] 2 2 4 6 7 2 2 4" xfId="4135"/>
    <cellStyle name="Comma [0] 2 2 10 9 2 5" xfId="4136"/>
    <cellStyle name="Comma [0] 2 2 9 6 3 2 5" xfId="4137"/>
    <cellStyle name="Comma [0] 2 2 4 3 8 6" xfId="4138"/>
    <cellStyle name="Comma [0] 2 4 8 3 8" xfId="4139"/>
    <cellStyle name="Comma [0] 2 2 2 11 3 2 4" xfId="4140"/>
    <cellStyle name="Comma [0] 2 4 3 7 3 6" xfId="4141"/>
    <cellStyle name="Comma [0] 2 2 10 9 3" xfId="4142"/>
    <cellStyle name="Comma [0] 2 2 9 6 3 3" xfId="4143"/>
    <cellStyle name="Comma [0] 3 4 4 7 3 4" xfId="4144"/>
    <cellStyle name="Comma [0] 2 4 7 4 3 3 2" xfId="4145"/>
    <cellStyle name="Comma [0] 2 2 2 4 14 2" xfId="4146"/>
    <cellStyle name="Comma [0] 2 2 3 4 2 2 2" xfId="4147"/>
    <cellStyle name="Comma [0] 2 2 2 2 2 8 4 3" xfId="4148"/>
    <cellStyle name="Comma [0] 3 2 10 3 2 2" xfId="4149"/>
    <cellStyle name="Comma [0] 2 2 4 3 8 7" xfId="4150"/>
    <cellStyle name="Comma [0] 2 4 8 3 9" xfId="4151"/>
    <cellStyle name="Comma [0] 2 2 2 11 3 2 5" xfId="4152"/>
    <cellStyle name="Comma [0] 2 4 3 7 3 7" xfId="4153"/>
    <cellStyle name="Comma [0] 2 2 10 9 4" xfId="4154"/>
    <cellStyle name="Comma [0] 2 2 9 6 3 4" xfId="4155"/>
    <cellStyle name="Comma [0] 2 2 3 4 2 2 3" xfId="4156"/>
    <cellStyle name="Comma [0] 2 2 2 2 2 8 4 4" xfId="4157"/>
    <cellStyle name="Comma [0] 3 2 10 3 2 3" xfId="4158"/>
    <cellStyle name="Comma [0] 2 3 3 7 6 2 2 3" xfId="4159"/>
    <cellStyle name="Comma [0] 2 2 10 9 4 2" xfId="4160"/>
    <cellStyle name="Comma [0] 2 2 9 6 3 4 2" xfId="4161"/>
    <cellStyle name="Comma [0] 2 2 3 4 2 2 3 2" xfId="4162"/>
    <cellStyle name="Comma [0] 2 2 2 2 15 2 4" xfId="4163"/>
    <cellStyle name="Comma [0] 4 3 3 2 3 2 3" xfId="4164"/>
    <cellStyle name="Comma [0] 2 2 10 9 5" xfId="4165"/>
    <cellStyle name="Comma [0] 2 2 9 6 3 5" xfId="4166"/>
    <cellStyle name="Comma [0] 2 2 3 4 2 2 4" xfId="4167"/>
    <cellStyle name="Comma [0] 2 2 2 2 2 8 4 5" xfId="4168"/>
    <cellStyle name="Comma [0] 2 3 3 5 2 2 2" xfId="4169"/>
    <cellStyle name="Comma [0] 3 2 10 3 2 4" xfId="4170"/>
    <cellStyle name="Comma [0] 4 2 8 8 5" xfId="4171"/>
    <cellStyle name="Comma [0] 3 4 6 7 4 3" xfId="4172"/>
    <cellStyle name="Comma [0] 3 3 8 5 3 2 3" xfId="4173"/>
    <cellStyle name="Comma [0] 2 2 2 10 4 8" xfId="4174"/>
    <cellStyle name="Comma [0] 2 2 2 2 4 8 5 2" xfId="4175"/>
    <cellStyle name="Comma [0] 2 2 11 6 7" xfId="4176"/>
    <cellStyle name="Comma [0] 2 2 4 4 12 4" xfId="4177"/>
    <cellStyle name="Comma [0] 2 2 2 2 14 2 2 2" xfId="4178"/>
    <cellStyle name="Comma [0] 2 2 2 15 2 5" xfId="4179"/>
    <cellStyle name="Comma [0] 2 3 2 4 7 9" xfId="4180"/>
    <cellStyle name="Comma [0] 3 3 5 8" xfId="4181"/>
    <cellStyle name="Comma [0] 3 2 3 10 2" xfId="4182"/>
    <cellStyle name="Comma [0] 2 2 2 2 9 6 2 2" xfId="4183"/>
    <cellStyle name="Comma [0] 5 6 8 2 2 2 2" xfId="4184"/>
    <cellStyle name="Comma [0] 2 2 2 2 7 11 6" xfId="4185"/>
    <cellStyle name="Comma [0] 3 12 3 4 2" xfId="4186"/>
    <cellStyle name="Comma [0] 3 4 8 6 6" xfId="4187"/>
    <cellStyle name="Comma [0] 3 3 8 7 2 4" xfId="4188"/>
    <cellStyle name="Comma [0] 2 4 6 8 3 2 2" xfId="4189"/>
    <cellStyle name="Comma [0] 5 2 9 3" xfId="4190"/>
    <cellStyle name="Comma [0] 2 2 4 3 7 2 2 5" xfId="4191"/>
    <cellStyle name="Comma [0] 2 2 11 10 2 2" xfId="4192"/>
    <cellStyle name="Comma [0] 2 4 2 5 4 2" xfId="4193"/>
    <cellStyle name="Comma [0] 5 11 4 2 2" xfId="4194"/>
    <cellStyle name="Comma [0] 2 2 2 2 4 11 3 2" xfId="4195"/>
    <cellStyle name="Comma [0] 2 3 6 7 3 2 4" xfId="4196"/>
    <cellStyle name="Comma [0] 2 3 7 7 2 6" xfId="4197"/>
    <cellStyle name="Comma [0] 2 2 2 6 6 4 5" xfId="4198"/>
    <cellStyle name="Comma [0] 3 2 2 2 5 5" xfId="4199"/>
    <cellStyle name="Comma [0] 2 2 6 8 7 2" xfId="4200"/>
    <cellStyle name="Comma [0] 2 4 2 2 10" xfId="4201"/>
    <cellStyle name="Comma [0] 2 2 16 4 4" xfId="4202"/>
    <cellStyle name="Comma [0] 2 2 11 6 7 2" xfId="4203"/>
    <cellStyle name="Comma [0] 2 2 4 4 2 3 4" xfId="4204"/>
    <cellStyle name="Comma [0] 2 2 2 2 14 2 2 2 2" xfId="4205"/>
    <cellStyle name="Comma [0] 4 2 9 6 2 2 4" xfId="4206"/>
    <cellStyle name="Comma [0] 3 4 8 6 6 2" xfId="4207"/>
    <cellStyle name="Comma [0] 3 3 8 7 2 4 2" xfId="4208"/>
    <cellStyle name="Comma [0] 2 2 2 3 4 2 6" xfId="4209"/>
    <cellStyle name="Comma [0] 2 4 6 8 3 2 2 2" xfId="4210"/>
    <cellStyle name="Comma [0] 5 2 9 3 2" xfId="4211"/>
    <cellStyle name="Comma [0] 2 2 11 10 2 2 2" xfId="4212"/>
    <cellStyle name="Comma [0] 2 3 3 3 10 5" xfId="4213"/>
    <cellStyle name="Comma [0] 2 4 2 5 4 2 2" xfId="4214"/>
    <cellStyle name="Comma [0] 2 2 2 15 2 2 2 2" xfId="4215"/>
    <cellStyle name="Comma [0] 3 3 5 5 2 2" xfId="4216"/>
    <cellStyle name="Comma [0] 2 2 11 6 8" xfId="4217"/>
    <cellStyle name="Comma [0] 2 2 4 4 12 5" xfId="4218"/>
    <cellStyle name="Comma [0] 2 2 2 2 14 2 2 3" xfId="4219"/>
    <cellStyle name="Comma [0] 4 2 8 8 6" xfId="4220"/>
    <cellStyle name="Comma [0] 3 4 6 7 4 4" xfId="4221"/>
    <cellStyle name="Comma [0] 3 3 8 5 3 2 4" xfId="4222"/>
    <cellStyle name="Comma [0] 2 2 2 10 4 9" xfId="4223"/>
    <cellStyle name="Comma [0] 2 4 7 6 3 4 2" xfId="4224"/>
    <cellStyle name="Comma [0] 3 2 2 7 3 3" xfId="4225"/>
    <cellStyle name="Comma [0] 2 2 3 6 2 3 2" xfId="4226"/>
    <cellStyle name="Comma [0] 2 2 2 2 4 8 5 3" xfId="4227"/>
    <cellStyle name="Comma [0] 3 2 12 3 3 2" xfId="4228"/>
    <cellStyle name="Comma [0] 4 2 8 8 2 2 2" xfId="4229"/>
    <cellStyle name="Comma [0] 3 2 2 2 11 5" xfId="4230"/>
    <cellStyle name="Comma [0] 2 2 2 10 4 5 2 2" xfId="4231"/>
    <cellStyle name="Comma [0] 2 3 4 10 6" xfId="4232"/>
    <cellStyle name="Comma [0] 2 2 2 15 2 6" xfId="4233"/>
    <cellStyle name="Comma [0] 2 3 2 13 10" xfId="4234"/>
    <cellStyle name="Comma [0] 3 3 5 9" xfId="4235"/>
    <cellStyle name="Comma [0] 3 2 3 10 3" xfId="4236"/>
    <cellStyle name="Comma [0] 2 2 2 2 9 6 2 3" xfId="4237"/>
    <cellStyle name="Comma [0] 2 2 2 2 7 11 7" xfId="4238"/>
    <cellStyle name="Comma [0] 3 12 3 4 3" xfId="4239"/>
    <cellStyle name="Comma [0] 3 2 2 5 7 7 2" xfId="4240"/>
    <cellStyle name="Comma [0] 2 2 11 6 4 2 2" xfId="4241"/>
    <cellStyle name="Comma [0] 2 3 6 7 3 2 5" xfId="4242"/>
    <cellStyle name="Comma [0] 2 3 7 7 2 7" xfId="4243"/>
    <cellStyle name="Comma [0] 3 4 8 6 7" xfId="4244"/>
    <cellStyle name="Comma [0] 3 3 8 7 2 5" xfId="4245"/>
    <cellStyle name="Comma [0] 2 4 6 8 3 2 3" xfId="4246"/>
    <cellStyle name="Comma [0] 5 2 9 4" xfId="4247"/>
    <cellStyle name="Comma [0] 2 2 11 10 2 3" xfId="4248"/>
    <cellStyle name="Comma [0] 2 4 2 5 4 3" xfId="4249"/>
    <cellStyle name="Comma [0] 4 2 3 2 5 4" xfId="4250"/>
    <cellStyle name="Comma [0] 2 2 2 8 5 3 4 2" xfId="4251"/>
    <cellStyle name="Comma [0] 2 2 16 4 5" xfId="4252"/>
    <cellStyle name="Comma [0] 2 2 4 3 11 2 2" xfId="4253"/>
    <cellStyle name="Comma [0] 2 3 4 5 2 5" xfId="4254"/>
    <cellStyle name="Comma [0] 3 3 5 5 2 3" xfId="4255"/>
    <cellStyle name="Comma [0] 2 2 11 6 9" xfId="4256"/>
    <cellStyle name="Comma [0] 2 2 2 2 14 2 2 4" xfId="4257"/>
    <cellStyle name="Comma [0] 3 3 2 4 3 2 2 2" xfId="4258"/>
    <cellStyle name="Comma [0] 3 2 3 10 4" xfId="4259"/>
    <cellStyle name="Comma [0] 2 2 2 2 9 6 2 4" xfId="4260"/>
    <cellStyle name="Comma [0] 2 2 2 15 2 7" xfId="4261"/>
    <cellStyle name="Comma [0] 3 4 8 6 8" xfId="4262"/>
    <cellStyle name="Comma [0] 3 3 8 7 2 6" xfId="4263"/>
    <cellStyle name="Comma [0] 2 4 6 8 3 2 4" xfId="4264"/>
    <cellStyle name="Comma [0] 5 2 9 5" xfId="4265"/>
    <cellStyle name="Comma [0] 2 2 11 10 2 4" xfId="4266"/>
    <cellStyle name="Comma [0] 2 4 2 5 4 4" xfId="4267"/>
    <cellStyle name="Comma [0] 3 12 3 4 4" xfId="4268"/>
    <cellStyle name="Comma [0] 2 2 4 7 9 3 2" xfId="4269"/>
    <cellStyle name="Comma [0] 2 2 2 2 6 10 4 2" xfId="4270"/>
    <cellStyle name="Comma [0] 2 3 2 9 5 3 2 3" xfId="4271"/>
    <cellStyle name="Comma [0] 3 8 3 2 2 3" xfId="4272"/>
    <cellStyle name="Comma [0] 3 2 2 2 5 7" xfId="4273"/>
    <cellStyle name="Comma [0] 2 2 11 3 2 2" xfId="4274"/>
    <cellStyle name="Comma [0] 2 2 3 8 6 3 4 2" xfId="4275"/>
    <cellStyle name="Comma [0] 2 3 2 9 5 3 2 4" xfId="4276"/>
    <cellStyle name="Comma [0] 3 8 3 2 2 4" xfId="4277"/>
    <cellStyle name="Comma [0] 3 2 2 2 5 8" xfId="4278"/>
    <cellStyle name="Comma [0] 2 2 11 3 2 3" xfId="4279"/>
    <cellStyle name="Comma [0] 3 4 8 6 9" xfId="4280"/>
    <cellStyle name="Comma [0] 3 3 8 7 2 7" xfId="4281"/>
    <cellStyle name="Comma [0] 2 2 2 3 9 2 2" xfId="4282"/>
    <cellStyle name="Comma [0] 2 2 8 4 4 2" xfId="4283"/>
    <cellStyle name="Comma [0] 2 4 6 8 3 2 5" xfId="4284"/>
    <cellStyle name="Comma [0] 5 2 9 6" xfId="4285"/>
    <cellStyle name="Comma [0] 4 3 11 5 2 2" xfId="4286"/>
    <cellStyle name="Comma [0] 2 2 11 10 2 5" xfId="4287"/>
    <cellStyle name="Comma [0] 2 4 2 5 4 5" xfId="4288"/>
    <cellStyle name="Comma [0] 4 3 9 7 2 5" xfId="4289"/>
    <cellStyle name="Comma [0] 3 3 10 5 2" xfId="4290"/>
    <cellStyle name="Comma [0] 2 2 2 2 8 8 2 2 2" xfId="4291"/>
    <cellStyle name="Comma [0] 4 2 8 9 5" xfId="4292"/>
    <cellStyle name="Comma [0] 3 4 6 7 5 3" xfId="4293"/>
    <cellStyle name="Comma [0] 2 2 2 10 5 8" xfId="4294"/>
    <cellStyle name="Comma [0] 2 3 14 2 4" xfId="4295"/>
    <cellStyle name="Comma [0] 2 2 2 2 4 8 6 2" xfId="4296"/>
    <cellStyle name="Comma [0] 2 2 11 7 7" xfId="4297"/>
    <cellStyle name="Comma [0] 2 2 4 4 13 4" xfId="4298"/>
    <cellStyle name="Comma [0] 4 3 3 2 2 2 2 2" xfId="4299"/>
    <cellStyle name="Comma [0] 2 2 2 2 14 2 3 2" xfId="4300"/>
    <cellStyle name="Comma [0] 2 2 2 15 3 5" xfId="4301"/>
    <cellStyle name="Comma [0] 2 3 2 4 8 9" xfId="4302"/>
    <cellStyle name="Comma [0] 3 3 6 8" xfId="4303"/>
    <cellStyle name="Comma [0] 3 2 3 11 2" xfId="4304"/>
    <cellStyle name="Comma [0] 2 2 2 2 9 6 3 2" xfId="4305"/>
    <cellStyle name="Comma [0] 2 2 2 8 2 2 2" xfId="4306"/>
    <cellStyle name="Comma [0] 2 2 4 2 3 2 5" xfId="4307"/>
    <cellStyle name="Comma [0] 2 2 2 2 4 11 4 2" xfId="4308"/>
    <cellStyle name="Comma [0] 2 3 7 7 3 6" xfId="4309"/>
    <cellStyle name="Comma [0] 3 4 8 7 6" xfId="4310"/>
    <cellStyle name="Comma [0] 3 3 8 7 3 4" xfId="4311"/>
    <cellStyle name="Comma [0] 2 4 6 8 3 3 2" xfId="4312"/>
    <cellStyle name="Comma [0] 2 2 11 10 3 2" xfId="4313"/>
    <cellStyle name="Comma [0] 2 4 2 5 5 2" xfId="4314"/>
    <cellStyle name="Comma [0] 2 3 2 7 6 5 3" xfId="4315"/>
    <cellStyle name="Comma [0] 3 6 4 4 3" xfId="4316"/>
    <cellStyle name="Comma [0] 2 2 3 5 7 5 2 2" xfId="4317"/>
    <cellStyle name="Comma [0] 2 2 2 7 12" xfId="4318"/>
    <cellStyle name="Comma [0] 2 2 2 6 6 5 5" xfId="4319"/>
    <cellStyle name="Comma [0] 2 2 16 5 4" xfId="4320"/>
    <cellStyle name="Comma [0] 3 4 9 6 6" xfId="4321"/>
    <cellStyle name="Comma [0] 3 3 8 8 2 4" xfId="4322"/>
    <cellStyle name="Comma [0] 2 4 6 8 4 2 2" xfId="4323"/>
    <cellStyle name="Comma [0] 5 3 9 3" xfId="4324"/>
    <cellStyle name="Comma [0] 2 2 4 3 7 3 2 5" xfId="4325"/>
    <cellStyle name="Comma [0] 2 2 11 11 2 2" xfId="4326"/>
    <cellStyle name="Comma [0] 2 4 2 6 4 2" xfId="4327"/>
    <cellStyle name="Comma [0] 2 2 2 6 7 4 5" xfId="4328"/>
    <cellStyle name="Comma [0] 2 2 17 4 4" xfId="4329"/>
    <cellStyle name="Comma [0] 2 2 2 6 8 4 5" xfId="4330"/>
    <cellStyle name="Comma [0] 2 2 2 2 2 3 2 2 2 2" xfId="4331"/>
    <cellStyle name="Comma [0] 2 2 18 4 4" xfId="4332"/>
    <cellStyle name="Comma [0] 2 2 2 2 6 6 10" xfId="4333"/>
    <cellStyle name="Comma [0] 3 4 3 4 4 4" xfId="4334"/>
    <cellStyle name="Comma [0] 2 2 11 6 3 2 5" xfId="4335"/>
    <cellStyle name="Comma [0] 2 2 2 3 8 2 3" xfId="4336"/>
    <cellStyle name="Comma [0] 2 2 8 3 4 3" xfId="4337"/>
    <cellStyle name="Comma [0] 4 2 8 7 7 2" xfId="4338"/>
    <cellStyle name="Comma [0] 2 3 2 9 5 2 2 5" xfId="4339"/>
    <cellStyle name="Comma [0] 3 2 2 11 7 2" xfId="4340"/>
    <cellStyle name="Comma [0] 2 2 11 2 2 4" xfId="4341"/>
    <cellStyle name="Comma [0] 2 3 3 5 8 9" xfId="4342"/>
    <cellStyle name="Comma [0] 5 16 4 2" xfId="4343"/>
    <cellStyle name="Comma [0] 4 4 6 8" xfId="4344"/>
    <cellStyle name="Comma [0] 2 2 3 3 4 2 2 2 2" xfId="4345"/>
    <cellStyle name="Comma [0] 2 2 2 2 5 11 3" xfId="4346"/>
    <cellStyle name="Comma [0] 4 10 2 7" xfId="4347"/>
    <cellStyle name="Comma [0] 2 2 12 10 2" xfId="4348"/>
    <cellStyle name="Comma [0] 2 4 7 5 4" xfId="4349"/>
    <cellStyle name="Comma [0] 2 3 5 6 3 3" xfId="4350"/>
    <cellStyle name="Comma [0] 4 3 2 4 2 2 5" xfId="4351"/>
    <cellStyle name="Comma [0] 2 2 2 2 9 8 5" xfId="4352"/>
    <cellStyle name="Comma [0] 2 3 3 10 10" xfId="4353"/>
    <cellStyle name="Comma [0] 3 3 9 9 2 2 2" xfId="4354"/>
    <cellStyle name="Comma [0] 2 2 2 2 15 3 3 2" xfId="4355"/>
    <cellStyle name="Comma [0] 2 2 2 4 5 5 2" xfId="4356"/>
    <cellStyle name="Comma [0] 2 3 3 4 8 3 7" xfId="4357"/>
    <cellStyle name="Comma [0] 2 2 2 10 2 10" xfId="4358"/>
    <cellStyle name="Comma [0] 2 2 2 5 11 2 3" xfId="4359"/>
    <cellStyle name="Comma [0] 3 18 2 2 2" xfId="4360"/>
    <cellStyle name="Comma [0] 2 2 2 2 2 3 2 2 5" xfId="4361"/>
    <cellStyle name="Comma [0] 2 2 2 2 19 2 2" xfId="4362"/>
    <cellStyle name="Comma [0] 2 2 2 8 4 4" xfId="4363"/>
    <cellStyle name="Comma [0] 2 4 6 8 5 5" xfId="4364"/>
    <cellStyle name="Comma [0] 2 2 11 12 5" xfId="4365"/>
    <cellStyle name="Comma [0] 2 4 2 7 7" xfId="4366"/>
    <cellStyle name="Comma [0] 2 2 3 10 5" xfId="4367"/>
    <cellStyle name="Comma [0] 2 2 2 4 8 2 5" xfId="4368"/>
    <cellStyle name="Comma [0] 2 2 9 3 4 5" xfId="4369"/>
    <cellStyle name="Comma [0] 2 3 2 5 8 2 3" xfId="4370"/>
    <cellStyle name="Comma [0] 2 2 11 2 10" xfId="4371"/>
    <cellStyle name="Comma [0] 3 2 2 8 2 3 2 3" xfId="4372"/>
    <cellStyle name="Comma [0] 2 2 2 2 2 5 5 5" xfId="4373"/>
    <cellStyle name="Comma [0] 2 2 12 2 2 6" xfId="4374"/>
    <cellStyle name="Comma [0] 2 2 2 2 5 11 7" xfId="4375"/>
    <cellStyle name="Comma [0] 2 2 12 10 6" xfId="4376"/>
    <cellStyle name="Comma [0] 2 4 7 5 8" xfId="4377"/>
    <cellStyle name="Comma [0] 2 3 2 4 3 4" xfId="4378"/>
    <cellStyle name="Comma [0] 3 3 3 14" xfId="4379"/>
    <cellStyle name="Comma [0] 2 2 12 4 3 4" xfId="4380"/>
    <cellStyle name="Comma [0] 2 2 11 4 3 3 2" xfId="4381"/>
    <cellStyle name="Comma [0] 2 2 11 2 2" xfId="4382"/>
    <cellStyle name="Comma [0] 2 3 5 6 3 7" xfId="4383"/>
    <cellStyle name="Comma [0] 2 2 2 16 10" xfId="4384"/>
    <cellStyle name="Comma [0] 2 3 2 9 3 2 3 2" xfId="4385"/>
    <cellStyle name="Comma [0] 2 2 4 7 8 3" xfId="4386"/>
    <cellStyle name="Comma [0] 2 3 10 7 3 2 4" xfId="4387"/>
    <cellStyle name="Comma [0] 2 4 7 2" xfId="4388"/>
    <cellStyle name="Comma [0] 2 2 4 8 7 2 4 2" xfId="4389"/>
    <cellStyle name="Comma [0] 2 3 3 9 6 2 2 4" xfId="4390"/>
    <cellStyle name="Comma [0] 2 2 11 2 2 5" xfId="4391"/>
    <cellStyle name="Comma [0] 2 2 11 2 2 6" xfId="4392"/>
    <cellStyle name="Comma [0] 2 2 4 18 2" xfId="4393"/>
    <cellStyle name="Comma [0] 2 2 12 10 7" xfId="4394"/>
    <cellStyle name="Comma [0] 2 4 7 5 9" xfId="4395"/>
    <cellStyle name="Comma [0] 2 3 2 4 3 5" xfId="4396"/>
    <cellStyle name="Comma [0] 2 4 5 2 2 4" xfId="4397"/>
    <cellStyle name="Comma [0] 3 9 16" xfId="4398"/>
    <cellStyle name="Comma [0] 2 2 3 11 4 2" xfId="4399"/>
    <cellStyle name="Comma [0] 2 2 2 4 8 3 4 2" xfId="4400"/>
    <cellStyle name="Comma [0] 3 3 3 15" xfId="4401"/>
    <cellStyle name="Comma [0] 2 2 12 4 3 5" xfId="4402"/>
    <cellStyle name="Comma [0] 3 3 6 6 3 6" xfId="4403"/>
    <cellStyle name="Comma [0] 3 2 7 7 8" xfId="4404"/>
    <cellStyle name="Comma [0] 2 2 4 5 6 2 2 2 2" xfId="4405"/>
    <cellStyle name="Comma [0] 2 2 2 13 7 2" xfId="4406"/>
    <cellStyle name="Comma [0] 2 2 11 2 3" xfId="4407"/>
    <cellStyle name="Comma [0] 4 2 4 8 4 5" xfId="4408"/>
    <cellStyle name="Comma [0] 2 2 2 2 7 3 3 4 2" xfId="4409"/>
    <cellStyle name="Comma [0] 2 3 3 8 3 4 4" xfId="4410"/>
    <cellStyle name="Comma [0] 2 2 2 8 4 9" xfId="4411"/>
    <cellStyle name="Comma [0] 2 2 11 4 10" xfId="4412"/>
    <cellStyle name="Comma [0] 2 2 11 2 3 4" xfId="4413"/>
    <cellStyle name="Comma [0] 2 2 2 5 10 7" xfId="4414"/>
    <cellStyle name="Comma [0] 3 2 2 7 2 5 2" xfId="4415"/>
    <cellStyle name="Comma [0] 2 2 3 6 2 2 4 2" xfId="4416"/>
    <cellStyle name="Comma [0] 2 2 2 2 21" xfId="4417"/>
    <cellStyle name="Comma [0] 2 2 2 2 16" xfId="4418"/>
    <cellStyle name="Comma [0] 3 3 3 16" xfId="4419"/>
    <cellStyle name="Comma [0] 2 2 2 2 4 3 3 2" xfId="4420"/>
    <cellStyle name="Comma [0] 2 2 12 4 3 6" xfId="4421"/>
    <cellStyle name="Comma [0] 3 3 6 6 3 7" xfId="4422"/>
    <cellStyle name="Comma [0] 3 2 7 7 9" xfId="4423"/>
    <cellStyle name="Comma [0] 2 2 6 3 5 2" xfId="4424"/>
    <cellStyle name="Comma [0] 4 3 7 6 3 5" xfId="4425"/>
    <cellStyle name="Comma [0] 2 3 4 9 2" xfId="4426"/>
    <cellStyle name="Comma [0] 2 2 11 2 4" xfId="4427"/>
    <cellStyle name="Comma [0] 2 3 4 9 2 4" xfId="4428"/>
    <cellStyle name="Comma [0] 2 3 6 4 5 2 2" xfId="4429"/>
    <cellStyle name="Comma [0] 2 2 11 2 4 4" xfId="4430"/>
    <cellStyle name="Comma [0] 2 2 2 5 11 7" xfId="4431"/>
    <cellStyle name="Comma [0] 2 2 3 5 9 4" xfId="4432"/>
    <cellStyle name="Comma [0] 2 2 2 10 5 3 2" xfId="4433"/>
    <cellStyle name="Comma [0] 5 6 9 5" xfId="4434"/>
    <cellStyle name="Comma [0] 2 2 3 2 7 3 4 2" xfId="4435"/>
    <cellStyle name="Comma [0] 2 3 2 3 6 3 2 4" xfId="4436"/>
    <cellStyle name="Comma [0] 3 4 3 9 4 2" xfId="4437"/>
    <cellStyle name="Comma [0] 3 3 8 2 5 2 2" xfId="4438"/>
    <cellStyle name="Comma [0] 2 2 3 2 2 6" xfId="4439"/>
    <cellStyle name="Comma [0] 2 3 3 3 7 3 2 2" xfId="4440"/>
    <cellStyle name="Comma [0] 4 2 5 2 2 2" xfId="4441"/>
    <cellStyle name="Comma [0] 2 2 2 2 6 3 4 4" xfId="4442"/>
    <cellStyle name="Comma [0] 2 2 2 2 5 17" xfId="4443"/>
    <cellStyle name="Comma [0] 3 12 7 4 4" xfId="4444"/>
    <cellStyle name="Comma [0] 3 2 2 6 5 7" xfId="4445"/>
    <cellStyle name="Comma [0] 2 2 11 7 2 2" xfId="4446"/>
    <cellStyle name="Comma [0] 2 2 2 2 2 9 2 2 2" xfId="4447"/>
    <cellStyle name="Comma [0] 2 2 2 2 4 3 3 2 5" xfId="4448"/>
    <cellStyle name="Comma [0] 4 3 3 10 2 2 2" xfId="4449"/>
    <cellStyle name="Comma [0] 2 4 9 2" xfId="4450"/>
    <cellStyle name="Comma [0] 3 3 5 9 2 3" xfId="4451"/>
    <cellStyle name="Comma [0] 2 2 4 9 4 2 2" xfId="4452"/>
    <cellStyle name="Comma [0] 2 3 4 9 2 5" xfId="4453"/>
    <cellStyle name="Comma [0] 2 2 11 2 4 5" xfId="4454"/>
    <cellStyle name="Comma [0] 2 2 2 6 10" xfId="4455"/>
    <cellStyle name="Comma [0] 2 4 5 2 2 6" xfId="4456"/>
    <cellStyle name="Comma [0] 4 4 7 2 2 2" xfId="4457"/>
    <cellStyle name="Comma [0] 3 9 18" xfId="4458"/>
    <cellStyle name="Comma [0] 2 2 3 11 4 4" xfId="4459"/>
    <cellStyle name="Comma [0] 3 3 3 17" xfId="4460"/>
    <cellStyle name="Comma [0] 2 2 2 2 4 3 3 3" xfId="4461"/>
    <cellStyle name="Comma [0] 2 2 12 4 3 7" xfId="4462"/>
    <cellStyle name="Comma [0] 2 2 6 3 5 3" xfId="4463"/>
    <cellStyle name="Comma [0] 4 3 7 6 3 6" xfId="4464"/>
    <cellStyle name="Comma [0] 2 2 4 6 6 3 2 2 2" xfId="4465"/>
    <cellStyle name="Comma [0] 2 3 4 9 3" xfId="4466"/>
    <cellStyle name="Comma [0] 2 2 11 2 5" xfId="4467"/>
    <cellStyle name="Comma [0] 2 3 4 9 3 2" xfId="4468"/>
    <cellStyle name="Comma [0] 2 2 11 2 5 2" xfId="4469"/>
    <cellStyle name="Comma [0] 2 2 2 5 12 5" xfId="4470"/>
    <cellStyle name="Comma [0] 2 2 11 2 5 3" xfId="4471"/>
    <cellStyle name="Comma [0] 5 5 6 3 2 4" xfId="4472"/>
    <cellStyle name="Comma [0] 2 2 2 2 7 2 2 2 2 2" xfId="4473"/>
    <cellStyle name="Comma [0] 2 3 3 7 2 2 4 2" xfId="4474"/>
    <cellStyle name="Comma [0] 2 2 11 2 5 4" xfId="4475"/>
    <cellStyle name="Comma [0] 2 2 2 10 5 4 2" xfId="4476"/>
    <cellStyle name="Comma [0] 2 3 3 2 10 2 5" xfId="4477"/>
    <cellStyle name="Comma [0] 3 2 2 6 6 7" xfId="4478"/>
    <cellStyle name="Comma [0] 2 2 11 7 3 2" xfId="4479"/>
    <cellStyle name="Comma [0] 2 2 2 6 10 5" xfId="4480"/>
    <cellStyle name="Comma [0] 2 2 4 9 4 3 2" xfId="4481"/>
    <cellStyle name="Comma [0] 2 2 11 2 5 5" xfId="4482"/>
    <cellStyle name="Comma [0] 2 2 2 2 9 4 7 2" xfId="4483"/>
    <cellStyle name="Comma [0] 2 2 6 3 5 4" xfId="4484"/>
    <cellStyle name="Comma [0] 4 3 7 6 3 7" xfId="4485"/>
    <cellStyle name="Comma [0] 3 2 7 3 5 2" xfId="4486"/>
    <cellStyle name="Comma [0] 2 3 2 2 8 3 2" xfId="4487"/>
    <cellStyle name="Comma [0] 2 3 4 9 4" xfId="4488"/>
    <cellStyle name="Comma [0] 4 3 8 10 2" xfId="4489"/>
    <cellStyle name="Comma [0] 2 2 11 2 6" xfId="4490"/>
    <cellStyle name="Comma [0] 2 2 2 2 3 5 3 2 3" xfId="4491"/>
    <cellStyle name="Comma [0] 3 2 7 3 5 2 2" xfId="4492"/>
    <cellStyle name="Comma [0] 2 3 2 2 8 3 2 2" xfId="4493"/>
    <cellStyle name="Comma [0] 2 3 4 9 4 2" xfId="4494"/>
    <cellStyle name="Comma [0] 4 3 8 10 2 2" xfId="4495"/>
    <cellStyle name="Comma [0] 2 2 11 2 6 2" xfId="4496"/>
    <cellStyle name="Comma [0] 2 2 2 5 13 5" xfId="4497"/>
    <cellStyle name="Comma [0] 2 2 2 2 3 13 2 2" xfId="4498"/>
    <cellStyle name="Comma [0] 2 2 4 7 8 8" xfId="4499"/>
    <cellStyle name="Comma [0] 2 2 6 3 5 5" xfId="4500"/>
    <cellStyle name="Comma [0] 2 3 17 4 2" xfId="4501"/>
    <cellStyle name="Comma [0] 3 2 7 3 5 3" xfId="4502"/>
    <cellStyle name="Comma [0] 2 3 2 2 8 3 3" xfId="4503"/>
    <cellStyle name="Comma [0] 2 3 4 9 5" xfId="4504"/>
    <cellStyle name="Comma [0] 4 3 8 10 3" xfId="4505"/>
    <cellStyle name="Comma [0] 2 2 11 2 7" xfId="4506"/>
    <cellStyle name="Comma [0] 2 3 2 2 8 3 3 2" xfId="4507"/>
    <cellStyle name="Comma [0] 4 3 8 10 3 2" xfId="4508"/>
    <cellStyle name="Comma [0] 2 2 11 2 7 2" xfId="4509"/>
    <cellStyle name="Comma [0] 2 2 2 2 6 2 2 2 5" xfId="4510"/>
    <cellStyle name="Comma [0] 2 3 2 7 2 2 7" xfId="4511"/>
    <cellStyle name="Comma [0] 5 5 16" xfId="4512"/>
    <cellStyle name="Comma [0] 3 2 7 4 5 4" xfId="4513"/>
    <cellStyle name="Comma [0] 2 3 5 9 6" xfId="4514"/>
    <cellStyle name="Comma [0] 2 2 12 2 8" xfId="4515"/>
    <cellStyle name="Comma [0] 3 2 7 3 5 4" xfId="4516"/>
    <cellStyle name="Comma [0] 2 3 2 2 8 3 4" xfId="4517"/>
    <cellStyle name="Comma [0] 2 3 4 9 6" xfId="4518"/>
    <cellStyle name="Comma [0] 4 3 8 10 4" xfId="4519"/>
    <cellStyle name="Comma [0] 2 2 2 2 3 5 2 2 2 2" xfId="4520"/>
    <cellStyle name="Comma [0] 2 2 11 2 8" xfId="4521"/>
    <cellStyle name="Comma [0] 2 2 7 6 2 4 2" xfId="4522"/>
    <cellStyle name="Comma [0] 2 3 5 7 2 2 2 2" xfId="4523"/>
    <cellStyle name="Comma [0] 4 10 3 7 2" xfId="4524"/>
    <cellStyle name="Comma [0] 3 2 8 6 2 2 2" xfId="4525"/>
    <cellStyle name="Comma [0] 2 2 12 11 2 2" xfId="4526"/>
    <cellStyle name="Comma [0] 2 4 7 6 4 2" xfId="4527"/>
    <cellStyle name="Comma [0] 3 2 7 3 5 5" xfId="4528"/>
    <cellStyle name="Comma [0] 2 3 2 2 8 3 5" xfId="4529"/>
    <cellStyle name="Comma [0] 2 3 4 9 7" xfId="4530"/>
    <cellStyle name="Comma [0] 4 3 8 10 5" xfId="4531"/>
    <cellStyle name="Comma [0] 2 2 11 2 9" xfId="4532"/>
    <cellStyle name="Comma [0] 2 2 2 10 2 4 4" xfId="4533"/>
    <cellStyle name="Comma [0] 2 2 2 2 9 7 3 6" xfId="4534"/>
    <cellStyle name="Comma [0] 3 3 2 4 3 2" xfId="4535"/>
    <cellStyle name="Comma [0] 2 2 3 5 4 3 2 2 2" xfId="4536"/>
    <cellStyle name="Comma [0] 3 2 2 3 6 9" xfId="4537"/>
    <cellStyle name="Comma [0] 2 2 11 4 3 4" xfId="4538"/>
    <cellStyle name="Comma [0] 2 2 11 3" xfId="4539"/>
    <cellStyle name="Comma [0] 2 2 4 5 11 4 2" xfId="4540"/>
    <cellStyle name="Comma [0] 2 2 2 7 15 2" xfId="4541"/>
    <cellStyle name="Comma [0] 3 3 5 6 3 5" xfId="4542"/>
    <cellStyle name="Comma [0] 2 2 4 3 11" xfId="4543"/>
    <cellStyle name="Comma [0] 2 2 11 3 3 3 2" xfId="4544"/>
    <cellStyle name="Comma [0] 2 3 4 6 3 7" xfId="4545"/>
    <cellStyle name="Comma [0] 2 2 4 7 3 4" xfId="4546"/>
    <cellStyle name="Comma [0] 2 3 5 4 3 3 2" xfId="4547"/>
    <cellStyle name="Comma [0] 2 2 2 2 7 8 5 2" xfId="4548"/>
    <cellStyle name="Comma [0] 3 2 5 7 3 2" xfId="4549"/>
    <cellStyle name="Comma [0] 2 2 2 2 2 2 3 7" xfId="4550"/>
    <cellStyle name="Comma [0] 3 2 7 2 8" xfId="4551"/>
    <cellStyle name="Comma [0] 3 2 2 4 2 3 2 4" xfId="4552"/>
    <cellStyle name="Comma [0] 2 2 2 13 2 2" xfId="4553"/>
    <cellStyle name="Comma [0] 2 2 2 4 3 5 2 2" xfId="4554"/>
    <cellStyle name="Comma [0] 2 3 2 2 7 6" xfId="4555"/>
    <cellStyle name="Comma [0] 2 3 7 5 2 3" xfId="4556"/>
    <cellStyle name="Comma [0] 2 2 3 20 5" xfId="4557"/>
    <cellStyle name="Comma [0] 2 2 3 15 5" xfId="4558"/>
    <cellStyle name="Comma [0] 2 4 8 2 2 2 2" xfId="4559"/>
    <cellStyle name="Comma [0] 3 4 6 6 3" xfId="4560"/>
    <cellStyle name="Comma [0] 2 2 11 3 10" xfId="4561"/>
    <cellStyle name="Comma [0] 2 2 2 2 17 2 2 2" xfId="4562"/>
    <cellStyle name="Comma [0] 2 3 2 9 5 3 2 5" xfId="4563"/>
    <cellStyle name="Comma [0] 3 8 3 2 2 5" xfId="4564"/>
    <cellStyle name="Comma [0] 3 2 2 2 5 9" xfId="4565"/>
    <cellStyle name="Comma [0] 3 2 2 12 7 2" xfId="4566"/>
    <cellStyle name="Comma [0] 2 2 11 3 2 4" xfId="4567"/>
    <cellStyle name="Comma [0] 3 2 2 2 5 7 2" xfId="4568"/>
    <cellStyle name="Comma [0] 2 2 4 3 11 2 4" xfId="4569"/>
    <cellStyle name="Comma [0] 2 2 11 3 2 2 2" xfId="4570"/>
    <cellStyle name="Comma [0] 2 3 4 5 2 7" xfId="4571"/>
    <cellStyle name="Comma [0] 4 2 3 7 3 2 3" xfId="4572"/>
    <cellStyle name="Comma [0] 2 2 2 4 7 2 3 2" xfId="4573"/>
    <cellStyle name="Comma [0] 2 2 4 5 10 6" xfId="4574"/>
    <cellStyle name="Comma [0] 4 3 9 12 5" xfId="4575"/>
    <cellStyle name="Comma [0] 2 2 4 8 7 3 4 2" xfId="4576"/>
    <cellStyle name="Comma [0] 2 3 3 9 6 3 2 4" xfId="4577"/>
    <cellStyle name="Comma [0] 2 2 11 3 2 5" xfId="4578"/>
    <cellStyle name="Comma [0] 3 4 3 6 2 2 2 2" xfId="4579"/>
    <cellStyle name="Comma [0] 2 2 4 3 11 2 5" xfId="4580"/>
    <cellStyle name="Comma [0] 2 2 11 3 2 2 3" xfId="4581"/>
    <cellStyle name="Comma [0] 2 2 4 5 10 7" xfId="4582"/>
    <cellStyle name="Comma [0] 2 2 2 10 10 3 2" xfId="4583"/>
    <cellStyle name="Comma [0] 4 2 3 7 3 2 4" xfId="4584"/>
    <cellStyle name="Comma [0] 3 3 2 8 3 4 2" xfId="4585"/>
    <cellStyle name="Comma [0] 2 2 4 6 3 3 3 2" xfId="4586"/>
    <cellStyle name="Comma [0] 2 2 2 2 3 2 2 2" xfId="4587"/>
    <cellStyle name="Comma [0] 2 2 11 3 2 6" xfId="4588"/>
    <cellStyle name="Comma [0] 3 2 14 3" xfId="4589"/>
    <cellStyle name="Comma [0] 3 3 5 5 2 7" xfId="4590"/>
    <cellStyle name="Comma [0] 2 2 5 2 4 2" xfId="4591"/>
    <cellStyle name="Comma [0] 2 2 11 3 2 2 4" xfId="4592"/>
    <cellStyle name="Comma [0] 4 3 6 5 2 5" xfId="4593"/>
    <cellStyle name="Comma [0] 2 2 3 8 2" xfId="4594"/>
    <cellStyle name="Comma [0] 2 2 2 2 3 2 2 3" xfId="4595"/>
    <cellStyle name="Comma [0] 2 2 11 3 2 7" xfId="4596"/>
    <cellStyle name="Comma [0] 3 3 2 3 7" xfId="4597"/>
    <cellStyle name="Comma [0] 2 2 2 2 4 5 3 4 2" xfId="4598"/>
    <cellStyle name="Comma [0] 3 2 14 4" xfId="4599"/>
    <cellStyle name="Comma [0] 3 4 4 6 3 2 2 2" xfId="4600"/>
    <cellStyle name="Comma [0] 2 2 5 2 4 3" xfId="4601"/>
    <cellStyle name="Comma [0] 2 2 11 3 2 2 5" xfId="4602"/>
    <cellStyle name="Comma [0] 4 3 6 5 2 6" xfId="4603"/>
    <cellStyle name="Comma [0] 2 2 3 8 3" xfId="4604"/>
    <cellStyle name="Comma [0] 4 2 3 7 3 3 2" xfId="4605"/>
    <cellStyle name="Comma [0] 2 3 3 7 2 3 2 2" xfId="4606"/>
    <cellStyle name="Comma [0] 2 2 4 5 11 5" xfId="4607"/>
    <cellStyle name="Comma [0] 3 2 2 7 3 5 2" xfId="4608"/>
    <cellStyle name="Comma [0] 2 2 3 6 2 3 4 2" xfId="4609"/>
    <cellStyle name="Comma [0] 2 2 2 7 16" xfId="4610"/>
    <cellStyle name="Comma [0] 3 2 2 2 6 9" xfId="4611"/>
    <cellStyle name="Comma [0] 2 2 11 3 3 4" xfId="4612"/>
    <cellStyle name="Comma [0] 2 2 11 3 2 3 2" xfId="4613"/>
    <cellStyle name="Comma [0] 2 3 4 5 3 7" xfId="4614"/>
    <cellStyle name="Comma [0] 2 2 4 3 11 3 2" xfId="4615"/>
    <cellStyle name="Comma [0] 2 3 4 5 3 5" xfId="4616"/>
    <cellStyle name="Comma [0] 3 2 2 3 10 3" xfId="4617"/>
    <cellStyle name="Comma [0] 2 3 3 8 6 2 2 2 2" xfId="4618"/>
    <cellStyle name="Comma [0] 3 3 5 5 3 3" xfId="4619"/>
    <cellStyle name="Comma [0] 2 2 11 7 9" xfId="4620"/>
    <cellStyle name="Comma [0] 3 2 3 11 4" xfId="4621"/>
    <cellStyle name="Comma [0] 2 2 2 2 9 6 3 4" xfId="4622"/>
    <cellStyle name="Comma [0] 2 2 2 15 3 7" xfId="4623"/>
    <cellStyle name="Comma [0] 2 2 12 9 2 2 2" xfId="4624"/>
    <cellStyle name="Comma [0] 2 2 9 8 3 2 2 2" xfId="4625"/>
    <cellStyle name="Comma [0] 2 2 4 14 4 5" xfId="4626"/>
    <cellStyle name="Comma [0] 2 2 3 3 7 10" xfId="4627"/>
    <cellStyle name="Comma [0] 2 2 2 7 14" xfId="4628"/>
    <cellStyle name="Comma [0] 2 2 4 5 8 5 2 2" xfId="4629"/>
    <cellStyle name="Comma [0] 2 2 4 5 11 3" xfId="4630"/>
    <cellStyle name="Comma [0] 2 3 2 7 6 5 5" xfId="4631"/>
    <cellStyle name="Comma [0] 3 2 2 2 6 7" xfId="4632"/>
    <cellStyle name="Comma [0] 2 2 11 3 3 2" xfId="4633"/>
    <cellStyle name="Comma [0] 2 2 4 5 11 4" xfId="4634"/>
    <cellStyle name="Comma [0] 2 3 3 2 4 7 2" xfId="4635"/>
    <cellStyle name="Comma [0] 2 2 2 7 15" xfId="4636"/>
    <cellStyle name="Comma [0] 3 2 2 2 6 8" xfId="4637"/>
    <cellStyle name="Comma [0] 2 2 11 3 3 3" xfId="4638"/>
    <cellStyle name="Comma [0] 2 2 2 4 7 2 4 2" xfId="4639"/>
    <cellStyle name="Comma [0] 2 3 3 7 2 3 2 3" xfId="4640"/>
    <cellStyle name="Comma [0] 2 2 4 5 11 6" xfId="4641"/>
    <cellStyle name="Comma [0] 2 3 2 5 7 2 2 2" xfId="4642"/>
    <cellStyle name="Comma [0] 3 2 2 7 3 5 3" xfId="4643"/>
    <cellStyle name="Comma [0] 2 2 2 7 17" xfId="4644"/>
    <cellStyle name="Comma [0] 3 2 2 8 2 2 2 2 2" xfId="4645"/>
    <cellStyle name="Comma [0] 2 2 11 3 3 5" xfId="4646"/>
    <cellStyle name="Comma [0] 2 2 4 6 3 3 4 2" xfId="4647"/>
    <cellStyle name="Comma [0] 2 3 3 7 2 3 2 4" xfId="4648"/>
    <cellStyle name="Comma [0] 2 2 4 5 11 7" xfId="4649"/>
    <cellStyle name="Comma [0] 2 2 2 10 10 4 2" xfId="4650"/>
    <cellStyle name="Comma [0] 4 3 3 8 3 3 2" xfId="4651"/>
    <cellStyle name="Comma [0] 2 3 2 5 7 2 2 3" xfId="4652"/>
    <cellStyle name="Comma [0] 3 2 2 7 3 5 4" xfId="4653"/>
    <cellStyle name="Comma [0] 2 2 2 7 18" xfId="4654"/>
    <cellStyle name="Comma [0] 2 2 2 2 3 2 3 2" xfId="4655"/>
    <cellStyle name="Comma [0] 2 2 11 3 3 6" xfId="4656"/>
    <cellStyle name="Comma [0] 2 2 2 2 3 2 3 3" xfId="4657"/>
    <cellStyle name="Comma [0] 2 2 11 3 3 7" xfId="4658"/>
    <cellStyle name="Comma [0] 3 2 2 2 7 7" xfId="4659"/>
    <cellStyle name="Comma [0] 2 2 11 3 4 2" xfId="4660"/>
    <cellStyle name="Comma [0] 2 2 3 3 9 6" xfId="4661"/>
    <cellStyle name="Comma [0] 2 3 8 4 8" xfId="4662"/>
    <cellStyle name="Comma [0] 2 2 2 10 3 3 4" xfId="4663"/>
    <cellStyle name="Comma [0] 2 2 2 2 11 2 2 3" xfId="4664"/>
    <cellStyle name="Comma [0] 3 2 2 4 5 9" xfId="4665"/>
    <cellStyle name="Comma [0] 3 2 2 2 2 2 2 2" xfId="4666"/>
    <cellStyle name="Comma [0] 3 2 2 14 7 2" xfId="4667"/>
    <cellStyle name="Comma [0] 2 2 11 5 2 4" xfId="4668"/>
    <cellStyle name="Comma [0] 3 3 5 7 2 5" xfId="4669"/>
    <cellStyle name="Comma [0] 2 2 4 9 2 2 4" xfId="4670"/>
    <cellStyle name="Comma [0] 2 4 6 5 3 2 3" xfId="4671"/>
    <cellStyle name="Comma [0] 2 2 9 4" xfId="4672"/>
    <cellStyle name="Comma [0] 3 2 2 2 7 7 2" xfId="4673"/>
    <cellStyle name="Comma [0] 2 2 11 3 4 2 2" xfId="4674"/>
    <cellStyle name="Comma [0] 2 3 4 7 2 7" xfId="4675"/>
    <cellStyle name="Comma [0] 2 3 6 4 3 2 5" xfId="4676"/>
    <cellStyle name="Comma [0] 2 2 3 6 8 2 2 5" xfId="4677"/>
    <cellStyle name="Comma [0] 2 2 12 9 2 4" xfId="4678"/>
    <cellStyle name="Comma [0] 2 2 9 8 3 2 4" xfId="4679"/>
    <cellStyle name="Comma [0] 2 3 2 9 2 4" xfId="4680"/>
    <cellStyle name="Comma [0] 2 3 6 2 5 2 2" xfId="4681"/>
    <cellStyle name="Comma [0] 2 2 4 7 9 6" xfId="4682"/>
    <cellStyle name="Comma [0] 2 2 2 2 6 10 7" xfId="4683"/>
    <cellStyle name="Comma [0] 2 2 11 3 5" xfId="4684"/>
    <cellStyle name="Comma [0] 3 2 2 2 8 7" xfId="4685"/>
    <cellStyle name="Comma [0] 2 2 11 3 5 2" xfId="4686"/>
    <cellStyle name="Comma [0] 2 2 3 4 9 6" xfId="4687"/>
    <cellStyle name="Comma [0] 2 3 9 4 8" xfId="4688"/>
    <cellStyle name="Comma [0] 2 2 2 10 4 3 4" xfId="4689"/>
    <cellStyle name="Comma [0] 3 8 6 7 2" xfId="4690"/>
    <cellStyle name="Comma [0] 2 3 3 2 11 2 2 2" xfId="4691"/>
    <cellStyle name="Comma [0] 2 2 2 2 11 3 2 3" xfId="4692"/>
    <cellStyle name="Comma [0] 2 2 3 7 11 2" xfId="4693"/>
    <cellStyle name="Comma [0] 3 2 2 5 5 9" xfId="4694"/>
    <cellStyle name="Comma [0] 3 2 2 2 2 3 2 2" xfId="4695"/>
    <cellStyle name="Comma [0] 3 2 2 15 7 2" xfId="4696"/>
    <cellStyle name="Comma [0] 2 2 11 6 2 4" xfId="4697"/>
    <cellStyle name="Comma [0] 2 2 2 2 2 15 2" xfId="4698"/>
    <cellStyle name="Comma [0] 2 2 3 6 5 3 5" xfId="4699"/>
    <cellStyle name="Comma [0] 3 4 11 2 3" xfId="4700"/>
    <cellStyle name="Comma [0] 2 2 3 4 6 3 2 2 2" xfId="4701"/>
    <cellStyle name="Comma [0] 2 2 2 2 9 10 2 2" xfId="4702"/>
    <cellStyle name="Comma [0] 3 2 10 7 3 2 2 2" xfId="4703"/>
    <cellStyle name="Comma [0] 2 2 19 4" xfId="4704"/>
    <cellStyle name="Comma [0] 2 2 2 2 6 7 2 3" xfId="4705"/>
    <cellStyle name="Comma [0] 2 2 3 6 13 5" xfId="4706"/>
    <cellStyle name="Comma [0] 2 3 9 4" xfId="4707"/>
    <cellStyle name="Comma [0] 3 3 5 8 2 5" xfId="4708"/>
    <cellStyle name="Comma [0] 2 2 4 9 3 2 4" xfId="4709"/>
    <cellStyle name="Comma [0] 3 2 2 2 8 7 2" xfId="4710"/>
    <cellStyle name="Comma [0] 2 2 11 3 5 2 2" xfId="4711"/>
    <cellStyle name="Comma [0] 2 3 4 8 2 7" xfId="4712"/>
    <cellStyle name="Comma [0] 3 2 2 4 10 2" xfId="4713"/>
    <cellStyle name="Comma [0] 3 2 2 2 8 9" xfId="4714"/>
    <cellStyle name="Comma [0] 2 2 11 3 5 4" xfId="4715"/>
    <cellStyle name="Comma [0] 4 9 7 3 4" xfId="4716"/>
    <cellStyle name="Comma [0] 2 2 4 4 7 6 2" xfId="4717"/>
    <cellStyle name="Comma [0] 4 15 3 2 4" xfId="4718"/>
    <cellStyle name="Comma [0] 2 2 2 2 5 6 2 2 4" xfId="4719"/>
    <cellStyle name="Comma [0] 3 2 4 11 4" xfId="4720"/>
    <cellStyle name="Comma [0] 2 2 2 10 6 4 2" xfId="4721"/>
    <cellStyle name="Comma [0] 2 3 3 2 11 2 5" xfId="4722"/>
    <cellStyle name="Comma [0] 3 2 2 7 6 7" xfId="4723"/>
    <cellStyle name="Comma [0] 2 2 11 8 3 2" xfId="4724"/>
    <cellStyle name="Comma [0] 2 2 9 7 2 3 2" xfId="4725"/>
    <cellStyle name="Comma [0] 2 2 4 9 5 3 2" xfId="4726"/>
    <cellStyle name="Comma [0] 3 2 2 4 10 3" xfId="4727"/>
    <cellStyle name="Comma [0] 2 2 11 3 5 5" xfId="4728"/>
    <cellStyle name="Comma [0] 2 2 12 9 2 5" xfId="4729"/>
    <cellStyle name="Comma [0] 2 2 9 8 3 2 5" xfId="4730"/>
    <cellStyle name="Comma [0] 3 2 7 3 6 2" xfId="4731"/>
    <cellStyle name="Comma [0] 2 3 2 2 8 4 2" xfId="4732"/>
    <cellStyle name="Comma [0] 4 3 8 11 2" xfId="4733"/>
    <cellStyle name="Comma [0] 2 2 11 3 6" xfId="4734"/>
    <cellStyle name="Comma [0] 5 8 10 2 5" xfId="4735"/>
    <cellStyle name="Comma [0] 2 2 4 2 10 2 4" xfId="4736"/>
    <cellStyle name="Comma [0] 2 3 2 2 8 4 2 2" xfId="4737"/>
    <cellStyle name="Comma [0] 4 3 8 11 2 2" xfId="4738"/>
    <cellStyle name="Comma [0] 3 2 2 2 9 7" xfId="4739"/>
    <cellStyle name="Comma [0] 2 2 11 3 6 2" xfId="4740"/>
    <cellStyle name="Comma [0] 2 2 11 3 7 2" xfId="4741"/>
    <cellStyle name="Comma [0] 2 3 2 2 8 4 4" xfId="4742"/>
    <cellStyle name="Comma [0] 4 3 8 11 4" xfId="4743"/>
    <cellStyle name="Comma [0] 2 2 11 3 8" xfId="4744"/>
    <cellStyle name="Comma [0] 2 3 2 2 8 4 5" xfId="4745"/>
    <cellStyle name="Comma [0] 4 3 8 11 5" xfId="4746"/>
    <cellStyle name="Comma [0] 2 2 11 3 9" xfId="4747"/>
    <cellStyle name="Comma [0] 2 2 2 10 2 4 5" xfId="4748"/>
    <cellStyle name="Comma [0] 2 2 2 2 9 7 3 7" xfId="4749"/>
    <cellStyle name="Comma [0] 2 4 4 2 2 4" xfId="4750"/>
    <cellStyle name="Comma [0] 2 2 2 4 7 3 4 2" xfId="4751"/>
    <cellStyle name="Comma [0] 2 2 11 4 3 5" xfId="4752"/>
    <cellStyle name="Comma [0] 2 2 11 4" xfId="4753"/>
    <cellStyle name="Comma [0] 2 2 3 7 8 4 2" xfId="4754"/>
    <cellStyle name="Comma [0] 2 3 3 3 2 2 5" xfId="4755"/>
    <cellStyle name="Comma [0] 2 2 2 10 7 2 2 2" xfId="4756"/>
    <cellStyle name="Comma [0] 2 4 3 4 2 2 3" xfId="4757"/>
    <cellStyle name="Comma [0] 2 2 3 2 2 2 7" xfId="4758"/>
    <cellStyle name="Comma [0] 2 2 12 4 5 4" xfId="4759"/>
    <cellStyle name="Comma [0] 4 3 5 8 3 2 3" xfId="4760"/>
    <cellStyle name="Comma [0] 2 2 3 6 8 2 3 2" xfId="4761"/>
    <cellStyle name="Comma [0] 2 2 2 8 6 8" xfId="4762"/>
    <cellStyle name="Comma [0] 3 3 2 4 3 3 2" xfId="4763"/>
    <cellStyle name="Comma [0] 3 2 4 2 9" xfId="4764"/>
    <cellStyle name="Comma [0] 2 2 2 10 2 3" xfId="4765"/>
    <cellStyle name="Comma [0] 2 2 2 4 3 2 2 3" xfId="4766"/>
    <cellStyle name="Comma [0] 2 2 17 2 2 4" xfId="4767"/>
    <cellStyle name="Comma [0] 2 2 11 4 2" xfId="4768"/>
    <cellStyle name="Comma [0] 2 4 4 2 2 4 2" xfId="4769"/>
    <cellStyle name="Comma [0] 2 2 2 2 5 7 3 2 3" xfId="4770"/>
    <cellStyle name="Comma [0] 3 2 2 3 3 3 4 2" xfId="4771"/>
    <cellStyle name="Comma [0] 2 2 3 2 9 4" xfId="4772"/>
    <cellStyle name="Comma [0] 2 3 7 4 6" xfId="4773"/>
    <cellStyle name="Comma [0] 2 2 2 10 2 3 2" xfId="4774"/>
    <cellStyle name="Comma [0] 2 2 2 2 9 7 2 4" xfId="4775"/>
    <cellStyle name="Comma [0] 2 2 2 16 2 7" xfId="4776"/>
    <cellStyle name="Comma [0] 3 8 3 3 2 3" xfId="4777"/>
    <cellStyle name="Comma [0] 3 2 2 3 5 7" xfId="4778"/>
    <cellStyle name="Comma [0] 2 2 11 4 2 2" xfId="4779"/>
    <cellStyle name="Comma [0] 2 2 3 7 8 4 3" xfId="4780"/>
    <cellStyle name="Comma [0] 2 3 3 3 2 2 6" xfId="4781"/>
    <cellStyle name="Comma [0] 2 2 3 4 11 2 2" xfId="4782"/>
    <cellStyle name="Comma [0] 2 2 2 10 7 2 2 3" xfId="4783"/>
    <cellStyle name="Comma [0] 2 3 10 6 3 2" xfId="4784"/>
    <cellStyle name="Comma [0] 2 4 3 4 2 2 4" xfId="4785"/>
    <cellStyle name="Comma [0] 2 2 12 4 5 5" xfId="4786"/>
    <cellStyle name="Comma [0] 4 11 14 2" xfId="4787"/>
    <cellStyle name="Comma [0] 3 4 3 12" xfId="4788"/>
    <cellStyle name="Comma [0] 2 2 12 9 3 2" xfId="4789"/>
    <cellStyle name="Comma [0] 2 2 9 8 3 3 2" xfId="4790"/>
    <cellStyle name="Comma [0] 4 3 5 8 3 2 4" xfId="4791"/>
    <cellStyle name="Comma [0] 2 2 2 8 6 9" xfId="4792"/>
    <cellStyle name="Comma [0] 4 9 13" xfId="4793"/>
    <cellStyle name="Comma [0] 2 2 3 4 4 2 2 2" xfId="4794"/>
    <cellStyle name="Comma [0] 2 2 2 10 2 4" xfId="4795"/>
    <cellStyle name="Comma [0] 2 2 2 4 3 2 2 4" xfId="4796"/>
    <cellStyle name="Comma [0] 3 2 12 10" xfId="4797"/>
    <cellStyle name="Comma [0] 2 2 17 2 2 5" xfId="4798"/>
    <cellStyle name="Comma [0] 3 2 10 5 2 2 2" xfId="4799"/>
    <cellStyle name="Comma [0] 2 2 11 4 3" xfId="4800"/>
    <cellStyle name="Comma [0] 2 2 4 5 8 6 2" xfId="4801"/>
    <cellStyle name="Comma [0] 2 2 2 2 5 7 3 2 4" xfId="4802"/>
    <cellStyle name="Comma [0] 2 3 7 5 6" xfId="4803"/>
    <cellStyle name="Comma [0] 4 9 13 2" xfId="4804"/>
    <cellStyle name="Comma [0] 2 2 3 4 4 2 2 2 2" xfId="4805"/>
    <cellStyle name="Comma [0] 2 2 2 16 3 7" xfId="4806"/>
    <cellStyle name="Comma [0] 3 2 10 5 2 2 2 2" xfId="4807"/>
    <cellStyle name="Comma [0] 2 2 2 10 2 4 2" xfId="4808"/>
    <cellStyle name="Comma [0] 2 2 2 2 9 7 3 4" xfId="4809"/>
    <cellStyle name="Comma [0] 3 2 2 3 6 7" xfId="4810"/>
    <cellStyle name="Comma [0] 2 2 11 4 3 2" xfId="4811"/>
    <cellStyle name="Comma [0] 2 2 2 2 2 7 5 3" xfId="4812"/>
    <cellStyle name="Comma [0] 3 2 10 2 3 2" xfId="4813"/>
    <cellStyle name="Comma [0] 3 8 4 3 2 5" xfId="4814"/>
    <cellStyle name="Comma [0] 2 2 12 4 2 4" xfId="4815"/>
    <cellStyle name="Comma [0] 3 2 3 8 3 6" xfId="4816"/>
    <cellStyle name="Comma [0] 2 2 3 7 3 3 5" xfId="4817"/>
    <cellStyle name="Comma [0] 3 10 8 10" xfId="4818"/>
    <cellStyle name="Comma [0] 4 2 4 8 3 4" xfId="4819"/>
    <cellStyle name="Comma [0] 2 3 3 8 3 3 3" xfId="4820"/>
    <cellStyle name="Comma [0] 2 2 2 8 3 8" xfId="4821"/>
    <cellStyle name="Comma [0] 2 3 7 5 6 2" xfId="4822"/>
    <cellStyle name="Comma [0] 4 9 13 2 2" xfId="4823"/>
    <cellStyle name="Comma [0] 2 2 3 19 4" xfId="4824"/>
    <cellStyle name="Comma [0] 2 2 2 2 4 4 10" xfId="4825"/>
    <cellStyle name="Comma [0] 2 2 2 10 2 4 2 2" xfId="4826"/>
    <cellStyle name="Comma [0] 2 2 2 2 9 7 3 4 2" xfId="4827"/>
    <cellStyle name="Comma [0] 3 2 2 3 6 7 2" xfId="4828"/>
    <cellStyle name="Comma [0] 2 2 11 4 3 2 2" xfId="4829"/>
    <cellStyle name="Comma [0] 2 3 5 6 2 7" xfId="4830"/>
    <cellStyle name="Comma [0] 2 3 6 5 2 2 5" xfId="4831"/>
    <cellStyle name="Comma [0] 4 3 7 6 2 3" xfId="4832"/>
    <cellStyle name="Comma [0] 2 2 2 2 9 7 9" xfId="4833"/>
    <cellStyle name="Comma [0] 2 2 2 6 9 2 4" xfId="4834"/>
    <cellStyle name="Comma [0] 2 2 12 4 2 4 2" xfId="4835"/>
    <cellStyle name="Comma [0] 2 2 19 2 3" xfId="4836"/>
    <cellStyle name="Comma [0] 4 2 3 5 3 2" xfId="4837"/>
    <cellStyle name="Comma [0] 3 2 2 8 4 4 2 2" xfId="4838"/>
    <cellStyle name="Comma [0] 2 2 2 2 4 6 5 4" xfId="4839"/>
    <cellStyle name="Comma [0] 2 2 4 13 7" xfId="4840"/>
    <cellStyle name="Comma [0] 2 2 14 3 2 5" xfId="4841"/>
    <cellStyle name="Comma [0] 3 2 10 2 3 2 2" xfId="4842"/>
    <cellStyle name="Comma [0] 3 2 5 7 3 7" xfId="4843"/>
    <cellStyle name="Comma [0] 2 2 5 11 4" xfId="4844"/>
    <cellStyle name="Comma [0] 2 2 3 9 2 3 6" xfId="4845"/>
    <cellStyle name="Comma [0] 4 2 6 7 3 5" xfId="4846"/>
    <cellStyle name="Comma [0] 2 2 2 2 7 5 2 3 2" xfId="4847"/>
    <cellStyle name="Comma [0] 2 2 4 7 3 9" xfId="4848"/>
    <cellStyle name="Comma [0] 2 2 2 10 4 3 2 3" xfId="4849"/>
    <cellStyle name="Comma [0] 2 2 2 2 9 4 2 4" xfId="4850"/>
    <cellStyle name="Comma [0] 2 2 2 13 2 7" xfId="4851"/>
    <cellStyle name="Comma [0] 5 11 2 2 4" xfId="4852"/>
    <cellStyle name="Comma [0] 3 4 3 3 4 2" xfId="4853"/>
    <cellStyle name="Comma [0] 2 2 11 6 2 2 3" xfId="4854"/>
    <cellStyle name="Comma [0] 2 2 11 4 3 2 2 2" xfId="4855"/>
    <cellStyle name="Comma [0] 2 3 2 9 2 10" xfId="4856"/>
    <cellStyle name="Comma [0] 5 5 11 4 2" xfId="4857"/>
    <cellStyle name="Comma [0] 3 4 8 4 2 2 3" xfId="4858"/>
    <cellStyle name="Comma [0] 2 2 9 5 4 4" xfId="4859"/>
    <cellStyle name="Comma [0] 2 2 12 2 3 4 2" xfId="4860"/>
    <cellStyle name="Comma [0] 3 2 2 8 2 5 2 2" xfId="4861"/>
    <cellStyle name="Comma [0] 2 2 2 2 2 7 5 4" xfId="4862"/>
    <cellStyle name="Comma [0] 3 2 10 2 3 3" xfId="4863"/>
    <cellStyle name="Comma [0] 2 2 3 11 3 2" xfId="4864"/>
    <cellStyle name="Comma [0] 2 2 2 4 8 3 3 2" xfId="4865"/>
    <cellStyle name="Comma [0] 2 2 12 4 2 5" xfId="4866"/>
    <cellStyle name="Comma [0] 2 2 11 4 3 2 3" xfId="4867"/>
    <cellStyle name="Comma [0] 3 3 6 6 2 6" xfId="4868"/>
    <cellStyle name="Comma [0] 3 2 7 6 8" xfId="4869"/>
    <cellStyle name="Comma [0] 2 2 2 13 6 2" xfId="4870"/>
    <cellStyle name="Comma [0] 2 2 8 5 3 2 2 2" xfId="4871"/>
    <cellStyle name="Comma [0] 2 4 6 6 2 2 4" xfId="4872"/>
    <cellStyle name="Comma [0] 2 2 2 2 4 3 2 2" xfId="4873"/>
    <cellStyle name="Comma [0] 2 2 12 4 2 6" xfId="4874"/>
    <cellStyle name="Comma [0] 2 2 2 2 2 7 5 5" xfId="4875"/>
    <cellStyle name="Comma [0] 3 2 10 2 3 4" xfId="4876"/>
    <cellStyle name="Comma [0] 3 3 6 6 2 7" xfId="4877"/>
    <cellStyle name="Comma [0] 3 2 7 6 9" xfId="4878"/>
    <cellStyle name="Comma [0] 2 2 6 3 4 2" xfId="4879"/>
    <cellStyle name="Comma [0] 2 4 6 6 2 2 5" xfId="4880"/>
    <cellStyle name="Comma [0] 4 3 7 6 2 5" xfId="4881"/>
    <cellStyle name="Comma [0] 2 3 4 8 2" xfId="4882"/>
    <cellStyle name="Comma [0] 2 2 11 4 3 2 4" xfId="4883"/>
    <cellStyle name="Comma [0] 2 3 2 7 9 5" xfId="4884"/>
    <cellStyle name="Comma [0] 3 6 7 4" xfId="4885"/>
    <cellStyle name="Comma [0] 2 2 5 10 4 2" xfId="4886"/>
    <cellStyle name="Comma [0] 5 8 6 3 2 4" xfId="4887"/>
    <cellStyle name="Comma [0] 2 2 2 2 7 5 2 2 2 2" xfId="4888"/>
    <cellStyle name="Comma [0] 2 2 2 2 4 3 2 3" xfId="4889"/>
    <cellStyle name="Comma [0] 2 2 12 4 2 7" xfId="4890"/>
    <cellStyle name="Comma [0] 2 2 6 3 4 3" xfId="4891"/>
    <cellStyle name="Comma [0] 4 3 7 6 2 6" xfId="4892"/>
    <cellStyle name="Comma [0] 2 3 4 8 3" xfId="4893"/>
    <cellStyle name="Comma [0] 2 2 11 4 3 2 5" xfId="4894"/>
    <cellStyle name="Comma [0] 2 2 2 2 3 3 3 2" xfId="4895"/>
    <cellStyle name="Comma [0] 2 2 11 5" xfId="4896"/>
    <cellStyle name="Comma [0] 2 2 11 4 3 6" xfId="4897"/>
    <cellStyle name="Comma [0] 2 2 3 4 8 3 4 2" xfId="4898"/>
    <cellStyle name="Comma [0] 2 2 2 8 13 2" xfId="4899"/>
    <cellStyle name="Comma [0] 2 3 2 5 7 3 2 4" xfId="4900"/>
    <cellStyle name="Comma [0] 2 2 2 2 3 3 3 3" xfId="4901"/>
    <cellStyle name="Comma [0] 2 2 11 6" xfId="4902"/>
    <cellStyle name="Comma [0] 2 2 11 4 3 7" xfId="4903"/>
    <cellStyle name="Comma [0] 2 2 7 4 3 2 2" xfId="4904"/>
    <cellStyle name="Comma [0] 3 2 10 5 2 2 3" xfId="4905"/>
    <cellStyle name="Comma [0] 3 2 2 10 2" xfId="4906"/>
    <cellStyle name="Comma [0] 4 2 8 6 2" xfId="4907"/>
    <cellStyle name="Comma [0] 2 2 2 10 2 5" xfId="4908"/>
    <cellStyle name="Comma [0] 2 2 2 4 3 2 2 5" xfId="4909"/>
    <cellStyle name="Comma [0] 3 2 2 3 3 3 6" xfId="4910"/>
    <cellStyle name="Comma [0] 2 4 5 7 2 2" xfId="4911"/>
    <cellStyle name="Comma [0] 4 9 14" xfId="4912"/>
    <cellStyle name="Comma [0] 3 4 2 5 3 3 2" xfId="4913"/>
    <cellStyle name="Comma [0] 2 2 3 4 4 2 2 3" xfId="4914"/>
    <cellStyle name="Comma [0] 2 2 6 3 7 2" xfId="4915"/>
    <cellStyle name="Comma [0] 2 2 11 4 4" xfId="4916"/>
    <cellStyle name="Comma [0] 2 4 10 5 2" xfId="4917"/>
    <cellStyle name="Comma [0] 3 5 5 3 2 2 2" xfId="4918"/>
    <cellStyle name="Comma [0] 2 2 2 2 5 7 3 2 5" xfId="4919"/>
    <cellStyle name="Comma [0] 2 2 7 4 3 2 2 2" xfId="4920"/>
    <cellStyle name="Comma [0] 2 2 6 6 2 6" xfId="4921"/>
    <cellStyle name="Comma [0] 2 3 5 6 2 2 4" xfId="4922"/>
    <cellStyle name="Comma [0] 3 2 2 10 2 2" xfId="4923"/>
    <cellStyle name="Comma [0] 4 2 8 6 2 2" xfId="4924"/>
    <cellStyle name="Comma [0] 2 2 2 10 2 5 2" xfId="4925"/>
    <cellStyle name="Comma [0] 2 2 2 2 9 7 4 4" xfId="4926"/>
    <cellStyle name="Comma [0] 3 13 10" xfId="4927"/>
    <cellStyle name="Comma [0] 3 2 2 3 7 7" xfId="4928"/>
    <cellStyle name="Comma [0] 2 2 11 4 4 2" xfId="4929"/>
    <cellStyle name="Comma [0] 3 4 4 7 4 4" xfId="4930"/>
    <cellStyle name="Comma [0] 3 3 8 3 3 2 4" xfId="4931"/>
    <cellStyle name="Comma [0] 2 4 7 4 3 4 2" xfId="4932"/>
    <cellStyle name="Comma [0] 2 2 2 4 15 2" xfId="4933"/>
    <cellStyle name="Comma [0] 2 2 3 4 2 3 2" xfId="4934"/>
    <cellStyle name="Comma [0] 2 2 2 2 2 8 5 3" xfId="4935"/>
    <cellStyle name="Comma [0] 3 2 10 3 3 2" xfId="4936"/>
    <cellStyle name="Comma [0] 4 2 9 10 4 2" xfId="4937"/>
    <cellStyle name="Comma [0] 2 2 2 6 6 2 2 2 2" xfId="4938"/>
    <cellStyle name="Comma [0] 3 12 12 5" xfId="4939"/>
    <cellStyle name="Comma [0] 3 2 2 2 3 2 2 2" xfId="4940"/>
    <cellStyle name="Comma [0] 2 2 12 5 2 4" xfId="4941"/>
    <cellStyle name="Comma [0] 2 2 3 7 4 3 5" xfId="4942"/>
    <cellStyle name="Comma [0] 2 3 10 2 2 4" xfId="4943"/>
    <cellStyle name="Comma [0] 2 3 3 8 4 3 3" xfId="4944"/>
    <cellStyle name="Comma [0] 4 7 2 2 3" xfId="4945"/>
    <cellStyle name="Comma [0] 2 2 2 9 3 8" xfId="4946"/>
    <cellStyle name="Comma [0] 2 3 2 16" xfId="4947"/>
    <cellStyle name="Comma [0] 2 3 2 21" xfId="4948"/>
    <cellStyle name="Comma [0] 3 2 2 10 2 2 2" xfId="4949"/>
    <cellStyle name="Comma [0] 4 2 8 6 2 2 2" xfId="4950"/>
    <cellStyle name="Comma [0] 2 2 2 10 2 5 2 2" xfId="4951"/>
    <cellStyle name="Comma [0] 3 3 6 7 2 5" xfId="4952"/>
    <cellStyle name="Comma [0] 3 2 8 6 7" xfId="4953"/>
    <cellStyle name="Comma [0] 2 2 12 16" xfId="4954"/>
    <cellStyle name="Comma [0] 2 4 6 6 3 2 3" xfId="4955"/>
    <cellStyle name="Comma [0] 3 2 2 3 7 7 2" xfId="4956"/>
    <cellStyle name="Comma [0] 2 2 11 4 4 2 2" xfId="4957"/>
    <cellStyle name="Comma [0] 2 3 5 7 2 7" xfId="4958"/>
    <cellStyle name="Comma [0] 2 3 6 5 3 2 5" xfId="4959"/>
    <cellStyle name="Comma [0] 2 2 7 4 3 2 3" xfId="4960"/>
    <cellStyle name="Comma [0] 2 2 4 4 5 2 2 2" xfId="4961"/>
    <cellStyle name="Comma [0] 3 2 10 5 2 2 4" xfId="4962"/>
    <cellStyle name="Comma [0] 3 2 2 10 3" xfId="4963"/>
    <cellStyle name="Comma [0] 4 2 8 6 3" xfId="4964"/>
    <cellStyle name="Comma [0] 2 2 2 10 2 6" xfId="4965"/>
    <cellStyle name="Comma [0] 3 2 2 3 3 3 7" xfId="4966"/>
    <cellStyle name="Comma [0] 2 4 5 7 2 3" xfId="4967"/>
    <cellStyle name="Comma [0] 4 9 15" xfId="4968"/>
    <cellStyle name="Comma [0] 2 2 3 4 4 2 2 4" xfId="4969"/>
    <cellStyle name="Comma [0] 2 2 11 4 5" xfId="4970"/>
    <cellStyle name="Comma [0] 2 2 6 6 3 6" xfId="4971"/>
    <cellStyle name="Comma [0] 2 2 4 4 5 2 2 2 2" xfId="4972"/>
    <cellStyle name="Comma [0] 3 2 2 10 3 2" xfId="4973"/>
    <cellStyle name="Comma [0] 4 2 8 6 3 2" xfId="4974"/>
    <cellStyle name="Comma [0] 2 2 2 10 2 6 2" xfId="4975"/>
    <cellStyle name="Comma [0] 2 2 2 2 9 7 5 4" xfId="4976"/>
    <cellStyle name="Comma [0] 3 4 3 14 2" xfId="4977"/>
    <cellStyle name="Comma [0] 2 2 2 2 7 15" xfId="4978"/>
    <cellStyle name="Comma [0] 3 2 2 3 8 7" xfId="4979"/>
    <cellStyle name="Comma [0] 2 2 11 4 5 2" xfId="4980"/>
    <cellStyle name="Comma [0] 3 2 2 3 8 7 2" xfId="4981"/>
    <cellStyle name="Comma [0] 2 2 11 4 5 2 2" xfId="4982"/>
    <cellStyle name="Comma [0] 2 3 5 8 2 7" xfId="4983"/>
    <cellStyle name="Comma [0] 2 2 3 6 8 4 2" xfId="4984"/>
    <cellStyle name="Comma [0] 2 3 3 2 2 2 5" xfId="4985"/>
    <cellStyle name="Comma [0] 2 2 2 10 6 2 2 2" xfId="4986"/>
    <cellStyle name="Comma [0] 2 4 3 3 2 2 3" xfId="4987"/>
    <cellStyle name="Comma [0] 2 2 2 2 7 17" xfId="4988"/>
    <cellStyle name="Comma [0] 3 2 2 3 8 9" xfId="4989"/>
    <cellStyle name="Comma [0] 2 2 11 4 5 4" xfId="4990"/>
    <cellStyle name="Comma [0] 2 2 13 3" xfId="4991"/>
    <cellStyle name="Comma [0] 4 9 8 3 4" xfId="4992"/>
    <cellStyle name="Comma [0] 2 2 4 4 8 6 2" xfId="4993"/>
    <cellStyle name="Comma [0] 2 2 2 2 5 6 3 2 4" xfId="4994"/>
    <cellStyle name="Comma [0] 2 2 2 10 7 4 2" xfId="4995"/>
    <cellStyle name="Comma [0] 2 2 3 4 3 2 2 2" xfId="4996"/>
    <cellStyle name="Comma [0] 2 2 16 2 2 5" xfId="4997"/>
    <cellStyle name="Comma [0] 3 2 10 4 2 2 2" xfId="4998"/>
    <cellStyle name="Comma [0] 2 2 2 4 2 2 2 4" xfId="4999"/>
    <cellStyle name="Comma [0] 3 2 2 8 6 7" xfId="5000"/>
    <cellStyle name="Comma [0] 2 2 11 9 3 2" xfId="5001"/>
    <cellStyle name="Comma [0] 2 2 9 7 3 3 2" xfId="5002"/>
    <cellStyle name="Comma [0] 2 2 3 6 8 4 3" xfId="5003"/>
    <cellStyle name="Comma [0] 2 3 3 2 2 2 6" xfId="5004"/>
    <cellStyle name="Comma [0] 2 2 2 10 6 2 2 3" xfId="5005"/>
    <cellStyle name="Comma [0] 2 4 3 3 2 2 4" xfId="5006"/>
    <cellStyle name="Comma [0] 2 2 2 2 7 18" xfId="5007"/>
    <cellStyle name="Comma [0] 2 2 4 9 6 3 2" xfId="5008"/>
    <cellStyle name="Comma [0] 2 2 11 4 5 5" xfId="5009"/>
    <cellStyle name="Comma [0] 2 2 13 4" xfId="5010"/>
    <cellStyle name="Comma [0] 2 2 2 6 6 2 4" xfId="5011"/>
    <cellStyle name="Comma [0] 2 2 21 2 3" xfId="5012"/>
    <cellStyle name="Comma [0] 2 2 16 2 3" xfId="5013"/>
    <cellStyle name="Comma [0] 2 3 3 3 5 3 3 2" xfId="5014"/>
    <cellStyle name="Comma [0] 4 2 3 2 3 2" xfId="5015"/>
    <cellStyle name="Comma [0] 2 2 2 2 4 3 5 4" xfId="5016"/>
    <cellStyle name="Comma [0] 2 2 2 2 2 7 2 3 2" xfId="5017"/>
    <cellStyle name="Comma [0] 2 3 2 4 5 8" xfId="5018"/>
    <cellStyle name="Comma [0] 4 3 4 4 5 4" xfId="5019"/>
    <cellStyle name="Comma [0] 3 3 3 7" xfId="5020"/>
    <cellStyle name="Comma [0] 2 2 12 4 10" xfId="5021"/>
    <cellStyle name="Comma [0] 2 2 7 4 3 2 4" xfId="5022"/>
    <cellStyle name="Comma [0] 2 2 4 4 5 2 2 3" xfId="5023"/>
    <cellStyle name="Comma [0] 3 2 10 5 2 2 5" xfId="5024"/>
    <cellStyle name="Comma [0] 3 2 2 10 4" xfId="5025"/>
    <cellStyle name="Comma [0] 4 2 8 6 4" xfId="5026"/>
    <cellStyle name="Comma [0] 3 4 6 7 2 2" xfId="5027"/>
    <cellStyle name="Comma [0] 2 2 2 10 2 7" xfId="5028"/>
    <cellStyle name="Comma [0] 2 3 7 5 3 2 2" xfId="5029"/>
    <cellStyle name="Comma [0] 2 4 5 7 2 4" xfId="5030"/>
    <cellStyle name="Comma [0] 4 9 16" xfId="5031"/>
    <cellStyle name="Comma [0] 2 2 3 4 4 2 2 5" xfId="5032"/>
    <cellStyle name="Comma [0] 2 2 3 16 4 2" xfId="5033"/>
    <cellStyle name="Comma [0] 3 2 7 3 7 2" xfId="5034"/>
    <cellStyle name="Comma [0] 2 3 2 2 8 5 2" xfId="5035"/>
    <cellStyle name="Comma [0] 4 3 8 12 2" xfId="5036"/>
    <cellStyle name="Comma [0] 2 2 11 4 6" xfId="5037"/>
    <cellStyle name="Comma [0] 3 2 2 10 4 2" xfId="5038"/>
    <cellStyle name="Comma [0] 4 2 8 6 4 2" xfId="5039"/>
    <cellStyle name="Comma [0] 3 4 6 7 2 2 2" xfId="5040"/>
    <cellStyle name="Comma [0] 2 2 2 10 2 7 2" xfId="5041"/>
    <cellStyle name="Comma [0] 2 2 4 2 11 2 4" xfId="5042"/>
    <cellStyle name="Comma [0] 2 3 2 2 8 5 2 2" xfId="5043"/>
    <cellStyle name="Comma [0] 4 3 8 12 2 2" xfId="5044"/>
    <cellStyle name="Comma [0] 3 2 2 3 9 7" xfId="5045"/>
    <cellStyle name="Comma [0] 2 2 11 4 6 2" xfId="5046"/>
    <cellStyle name="Comma [0] 2 2 7 4 3 2 5" xfId="5047"/>
    <cellStyle name="Comma [0] 2 2 4 4 5 2 2 4" xfId="5048"/>
    <cellStyle name="Comma [0] 3 2 2 10 5" xfId="5049"/>
    <cellStyle name="Comma [0] 4 2 8 6 5" xfId="5050"/>
    <cellStyle name="Comma [0] 3 4 6 7 2 3" xfId="5051"/>
    <cellStyle name="Comma [0] 2 2 2 10 2 8" xfId="5052"/>
    <cellStyle name="Comma [0] 3 4 3 16" xfId="5053"/>
    <cellStyle name="Comma [0] 2 2 2 2 4 8 3 2" xfId="5054"/>
    <cellStyle name="Comma [0] 2 3 2 2 8 5 3" xfId="5055"/>
    <cellStyle name="Comma [0] 4 3 8 12 3" xfId="5056"/>
    <cellStyle name="Comma [0] 2 2 11 4 7" xfId="5057"/>
    <cellStyle name="Comma [0] 3 2 2 2 3 5 2" xfId="5058"/>
    <cellStyle name="Comma [0] 2 2 6 8 5 2 2" xfId="5059"/>
    <cellStyle name="Comma [0] 4 2 3 2 3 3 2" xfId="5060"/>
    <cellStyle name="Comma [0] 2 3 9 9 2 2" xfId="5061"/>
    <cellStyle name="Comma [0] 2 2 3 5 11 5" xfId="5062"/>
    <cellStyle name="Comma [0] 2 2 16 2 4 2" xfId="5063"/>
    <cellStyle name="Comma [0] 2 2 12 4 2 2 4" xfId="5064"/>
    <cellStyle name="Comma [0] 4 2 13 3 2 2 2" xfId="5065"/>
    <cellStyle name="Comma [0] 2 2 2 2 4 6 3 6" xfId="5066"/>
    <cellStyle name="Comma [0] 2 2 11 4 7 2" xfId="5067"/>
    <cellStyle name="Comma [0] 2 2 4 4 5 2 2 5" xfId="5068"/>
    <cellStyle name="Comma [0] 3 2 2 10 6" xfId="5069"/>
    <cellStyle name="Comma [0] 4 2 8 6 6" xfId="5070"/>
    <cellStyle name="Comma [0] 3 4 6 7 2 4" xfId="5071"/>
    <cellStyle name="Comma [0] 2 2 2 10 2 9" xfId="5072"/>
    <cellStyle name="Comma [0] 2 4 7 6 3 2 2" xfId="5073"/>
    <cellStyle name="Comma [0] 2 2 3 6 10" xfId="5074"/>
    <cellStyle name="Comma [0] 2 3 7 5 3 2 4" xfId="5075"/>
    <cellStyle name="Comma [0] 2 4 5 7 2 6" xfId="5076"/>
    <cellStyle name="Comma [0] 3 4 3 17" xfId="5077"/>
    <cellStyle name="Comma [0] 2 2 2 2 4 8 3 3" xfId="5078"/>
    <cellStyle name="Comma [0] 2 3 2 2 8 5 4" xfId="5079"/>
    <cellStyle name="Comma [0] 4 3 8 12 4" xfId="5080"/>
    <cellStyle name="Comma [0] 2 2 11 4 8" xfId="5081"/>
    <cellStyle name="Comma [0] 2 3 2 2 8 5 5" xfId="5082"/>
    <cellStyle name="Comma [0] 4 3 8 12 5" xfId="5083"/>
    <cellStyle name="Comma [0] 2 2 11 4 9" xfId="5084"/>
    <cellStyle name="Comma [0] 2 2 3 6 11" xfId="5085"/>
    <cellStyle name="Comma [0] 2 2 12 4 4 2 2" xfId="5086"/>
    <cellStyle name="Comma [0] 2 3 7 5 3 2 5" xfId="5087"/>
    <cellStyle name="Comma [0] 2 4 5 7 2 7" xfId="5088"/>
    <cellStyle name="Comma [0] 3 4 3 18" xfId="5089"/>
    <cellStyle name="Comma [0] 2 2 2 2 4 8 3 4" xfId="5090"/>
    <cellStyle name="Comma [0] 2 2 11 5 10" xfId="5091"/>
    <cellStyle name="Comma [0] 2 3 3 5 4 2 3 2" xfId="5092"/>
    <cellStyle name="Comma [0] 2 2 2 10 5 4" xfId="5093"/>
    <cellStyle name="Comma [0] 2 2 11 7 3" xfId="5094"/>
    <cellStyle name="Comma [0] 2 2 2 2 2 9 2 3" xfId="5095"/>
    <cellStyle name="Comma [0] 2 2 3 6 8 2 4 2" xfId="5096"/>
    <cellStyle name="Comma [0] 2 2 2 8 7 8" xfId="5097"/>
    <cellStyle name="Comma [0] 2 3 2 7 7 2 2 4" xfId="5098"/>
    <cellStyle name="Comma [0] 4 2 3 3 3 2 4" xfId="5099"/>
    <cellStyle name="Comma [0] 3 3 2 4 3 4 2" xfId="5100"/>
    <cellStyle name="Comma [0] 3 2 4 3 9" xfId="5101"/>
    <cellStyle name="Comma [0] 2 2 2 10 3 3" xfId="5102"/>
    <cellStyle name="Comma [0] 2 2 2 2 3 3 3 2 2" xfId="5103"/>
    <cellStyle name="Comma [0] 2 2 11 5 2" xfId="5104"/>
    <cellStyle name="Comma [0] 2 2 3 3 9 4" xfId="5105"/>
    <cellStyle name="Comma [0] 2 3 8 4 6" xfId="5106"/>
    <cellStyle name="Comma [0] 3 8 10 7" xfId="5107"/>
    <cellStyle name="Comma [0] 2 2 2 10 3 3 2" xfId="5108"/>
    <cellStyle name="Comma [0] 2 2 2 2 9 8 2 4" xfId="5109"/>
    <cellStyle name="Comma [0] 3 2 2 4 5 7" xfId="5110"/>
    <cellStyle name="Comma [0] 2 2 2 2 3 3 3 2 2 2" xfId="5111"/>
    <cellStyle name="Comma [0] 2 2 11 5 2 2" xfId="5112"/>
    <cellStyle name="Comma [0] 2 2 2 10 3 3 2 5" xfId="5113"/>
    <cellStyle name="Comma [0] 3 3 3 12 2 2" xfId="5114"/>
    <cellStyle name="Comma [0] 2 2 12 4 3 2 2 2" xfId="5115"/>
    <cellStyle name="Comma [0] 3 5 2 3 7" xfId="5116"/>
    <cellStyle name="Comma [0] 2 2 2 2 4 7 3 4 2" xfId="5117"/>
    <cellStyle name="Comma [0] 4 4 3 3 4 2" xfId="5118"/>
    <cellStyle name="Comma [0] 2 2 7 2 4 3" xfId="5119"/>
    <cellStyle name="Comma [0] 2 2 2 2 7 2 3" xfId="5120"/>
    <cellStyle name="Comma [0] 4 3 8 5 2 6" xfId="5121"/>
    <cellStyle name="Comma [0] 2 4 3 8 3" xfId="5122"/>
    <cellStyle name="Comma [0] 3 4 2 3 4 4" xfId="5123"/>
    <cellStyle name="Comma [0] 2 2 11 5 2 2 5" xfId="5124"/>
    <cellStyle name="Comma [0] 2 2 3 3 9 5" xfId="5125"/>
    <cellStyle name="Comma [0] 2 3 8 4 7" xfId="5126"/>
    <cellStyle name="Comma [0] 2 2 2 10 3 3 3" xfId="5127"/>
    <cellStyle name="Comma [0] 2 2 2 2 9 8 2 5" xfId="5128"/>
    <cellStyle name="Comma [0] 2 2 2 2 11 2 2 2" xfId="5129"/>
    <cellStyle name="Comma [0] 3 2 2 4 5 8" xfId="5130"/>
    <cellStyle name="Comma [0] 2 2 11 5 2 3" xfId="5131"/>
    <cellStyle name="Comma [0] 2 2 2 10 3 3 3 2" xfId="5132"/>
    <cellStyle name="Comma [0] 2 2 2 2 11 2 2 2 2" xfId="5133"/>
    <cellStyle name="Comma [0] 2 2 3 8 2 4 5" xfId="5134"/>
    <cellStyle name="Comma [0] 4 2 5 7 4 4" xfId="5135"/>
    <cellStyle name="Comma [0] 3 4 6 4 3 2 4" xfId="5136"/>
    <cellStyle name="Comma [0] 3 2 4 8 2 2 5" xfId="5137"/>
    <cellStyle name="Comma [0] 2 3 3 9 2 4 3" xfId="5138"/>
    <cellStyle name="Comma [0] 2 2 3 7 4 8" xfId="5139"/>
    <cellStyle name="Comma [0] 2 2 11 5 2 3 2" xfId="5140"/>
    <cellStyle name="Comma [0] 2 3 6 5 3 7" xfId="5141"/>
    <cellStyle name="Comma [0] 2 2 3 3 9 7" xfId="5142"/>
    <cellStyle name="Comma [0] 2 3 8 4 9" xfId="5143"/>
    <cellStyle name="Comma [0] 3 3 2 5 2 3" xfId="5144"/>
    <cellStyle name="Comma [0] 2 2 2 5 2 10" xfId="5145"/>
    <cellStyle name="Comma [0] 2 2 2 10 3 3 5" xfId="5146"/>
    <cellStyle name="Comma [0] 2 2 2 2 11 2 2 4" xfId="5147"/>
    <cellStyle name="Comma [0] 3 2 2 2 2 2 2 3" xfId="5148"/>
    <cellStyle name="Comma [0] 2 2 11 5 2 5" xfId="5149"/>
    <cellStyle name="Comma [0] 5 4 2 4 4" xfId="5150"/>
    <cellStyle name="Comma [0] 2 2 3 7 5 3 2 3" xfId="5151"/>
    <cellStyle name="Comma [0] 3 2 2 5 14 2" xfId="5152"/>
    <cellStyle name="Comma [0] 2 2 2 7 4 3 2 5" xfId="5153"/>
    <cellStyle name="Comma [0] 2 3 7 13 3" xfId="5154"/>
    <cellStyle name="Comma [0] 3 2 2 5 10 4 2" xfId="5155"/>
    <cellStyle name="Comma [0] 2 2 2 2 3 7 5 2 2" xfId="5156"/>
    <cellStyle name="Comma [0] 2 2 2 10 3 3 6" xfId="5157"/>
    <cellStyle name="Comma [0] 4 8 6 3 2 2 2" xfId="5158"/>
    <cellStyle name="Comma [0] 2 2 2 2 11 2 2 5" xfId="5159"/>
    <cellStyle name="Comma [0] 4 2 11 3" xfId="5160"/>
    <cellStyle name="Comma [0] 2 2 2 7 6 2 2 2 2" xfId="5161"/>
    <cellStyle name="Comma [0] 3 2 2 2 2 2 2 4" xfId="5162"/>
    <cellStyle name="Comma [0] 2 2 2 2 3 4 2 2" xfId="5163"/>
    <cellStyle name="Comma [0] 2 2 11 5 2 6" xfId="5164"/>
    <cellStyle name="Comma [0] 2 2 2 10 3 3 7" xfId="5165"/>
    <cellStyle name="Comma [0] 3 2 2 2 2 2 2 5" xfId="5166"/>
    <cellStyle name="Comma [0] 2 2 2 2 3 4 2 3" xfId="5167"/>
    <cellStyle name="Comma [0] 2 2 11 5 2 7" xfId="5168"/>
    <cellStyle name="Comma [0] 2 2 12 9 4 2" xfId="5169"/>
    <cellStyle name="Comma [0] 2 2 9 8 3 4 2" xfId="5170"/>
    <cellStyle name="Comma [0] 2 3 3 7 8 2 2 3" xfId="5171"/>
    <cellStyle name="Comma [0] 2 2 2 8 7 9" xfId="5172"/>
    <cellStyle name="Comma [0] 2 3 2 7 7 2 2 5" xfId="5173"/>
    <cellStyle name="Comma [0] 4 3 3 4 3 2 3" xfId="5174"/>
    <cellStyle name="Comma [0] 2 2 3 4 4 2 3 2" xfId="5175"/>
    <cellStyle name="Comma [0] 3 2 10 5 2 3 2" xfId="5176"/>
    <cellStyle name="Comma [0] 4 2 3 3 3 2 5" xfId="5177"/>
    <cellStyle name="Comma [0] 2 2 2 10 3 4" xfId="5178"/>
    <cellStyle name="Comma [0] 2 2 2 2 3 3 3 2 3" xfId="5179"/>
    <cellStyle name="Comma [0] 2 2 11 5 3" xfId="5180"/>
    <cellStyle name="Comma [0] 3 8 11 7" xfId="5181"/>
    <cellStyle name="Comma [0] 2 2 2 10 3 4 2" xfId="5182"/>
    <cellStyle name="Comma [0] 3 2 2 4 6 7" xfId="5183"/>
    <cellStyle name="Comma [0] 2 2 11 5 3 2" xfId="5184"/>
    <cellStyle name="Comma [0] 2 2 2 10 3 4 2 2" xfId="5185"/>
    <cellStyle name="Comma [0] 2 3 8 5 6 2" xfId="5186"/>
    <cellStyle name="Comma [0] 2 2 2 2 9 4 10" xfId="5187"/>
    <cellStyle name="Comma [0] 5 10 3 2 3" xfId="5188"/>
    <cellStyle name="Comma [0] 3 2 7 10 2 3" xfId="5189"/>
    <cellStyle name="Comma [0] 3 2 2 4 6 7 2" xfId="5190"/>
    <cellStyle name="Comma [0] 2 2 11 5 3 2 2" xfId="5191"/>
    <cellStyle name="Comma [0] 2 3 6 6 2 2 5" xfId="5192"/>
    <cellStyle name="Comma [0] 2 3 6 6 2 7" xfId="5193"/>
    <cellStyle name="Comma [0] 2 2 2 2 3 4 3 2" xfId="5194"/>
    <cellStyle name="Comma [0] 2 2 11 5 3 6" xfId="5195"/>
    <cellStyle name="Comma [0] 2 2 3 8 8 5" xfId="5196"/>
    <cellStyle name="Comma [0] 2 3 3 6 11 2 2" xfId="5197"/>
    <cellStyle name="Comma [0] 4 2 5 8 3 4 2" xfId="5198"/>
    <cellStyle name="Comma [0] 2 3 3 9 3 3 3 2" xfId="5199"/>
    <cellStyle name="Comma [0] 2 2 2 10 8 2 3" xfId="5200"/>
    <cellStyle name="Comma [0] 2 2 2 2 4" xfId="5201"/>
    <cellStyle name="Comma [0] 2 2 11 5 3 2 2 2" xfId="5202"/>
    <cellStyle name="Comma [0] 3 3 17 4 2" xfId="5203"/>
    <cellStyle name="Comma [0] 2 2 2 2 6 6 3 5" xfId="5204"/>
    <cellStyle name="Comma [0] 2 3 2 9 4 2 2 2 2" xfId="5205"/>
    <cellStyle name="Comma [0] 3 5 3 3 4 2" xfId="5206"/>
    <cellStyle name="Comma [0] 2 2 12 6 2 2 3" xfId="5207"/>
    <cellStyle name="Comma [0] 2 2 2 10 3 4 3" xfId="5208"/>
    <cellStyle name="Comma [0] 2 2 2 2 11 2 3 2" xfId="5209"/>
    <cellStyle name="Comma [0] 2 3 3 6 12" xfId="5210"/>
    <cellStyle name="Comma [0] 3 2 2 4 6 8" xfId="5211"/>
    <cellStyle name="Comma [0] 2 2 11 5 3 3" xfId="5212"/>
    <cellStyle name="Comma [0] 2 2 11 5 3 3 2" xfId="5213"/>
    <cellStyle name="Comma [0] 2 3 6 6 3 7" xfId="5214"/>
    <cellStyle name="Comma [0] 2 2 2 10 3 4 5" xfId="5215"/>
    <cellStyle name="Comma [0] 2 2 11 5 3 5" xfId="5216"/>
    <cellStyle name="Comma [0] 2 2 2 2 3 4 3 3" xfId="5217"/>
    <cellStyle name="Comma [0] 2 2 11 5 3 7" xfId="5218"/>
    <cellStyle name="Comma [0] 2 2 7 4 3 3 2" xfId="5219"/>
    <cellStyle name="Comma [0] 3 2 2 11 2" xfId="5220"/>
    <cellStyle name="Comma [0] 4 2 8 7 2" xfId="5221"/>
    <cellStyle name="Comma [0] 2 2 2 10 3 5" xfId="5222"/>
    <cellStyle name="Comma [0] 2 2 2 2 3 3 3 2 4" xfId="5223"/>
    <cellStyle name="Comma [0] 2 2 11 5 4" xfId="5224"/>
    <cellStyle name="Comma [0] 3 2 2 11 2 2 2" xfId="5225"/>
    <cellStyle name="Comma [0] 4 2 8 7 2 2 2" xfId="5226"/>
    <cellStyle name="Comma [0] 2 2 2 10 3 5 2 2" xfId="5227"/>
    <cellStyle name="Comma [0] 3 4 5 12 4" xfId="5228"/>
    <cellStyle name="Comma [0] 3 2 7 11 2 3" xfId="5229"/>
    <cellStyle name="Comma [0] 3 2 2 4 7 7 2" xfId="5230"/>
    <cellStyle name="Comma [0] 2 2 11 5 4 2 2" xfId="5231"/>
    <cellStyle name="Comma [0] 2 3 6 6 3 2 5" xfId="5232"/>
    <cellStyle name="Comma [0] 2 3 6 7 2 7" xfId="5233"/>
    <cellStyle name="Comma [0] 2 2 2 2 2 11 7" xfId="5234"/>
    <cellStyle name="Comma [0] 3 11 3 4 3" xfId="5235"/>
    <cellStyle name="Comma [0] 4 2 2 2 5 4" xfId="5236"/>
    <cellStyle name="Comma [0] 2 2 15 9" xfId="5237"/>
    <cellStyle name="Comma [0] 2 2 2 8 4 3 4 2" xfId="5238"/>
    <cellStyle name="Comma [0] 3 3 2 5 4 2" xfId="5239"/>
    <cellStyle name="Comma [0] 3 2 2 11 2 4" xfId="5240"/>
    <cellStyle name="Comma [0] 4 2 8 7 2 4" xfId="5241"/>
    <cellStyle name="Comma [0] 2 2 2 10 3 5 4" xfId="5242"/>
    <cellStyle name="Comma [0] 3 2 2 4 7 9" xfId="5243"/>
    <cellStyle name="Comma [0] 3 2 2 2 2 2 4 2" xfId="5244"/>
    <cellStyle name="Comma [0] 2 2 4 6 10 2 2" xfId="5245"/>
    <cellStyle name="Comma [0] 2 2 11 5 4 4" xfId="5246"/>
    <cellStyle name="Comma [0] 3 3 2 5 4 3" xfId="5247"/>
    <cellStyle name="Comma [0] 3 2 2 11 2 5" xfId="5248"/>
    <cellStyle name="Comma [0] 4 2 8 7 2 5" xfId="5249"/>
    <cellStyle name="Comma [0] 3 8 4 10" xfId="5250"/>
    <cellStyle name="Comma [0] 2 2 2 10 3 5 5" xfId="5251"/>
    <cellStyle name="Comma [0] 2 2 2 2 7 7 2 2 2" xfId="5252"/>
    <cellStyle name="Comma [0] 2 2 4 9 7 2 2" xfId="5253"/>
    <cellStyle name="Comma [0] 3 2 2 13 10" xfId="5254"/>
    <cellStyle name="Comma [0] 2 2 4 6 10 2 3" xfId="5255"/>
    <cellStyle name="Comma [0] 2 2 11 5 4 5" xfId="5256"/>
    <cellStyle name="Comma [0] 2 2 4 4 5 2 3 2" xfId="5257"/>
    <cellStyle name="Comma [0] 3 2 2 11 3" xfId="5258"/>
    <cellStyle name="Comma [0] 4 2 8 7 3" xfId="5259"/>
    <cellStyle name="Comma [0] 2 2 2 10 3 6" xfId="5260"/>
    <cellStyle name="Comma [0] 2 2 2 2 3 3 3 2 5" xfId="5261"/>
    <cellStyle name="Comma [0] 2 2 11 5 5" xfId="5262"/>
    <cellStyle name="Comma [0] 2 2 2 2 7 10 4 2" xfId="5263"/>
    <cellStyle name="Comma [0] 2 2 3 5 3 3" xfId="5264"/>
    <cellStyle name="Comma [0] 2 2 12 10 2 4" xfId="5265"/>
    <cellStyle name="Comma [0] 2 4 7 5 4 4" xfId="5266"/>
    <cellStyle name="Comma [0] 2 2 2 6 6 3 3 2" xfId="5267"/>
    <cellStyle name="Comma [0] 3 8 8 2 2 3" xfId="5268"/>
    <cellStyle name="Comma [0] 2 2 16 3 2 2" xfId="5269"/>
    <cellStyle name="Comma [0] 2 3 2 2 7 3 7" xfId="5270"/>
    <cellStyle name="Comma [0] 2 3 3 9 9" xfId="5271"/>
    <cellStyle name="Comma [0] 2 2 2 4 3 10" xfId="5272"/>
    <cellStyle name="Comma [0] 2 2 6 7 3 6" xfId="5273"/>
    <cellStyle name="Comma [0] 3 2 2 11 3 2" xfId="5274"/>
    <cellStyle name="Comma [0] 4 2 8 7 3 2" xfId="5275"/>
    <cellStyle name="Comma [0] 2 2 2 10 3 6 2" xfId="5276"/>
    <cellStyle name="Comma [0] 3 2 2 4 8 7" xfId="5277"/>
    <cellStyle name="Comma [0] 2 2 11 5 5 2" xfId="5278"/>
    <cellStyle name="Comma [0] 3 2 2 4 8 7 2" xfId="5279"/>
    <cellStyle name="Comma [0] 2 2 11 5 5 2 2" xfId="5280"/>
    <cellStyle name="Comma [0] 2 3 6 8 2 7" xfId="5281"/>
    <cellStyle name="Comma [0] 2 2 12 10 2 5" xfId="5282"/>
    <cellStyle name="Comma [0] 2 4 7 5 4 5" xfId="5283"/>
    <cellStyle name="Comma [0] 2 2 2 8 9 2 2" xfId="5284"/>
    <cellStyle name="Comma [0] 2 2 2 2 6 6 5 2" xfId="5285"/>
    <cellStyle name="Comma [0] 2 2 3 5 3 4" xfId="5286"/>
    <cellStyle name="Comma [0] 2 2 2 4 2 3 2 2" xfId="5287"/>
    <cellStyle name="Comma [0] 3 8 8 2 2 4" xfId="5288"/>
    <cellStyle name="Comma [0] 2 2 16 3 2 3" xfId="5289"/>
    <cellStyle name="Comma [0] 3 2 2 4 8 8" xfId="5290"/>
    <cellStyle name="Comma [0] 2 2 11 5 5 3" xfId="5291"/>
    <cellStyle name="Comma [0] 2 3 2 8 3 3 2 2 2" xfId="5292"/>
    <cellStyle name="Comma [0] 2 2 3 6 9 4 2" xfId="5293"/>
    <cellStyle name="Comma [0] 2 3 3 2 3 2 5" xfId="5294"/>
    <cellStyle name="Comma [0] 3 2 4 10 4 2" xfId="5295"/>
    <cellStyle name="Comma [0] 2 2 2 10 6 3 2 2" xfId="5296"/>
    <cellStyle name="Comma [0] 2 4 3 3 3 2 3" xfId="5297"/>
    <cellStyle name="Comma [0] 3 2 2 4 8 9" xfId="5298"/>
    <cellStyle name="Comma [0] 2 2 4 6 10 3 2" xfId="5299"/>
    <cellStyle name="Comma [0] 2 2 11 5 5 4" xfId="5300"/>
    <cellStyle name="Comma [0] 5 13 2 2 3" xfId="5301"/>
    <cellStyle name="Comma [0] 3 2 2 7 5 7 2" xfId="5302"/>
    <cellStyle name="Comma [0] 2 2 4 4 11 2 4" xfId="5303"/>
    <cellStyle name="Comma [0] 2 2 11 8 2 2 2" xfId="5304"/>
    <cellStyle name="Comma [0] 2 2 9 7 2 2 2 2" xfId="5305"/>
    <cellStyle name="Comma [0] 2 3 9 5 2 7" xfId="5306"/>
    <cellStyle name="Comma [0] 3 3 2 5 5 3" xfId="5307"/>
    <cellStyle name="Comma [0] 3 2 2 11 3 5" xfId="5308"/>
    <cellStyle name="Comma [0] 4 2 8 7 3 5" xfId="5309"/>
    <cellStyle name="Comma [0] 2 2 2 2 7 7 2 3 2" xfId="5310"/>
    <cellStyle name="Comma [0] 2 2 2 10 6 3 2 3" xfId="5311"/>
    <cellStyle name="Comma [0] 2 4 3 3 3 2 4" xfId="5312"/>
    <cellStyle name="Comma [0] 2 2 4 9 7 3 2" xfId="5313"/>
    <cellStyle name="Comma [0] 2 2 11 5 5 5" xfId="5314"/>
    <cellStyle name="Comma [0] 2 2 2 13 3 2 2" xfId="5315"/>
    <cellStyle name="Comma [0] 2 3 2 2 8 6 2" xfId="5316"/>
    <cellStyle name="Comma [0] 4 3 8 13 2" xfId="5317"/>
    <cellStyle name="Comma [0] 2 2 11 5 6" xfId="5318"/>
    <cellStyle name="Comma [0] 3 2 2 11 4" xfId="5319"/>
    <cellStyle name="Comma [0] 4 2 8 7 4" xfId="5320"/>
    <cellStyle name="Comma [0] 3 4 6 7 3 2" xfId="5321"/>
    <cellStyle name="Comma [0] 2 2 2 10 3 7" xfId="5322"/>
    <cellStyle name="Comma [0] 2 2 2 13 3 2 2 2" xfId="5323"/>
    <cellStyle name="Comma [0] 3 2 2 4 9 7" xfId="5324"/>
    <cellStyle name="Comma [0] 2 2 11 5 6 2" xfId="5325"/>
    <cellStyle name="Comma [0] 3 2 2 11 4 2" xfId="5326"/>
    <cellStyle name="Comma [0] 4 2 8 7 4 2" xfId="5327"/>
    <cellStyle name="Comma [0] 3 4 6 7 3 2 2" xfId="5328"/>
    <cellStyle name="Comma [0] 2 2 2 10 3 7 2" xfId="5329"/>
    <cellStyle name="Comma [0] 2 2 2 13 3 2 3" xfId="5330"/>
    <cellStyle name="Comma [0] 2 2 11 5 7" xfId="5331"/>
    <cellStyle name="Comma [0] 3 2 2 11 5" xfId="5332"/>
    <cellStyle name="Comma [0] 4 2 8 7 5" xfId="5333"/>
    <cellStyle name="Comma [0] 3 4 6 7 3 3" xfId="5334"/>
    <cellStyle name="Comma [0] 2 2 2 10 3 8" xfId="5335"/>
    <cellStyle name="Comma [0] 2 2 2 2 4 8 4 2" xfId="5336"/>
    <cellStyle name="Comma [0] 2 3 2 4 3 2 4" xfId="5337"/>
    <cellStyle name="Comma [0] 2 2 2 2 4 11 2 2 2" xfId="5338"/>
    <cellStyle name="Comma [0] 5 2 8 3 2" xfId="5339"/>
    <cellStyle name="Comma [0] 2 4 2 5 3 2 2" xfId="5340"/>
    <cellStyle name="Comma [0] 3 4 8 5 6 2" xfId="5341"/>
    <cellStyle name="Comma [0] 2 2 2 3 3 2 6" xfId="5342"/>
    <cellStyle name="Comma [0] 2 2 16 3 4 2" xfId="5343"/>
    <cellStyle name="Comma [0] 3 3 3 12 4" xfId="5344"/>
    <cellStyle name="Comma [0] 2 2 12 4 3 2 4" xfId="5345"/>
    <cellStyle name="Comma [0] 2 2 4 14 2 3 2" xfId="5346"/>
    <cellStyle name="Comma [0] 2 2 2 2 4 7 3 6" xfId="5347"/>
    <cellStyle name="Comma [0] 2 2 11 5 7 2" xfId="5348"/>
    <cellStyle name="Comma [0] 2 2 2 13 3 2 4" xfId="5349"/>
    <cellStyle name="Comma [0] 2 2 11 5 8" xfId="5350"/>
    <cellStyle name="Comma [0] 3 2 2 11 6" xfId="5351"/>
    <cellStyle name="Comma [0] 4 2 8 7 6" xfId="5352"/>
    <cellStyle name="Comma [0] 3 4 6 7 3 4" xfId="5353"/>
    <cellStyle name="Comma [0] 2 2 2 10 3 9" xfId="5354"/>
    <cellStyle name="Comma [0] 2 4 7 6 3 3 2" xfId="5355"/>
    <cellStyle name="Comma [0] 2 2 2 2 4 8 4 3" xfId="5356"/>
    <cellStyle name="Comma [0] 3 2 12 3 2 2" xfId="5357"/>
    <cellStyle name="Comma [0] 2 2 5 2 2 2 2 2" xfId="5358"/>
    <cellStyle name="Comma [0] 3 2 2 7 2 3" xfId="5359"/>
    <cellStyle name="Comma [0] 2 2 3 6 2 2 2" xfId="5360"/>
    <cellStyle name="Comma [0] 3 2 2 2 3 3 4 2" xfId="5361"/>
    <cellStyle name="Comma [0] 2 2 12 6 4 4" xfId="5362"/>
    <cellStyle name="Comma [0] 3 2 2 6 7 2 7" xfId="5363"/>
    <cellStyle name="Comma [0] 2 2 11 6 10" xfId="5364"/>
    <cellStyle name="Comma [0] 2 2 2 8 8 8" xfId="5365"/>
    <cellStyle name="Comma [0] 4 3 3 4 3 3 2" xfId="5366"/>
    <cellStyle name="Comma [0] 2 3 2 5 3 2 2 3" xfId="5367"/>
    <cellStyle name="Comma [0] 3 2 2 3 3 5 4" xfId="5368"/>
    <cellStyle name="Comma [0] 2 2 2 2 4 5 10" xfId="5369"/>
    <cellStyle name="Comma [0] 3 2 4 4 9" xfId="5370"/>
    <cellStyle name="Comma [0] 2 2 2 10 4 3" xfId="5371"/>
    <cellStyle name="Comma [0] 2 2 2 8 13 2 2" xfId="5372"/>
    <cellStyle name="Comma [0] 2 2 2 2 3 3 3 3 2" xfId="5373"/>
    <cellStyle name="Comma [0] 2 2 11 6 2" xfId="5374"/>
    <cellStyle name="Comma [0] 2 2 3 4 9 4" xfId="5375"/>
    <cellStyle name="Comma [0] 2 3 9 4 6" xfId="5376"/>
    <cellStyle name="Comma [0] 2 2 2 10 4 3 2" xfId="5377"/>
    <cellStyle name="Comma [0] 2 2 2 2 9 9 2 4" xfId="5378"/>
    <cellStyle name="Comma [0] 3 2 2 5 5 7" xfId="5379"/>
    <cellStyle name="Comma [0] 2 2 11 6 2 2" xfId="5380"/>
    <cellStyle name="Comma [0] 2 2 2 2 4 3 2 2 5" xfId="5381"/>
    <cellStyle name="Comma [0] 2 2 3 4 9 4 2" xfId="5382"/>
    <cellStyle name="Comma [0] 2 3 9 4 6 2" xfId="5383"/>
    <cellStyle name="Comma [0] 2 2 2 10 4 3 2 2" xfId="5384"/>
    <cellStyle name="Comma [0] 2 3 4 4 5" xfId="5385"/>
    <cellStyle name="Comma [0] 3 2 2 3 6 3 7" xfId="5386"/>
    <cellStyle name="Comma [0] 2 2 6 11 4 2" xfId="5387"/>
    <cellStyle name="Comma [0] 2 3 2 3 15 2" xfId="5388"/>
    <cellStyle name="Comma [0] 4 9 5 2 4 2" xfId="5389"/>
    <cellStyle name="Comma [0] 3 2 2 2 8 2 2 5" xfId="5390"/>
    <cellStyle name="Comma [0] 2 2 4 4 5 5 2 2" xfId="5391"/>
    <cellStyle name="Comma [0] 2 2 2 2 9 4 2 3" xfId="5392"/>
    <cellStyle name="Comma [0] 2 2 2 13 2 6" xfId="5393"/>
    <cellStyle name="Comma [0] 5 11 2 2 3" xfId="5394"/>
    <cellStyle name="Comma [0] 3 2 2 5 5 7 2" xfId="5395"/>
    <cellStyle name="Comma [0] 2 2 11 6 2 2 2" xfId="5396"/>
    <cellStyle name="Comma [0] 2 3 7 5 2 7" xfId="5397"/>
    <cellStyle name="Comma [0] 4 3 9 5 2 3" xfId="5398"/>
    <cellStyle name="Comma [0] 2 2 3 15 9" xfId="5399"/>
    <cellStyle name="Comma [0] 2 2 2 2 2 10 2 5" xfId="5400"/>
    <cellStyle name="Comma [0] 2 2 14 4 5" xfId="5401"/>
    <cellStyle name="Comma [0] 2 2 4 2 3 10" xfId="5402"/>
    <cellStyle name="Comma [0] 2 2 2 10 4 3 2 4" xfId="5403"/>
    <cellStyle name="Comma [0] 2 3 3 5 9 4 2" xfId="5404"/>
    <cellStyle name="Comma [0] 5 11 2 2 5" xfId="5405"/>
    <cellStyle name="Comma [0] 3 4 3 3 4 3" xfId="5406"/>
    <cellStyle name="Comma [0] 2 2 11 6 2 2 4" xfId="5407"/>
    <cellStyle name="Comma [0] 4 3 11 3 2 2" xfId="5408"/>
    <cellStyle name="Comma [0] 2 4 2 3 4 5" xfId="5409"/>
    <cellStyle name="Comma [0] 3 4 6 6 9" xfId="5410"/>
    <cellStyle name="Comma [0] 3 3 8 5 2 7" xfId="5411"/>
    <cellStyle name="Comma [0] 2 2 2 3 7 2 2" xfId="5412"/>
    <cellStyle name="Comma [0] 2 2 8 2 4 2" xfId="5413"/>
    <cellStyle name="Comma [0] 4 2 15 10" xfId="5414"/>
    <cellStyle name="Comma [0] 2 2 2 10 4 3 2 5" xfId="5415"/>
    <cellStyle name="Comma [0] 3 6 2 3 7" xfId="5416"/>
    <cellStyle name="Comma [0] 2 2 2 2 4 8 3 4 2" xfId="5417"/>
    <cellStyle name="Comma [0] 3 4 3 3 4 4" xfId="5418"/>
    <cellStyle name="Comma [0] 2 2 11 6 2 2 5" xfId="5419"/>
    <cellStyle name="Comma [0] 4 4 4 3 4 2" xfId="5420"/>
    <cellStyle name="Comma [0] 2 2 2 3 7 2 3" xfId="5421"/>
    <cellStyle name="Comma [0] 2 2 8 2 4 3" xfId="5422"/>
    <cellStyle name="Comma [0] 2 2 3 4 9 5" xfId="5423"/>
    <cellStyle name="Comma [0] 2 3 9 4 7" xfId="5424"/>
    <cellStyle name="Comma [0] 2 2 2 10 4 3 3" xfId="5425"/>
    <cellStyle name="Comma [0] 2 2 2 2 9 9 2 5" xfId="5426"/>
    <cellStyle name="Comma [0] 2 4 8 3 2 2 2 2" xfId="5427"/>
    <cellStyle name="Comma [0] 2 2 2 2 11 3 2 2" xfId="5428"/>
    <cellStyle name="Comma [0] 3 2 2 5 5 8" xfId="5429"/>
    <cellStyle name="Comma [0] 2 2 11 6 2 3" xfId="5430"/>
    <cellStyle name="Comma [0] 2 2 2 10 4 3 3 2" xfId="5431"/>
    <cellStyle name="Comma [0] 2 2 2 2 11 3 2 2 2" xfId="5432"/>
    <cellStyle name="Comma [0] 2 2 5 12 3" xfId="5433"/>
    <cellStyle name="Comma [0] 2 2 3 9 2 4 5" xfId="5434"/>
    <cellStyle name="Comma [0] 2 2 4 7 4 8" xfId="5435"/>
    <cellStyle name="Comma [0] 4 3 8 17" xfId="5436"/>
    <cellStyle name="Comma [0] 2 2 2 2 9 4 3 3" xfId="5437"/>
    <cellStyle name="Comma [0] 2 2 2 13 3 6" xfId="5438"/>
    <cellStyle name="Comma [0] 2 2 11 6 2 3 2" xfId="5439"/>
    <cellStyle name="Comma [0] 2 3 7 5 3 7" xfId="5440"/>
    <cellStyle name="Comma [0] 3 3 13 5 2 2" xfId="5441"/>
    <cellStyle name="Comma [0] 2 3 2 7 4 5 4" xfId="5442"/>
    <cellStyle name="Comma [0] 3 6 2 4 4" xfId="5443"/>
    <cellStyle name="Comma [0] 2 2 3 5 7 3 2 3" xfId="5444"/>
    <cellStyle name="Comma [0] 2 2 2 2 8 12" xfId="5445"/>
    <cellStyle name="Comma [0] 3 2 6 7 3 2 2 2" xfId="5446"/>
    <cellStyle name="Comma [0] 2 2 8 7 4 2 2" xfId="5447"/>
    <cellStyle name="Comma [0] 2 2 2 5 6 3 2 5" xfId="5448"/>
    <cellStyle name="Comma [0] 2 2 4 11 10" xfId="5449"/>
    <cellStyle name="Comma [0] 2 2 14 5 5" xfId="5450"/>
    <cellStyle name="Comma [0] 2 2 3 4 9 7" xfId="5451"/>
    <cellStyle name="Comma [0] 2 3 9 4 9" xfId="5452"/>
    <cellStyle name="Comma [0] 3 3 2 6 2 3" xfId="5453"/>
    <cellStyle name="Comma [0] 2 2 2 5 7 10" xfId="5454"/>
    <cellStyle name="Comma [0] 2 2 2 10 4 3 5" xfId="5455"/>
    <cellStyle name="Comma [0] 2 2 2 2 11 3 2 4" xfId="5456"/>
    <cellStyle name="Comma [0] 2 4 8 6 2 3 2" xfId="5457"/>
    <cellStyle name="Comma [0] 2 2 3 7 11 3" xfId="5458"/>
    <cellStyle name="Comma [0] 3 2 2 2 2 3 2 3" xfId="5459"/>
    <cellStyle name="Comma [0] 2 2 11 6 2 5" xfId="5460"/>
    <cellStyle name="Comma [0] 3 3 2 6 2 4" xfId="5461"/>
    <cellStyle name="Comma [0] 2 4 6 2 2 2 2" xfId="5462"/>
    <cellStyle name="Comma [0] 2 2 2 10 4 3 6" xfId="5463"/>
    <cellStyle name="Comma [0] 2 2 2 2 11 3 2 5" xfId="5464"/>
    <cellStyle name="Comma [0] 2 2 3 7 11 4" xfId="5465"/>
    <cellStyle name="Comma [0] 3 2 2 2 2 3 2 4" xfId="5466"/>
    <cellStyle name="Comma [0] 2 2 2 2 3 5 2 2" xfId="5467"/>
    <cellStyle name="Comma [0] 2 2 11 6 2 6" xfId="5468"/>
    <cellStyle name="Comma [0] 3 3 2 6 2 5" xfId="5469"/>
    <cellStyle name="Comma [0] 2 4 6 2 2 2 3" xfId="5470"/>
    <cellStyle name="Comma [0] 2 2 2 10 4 3 7" xfId="5471"/>
    <cellStyle name="Comma [0] 2 2 4 5 8 2 2 2 2" xfId="5472"/>
    <cellStyle name="Comma [0] 2 2 2 2 3 13 2" xfId="5473"/>
    <cellStyle name="Comma [0] 2 2 3 7 11 5" xfId="5474"/>
    <cellStyle name="Comma [0] 3 2 2 2 2 3 2 5" xfId="5475"/>
    <cellStyle name="Comma [0] 2 2 2 2 3 5 2 3" xfId="5476"/>
    <cellStyle name="Comma [0] 2 2 11 6 2 7" xfId="5477"/>
    <cellStyle name="Comma [0] 2 2 2 8 8 9" xfId="5478"/>
    <cellStyle name="Comma [0] 2 2 3 4 4 2 4 2" xfId="5479"/>
    <cellStyle name="Comma [0] 2 3 2 5 3 2 2 4" xfId="5480"/>
    <cellStyle name="Comma [0] 2 3 3 5 4 2 2 2" xfId="5481"/>
    <cellStyle name="Comma [0] 3 2 10 5 2 4 2" xfId="5482"/>
    <cellStyle name="Comma [0] 2 2 2 10 4 4" xfId="5483"/>
    <cellStyle name="Comma [0] 2 2 11 6 3" xfId="5484"/>
    <cellStyle name="Comma [0] 2 2 2 2 3 11 2 2 2" xfId="5485"/>
    <cellStyle name="Comma [0] 2 3 3 5 4 2 2 2 2" xfId="5486"/>
    <cellStyle name="Comma [0] 2 2 2 10 4 4 2" xfId="5487"/>
    <cellStyle name="Comma [0] 3 2 2 5 6 7" xfId="5488"/>
    <cellStyle name="Comma [0] 2 2 11 6 3 2" xfId="5489"/>
    <cellStyle name="Comma [0] 2 2 2 6 6 3" xfId="5490"/>
    <cellStyle name="Comma [0] 3 4 7 6 7 2" xfId="5491"/>
    <cellStyle name="Comma [0] 2 2 2 2 4 3 6" xfId="5492"/>
    <cellStyle name="Comma [0] 4 3 9 6 2 3 2" xfId="5493"/>
    <cellStyle name="Comma [0] 2 3 2 3 4 3 4" xfId="5494"/>
    <cellStyle name="Comma [0] 3 2 2 2 4" xfId="5495"/>
    <cellStyle name="Comma [0] 2 2 11 6 3 2 2 2" xfId="5496"/>
    <cellStyle name="Comma [0] 2 2 2 10 4 4 3" xfId="5497"/>
    <cellStyle name="Comma [0] 3 3 9 5 2 2 2" xfId="5498"/>
    <cellStyle name="Comma [0] 2 2 2 2 11 3 3 2" xfId="5499"/>
    <cellStyle name="Comma [0] 3 2 2 5 6 8" xfId="5500"/>
    <cellStyle name="Comma [0] 2 2 11 6 3 3" xfId="5501"/>
    <cellStyle name="Comma [0] 4 15 3 2 2 2" xfId="5502"/>
    <cellStyle name="Comma [0] 3 9 6 3 2 4" xfId="5503"/>
    <cellStyle name="Comma [0] 2 2 2 2 5 6 2 2 2 2" xfId="5504"/>
    <cellStyle name="Comma [0] 2 2 2 10 4 4 4" xfId="5505"/>
    <cellStyle name="Comma [0] 2 2 3 7 12 2" xfId="5506"/>
    <cellStyle name="Comma [0] 3 14 2 2 3" xfId="5507"/>
    <cellStyle name="Comma [0] 3 2 2 5 6 9" xfId="5508"/>
    <cellStyle name="Comma [0] 3 2 2 2 2 3 3 2" xfId="5509"/>
    <cellStyle name="Comma [0] 2 2 11 6 3 4" xfId="5510"/>
    <cellStyle name="Comma [0] 2 2 2 10 4 4 5" xfId="5511"/>
    <cellStyle name="Comma [0] 2 2 3 7 12 3" xfId="5512"/>
    <cellStyle name="Comma [0] 3 14 2 2 4" xfId="5513"/>
    <cellStyle name="Comma [0] 2 2 11 6 3 5" xfId="5514"/>
    <cellStyle name="Comma [0] 2 2 3 7 12 4" xfId="5515"/>
    <cellStyle name="Comma [0] 3 14 2 2 5" xfId="5516"/>
    <cellStyle name="Comma [0] 2 2 2 5 2 2 2 2 2" xfId="5517"/>
    <cellStyle name="Comma [0] 2 2 2 2 3 5 3 2" xfId="5518"/>
    <cellStyle name="Comma [0] 2 2 11 6 3 6" xfId="5519"/>
    <cellStyle name="Comma [0] 2 2 3 7 12 5" xfId="5520"/>
    <cellStyle name="Comma [0] 2 2 2 2 3 5 3 3" xfId="5521"/>
    <cellStyle name="Comma [0] 2 2 11 6 3 7" xfId="5522"/>
    <cellStyle name="Comma [0] 3 2 2 12 2" xfId="5523"/>
    <cellStyle name="Comma [0] 2 2 7 4 3 4 2" xfId="5524"/>
    <cellStyle name="Comma [0] 2 3 3 5 4 2 2 3" xfId="5525"/>
    <cellStyle name="Comma [0] 4 2 8 8 2" xfId="5526"/>
    <cellStyle name="Comma [0] 2 2 2 10 4 5" xfId="5527"/>
    <cellStyle name="Comma [0] 2 2 11 6 4" xfId="5528"/>
    <cellStyle name="Comma [0] 4 2 8 8 2 2" xfId="5529"/>
    <cellStyle name="Comma [0] 2 2 2 10 4 5 2" xfId="5530"/>
    <cellStyle name="Comma [0] 3 2 2 12 2 2" xfId="5531"/>
    <cellStyle name="Comma [0] 2 2 6 8 2 6" xfId="5532"/>
    <cellStyle name="Comma [0] 3 2 8 4 3 2 2 2" xfId="5533"/>
    <cellStyle name="Comma [0] 3 2 7 8 2 4" xfId="5534"/>
    <cellStyle name="Comma [0] 2 3 9 6 6" xfId="5535"/>
    <cellStyle name="Comma [0] 2 4 5 7 4 2 2" xfId="5536"/>
    <cellStyle name="Comma [0] 2 2 4 2 6 3 2 5" xfId="5537"/>
    <cellStyle name="Comma [0] 3 2 2 5 7 7" xfId="5538"/>
    <cellStyle name="Comma [0] 2 2 11 6 4 2" xfId="5539"/>
    <cellStyle name="Comma [0] 4 2 8 8 2 4" xfId="5540"/>
    <cellStyle name="Comma [0] 2 2 2 10 4 5 4" xfId="5541"/>
    <cellStyle name="Comma [0] 3 2 2 5 7 9" xfId="5542"/>
    <cellStyle name="Comma [0] 3 2 2 2 2 3 4 2" xfId="5543"/>
    <cellStyle name="Comma [0] 2 2 4 6 11 2 2" xfId="5544"/>
    <cellStyle name="Comma [0] 2 2 11 6 4 4" xfId="5545"/>
    <cellStyle name="Comma [0] 2 2 3 7 13 2" xfId="5546"/>
    <cellStyle name="Comma [0] 4 2 8 8 2 5" xfId="5547"/>
    <cellStyle name="Comma [0] 2 2 2 10 4 5 5" xfId="5548"/>
    <cellStyle name="Comma [0] 2 2 2 2 7 7 3 2 2" xfId="5549"/>
    <cellStyle name="Comma [0] 2 2 3 7 13 3" xfId="5550"/>
    <cellStyle name="Comma [0] 2 2 4 9 8 2 2" xfId="5551"/>
    <cellStyle name="Comma [0] 2 2 4 6 11 2 3" xfId="5552"/>
    <cellStyle name="Comma [0] 2 2 11 6 4 5" xfId="5553"/>
    <cellStyle name="Comma [0] 3 2 2 12 3" xfId="5554"/>
    <cellStyle name="Comma [0] 2 2 4 4 5 2 4 2" xfId="5555"/>
    <cellStyle name="Comma [0] 2 3 3 5 4 2 2 4" xfId="5556"/>
    <cellStyle name="Comma [0] 4 2 8 8 3" xfId="5557"/>
    <cellStyle name="Comma [0] 2 2 2 10 4 6" xfId="5558"/>
    <cellStyle name="Comma [0] 2 2 11 6 5" xfId="5559"/>
    <cellStyle name="Comma [0] 2 3 3 2 4 2 3" xfId="5560"/>
    <cellStyle name="Comma [0] 2 2 2 6 16" xfId="5561"/>
    <cellStyle name="Comma [0] 4 2 8 8 3 2" xfId="5562"/>
    <cellStyle name="Comma [0] 2 2 2 10 4 6 2" xfId="5563"/>
    <cellStyle name="Comma [0] 3 2 2 12 3 2" xfId="5564"/>
    <cellStyle name="Comma [0] 2 2 6 8 3 6" xfId="5565"/>
    <cellStyle name="Comma [0] 3 2 2 5 8 7" xfId="5566"/>
    <cellStyle name="Comma [0] 2 2 11 6 5 2" xfId="5567"/>
    <cellStyle name="Comma [0] 3 2 2 5 8 7 2" xfId="5568"/>
    <cellStyle name="Comma [0] 2 2 11 6 5 2 2" xfId="5569"/>
    <cellStyle name="Comma [0] 2 3 7 8 2 7" xfId="5570"/>
    <cellStyle name="Comma [0] 3 2 9 6 10" xfId="5571"/>
    <cellStyle name="Comma [0] 2 2 17 4 5" xfId="5572"/>
    <cellStyle name="Comma [0] 3 2 2 5 8 8" xfId="5573"/>
    <cellStyle name="Comma [0] 2 2 11 6 5 3" xfId="5574"/>
    <cellStyle name="Comma [0] 3 2 4 11 4 2" xfId="5575"/>
    <cellStyle name="Comma [0] 2 2 2 10 6 4 2 2" xfId="5576"/>
    <cellStyle name="Comma [0] 2 3 3 2 4 2 5" xfId="5577"/>
    <cellStyle name="Comma [0] 2 2 2 6 18" xfId="5578"/>
    <cellStyle name="Comma [0] 3 2 2 5 8 9" xfId="5579"/>
    <cellStyle name="Comma [0] 2 2 4 6 11 3 2" xfId="5580"/>
    <cellStyle name="Comma [0] 2 2 11 6 5 4" xfId="5581"/>
    <cellStyle name="Comma [0] 2 2 3 7 14 2" xfId="5582"/>
    <cellStyle name="Comma [0] 2 2 4 9 8 3 2" xfId="5583"/>
    <cellStyle name="Comma [0] 2 2 11 6 5 5" xfId="5584"/>
    <cellStyle name="Comma [0] 4 2 5 3 3 2 3" xfId="5585"/>
    <cellStyle name="Comma [0] 2 2 2 6 3 2 3 2" xfId="5586"/>
    <cellStyle name="Comma [0] 2 3 2 9 5 4 5" xfId="5587"/>
    <cellStyle name="Comma [0] 4 3 7 8 3 3 2" xfId="5588"/>
    <cellStyle name="Comma [0] 2 3 2 9 7 2 2 3" xfId="5589"/>
    <cellStyle name="Comma [0] 2 2 13 2 2 2" xfId="5590"/>
    <cellStyle name="Comma [0] 2 2 2 13 3 3 2" xfId="5591"/>
    <cellStyle name="Comma [0] 2 3 2 2 8 7 2" xfId="5592"/>
    <cellStyle name="Comma [0] 4 3 8 14 2" xfId="5593"/>
    <cellStyle name="Comma [0] 2 2 11 6 6" xfId="5594"/>
    <cellStyle name="Comma [0] 3 9 6 3 5" xfId="5595"/>
    <cellStyle name="Comma [0] 2 2 2 5 6 3 2 2 2" xfId="5596"/>
    <cellStyle name="Comma [0] 2 2 4 4 5 9" xfId="5597"/>
    <cellStyle name="Comma [0] 2 2 14 5 2 2" xfId="5598"/>
    <cellStyle name="Comma [0] 3 2 2 12 4" xfId="5599"/>
    <cellStyle name="Comma [0] 2 3 3 5 4 2 2 5" xfId="5600"/>
    <cellStyle name="Comma [0] 4 2 8 8 4" xfId="5601"/>
    <cellStyle name="Comma [0] 3 4 6 7 4 2" xfId="5602"/>
    <cellStyle name="Comma [0] 3 3 8 5 3 2 2" xfId="5603"/>
    <cellStyle name="Comma [0] 2 2 2 10 4 7" xfId="5604"/>
    <cellStyle name="Comma [0] 5 2 4 2 2 5" xfId="5605"/>
    <cellStyle name="Comma [0] 4 2 8 8 4 2" xfId="5606"/>
    <cellStyle name="Comma [0] 3 4 6 7 4 2 2" xfId="5607"/>
    <cellStyle name="Comma [0] 3 3 8 5 3 2 2 2" xfId="5608"/>
    <cellStyle name="Comma [0] 2 2 2 10 4 7 2" xfId="5609"/>
    <cellStyle name="Comma [0] 3 2 2 5 9 7" xfId="5610"/>
    <cellStyle name="Comma [0] 2 2 11 6 6 2" xfId="5611"/>
    <cellStyle name="Comma [0] 2 2 4 4 2 2 4" xfId="5612"/>
    <cellStyle name="Comma [0] 2 2 2 2 2 9 2" xfId="5613"/>
    <cellStyle name="Comma [0] 2 2 2 8 13 3" xfId="5614"/>
    <cellStyle name="Comma [0] 2 3 2 5 7 3 2 5" xfId="5615"/>
    <cellStyle name="Comma [0] 2 2 3 2 4 3 3 2" xfId="5616"/>
    <cellStyle name="Comma [0] 2 2 2 2 3 3 3 4" xfId="5617"/>
    <cellStyle name="Comma [0] 2 2 11 7" xfId="5618"/>
    <cellStyle name="Comma [0] 3 2 4 5 9" xfId="5619"/>
    <cellStyle name="Comma [0] 2 2 2 10 5 3" xfId="5620"/>
    <cellStyle name="Comma [0] 2 2 2 2 3 3 3 4 2" xfId="5621"/>
    <cellStyle name="Comma [0] 2 2 11 7 2" xfId="5622"/>
    <cellStyle name="Comma [0] 2 2 4 6 7 3 2 5" xfId="5623"/>
    <cellStyle name="Comma [0] 2 2 2 2 2 9 2 2" xfId="5624"/>
    <cellStyle name="Comma [0] 2 2 2 10 5 3 2 2 2" xfId="5625"/>
    <cellStyle name="Comma [0] 2 2 2 8 5 5 5" xfId="5626"/>
    <cellStyle name="Comma [0] 2 3 3 2 4 3 4" xfId="5627"/>
    <cellStyle name="Comma [0] 2 2 11 7 2 2 2 2" xfId="5628"/>
    <cellStyle name="Comma [0] 4 11 3 2 2" xfId="5629"/>
    <cellStyle name="Comma [0] 2 2 2 2 5 2 2 2 2" xfId="5630"/>
    <cellStyle name="Comma [0] 2 2 2 10 5 3 2 4" xfId="5631"/>
    <cellStyle name="Comma [0] 2 3 3 6 9 4 2" xfId="5632"/>
    <cellStyle name="Comma [0] 2 4 3 2 3 2 5" xfId="5633"/>
    <cellStyle name="Comma [0] 5 12 2 2 5" xfId="5634"/>
    <cellStyle name="Comma [0] 3 4 4 3 4 3" xfId="5635"/>
    <cellStyle name="Comma [0] 2 2 11 7 2 2 4" xfId="5636"/>
    <cellStyle name="Comma [0] 4 3 12 3 2 2" xfId="5637"/>
    <cellStyle name="Comma [0] 2 4 3 3 4 5" xfId="5638"/>
    <cellStyle name="Comma [0] 3 3 9 5 2 7" xfId="5639"/>
    <cellStyle name="Comma [0] 2 2 2 4 7 2 2" xfId="5640"/>
    <cellStyle name="Comma [0] 2 2 9 2 4 2" xfId="5641"/>
    <cellStyle name="Comma [0] 2 2 4 8 7 3 3" xfId="5642"/>
    <cellStyle name="Comma [0] 2 2 2 2 2 4 5 2" xfId="5643"/>
    <cellStyle name="Comma [0] 4 11 3 2 3" xfId="5644"/>
    <cellStyle name="Comma [0] 2 2 2 2 5 2 2 2 3" xfId="5645"/>
    <cellStyle name="Comma [0] 4 3 15 10" xfId="5646"/>
    <cellStyle name="Comma [0] 2 2 2 10 5 3 2 5" xfId="5647"/>
    <cellStyle name="Comma [0] 3 4 4 3 4 4" xfId="5648"/>
    <cellStyle name="Comma [0] 2 2 11 7 2 2 5" xfId="5649"/>
    <cellStyle name="Comma [0] 4 4 5 3 4 2" xfId="5650"/>
    <cellStyle name="Comma [0] 2 2 2 4 7 2 3" xfId="5651"/>
    <cellStyle name="Comma [0] 2 2 9 2 4 3" xfId="5652"/>
    <cellStyle name="Comma [0] 2 3 2 12 4 2 2" xfId="5653"/>
    <cellStyle name="Comma [0] 2 3 3 6 3 10" xfId="5654"/>
    <cellStyle name="Comma [0] 2 2 4 8 7 3 4" xfId="5655"/>
    <cellStyle name="Comma [0] 2 2 2 2 2 4 5 3" xfId="5656"/>
    <cellStyle name="Comma [0] 2 2 3 5 9 5" xfId="5657"/>
    <cellStyle name="Comma [0] 2 2 2 10 5 3 3" xfId="5658"/>
    <cellStyle name="Comma [0] 2 2 2 2 11 4 2 2" xfId="5659"/>
    <cellStyle name="Comma [0] 2 2 3 2 2 7" xfId="5660"/>
    <cellStyle name="Comma [0] 2 3 3 3 7 3 2 3" xfId="5661"/>
    <cellStyle name="Comma [0] 4 2 5 2 2 3" xfId="5662"/>
    <cellStyle name="Comma [0] 3 3 14 5 2" xfId="5663"/>
    <cellStyle name="Comma [0] 3 2 2 8 10 2 2 2" xfId="5664"/>
    <cellStyle name="Comma [0] 2 2 2 2 6 3 4 5" xfId="5665"/>
    <cellStyle name="Comma [0] 2 2 2 2 5 18" xfId="5666"/>
    <cellStyle name="Comma [0] 3 12 7 4 5" xfId="5667"/>
    <cellStyle name="Comma [0] 3 2 2 6 5 8" xfId="5668"/>
    <cellStyle name="Comma [0] 2 2 11 7 2 3" xfId="5669"/>
    <cellStyle name="Comma [0] 2 2 2 10 5 3 3 2" xfId="5670"/>
    <cellStyle name="Comma [0] 2 2 11 7 2 3 2" xfId="5671"/>
    <cellStyle name="Comma [0] 2 3 8 5 3 7" xfId="5672"/>
    <cellStyle name="Comma [0] 2 2 3 5 9 6" xfId="5673"/>
    <cellStyle name="Comma [0] 2 2 2 10 5 3 4" xfId="5674"/>
    <cellStyle name="Comma [0] 3 2 2 6 5 9" xfId="5675"/>
    <cellStyle name="Comma [0] 3 2 2 2 2 4 2 2" xfId="5676"/>
    <cellStyle name="Comma [0] 2 2 11 7 2 4" xfId="5677"/>
    <cellStyle name="Comma [0] 2 2 2 10 5 3 4 2" xfId="5678"/>
    <cellStyle name="Comma [0] 2 2 11 7 2 4 2" xfId="5679"/>
    <cellStyle name="Comma [0] 2 2 3 3 4 3 2 2" xfId="5680"/>
    <cellStyle name="Comma [0] 2 2 17 10" xfId="5681"/>
    <cellStyle name="Comma [0] 2 2 2 3 3 3 2 4" xfId="5682"/>
    <cellStyle name="Comma [0] 2 2 3 5 9 7" xfId="5683"/>
    <cellStyle name="Comma [0] 3 3 5 12 2" xfId="5684"/>
    <cellStyle name="Comma [0] 2 2 5 3 2 2 2 2" xfId="5685"/>
    <cellStyle name="Comma [0] 2 2 2 10 5 3 5" xfId="5686"/>
    <cellStyle name="Comma [0] 3 3 2 7 2 3" xfId="5687"/>
    <cellStyle name="Comma [0] 2 2 4 6 2 2 2" xfId="5688"/>
    <cellStyle name="Comma [0] 2 2 11 7 2 5" xfId="5689"/>
    <cellStyle name="Comma [0] 3 3 2 7 2 5" xfId="5690"/>
    <cellStyle name="Comma [0] 2 2 6 3 3 2 2 2" xfId="5691"/>
    <cellStyle name="Comma [0] 2 2 4 6 2 2 4" xfId="5692"/>
    <cellStyle name="Comma [0] 2 4 6 2 3 2 3" xfId="5693"/>
    <cellStyle name="Comma [0] 2 2 2 10 5 3 7" xfId="5694"/>
    <cellStyle name="Comma [0] 2 2 2 2 3 6 2 3" xfId="5695"/>
    <cellStyle name="Comma [0] 2 2 11 7 2 7" xfId="5696"/>
    <cellStyle name="Comma [0] 2 2 2 2 2 6 2 4" xfId="5697"/>
    <cellStyle name="Comma [0] 2 2 3 2 4 3 6" xfId="5698"/>
    <cellStyle name="Comma [0] 2 3 3 3 4 3 4" xfId="5699"/>
    <cellStyle name="Comma [0] 4 2 2 2 4" xfId="5700"/>
    <cellStyle name="Comma [0] 2 2 11 7 3 2 2 2" xfId="5701"/>
    <cellStyle name="Comma [0] 4 3 12 4 2 2" xfId="5702"/>
    <cellStyle name="Comma [0] 2 4 3 4 4 5" xfId="5703"/>
    <cellStyle name="Comma [0] 3 3 9 6 2 7" xfId="5704"/>
    <cellStyle name="Comma [0] 2 2 3 10 2" xfId="5705"/>
    <cellStyle name="Comma [0] 2 2 2 4 8 2 2" xfId="5706"/>
    <cellStyle name="Comma [0] 2 2 9 3 4 2" xfId="5707"/>
    <cellStyle name="Comma [0] 5 12 3 2 5" xfId="5708"/>
    <cellStyle name="Comma [0] 3 4 4 4 4 3" xfId="5709"/>
    <cellStyle name="Comma [0] 2 2 11 7 3 2 4" xfId="5710"/>
    <cellStyle name="Comma [0] 2 2 2 2 2 5 5 2" xfId="5711"/>
    <cellStyle name="Comma [0] 5 5 10 3" xfId="5712"/>
    <cellStyle name="Comma [0] 2 2 3 8 7 2 4 2" xfId="5713"/>
    <cellStyle name="Comma [0] 2 3 2 9 6 2 2 4" xfId="5714"/>
    <cellStyle name="Comma [0] 2 2 12 2 2 3" xfId="5715"/>
    <cellStyle name="Comma [0] 2 2 3 10 3" xfId="5716"/>
    <cellStyle name="Comma [0] 2 2 2 4 8 2 3" xfId="5717"/>
    <cellStyle name="Comma [0] 2 2 9 3 4 3" xfId="5718"/>
    <cellStyle name="Comma [0] 3 4 4 4 4 4" xfId="5719"/>
    <cellStyle name="Comma [0] 2 2 11 7 3 2 5" xfId="5720"/>
    <cellStyle name="Comma [0] 2 2 2 2 2 5 5 3" xfId="5721"/>
    <cellStyle name="Comma [0] 5 5 10 4" xfId="5722"/>
    <cellStyle name="Comma [0] 4 2 9 7 7 2" xfId="5723"/>
    <cellStyle name="Comma [0] 2 3 2 9 6 2 2 5" xfId="5724"/>
    <cellStyle name="Comma [0] 2 2 12 2 2 4" xfId="5725"/>
    <cellStyle name="Comma [0] 2 2 2 10 5 4 3" xfId="5726"/>
    <cellStyle name="Comma [0] 3 2 2 6 6 8" xfId="5727"/>
    <cellStyle name="Comma [0] 2 2 11 7 3 3" xfId="5728"/>
    <cellStyle name="Comma [0] 2 2 2 6 10 6" xfId="5729"/>
    <cellStyle name="Comma [0] 2 2 11 7 3 3 2" xfId="5730"/>
    <cellStyle name="Comma [0] 2 3 8 6 3 7" xfId="5731"/>
    <cellStyle name="Comma [0] 2 2 2 10 5 4 4" xfId="5732"/>
    <cellStyle name="Comma [0] 3 2 2 6 6 9" xfId="5733"/>
    <cellStyle name="Comma [0] 2 2 11 7 3 4" xfId="5734"/>
    <cellStyle name="Comma [0] 2 2 2 6 10 7" xfId="5735"/>
    <cellStyle name="Comma [0] 2 2 11 7 3 4 2" xfId="5736"/>
    <cellStyle name="Comma [0] 2 2 2 16 2 2 2 2" xfId="5737"/>
    <cellStyle name="Comma [0] 3 4 5 5 2 2" xfId="5738"/>
    <cellStyle name="Comma [0] 3 2 2 7 7 5 3" xfId="5739"/>
    <cellStyle name="Comma [0] 2 2 3 2 17" xfId="5740"/>
    <cellStyle name="Comma [0] 2 2 11 7 3 5" xfId="5741"/>
    <cellStyle name="Comma [0] 2 2 2 10 5 4 5" xfId="5742"/>
    <cellStyle name="Comma [0] 3 3 2 7 3 3" xfId="5743"/>
    <cellStyle name="Comma [0] 2 2 4 6 2 3 2" xfId="5744"/>
    <cellStyle name="Comma [0] 2 2 2 2 3 6 3 2" xfId="5745"/>
    <cellStyle name="Comma [0] 2 2 11 7 3 6" xfId="5746"/>
    <cellStyle name="Comma [0] 2 2 2 2 3 6 3 3" xfId="5747"/>
    <cellStyle name="Comma [0] 2 2 11 7 3 7" xfId="5748"/>
    <cellStyle name="Comma [0] 4 2 8 9 2" xfId="5749"/>
    <cellStyle name="Comma [0] 2 2 2 10 5 5" xfId="5750"/>
    <cellStyle name="Comma [0] 2 2 11 7 4" xfId="5751"/>
    <cellStyle name="Comma [0] 2 2 2 2 2 9 2 4" xfId="5752"/>
    <cellStyle name="Comma [0] 4 2 8 9 2 2" xfId="5753"/>
    <cellStyle name="Comma [0] 2 2 2 10 5 5 2" xfId="5754"/>
    <cellStyle name="Comma [0] 3 2 2 6 7 7" xfId="5755"/>
    <cellStyle name="Comma [0] 2 2 11 7 4 2" xfId="5756"/>
    <cellStyle name="Comma [0] 2 2 2 6 11 5" xfId="5757"/>
    <cellStyle name="Comma [0] 4 2 8 9 2 3" xfId="5758"/>
    <cellStyle name="Comma [0] 2 2 2 10 5 5 3" xfId="5759"/>
    <cellStyle name="Comma [0] 3 2 2 6 7 8" xfId="5760"/>
    <cellStyle name="Comma [0] 2 2 11 7 4 3" xfId="5761"/>
    <cellStyle name="Comma [0] 2 2 2 6 11 6" xfId="5762"/>
    <cellStyle name="Comma [0] 2 2 2 2 3 2 2 2 2 2" xfId="5763"/>
    <cellStyle name="Comma [0] 4 2 8 9 2 4" xfId="5764"/>
    <cellStyle name="Comma [0] 2 2 2 10 5 5 4" xfId="5765"/>
    <cellStyle name="Comma [0] 3 2 2 6 7 9" xfId="5766"/>
    <cellStyle name="Comma [0] 2 2 4 6 12 2 2" xfId="5767"/>
    <cellStyle name="Comma [0] 2 2 11 7 4 4" xfId="5768"/>
    <cellStyle name="Comma [0] 2 2 2 6 11 7" xfId="5769"/>
    <cellStyle name="Comma [0] 3 3 2 7 4 3" xfId="5770"/>
    <cellStyle name="Comma [0] 3 2 2 13 2 5" xfId="5771"/>
    <cellStyle name="Comma [0] 2 2 4 6 2 4 2" xfId="5772"/>
    <cellStyle name="Comma [0] 2 3 5 4 2 2 2 2" xfId="5773"/>
    <cellStyle name="Comma [0] 4 2 8 9 2 5" xfId="5774"/>
    <cellStyle name="Comma [0] 2 2 2 10 5 5 5" xfId="5775"/>
    <cellStyle name="Comma [0] 2 2 2 2 7 7 4 2 2" xfId="5776"/>
    <cellStyle name="Comma [0] 2 2 4 9 9 2 2" xfId="5777"/>
    <cellStyle name="Comma [0] 2 2 11 7 4 5" xfId="5778"/>
    <cellStyle name="Comma [0] 4 2 8 9 3" xfId="5779"/>
    <cellStyle name="Comma [0] 2 2 2 10 5 6" xfId="5780"/>
    <cellStyle name="Comma [0] 2 3 14 2 2" xfId="5781"/>
    <cellStyle name="Comma [0] 2 2 11 7 5" xfId="5782"/>
    <cellStyle name="Comma [0] 2 2 2 2 2 9 2 5" xfId="5783"/>
    <cellStyle name="Comma [0] 3 3 13 2 4 2" xfId="5784"/>
    <cellStyle name="Comma [0] 2 2 4 4 13 2" xfId="5785"/>
    <cellStyle name="Comma [0] 4 2 8 9 3 2" xfId="5786"/>
    <cellStyle name="Comma [0] 2 2 2 10 5 6 2" xfId="5787"/>
    <cellStyle name="Comma [0] 2 3 14 2 2 2" xfId="5788"/>
    <cellStyle name="Comma [0] 3 2 2 6 8 7" xfId="5789"/>
    <cellStyle name="Comma [0] 2 2 11 7 5 2" xfId="5790"/>
    <cellStyle name="Comma [0] 2 2 2 6 12 5" xfId="5791"/>
    <cellStyle name="Comma [0] 3 2 2 6 8 8" xfId="5792"/>
    <cellStyle name="Comma [0] 2 2 11 7 5 3" xfId="5793"/>
    <cellStyle name="Comma [0] 2 2 2 10 6 5 2 2" xfId="5794"/>
    <cellStyle name="Comma [0] 3 2 2 6 8 9" xfId="5795"/>
    <cellStyle name="Comma [0] 2 2 11 7 5 4" xfId="5796"/>
    <cellStyle name="Comma [0] 2 2 4 9 9 3 2" xfId="5797"/>
    <cellStyle name="Comma [0] 2 2 11 7 5 5" xfId="5798"/>
    <cellStyle name="Comma [0] 2 2 2 6 3 3 3 2" xfId="5799"/>
    <cellStyle name="Comma [0] 2 3 2 9 6 4 5" xfId="5800"/>
    <cellStyle name="Comma [0] 2 2 3 2 5 9" xfId="5801"/>
    <cellStyle name="Comma [0] 2 3 2 9 7 3 2 3" xfId="5802"/>
    <cellStyle name="Comma [0] 3 8 5 2 2 3" xfId="5803"/>
    <cellStyle name="Comma [0] 2 2 13 3 2 2" xfId="5804"/>
    <cellStyle name="Comma [0] 2 2 2 13 3 4 2" xfId="5805"/>
    <cellStyle name="Comma [0] 2 2 11 7 6" xfId="5806"/>
    <cellStyle name="Comma [0] 4 2 8 9 4" xfId="5807"/>
    <cellStyle name="Comma [0] 3 4 6 7 5 2" xfId="5808"/>
    <cellStyle name="Comma [0] 3 3 8 5 3 3 2" xfId="5809"/>
    <cellStyle name="Comma [0] 2 2 2 10 5 7" xfId="5810"/>
    <cellStyle name="Comma [0] 2 3 14 2 3" xfId="5811"/>
    <cellStyle name="Comma [0] 5 2 4 3 2 5" xfId="5812"/>
    <cellStyle name="Comma [0] 4 2 8 9 4 2" xfId="5813"/>
    <cellStyle name="Comma [0] 3 4 6 7 5 2 2" xfId="5814"/>
    <cellStyle name="Comma [0] 2 2 2 10 5 7 2" xfId="5815"/>
    <cellStyle name="Comma [0] 2 3 14 2 3 2" xfId="5816"/>
    <cellStyle name="Comma [0] 3 2 2 6 9 7" xfId="5817"/>
    <cellStyle name="Comma [0] 2 2 11 7 6 2" xfId="5818"/>
    <cellStyle name="Comma [0] 2 2 2 6 13 5" xfId="5819"/>
    <cellStyle name="Comma [0] 2 2 4 4 3 2 4" xfId="5820"/>
    <cellStyle name="Comma [0] 2 2 11 7 7 2" xfId="5821"/>
    <cellStyle name="Comma [0] 2 2 4 4 3 3 4" xfId="5822"/>
    <cellStyle name="Comma [0] 3 2 2 7 4 3" xfId="5823"/>
    <cellStyle name="Comma [0] 2 2 3 6 2 4 2" xfId="5824"/>
    <cellStyle name="Comma [0] 2 3 5 3 2 2 2 2" xfId="5825"/>
    <cellStyle name="Comma [0] 2 2 2 2 6 7 4 2 2" xfId="5826"/>
    <cellStyle name="Comma [0] 4 2 8 9 6" xfId="5827"/>
    <cellStyle name="Comma [0] 3 4 6 7 5 4" xfId="5828"/>
    <cellStyle name="Comma [0] 2 2 2 10 5 9" xfId="5829"/>
    <cellStyle name="Comma [0] 2 3 14 2 5" xfId="5830"/>
    <cellStyle name="Comma [0] 3 3 5 5 3 2" xfId="5831"/>
    <cellStyle name="Comma [0] 2 2 11 7 8" xfId="5832"/>
    <cellStyle name="Comma [0] 5 4 7 2 2 2" xfId="5833"/>
    <cellStyle name="Comma [0] 2 2 2 2 2 9 3" xfId="5834"/>
    <cellStyle name="Comma [0] 2 2 2 8 13 4" xfId="5835"/>
    <cellStyle name="Comma [0] 2 2 5 8 3 2" xfId="5836"/>
    <cellStyle name="Comma [0] 2 2 2 2 3 3 3 5" xfId="5837"/>
    <cellStyle name="Comma [0] 2 2 11 8" xfId="5838"/>
    <cellStyle name="Comma [0] 2 2 9 7 2" xfId="5839"/>
    <cellStyle name="Comma [0] 3 3 6 3 2 7" xfId="5840"/>
    <cellStyle name="Comma [0] 3 2 4 6 9" xfId="5841"/>
    <cellStyle name="Comma [0] 2 2 2 10 6 3" xfId="5842"/>
    <cellStyle name="Comma [0] 2 2 4 4 3 3 2 4" xfId="5843"/>
    <cellStyle name="Comma [0] 2 2 2 2 7 2 2 5" xfId="5844"/>
    <cellStyle name="Comma [0] 3 4 4 8 2 3" xfId="5845"/>
    <cellStyle name="Comma [0] 2 2 5 8 3 2 2" xfId="5846"/>
    <cellStyle name="Comma [0] 2 2 3 2 8 2 2 3" xfId="5847"/>
    <cellStyle name="Comma [0] 2 4 3 8 2 5" xfId="5848"/>
    <cellStyle name="Comma [0] 2 2 11 8 2" xfId="5849"/>
    <cellStyle name="Comma [0] 2 2 9 7 2 2" xfId="5850"/>
    <cellStyle name="Comma [0] 5 4 7 2 2 2 2" xfId="5851"/>
    <cellStyle name="Comma [0] 2 2 2 2 2 9 3 2" xfId="5852"/>
    <cellStyle name="Comma [0] 2 2 3 6 9 6" xfId="5853"/>
    <cellStyle name="Comma [0] 2 2 5 6 10" xfId="5854"/>
    <cellStyle name="Comma [0] 3 2 4 10 6" xfId="5855"/>
    <cellStyle name="Comma [0] 2 2 2 10 6 3 4" xfId="5856"/>
    <cellStyle name="Comma [0] 3 2 2 7 5 9" xfId="5857"/>
    <cellStyle name="Comma [0] 3 2 2 2 2 5 2 2" xfId="5858"/>
    <cellStyle name="Comma [0] 2 2 11 8 2 4" xfId="5859"/>
    <cellStyle name="Comma [0] 2 2 9 7 2 2 4" xfId="5860"/>
    <cellStyle name="Comma [0] 3 2 4 10 7" xfId="5861"/>
    <cellStyle name="Comma [0] 2 2 2 10 6 3 5" xfId="5862"/>
    <cellStyle name="Comma [0] 3 3 2 8 2 3" xfId="5863"/>
    <cellStyle name="Comma [0] 2 2 4 6 3 2 2" xfId="5864"/>
    <cellStyle name="Comma [0] 2 2 3 6 9 7" xfId="5865"/>
    <cellStyle name="Comma [0] 2 2 11 8 2 5" xfId="5866"/>
    <cellStyle name="Comma [0] 2 2 9 7 2 2 5" xfId="5867"/>
    <cellStyle name="Comma [0] 5 3 8 3 2 4" xfId="5868"/>
    <cellStyle name="Comma [0] 2 3 3 5 4 2 4 2" xfId="5869"/>
    <cellStyle name="Comma [0] 2 2 2 10 6 4" xfId="5870"/>
    <cellStyle name="Comma [0] 3 4 4 8 2 4" xfId="5871"/>
    <cellStyle name="Comma [0] 2 2 5 8 3 2 3" xfId="5872"/>
    <cellStyle name="Comma [0] 2 2 4 2 9 2 2 2" xfId="5873"/>
    <cellStyle name="Comma [0] 2 4 7 4 4 2 2" xfId="5874"/>
    <cellStyle name="Comma [0] 2 2 4 4 3 3 2 5" xfId="5875"/>
    <cellStyle name="Comma [0] 2 2 2 2 7 2 2 6" xfId="5876"/>
    <cellStyle name="Comma [0] 2 2 3 2 8 2 2 4" xfId="5877"/>
    <cellStyle name="Comma [0] 2 4 3 8 2 6" xfId="5878"/>
    <cellStyle name="Comma [0] 2 2 11 8 3" xfId="5879"/>
    <cellStyle name="Comma [0] 2 2 9 7 2 3" xfId="5880"/>
    <cellStyle name="Comma [0] 4 2 9 4 3 2 2" xfId="5881"/>
    <cellStyle name="Comma [0] 2 2 2 10 6 5" xfId="5882"/>
    <cellStyle name="Comma [0] 2 2 2 2 7 2 2 7" xfId="5883"/>
    <cellStyle name="Comma [0] 3 4 4 8 2 5" xfId="5884"/>
    <cellStyle name="Comma [0] 2 2 5 8 3 2 4" xfId="5885"/>
    <cellStyle name="Comma [0] 2 2 3 2 8 2 2 5" xfId="5886"/>
    <cellStyle name="Comma [0] 2 2 12 2 5 2 2" xfId="5887"/>
    <cellStyle name="Comma [0] 2 4 3 8 2 7" xfId="5888"/>
    <cellStyle name="Comma [0] 5 5 13 2 2" xfId="5889"/>
    <cellStyle name="Comma [0] 2 2 11 8 4" xfId="5890"/>
    <cellStyle name="Comma [0] 2 2 9 7 2 4" xfId="5891"/>
    <cellStyle name="Comma [0] 5 4 4 7" xfId="5892"/>
    <cellStyle name="Comma [0] 2 3 3 14 5 2" xfId="5893"/>
    <cellStyle name="Comma [0] 2 2 2 2 3 2 2 2 3" xfId="5894"/>
    <cellStyle name="Comma [0] 4 2 9 4 3 2 2 2" xfId="5895"/>
    <cellStyle name="Comma [0] 3 2 4 12 4" xfId="5896"/>
    <cellStyle name="Comma [0] 2 2 2 10 6 5 2" xfId="5897"/>
    <cellStyle name="Comma [0] 3 2 2 7 7 7" xfId="5898"/>
    <cellStyle name="Comma [0] 2 2 11 8 4 2" xfId="5899"/>
    <cellStyle name="Comma [0] 2 2 9 7 2 4 2" xfId="5900"/>
    <cellStyle name="Comma [0] 4 2 9 4 3 2 3" xfId="5901"/>
    <cellStyle name="Comma [0] 2 2 2 10 6 6" xfId="5902"/>
    <cellStyle name="Comma [0] 2 3 14 3 2" xfId="5903"/>
    <cellStyle name="Comma [0] 3 4 4 8 2 6" xfId="5904"/>
    <cellStyle name="Comma [0] 2 2 5 8 3 2 5" xfId="5905"/>
    <cellStyle name="Comma [0] 2 2 11 8 5" xfId="5906"/>
    <cellStyle name="Comma [0] 2 2 9 7 2 5" xfId="5907"/>
    <cellStyle name="Comma [0] 3 2 2 14 4" xfId="5908"/>
    <cellStyle name="Comma [0] 2 4 2 3 5 2 2" xfId="5909"/>
    <cellStyle name="Comma [0] 4 2 9 4 3 2 4" xfId="5910"/>
    <cellStyle name="Comma [0] 3 4 6 7 6 2" xfId="5911"/>
    <cellStyle name="Comma [0] 3 3 8 5 3 4 2" xfId="5912"/>
    <cellStyle name="Comma [0] 2 2 2 10 6 7" xfId="5913"/>
    <cellStyle name="Comma [0] 2 3 14 3 3" xfId="5914"/>
    <cellStyle name="Comma [0] 2 2 11 8 6" xfId="5915"/>
    <cellStyle name="Comma [0] 2 2 2 2 9 4 3 2 2" xfId="5916"/>
    <cellStyle name="Comma [0] 2 2 9 7 2 6" xfId="5917"/>
    <cellStyle name="Comma [0] 5 4 7 2 2 3" xfId="5918"/>
    <cellStyle name="Comma [0] 2 2 2 2 2 9 4" xfId="5919"/>
    <cellStyle name="Comma [0] 2 2 2 8 13 5" xfId="5920"/>
    <cellStyle name="Comma [0] 2 2 5 8 3 3" xfId="5921"/>
    <cellStyle name="Comma [0] 2 2 2 2 3 3 3 6" xfId="5922"/>
    <cellStyle name="Comma [0] 2 2 11 9" xfId="5923"/>
    <cellStyle name="Comma [0] 2 2 9 7 3" xfId="5924"/>
    <cellStyle name="Comma [0] 2 2 4 2 5 3 3 2" xfId="5925"/>
    <cellStyle name="Comma [0] 2 2 3 7 9 4 2" xfId="5926"/>
    <cellStyle name="Comma [0] 2 3 3 3 3 2 5" xfId="5927"/>
    <cellStyle name="Comma [0] 2 2 2 10 7 3 2 2" xfId="5928"/>
    <cellStyle name="Comma [0] 2 4 3 4 3 2 3" xfId="5929"/>
    <cellStyle name="Comma [0] 2 2 3 2 3 2 7" xfId="5930"/>
    <cellStyle name="Comma [0] 5 14 2 2 3" xfId="5931"/>
    <cellStyle name="Comma [0] 4 2 4 8 3" xfId="5932"/>
    <cellStyle name="Comma [0] 3 2 2 8 5 7 2" xfId="5933"/>
    <cellStyle name="Comma [0] 2 2 11 9 2 2 2" xfId="5934"/>
    <cellStyle name="Comma [0] 2 2 9 7 3 2 2 2" xfId="5935"/>
    <cellStyle name="Comma [0] 2 2 3 24" xfId="5936"/>
    <cellStyle name="Comma [0] 2 2 3 19" xfId="5937"/>
    <cellStyle name="Comma [0] 2 2 12 5 5 4" xfId="5938"/>
    <cellStyle name="Comma [0] 3 2 5 2 9" xfId="5939"/>
    <cellStyle name="Comma [0] 2 2 2 11 2 3" xfId="5940"/>
    <cellStyle name="Comma [0] 2 2 2 4 3 3 2 3" xfId="5941"/>
    <cellStyle name="Comma [0] 2 2 17 3 2 4" xfId="5942"/>
    <cellStyle name="Comma [0] 2 2 2 6 2 4 3" xfId="5943"/>
    <cellStyle name="Comma [0] 2 4 4 2 3 4 2" xfId="5944"/>
    <cellStyle name="Comma [0] 4 2 7 10 3" xfId="5945"/>
    <cellStyle name="Comma [0] 2 2 4 9 6 2 2 2" xfId="5946"/>
    <cellStyle name="Comma [0] 4 10 13" xfId="5947"/>
    <cellStyle name="Comma [0] 2 2 12 4 2" xfId="5948"/>
    <cellStyle name="Comma [0] 4 3 7 7 5 3" xfId="5949"/>
    <cellStyle name="Comma [0] 2 2 3 9 5 2 2 4" xfId="5950"/>
    <cellStyle name="Comma [0] 2 2 3 7 9 6" xfId="5951"/>
    <cellStyle name="Comma [0] 2 2 2 10 7 3 4" xfId="5952"/>
    <cellStyle name="Comma [0] 3 2 2 8 5 9" xfId="5953"/>
    <cellStyle name="Comma [0] 2 2 4 6 8 2 2 3" xfId="5954"/>
    <cellStyle name="Comma [0] 2 2 11 9 2 4" xfId="5955"/>
    <cellStyle name="Comma [0] 2 2 9 7 3 2 4" xfId="5956"/>
    <cellStyle name="Comma [0] 2 3 10 3" xfId="5957"/>
    <cellStyle name="Comma [0] 2 3 9 8 3 2 2" xfId="5958"/>
    <cellStyle name="Comma [0] 2 2 3 6 7 2 2 5" xfId="5959"/>
    <cellStyle name="Comma [0] 2 2 2 10 7 3 5" xfId="5960"/>
    <cellStyle name="Comma [0] 2 4 2 10 3 2" xfId="5961"/>
    <cellStyle name="Comma [0] 3 3 2 9 2 3" xfId="5962"/>
    <cellStyle name="Comma [0] 3 2 6 3 2 2 2 2" xfId="5963"/>
    <cellStyle name="Comma [0] 2 2 4 6 4 2 2" xfId="5964"/>
    <cellStyle name="Comma [0] 2 2 3 7 9 7" xfId="5965"/>
    <cellStyle name="Comma [0] 2 2 4 6 8 2 2 4" xfId="5966"/>
    <cellStyle name="Comma [0] 2 2 11 9 2 5" xfId="5967"/>
    <cellStyle name="Comma [0] 2 2 9 7 3 2 5" xfId="5968"/>
    <cellStyle name="Comma [0] 2 3 10 4" xfId="5969"/>
    <cellStyle name="Comma [0] 2 2 2 10 7 4" xfId="5970"/>
    <cellStyle name="Comma [0] 3 2 13 10" xfId="5971"/>
    <cellStyle name="Comma [0] 2 4 3 8 3 6" xfId="5972"/>
    <cellStyle name="Comma [0] 2 2 11 9 3" xfId="5973"/>
    <cellStyle name="Comma [0] 2 2 9 7 3 3" xfId="5974"/>
    <cellStyle name="Comma [0] 2 2 2 2 7 2 3 6" xfId="5975"/>
    <cellStyle name="Comma [0] 4 2 9 4 3 3 2" xfId="5976"/>
    <cellStyle name="Comma [0] 2 2 2 10 7 5" xfId="5977"/>
    <cellStyle name="Comma [0] 2 4 3 8 3 7" xfId="5978"/>
    <cellStyle name="Comma [0] 2 2 11 9 4" xfId="5979"/>
    <cellStyle name="Comma [0] 2 2 9 7 3 4" xfId="5980"/>
    <cellStyle name="Comma [0] 2 2 2 2 7 2 3 7" xfId="5981"/>
    <cellStyle name="Comma [0] 5 5 4 7" xfId="5982"/>
    <cellStyle name="Comma [0] 2 3 3 15 5 2" xfId="5983"/>
    <cellStyle name="Comma [0] 2 2 2 2 3 2 3 2 3" xfId="5984"/>
    <cellStyle name="Comma [0] 2 2 2 10 7 5 2" xfId="5985"/>
    <cellStyle name="Comma [0] 3 2 2 8 7 7" xfId="5986"/>
    <cellStyle name="Comma [0] 2 2 11 9 4 2" xfId="5987"/>
    <cellStyle name="Comma [0] 2 2 9 7 3 4 2" xfId="5988"/>
    <cellStyle name="Comma [0] 2 3 3 7 7 2 2 3" xfId="5989"/>
    <cellStyle name="Comma [0] 2 2 2 2 3 10 2 2" xfId="5990"/>
    <cellStyle name="Comma [0] 2 2 4 4 8 8" xfId="5991"/>
    <cellStyle name="Comma [0] 2 2 2 10 7 6" xfId="5992"/>
    <cellStyle name="Comma [0] 2 3 14 4 2" xfId="5993"/>
    <cellStyle name="Comma [0] 3 2 8 2 10" xfId="5994"/>
    <cellStyle name="Comma [0] 2 2 11 9 5" xfId="5995"/>
    <cellStyle name="Comma [0] 2 2 9 7 3 5" xfId="5996"/>
    <cellStyle name="Comma [0] 2 2 6 5 3 3" xfId="5997"/>
    <cellStyle name="Comma [0] 2 2 2 15 5 4" xfId="5998"/>
    <cellStyle name="Comma [0] 3 3 8 7" xfId="5999"/>
    <cellStyle name="Comma [0] 2 2 12 5 10" xfId="6000"/>
    <cellStyle name="Comma [0] 2 2 4 14 6 2" xfId="6001"/>
    <cellStyle name="Comma [0] 3 10 4 3 6" xfId="6002"/>
    <cellStyle name="Comma [0] 2 2 2 2 2 12" xfId="6003"/>
    <cellStyle name="Comma [0] 2 2 2 2 8 12 2" xfId="6004"/>
    <cellStyle name="Comma [0] 2 3 3 15 7" xfId="6005"/>
    <cellStyle name="Comma [0] 2 2 2 2 3 10 2 3" xfId="6006"/>
    <cellStyle name="Comma [0] 2 2 4 4 8 9" xfId="6007"/>
    <cellStyle name="Comma [0] 3 4 6 7 7 2" xfId="6008"/>
    <cellStyle name="Comma [0] 2 2 2 10 7 7" xfId="6009"/>
    <cellStyle name="Comma [0] 2 3 14 4 3" xfId="6010"/>
    <cellStyle name="Comma [0] 2 2 11 9 6" xfId="6011"/>
    <cellStyle name="Comma [0] 2 2 2 2 9 4 3 3 2" xfId="6012"/>
    <cellStyle name="Comma [0] 2 2 9 7 3 6" xfId="6013"/>
    <cellStyle name="Comma [0] 2 2 4 2 8 2 2" xfId="6014"/>
    <cellStyle name="Comma [0] 2 4 7 3 4 2" xfId="6015"/>
    <cellStyle name="Comma [0] 2 4 8 7 2 2 5" xfId="6016"/>
    <cellStyle name="Comma [0] 2 2 2 2 8 12 3" xfId="6017"/>
    <cellStyle name="Comma [0] 2 3 3 15 8" xfId="6018"/>
    <cellStyle name="Comma [0] 2 2 2 2 3 10 2 4" xfId="6019"/>
    <cellStyle name="Comma [0] 2 2 2 10 7 8" xfId="6020"/>
    <cellStyle name="Comma [0] 2 3 14 4 4" xfId="6021"/>
    <cellStyle name="Comma [0] 2 2 11 9 7" xfId="6022"/>
    <cellStyle name="Comma [0] 2 2 9 7 3 7" xfId="6023"/>
    <cellStyle name="Comma [0] 2 2 3 5 8 6 2" xfId="6024"/>
    <cellStyle name="Comma [0] 2 2 2 10 5 2 4 2" xfId="6025"/>
    <cellStyle name="Comma [0] 2 2 2 2 4 7 3 2 4" xfId="6026"/>
    <cellStyle name="Comma [0] 5 16 4" xfId="6027"/>
    <cellStyle name="Comma [0] 2 2 3 3 4 2 2 2" xfId="6028"/>
    <cellStyle name="Comma [0] 2 2 12 10" xfId="6029"/>
    <cellStyle name="Comma [0] 2 2 2 3 3 2 2 4" xfId="6030"/>
    <cellStyle name="Comma [0] 3 4 5 8 2 4" xfId="6031"/>
    <cellStyle name="Comma [0] 2 2 12 10 2 2 2" xfId="6032"/>
    <cellStyle name="Comma [0] 2 4 7 5 4 2 2" xfId="6033"/>
    <cellStyle name="Comma [0] 2 2 4 4 4 3 2 5" xfId="6034"/>
    <cellStyle name="Comma [0] 2 2 2 2 8 2 2 6" xfId="6035"/>
    <cellStyle name="Comma [0] 4 3 12 4" xfId="6036"/>
    <cellStyle name="Comma [0] 2 4 4 8 2 6" xfId="6037"/>
    <cellStyle name="Comma [0] 2 2 2 4 8" xfId="6038"/>
    <cellStyle name="Comma [0] 2 2 12 10 2 3" xfId="6039"/>
    <cellStyle name="Comma [0] 2 4 7 5 4 3" xfId="6040"/>
    <cellStyle name="Comma [0] 4 4 6 9" xfId="6041"/>
    <cellStyle name="Comma [0] 2 2 2 2 5 11 4" xfId="6042"/>
    <cellStyle name="Comma [0] 4 10 2 8" xfId="6043"/>
    <cellStyle name="Comma [0] 2 2 12 10 3" xfId="6044"/>
    <cellStyle name="Comma [0] 2 4 7 5 5" xfId="6045"/>
    <cellStyle name="Comma [0] 4 10 2 9" xfId="6046"/>
    <cellStyle name="Comma [0] 2 2 12 10 4" xfId="6047"/>
    <cellStyle name="Comma [0] 2 4 7 5 6" xfId="6048"/>
    <cellStyle name="Comma [0] 2 2 3 4 4 3 2 2 2" xfId="6049"/>
    <cellStyle name="Comma [0] 2 3 2 4 3 2" xfId="6050"/>
    <cellStyle name="Comma [0] 3 2 10 5 3 2 2 2" xfId="6051"/>
    <cellStyle name="Comma [0] 2 2 2 2 5 11 5" xfId="6052"/>
    <cellStyle name="Comma [0] 2 2 2 11 2 4 2" xfId="6053"/>
    <cellStyle name="Comma [0] 4 10 14 2" xfId="6054"/>
    <cellStyle name="Comma [0] 3 3 3 12" xfId="6055"/>
    <cellStyle name="Comma [0] 2 2 12 4 3 2" xfId="6056"/>
    <cellStyle name="Comma [0] 4 2 7 10 4 2" xfId="6057"/>
    <cellStyle name="Comma [0] 2 2 2 3 6 9" xfId="6058"/>
    <cellStyle name="Comma [0] 2 2 2 2 5 11 6" xfId="6059"/>
    <cellStyle name="Comma [0] 2 2 12 10 5" xfId="6060"/>
    <cellStyle name="Comma [0] 2 4 7 5 7" xfId="6061"/>
    <cellStyle name="Comma [0] 2 3 2 4 3 3" xfId="6062"/>
    <cellStyle name="Comma [0] 2 2 2 2 2 7 6 2" xfId="6063"/>
    <cellStyle name="Comma [0] 2 2 2 9 3 2 5" xfId="6064"/>
    <cellStyle name="Comma [0] 2 3 2 10 5" xfId="6065"/>
    <cellStyle name="Comma [0] 3 3 3 13" xfId="6066"/>
    <cellStyle name="Comma [0] 2 2 12 4 3 3" xfId="6067"/>
    <cellStyle name="Comma [0] 3 2 8 6 2" xfId="6068"/>
    <cellStyle name="Comma [0] 2 2 12 11" xfId="6069"/>
    <cellStyle name="Comma [0] 2 2 2 3 3 2 2 5" xfId="6070"/>
    <cellStyle name="Comma [0] 2 2 6 4 3 2 2" xfId="6071"/>
    <cellStyle name="Comma [0] 2 3 5 7 2 2" xfId="6072"/>
    <cellStyle name="Comma [0] 5 16 5" xfId="6073"/>
    <cellStyle name="Comma [0] 2 2 3 3 4 2 2 3" xfId="6074"/>
    <cellStyle name="Comma [0] 2 2 7 6 2 4" xfId="6075"/>
    <cellStyle name="Comma [0] 2 3 5 7 2 2 2" xfId="6076"/>
    <cellStyle name="Comma [0] 4 4 7 8" xfId="6077"/>
    <cellStyle name="Comma [0] 2 2 2 2 5 12 3" xfId="6078"/>
    <cellStyle name="Comma [0] 4 10 3 7" xfId="6079"/>
    <cellStyle name="Comma [0] 3 2 8 6 2 2" xfId="6080"/>
    <cellStyle name="Comma [0] 2 2 12 11 2" xfId="6081"/>
    <cellStyle name="Comma [0] 2 4 7 6 4" xfId="6082"/>
    <cellStyle name="Comma [0] 3 4 2 7 2 5" xfId="6083"/>
    <cellStyle name="Comma [0] 2 2 6 4 3 2 2 2" xfId="6084"/>
    <cellStyle name="Comma [0] 2 2 5 6 2 2 4" xfId="6085"/>
    <cellStyle name="Comma [0] 2 4 7 2 3 2 3" xfId="6086"/>
    <cellStyle name="Comma [0] 4 4 7 9" xfId="6087"/>
    <cellStyle name="Comma [0] 2 2 2 2 5 12 4" xfId="6088"/>
    <cellStyle name="Comma [0] 3 2 18 2 2 2" xfId="6089"/>
    <cellStyle name="Comma [0] 2 2 7 6 2 5" xfId="6090"/>
    <cellStyle name="Comma [0] 2 3 5 7 2 2 3" xfId="6091"/>
    <cellStyle name="Comma [0] 4 10 3 8" xfId="6092"/>
    <cellStyle name="Comma [0] 3 2 8 6 2 3" xfId="6093"/>
    <cellStyle name="Comma [0] 2 2 12 11 3" xfId="6094"/>
    <cellStyle name="Comma [0] 2 4 7 6 5" xfId="6095"/>
    <cellStyle name="Comma [0] 3 4 2 7 2 6" xfId="6096"/>
    <cellStyle name="Comma [0] 2 2 5 6 2 2 5" xfId="6097"/>
    <cellStyle name="Comma [0] 2 4 7 2 3 2 4" xfId="6098"/>
    <cellStyle name="Comma [0] 2 2 7 6 2 6" xfId="6099"/>
    <cellStyle name="Comma [0] 2 2 2 2 9 2 2 2 2" xfId="6100"/>
    <cellStyle name="Comma [0] 2 3 5 7 2 2 4" xfId="6101"/>
    <cellStyle name="Comma [0] 4 2 9 6 2 2" xfId="6102"/>
    <cellStyle name="Comma [0] 4 13 10" xfId="6103"/>
    <cellStyle name="Comma [0] 2 2 2 2 5 12 5" xfId="6104"/>
    <cellStyle name="Comma [0] 4 10 3 9" xfId="6105"/>
    <cellStyle name="Comma [0] 3 2 8 6 2 4" xfId="6106"/>
    <cellStyle name="Comma [0] 2 2 12 11 4" xfId="6107"/>
    <cellStyle name="Comma [0] 2 4 5 8 2 2 2" xfId="6108"/>
    <cellStyle name="Comma [0] 2 4 7 6 6" xfId="6109"/>
    <cellStyle name="Comma [0] 3 4 2 7 2 7" xfId="6110"/>
    <cellStyle name="Comma [0] 2 3 2 4 4 2" xfId="6111"/>
    <cellStyle name="Comma [0] 2 4 7 2 3 2 5" xfId="6112"/>
    <cellStyle name="Comma [0] 2 2 12 4 4 2" xfId="6113"/>
    <cellStyle name="Comma [0] 2 2 2 3 7 9" xfId="6114"/>
    <cellStyle name="Comma [0] 3 2 2 7 7 3 2 4" xfId="6115"/>
    <cellStyle name="Comma [0] 2 2 2 7 8 5 2 2" xfId="6116"/>
    <cellStyle name="Comma [0] 2 2 4 8 6 5 3" xfId="6117"/>
    <cellStyle name="Comma [0] 2 2 2 2 2 3 7 2" xfId="6118"/>
    <cellStyle name="Comma [0] 2 2 2 4 6 4 2" xfId="6119"/>
    <cellStyle name="Comma [0] 3 2 8 6 3" xfId="6120"/>
    <cellStyle name="Comma [0] 2 2 12 12" xfId="6121"/>
    <cellStyle name="Comma [0] 2 2 6 4 3 2 3" xfId="6122"/>
    <cellStyle name="Comma [0] 2 2 4 3 5 2 2 2" xfId="6123"/>
    <cellStyle name="Comma [0] 2 3 5 7 2 3" xfId="6124"/>
    <cellStyle name="Comma [0] 5 16 6" xfId="6125"/>
    <cellStyle name="Comma [0] 2 2 3 3 4 2 2 4" xfId="6126"/>
    <cellStyle name="Comma [0] 2 2 2 2 15 4 2 2" xfId="6127"/>
    <cellStyle name="Comma [0] 2 2 7 6 3 4" xfId="6128"/>
    <cellStyle name="Comma [0] 2 3 5 7 2 3 2" xfId="6129"/>
    <cellStyle name="Comma [0] 4 4 8 8" xfId="6130"/>
    <cellStyle name="Comma [0] 2 2 2 2 5 13 3" xfId="6131"/>
    <cellStyle name="Comma [0] 4 10 4 7" xfId="6132"/>
    <cellStyle name="Comma [0] 3 2 8 6 3 2" xfId="6133"/>
    <cellStyle name="Comma [0] 2 2 12 12 2" xfId="6134"/>
    <cellStyle name="Comma [0] 2 4 7 7 4" xfId="6135"/>
    <cellStyle name="Comma [0] 3 4 2 7 3 5" xfId="6136"/>
    <cellStyle name="Comma [0] 2 2 4 3 5 2 2 2 2" xfId="6137"/>
    <cellStyle name="Comma [0] 5 5 17" xfId="6138"/>
    <cellStyle name="Comma [0] 3 2 7 4 5 5" xfId="6139"/>
    <cellStyle name="Comma [0] 2 3 5 9 7" xfId="6140"/>
    <cellStyle name="Comma [0] 2 2 12 2 9" xfId="6141"/>
    <cellStyle name="Comma [0] 2 2 7 6 3 4 2" xfId="6142"/>
    <cellStyle name="Comma [0] 2 3 3 5 6 2 2 3" xfId="6143"/>
    <cellStyle name="Comma [0] 4 10 4 7 2" xfId="6144"/>
    <cellStyle name="Comma [0] 3 2 8 6 3 2 2" xfId="6145"/>
    <cellStyle name="Comma [0] 2 2 12 12 2 2" xfId="6146"/>
    <cellStyle name="Comma [0] 2 4 7 7 4 2" xfId="6147"/>
    <cellStyle name="Comma [0] 2 3 2 5 5 2 2 5" xfId="6148"/>
    <cellStyle name="Comma [0] 2 2 2 3 8 8" xfId="6149"/>
    <cellStyle name="Comma [0] 2 2 2 2 3 5 10" xfId="6150"/>
    <cellStyle name="Comma [0] 2 2 13 3 2 2 2" xfId="6151"/>
    <cellStyle name="Comma [0] 4 4 8 9" xfId="6152"/>
    <cellStyle name="Comma [0] 2 2 2 2 5 13 4" xfId="6153"/>
    <cellStyle name="Comma [0] 2 2 7 6 3 5" xfId="6154"/>
    <cellStyle name="Comma [0] 4 3 3 6 10" xfId="6155"/>
    <cellStyle name="Comma [0] 4 10 4 8" xfId="6156"/>
    <cellStyle name="Comma [0] 3 2 8 6 3 3" xfId="6157"/>
    <cellStyle name="Comma [0] 2 2 12 12 3" xfId="6158"/>
    <cellStyle name="Comma [0] 2 4 7 7 5" xfId="6159"/>
    <cellStyle name="Comma [0] 3 3 6 7 2 2" xfId="6160"/>
    <cellStyle name="Comma [0] 3 2 8 6 4" xfId="6161"/>
    <cellStyle name="Comma [0] 2 2 12 13" xfId="6162"/>
    <cellStyle name="Comma [0] 2 2 6 4 3 2 4" xfId="6163"/>
    <cellStyle name="Comma [0] 2 2 4 3 5 2 2 3" xfId="6164"/>
    <cellStyle name="Comma [0] 2 3 5 7 2 4" xfId="6165"/>
    <cellStyle name="Comma [0] 2 3 6 5 3 2 2" xfId="6166"/>
    <cellStyle name="Comma [0] 5 16 7" xfId="6167"/>
    <cellStyle name="Comma [0] 2 2 3 3 4 2 2 5" xfId="6168"/>
    <cellStyle name="Comma [0] 2 2 4 3 9 4" xfId="6169"/>
    <cellStyle name="Comma [0] 2 4 8 4 6" xfId="6170"/>
    <cellStyle name="Comma [0] 2 3 2 5 2 2" xfId="6171"/>
    <cellStyle name="Comma [0] 2 2 2 11 3 3 2" xfId="6172"/>
    <cellStyle name="Comma [0] 3 2 8 2 3 2 4" xfId="6173"/>
    <cellStyle name="Comma [0] 2 3 7 3 3 4 2" xfId="6174"/>
    <cellStyle name="Comma [0] 2 4 3 7 4 4" xfId="6175"/>
    <cellStyle name="Comma [0] 2 2 2 2 15 3 7" xfId="6176"/>
    <cellStyle name="Comma [0] 2 2 12 5 2 2" xfId="6177"/>
    <cellStyle name="Comma [0] 4 2 7 11 3 2" xfId="6178"/>
    <cellStyle name="Comma [0] 2 2 2 4 5 9" xfId="6179"/>
    <cellStyle name="Comma [0] 3 3 6 7 2 3" xfId="6180"/>
    <cellStyle name="Comma [0] 3 2 8 6 5" xfId="6181"/>
    <cellStyle name="Comma [0] 2 2 12 14" xfId="6182"/>
    <cellStyle name="Comma [0] 3 2 9 2" xfId="6183"/>
    <cellStyle name="Comma [0] 2 2 6 4 3 2 5" xfId="6184"/>
    <cellStyle name="Comma [0] 2 2 4 3 5 2 2 4" xfId="6185"/>
    <cellStyle name="Comma [0] 2 2 2 2 2 8 5 2" xfId="6186"/>
    <cellStyle name="Comma [0] 2 2 12 5 2 3" xfId="6187"/>
    <cellStyle name="Comma [0] 3 3 6 7 2 4" xfId="6188"/>
    <cellStyle name="Comma [0] 3 2 8 6 6" xfId="6189"/>
    <cellStyle name="Comma [0] 2 2 12 15" xfId="6190"/>
    <cellStyle name="Comma [0] 2 4 6 6 3 2 2" xfId="6191"/>
    <cellStyle name="Comma [0] 3 2 9 3" xfId="6192"/>
    <cellStyle name="Comma [0] 2 2 4 3 5 2 2 5" xfId="6193"/>
    <cellStyle name="Comma [0] 2 2 3 4 2 3 3" xfId="6194"/>
    <cellStyle name="Comma [0] 2 2 2 2 2 8 5 4" xfId="6195"/>
    <cellStyle name="Comma [0] 3 2 10 3 3 3" xfId="6196"/>
    <cellStyle name="Comma [0] 3 2 2 2 3 2 2 3" xfId="6197"/>
    <cellStyle name="Comma [0] 2 2 12 5 2 5" xfId="6198"/>
    <cellStyle name="Comma [0] 3 3 6 7 2 6" xfId="6199"/>
    <cellStyle name="Comma [0] 3 2 8 6 8" xfId="6200"/>
    <cellStyle name="Comma [0] 2 2 12 17" xfId="6201"/>
    <cellStyle name="Comma [0] 2 2 2 14 6 2" xfId="6202"/>
    <cellStyle name="Comma [0] 2 4 6 6 3 2 4" xfId="6203"/>
    <cellStyle name="Comma [0] 2 2 12 2 2 2 2" xfId="6204"/>
    <cellStyle name="Comma [0] 2 4 3 5 2 7" xfId="6205"/>
    <cellStyle name="Comma [0] 5 5 10 2 2" xfId="6206"/>
    <cellStyle name="Comma [0] 2 2 9 4 2 4" xfId="6207"/>
    <cellStyle name="Comma [0] 2 2 2 2 2 6 3 4" xfId="6208"/>
    <cellStyle name="Comma [0] 5 5 10 2 2 2" xfId="6209"/>
    <cellStyle name="Comma [0] 2 2 9 4 2 4 2" xfId="6210"/>
    <cellStyle name="Comma [0] 2 2 12 2 2 2 2 2" xfId="6211"/>
    <cellStyle name="Comma [0] 2 2 2 2 2 6 3 4 2" xfId="6212"/>
    <cellStyle name="Comma [0] 5 5 10 2 3" xfId="6213"/>
    <cellStyle name="Comma [0] 2 2 9 4 2 5" xfId="6214"/>
    <cellStyle name="Comma [0] 2 2 12 2 2 2 3" xfId="6215"/>
    <cellStyle name="Comma [0] 2 2 2 2 2 6 3 5" xfId="6216"/>
    <cellStyle name="Comma [0] 2 2 6 6 5 2 2" xfId="6217"/>
    <cellStyle name="Comma [0] 2 3 7 9 2 2" xfId="6218"/>
    <cellStyle name="Comma [0] 2 2 14 2 4 2" xfId="6219"/>
    <cellStyle name="Comma [0] 5 5 10 2 4" xfId="6220"/>
    <cellStyle name="Comma [0] 2 2 9 4 2 6" xfId="6221"/>
    <cellStyle name="Comma [0] 2 2 12 2 2 2 4" xfId="6222"/>
    <cellStyle name="Comma [0] 2 2 2 2 2 6 3 6" xfId="6223"/>
    <cellStyle name="Comma [0] 2 2 2 17 2 2" xfId="6224"/>
    <cellStyle name="Comma [0] 2 3 2 6 7 6" xfId="6225"/>
    <cellStyle name="Comma [0] 4 2 2 3 7" xfId="6226"/>
    <cellStyle name="Comma [0] 3 2 2 8 3 2 6" xfId="6227"/>
    <cellStyle name="Comma [0] 2 2 2 2 5 4 3 4 2" xfId="6228"/>
    <cellStyle name="Comma [0] 5 5 10 2 5" xfId="6229"/>
    <cellStyle name="Comma [0] 2 2 9 4 2 7" xfId="6230"/>
    <cellStyle name="Comma [0] 2 2 12 2 2 2 5" xfId="6231"/>
    <cellStyle name="Comma [0] 2 2 2 2 2 6 3 7" xfId="6232"/>
    <cellStyle name="Comma [0] 3 11 6 3 2 4" xfId="6233"/>
    <cellStyle name="Comma [0] 4 3 2 6 5 4" xfId="6234"/>
    <cellStyle name="Comma [0] 2 2 2 14 10" xfId="6235"/>
    <cellStyle name="Comma [0] 4 11 4 2 4" xfId="6236"/>
    <cellStyle name="Comma [0] 2 2 2 2 5 2 3 2 4" xfId="6237"/>
    <cellStyle name="Comma [0] 2 2 3 10 4" xfId="6238"/>
    <cellStyle name="Comma [0] 2 2 2 4 8 2 4" xfId="6239"/>
    <cellStyle name="Comma [0] 2 2 9 3 4 4" xfId="6240"/>
    <cellStyle name="Comma [0] 3 2 2 8 2 3 2 2" xfId="6241"/>
    <cellStyle name="Comma [0] 2 2 3 6 3 2 2 2 2" xfId="6242"/>
    <cellStyle name="Comma [0] 2 2 2 2 2 5 5 4" xfId="6243"/>
    <cellStyle name="Comma [0] 2 2 12 2 2 5" xfId="6244"/>
    <cellStyle name="Comma [0] 2 2 4 2 11 2 2 2" xfId="6245"/>
    <cellStyle name="Comma [0] 2 3 2 5 9 5" xfId="6246"/>
    <cellStyle name="Comma [0] 2 2 12 2 2 7" xfId="6247"/>
    <cellStyle name="Comma [0] 3 3 8 15" xfId="6248"/>
    <cellStyle name="Comma [0] 2 2 12 5 3 5" xfId="6249"/>
    <cellStyle name="Comma [0] 2 3 2 7 2 2 2" xfId="6250"/>
    <cellStyle name="Comma [0] 3 10 3 5 4" xfId="6251"/>
    <cellStyle name="Comma [0] 2 2 4 5 9 4 2" xfId="6252"/>
    <cellStyle name="Comma [0] 2 2 2 6 2 2 4" xfId="6253"/>
    <cellStyle name="Comma [0] 2 4 4 2 3 2 3" xfId="6254"/>
    <cellStyle name="Comma [0] 2 2 12 2 3" xfId="6255"/>
    <cellStyle name="Comma [0] 3 3 6 7 3 6" xfId="6256"/>
    <cellStyle name="Comma [0] 3 2 8 7 8" xfId="6257"/>
    <cellStyle name="Comma [0] 2 2 2 14 7 2" xfId="6258"/>
    <cellStyle name="Comma [0] 2 2 2 2 7 6 3 4" xfId="6259"/>
    <cellStyle name="Comma [0] 4 2 5 4 10" xfId="6260"/>
    <cellStyle name="Comma [0] 2 2 12 7 2 2 2" xfId="6261"/>
    <cellStyle name="Comma [0] 2 4 8 5 2 7" xfId="6262"/>
    <cellStyle name="Comma [0] 2 2 4 20" xfId="6263"/>
    <cellStyle name="Comma [0] 2 2 4 15" xfId="6264"/>
    <cellStyle name="Comma [0] 2 2 9 8 9" xfId="6265"/>
    <cellStyle name="Comma [0] 4 2 7 8 4 5" xfId="6266"/>
    <cellStyle name="Comma [0] 2 2 2 2 7 6 3 4 2" xfId="6267"/>
    <cellStyle name="Comma [0] 2 2 12 7 2 2 2 2" xfId="6268"/>
    <cellStyle name="Comma [0] 2 2 2 6 2 2 4 2" xfId="6269"/>
    <cellStyle name="Comma [0] 2 3 2 8 5 5 5" xfId="6270"/>
    <cellStyle name="Comma [0] 2 2 12 2 3 2" xfId="6271"/>
    <cellStyle name="Comma [0] 2 2 12 2 3 2 2" xfId="6272"/>
    <cellStyle name="Comma [0] 2 3 7 3 2 2 5" xfId="6273"/>
    <cellStyle name="Comma [0] 2 4 3 6 2 7" xfId="6274"/>
    <cellStyle name="Comma [0] 5 5 11 2 2" xfId="6275"/>
    <cellStyle name="Comma [0] 2 2 9 5 2 4" xfId="6276"/>
    <cellStyle name="Comma [0] 2 2 2 2 2 7 3 4" xfId="6277"/>
    <cellStyle name="Comma [0] 2 3 2 7 2 2 2 2 2" xfId="6278"/>
    <cellStyle name="Comma [0] 2 2 2 13 4 2 2" xfId="6279"/>
    <cellStyle name="Comma [0] 2 2 12 5 6" xfId="6280"/>
    <cellStyle name="Comma [0] 2 2 2 2 9 2 3 4" xfId="6281"/>
    <cellStyle name="Comma [0] 4 2 9 7 4" xfId="6282"/>
    <cellStyle name="Comma [0] 3 4 6 8 3 2" xfId="6283"/>
    <cellStyle name="Comma [0] 2 2 2 11 3 7" xfId="6284"/>
    <cellStyle name="Comma [0] 5 5 11 2 2 2" xfId="6285"/>
    <cellStyle name="Comma [0] 2 2 9 5 2 4 2" xfId="6286"/>
    <cellStyle name="Comma [0] 2 2 12 2 3 2 2 2" xfId="6287"/>
    <cellStyle name="Comma [0] 2 2 2 2 2 7 3 4 2" xfId="6288"/>
    <cellStyle name="Comma [0] 2 2 2 6 7 3 4" xfId="6289"/>
    <cellStyle name="Comma [0] 2 2 17 3 3" xfId="6290"/>
    <cellStyle name="Comma [0] 5 5 11 2 3" xfId="6291"/>
    <cellStyle name="Comma [0] 3 3 12 2 2 2 2" xfId="6292"/>
    <cellStyle name="Comma [0] 2 2 9 5 2 5" xfId="6293"/>
    <cellStyle name="Comma [0] 2 2 12 2 3 2 3" xfId="6294"/>
    <cellStyle name="Comma [0] 2 2 2 2 2 7 3 5" xfId="6295"/>
    <cellStyle name="Comma [0] 2 2 4 20 4" xfId="6296"/>
    <cellStyle name="Comma [0] 2 2 4 15 4" xfId="6297"/>
    <cellStyle name="Comma [0] 2 2 14 3 4 2" xfId="6298"/>
    <cellStyle name="Comma [0] 2 2 4 2 7 9" xfId="6299"/>
    <cellStyle name="Comma [0] 5 5 11 2 4" xfId="6300"/>
    <cellStyle name="Comma [0] 2 2 9 5 2 6" xfId="6301"/>
    <cellStyle name="Comma [0] 2 2 12 2 3 2 4" xfId="6302"/>
    <cellStyle name="Comma [0] 5 7 10 3 2" xfId="6303"/>
    <cellStyle name="Comma [0] 2 3 2 8 2 3 2 2 2" xfId="6304"/>
    <cellStyle name="Comma [0] 2 2 4 12 2 3 2" xfId="6305"/>
    <cellStyle name="Comma [0] 2 2 2 2 2 7 3 6" xfId="6306"/>
    <cellStyle name="Comma [0] 2 4 3 4 5 5" xfId="6307"/>
    <cellStyle name="Comma [0] 3 3 9 6 3 7" xfId="6308"/>
    <cellStyle name="Comma [0] 2 2 3 11 2" xfId="6309"/>
    <cellStyle name="Comma [0] 2 2 2 4 8 3 2" xfId="6310"/>
    <cellStyle name="Comma [0] 2 2 9 3 5 2" xfId="6311"/>
    <cellStyle name="Comma [0] 2 2 2 2 2 5 6 2" xfId="6312"/>
    <cellStyle name="Comma [0] 2 2 8 3 2 2 2 2" xfId="6313"/>
    <cellStyle name="Comma [0] 2 4 4 5 2 2 4" xfId="6314"/>
    <cellStyle name="Comma [0] 2 2 12 2 3 3" xfId="6315"/>
    <cellStyle name="Comma [0] 2 2 4 21 2" xfId="6316"/>
    <cellStyle name="Comma [0] 2 2 4 16 2" xfId="6317"/>
    <cellStyle name="Comma [0] 2 2 2 11 2 2 5" xfId="6318"/>
    <cellStyle name="Comma [0] 2 2 4 2 8 7" xfId="6319"/>
    <cellStyle name="Comma [0] 2 4 7 3 9" xfId="6320"/>
    <cellStyle name="Comma [0] 2 2 12 2 3 3 2" xfId="6321"/>
    <cellStyle name="Comma [0] 2 4 3 6 3 7" xfId="6322"/>
    <cellStyle name="Comma [0] 5 5 11 3 2" xfId="6323"/>
    <cellStyle name="Comma [0] 2 2 9 5 3 4" xfId="6324"/>
    <cellStyle name="Comma [0] 2 2 2 2 2 7 4 4" xfId="6325"/>
    <cellStyle name="Comma [0] 3 2 10 2 2 3" xfId="6326"/>
    <cellStyle name="Comma [0] 2 2 12 2 3 4" xfId="6327"/>
    <cellStyle name="Comma [0] 2 2 12 2 3 5" xfId="6328"/>
    <cellStyle name="Comma [0] 2 2 12 2 3 6" xfId="6329"/>
    <cellStyle name="Comma [0] 2 2 12 2 3 7" xfId="6330"/>
    <cellStyle name="Comma [0] 3 3 8 16" xfId="6331"/>
    <cellStyle name="Comma [0] 2 2 2 2 4 4 3 2" xfId="6332"/>
    <cellStyle name="Comma [0] 2 2 12 5 3 6" xfId="6333"/>
    <cellStyle name="Comma [0] 2 2 2 2 7 6 3 5" xfId="6334"/>
    <cellStyle name="Comma [0] 2 3 2 9 4 3 2 2 2" xfId="6335"/>
    <cellStyle name="Comma [0] 3 5 4 3 4 2" xfId="6336"/>
    <cellStyle name="Comma [0] 2 2 12 7 2 2 3" xfId="6337"/>
    <cellStyle name="Comma [0] 2 2 2 6 2 2 5" xfId="6338"/>
    <cellStyle name="Comma [0] 2 4 11 3 2" xfId="6339"/>
    <cellStyle name="Comma [0] 2 4 4 2 3 2 4" xfId="6340"/>
    <cellStyle name="Comma [0] 3 3 6 7 3 7" xfId="6341"/>
    <cellStyle name="Comma [0] 3 2 8 7 9" xfId="6342"/>
    <cellStyle name="Comma [0] 2 2 6 4 5 2" xfId="6343"/>
    <cellStyle name="Comma [0] 5 5 12" xfId="6344"/>
    <cellStyle name="Comma [0] 4 3 7 7 3 5" xfId="6345"/>
    <cellStyle name="Comma [0] 2 2 2 2 8 6 2 3 2" xfId="6346"/>
    <cellStyle name="Comma [0] 2 3 5 9 2" xfId="6347"/>
    <cellStyle name="Comma [0] 2 2 12 2 4" xfId="6348"/>
    <cellStyle name="Comma [0] 2 2 6 4 5 2 2" xfId="6349"/>
    <cellStyle name="Comma [0] 5 5 12 2" xfId="6350"/>
    <cellStyle name="Comma [0] 2 3 5 9 2 2" xfId="6351"/>
    <cellStyle name="Comma [0] 2 2 12 2 4 2" xfId="6352"/>
    <cellStyle name="Comma [0] 2 2 3 12 2" xfId="6353"/>
    <cellStyle name="Comma [0] 2 2 2 4 8 4 2" xfId="6354"/>
    <cellStyle name="Comma [0] 2 2 9 3 6 2" xfId="6355"/>
    <cellStyle name="Comma [0] 2 2 2 2 2 5 7 2" xfId="6356"/>
    <cellStyle name="Comma [0] 2 3 3 9 7 2 4 2" xfId="6357"/>
    <cellStyle name="Comma [0] 2 2 4 3 5 4 2 2" xfId="6358"/>
    <cellStyle name="Comma [0] 5 5 12 3" xfId="6359"/>
    <cellStyle name="Comma [0] 2 3 5 9 2 3" xfId="6360"/>
    <cellStyle name="Comma [0] 2 2 12 2 4 3" xfId="6361"/>
    <cellStyle name="Comma [0] 5 5 12 4" xfId="6362"/>
    <cellStyle name="Comma [0] 2 3 5 9 2 4" xfId="6363"/>
    <cellStyle name="Comma [0] 2 3 6 5 5 2 2" xfId="6364"/>
    <cellStyle name="Comma [0] 2 2 12 2 4 4" xfId="6365"/>
    <cellStyle name="Comma [0] 5 5 12 5" xfId="6366"/>
    <cellStyle name="Comma [0] 2 3 5 9 2 5" xfId="6367"/>
    <cellStyle name="Comma [0] 2 2 12 2 4 5" xfId="6368"/>
    <cellStyle name="Comma [0] 3 3 8 17" xfId="6369"/>
    <cellStyle name="Comma [0] 2 2 2 2 4 4 3 3" xfId="6370"/>
    <cellStyle name="Comma [0] 2 2 12 5 3 7" xfId="6371"/>
    <cellStyle name="Comma [0] 2 2 2 2 7 6 3 6" xfId="6372"/>
    <cellStyle name="Comma [0] 2 2 2 5 14 2" xfId="6373"/>
    <cellStyle name="Comma [0] 3 4 9 5 2 7" xfId="6374"/>
    <cellStyle name="Comma [0] 2 2 3 4 7 2 2" xfId="6375"/>
    <cellStyle name="Comma [0] 2 3 9 2 4 2" xfId="6376"/>
    <cellStyle name="Comma [0] 5 6 10 2 4" xfId="6377"/>
    <cellStyle name="Comma [0] 3 2 10 8 2 2" xfId="6378"/>
    <cellStyle name="Comma [0] 2 2 12 7 2 2 4" xfId="6379"/>
    <cellStyle name="Comma [0] 2 2 2 2 6 2 2 2 2" xfId="6380"/>
    <cellStyle name="Comma [0] 2 3 2 7 2 2 4" xfId="6381"/>
    <cellStyle name="Comma [0] 2 2 2 6 2 2 6" xfId="6382"/>
    <cellStyle name="Comma [0] 2 4 11 3 3" xfId="6383"/>
    <cellStyle name="Comma [0] 2 4 4 2 3 2 5" xfId="6384"/>
    <cellStyle name="Comma [0] 5 5 7 3 2" xfId="6385"/>
    <cellStyle name="Comma [0] 2 4 2 8 2 2 2" xfId="6386"/>
    <cellStyle name="Comma [0] 3 12 6 2 2 2" xfId="6387"/>
    <cellStyle name="Comma [0] 2 2 6 4 5 3" xfId="6388"/>
    <cellStyle name="Comma [0] 5 5 13" xfId="6389"/>
    <cellStyle name="Comma [0] 4 3 7 7 3 6" xfId="6390"/>
    <cellStyle name="Comma [0] 2 3 5 9 3" xfId="6391"/>
    <cellStyle name="Comma [0] 2 2 12 2 5" xfId="6392"/>
    <cellStyle name="Comma [0] 4 5 6 3 2 4" xfId="6393"/>
    <cellStyle name="Comma [0] 2 2 2 2 6 2 2 2 2 2" xfId="6394"/>
    <cellStyle name="Comma [0] 2 3 2 7 2 2 4 2" xfId="6395"/>
    <cellStyle name="Comma [0] 5 5 13 2" xfId="6396"/>
    <cellStyle name="Comma [0] 2 3 5 9 3 2" xfId="6397"/>
    <cellStyle name="Comma [0] 2 2 12 2 5 2" xfId="6398"/>
    <cellStyle name="Comma [0] 5 5 7 3 2 4" xfId="6399"/>
    <cellStyle name="Comma [0] 3 2 2 6 8 10" xfId="6400"/>
    <cellStyle name="Comma [0] 2 2 2 2 7 2 3 2 2 2" xfId="6401"/>
    <cellStyle name="Comma [0] 2 3 3 7 3 2 4 2" xfId="6402"/>
    <cellStyle name="Comma [0] 2 2 12 2 5 4" xfId="6403"/>
    <cellStyle name="Comma [0] 2 2 12 2 5 5" xfId="6404"/>
    <cellStyle name="Comma [0] 2 2 2 2 7 6 3 7" xfId="6405"/>
    <cellStyle name="Comma [0] 4 5 5 3 4 2" xfId="6406"/>
    <cellStyle name="Comma [0] 4 3 6 11 2 2" xfId="6407"/>
    <cellStyle name="Comma [0] 2 2 3 4 7 2 3" xfId="6408"/>
    <cellStyle name="Comma [0] 2 3 9 2 4 3" xfId="6409"/>
    <cellStyle name="Comma [0] 5 6 10 2 5" xfId="6410"/>
    <cellStyle name="Comma [0] 3 2 10 8 2 3" xfId="6411"/>
    <cellStyle name="Comma [0] 2 2 12 7 2 2 5" xfId="6412"/>
    <cellStyle name="Comma [0] 2 2 2 2 6 2 2 2 3" xfId="6413"/>
    <cellStyle name="Comma [0] 2 3 2 7 2 2 5" xfId="6414"/>
    <cellStyle name="Comma [0] 5 5 7 3 3" xfId="6415"/>
    <cellStyle name="Comma [0] 2 4 2 8 2 2 3" xfId="6416"/>
    <cellStyle name="Comma [0] 2 2 2 6 2 2 7" xfId="6417"/>
    <cellStyle name="Comma [0] 2 4 11 3 4" xfId="6418"/>
    <cellStyle name="Comma [0] 2 2 2 2 9 5 7 2" xfId="6419"/>
    <cellStyle name="Comma [0] 3 12 6 2 2 3" xfId="6420"/>
    <cellStyle name="Comma [0] 2 2 6 4 5 4" xfId="6421"/>
    <cellStyle name="Comma [0] 5 5 14" xfId="6422"/>
    <cellStyle name="Comma [0] 4 3 7 7 3 7" xfId="6423"/>
    <cellStyle name="Comma [0] 3 2 7 4 5 2" xfId="6424"/>
    <cellStyle name="Comma [0] 2 3 2 2 9 3 2" xfId="6425"/>
    <cellStyle name="Comma [0] 2 3 5 9 4" xfId="6426"/>
    <cellStyle name="Comma [0] 2 2 12 2 6" xfId="6427"/>
    <cellStyle name="Comma [0] 2 2 2 2 6 2 2 2 4" xfId="6428"/>
    <cellStyle name="Comma [0] 2 3 2 7 2 2 6" xfId="6429"/>
    <cellStyle name="Comma [0] 5 5 7 3 4" xfId="6430"/>
    <cellStyle name="Comma [0] 2 2 2 3 6 3 2 2 2" xfId="6431"/>
    <cellStyle name="Comma [0] 2 4 2 8 2 2 4" xfId="6432"/>
    <cellStyle name="Comma [0] 2 4 11 3 5" xfId="6433"/>
    <cellStyle name="Comma [0] 3 12 6 2 2 4" xfId="6434"/>
    <cellStyle name="Comma [0] 2 2 6 4 5 5" xfId="6435"/>
    <cellStyle name="Comma [0] 2 3 18 4 2" xfId="6436"/>
    <cellStyle name="Comma [0] 5 5 15" xfId="6437"/>
    <cellStyle name="Comma [0] 3 2 7 4 5 3" xfId="6438"/>
    <cellStyle name="Comma [0] 2 3 5 9 5" xfId="6439"/>
    <cellStyle name="Comma [0] 2 2 12 2 7" xfId="6440"/>
    <cellStyle name="Comma [0] 3 2 2 2 3 2 4 2" xfId="6441"/>
    <cellStyle name="Comma [0] 2 2 12 5 4 4" xfId="6442"/>
    <cellStyle name="Comma [0] 2 2 2 6 2 3 3" xfId="6443"/>
    <cellStyle name="Comma [0] 2 4 4 2 3 3 2" xfId="6444"/>
    <cellStyle name="Comma [0] 2 2 12 3 2" xfId="6445"/>
    <cellStyle name="Comma [0] 4 18 3" xfId="6446"/>
    <cellStyle name="Comma [0] 2 2 2 2 5 9 2" xfId="6447"/>
    <cellStyle name="Comma [0] 2 2 12 3 2 2 2" xfId="6448"/>
    <cellStyle name="Comma [0] 2 4 4 5 2 7" xfId="6449"/>
    <cellStyle name="Comma [0] 2 2 2 2 3 6 3 4" xfId="6450"/>
    <cellStyle name="Comma [0] 5 4 7 5 2 2" xfId="6451"/>
    <cellStyle name="Comma [0] 4 18 4" xfId="6452"/>
    <cellStyle name="Comma [0] 2 2 2 2 5 9 3" xfId="6453"/>
    <cellStyle name="Comma [0] 3 4 3 7 2 2 2 2" xfId="6454"/>
    <cellStyle name="Comma [0] 2 2 12 3 2 2 3" xfId="6455"/>
    <cellStyle name="Comma [0] 2 2 2 2 3 6 3 5" xfId="6456"/>
    <cellStyle name="Comma [0] 3 4 4 7 3 2 2 2" xfId="6457"/>
    <cellStyle name="Comma [0] 2 3 5 2 4 3" xfId="6458"/>
    <cellStyle name="Comma [0] 4 18 6" xfId="6459"/>
    <cellStyle name="Comma [0] 2 2 2 2 5 9 5" xfId="6460"/>
    <cellStyle name="Comma [0] 2 2 12 3 2 2 5" xfId="6461"/>
    <cellStyle name="Comma [0] 2 2 2 2 3 6 3 7" xfId="6462"/>
    <cellStyle name="Comma [0] 4 3 2 3 7" xfId="6463"/>
    <cellStyle name="Comma [0] 3 2 2 9 3 2 6" xfId="6464"/>
    <cellStyle name="Comma [0] 2 2 2 2 5 5 3 4 2" xfId="6465"/>
    <cellStyle name="Comma [0] 2 2 12 3 2 3 2" xfId="6466"/>
    <cellStyle name="Comma [0] 2 4 4 5 3 7" xfId="6467"/>
    <cellStyle name="Comma [0] 2 2 2 2 9 7 10" xfId="6468"/>
    <cellStyle name="Comma [0] 2 4 8 10 2" xfId="6469"/>
    <cellStyle name="Comma [0] 2 2 4 9 9 2 5" xfId="6470"/>
    <cellStyle name="Comma [0] 4 2 2 5 2 2" xfId="6471"/>
    <cellStyle name="Comma [0] 2 2 2 2 3 6 4 4" xfId="6472"/>
    <cellStyle name="Comma [0] 2 3 3 4 4 5 4" xfId="6473"/>
    <cellStyle name="Comma [0] 4 3 2 4 4" xfId="6474"/>
    <cellStyle name="Comma [0] 3 2 2 9 3 3 3" xfId="6475"/>
    <cellStyle name="Comma [0] 2 2 3 6 4 3 2 3" xfId="6476"/>
    <cellStyle name="Comma [0] 2 2 2 4 9 2 2 2" xfId="6477"/>
    <cellStyle name="Comma [0] 2 2 9 4 4 2 2" xfId="6478"/>
    <cellStyle name="Comma [0] 2 2 2 6 3 3 2 5" xfId="6479"/>
    <cellStyle name="Comma [0] 2 2 2 2 2 6 5 2 2" xfId="6480"/>
    <cellStyle name="Comma [0] 2 2 12 5 4 5" xfId="6481"/>
    <cellStyle name="Comma [0] 4 2 6 5 2 2" xfId="6482"/>
    <cellStyle name="Comma [0] 2 2 2 2 7 6 4 4" xfId="6483"/>
    <cellStyle name="Comma [0] 5 4 11 2 4" xfId="6484"/>
    <cellStyle name="Comma [0] 2 2 4 5 2 6" xfId="6485"/>
    <cellStyle name="Comma [0] 2 2 12 7 2 3 2" xfId="6486"/>
    <cellStyle name="Comma [0] 2 4 8 5 3 7" xfId="6487"/>
    <cellStyle name="Comma [0] 2 2 4 3 2 2 2 2 2" xfId="6488"/>
    <cellStyle name="Comma [0] 2 2 2 6 2 3 4" xfId="6489"/>
    <cellStyle name="Comma [0] 2 2 12 3 3" xfId="6490"/>
    <cellStyle name="Comma [0] 2 2 2 6 2 3 4 2" xfId="6491"/>
    <cellStyle name="Comma [0] 2 3 2 8 6 5 5" xfId="6492"/>
    <cellStyle name="Comma [0] 2 2 12 3 3 2" xfId="6493"/>
    <cellStyle name="Comma [0] 2 2 2 2 6 9" xfId="6494"/>
    <cellStyle name="Comma [0] 2 2 4 10 2 2 2 2" xfId="6495"/>
    <cellStyle name="Comma [0] 2 2 2 10 10 5" xfId="6496"/>
    <cellStyle name="Comma [0] 3 3 2 8 3 6" xfId="6497"/>
    <cellStyle name="Comma [0] 2 2 4 6 3 3 5" xfId="6498"/>
    <cellStyle name="Comma [0] 3 2 8 11 4 2" xfId="6499"/>
    <cellStyle name="Comma [0] 2 2 2 2 3 2 4" xfId="6500"/>
    <cellStyle name="Comma [0] 2 2 12 3 3 2 2" xfId="6501"/>
    <cellStyle name="Comma [0] 2 3 7 4 2 2 5" xfId="6502"/>
    <cellStyle name="Comma [0] 2 4 4 6 2 7" xfId="6503"/>
    <cellStyle name="Comma [0] 3 4 5 6 2 5" xfId="6504"/>
    <cellStyle name="Comma [0] 2 4 7 5 2 2 3" xfId="6505"/>
    <cellStyle name="Comma [0] 2 2 2 2 6 9 2" xfId="6506"/>
    <cellStyle name="Comma [0] 2 2 2 2 3 7 3 4" xfId="6507"/>
    <cellStyle name="Comma [0] 2 3 2 7 2 3 2 2 2" xfId="6508"/>
    <cellStyle name="Comma [0] 2 2 2 10 10 6" xfId="6509"/>
    <cellStyle name="Comma [0] 2 4 4 8 3 3 2" xfId="6510"/>
    <cellStyle name="Comma [0] 3 3 2 8 3 7" xfId="6511"/>
    <cellStyle name="Comma [0] 2 2 4 6 3 3 6" xfId="6512"/>
    <cellStyle name="Comma [0] 2 2 2 5 5 2" xfId="6513"/>
    <cellStyle name="Comma [0] 4 3 3 8 3 5" xfId="6514"/>
    <cellStyle name="Comma [0] 2 2 2 2 8 2 3 3 2" xfId="6515"/>
    <cellStyle name="Comma [0] 2 2 2 2 3 2 5" xfId="6516"/>
    <cellStyle name="Comma [0] 2 2 12 3 3 2 3" xfId="6517"/>
    <cellStyle name="Comma [0] 3 4 5 6 2 6" xfId="6518"/>
    <cellStyle name="Comma [0] 2 2 8 6 2 2 2 2" xfId="6519"/>
    <cellStyle name="Comma [0] 2 4 7 5 2 2 4" xfId="6520"/>
    <cellStyle name="Comma [0] 2 2 2 2 6 9 3" xfId="6521"/>
    <cellStyle name="Comma [0] 2 2 2 2 3 7 3 5" xfId="6522"/>
    <cellStyle name="Comma [0] 2 2 2 2 2 6 6 2" xfId="6523"/>
    <cellStyle name="Comma [0] 2 2 2 9 2 2 5" xfId="6524"/>
    <cellStyle name="Comma [0] 2 4 4 5 3 2 4" xfId="6525"/>
    <cellStyle name="Comma [0] 2 4 3 5 5 5" xfId="6526"/>
    <cellStyle name="Comma [0] 3 3 9 7 3 7" xfId="6527"/>
    <cellStyle name="Comma [0] 2 2 2 4 9 3 2" xfId="6528"/>
    <cellStyle name="Comma [0] 2 2 9 4 5 2" xfId="6529"/>
    <cellStyle name="Comma [0] 2 2 12 3 3 3" xfId="6530"/>
    <cellStyle name="Comma [0] 3 3 5 7 3 2 3" xfId="6531"/>
    <cellStyle name="Comma [0] 3 2 4 4 10" xfId="6532"/>
    <cellStyle name="Comma [0] 2 2 2 10 11 5" xfId="6533"/>
    <cellStyle name="Comma [0] 2 2 4 6 3 4 5" xfId="6534"/>
    <cellStyle name="Comma [0] 2 2 2 2 3 3 4" xfId="6535"/>
    <cellStyle name="Comma [0] 3 4 18 2 4" xfId="6536"/>
    <cellStyle name="Comma [0] 2 2 2 12 2 2 5" xfId="6537"/>
    <cellStyle name="Comma [0] 2 2 12 3 3 3 2" xfId="6538"/>
    <cellStyle name="Comma [0] 2 4 4 6 3 7" xfId="6539"/>
    <cellStyle name="Comma [0] 4 2 2 6 2 2" xfId="6540"/>
    <cellStyle name="Comma [0] 2 2 2 2 3 7 4 4" xfId="6541"/>
    <cellStyle name="Comma [0] 3 2 11 2 2 3" xfId="6542"/>
    <cellStyle name="Comma [0] 2 2 12 3 4 2 2" xfId="6543"/>
    <cellStyle name="Comma [0] 2 3 7 4 3 2 5" xfId="6544"/>
    <cellStyle name="Comma [0] 2 4 4 7 2 7" xfId="6545"/>
    <cellStyle name="Comma [0] 3 4 5 7 2 5" xfId="6546"/>
    <cellStyle name="Comma [0] 2 4 7 5 3 2 3" xfId="6547"/>
    <cellStyle name="Comma [0] 2 2 2 2 7 9 2" xfId="6548"/>
    <cellStyle name="Comma [0] 2 2 2 2 3 8 3 4" xfId="6549"/>
    <cellStyle name="Comma [0] 2 3 11 7" xfId="6550"/>
    <cellStyle name="Comma [0] 2 2 12 3 5 2" xfId="6551"/>
    <cellStyle name="Comma [0] 2 2 2 2 8 9" xfId="6552"/>
    <cellStyle name="Comma [0] 4 3 12 5" xfId="6553"/>
    <cellStyle name="Comma [0] 2 2 12 3 5 2 2" xfId="6554"/>
    <cellStyle name="Comma [0] 2 4 4 8 2 7" xfId="6555"/>
    <cellStyle name="Comma [0] 2 2 2 4 9" xfId="6556"/>
    <cellStyle name="Comma [0] 2 3 3 4 6 10" xfId="6557"/>
    <cellStyle name="Comma [0] 2 2 2 2 8 2 2 7" xfId="6558"/>
    <cellStyle name="Comma [0] 2 2 2 2 8 9 2" xfId="6559"/>
    <cellStyle name="Comma [0] 2 2 12 3 8" xfId="6560"/>
    <cellStyle name="Comma [0] 2 2 12 3 9" xfId="6561"/>
    <cellStyle name="Comma [0] 2 2 12 4 2 2 2" xfId="6562"/>
    <cellStyle name="Comma [0] 2 4 5 5 2 7" xfId="6563"/>
    <cellStyle name="Comma [0] 2 2 3 14 4 5" xfId="6564"/>
    <cellStyle name="Comma [0] 4 2 6 6 7" xfId="6565"/>
    <cellStyle name="Comma [0] 3 4 6 5 2 5" xfId="6566"/>
    <cellStyle name="Comma [0] 2 2 2 3 7 10" xfId="6567"/>
    <cellStyle name="Comma [0] 2 2 2 2 4 6 3 4" xfId="6568"/>
    <cellStyle name="Comma [0] 2 2 3 5 11 4" xfId="6569"/>
    <cellStyle name="Comma [0] 2 2 3 3 8 4 2 2" xfId="6570"/>
    <cellStyle name="Comma [0] 2 2 2 10 3 2 2 2 2" xfId="6571"/>
    <cellStyle name="Comma [0] 3 4 3 7 3 2 2 2" xfId="6572"/>
    <cellStyle name="Comma [0] 2 2 12 4 2 2 3" xfId="6573"/>
    <cellStyle name="Comma [0] 2 2 2 2 4 6 3 5" xfId="6574"/>
    <cellStyle name="Comma [0] 2 2 12 5 2 2 2 2" xfId="6575"/>
    <cellStyle name="Comma [0] 4 4 2 3 7" xfId="6576"/>
    <cellStyle name="Comma [0] 2 2 2 2 5 6 3 4 2" xfId="6577"/>
    <cellStyle name="Comma [0] 2 2 12 4 2 2 5" xfId="6578"/>
    <cellStyle name="Comma [0] 2 2 2 2 4 6 3 7" xfId="6579"/>
    <cellStyle name="Comma [0] 3 3 6 7 10" xfId="6580"/>
    <cellStyle name="Comma [0] 2 2 2 2 2 7 5 2" xfId="6581"/>
    <cellStyle name="Comma [0] 3 8 4 3 2 4" xfId="6582"/>
    <cellStyle name="Comma [0] 2 2 12 4 2 3" xfId="6583"/>
    <cellStyle name="Comma [0] 2 2 12 4 2 3 2" xfId="6584"/>
    <cellStyle name="Comma [0] 2 4 5 5 3 7" xfId="6585"/>
    <cellStyle name="Comma [0] 2 2 3 14 5 5" xfId="6586"/>
    <cellStyle name="Comma [0] 4 2 3 5 2 2" xfId="6587"/>
    <cellStyle name="Comma [0] 2 2 2 2 4 6 4 4" xfId="6588"/>
    <cellStyle name="Comma [0] 2 3 3 5 4 5 4" xfId="6589"/>
    <cellStyle name="Comma [0] 4 4 2 4 4" xfId="6590"/>
    <cellStyle name="Comma [0] 2 2 3 6 5 3 2 3" xfId="6591"/>
    <cellStyle name="Comma [0] 2 2 9 5 4 2 2" xfId="6592"/>
    <cellStyle name="Comma [0] 2 2 2 6 4 3 2 5" xfId="6593"/>
    <cellStyle name="Comma [0] 2 2 4 12 7" xfId="6594"/>
    <cellStyle name="Comma [0] 2 2 2 2 2 7 5 2 2" xfId="6595"/>
    <cellStyle name="Comma [0] 4 2 9 7 3 5" xfId="6596"/>
    <cellStyle name="Comma [0] 2 2 2 2 7 8 2 3 2" xfId="6597"/>
    <cellStyle name="Comma [0] 2 3 3 3 3 2 6" xfId="6598"/>
    <cellStyle name="Comma [0] 3 3 7 4 10" xfId="6599"/>
    <cellStyle name="Comma [0] 2 2 3 4 12 2 2" xfId="6600"/>
    <cellStyle name="Comma [0] 2 2 2 10 7 3 2 3" xfId="6601"/>
    <cellStyle name="Comma [0] 2 3 10 7 3 2" xfId="6602"/>
    <cellStyle name="Comma [0] 2 4 3 4 3 2 4" xfId="6603"/>
    <cellStyle name="Comma [0] 2 2 3 25" xfId="6604"/>
    <cellStyle name="Comma [0] 2 2 12 5 5 5" xfId="6605"/>
    <cellStyle name="Comma [0] 4 2 6 5 3 2" xfId="6606"/>
    <cellStyle name="Comma [0] 3 2 2 8 7 4 2 2" xfId="6607"/>
    <cellStyle name="Comma [0] 2 2 2 2 7 6 5 4" xfId="6608"/>
    <cellStyle name="Comma [0] 2 2 4 5 3 6" xfId="6609"/>
    <cellStyle name="Comma [0] 2 2 12 7 2 4 2" xfId="6610"/>
    <cellStyle name="Comma [0] 5 6 10 4 2" xfId="6611"/>
    <cellStyle name="Comma [0] 2 2 2 9 9 2 4" xfId="6612"/>
    <cellStyle name="Comma [0] 2 2 3 4 4 3 2 2" xfId="6613"/>
    <cellStyle name="Comma [0] 2 3 2 4 3" xfId="6614"/>
    <cellStyle name="Comma [0] 3 2 2 3 4 3 5" xfId="6615"/>
    <cellStyle name="Comma [0] 2 3 2 4 10 2 2 2" xfId="6616"/>
    <cellStyle name="Comma [0] 2 2 17 3 2 5" xfId="6617"/>
    <cellStyle name="Comma [0] 3 2 10 5 3 2 2" xfId="6618"/>
    <cellStyle name="Comma [0] 2 2 2 11 2 4" xfId="6619"/>
    <cellStyle name="Comma [0] 2 2 2 4 3 3 2 4" xfId="6620"/>
    <cellStyle name="Comma [0] 2 2 2 6 2 4 4" xfId="6621"/>
    <cellStyle name="Comma [0] 4 2 7 10 4" xfId="6622"/>
    <cellStyle name="Comma [0] 2 2 4 9 6 2 2 3" xfId="6623"/>
    <cellStyle name="Comma [0] 4 10 14" xfId="6624"/>
    <cellStyle name="Comma [0] 2 2 12 4 3" xfId="6625"/>
    <cellStyle name="Comma [0] 4 3 7 7 5 4" xfId="6626"/>
    <cellStyle name="Comma [0] 2 2 3 9 5 2 2 5" xfId="6627"/>
    <cellStyle name="Comma [0] 3 3 3 12 3" xfId="6628"/>
    <cellStyle name="Comma [0] 2 2 12 4 3 2 3" xfId="6629"/>
    <cellStyle name="Comma [0] 2 2 2 2 4 7 3 5" xfId="6630"/>
    <cellStyle name="Comma [0] 3 3 3 12 5" xfId="6631"/>
    <cellStyle name="Comma [0] 2 2 12 4 3 2 5" xfId="6632"/>
    <cellStyle name="Comma [0] 2 2 2 2 4 7 3 7" xfId="6633"/>
    <cellStyle name="Comma [0] 2 2 4 4 5 3 2 2" xfId="6634"/>
    <cellStyle name="Comma [0] 2 2 2 2 9 2 2 3" xfId="6635"/>
    <cellStyle name="Comma [0] 3 2 10 5 3 2 4" xfId="6636"/>
    <cellStyle name="Comma [0] 4 2 9 6 3" xfId="6637"/>
    <cellStyle name="Comma [0] 2 2 2 11 2 6" xfId="6638"/>
    <cellStyle name="Comma [0] 3 2 2 3 4 3 7" xfId="6639"/>
    <cellStyle name="Comma [0] 2 4 5 8 2 3" xfId="6640"/>
    <cellStyle name="Comma [0] 2 2 3 4 4 3 2 4" xfId="6641"/>
    <cellStyle name="Comma [0] 2 3 2 4 5" xfId="6642"/>
    <cellStyle name="Comma [0] 5 5 7 5 2" xfId="6643"/>
    <cellStyle name="Comma [0] 3 3 3 7 2 2 4" xfId="6644"/>
    <cellStyle name="Comma [0] 2 2 3 2 7 2 2 2 2" xfId="6645"/>
    <cellStyle name="Comma [0] 2 4 2 8 2 4 2" xfId="6646"/>
    <cellStyle name="Comma [0] 2 4 11 5 3" xfId="6647"/>
    <cellStyle name="Comma [0] 3 4 5 2 3 2 5" xfId="6648"/>
    <cellStyle name="Comma [0] 2 2 2 2 6 2 2 4 2" xfId="6649"/>
    <cellStyle name="Comma [0] 2 3 2 7 2 4 4" xfId="6650"/>
    <cellStyle name="Comma [0] 4 2 7 10 6" xfId="6651"/>
    <cellStyle name="Comma [0] 2 2 4 9 6 2 2 5" xfId="6652"/>
    <cellStyle name="Comma [0] 3 12 6 2 4 2" xfId="6653"/>
    <cellStyle name="Comma [0] 4 10 16" xfId="6654"/>
    <cellStyle name="Comma [0] 3 2 8 6 10" xfId="6655"/>
    <cellStyle name="Comma [0] 2 2 12 4 5" xfId="6656"/>
    <cellStyle name="Comma [0] 4 8 12 5" xfId="6657"/>
    <cellStyle name="Comma [0] 2 2 12 4 5 2 2" xfId="6658"/>
    <cellStyle name="Comma [0] 2 4 5 8 2 7" xfId="6659"/>
    <cellStyle name="Comma [0] 2 3 2 4 9" xfId="6660"/>
    <cellStyle name="Comma [0] 2 3 3 9 6 10" xfId="6661"/>
    <cellStyle name="Comma [0] 2 2 2 2 9 2 2 7" xfId="6662"/>
    <cellStyle name="Comma [0] 2 2 12 4 9" xfId="6663"/>
    <cellStyle name="Comma [0] 2 2 4 4 5 3 2 3" xfId="6664"/>
    <cellStyle name="Comma [0] 2 2 2 2 9 2 2 4" xfId="6665"/>
    <cellStyle name="Comma [0] 3 2 10 5 3 2 5" xfId="6666"/>
    <cellStyle name="Comma [0] 4 2 9 6 4" xfId="6667"/>
    <cellStyle name="Comma [0] 3 4 6 8 2 2" xfId="6668"/>
    <cellStyle name="Comma [0] 2 2 2 11 2 7" xfId="6669"/>
    <cellStyle name="Comma [0] 2 2 2 2 9 7 3 2 2 2" xfId="6670"/>
    <cellStyle name="Comma [0] 4 8 12 2" xfId="6671"/>
    <cellStyle name="Comma [0] 2 3 7 5 4 2 2" xfId="6672"/>
    <cellStyle name="Comma [0] 2 4 5 8 2 4" xfId="6673"/>
    <cellStyle name="Comma [0] 2 2 3 4 4 3 2 5" xfId="6674"/>
    <cellStyle name="Comma [0] 2 2 3 17 4 2" xfId="6675"/>
    <cellStyle name="Comma [0] 2 3 2 4 6" xfId="6676"/>
    <cellStyle name="Comma [0] 4 10 17" xfId="6677"/>
    <cellStyle name="Comma [0] 2 2 12 4 6" xfId="6678"/>
    <cellStyle name="Comma [0] 2 2 12 4 7" xfId="6679"/>
    <cellStyle name="Comma [0] 2 2 12 4 8" xfId="6680"/>
    <cellStyle name="Comma [0] 4 3 5 8 3 4 2" xfId="6681"/>
    <cellStyle name="Comma [0] 2 2 2 8 8 7" xfId="6682"/>
    <cellStyle name="Comma [0] 3 2 4 4 8" xfId="6683"/>
    <cellStyle name="Comma [0] 2 2 2 10 4 2" xfId="6684"/>
    <cellStyle name="Comma [0] 2 2 2 4 3 2 4 2" xfId="6685"/>
    <cellStyle name="Comma [0] 3 3 8 12 2 2" xfId="6686"/>
    <cellStyle name="Comma [0] 2 2 12 5 3 2 2 2" xfId="6687"/>
    <cellStyle name="Comma [0] 4 5 2 3 7" xfId="6688"/>
    <cellStyle name="Comma [0] 2 2 2 2 5 7 3 4 2" xfId="6689"/>
    <cellStyle name="Comma [0] 2 2 2 2 5 6 3 7" xfId="6690"/>
    <cellStyle name="Comma [0] 4 9 8 8" xfId="6691"/>
    <cellStyle name="Comma [0] 2 2 2 2 6 13 3" xfId="6692"/>
    <cellStyle name="Comma [0] 4 5 3 3 4 2" xfId="6693"/>
    <cellStyle name="Comma [0] 2 2 3 2 7 2 3" xfId="6694"/>
    <cellStyle name="Comma [0] 2 3 7 2 4 3" xfId="6695"/>
    <cellStyle name="Comma [0] 2 2 12 5 2 2 5" xfId="6696"/>
    <cellStyle name="Comma [0] 4 7 11 3" xfId="6697"/>
    <cellStyle name="Comma [0] 2 2 2 7 6 3 2 2 2" xfId="6698"/>
    <cellStyle name="Comma [0] 2 2 3 12 3 3" xfId="6699"/>
    <cellStyle name="Comma [0] 3 2 2 2 3 2 2 4" xfId="6700"/>
    <cellStyle name="Comma [0] 2 2 2 2 4 4 2 2" xfId="6701"/>
    <cellStyle name="Comma [0] 2 2 12 5 2 6" xfId="6702"/>
    <cellStyle name="Comma [0] 2 2 2 2 13 2 2 2 2" xfId="6703"/>
    <cellStyle name="Comma [0] 2 2 3 4 2 3 4" xfId="6704"/>
    <cellStyle name="Comma [0] 2 2 2 2 2 8 5 5" xfId="6705"/>
    <cellStyle name="Comma [0] 2 3 3 5 2 3 2" xfId="6706"/>
    <cellStyle name="Comma [0] 3 2 10 3 3 4" xfId="6707"/>
    <cellStyle name="Comma [0] 2 3 2 8 9 5" xfId="6708"/>
    <cellStyle name="Comma [0] 3 7 7 4" xfId="6709"/>
    <cellStyle name="Comma [0] 2 2 5 11 4 2" xfId="6710"/>
    <cellStyle name="Comma [0] 3 2 2 2 3 2 2 5" xfId="6711"/>
    <cellStyle name="Comma [0] 2 2 2 2 4 4 2 3" xfId="6712"/>
    <cellStyle name="Comma [0] 2 2 12 5 2 7" xfId="6713"/>
    <cellStyle name="Comma [0] 2 2 2 11 3 4 2" xfId="6714"/>
    <cellStyle name="Comma [0] 3 3 8 12" xfId="6715"/>
    <cellStyle name="Comma [0] 2 2 12 5 3 2" xfId="6716"/>
    <cellStyle name="Comma [0] 4 2 7 11 4 2" xfId="6717"/>
    <cellStyle name="Comma [0] 2 2 2 4 6 9" xfId="6718"/>
    <cellStyle name="Comma [0] 2 2 2 9 9 4 2" xfId="6719"/>
    <cellStyle name="Comma [0] 2 3 2 5 3 2 5" xfId="6720"/>
    <cellStyle name="Comma [0] 5 3 8 3 3" xfId="6721"/>
    <cellStyle name="Comma [0] 2 4 2 6 3 2 3" xfId="6722"/>
    <cellStyle name="Comma [0] 4 11 7 3 2 2 2" xfId="6723"/>
    <cellStyle name="Comma [0] 2 2 2 10 7" xfId="6724"/>
    <cellStyle name="Comma [0] 2 2 2 4 3 2 7" xfId="6725"/>
    <cellStyle name="Comma [0] 2 2 2 2 7 6 7 2" xfId="6726"/>
    <cellStyle name="Comma [0] 3 12 4 3 2 3" xfId="6727"/>
    <cellStyle name="Comma [0] 2 2 4 5 5 4" xfId="6728"/>
    <cellStyle name="Comma [0] 3 2 5 4 8" xfId="6729"/>
    <cellStyle name="Comma [0] 2 2 2 11 4 2" xfId="6730"/>
    <cellStyle name="Comma [0] 2 2 2 4 3 3 4 2" xfId="6731"/>
    <cellStyle name="Comma [0] 2 2 3 2 8 2 3" xfId="6732"/>
    <cellStyle name="Comma [0] 2 3 7 3 4 3" xfId="6733"/>
    <cellStyle name="Comma [0] 3 3 8 12 5" xfId="6734"/>
    <cellStyle name="Comma [0] 2 2 12 5 3 2 5" xfId="6735"/>
    <cellStyle name="Comma [0] 2 2 2 2 5 7 3 7" xfId="6736"/>
    <cellStyle name="Comma [0] 2 2 2 2 2 8 6 2" xfId="6737"/>
    <cellStyle name="Comma [0] 2 2 2 9 4 2 5" xfId="6738"/>
    <cellStyle name="Comma [0] 3 3 8 13" xfId="6739"/>
    <cellStyle name="Comma [0] 2 2 12 5 3 3" xfId="6740"/>
    <cellStyle name="Comma [0] 2 2 12 5 4 2" xfId="6741"/>
    <cellStyle name="Comma [0] 2 2 2 4 7 9" xfId="6742"/>
    <cellStyle name="Comma [0] 2 2 4 4 5 3 3 2" xfId="6743"/>
    <cellStyle name="Comma [0] 2 2 2 2 9 2 3 3" xfId="6744"/>
    <cellStyle name="Comma [0] 4 2 9 7 3" xfId="6745"/>
    <cellStyle name="Comma [0] 2 2 2 11 3 6" xfId="6746"/>
    <cellStyle name="Comma [0] 2 2 12 5 5" xfId="6747"/>
    <cellStyle name="Comma [0] 2 2 3 22" xfId="6748"/>
    <cellStyle name="Comma [0] 2 2 3 17" xfId="6749"/>
    <cellStyle name="Comma [0] 2 2 2 4 8 9" xfId="6750"/>
    <cellStyle name="Comma [0] 2 2 12 5 5 2" xfId="6751"/>
    <cellStyle name="Comma [0] 2 2 3 23" xfId="6752"/>
    <cellStyle name="Comma [0] 2 2 3 18" xfId="6753"/>
    <cellStyle name="Comma [0] 2 2 12 5 5 3" xfId="6754"/>
    <cellStyle name="Comma [0] 2 4 14 2 2 2 2" xfId="6755"/>
    <cellStyle name="Comma [0] 2 2 12 5 7" xfId="6756"/>
    <cellStyle name="Comma [0] 2 2 12 5 8" xfId="6757"/>
    <cellStyle name="Comma [0] 2 2 12 5 9" xfId="6758"/>
    <cellStyle name="Comma [0] 2 2 2 8 14 2" xfId="6759"/>
    <cellStyle name="Comma [0] 2 3 2 3 3 3 2 3" xfId="6760"/>
    <cellStyle name="Comma [0] 2 2 4 9 6 2 4" xfId="6761"/>
    <cellStyle name="Comma [0] 2 2 2 2 3 3 4 3" xfId="6762"/>
    <cellStyle name="Comma [0] 2 2 12 6" xfId="6763"/>
    <cellStyle name="Comma [0] 3 9 8 2 4" xfId="6764"/>
    <cellStyle name="Comma [0] 2 2 3 4 8 5 2" xfId="6765"/>
    <cellStyle name="Comma [0] 2 3 9 3 7 2" xfId="6766"/>
    <cellStyle name="Comma [0] 2 2 2 10 4 2 3 2" xfId="6767"/>
    <cellStyle name="Comma [0] 4 3 3 17" xfId="6768"/>
    <cellStyle name="Comma [0] 3 7 11 6" xfId="6769"/>
    <cellStyle name="Comma [0] 2 2 2 2 9 3 3 3" xfId="6770"/>
    <cellStyle name="Comma [0] 2 2 2 12 3 6" xfId="6771"/>
    <cellStyle name="Comma [0] 2 2 8 7 3 2 2" xfId="6772"/>
    <cellStyle name="Comma [0] 5 5 8 6 2" xfId="6773"/>
    <cellStyle name="Comma [0] 2 2 4 7 2 3 2 4" xfId="6774"/>
    <cellStyle name="Comma [0] 2 2 2 5 6 2 2 5" xfId="6775"/>
    <cellStyle name="Comma [0] 3 3 13 4 2 2" xfId="6776"/>
    <cellStyle name="Comma [0] 2 3 2 7 3 5 4" xfId="6777"/>
    <cellStyle name="Comma [0] 3 4 3 8 3 3 2" xfId="6778"/>
    <cellStyle name="Comma [0] 2 2 3 5 7 2 2 3" xfId="6779"/>
    <cellStyle name="Comma [0] 2 2 2 2 3 12" xfId="6780"/>
    <cellStyle name="Comma [0] 2 2 12 6 10" xfId="6781"/>
    <cellStyle name="Comma [0] 2 2 13 5 5" xfId="6782"/>
    <cellStyle name="Comma [0] 5 3 8 3 4" xfId="6783"/>
    <cellStyle name="Comma [0] 2 4 2 6 3 2 4" xfId="6784"/>
    <cellStyle name="Comma [0] 2 2 2 10 8" xfId="6785"/>
    <cellStyle name="Comma [0] 3 2 5 4 9" xfId="6786"/>
    <cellStyle name="Comma [0] 2 2 2 11 4 3" xfId="6787"/>
    <cellStyle name="Comma [0] 4 2 7 12 3" xfId="6788"/>
    <cellStyle name="Comma [0] 2 2 4 9 6 2 4 2" xfId="6789"/>
    <cellStyle name="Comma [0] 2 2 12 6 2" xfId="6790"/>
    <cellStyle name="Comma [0] 3 2 4 8 8" xfId="6791"/>
    <cellStyle name="Comma [0] 2 2 2 10 8 2" xfId="6792"/>
    <cellStyle name="Comma [0] 2 2 12 6 2 2" xfId="6793"/>
    <cellStyle name="Comma [0] 2 2 2 5 5 9" xfId="6794"/>
    <cellStyle name="Comma [0] 3 10 8 2 2 5" xfId="6795"/>
    <cellStyle name="Comma [0] 5 3 8 10" xfId="6796"/>
    <cellStyle name="Comma [0] 2 2 3 3 10 4 2" xfId="6797"/>
    <cellStyle name="Comma [0] 2 2 2 2 4 4 2 2 5" xfId="6798"/>
    <cellStyle name="Comma [0] 2 2 3 8 8 4" xfId="6799"/>
    <cellStyle name="Comma [0] 2 2 2 10 8 2 2" xfId="6800"/>
    <cellStyle name="Comma [0] 2 2 2 2 3" xfId="6801"/>
    <cellStyle name="Comma [0] 2 2 2 2 6 6 3 4" xfId="6802"/>
    <cellStyle name="Comma [0] 2 2 2 2 7 10 2 5" xfId="6803"/>
    <cellStyle name="Comma [0] 2 2 12 6 2 2 2" xfId="6804"/>
    <cellStyle name="Comma [0] 2 4 7 5 2 7" xfId="6805"/>
    <cellStyle name="Comma [0] 3 2 2 7 5 3 7" xfId="6806"/>
    <cellStyle name="Comma [0] 2 2 2 5 2 2 4 2" xfId="6807"/>
    <cellStyle name="Comma [0] 2 2 2 2 3 7 3" xfId="6808"/>
    <cellStyle name="Comma [0] 2 2 3 8 8 4 2" xfId="6809"/>
    <cellStyle name="Comma [0] 2 3 3 4 2 2 5" xfId="6810"/>
    <cellStyle name="Comma [0] 2 2 2 10 8 2 2 2" xfId="6811"/>
    <cellStyle name="Comma [0] 2 4 3 5 2 2 3" xfId="6812"/>
    <cellStyle name="Comma [0] 2 2 3 3 2 2 7" xfId="6813"/>
    <cellStyle name="Comma [0] 2 2 2 2 3 2" xfId="6814"/>
    <cellStyle name="Comma [0] 5 4 2 3 7" xfId="6815"/>
    <cellStyle name="Comma [0] 2 2 2 2 6 6 3 4 2" xfId="6816"/>
    <cellStyle name="Comma [0] 2 2 12 6 2 2 2 2" xfId="6817"/>
    <cellStyle name="Comma [0] 2 2 3 8 8 6" xfId="6818"/>
    <cellStyle name="Comma [0] 2 3 2 7 8 2 3 2" xfId="6819"/>
    <cellStyle name="Comma [0] 2 3 3 6 11 2 3" xfId="6820"/>
    <cellStyle name="Comma [0] 2 2 2 10 8 2 4" xfId="6821"/>
    <cellStyle name="Comma [0] 2 2 18 2 4 2" xfId="6822"/>
    <cellStyle name="Comma [0] 2 2 3 5 8 10" xfId="6823"/>
    <cellStyle name="Comma [0] 2 2 2 2 5" xfId="6824"/>
    <cellStyle name="Comma [0] 2 2 2 2 6 6 3 6" xfId="6825"/>
    <cellStyle name="Comma [0] 3 4 8 5 2 7" xfId="6826"/>
    <cellStyle name="Comma [0] 2 2 3 3 7 2 2" xfId="6827"/>
    <cellStyle name="Comma [0] 2 3 8 2 4 2" xfId="6828"/>
    <cellStyle name="Comma [0] 2 2 12 6 2 2 4" xfId="6829"/>
    <cellStyle name="Comma [0] 2 3 3 8 10 3 2" xfId="6830"/>
    <cellStyle name="Comma [0] 4 2 9 7 2 2 2 2" xfId="6831"/>
    <cellStyle name="Comma [0] 3 3 4 4 8" xfId="6832"/>
    <cellStyle name="Comma [0] 2 2 2 4 4 2 4 2" xfId="6833"/>
    <cellStyle name="Comma [0] 2 2 3 8 8 7" xfId="6834"/>
    <cellStyle name="Comma [0] 2 3 3 6 11 2 4" xfId="6835"/>
    <cellStyle name="Comma [0] 2 2 2 10 8 2 5" xfId="6836"/>
    <cellStyle name="Comma [0] 2 4 2 11 2 2" xfId="6837"/>
    <cellStyle name="Comma [0] 4 6 2 3 7" xfId="6838"/>
    <cellStyle name="Comma [0] 2 2 2 2 5 8 3 4 2" xfId="6839"/>
    <cellStyle name="Comma [0] 2 2 2 2 6" xfId="6840"/>
    <cellStyle name="Comma [0] 2 2 2 2 6 6 3 7" xfId="6841"/>
    <cellStyle name="Comma [0] 4 5 4 3 4 2" xfId="6842"/>
    <cellStyle name="Comma [0] 2 2 3 3 7 2 3" xfId="6843"/>
    <cellStyle name="Comma [0] 2 3 8 2 4 3" xfId="6844"/>
    <cellStyle name="Comma [0] 2 2 12 6 2 2 5" xfId="6845"/>
    <cellStyle name="Comma [0] 2 4 8 3 3 2 2 2" xfId="6846"/>
    <cellStyle name="Comma [0] 2 2 2 2 12 3 2 2" xfId="6847"/>
    <cellStyle name="Comma [0] 3 2 2 7 4 2 2 4" xfId="6848"/>
    <cellStyle name="Comma [0] 2 2 2 7 5 4 2 2" xfId="6849"/>
    <cellStyle name="Comma [0] 2 2 4 5 5 5 3" xfId="6850"/>
    <cellStyle name="Comma [0] 3 2 4 8 9" xfId="6851"/>
    <cellStyle name="Comma [0] 2 2 2 10 8 3" xfId="6852"/>
    <cellStyle name="Normal 8 2" xfId="6853"/>
    <cellStyle name="Comma [0] 2 2 12 6 2 3" xfId="6854"/>
    <cellStyle name="Comma [0] 2 2 2 5 2 3 4" xfId="6855"/>
    <cellStyle name="Comma [0] 2 2 2 2 12 3 2 2 2" xfId="6856"/>
    <cellStyle name="Comma [0] 2 2 4 9 2 4 5" xfId="6857"/>
    <cellStyle name="Comma [0] 2 2 3 8 9 4" xfId="6858"/>
    <cellStyle name="Comma [0] 3 9 10 7" xfId="6859"/>
    <cellStyle name="Comma [0] 2 2 2 10 8 3 2" xfId="6860"/>
    <cellStyle name="Comma [0] 4 2 5 5 2 2" xfId="6861"/>
    <cellStyle name="Comma [0] 2 2 2 2 6 6 4 4" xfId="6862"/>
    <cellStyle name="Comma [0] 2 2 3 5 2 6" xfId="6863"/>
    <cellStyle name="Comma [0] 2 2 12 6 2 3 2" xfId="6864"/>
    <cellStyle name="Comma [0] 2 4 7 5 3 7" xfId="6865"/>
    <cellStyle name="Comma [0] 2 2 2 2 12 3 2 3" xfId="6866"/>
    <cellStyle name="Comma [0] 2 2 2 10 8 4" xfId="6867"/>
    <cellStyle name="Comma [0] 3 2 2 2 3 3 2 2" xfId="6868"/>
    <cellStyle name="Comma [0] 2 2 12 6 2 4" xfId="6869"/>
    <cellStyle name="Comma [0] 2 2 16 2 2 2 2" xfId="6870"/>
    <cellStyle name="Comma [0] 2 3 2 9 9 2" xfId="6871"/>
    <cellStyle name="Comma [0] 3 9 11 7" xfId="6872"/>
    <cellStyle name="Comma [0] 2 2 2 10 8 4 2" xfId="6873"/>
    <cellStyle name="Comma [0] 2 2 2 8 9 2 4" xfId="6874"/>
    <cellStyle name="Comma [0] 3 2 2 2 3 3 2 2 2" xfId="6875"/>
    <cellStyle name="Comma [0] 2 2 12 6 2 4 2" xfId="6876"/>
    <cellStyle name="Comma [0] 4 2 5 5 3 2" xfId="6877"/>
    <cellStyle name="Comma [0] 3 2 2 8 6 4 2 2" xfId="6878"/>
    <cellStyle name="Comma [0] 2 2 2 2 6 6 5 4" xfId="6879"/>
    <cellStyle name="Comma [0] 2 2 3 5 3 6" xfId="6880"/>
    <cellStyle name="Comma [0] 2 2 3 4 3 3 2 2" xfId="6881"/>
    <cellStyle name="Comma [0] 2 2 2 4 3" xfId="6882"/>
    <cellStyle name="Comma [0] 2 2 16 3 2 5" xfId="6883"/>
    <cellStyle name="Comma [0] 3 2 10 4 3 2 2" xfId="6884"/>
    <cellStyle name="Comma [0] 2 2 2 4 2 3 2 4" xfId="6885"/>
    <cellStyle name="Comma [0] 2 2 4 4 8 2 2 2 2" xfId="6886"/>
    <cellStyle name="Comma [0] 2 3 3 16 5" xfId="6887"/>
    <cellStyle name="Comma [0] 2 2 2 2 12 3 2 4" xfId="6888"/>
    <cellStyle name="Comma [0] 2 4 8 7 2 3 2" xfId="6889"/>
    <cellStyle name="Comma [0] 4 2 9 4 3 4 2" xfId="6890"/>
    <cellStyle name="Comma [0] 2 2 2 10 8 5" xfId="6891"/>
    <cellStyle name="Comma [0] 3 2 2 2 3 3 2 3" xfId="6892"/>
    <cellStyle name="Comma [0] 2 2 12 6 2 5" xfId="6893"/>
    <cellStyle name="Comma [0] 2 2 2 2 12 3 2 5" xfId="6894"/>
    <cellStyle name="Comma [0] 2 2 2 2 3 10 3 2" xfId="6895"/>
    <cellStyle name="Comma [0] 2 3 2 6 2 6" xfId="6896"/>
    <cellStyle name="Comma [0] 2 3 6 2 2 2 4" xfId="6897"/>
    <cellStyle name="Comma [0] 3 2 2 7 10 2 2 2" xfId="6898"/>
    <cellStyle name="Comma [0] 2 2 2 10 8 6" xfId="6899"/>
    <cellStyle name="Comma [0] 2 3 14 5 2" xfId="6900"/>
    <cellStyle name="Comma [0] 3 2 2 2 3 3 2 4" xfId="6901"/>
    <cellStyle name="Comma [0] 2 2 2 2 4 5 2 2" xfId="6902"/>
    <cellStyle name="Comma [0] 2 2 12 6 2 6" xfId="6903"/>
    <cellStyle name="Comma [0] 2 2 2 2 4 6 2 2 2 2" xfId="6904"/>
    <cellStyle name="Comma [0] 3 9 7 3 2 2" xfId="6905"/>
    <cellStyle name="Comma [0] 2 2 2 10 9 2" xfId="6906"/>
    <cellStyle name="Comma [0] 2 2 12 6 3 2" xfId="6907"/>
    <cellStyle name="Comma [0] 2 2 2 5 6 9" xfId="6908"/>
    <cellStyle name="Comma [0] 2 2 3 9 8 4" xfId="6909"/>
    <cellStyle name="Comma [0] 3 9 7 3 2 2 2" xfId="6910"/>
    <cellStyle name="Comma [0] 2 2 2 10 9 2 2" xfId="6911"/>
    <cellStyle name="Comma [0] 2 2 2 2 6 7 3 4" xfId="6912"/>
    <cellStyle name="Comma [0] 2 2 2 2 7 11 2 5" xfId="6913"/>
    <cellStyle name="Comma [0] 2 2 12 6 3 2 2" xfId="6914"/>
    <cellStyle name="Comma [0] 2 3 7 7 2 2 5" xfId="6915"/>
    <cellStyle name="Comma [0] 2 4 7 6 2 7" xfId="6916"/>
    <cellStyle name="Comma [0] 2 2 3 9 8 4 2" xfId="6917"/>
    <cellStyle name="Comma [0] 2 3 3 5 2 2 5" xfId="6918"/>
    <cellStyle name="Comma [0] 3 2 10 3 2 7" xfId="6919"/>
    <cellStyle name="Comma [0] 2 2 2 10 9 2 2 2" xfId="6920"/>
    <cellStyle name="Comma [0] 2 4 3 6 2 2 3" xfId="6921"/>
    <cellStyle name="Comma [0] 2 2 3 4 2 2 7" xfId="6922"/>
    <cellStyle name="Comma [0] 5 5 2 3 7" xfId="6923"/>
    <cellStyle name="Comma [0] 2 2 2 2 6 7 3 4 2" xfId="6924"/>
    <cellStyle name="Comma [0] 4 5 18" xfId="6925"/>
    <cellStyle name="Comma [0] 2 3 2 2 4 3 6" xfId="6926"/>
    <cellStyle name="Comma [0] 3 4 11 3 4 2" xfId="6927"/>
    <cellStyle name="Comma [0] 2 2 3 2 10" xfId="6928"/>
    <cellStyle name="Comma [0] 2 2 12 6 3 2 2 2" xfId="6929"/>
    <cellStyle name="Comma [0] 2 3 13 4 5" xfId="6930"/>
    <cellStyle name="Comma [0] 2 2 3 9 8 5" xfId="6931"/>
    <cellStyle name="Comma [0] 2 3 3 6 12 2 2" xfId="6932"/>
    <cellStyle name="Comma [0] 2 2 2 10 9 2 3" xfId="6933"/>
    <cellStyle name="Comma [0] 3 3 18 4 2" xfId="6934"/>
    <cellStyle name="Comma [0] 2 2 2 2 6 7 3 5" xfId="6935"/>
    <cellStyle name="Comma [0] 2 2 12 6 3 2 3" xfId="6936"/>
    <cellStyle name="Comma [0] 2 2 3 9 8 6" xfId="6937"/>
    <cellStyle name="Comma [0] 2 3 2 7 8 3 3 2" xfId="6938"/>
    <cellStyle name="Comma [0] 3 6 6 2 3 2" xfId="6939"/>
    <cellStyle name="Comma [0] 2 3 11 2 7 2" xfId="6940"/>
    <cellStyle name="Comma [0] 2 2 2 10 9 2 4" xfId="6941"/>
    <cellStyle name="Comma [0] 2 2 18 3 4 2" xfId="6942"/>
    <cellStyle name="Comma [0] 2 2 2 2 6 7 3 6" xfId="6943"/>
    <cellStyle name="Comma [0] 3 4 8 6 2 7" xfId="6944"/>
    <cellStyle name="Comma [0] 2 2 3 3 8 2 2" xfId="6945"/>
    <cellStyle name="Comma [0] 2 3 8 3 4 2" xfId="6946"/>
    <cellStyle name="Comma [0] 2 2 12 6 3 2 4" xfId="6947"/>
    <cellStyle name="Comma [0] 3 3 5 4 8" xfId="6948"/>
    <cellStyle name="Comma [0] 2 2 2 4 4 3 4 2" xfId="6949"/>
    <cellStyle name="Comma [0] 4 8 2 7 2" xfId="6950"/>
    <cellStyle name="Comma [0] 2 2 3 9 8 7" xfId="6951"/>
    <cellStyle name="Comma [0] 2 2 2 10 9 2 5" xfId="6952"/>
    <cellStyle name="Comma [0] 2 4 2 12 2 2" xfId="6953"/>
    <cellStyle name="Comma [0] 2 2 2 2 6 7 3 7" xfId="6954"/>
    <cellStyle name="Comma [0] 2 2 3 3 8 2 3" xfId="6955"/>
    <cellStyle name="Comma [0] 2 3 8 3 4 3" xfId="6956"/>
    <cellStyle name="Comma [0] 2 2 12 6 3 2 5" xfId="6957"/>
    <cellStyle name="Comma [0] 2 2 2 2 4 6 10" xfId="6958"/>
    <cellStyle name="Comma [0] 3 9 7 3 2 3" xfId="6959"/>
    <cellStyle name="Comma [0] 2 2 2 10 9 3" xfId="6960"/>
    <cellStyle name="Comma [0] 3 3 9 6 2 2 2" xfId="6961"/>
    <cellStyle name="Comma [0] 2 2 2 2 12 3 3 2" xfId="6962"/>
    <cellStyle name="Comma [0] 2 2 12 6 3 3" xfId="6963"/>
    <cellStyle name="Comma [0] 2 2 2 15 2 2 5" xfId="6964"/>
    <cellStyle name="Comma [0] 2 2 3 9 9 4" xfId="6965"/>
    <cellStyle name="Comma [0] 2 2 2 10 9 3 2" xfId="6966"/>
    <cellStyle name="Comma [0] 4 2 5 6 2 2" xfId="6967"/>
    <cellStyle name="Comma [0] 2 2 2 2 6 7 4 4" xfId="6968"/>
    <cellStyle name="Comma [0] 3 2 14 2 2 3" xfId="6969"/>
    <cellStyle name="Comma [0] 2 2 3 6 2 6" xfId="6970"/>
    <cellStyle name="Comma [0] 2 3 5 3 2 2 4" xfId="6971"/>
    <cellStyle name="Comma [0] 2 2 12 6 3 3 2" xfId="6972"/>
    <cellStyle name="Comma [0] 2 4 7 6 3 7" xfId="6973"/>
    <cellStyle name="Comma [0] 3 9 7 3 2 4" xfId="6974"/>
    <cellStyle name="Comma [0] 2 2 2 2 5 6 3 2 2 2" xfId="6975"/>
    <cellStyle name="Comma [0] 2 2 2 10 9 4" xfId="6976"/>
    <cellStyle name="Comma [0] 3 2 2 2 3 3 3 2" xfId="6977"/>
    <cellStyle name="Comma [0] 2 2 12 6 3 4" xfId="6978"/>
    <cellStyle name="Comma [0] 2 2 2 4 2 2 2 2 2" xfId="6979"/>
    <cellStyle name="Comma [0] 3 15 2 2 3" xfId="6980"/>
    <cellStyle name="Comma [0] 2 2 2 10 9 4 2" xfId="6981"/>
    <cellStyle name="Comma [0] 4 2 5 6 3 2" xfId="6982"/>
    <cellStyle name="Comma [0] 3 2 2 8 6 5 2 2" xfId="6983"/>
    <cellStyle name="Comma [0] 2 2 2 2 6 7 5 4" xfId="6984"/>
    <cellStyle name="Comma [0] 2 2 3 6 3 6" xfId="6985"/>
    <cellStyle name="Comma [0] 2 2 12 6 3 4 2" xfId="6986"/>
    <cellStyle name="Comma [0] 3 9 7 3 2 5" xfId="6987"/>
    <cellStyle name="Comma [0] 2 2 2 10 9 5" xfId="6988"/>
    <cellStyle name="Comma [0] 2 2 12 6 3 5" xfId="6989"/>
    <cellStyle name="Comma [0] 2 2 2 2 3 10 4 2" xfId="6990"/>
    <cellStyle name="Comma [0] 2 3 2 6 3 6" xfId="6991"/>
    <cellStyle name="Comma [0] 4 9 8 3 2 4" xfId="6992"/>
    <cellStyle name="Comma [0] 2 3 2 2 5 5 3" xfId="6993"/>
    <cellStyle name="Comma [0] 2 2 3 5 2 4 2 2" xfId="6994"/>
    <cellStyle name="Comma [0] 3 2 4 5 2 2 2 2" xfId="6995"/>
    <cellStyle name="Comma [0] 2 2 2 10 9 6" xfId="6996"/>
    <cellStyle name="Comma [0] 2 3 14 6 2" xfId="6997"/>
    <cellStyle name="Comma [0] 2 2 2 5 2 3 2 2 2" xfId="6998"/>
    <cellStyle name="Comma [0] 2 2 2 2 4 5 3 2" xfId="6999"/>
    <cellStyle name="Comma [0] 2 2 12 6 3 6" xfId="7000"/>
    <cellStyle name="Comma [0] 2 2 2 10 9 7" xfId="7001"/>
    <cellStyle name="Comma [0] 2 2 2 3 7 3 2 2" xfId="7002"/>
    <cellStyle name="Comma [0] 2 2 8 2 5 2 2" xfId="7003"/>
    <cellStyle name="Comma [0] 2 2 2 2 4 5 3 3" xfId="7004"/>
    <cellStyle name="Comma [0] 2 2 12 6 3 7" xfId="7005"/>
    <cellStyle name="Comma [0] 2 2 2 2 4 6 2 2 3" xfId="7006"/>
    <cellStyle name="Comma [0] 2 2 2 2 9 2 4 2" xfId="7007"/>
    <cellStyle name="Comma [0] 2 3 3 5 4 3 2 3" xfId="7008"/>
    <cellStyle name="Comma [0] 4 4 2 2 2 3" xfId="7009"/>
    <cellStyle name="Comma [0] 4 2 9 8 2" xfId="7010"/>
    <cellStyle name="Comma [0] 2 2 2 11 4 5" xfId="7011"/>
    <cellStyle name="Comma [0] 2 2 12 6 4" xfId="7012"/>
    <cellStyle name="Comma [0] 2 2 12 6 4 2" xfId="7013"/>
    <cellStyle name="Comma [0] 2 2 2 5 7 9" xfId="7014"/>
    <cellStyle name="Comma [0] 2 2 2 2 6 8 3 4" xfId="7015"/>
    <cellStyle name="Comma [0] 2 2 12 6 4 2 2" xfId="7016"/>
    <cellStyle name="Comma [0] 2 3 7 7 3 2 5" xfId="7017"/>
    <cellStyle name="Comma [0] 2 4 7 7 2 7" xfId="7018"/>
    <cellStyle name="Comma [0] 2 2 12 6 4 5" xfId="7019"/>
    <cellStyle name="Comma [0] 2 2 12 6 5" xfId="7020"/>
    <cellStyle name="Comma [0] 2 2 12 6 5 2" xfId="7021"/>
    <cellStyle name="Comma [0] 2 2 2 5 8 9" xfId="7022"/>
    <cellStyle name="Comma [0] 2 2 8 17" xfId="7023"/>
    <cellStyle name="Comma [0] 2 2 12 6 5 2 2" xfId="7024"/>
    <cellStyle name="Comma [0] 2 2 12 6 5 3" xfId="7025"/>
    <cellStyle name="Comma [0] 2 2 2 10 7 4 2 2" xfId="7026"/>
    <cellStyle name="Comma [0] 3 3 22" xfId="7027"/>
    <cellStyle name="Comma [0] 3 3 17" xfId="7028"/>
    <cellStyle name="Comma [0] 2 2 3 2 4 2 7" xfId="7029"/>
    <cellStyle name="Comma [0] 2 2 12 6 5 4" xfId="7030"/>
    <cellStyle name="Comma [0] 2 2 3 4 3 2 2 2 2" xfId="7031"/>
    <cellStyle name="Comma [0] 2 2 12 6 5 5" xfId="7032"/>
    <cellStyle name="Comma [0] 4 2 5 4 3 2 3" xfId="7033"/>
    <cellStyle name="Comma [0] 2 2 2 6 4 2 3 2" xfId="7034"/>
    <cellStyle name="Comma [0] 2 2 14 2 2 2" xfId="7035"/>
    <cellStyle name="Comma [0] 2 2 12 6 6" xfId="7036"/>
    <cellStyle name="Comma [0] 2 2 6 3 2 2 2" xfId="7037"/>
    <cellStyle name="Comma [0] 2 2 12 6 7" xfId="7038"/>
    <cellStyle name="Comma [0] 2 2 6 3 2 2 3" xfId="7039"/>
    <cellStyle name="Comma [0] 2 2 2 2 14 3 2 2" xfId="7040"/>
    <cellStyle name="Comma [0] 2 2 4 3 8 3 2 2 2" xfId="7041"/>
    <cellStyle name="Comma [0] 3 3 5 6 2 2" xfId="7042"/>
    <cellStyle name="Comma [0] 2 2 12 6 8" xfId="7043"/>
    <cellStyle name="Comma [0] 2 2 6 3 2 2 4" xfId="7044"/>
    <cellStyle name="Comma [0] 2 2 2 2 14 3 2 3" xfId="7045"/>
    <cellStyle name="Comma [0] 3 3 5 6 2 3" xfId="7046"/>
    <cellStyle name="Comma [0] 2 2 12 6 9" xfId="7047"/>
    <cellStyle name="Comma [0] 2 3 3 15 2 2 2 2" xfId="7048"/>
    <cellStyle name="Comma [0] 2 2 6 3 2 2 5" xfId="7049"/>
    <cellStyle name="Comma [0] 4 2 7 4 10" xfId="7050"/>
    <cellStyle name="Comma [0] 2 2 4 3 12 2 2" xfId="7051"/>
    <cellStyle name="Comma [0] 2 3 4 6 2 5" xfId="7052"/>
    <cellStyle name="Comma [0] 2 3 6 4 2 2 3" xfId="7053"/>
    <cellStyle name="Comma [0] 2 2 2 2 14 3 2 4" xfId="7054"/>
    <cellStyle name="Comma [0] 4 2 9 6 3 4 2" xfId="7055"/>
    <cellStyle name="Comma [0] 2 2 2 3 5 4 4" xfId="7056"/>
    <cellStyle name="Comma [0] 2 2 4 7 5 5 5" xfId="7057"/>
    <cellStyle name="Comma [0] 2 2 2 10 7 2 2 2 2" xfId="7058"/>
    <cellStyle name="Comma [0] 5 7 3 4 3" xfId="7059"/>
    <cellStyle name="Comma [0] 2 2 3 7 8 4 2 2" xfId="7060"/>
    <cellStyle name="Comma [0] 2 2 3 2 4 3 4 2" xfId="7061"/>
    <cellStyle name="Comma [0] 2 3 2 3 3 3 2 4" xfId="7062"/>
    <cellStyle name="Comma [0] 2 2 4 9 6 2 5" xfId="7063"/>
    <cellStyle name="Comma [0] 2 3 3 3 4 3 2 2" xfId="7064"/>
    <cellStyle name="Comma [0] 4 2 2 2 2 2" xfId="7065"/>
    <cellStyle name="Comma [0] 2 2 2 2 3 3 4 4" xfId="7066"/>
    <cellStyle name="Comma [0] 2 2 12 7" xfId="7067"/>
    <cellStyle name="Comma [0] 2 2 2 2 2 6 2 2 2" xfId="7068"/>
    <cellStyle name="Comma [0] 3 2 5 5 9" xfId="7069"/>
    <cellStyle name="Comma [0] 2 2 2 11 5 3" xfId="7070"/>
    <cellStyle name="Comma [0] 2 2 2 11 8" xfId="7071"/>
    <cellStyle name="Comma [0] 2 2 3 2 8 3 4" xfId="7072"/>
    <cellStyle name="Comma [0] 2 3 7 3 5 4" xfId="7073"/>
    <cellStyle name="Comma [0] 2 2 2 2 2 6 2 2 2 2" xfId="7074"/>
    <cellStyle name="Comma [0] 5 6 10" xfId="7075"/>
    <cellStyle name="Comma [0] 2 3 3 3 4 3 2 2 2" xfId="7076"/>
    <cellStyle name="Comma [0] 4 2 2 2 2 2 2" xfId="7077"/>
    <cellStyle name="Comma [0] 2 2 12 7 2" xfId="7078"/>
    <cellStyle name="Comma [0] 2 2 4 5 6 2 3 2" xfId="7079"/>
    <cellStyle name="Comma [0] 2 2 2 14 7" xfId="7080"/>
    <cellStyle name="Comma [0] 4 2 2 2 2 2 2 2" xfId="7081"/>
    <cellStyle name="Comma [0] 2 2 12 7 2 2" xfId="7082"/>
    <cellStyle name="Comma [0] 2 2 2 6 5 9" xfId="7083"/>
    <cellStyle name="Comma [0] 3 10 8 3 2 5" xfId="7084"/>
    <cellStyle name="Comma [0] 2 2 3 3 11 4 2" xfId="7085"/>
    <cellStyle name="Comma [0] 2 2 2 2 4 4 3 2 5" xfId="7086"/>
    <cellStyle name="Comma [0] 2 2 2 14 8" xfId="7087"/>
    <cellStyle name="Comma [0] 2 2 2 2 12 4 2 2" xfId="7088"/>
    <cellStyle name="Comma [0] 2 2 12 7 2 3" xfId="7089"/>
    <cellStyle name="Comma [0] 3 9 7 7 2" xfId="7090"/>
    <cellStyle name="Comma [0] 2 2 2 14 9" xfId="7091"/>
    <cellStyle name="Comma [0] 3 2 2 2 3 4 2 2" xfId="7092"/>
    <cellStyle name="Comma [0] 2 2 12 7 2 4" xfId="7093"/>
    <cellStyle name="Comma [0] 2 2 12 7 2 5" xfId="7094"/>
    <cellStyle name="Comma [0] 2 3 2 5 3 3 7" xfId="7095"/>
    <cellStyle name="Comma [0] 4 2 5 5 10" xfId="7096"/>
    <cellStyle name="Comma [0] 2 2 2 2 4 6 2 3 2" xfId="7097"/>
    <cellStyle name="Comma [0] 3 9 7 4 2" xfId="7098"/>
    <cellStyle name="Comma [0] 2 2 2 11 9" xfId="7099"/>
    <cellStyle name="Comma [0] 2 3 3 5 4 3 3 2" xfId="7100"/>
    <cellStyle name="Comma [0] 4 4 2 2 3 2" xfId="7101"/>
    <cellStyle name="Comma [0] 2 2 2 11 5 4" xfId="7102"/>
    <cellStyle name="Comma [0] 4 2 2 2 2 2 3" xfId="7103"/>
    <cellStyle name="Comma [0] 2 2 12 7 3" xfId="7104"/>
    <cellStyle name="Comma [0] 2 2 4 5 6 2 4 2" xfId="7105"/>
    <cellStyle name="Comma [0] 2 2 2 15 7" xfId="7106"/>
    <cellStyle name="Comma [0] 2 3 3 6 5 2 2 4" xfId="7107"/>
    <cellStyle name="Comma [0] 2 2 3 9 2 10" xfId="7108"/>
    <cellStyle name="Comma [0] 2 2 12 7 3 2" xfId="7109"/>
    <cellStyle name="Comma [0] 2 2 2 6 6 9" xfId="7110"/>
    <cellStyle name="Comma [0] 2 2 2 6 3 2 4" xfId="7111"/>
    <cellStyle name="Comma [0] 2 2 13 2 3" xfId="7112"/>
    <cellStyle name="Comma [0] 3 3 6 8 3 6" xfId="7113"/>
    <cellStyle name="Comma [0] 3 2 9 7 8" xfId="7114"/>
    <cellStyle name="Comma [0] 2 2 2 15 7 2" xfId="7115"/>
    <cellStyle name="Comma [0] 2 2 2 2 7 7 3 4" xfId="7116"/>
    <cellStyle name="Comma [0] 2 2 12 7 3 2 2" xfId="7117"/>
    <cellStyle name="Comma [0] 2 3 7 8 2 2 5" xfId="7118"/>
    <cellStyle name="Comma [0] 2 4 8 6 2 7" xfId="7119"/>
    <cellStyle name="Comma [0] 2 2 2 6 3 2 4 2" xfId="7120"/>
    <cellStyle name="Comma [0] 2 3 2 9 5 5 5" xfId="7121"/>
    <cellStyle name="Comma [0] 2 2 13 2 3 2" xfId="7122"/>
    <cellStyle name="Comma [0] 2 2 2 2 7 7 3 4 2" xfId="7123"/>
    <cellStyle name="Comma [0] 2 2 12 7 3 2 2 2" xfId="7124"/>
    <cellStyle name="Comma [0] 2 2 2 6 3 2 5" xfId="7125"/>
    <cellStyle name="Comma [0] 2 4 12 3 2" xfId="7126"/>
    <cellStyle name="Comma [0] 3 3 6 8 3 7" xfId="7127"/>
    <cellStyle name="Comma [0] 3 2 9 7 9" xfId="7128"/>
    <cellStyle name="Comma [0] 2 2 6 5 5 2" xfId="7129"/>
    <cellStyle name="Comma [0] 4 3 7 8 3 5" xfId="7130"/>
    <cellStyle name="Comma [0] 2 2 2 2 8 6 3 3 2" xfId="7131"/>
    <cellStyle name="Comma [0] 2 3 6 9 2" xfId="7132"/>
    <cellStyle name="Comma [0] 2 2 13 2 4" xfId="7133"/>
    <cellStyle name="Comma [0] 2 2 2 2 7 7 3 5" xfId="7134"/>
    <cellStyle name="Comma [0] 2 2 12 7 3 2 3" xfId="7135"/>
    <cellStyle name="Comma [0] 2 2 2 2 6 2 3 2 2" xfId="7136"/>
    <cellStyle name="Comma [0] 2 3 2 7 3 2 4" xfId="7137"/>
    <cellStyle name="Comma [0] 5 5 8 3 2" xfId="7138"/>
    <cellStyle name="Comma [0] 2 4 2 8 3 2 2" xfId="7139"/>
    <cellStyle name="Comma [0] 2 2 2 6 3 2 6" xfId="7140"/>
    <cellStyle name="Comma [0] 2 4 12 3 3" xfId="7141"/>
    <cellStyle name="Comma [0] 3 12 6 3 2 2" xfId="7142"/>
    <cellStyle name="Comma [0] 5 6 4 2 2 2 2" xfId="7143"/>
    <cellStyle name="Comma [0] 2 2 6 5 5 3" xfId="7144"/>
    <cellStyle name="Comma [0] 4 3 7 8 3 6" xfId="7145"/>
    <cellStyle name="Comma [0] 2 3 6 9 3" xfId="7146"/>
    <cellStyle name="Comma [0] 2 2 13 2 5" xfId="7147"/>
    <cellStyle name="Comma [0] 2 2 2 2 7 7 3 6" xfId="7148"/>
    <cellStyle name="Comma [0] 3 4 9 6 2 7" xfId="7149"/>
    <cellStyle name="Comma [0] 2 2 3 4 8 2 2" xfId="7150"/>
    <cellStyle name="Comma [0] 2 3 9 3 4 2" xfId="7151"/>
    <cellStyle name="Comma [0] 5 6 11 2 4" xfId="7152"/>
    <cellStyle name="Comma [0] 3 2 10 9 2 2" xfId="7153"/>
    <cellStyle name="Comma [0] 2 2 12 7 3 2 4" xfId="7154"/>
    <cellStyle name="Comma [0] 2 2 2 2 6 2 3 2 3" xfId="7155"/>
    <cellStyle name="Comma [0] 2 3 2 7 3 2 5" xfId="7156"/>
    <cellStyle name="Comma [0] 5 5 8 3 3" xfId="7157"/>
    <cellStyle name="Comma [0] 2 4 2 8 3 2 3" xfId="7158"/>
    <cellStyle name="Comma [0] 2 2 2 6 3 2 7" xfId="7159"/>
    <cellStyle name="Comma [0] 2 4 12 3 4" xfId="7160"/>
    <cellStyle name="Comma [0] 3 2 3 15 2" xfId="7161"/>
    <cellStyle name="Comma [0] 2 2 2 2 9 6 7 2" xfId="7162"/>
    <cellStyle name="Comma [0] 3 12 6 3 2 3" xfId="7163"/>
    <cellStyle name="Comma [0] 2 2 6 5 5 4" xfId="7164"/>
    <cellStyle name="Comma [0] 4 3 7 8 3 7" xfId="7165"/>
    <cellStyle name="Comma [0] 3 2 7 5 5 2" xfId="7166"/>
    <cellStyle name="Comma [0] 2 3 6 9 4" xfId="7167"/>
    <cellStyle name="Comma [0] 2 2 13 2 6" xfId="7168"/>
    <cellStyle name="Comma [0] 2 2 4 2 10 3 2" xfId="7169"/>
    <cellStyle name="Comma [0] 2 2 2 2 7 7 3 7" xfId="7170"/>
    <cellStyle name="Comma [0] 2 4 2 3 10" xfId="7171"/>
    <cellStyle name="Comma [0] 4 3 6 12 2 2" xfId="7172"/>
    <cellStyle name="Comma [0] 2 2 3 4 8 2 3" xfId="7173"/>
    <cellStyle name="Comma [0] 2 3 9 3 4 3" xfId="7174"/>
    <cellStyle name="Comma [0] 5 6 11 2 5" xfId="7175"/>
    <cellStyle name="Comma [0] 3 2 10 9 2 3" xfId="7176"/>
    <cellStyle name="Comma [0] 2 2 12 7 3 2 5" xfId="7177"/>
    <cellStyle name="Comma [0] 2 2 2 15 8" xfId="7178"/>
    <cellStyle name="Comma [0] 2 3 3 6 5 2 2 5" xfId="7179"/>
    <cellStyle name="Comma [0] 2 2 12 7 3 3" xfId="7180"/>
    <cellStyle name="Comma [0] 2 2 2 16 2 2 5" xfId="7181"/>
    <cellStyle name="Comma [0] 2 2 2 6 3 3 4" xfId="7182"/>
    <cellStyle name="Comma [0] 2 2 13 3 3" xfId="7183"/>
    <cellStyle name="Comma [0] 4 2 6 6 2 2" xfId="7184"/>
    <cellStyle name="Comma [0] 2 2 2 2 7 7 4 4" xfId="7185"/>
    <cellStyle name="Comma [0] 3 2 15 2 2 3" xfId="7186"/>
    <cellStyle name="Comma [0] 2 2 4 6 2 6" xfId="7187"/>
    <cellStyle name="Comma [0] 2 3 5 4 2 2 4" xfId="7188"/>
    <cellStyle name="Comma [0] 2 2 12 7 3 3 2" xfId="7189"/>
    <cellStyle name="Comma [0] 2 4 8 6 3 7" xfId="7190"/>
    <cellStyle name="Comma [0] 2 2 2 15 9" xfId="7191"/>
    <cellStyle name="Comma [0] 2 2 12 7 3 4" xfId="7192"/>
    <cellStyle name="Comma [0] 4 2 6 6 3 2" xfId="7193"/>
    <cellStyle name="Comma [0] 3 2 2 8 7 5 2 2" xfId="7194"/>
    <cellStyle name="Comma [0] 2 2 2 10 13" xfId="7195"/>
    <cellStyle name="Comma [0] 2 2 2 2 7 7 5 4" xfId="7196"/>
    <cellStyle name="Comma [0] 2 2 4 6 3 6" xfId="7197"/>
    <cellStyle name="Comma [0] 2 2 12 7 3 4 2" xfId="7198"/>
    <cellStyle name="Comma [0] 2 2 4 11 3 2" xfId="7199"/>
    <cellStyle name="Comma [0] 4 2 6 2 3 4 2" xfId="7200"/>
    <cellStyle name="Comma [0] 2 2 2 8 8 3 2 2 2" xfId="7201"/>
    <cellStyle name="Comma [0] 2 3 10 3 5 5" xfId="7202"/>
    <cellStyle name="Comma [0] 2 2 3 4 4 4 2 2" xfId="7203"/>
    <cellStyle name="Comma [0] 2 3 3 4 3" xfId="7204"/>
    <cellStyle name="Comma [0] 3 7 10 4" xfId="7205"/>
    <cellStyle name="Comma [0] 3 2 10 5 4 2 2" xfId="7206"/>
    <cellStyle name="Comma [0] 2 2 2 12 2 4" xfId="7207"/>
    <cellStyle name="Comma [0] 2 2 2 6 3 4 4" xfId="7208"/>
    <cellStyle name="Comma [0] 2 2 4 9 6 3 2 3" xfId="7209"/>
    <cellStyle name="Comma [0] 2 2 13 4 3" xfId="7210"/>
    <cellStyle name="Comma [0] 4 3 7 8 5 4" xfId="7211"/>
    <cellStyle name="Comma [0] 2 2 3 9 5 3 2 5" xfId="7212"/>
    <cellStyle name="Comma [0] 2 2 12 7 3 5" xfId="7213"/>
    <cellStyle name="Comma [0] 2 4 5 5 2 4" xfId="7214"/>
    <cellStyle name="Comma [0] 2 2 3 14 4 2" xfId="7215"/>
    <cellStyle name="Comma [0] 2 2 2 16 3 2 2 2" xfId="7216"/>
    <cellStyle name="Comma [0] 2 2 2 2 4 6 3 3" xfId="7217"/>
    <cellStyle name="Comma [0] 2 2 12 7 3 7" xfId="7218"/>
    <cellStyle name="Comma [0] 2 2 4 5 6 7" xfId="7219"/>
    <cellStyle name="Comma [0] 2 2 2 2 2 2 2 2 2" xfId="7220"/>
    <cellStyle name="Comma [0] 2 2 2 2 9 2 5 2" xfId="7221"/>
    <cellStyle name="Comma [0] 4 2 9 9 2" xfId="7222"/>
    <cellStyle name="Comma [0] 2 2 2 11 5 5" xfId="7223"/>
    <cellStyle name="Comma [0] 4 3 9 3 5 2" xfId="7224"/>
    <cellStyle name="Comma [0] 2 3 2 2 11 3" xfId="7225"/>
    <cellStyle name="Comma [0] 2 2 3 2 8 3 6" xfId="7226"/>
    <cellStyle name="Comma [0] 4 2 7 18" xfId="7227"/>
    <cellStyle name="Comma [0] 3 4 4 9 6" xfId="7228"/>
    <cellStyle name="Comma [0] 3 3 8 3 5 4" xfId="7229"/>
    <cellStyle name="Comma [0] 2 3 3 3 8 3 4" xfId="7230"/>
    <cellStyle name="Comma [0] 4 2 6 2 4" xfId="7231"/>
    <cellStyle name="Comma [0] 2 2 2 2 3 6 3 2 2 2" xfId="7232"/>
    <cellStyle name="Comma [0] 4 2 2 2 2 2 4" xfId="7233"/>
    <cellStyle name="Comma [0] 2 2 12 7 4" xfId="7234"/>
    <cellStyle name="Comma [0] 4 2 9 9 2 2 2" xfId="7235"/>
    <cellStyle name="Comma [0] 2 2 2 6 4 2 4" xfId="7236"/>
    <cellStyle name="Comma [0] 2 2 2 16 7 2" xfId="7237"/>
    <cellStyle name="Comma [0] 2 2 14 2 3" xfId="7238"/>
    <cellStyle name="Comma [0] 2 2 2 2 7 8 3 4" xfId="7239"/>
    <cellStyle name="Comma [0] 2 2 3 4 13 3" xfId="7240"/>
    <cellStyle name="Comma [0] 2 2 12 7 4 2 2" xfId="7241"/>
    <cellStyle name="Comma [0] 2 3 7 8 3 2 5" xfId="7242"/>
    <cellStyle name="Comma [0] 2 4 8 7 2 7" xfId="7243"/>
    <cellStyle name="Comma [0] 5 6 12 2 2" xfId="7244"/>
    <cellStyle name="Comma [0] 2 3 10 8 4" xfId="7245"/>
    <cellStyle name="Comma [0] 4 2 2 2 2 2 5" xfId="7246"/>
    <cellStyle name="Comma [0] 2 2 12 7 5" xfId="7247"/>
    <cellStyle name="Comma [0] 2 2 12 7 5 2" xfId="7248"/>
    <cellStyle name="Comma [0] 2 2 2 6 8 9" xfId="7249"/>
    <cellStyle name="Comma [0] 2 2 2 6 5 2 4" xfId="7250"/>
    <cellStyle name="Comma [0] 2 3 15 2 2 2 2" xfId="7251"/>
    <cellStyle name="Comma [0] 2 2 20 2 3" xfId="7252"/>
    <cellStyle name="Comma [0] 2 2 15 2 3" xfId="7253"/>
    <cellStyle name="Comma [0] 2 3 3 3 5 2 3 2" xfId="7254"/>
    <cellStyle name="Comma [0] 3 2 2 9 10 6" xfId="7255"/>
    <cellStyle name="Comma [0] 2 2 2 2 4 2 5 4" xfId="7256"/>
    <cellStyle name="Comma [0] 5 6 13 2 2" xfId="7257"/>
    <cellStyle name="Comma [0] 2 3 11 8 4" xfId="7258"/>
    <cellStyle name="Comma [0] 2 2 12 7 5 2 2" xfId="7259"/>
    <cellStyle name="Comma [0] 2 2 12 7 5 3" xfId="7260"/>
    <cellStyle name="Comma [0] 2 2 2 10 7 5 2 2" xfId="7261"/>
    <cellStyle name="Comma [0] 3 8 17" xfId="7262"/>
    <cellStyle name="Comma [0] 3 2 2 15 2 2 2" xfId="7263"/>
    <cellStyle name="Comma [0] 2 2 3 2 5 2 7" xfId="7264"/>
    <cellStyle name="Comma [0] 2 2 12 7 5 4" xfId="7265"/>
    <cellStyle name="Comma [0] 2 2 12 7 5 5" xfId="7266"/>
    <cellStyle name="Comma [0] 2 2 2 6 4 3 3 2" xfId="7267"/>
    <cellStyle name="Comma [0] 2 2 4 2 5 9" xfId="7268"/>
    <cellStyle name="Comma [0] 3 8 6 2 2 3" xfId="7269"/>
    <cellStyle name="Comma [0] 2 2 4 13 4" xfId="7270"/>
    <cellStyle name="Comma [0] 2 2 14 3 2 2" xfId="7271"/>
    <cellStyle name="Comma [0] 2 2 12 7 6" xfId="7272"/>
    <cellStyle name="Comma [0] 5 6 14" xfId="7273"/>
    <cellStyle name="Comma [0] 2 2 6 3 2 3 2" xfId="7274"/>
    <cellStyle name="Comma [0] 2 2 12 7 7" xfId="7275"/>
    <cellStyle name="Comma [0] 3 3 9 8 2 2 2" xfId="7276"/>
    <cellStyle name="Comma [0] 2 2 2 2 14 3 3 2" xfId="7277"/>
    <cellStyle name="Comma [0] 3 3 5 6 3 2" xfId="7278"/>
    <cellStyle name="Comma [0] 2 2 12 7 8" xfId="7279"/>
    <cellStyle name="Comma [0] 3 3 5 6 3 3" xfId="7280"/>
    <cellStyle name="Comma [0] 2 2 12 7 9" xfId="7281"/>
    <cellStyle name="Comma [0] 2 3 2 3 3 3 2 5" xfId="7282"/>
    <cellStyle name="Comma [0] 3 2 6 4 4 2 2" xfId="7283"/>
    <cellStyle name="Comma [0] 2 2 5 8 4 2" xfId="7284"/>
    <cellStyle name="Comma [0] 2 2 4 9 6 2 6" xfId="7285"/>
    <cellStyle name="Comma [0] 2 3 3 3 4 3 2 3" xfId="7286"/>
    <cellStyle name="Comma [0] 4 2 2 2 2 3" xfId="7287"/>
    <cellStyle name="Comma [0] 2 2 2 2 3 3 4 5" xfId="7288"/>
    <cellStyle name="Comma [0] 2 2 12 8" xfId="7289"/>
    <cellStyle name="Comma [0] 2 2 9 8 2" xfId="7290"/>
    <cellStyle name="Comma [0] 2 3 3 8 10 2 2 2" xfId="7291"/>
    <cellStyle name="Comma [0] 2 2 2 2 2 6 2 2 3" xfId="7292"/>
    <cellStyle name="Comma [0] 2 2 2 12 8" xfId="7293"/>
    <cellStyle name="Comma [0] 2 2 2 2 7 3 2 5" xfId="7294"/>
    <cellStyle name="Comma [0] 3 4 4 9 2 3" xfId="7295"/>
    <cellStyle name="Comma [0] 2 2 5 8 4 2 2" xfId="7296"/>
    <cellStyle name="Comma [0] 2 2 3 2 8 3 2 3" xfId="7297"/>
    <cellStyle name="Comma [0] 2 4 3 9 2 5" xfId="7298"/>
    <cellStyle name="Comma [0] 4 2 2 2 2 3 2" xfId="7299"/>
    <cellStyle name="Comma [0] 2 2 12 8 2" xfId="7300"/>
    <cellStyle name="Comma [0] 2 2 9 8 2 2" xfId="7301"/>
    <cellStyle name="Comma [0] 2 2 3 2 8 4 4" xfId="7302"/>
    <cellStyle name="Comma [0] 4 9 11 2 4" xfId="7303"/>
    <cellStyle name="Comma [0] 2 2 3 3 11 2 3" xfId="7304"/>
    <cellStyle name="Comma [0] 3 3 8 3 6 2" xfId="7305"/>
    <cellStyle name="Comma [0] 2 2 2 10 2 2 2 4" xfId="7306"/>
    <cellStyle name="Comma [0] 2 3 3 3 8 4 2" xfId="7307"/>
    <cellStyle name="Comma [0] 3 4 3 6 3 2 5" xfId="7308"/>
    <cellStyle name="Comma [0] 2 2 2 2 4 6 2 4 2" xfId="7309"/>
    <cellStyle name="Comma [0] 3 9 7 5 2" xfId="7310"/>
    <cellStyle name="Comma [0] 2 2 2 12 9" xfId="7311"/>
    <cellStyle name="Comma [0] 2 2 12 8 3" xfId="7312"/>
    <cellStyle name="Comma [0] 2 2 9 8 2 3" xfId="7313"/>
    <cellStyle name="Comma [0] 2 2 3 2 8 3 2 4" xfId="7314"/>
    <cellStyle name="Comma [0] 3 4 4 9 2 4" xfId="7315"/>
    <cellStyle name="Comma [0] 2 4 7 4 5 2 2" xfId="7316"/>
    <cellStyle name="Comma [0] 2 2 2 2 7 3 2 6" xfId="7317"/>
    <cellStyle name="Comma [0] 4 9 11 2 5" xfId="7318"/>
    <cellStyle name="Comma [0] 2 2 3 3 11 2 4" xfId="7319"/>
    <cellStyle name="Comma [0] 2 3 2 2 12 2" xfId="7320"/>
    <cellStyle name="Comma [0] 3 2 2 7 7 10" xfId="7321"/>
    <cellStyle name="Comma [0] 2 2 3 2 8 4 5" xfId="7322"/>
    <cellStyle name="Comma [0] 4 2 9 12 2 2" xfId="7323"/>
    <cellStyle name="Comma [0] 2 2 2 10 2 2 2 5" xfId="7324"/>
    <cellStyle name="Comma [0] 2 3 3 3 8 4 3" xfId="7325"/>
    <cellStyle name="Comma [0] 2 2 12 8 4" xfId="7326"/>
    <cellStyle name="Comma [0] 2 2 9 8 2 4" xfId="7327"/>
    <cellStyle name="Comma [0] 2 2 3 2 8 3 2 5" xfId="7328"/>
    <cellStyle name="Comma [0] 4 3 2 3 2 3 2" xfId="7329"/>
    <cellStyle name="Comma [0] 2 2 2 2 7 3 2 7" xfId="7330"/>
    <cellStyle name="Comma [0] 2 2 12 8 5" xfId="7331"/>
    <cellStyle name="Comma [0] 2 2 9 8 2 5" xfId="7332"/>
    <cellStyle name="Comma [0] 2 2 12 8 6" xfId="7333"/>
    <cellStyle name="Comma [0] 2 2 2 2 9 4 4 2 2" xfId="7334"/>
    <cellStyle name="Comma [0] 2 2 9 8 2 6" xfId="7335"/>
    <cellStyle name="Comma [0] 2 2 6 3 2 4 2" xfId="7336"/>
    <cellStyle name="Comma [0] 2 2 2 2 2 6 2 2 4" xfId="7337"/>
    <cellStyle name="Comma [0] 2 2 5 8 4 3" xfId="7338"/>
    <cellStyle name="Comma [0] 2 2 4 9 6 2 7" xfId="7339"/>
    <cellStyle name="Comma [0] 2 2 4 2 5 3 4 2" xfId="7340"/>
    <cellStyle name="Comma [0] 2 3 3 3 4 3 2 4" xfId="7341"/>
    <cellStyle name="Comma [0] 4 2 2 2 2 4" xfId="7342"/>
    <cellStyle name="Comma [0] 2 2 12 9" xfId="7343"/>
    <cellStyle name="Comma [0] 2 2 9 8 3" xfId="7344"/>
    <cellStyle name="Comma [0] 2 2 4 5 6 2 2 3" xfId="7345"/>
    <cellStyle name="Comma [0] 2 2 2 13 8" xfId="7346"/>
    <cellStyle name="Comma [0] 2 2 8 5 3 2 4" xfId="7347"/>
    <cellStyle name="Comma [0] 2 3 8 6 3 2 2" xfId="7348"/>
    <cellStyle name="Comma [0] 2 2 3 5 5 2 2 5" xfId="7349"/>
    <cellStyle name="Comma [0] 4 2 2 2 2 4 2" xfId="7350"/>
    <cellStyle name="Comma [0] 4 11 13" xfId="7351"/>
    <cellStyle name="Comma [0] 2 2 12 9 2" xfId="7352"/>
    <cellStyle name="Comma [0] 2 2 9 8 3 2" xfId="7353"/>
    <cellStyle name="Comma [0] 5 2 3 2 2 2 2" xfId="7354"/>
    <cellStyle name="Comma [0] 2 2 2 2 7 3 3 5" xfId="7355"/>
    <cellStyle name="Comma [0] 3 9 7 6 2" xfId="7356"/>
    <cellStyle name="Comma [0] 2 2 4 5 6 2 2 4" xfId="7357"/>
    <cellStyle name="Comma [0] 2 2 2 13 9" xfId="7358"/>
    <cellStyle name="Comma [0] 2 2 8 5 3 2 5" xfId="7359"/>
    <cellStyle name="Comma [0] 2 2 3 3 13 5" xfId="7360"/>
    <cellStyle name="Comma [0] 3 4 9 2 2 7" xfId="7361"/>
    <cellStyle name="Comma [0] 2 2 3 4 4 2 2" xfId="7362"/>
    <cellStyle name="Comma [0] 2 2 2 2 8 3 2 2 2 2" xfId="7363"/>
    <cellStyle name="Comma [0] 3 2 10 5 2 2" xfId="7364"/>
    <cellStyle name="Comma [0] 4 11 14" xfId="7365"/>
    <cellStyle name="Comma [0] 2 2 12 9 3" xfId="7366"/>
    <cellStyle name="Comma [0] 2 2 9 8 3 3" xfId="7367"/>
    <cellStyle name="Comma [0] 2 2 2 2 7 3 3 6" xfId="7368"/>
    <cellStyle name="Comma [0] 4 11 15" xfId="7369"/>
    <cellStyle name="Comma [0] 2 2 2 2 5 2 10" xfId="7370"/>
    <cellStyle name="Comma [0] 2 2 12 9 4" xfId="7371"/>
    <cellStyle name="Comma [0] 2 2 9 8 3 4" xfId="7372"/>
    <cellStyle name="Comma [0] 4 3 2 3 2 4 2" xfId="7373"/>
    <cellStyle name="Comma [0] 2 2 2 2 7 3 3 7" xfId="7374"/>
    <cellStyle name="Comma [0] 2 2 2 2 9 3 3 2 2 2" xfId="7375"/>
    <cellStyle name="Comma [0] 2 2 3 4 4 2 4" xfId="7376"/>
    <cellStyle name="Comma [0] 4 11 16" xfId="7377"/>
    <cellStyle name="Comma [0] 3 2 8 7 10" xfId="7378"/>
    <cellStyle name="Comma [0] 2 2 12 9 5" xfId="7379"/>
    <cellStyle name="Comma [0] 2 2 9 8 3 5" xfId="7380"/>
    <cellStyle name="Comma [0] 4 11 17" xfId="7381"/>
    <cellStyle name="Comma [0] 2 2 12 9 6" xfId="7382"/>
    <cellStyle name="Comma [0] 2 2 9 8 3 6" xfId="7383"/>
    <cellStyle name="Comma [0] 2 2 12 9 7" xfId="7384"/>
    <cellStyle name="Comma [0] 2 2 9 8 3 7" xfId="7385"/>
    <cellStyle name="Comma [0] 2 2 2 10 2" xfId="7386"/>
    <cellStyle name="Comma [0] 2 2 2 4 3 2 2" xfId="7387"/>
    <cellStyle name="Comma [0] 4 16 4 2" xfId="7388"/>
    <cellStyle name="Comma [0] 2 2 2 2 5 7 3 2" xfId="7389"/>
    <cellStyle name="Comma [0] 2 2 13 10" xfId="7390"/>
    <cellStyle name="Comma [0] 2 2 2 6 3 2 3" xfId="7391"/>
    <cellStyle name="Comma [0] 2 4 4 2 4 2 2" xfId="7392"/>
    <cellStyle name="Comma [0] 2 2 13 2 2" xfId="7393"/>
    <cellStyle name="Comma [0] 2 3 5 8 3 7" xfId="7394"/>
    <cellStyle name="Comma [0] 2 3 9 4 2 4" xfId="7395"/>
    <cellStyle name="Comma [0] 2 2 3 4 11 7" xfId="7396"/>
    <cellStyle name="Comma [0] 2 2 13 2 2 2 2" xfId="7397"/>
    <cellStyle name="Comma [0] 4 3 13 4 2 2" xfId="7398"/>
    <cellStyle name="Comma [0] 2 2 4 8 10 4 2" xfId="7399"/>
    <cellStyle name="Comma [0] 2 4 4 4 4 5" xfId="7400"/>
    <cellStyle name="Comma [0] 2 2 2 5 8 2 2" xfId="7401"/>
    <cellStyle name="Comma [0] 2 2 8 10 2" xfId="7402"/>
    <cellStyle name="Comma [0] 2 2 3 5 3 2 2 2 2" xfId="7403"/>
    <cellStyle name="Comma [0] 2 2 2 2 3 5 5 2" xfId="7404"/>
    <cellStyle name="Comma [0] 2 3 2 9 7 2 2 4" xfId="7405"/>
    <cellStyle name="Comma [0] 2 2 13 2 2 3" xfId="7406"/>
    <cellStyle name="Comma [0] 2 2 2 5 8 2 3" xfId="7407"/>
    <cellStyle name="Comma [0] 2 2 8 10 3" xfId="7408"/>
    <cellStyle name="Comma [0] 2 2 2 2 3 5 5 3" xfId="7409"/>
    <cellStyle name="Comma [0] 2 3 2 9 7 2 2 5" xfId="7410"/>
    <cellStyle name="Comma [0] 2 2 13 2 2 4" xfId="7411"/>
    <cellStyle name="Comma [0] 2 2 6 5 5 2 2" xfId="7412"/>
    <cellStyle name="Comma [0] 2 3 6 9 2 2" xfId="7413"/>
    <cellStyle name="Comma [0] 2 2 13 2 4 2" xfId="7414"/>
    <cellStyle name="Comma [0] 2 2 2 2 6 2 3 2 4" xfId="7415"/>
    <cellStyle name="Comma [0] 2 3 2 7 3 2 6" xfId="7416"/>
    <cellStyle name="Comma [0] 3 12 6 3 2 4" xfId="7417"/>
    <cellStyle name="Comma [0] 2 2 6 5 5 5" xfId="7418"/>
    <cellStyle name="Comma [0] 2 3 19 4 2" xfId="7419"/>
    <cellStyle name="Comma [0] 2 3 2 14 10" xfId="7420"/>
    <cellStyle name="Comma [0] 5 7 4 3 2 2 2" xfId="7421"/>
    <cellStyle name="Comma [0] 3 2 7 5 5 3" xfId="7422"/>
    <cellStyle name="Comma [0] 2 3 6 9 5" xfId="7423"/>
    <cellStyle name="Comma [0] 2 2 13 2 7" xfId="7424"/>
    <cellStyle name="Comma [0] 2 2 4 9 3 10" xfId="7425"/>
    <cellStyle name="Comma [0] 2 3 10 3 4 4" xfId="7426"/>
    <cellStyle name="Comma [0] 2 3 3 8 5 5 3" xfId="7427"/>
    <cellStyle name="Comma [0] 4 7 3 4 3" xfId="7428"/>
    <cellStyle name="Comma [0] 2 2 3 6 8 4 2 2" xfId="7429"/>
    <cellStyle name="Comma [0] 2 2 3 7 5 5 5" xfId="7430"/>
    <cellStyle name="Comma [0] 2 2 2 10 6 2 2 2 2" xfId="7431"/>
    <cellStyle name="Comma [0] 2 2 2 16 2 2 4" xfId="7432"/>
    <cellStyle name="Comma [0] 2 2 2 6 3 3 3" xfId="7433"/>
    <cellStyle name="Comma [0] 2 2 13 3 2" xfId="7434"/>
    <cellStyle name="Comma [0] 4 3 13 5 2 2" xfId="7435"/>
    <cellStyle name="Comma [0] 2 4 4 5 4 5" xfId="7436"/>
    <cellStyle name="Comma [0] 2 2 2 5 9 2 2" xfId="7437"/>
    <cellStyle name="Comma [0] 4 2 2 8 2 2 2 2" xfId="7438"/>
    <cellStyle name="Comma [0] 2 2 2 2 3 6 5 2" xfId="7439"/>
    <cellStyle name="Comma [0] 2 3 2 9 7 3 2 4" xfId="7440"/>
    <cellStyle name="Comma [0] 3 8 5 2 2 4" xfId="7441"/>
    <cellStyle name="Comma [0] 2 2 13 3 2 3" xfId="7442"/>
    <cellStyle name="Comma [0] 2 2 2 2 3 6 5 3" xfId="7443"/>
    <cellStyle name="Comma [0] 2 2 2 6 4 10" xfId="7444"/>
    <cellStyle name="Comma [0] 2 2 2 5 9 2 3" xfId="7445"/>
    <cellStyle name="Comma [0] 2 3 2 9 7 3 2 5" xfId="7446"/>
    <cellStyle name="Comma [0] 3 8 5 2 2 5" xfId="7447"/>
    <cellStyle name="Comma [0] 2 2 13 3 2 4" xfId="7448"/>
    <cellStyle name="Comma [0] 2 2 2 6 3 3 4 2" xfId="7449"/>
    <cellStyle name="Comma [0] 2 3 2 9 6 5 5" xfId="7450"/>
    <cellStyle name="Comma [0] 2 2 3 2 6 9" xfId="7451"/>
    <cellStyle name="Comma [0] 2 2 13 3 3 2" xfId="7452"/>
    <cellStyle name="Comma [0] 3 12 15" xfId="7453"/>
    <cellStyle name="Comma [0] 2 2 2 10 12" xfId="7454"/>
    <cellStyle name="Comma [0] 2 2 2 2 7 7 5 3" xfId="7455"/>
    <cellStyle name="Comma [0] 3 2 15 2 3 2" xfId="7456"/>
    <cellStyle name="Comma [0] 2 2 4 6 3 5" xfId="7457"/>
    <cellStyle name="Comma [0] 3 2 6 2 9" xfId="7458"/>
    <cellStyle name="Comma [0] 3 2 2 4 2 2 2 5" xfId="7459"/>
    <cellStyle name="Comma [0] 2 2 2 12 2 3" xfId="7460"/>
    <cellStyle name="Comma [0] 2 2 2 6 3 4 3" xfId="7461"/>
    <cellStyle name="Comma [0] 2 2 4 9 6 3 2 2" xfId="7462"/>
    <cellStyle name="Comma [0] 2 2 13 4 2" xfId="7463"/>
    <cellStyle name="Comma [0] 4 3 7 8 5 3" xfId="7464"/>
    <cellStyle name="Comma [0] 2 2 3 9 5 3 2 4" xfId="7465"/>
    <cellStyle name="Comma [0] 2 2 2 10 12 2" xfId="7466"/>
    <cellStyle name="Comma [0] 2 3 14 3 2 5" xfId="7467"/>
    <cellStyle name="Comma [0] 3 3 2 8 5 3" xfId="7468"/>
    <cellStyle name="Comma [0] 3 2 2 14 3 5" xfId="7469"/>
    <cellStyle name="Comma [0] 2 2 4 6 3 5 2" xfId="7470"/>
    <cellStyle name="Comma [0] 2 2 2 12 2 3 2" xfId="7471"/>
    <cellStyle name="Comma [0] 2 2 4 9 6 3 2 2 2" xfId="7472"/>
    <cellStyle name="Comma [0] 2 2 3 3 5 9" xfId="7473"/>
    <cellStyle name="Comma [0] 2 3 3 5 13 3" xfId="7474"/>
    <cellStyle name="Comma [0] 3 8 5 3 2 3" xfId="7475"/>
    <cellStyle name="Comma [0] 2 2 13 4 2 2" xfId="7476"/>
    <cellStyle name="Comma [0] 2 2 3 4 8 4 2" xfId="7477"/>
    <cellStyle name="Comma [0] 2 3 9 3 6 2" xfId="7478"/>
    <cellStyle name="Comma [0] 2 2 2 10 4 2 2 2" xfId="7479"/>
    <cellStyle name="Comma [0] 3 2 10 9 4 2" xfId="7480"/>
    <cellStyle name="Comma [0] 4 2 6 6 3 4" xfId="7481"/>
    <cellStyle name="Comma [0] 2 2 2 10 15" xfId="7482"/>
    <cellStyle name="Comma [0] 2 2 4 6 3 8" xfId="7483"/>
    <cellStyle name="Comma [0] 3 2 2 3 5 3 7" xfId="7484"/>
    <cellStyle name="Comma [0] 2 2 6 10 4 2" xfId="7485"/>
    <cellStyle name="Comma [0] 2 4 5 9 2 3" xfId="7486"/>
    <cellStyle name="Comma [0] 2 3 3 4 5" xfId="7487"/>
    <cellStyle name="Comma [0] 3 7 10 6" xfId="7488"/>
    <cellStyle name="Comma [0] 2 2 4 4 5 4 2 2" xfId="7489"/>
    <cellStyle name="Comma [0] 2 2 2 2 9 3 2 3" xfId="7490"/>
    <cellStyle name="Comma [0] 2 2 2 12 2 6" xfId="7491"/>
    <cellStyle name="Comma [0] 2 2 2 2 6 2 3 4 2" xfId="7492"/>
    <cellStyle name="Comma [0] 2 3 2 7 3 4 4" xfId="7493"/>
    <cellStyle name="Comma [0] 2 2 4 9 6 3 2 5" xfId="7494"/>
    <cellStyle name="Comma [0] 3 12 6 3 4 2" xfId="7495"/>
    <cellStyle name="Comma [0] 2 2 13 4 5" xfId="7496"/>
    <cellStyle name="Comma [0] 2 2 3 6 8 4 4" xfId="7497"/>
    <cellStyle name="Comma [0] 2 3 3 2 2 2 7" xfId="7498"/>
    <cellStyle name="Comma [0] 2 2 2 10 6 2 2 4" xfId="7499"/>
    <cellStyle name="Comma [0] 2 3 3 7 8 4 2" xfId="7500"/>
    <cellStyle name="Comma [0] 2 4 3 3 2 2 5" xfId="7501"/>
    <cellStyle name="Comma [0] 4 3 13 2 2 2" xfId="7502"/>
    <cellStyle name="Comma [0] 2 4 4 2 4 5" xfId="7503"/>
    <cellStyle name="Comma [0] 2 2 2 5 6 2 2" xfId="7504"/>
    <cellStyle name="Comma [0] 2 3 2 3 3 3 3 2" xfId="7505"/>
    <cellStyle name="Comma [0] 2 2 5 3 10" xfId="7506"/>
    <cellStyle name="Comma [0] 2 2 4 9 6 3 3" xfId="7507"/>
    <cellStyle name="Comma [0] 2 2 2 2 3 3 5 2" xfId="7508"/>
    <cellStyle name="Comma [0] 2 2 13 5" xfId="7509"/>
    <cellStyle name="Comma [0] 3 2 6 3 9" xfId="7510"/>
    <cellStyle name="Comma [0] 2 2 2 12 3 3" xfId="7511"/>
    <cellStyle name="Comma [0] 4 3 13 2 2 2 2" xfId="7512"/>
    <cellStyle name="Comma [0] 2 2 2 6 3 5 3" xfId="7513"/>
    <cellStyle name="Comma [0] 2 2 2 5 6 2 2 2" xfId="7514"/>
    <cellStyle name="Comma [0] 2 2 4 9 6 3 3 2" xfId="7515"/>
    <cellStyle name="Comma [0] 2 2 2 2 3 3 5 2 2" xfId="7516"/>
    <cellStyle name="Comma [0] 2 2 13 5 2" xfId="7517"/>
    <cellStyle name="Comma [0] 2 2 2 12 3 3 2" xfId="7518"/>
    <cellStyle name="Comma [0] 3 8 6 3 5" xfId="7519"/>
    <cellStyle name="Comma [0] 2 2 2 5 6 2 2 2 2" xfId="7520"/>
    <cellStyle name="Comma [0] 2 2 3 4 5 9" xfId="7521"/>
    <cellStyle name="Comma [0] 2 2 13 5 2 2" xfId="7522"/>
    <cellStyle name="Comma [0] 3 2 10 6 9" xfId="7523"/>
    <cellStyle name="Comma [0] 2 2 2 12 3 4" xfId="7524"/>
    <cellStyle name="Comma [0] 2 2 2 6 3 5 4" xfId="7525"/>
    <cellStyle name="Comma [0] 3 3 3 7 3 3 2" xfId="7526"/>
    <cellStyle name="Comma [0] 2 2 4 7 2 3 2 2" xfId="7527"/>
    <cellStyle name="Comma [0] 2 2 2 5 6 2 2 3" xfId="7528"/>
    <cellStyle name="Comma [0] 2 3 2 7 3 5 2" xfId="7529"/>
    <cellStyle name="Comma [0] 2 2 2 2 3 10" xfId="7530"/>
    <cellStyle name="Comma [0] 3 4 9 7 3 2 2 2" xfId="7531"/>
    <cellStyle name="Comma [0] 2 2 13 5 3" xfId="7532"/>
    <cellStyle name="Comma [0] 2 2 3 6 8 4 5" xfId="7533"/>
    <cellStyle name="Comma [0] 2 2 2 10 6 2 2 5" xfId="7534"/>
    <cellStyle name="Comma [0] 2 3 3 7 8 4 3" xfId="7535"/>
    <cellStyle name="Comma [0] 3 3 2 4 5 5" xfId="7536"/>
    <cellStyle name="Comma [0] 2 2 6 2 2" xfId="7537"/>
    <cellStyle name="Comma [0] 3 2 2 10 3 7" xfId="7538"/>
    <cellStyle name="Comma [0] 4 3 3 4 5 3" xfId="7539"/>
    <cellStyle name="Comma [0] 2 3 3 6" xfId="7540"/>
    <cellStyle name="Comma [0] 2 2 2 2 2 4 2 2 2 2" xfId="7541"/>
    <cellStyle name="Comma [0] 4 3 13 2 2 3" xfId="7542"/>
    <cellStyle name="Comma [0] 2 3 3 5 8 3 4 2" xfId="7543"/>
    <cellStyle name="Comma [0] 4 4 6 2 4 2" xfId="7544"/>
    <cellStyle name="Comma [0] 2 2 2 5 6 2 3" xfId="7545"/>
    <cellStyle name="Comma [0] 2 2 2 8 15 2" xfId="7546"/>
    <cellStyle name="Comma [0] 2 3 2 13 3 2 2" xfId="7547"/>
    <cellStyle name="Comma [0] 2 2 4 9 6 3 4" xfId="7548"/>
    <cellStyle name="Comma [0] 5 9 4 2 2" xfId="7549"/>
    <cellStyle name="Comma [0] 2 3 6 12 2 2" xfId="7550"/>
    <cellStyle name="Comma [0] 2 2 2 2 3 3 5 3" xfId="7551"/>
    <cellStyle name="Comma [0] 2 2 13 6" xfId="7552"/>
    <cellStyle name="Comma [0] 3 2 6 4 9" xfId="7553"/>
    <cellStyle name="Comma [0] 2 2 6 2 2 2" xfId="7554"/>
    <cellStyle name="Comma [0] 2 2 2 12 4 3" xfId="7555"/>
    <cellStyle name="Comma [0] 4 2 4 6 3 2 3" xfId="7556"/>
    <cellStyle name="Comma [0] 2 2 2 5 6 2 3 2" xfId="7557"/>
    <cellStyle name="Comma [0] 4 9 3 2 2 4" xfId="7558"/>
    <cellStyle name="Comma [0] 2 3 2 13 3 2 2 2" xfId="7559"/>
    <cellStyle name="Comma [0] 2 2 4 9 6 3 4 2" xfId="7560"/>
    <cellStyle name="Comma [0] 2 2 13 6 2" xfId="7561"/>
    <cellStyle name="Comma [0] 2 2 2 5 6 2 4" xfId="7562"/>
    <cellStyle name="Comma [0] 2 3 2 13 3 2 3" xfId="7563"/>
    <cellStyle name="Comma [0] 2 2 4 9 6 3 5" xfId="7564"/>
    <cellStyle name="Comma [0] 2 3 3 3 4 3 3 2" xfId="7565"/>
    <cellStyle name="Comma [0] 4 2 2 2 3 2" xfId="7566"/>
    <cellStyle name="Comma [0] 2 2 2 2 3 3 5 4" xfId="7567"/>
    <cellStyle name="Comma [0] 2 2 13 7" xfId="7568"/>
    <cellStyle name="Comma [0] 2 2 2 2 2 6 2 3 2" xfId="7569"/>
    <cellStyle name="Comma [0] 3 2 6 5 9" xfId="7570"/>
    <cellStyle name="Comma [0] 2 2 6 2 3 2" xfId="7571"/>
    <cellStyle name="Comma [0] 2 2 2 12 5 3" xfId="7572"/>
    <cellStyle name="Comma [0] 2 2 2 5 6 2 4 2" xfId="7573"/>
    <cellStyle name="Comma [0] 4 2 2 2 3 2 2" xfId="7574"/>
    <cellStyle name="Comma [0] 2 2 13 7 2" xfId="7575"/>
    <cellStyle name="Comma [0] 3 2 2 6 12 2 2" xfId="7576"/>
    <cellStyle name="Comma [0] 2 2 2 5 6 2 5" xfId="7577"/>
    <cellStyle name="Comma [0] 2 3 8 11 3 2" xfId="7578"/>
    <cellStyle name="Comma [0] 2 3 2 13 3 2 4" xfId="7579"/>
    <cellStyle name="Comma [0] 2 2 5 8 5 2" xfId="7580"/>
    <cellStyle name="Comma [0] 2 2 4 9 6 3 6" xfId="7581"/>
    <cellStyle name="Comma [0] 4 2 2 2 3 3" xfId="7582"/>
    <cellStyle name="Comma [0] 2 2 2 2 3 3 5 5" xfId="7583"/>
    <cellStyle name="Comma [0] 2 2 13 8" xfId="7584"/>
    <cellStyle name="Comma [0] 2 2 9 9 2" xfId="7585"/>
    <cellStyle name="Comma [0] 5 2 3 2 3 2" xfId="7586"/>
    <cellStyle name="Comma [0] 2 3 2 13 3 2 5" xfId="7587"/>
    <cellStyle name="Comma [0] 2 2 5 8 5 3" xfId="7588"/>
    <cellStyle name="Comma [0] 2 2 4 9 6 3 7" xfId="7589"/>
    <cellStyle name="Comma [0] 4 2 2 2 3 4" xfId="7590"/>
    <cellStyle name="Comma [0] 2 2 13 9" xfId="7591"/>
    <cellStyle name="Comma [0] 2 2 2 8 4 3 2 2" xfId="7592"/>
    <cellStyle name="Comma [0] 2 2 9 9 3" xfId="7593"/>
    <cellStyle name="Comma [0] 2 2 2 5 6 2 6" xfId="7594"/>
    <cellStyle name="Comma [0] 2 2 2 15 2" xfId="7595"/>
    <cellStyle name="Comma [0] 2 2 2 20 2" xfId="7596"/>
    <cellStyle name="Comma [0] 2 2 2 4 3 7 2" xfId="7597"/>
    <cellStyle name="Comma [0] 2 2 2 6 6 4" xfId="7598"/>
    <cellStyle name="Comma [0] 2 2 2 2 4 3 7" xfId="7599"/>
    <cellStyle name="Comma [0] 2 2 2 2 17 4 2" xfId="7600"/>
    <cellStyle name="Comma [0] 2 2 14 10" xfId="7601"/>
    <cellStyle name="Comma [0] 2 2 2 6 4 2 3" xfId="7602"/>
    <cellStyle name="Comma [0] 2 4 4 2 5 2 2" xfId="7603"/>
    <cellStyle name="Comma [0] 2 2 14 2 2" xfId="7604"/>
    <cellStyle name="Comma [0] 2 2 14 2 2 2 2" xfId="7605"/>
    <cellStyle name="Comma [0] 4 3 14 4 2 2" xfId="7606"/>
    <cellStyle name="Comma [0] 2 4 5 4 4 5" xfId="7607"/>
    <cellStyle name="Comma [0] 2 2 2 6 8 2 2" xfId="7608"/>
    <cellStyle name="Comma [0] 3 2 2 4 3 2" xfId="7609"/>
    <cellStyle name="Comma [0] 2 2 3 5 3 3 2 2 2" xfId="7610"/>
    <cellStyle name="Comma [0] 2 2 2 2 4 5 5 2" xfId="7611"/>
    <cellStyle name="Comma [0] 2 2 14 2 2 3" xfId="7612"/>
    <cellStyle name="Comma [0] 2 2 2 6 8 2 3" xfId="7613"/>
    <cellStyle name="Comma [0] 2 2 23 2 2" xfId="7614"/>
    <cellStyle name="Comma [0] 2 2 18 2 2" xfId="7615"/>
    <cellStyle name="Comma [0] 2 2 2 2 4 5 5 3" xfId="7616"/>
    <cellStyle name="Comma [0] 2 2 14 2 2 4" xfId="7617"/>
    <cellStyle name="Comma [0] 2 2 2 6 8 2 4" xfId="7618"/>
    <cellStyle name="Comma [0] 2 2 18 2 3" xfId="7619"/>
    <cellStyle name="Comma [0] 4 2 3 4 3 2" xfId="7620"/>
    <cellStyle name="Comma [0] 3 2 2 8 4 3 2 2" xfId="7621"/>
    <cellStyle name="Comma [0] 2 2 2 2 4 5 5 4" xfId="7622"/>
    <cellStyle name="Comma [0] 2 2 14 2 2 5" xfId="7623"/>
    <cellStyle name="Comma [0] 3 2 10 2 2 2 2" xfId="7624"/>
    <cellStyle name="Comma [0] 2 2 2 6 4 2 4 2" xfId="7625"/>
    <cellStyle name="Comma [0] 2 2 14 2 3 2" xfId="7626"/>
    <cellStyle name="Comma [0] 2 2 2 6 4 2 5" xfId="7627"/>
    <cellStyle name="Comma [0] 2 4 13 3 2" xfId="7628"/>
    <cellStyle name="Comma [0] 3 2 6 5 2 3 2" xfId="7629"/>
    <cellStyle name="Comma [0] 2 2 6 6 5 2" xfId="7630"/>
    <cellStyle name="Comma [0] 2 3 7 9 2" xfId="7631"/>
    <cellStyle name="Comma [0] 2 2 14 2 4" xfId="7632"/>
    <cellStyle name="Comma [0] 2 2 2 6 4 2 7" xfId="7633"/>
    <cellStyle name="Comma [0] 2 4 13 3 4" xfId="7634"/>
    <cellStyle name="Comma [0] 2 2 2 2 9 7 7 2" xfId="7635"/>
    <cellStyle name="Comma [0] 2 2 6 6 5 4" xfId="7636"/>
    <cellStyle name="Comma [0] 3 3 6 6 2 3 2" xfId="7637"/>
    <cellStyle name="Comma [0] 3 2 7 6 5 2" xfId="7638"/>
    <cellStyle name="Comma [0] 2 3 7 9 4" xfId="7639"/>
    <cellStyle name="Comma [0] 2 2 14 2 6" xfId="7640"/>
    <cellStyle name="Comma [0] 2 2 6 6 5 5" xfId="7641"/>
    <cellStyle name="Comma [0] 3 2 7 6 5 3" xfId="7642"/>
    <cellStyle name="Comma [0] 2 3 7 9 5" xfId="7643"/>
    <cellStyle name="Comma [0] 2 2 14 2 7" xfId="7644"/>
    <cellStyle name="Comma [0] 2 2 3 6 8 5 2" xfId="7645"/>
    <cellStyle name="Comma [0] 2 3 3 2 2 3 5" xfId="7646"/>
    <cellStyle name="Comma [0] 2 2 2 10 6 2 3 2" xfId="7647"/>
    <cellStyle name="Comma [0] 2 2 14 3" xfId="7648"/>
    <cellStyle name="Comma [0] 2 2 3 14 6" xfId="7649"/>
    <cellStyle name="Comma [0] 2 2 2 16 3 2 4" xfId="7650"/>
    <cellStyle name="Comma [0] 2 2 2 6 4 3 3" xfId="7651"/>
    <cellStyle name="Comma [0] 2 2 14 3 2" xfId="7652"/>
    <cellStyle name="Comma [0] 2 2 2 14 3 4" xfId="7653"/>
    <cellStyle name="Comma [0] 2 3 2 3 8 8" xfId="7654"/>
    <cellStyle name="Comma [0] 2 2 4 13 4 2" xfId="7655"/>
    <cellStyle name="Comma [0] 2 2 14 3 2 2 2" xfId="7656"/>
    <cellStyle name="Comma [0] 2 2 2 6 5 5 4" xfId="7657"/>
    <cellStyle name="Comma [0] 3 2 2 5 5 2 2 5" xfId="7658"/>
    <cellStyle name="Comma [0] 2 2 4 7 2 5 2 2" xfId="7659"/>
    <cellStyle name="Comma [0] 2 2 2 2 11" xfId="7660"/>
    <cellStyle name="Comma [0] 2 3 2 7 5 5 2" xfId="7661"/>
    <cellStyle name="Comma [0] 3 6 3 4 2" xfId="7662"/>
    <cellStyle name="Comma [0] 2 2 3 9 2 2 2 2 2" xfId="7663"/>
    <cellStyle name="Comma [0] 2 2 15 5 3" xfId="7664"/>
    <cellStyle name="Comma [0] 2 2 2 5 10 2" xfId="7665"/>
    <cellStyle name="Comma [0] 4 3 14 5 2 2" xfId="7666"/>
    <cellStyle name="Comma [0] 2 4 5 5 4 5" xfId="7667"/>
    <cellStyle name="Comma [0] 2 2 2 6 9 2 2" xfId="7668"/>
    <cellStyle name="Comma [0] 4 2 2 8 3 2 2 2" xfId="7669"/>
    <cellStyle name="Comma [0] 2 2 2 2 4 6 5 2" xfId="7670"/>
    <cellStyle name="Comma [0] 3 8 6 2 2 4" xfId="7671"/>
    <cellStyle name="Comma [0] 2 2 4 13 5" xfId="7672"/>
    <cellStyle name="Comma [0] 2 2 14 3 2 3" xfId="7673"/>
    <cellStyle name="Comma [0] 2 2 2 6 9 2 3" xfId="7674"/>
    <cellStyle name="Comma [0] 2 2 19 2 2" xfId="7675"/>
    <cellStyle name="Comma [0] 2 2 2 2 4 6 5 3" xfId="7676"/>
    <cellStyle name="Comma [0] 3 8 6 2 2 5" xfId="7677"/>
    <cellStyle name="Comma [0] 2 2 4 13 6" xfId="7678"/>
    <cellStyle name="Comma [0] 2 2 14 3 2 4" xfId="7679"/>
    <cellStyle name="Comma [0] 2 2 3 14 7" xfId="7680"/>
    <cellStyle name="Comma [0] 2 2 2 16 3 2 5" xfId="7681"/>
    <cellStyle name="Comma [0] 2 2 2 6 4 3 4" xfId="7682"/>
    <cellStyle name="Comma [0] 2 2 14 3 3" xfId="7683"/>
    <cellStyle name="Comma [0] 2 2 2 6 4 3 4 2" xfId="7684"/>
    <cellStyle name="Comma [0] 2 2 4 2 6 9" xfId="7685"/>
    <cellStyle name="Comma [0] 2 2 4 14 4" xfId="7686"/>
    <cellStyle name="Comma [0] 2 2 2 2 5 3 10" xfId="7687"/>
    <cellStyle name="Comma [0] 2 2 14 3 3 2" xfId="7688"/>
    <cellStyle name="Comma [0] 2 2 2 6 4 3 6" xfId="7689"/>
    <cellStyle name="Comma [0] 2 4 13 4 3" xfId="7690"/>
    <cellStyle name="Comma [0] 2 2 14 3 5" xfId="7691"/>
    <cellStyle name="Comma [0] 3 10 2 4 2 2" xfId="7692"/>
    <cellStyle name="Comma [0] 2 2 2 6 4 3 7" xfId="7693"/>
    <cellStyle name="Comma [0] 2 4 13 4 4" xfId="7694"/>
    <cellStyle name="Comma [0] 4 2 7 5 2 2 4" xfId="7695"/>
    <cellStyle name="Comma [0] 3 3 6 6 2 4 2" xfId="7696"/>
    <cellStyle name="Comma [0] 3 2 7 6 6 2" xfId="7697"/>
    <cellStyle name="Comma [0] 2 4 6 6 2 2 2 2" xfId="7698"/>
    <cellStyle name="Comma [0] 2 2 14 3 6" xfId="7699"/>
    <cellStyle name="Comma [0] 2 2 14 3 7" xfId="7700"/>
    <cellStyle name="Comma [0] 2 2 2 15 5 2 2" xfId="7701"/>
    <cellStyle name="Comma [0] 2 2 4 7 4 3 2 5" xfId="7702"/>
    <cellStyle name="Comma [0] 3 10 4 3 4 2" xfId="7703"/>
    <cellStyle name="Comma [0] 2 2 2 2 2 10 2" xfId="7704"/>
    <cellStyle name="Comma [0] 2 2 4 9 6 4 2" xfId="7705"/>
    <cellStyle name="Comma [0] 2 2 14 4" xfId="7706"/>
    <cellStyle name="Comma [0] 3 2 7 2 9" xfId="7707"/>
    <cellStyle name="Comma [0] 3 2 2 4 2 3 2 5" xfId="7708"/>
    <cellStyle name="Comma [0] 2 2 2 13 2 3" xfId="7709"/>
    <cellStyle name="Comma [0] 2 3 2 2 7 7" xfId="7710"/>
    <cellStyle name="Comma [0] 2 2 2 2 2 10 2 2" xfId="7711"/>
    <cellStyle name="Comma [0] 2 2 2 6 4 4 3" xfId="7712"/>
    <cellStyle name="Comma [0] 2 4 4 14" xfId="7713"/>
    <cellStyle name="Comma [0] 2 2 4 9 6 4 2 2" xfId="7714"/>
    <cellStyle name="Comma [0] 2 2 14 4 2" xfId="7715"/>
    <cellStyle name="Comma [0] 3 9 4 2 4 2" xfId="7716"/>
    <cellStyle name="Comma [0] 2 2 3 4 4 5 2 2" xfId="7717"/>
    <cellStyle name="Comma [0] 2 3 4 4 3" xfId="7718"/>
    <cellStyle name="Comma [0] 3 2 2 2 8 2 2 3" xfId="7719"/>
    <cellStyle name="Comma [0] 3 2 10 5 5 2 2" xfId="7720"/>
    <cellStyle name="Comma [0] 2 2 2 13 2 4" xfId="7721"/>
    <cellStyle name="Comma [0] 2 3 2 2 7 8" xfId="7722"/>
    <cellStyle name="Comma [0] 2 2 2 2 2 10 2 3" xfId="7723"/>
    <cellStyle name="Comma [0] 2 2 2 6 4 4 4" xfId="7724"/>
    <cellStyle name="Comma [0] 2 4 4 15" xfId="7725"/>
    <cellStyle name="Comma [0] 2 2 14 4 3" xfId="7726"/>
    <cellStyle name="Comma [0] 4 3 13 2 3 2" xfId="7727"/>
    <cellStyle name="Comma [0] 2 4 4 2 5 5" xfId="7728"/>
    <cellStyle name="Comma [0] 2 2 2 5 6 3 2" xfId="7729"/>
    <cellStyle name="Comma [0] 2 3 2 3 3 3 4 2" xfId="7730"/>
    <cellStyle name="Comma [0] 2 2 4 9 6 4 3" xfId="7731"/>
    <cellStyle name="Comma [0] 2 2 2 2 3 3 6 2" xfId="7732"/>
    <cellStyle name="Comma [0] 2 2 14 5" xfId="7733"/>
    <cellStyle name="Comma [0] 2 2 2 2 2 10 3" xfId="7734"/>
    <cellStyle name="Comma [0] 3 2 7 3 9" xfId="7735"/>
    <cellStyle name="Comma [0] 2 2 2 13 3 3" xfId="7736"/>
    <cellStyle name="Comma [0] 2 3 2 2 8 7" xfId="7737"/>
    <cellStyle name="Comma [0] 2 2 2 2 2 10 3 2" xfId="7738"/>
    <cellStyle name="Comma [0] 2 2 2 6 4 5 3" xfId="7739"/>
    <cellStyle name="Comma [0] 4 3 6 10 6" xfId="7740"/>
    <cellStyle name="Comma [0] 2 2 2 5 6 3 2 2" xfId="7741"/>
    <cellStyle name="Comma [0] 2 2 14 5 2" xfId="7742"/>
    <cellStyle name="Comma [0] 2 2 2 13 3 4" xfId="7743"/>
    <cellStyle name="Comma [0] 2 3 2 2 8 8" xfId="7744"/>
    <cellStyle name="Comma [0] 2 3 4 5 3" xfId="7745"/>
    <cellStyle name="Comma [0] 3 2 2 3 6 4 5" xfId="7746"/>
    <cellStyle name="Comma [0] 2 2 2 6 4 3 2 2 2" xfId="7747"/>
    <cellStyle name="Comma [0] 2 2 2 6 4 5 4" xfId="7748"/>
    <cellStyle name="Comma [0] 4 3 6 10 7" xfId="7749"/>
    <cellStyle name="Comma [0] 2 2 4 7 2 4 2 2" xfId="7750"/>
    <cellStyle name="Comma [0] 2 2 2 5 6 3 2 3" xfId="7751"/>
    <cellStyle name="Comma [0] 2 3 2 7 4 5 2" xfId="7752"/>
    <cellStyle name="Comma [0] 3 6 2 4 2" xfId="7753"/>
    <cellStyle name="Comma [0] 3 2 5 7 2 2 2 2" xfId="7754"/>
    <cellStyle name="Comma [0] 2 2 2 2 8 10" xfId="7755"/>
    <cellStyle name="Comma [0] 2 2 14 5 3" xfId="7756"/>
    <cellStyle name="Comma [0] 2 2 2 13 3 5" xfId="7757"/>
    <cellStyle name="Comma [0] 2 3 2 2 8 9" xfId="7758"/>
    <cellStyle name="Comma [0] 4 3 8 16" xfId="7759"/>
    <cellStyle name="Comma [0] 2 2 2 2 9 4 3 2" xfId="7760"/>
    <cellStyle name="Comma [0] 2 3 2 7 4 5 3" xfId="7761"/>
    <cellStyle name="Comma [0] 3 6 2 4 3" xfId="7762"/>
    <cellStyle name="Comma [0] 2 2 3 5 7 3 2 2" xfId="7763"/>
    <cellStyle name="Comma [0] 2 2 2 2 8 11" xfId="7764"/>
    <cellStyle name="Comma [0] 2 2 2 6 4 5 5" xfId="7765"/>
    <cellStyle name="Comma [0] 2 4 13 6 2" xfId="7766"/>
    <cellStyle name="Comma [0] 2 2 2 5 6 3 2 4" xfId="7767"/>
    <cellStyle name="Comma [0] 2 2 14 5 4" xfId="7768"/>
    <cellStyle name="Comma [0] 2 2 2 2 2 10 4" xfId="7769"/>
    <cellStyle name="Comma [0] 2 2 2 5 6 3 3" xfId="7770"/>
    <cellStyle name="Comma [0] 2 3 2 13 3 3 2" xfId="7771"/>
    <cellStyle name="Comma [0] 2 2 4 9 6 4 4" xfId="7772"/>
    <cellStyle name="Comma [0] 2 2 14 6" xfId="7773"/>
    <cellStyle name="Comma [0] 3 2 7 4 9" xfId="7774"/>
    <cellStyle name="Comma [0] 2 2 6 3 2 2" xfId="7775"/>
    <cellStyle name="Comma [0] 2 2 2 13 4 3" xfId="7776"/>
    <cellStyle name="Comma [0] 2 3 2 2 9 7" xfId="7777"/>
    <cellStyle name="Comma [0] 4 8 14" xfId="7778"/>
    <cellStyle name="Comma [0] 3 4 9 2 2 2 3" xfId="7779"/>
    <cellStyle name="Comma [0] 2 3 7 5 4 4" xfId="7780"/>
    <cellStyle name="Comma [0] 2 2 3 17 6" xfId="7781"/>
    <cellStyle name="Comma [0] 3 4 6 8 4" xfId="7782"/>
    <cellStyle name="Comma [0] 3 3 8 5 4 2" xfId="7783"/>
    <cellStyle name="Comma [0] 2 2 2 2 9 7 3 2 4" xfId="7784"/>
    <cellStyle name="Comma [0] 2 2 2 2 2 10 4 2" xfId="7785"/>
    <cellStyle name="Comma [0] 4 3 6 11 6" xfId="7786"/>
    <cellStyle name="Comma [0] 2 2 2 5 6 3 3 2" xfId="7787"/>
    <cellStyle name="Comma [0] 2 2 14 6 2" xfId="7788"/>
    <cellStyle name="Comma [0] 2 2 2 2 2 10 5" xfId="7789"/>
    <cellStyle name="Comma [0] 2 2 2 2 2 6 2 4 2" xfId="7790"/>
    <cellStyle name="Comma [0] 2 2 2 5 6 3 4" xfId="7791"/>
    <cellStyle name="Comma [0] 2 2 4 9 6 4 5" xfId="7792"/>
    <cellStyle name="Comma [0] 2 3 3 3 4 3 4 2" xfId="7793"/>
    <cellStyle name="Comma [0] 4 2 2 2 4 2" xfId="7794"/>
    <cellStyle name="Comma [0] 2 2 14 7" xfId="7795"/>
    <cellStyle name="Comma [0] 3 2 7 5 9" xfId="7796"/>
    <cellStyle name="Comma [0] 2 2 6 3 3 2" xfId="7797"/>
    <cellStyle name="Comma [0] 2 2 2 13 5 3" xfId="7798"/>
    <cellStyle name="Comma [0] 2 2 2 5 6 3 4 2" xfId="7799"/>
    <cellStyle name="Comma [0] 4 2 2 2 4 2 2" xfId="7800"/>
    <cellStyle name="Comma [0] 2 2 14 7 2" xfId="7801"/>
    <cellStyle name="Comma [0] 2 2 4 2 10 7" xfId="7802"/>
    <cellStyle name="Comma [0] 2 2 2 2 2 10 6" xfId="7803"/>
    <cellStyle name="Comma [0] 3 11 3 3 2" xfId="7804"/>
    <cellStyle name="Comma [0] 2 2 2 5 6 3 5" xfId="7805"/>
    <cellStyle name="Comma [0] 2 3 8 11 4 2" xfId="7806"/>
    <cellStyle name="Comma [0] 2 2 3 15 2 2 2 2" xfId="7807"/>
    <cellStyle name="Comma [0] 2 2 5 8 6 2" xfId="7808"/>
    <cellStyle name="Comma [0] 4 2 7 4 4 2 2" xfId="7809"/>
    <cellStyle name="Comma [0] 4 2 2 2 4 3" xfId="7810"/>
    <cellStyle name="Comma [0] 2 2 14 8" xfId="7811"/>
    <cellStyle name="Comma [0] 2 2 2 2 2 10 7" xfId="7812"/>
    <cellStyle name="Comma [0] 3 11 3 3 3" xfId="7813"/>
    <cellStyle name="Comma [0] 4 2 2 2 4 4" xfId="7814"/>
    <cellStyle name="Comma [0] 2 2 14 9" xfId="7815"/>
    <cellStyle name="Comma [0] 2 2 2 8 4 3 3 2" xfId="7816"/>
    <cellStyle name="Comma [0] 2 2 2 5 6 3 6" xfId="7817"/>
    <cellStyle name="Comma [0] 2 2 20 2" xfId="7818"/>
    <cellStyle name="Comma [0] 2 2 15 2" xfId="7819"/>
    <cellStyle name="Comma [0] 2 2 2 6 5 2 3" xfId="7820"/>
    <cellStyle name="Comma [0] 2 2 20 2 2" xfId="7821"/>
    <cellStyle name="Comma [0] 2 2 15 2 2" xfId="7822"/>
    <cellStyle name="Comma [0] 3 2 2 9 10 5" xfId="7823"/>
    <cellStyle name="Comma [0] 2 2 2 2 4 2 5 3" xfId="7824"/>
    <cellStyle name="Comma [0] 4 2 5 5 3 2 3" xfId="7825"/>
    <cellStyle name="Comma [0] 4 2 4 11 4" xfId="7826"/>
    <cellStyle name="Comma [0] 2 2 2 6 5 2 3 2" xfId="7827"/>
    <cellStyle name="Comma [0] 2 2 20 2 2 2" xfId="7828"/>
    <cellStyle name="Comma [0] 2 2 2 9 9" xfId="7829"/>
    <cellStyle name="Comma [0] 2 2 15 2 2 2" xfId="7830"/>
    <cellStyle name="Comma [0] 2 3 3 4 7 10" xfId="7831"/>
    <cellStyle name="Comma [0] 2 2 2 11" xfId="7832"/>
    <cellStyle name="Comma [0] 2 2 2 4 3 3" xfId="7833"/>
    <cellStyle name="Comma [0] 4 2 4 11 4 2" xfId="7834"/>
    <cellStyle name="Comma [0] 2 2 2 14 2 2 3" xfId="7835"/>
    <cellStyle name="Comma [0] 2 2 2 2 7 6 5" xfId="7836"/>
    <cellStyle name="Comma [0] 2 2 2 9 10 6" xfId="7837"/>
    <cellStyle name="Comma [0] 2 2 2 9 9 2" xfId="7838"/>
    <cellStyle name="Comma [0] 2 2 15 2 2 2 2" xfId="7839"/>
    <cellStyle name="Comma [0] 2 2 2 11 2" xfId="7840"/>
    <cellStyle name="Comma [0] 2 2 2 4 3 3 2" xfId="7841"/>
    <cellStyle name="Comma [0] 4 3 15 4 2 2" xfId="7842"/>
    <cellStyle name="Comma [0] 2 4 6 4 4 5" xfId="7843"/>
    <cellStyle name="Comma [0] 2 2 2 7 8 2 2" xfId="7844"/>
    <cellStyle name="Comma [0] 2 2 2 12" xfId="7845"/>
    <cellStyle name="Comma [0] 2 2 2 4 3 4" xfId="7846"/>
    <cellStyle name="Comma [0] 4 14 6 2" xfId="7847"/>
    <cellStyle name="Comma [0] 2 2 2 2 5 5 5 2" xfId="7848"/>
    <cellStyle name="Comma [0] 2 2 15 2 2 3" xfId="7849"/>
    <cellStyle name="Comma [0] 2 2 2 7 8 2 3" xfId="7850"/>
    <cellStyle name="Comma [0] 2 2 2 13" xfId="7851"/>
    <cellStyle name="Comma [0] 2 2 2 4 3 5" xfId="7852"/>
    <cellStyle name="Comma [0] 2 2 2 2 5 5 5 3" xfId="7853"/>
    <cellStyle name="Comma [0] 2 2 15 2 2 4" xfId="7854"/>
    <cellStyle name="Comma [0] 4 2 4 12 4" xfId="7855"/>
    <cellStyle name="Comma [0] 2 2 2 6 5 2 4 2" xfId="7856"/>
    <cellStyle name="Comma [0] 2 2 15 2 3 2" xfId="7857"/>
    <cellStyle name="Comma [0] 2 2 2 6 5 2 5" xfId="7858"/>
    <cellStyle name="Comma [0] 2 4 14 3 2" xfId="7859"/>
    <cellStyle name="Comma [0] 2 3 2 14 2 2 4" xfId="7860"/>
    <cellStyle name="Comma [0] 3 2 6 5 3 3 2" xfId="7861"/>
    <cellStyle name="Comma [0] 2 2 6 7 5 2" xfId="7862"/>
    <cellStyle name="Comma [0] 3 2 2 9 10 7" xfId="7863"/>
    <cellStyle name="Comma [0] 2 2 2 2 4 2 5 5" xfId="7864"/>
    <cellStyle name="Comma [0] 2 3 8 9 2" xfId="7865"/>
    <cellStyle name="Comma [0] 2 2 20 2 4" xfId="7866"/>
    <cellStyle name="Comma [0] 2 2 15 2 4" xfId="7867"/>
    <cellStyle name="Comma [0] 2 3 2 14 2 2 5" xfId="7868"/>
    <cellStyle name="Comma [0] 3 12 6 5 2 2" xfId="7869"/>
    <cellStyle name="Comma [0] 2 2 6 7 5 3" xfId="7870"/>
    <cellStyle name="Comma [0] 2 2 2 8 5 2 2 2" xfId="7871"/>
    <cellStyle name="Comma [0] 2 3 8 9 3" xfId="7872"/>
    <cellStyle name="Comma [0] 2 2 20 2 5" xfId="7873"/>
    <cellStyle name="Comma [0] 2 2 15 2 5" xfId="7874"/>
    <cellStyle name="Comma [0] 2 2 2 2 6 2 5 2 2" xfId="7875"/>
    <cellStyle name="Comma [0] 2 3 2 7 5 2 4" xfId="7876"/>
    <cellStyle name="Comma [0] 2 4 2 8 5 2 2" xfId="7877"/>
    <cellStyle name="Comma [0] 2 2 2 6 5 2 6" xfId="7878"/>
    <cellStyle name="Comma [0] 2 4 14 3 3" xfId="7879"/>
    <cellStyle name="Comma [0] 2 2 6 7 5 4" xfId="7880"/>
    <cellStyle name="Comma [0] 3 3 6 6 3 3 2" xfId="7881"/>
    <cellStyle name="Comma [0] 3 2 7 7 5 2" xfId="7882"/>
    <cellStyle name="Comma [0] 2 2 2 8 5 2 2 3" xfId="7883"/>
    <cellStyle name="Comma [0] 2 3 8 9 4" xfId="7884"/>
    <cellStyle name="Comma [0] 2 2 15 2 6" xfId="7885"/>
    <cellStyle name="Comma [0] 2 2 2 6 5 2 7" xfId="7886"/>
    <cellStyle name="Comma [0] 2 4 14 3 4" xfId="7887"/>
    <cellStyle name="Comma [0] 2 2 3 8 6 2 2 2" xfId="7888"/>
    <cellStyle name="Comma [0] 2 2 6 7 5 5" xfId="7889"/>
    <cellStyle name="Comma [0] 3 2 7 7 5 3" xfId="7890"/>
    <cellStyle name="Comma [0] 2 2 2 8 5 2 2 4" xfId="7891"/>
    <cellStyle name="Comma [0] 2 3 8 9 5" xfId="7892"/>
    <cellStyle name="Comma [0] 2 2 15 2 7" xfId="7893"/>
    <cellStyle name="Comma [0] 2 2 3 6 8 6 2" xfId="7894"/>
    <cellStyle name="Comma [0] 2 3 3 2 2 4 5" xfId="7895"/>
    <cellStyle name="Comma [0] 3 3 4 2 2 2 5" xfId="7896"/>
    <cellStyle name="Comma [0] 2 2 2 10 6 2 4 2" xfId="7897"/>
    <cellStyle name="Comma [0] 2 2 2 2 4 8 3 2 4" xfId="7898"/>
    <cellStyle name="Comma [0] 2 2 20 3" xfId="7899"/>
    <cellStyle name="Comma [0] 2 2 15 3" xfId="7900"/>
    <cellStyle name="Comma [0] 2 2 2 6 5 3 3" xfId="7901"/>
    <cellStyle name="Comma [0] 2 2 20 3 2" xfId="7902"/>
    <cellStyle name="Comma [0] 2 2 15 3 2" xfId="7903"/>
    <cellStyle name="Comma [0] 2 2 2 6 5 3 3 2" xfId="7904"/>
    <cellStyle name="Comma [0] 3 8 7 2 2 3" xfId="7905"/>
    <cellStyle name="Comma [0] 2 2 3 9 9" xfId="7906"/>
    <cellStyle name="Comma [0] 2 2 15 3 2 2" xfId="7907"/>
    <cellStyle name="Comma [0] 2 2 9 13 4" xfId="7908"/>
    <cellStyle name="Comma [0] 2 2 2 15 2 2 3" xfId="7909"/>
    <cellStyle name="Comma [0] 2 2 3 9 9 2" xfId="7910"/>
    <cellStyle name="Comma [0] 2 2 15 3 2 2 2" xfId="7911"/>
    <cellStyle name="Comma [0] 4 3 15 5 2 2" xfId="7912"/>
    <cellStyle name="Comma [0] 2 4 6 5 4 5" xfId="7913"/>
    <cellStyle name="Comma [0] 2 2 2 7 9 2 2" xfId="7914"/>
    <cellStyle name="Comma [0] 2 2 7 12" xfId="7915"/>
    <cellStyle name="Comma [0] 2 2 2 5 3 4" xfId="7916"/>
    <cellStyle name="Comma [0] 4 15 6 2" xfId="7917"/>
    <cellStyle name="Comma [0] 2 2 2 2 5 6 5 2" xfId="7918"/>
    <cellStyle name="Comma [0] 3 8 7 2 2 4" xfId="7919"/>
    <cellStyle name="Comma [0] 2 2 15 3 2 3" xfId="7920"/>
    <cellStyle name="Comma [0] 2 2 9 13 5" xfId="7921"/>
    <cellStyle name="Comma [0] 2 2 2 7 9 2 3" xfId="7922"/>
    <cellStyle name="Comma [0] 2 2 7 13" xfId="7923"/>
    <cellStyle name="Comma [0] 2 2 2 5 3 5" xfId="7924"/>
    <cellStyle name="Comma [0] 2 2 2 2 5 6 5 3" xfId="7925"/>
    <cellStyle name="Comma [0] 3 8 7 2 2 5" xfId="7926"/>
    <cellStyle name="Comma [0] 2 2 15 3 2 4" xfId="7927"/>
    <cellStyle name="Comma [0] 2 2 2 6 5 3 4" xfId="7928"/>
    <cellStyle name="Comma [0] 2 2 15 3 3" xfId="7929"/>
    <cellStyle name="Comma [0] 2 3 3 3 5 2 4 2" xfId="7930"/>
    <cellStyle name="Comma [0] 2 2 2 6 5 3 4 2" xfId="7931"/>
    <cellStyle name="Comma [0] 2 2 15 3 3 2" xfId="7932"/>
    <cellStyle name="Comma [0] 3 2 2 5 6 6 2" xfId="7933"/>
    <cellStyle name="Comma [0] 2 2 2 2 4 10 2 3" xfId="7934"/>
    <cellStyle name="Comma [0] 4 2 7 5 3 2 3" xfId="7935"/>
    <cellStyle name="Comma [0] 2 2 2 8 5 2 3 2" xfId="7936"/>
    <cellStyle name="Comma [0] 2 2 15 3 5" xfId="7937"/>
    <cellStyle name="Comma [0] 2 2 2 6 5 3 6" xfId="7938"/>
    <cellStyle name="Comma [0] 2 4 14 4 3" xfId="7939"/>
    <cellStyle name="Comma [0] 3 4 3 4 3 2" xfId="7940"/>
    <cellStyle name="Comma [0] 2 2 2 2 4 10 2 4" xfId="7941"/>
    <cellStyle name="Comma [0] 3 10 2 5 2 2" xfId="7942"/>
    <cellStyle name="Comma [0] 2 2 2 6 5 3 7" xfId="7943"/>
    <cellStyle name="Comma [0] 2 4 14 4 4" xfId="7944"/>
    <cellStyle name="Comma [0] 2 2 15 3 6" xfId="7945"/>
    <cellStyle name="Comma [0] 3 4 3 4 3 3" xfId="7946"/>
    <cellStyle name="Comma [0] 2 2 2 2 4 10 2 5" xfId="7947"/>
    <cellStyle name="Comma [0] 2 3 2 2 2 3 2 2 2" xfId="7948"/>
    <cellStyle name="Comma [0] 4 3 7 6 3 2 3" xfId="7949"/>
    <cellStyle name="Comma [0] 2 2 3 8 6 2 3 2" xfId="7950"/>
    <cellStyle name="Comma [0] 2 2 15 3 7" xfId="7951"/>
    <cellStyle name="Comma [0] 3 3 8 6 2" xfId="7952"/>
    <cellStyle name="Comma [0] 2 2 2 3 4 2 2 5" xfId="7953"/>
    <cellStyle name="Comma [0] 2 2 6 5 3 2 2" xfId="7954"/>
    <cellStyle name="Comma [0] 2 3 6 7 2 2" xfId="7955"/>
    <cellStyle name="Comma [0] 2 2 3 3 5 2 2 3" xfId="7956"/>
    <cellStyle name="Comma [0] 2 2 2 2 2 11 2" xfId="7957"/>
    <cellStyle name="Comma [0] 2 2 4 9 6 5 2" xfId="7958"/>
    <cellStyle name="Comma [0] 2 3 2 14 2 4" xfId="7959"/>
    <cellStyle name="Comma [0] 2 3 11 2 3 2 2 2" xfId="7960"/>
    <cellStyle name="Comma [0] 2 2 20 4" xfId="7961"/>
    <cellStyle name="Comma [0] 2 2 15 4" xfId="7962"/>
    <cellStyle name="Comma [0] 3 2 8 2 9" xfId="7963"/>
    <cellStyle name="Comma [0] 2 2 2 14 2 3" xfId="7964"/>
    <cellStyle name="Comma [0] 2 3 2 3 7 7" xfId="7965"/>
    <cellStyle name="Comma [0] 2 2 2 2 2 11 2 2" xfId="7966"/>
    <cellStyle name="Comma [0] 2 2 2 6 5 4 3" xfId="7967"/>
    <cellStyle name="Comma [0] 2 2 4 9 6 5 2 2" xfId="7968"/>
    <cellStyle name="Comma [0] 2 3 2 14 2 4 2" xfId="7969"/>
    <cellStyle name="Comma [0] 2 2 20 4 2" xfId="7970"/>
    <cellStyle name="Comma [0] 2 2 15 4 2" xfId="7971"/>
    <cellStyle name="Comma [0] 2 2 2 14 2 3 2" xfId="7972"/>
    <cellStyle name="Comma [0] 2 3 2 3 7 7 2" xfId="7973"/>
    <cellStyle name="Comma [0] 5 4 12 2" xfId="7974"/>
    <cellStyle name="Comma [0] 2 3 5 4 2 2" xfId="7975"/>
    <cellStyle name="Comma [0] 3 2 2 3 7 3 4 2" xfId="7976"/>
    <cellStyle name="Comma [0] 2 2 2 2 7 7 4" xfId="7977"/>
    <cellStyle name="Comma [0] 2 2 2 9 11 5" xfId="7978"/>
    <cellStyle name="Comma [0] 2 2 2 6 3 3" xfId="7979"/>
    <cellStyle name="Comma [0] 2 2 2 2 2 11 2 2 2" xfId="7980"/>
    <cellStyle name="Comma [0] 3 8 7 3 2 3" xfId="7981"/>
    <cellStyle name="Comma [0] 2 2 4 9 9" xfId="7982"/>
    <cellStyle name="Comma [0] 2 2 15 4 2 2" xfId="7983"/>
    <cellStyle name="Comma [0] 2 2 2 14 2 4" xfId="7984"/>
    <cellStyle name="Comma [0] 2 3 2 3 7 8" xfId="7985"/>
    <cellStyle name="Comma [0] 2 2 2 2 2 11 2 3" xfId="7986"/>
    <cellStyle name="Comma [0] 2 2 2 6 5 4 4" xfId="7987"/>
    <cellStyle name="Comma [0] 2 2 15 4 3" xfId="7988"/>
    <cellStyle name="Comma [0] 2 2 2 14 2 5" xfId="7989"/>
    <cellStyle name="Comma [0] 2 3 2 3 7 9" xfId="7990"/>
    <cellStyle name="Comma [0] 3 2 5 8" xfId="7991"/>
    <cellStyle name="Comma [0] 3 2 2 2 8 3 2 4" xfId="7992"/>
    <cellStyle name="Comma [0] 2 2 2 2 9 5 2 2" xfId="7993"/>
    <cellStyle name="Comma [0] 2 2 2 2 2 11 2 4" xfId="7994"/>
    <cellStyle name="Comma [0] 3 12 2 4 2" xfId="7995"/>
    <cellStyle name="Comma [0] 5 11 3 2 2" xfId="7996"/>
    <cellStyle name="Comma [0] 2 2 2 2 4 10 3 2" xfId="7997"/>
    <cellStyle name="Comma [0] 2 3 6 7 2 2 4" xfId="7998"/>
    <cellStyle name="Comma [0] 2 3 7 6 2 6" xfId="7999"/>
    <cellStyle name="Comma [0] 2 2 2 6 5 4 5" xfId="8000"/>
    <cellStyle name="Comma [0] 2 4 14 5 2" xfId="8001"/>
    <cellStyle name="Comma [0] 2 2 6 7 7 2" xfId="8002"/>
    <cellStyle name="Comma [0] 2 2 15 4 4" xfId="8003"/>
    <cellStyle name="Comma [0] 2 2 2 5 6 4 2" xfId="8004"/>
    <cellStyle name="Comma [0] 2 2 4 9 6 5 3" xfId="8005"/>
    <cellStyle name="Comma [0] 2 3 2 14 2 5" xfId="8006"/>
    <cellStyle name="Comma [0] 2 2 20 5" xfId="8007"/>
    <cellStyle name="Comma [0] 2 2 2 2 3 3 7 2" xfId="8008"/>
    <cellStyle name="Comma [0] 2 2 15 5" xfId="8009"/>
    <cellStyle name="Comma [0] 2 2 2 2 2 11 3" xfId="8010"/>
    <cellStyle name="Comma [0] 3 2 8 3 9" xfId="8011"/>
    <cellStyle name="Comma [0] 2 2 2 14 3 3" xfId="8012"/>
    <cellStyle name="Comma [0] 2 3 2 3 8 7" xfId="8013"/>
    <cellStyle name="Comma [0] 2 2 4 2 2 2 3" xfId="8014"/>
    <cellStyle name="Comma [0] 2 2 2 2 2 11 3 2" xfId="8015"/>
    <cellStyle name="Comma [0] 3 5 18" xfId="8016"/>
    <cellStyle name="Comma [0] 2 2 2 6 5 5 3" xfId="8017"/>
    <cellStyle name="Comma [0] 3 2 2 5 5 2 2 4" xfId="8018"/>
    <cellStyle name="Comma [0] 2 2 2 2 10" xfId="8019"/>
    <cellStyle name="Comma [0] 2 2 2 5 6 4 2 2" xfId="8020"/>
    <cellStyle name="Comma [0] 2 2 15 5 2" xfId="8021"/>
    <cellStyle name="Comma [0] 4 3 10 7" xfId="8022"/>
    <cellStyle name="Comma [0] 2 2 2 14 3 3 2" xfId="8023"/>
    <cellStyle name="Comma [0] 2 3 2 3 8 7 2" xfId="8024"/>
    <cellStyle name="Comma [0] 2 3 5 5 2 2" xfId="8025"/>
    <cellStyle name="Comma [0] 2 2 2 2 8 7 4" xfId="8026"/>
    <cellStyle name="Comma [0] 2 2 15 5 2 2" xfId="8027"/>
    <cellStyle name="Comma [0] 2 2 2 2 10 2" xfId="8028"/>
    <cellStyle name="Comma [0] 2 2 2 14 3 5" xfId="8029"/>
    <cellStyle name="Comma [0] 2 3 2 3 8 9" xfId="8030"/>
    <cellStyle name="Comma [0] 3 2 6 8" xfId="8031"/>
    <cellStyle name="Comma [0] 2 2 2 2 9 5 3 2" xfId="8032"/>
    <cellStyle name="Comma [0] 5 11 3 3 2" xfId="8033"/>
    <cellStyle name="Comma [0] 2 2 4 4 6 3 2 2 2" xfId="8034"/>
    <cellStyle name="Comma [0] 2 2 2 2 4 10 4 2" xfId="8035"/>
    <cellStyle name="Comma [0] 2 3 7 6 3 6" xfId="8036"/>
    <cellStyle name="Comma [0] 2 3 2 7 5 5 3" xfId="8037"/>
    <cellStyle name="Comma [0] 3 6 3 4 3" xfId="8038"/>
    <cellStyle name="Comma [0] 2 2 3 5 7 4 2 2" xfId="8039"/>
    <cellStyle name="Comma [0] 2 2 2 6 5 5 5" xfId="8040"/>
    <cellStyle name="Comma [0] 2 4 14 6 2" xfId="8041"/>
    <cellStyle name="Comma [0] 2 2 2 2 12" xfId="8042"/>
    <cellStyle name="Comma [0] 2 2 15 5 4" xfId="8043"/>
    <cellStyle name="Comma [0] 2 2 2 5 10 3" xfId="8044"/>
    <cellStyle name="Comma [0] 2 2 2 2 2 11 4" xfId="8045"/>
    <cellStyle name="Comma [0] 3 2 2 5 4 2 2 2 2" xfId="8046"/>
    <cellStyle name="Comma [0] 2 2 2 5 6 4 3" xfId="8047"/>
    <cellStyle name="Comma [0] 2 2 4 9 6 5 4" xfId="8048"/>
    <cellStyle name="Comma [0] 2 3 2 14 2 6" xfId="8049"/>
    <cellStyle name="Comma [0] 3 2 2 7 8 3 2 5" xfId="8050"/>
    <cellStyle name="Comma [0] 2 3 2 13 3 4 2" xfId="8051"/>
    <cellStyle name="Comma [0] 2 2 20 6" xfId="8052"/>
    <cellStyle name="Comma [0] 2 2 15 6" xfId="8053"/>
    <cellStyle name="Comma [0] 3 2 8 4 9" xfId="8054"/>
    <cellStyle name="Comma [0] 2 2 6 4 2 2" xfId="8055"/>
    <cellStyle name="Comma [0] 2 2 2 14 4 3" xfId="8056"/>
    <cellStyle name="Comma [0] 2 3 2 3 9 7" xfId="8057"/>
    <cellStyle name="Comma [0] 2 2 4 2 2 3 3" xfId="8058"/>
    <cellStyle name="Comma [0] 2 2 2 2 2 11 4 2" xfId="8059"/>
    <cellStyle name="Comma [0] 2 2 15 6 2" xfId="8060"/>
    <cellStyle name="Comma [0] 2 2 2 2 2 11 5" xfId="8061"/>
    <cellStyle name="Comma [0] 2 2 2 5 6 4 4" xfId="8062"/>
    <cellStyle name="Comma [0] 2 2 4 9 6 5 5" xfId="8063"/>
    <cellStyle name="Comma [0] 2 3 2 14 2 7" xfId="8064"/>
    <cellStyle name="Comma [0] 4 2 2 2 5 2" xfId="8065"/>
    <cellStyle name="Comma [0] 2 2 20 7" xfId="8066"/>
    <cellStyle name="Comma [0] 2 2 15 7" xfId="8067"/>
    <cellStyle name="Comma [0] 3 2 8 5 9" xfId="8068"/>
    <cellStyle name="Comma [0] 2 2 6 4 3 2" xfId="8069"/>
    <cellStyle name="Comma [0] 2 2 2 14 5 3" xfId="8070"/>
    <cellStyle name="Comma [0] 4 2 2 2 5 2 2" xfId="8071"/>
    <cellStyle name="Comma [0] 2 2 15 7 2" xfId="8072"/>
    <cellStyle name="Comma [0] 2 2 2 9 10 2 5" xfId="8073"/>
    <cellStyle name="Comma [0] 2 2 2 2 2 11 6" xfId="8074"/>
    <cellStyle name="Comma [0] 3 11 3 4 2" xfId="8075"/>
    <cellStyle name="Comma [0] 2 2 2 5 6 4 5" xfId="8076"/>
    <cellStyle name="Comma [0] 2 2 5 8 7 2" xfId="8077"/>
    <cellStyle name="Comma [0] 4 2 2 2 5 3" xfId="8078"/>
    <cellStyle name="Comma [0] 2 2 15 8" xfId="8079"/>
    <cellStyle name="Comma [0] 2 2 5 10 7" xfId="8080"/>
    <cellStyle name="Comma [0] 2 3 2 14 3 2" xfId="8081"/>
    <cellStyle name="Comma [0] 2 2 21 2" xfId="8082"/>
    <cellStyle name="Comma [0] 2 2 16 2" xfId="8083"/>
    <cellStyle name="Comma [0] 2 2 2 2 7 5 2 2 5" xfId="8084"/>
    <cellStyle name="Comma [0] 4 13 2 2 3" xfId="8085"/>
    <cellStyle name="Comma [0] 2 2 3 4 11 2 4" xfId="8086"/>
    <cellStyle name="Comma [0] 2 2 9 2 2 2 2 2" xfId="8087"/>
    <cellStyle name="Comma [0] 2 3 3 2 12 2" xfId="8088"/>
    <cellStyle name="Comma [0] 2 2 3 7 8 4 5" xfId="8089"/>
    <cellStyle name="Comma [0] 2 2 2 10 7 2 2 5" xfId="8090"/>
    <cellStyle name="Comma [0] 2 3 10 6 3 4" xfId="8091"/>
    <cellStyle name="Comma [0] 3 3 3 4 5 5" xfId="8092"/>
    <cellStyle name="Comma [0] 2 2 3 6 10 3 2" xfId="8093"/>
    <cellStyle name="Comma [0] 2 3 6 2 2" xfId="8094"/>
    <cellStyle name="Comma [0] 3 4 4 10 2 5" xfId="8095"/>
    <cellStyle name="Comma [0] 2 2 2 2 2 4 3 2 2 2" xfId="8096"/>
    <cellStyle name="Comma [0] 2 3 2 4 5 7" xfId="8097"/>
    <cellStyle name="Comma [0] 4 4 7 2 4 2" xfId="8098"/>
    <cellStyle name="Comma [0] 2 2 2 6 6 2 3" xfId="8099"/>
    <cellStyle name="Comma [0] 2 2 21 2 2" xfId="8100"/>
    <cellStyle name="Comma [0] 2 2 16 2 2" xfId="8101"/>
    <cellStyle name="Comma [0] 2 2 2 2 4 3 5 3" xfId="8102"/>
    <cellStyle name="Comma [0] 4 2 9 11 4" xfId="8103"/>
    <cellStyle name="Comma [0] 4 2 5 6 3 2 3" xfId="8104"/>
    <cellStyle name="Comma [0] 2 2 2 6 6 2 3 2" xfId="8105"/>
    <cellStyle name="Comma [0] 2 2 21 2 2 2" xfId="8106"/>
    <cellStyle name="Comma [0] 2 2 16 2 2 2" xfId="8107"/>
    <cellStyle name="Comma [0] 2 3 2 2 6 3 7" xfId="8108"/>
    <cellStyle name="Comma [0] 2 3 2 9 9" xfId="8109"/>
    <cellStyle name="Comma [0] 2 3 3 9 7 10" xfId="8110"/>
    <cellStyle name="Comma [0] 2 2 2 4 2 2 2 2" xfId="8111"/>
    <cellStyle name="Comma [0] 2 2 16 2 2 3" xfId="8112"/>
    <cellStyle name="Comma [0] 3 3 2 3 3 3 2" xfId="8113"/>
    <cellStyle name="Comma [0] 2 2 2 4 2 2 2 3" xfId="8114"/>
    <cellStyle name="Comma [0] 2 2 16 2 2 4" xfId="8115"/>
    <cellStyle name="Comma [0] 4 2 9 12 4" xfId="8116"/>
    <cellStyle name="Comma [0] 2 2 2 6 6 2 4 2" xfId="8117"/>
    <cellStyle name="Comma [0] 2 2 3 5 10 5" xfId="8118"/>
    <cellStyle name="Comma [0] 2 2 16 2 3 2" xfId="8119"/>
    <cellStyle name="Comma [0] 2 2 2 6 6 2 5" xfId="8120"/>
    <cellStyle name="Comma [0] 2 4 15 3 2" xfId="8121"/>
    <cellStyle name="Comma [0] 2 3 2 14 3 2 4" xfId="8122"/>
    <cellStyle name="Comma [0] 3 2 2 2 3 5" xfId="8123"/>
    <cellStyle name="Comma [0] 2 2 6 8 5 2" xfId="8124"/>
    <cellStyle name="Comma [0] 4 2 3 2 3 3" xfId="8125"/>
    <cellStyle name="Comma [0] 2 2 2 2 4 3 5 5" xfId="8126"/>
    <cellStyle name="Comma [0] 2 3 9 9 2" xfId="8127"/>
    <cellStyle name="Comma [0] 2 2 21 2 4" xfId="8128"/>
    <cellStyle name="Comma [0] 2 2 16 2 4" xfId="8129"/>
    <cellStyle name="Comma [0] 5 2 4 2 3 2" xfId="8130"/>
    <cellStyle name="Comma [0] 2 3 2 14 3 2 5" xfId="8131"/>
    <cellStyle name="Comma [0] 3 2 2 2 3 6" xfId="8132"/>
    <cellStyle name="Comma [0] 2 2 6 8 5 3" xfId="8133"/>
    <cellStyle name="Comma [0] 4 2 3 2 3 4" xfId="8134"/>
    <cellStyle name="Comma [0] 2 2 2 8 5 3 2 2" xfId="8135"/>
    <cellStyle name="Comma [0] 2 3 9 9 3" xfId="8136"/>
    <cellStyle name="Comma [0] 2 2 21 2 5" xfId="8137"/>
    <cellStyle name="Comma [0] 2 2 16 2 5" xfId="8138"/>
    <cellStyle name="Comma [0] 2 2 2 6 6 2 6" xfId="8139"/>
    <cellStyle name="Comma [0] 4 9 5 7 2" xfId="8140"/>
    <cellStyle name="Comma [0] 2 2 2 2 6 10 2 2" xfId="8141"/>
    <cellStyle name="Comma [0] 3 2 2 2 3 7" xfId="8142"/>
    <cellStyle name="Comma [0] 2 2 6 8 5 4" xfId="8143"/>
    <cellStyle name="Comma [0] 4 2 3 2 3 5" xfId="8144"/>
    <cellStyle name="Comma [0] 3 2 7 8 5 2" xfId="8145"/>
    <cellStyle name="Comma [0] 2 2 2 8 5 3 2 3" xfId="8146"/>
    <cellStyle name="Comma [0] 2 3 9 9 4" xfId="8147"/>
    <cellStyle name="Comma [0] 4 3 9 10 2" xfId="8148"/>
    <cellStyle name="Comma [0] 2 2 16 2 6" xfId="8149"/>
    <cellStyle name="Comma [0] 2 2 2 6 6 2 7" xfId="8150"/>
    <cellStyle name="Comma [0] 2 2 2 2 6 10 2 3" xfId="8151"/>
    <cellStyle name="Comma [0] 2 2 3 8 6 3 2 2" xfId="8152"/>
    <cellStyle name="Comma [0] 3 2 2 2 3 8" xfId="8153"/>
    <cellStyle name="Comma [0] 2 2 6 8 5 5" xfId="8154"/>
    <cellStyle name="Comma [0] 4 2 3 2 3 6" xfId="8155"/>
    <cellStyle name="Comma [0] 3 2 7 8 5 3" xfId="8156"/>
    <cellStyle name="Comma [0] 2 2 2 8 5 3 2 4" xfId="8157"/>
    <cellStyle name="Comma [0] 2 3 9 9 5" xfId="8158"/>
    <cellStyle name="Comma [0] 4 3 9 10 3" xfId="8159"/>
    <cellStyle name="Comma [0] 2 2 16 2 7" xfId="8160"/>
    <cellStyle name="Comma [0] 2 2 21 3" xfId="8161"/>
    <cellStyle name="Comma [0] 2 2 16 3" xfId="8162"/>
    <cellStyle name="Comma [0] 2 2 2 6 6 3 3" xfId="8163"/>
    <cellStyle name="Comma [0] 2 2 21 3 2" xfId="8164"/>
    <cellStyle name="Comma [0] 2 2 16 3 2" xfId="8165"/>
    <cellStyle name="Comma [0] 2 2 16 3 2 2 2" xfId="8166"/>
    <cellStyle name="Comma [0] 2 3 3 9 9 2" xfId="8167"/>
    <cellStyle name="Comma [0] 2 2 2 4 2 3 2 3" xfId="8168"/>
    <cellStyle name="Comma [0] 3 8 8 2 2 5" xfId="8169"/>
    <cellStyle name="Comma [0] 2 2 16 3 2 4" xfId="8170"/>
    <cellStyle name="Comma [0] 2 2 2 4 2" xfId="8171"/>
    <cellStyle name="Comma [0] 2 2 2 2 7 10 5" xfId="8172"/>
    <cellStyle name="Comma [0] 2 2 2 2 2 7 2 4 2" xfId="8173"/>
    <cellStyle name="Comma [0] 2 2 2 6 6 3 4" xfId="8174"/>
    <cellStyle name="Comma [0] 2 2 16 3 3" xfId="8175"/>
    <cellStyle name="Comma [0] 2 3 3 3 5 3 4 2" xfId="8176"/>
    <cellStyle name="Comma [0] 2 2 2 6 6 3 4 2" xfId="8177"/>
    <cellStyle name="Comma [0] 2 2 16 3 3 2" xfId="8178"/>
    <cellStyle name="Comma [0] 2 2 2 2 7 10 6" xfId="8179"/>
    <cellStyle name="Comma [0] 3 12 3 3 2" xfId="8180"/>
    <cellStyle name="Comma [0] 2 2 2 2 4 11 2 2" xfId="8181"/>
    <cellStyle name="Comma [0] 2 2 2 6 6 3 5" xfId="8182"/>
    <cellStyle name="Comma [0] 2 4 15 4 2" xfId="8183"/>
    <cellStyle name="Comma [0] 2 2 3 15 3 2 2 2" xfId="8184"/>
    <cellStyle name="Comma [0] 3 2 2 2 4 5" xfId="8185"/>
    <cellStyle name="Comma [0] 2 2 6 8 6 2" xfId="8186"/>
    <cellStyle name="Comma [0] 2 2 16 3 4" xfId="8187"/>
    <cellStyle name="Comma [0] 2 2 2 2 7 10 7" xfId="8188"/>
    <cellStyle name="Comma [0] 3 12 3 3 3" xfId="8189"/>
    <cellStyle name="Comma [0] 3 2 2 5 7 6 2" xfId="8190"/>
    <cellStyle name="Comma [0] 2 2 2 2 4 11 2 3" xfId="8191"/>
    <cellStyle name="Comma [0] 4 2 3 2 4 4" xfId="8192"/>
    <cellStyle name="Comma [0] 4 10 5 10" xfId="8193"/>
    <cellStyle name="Comma [0] 2 2 2 8 5 3 3 2" xfId="8194"/>
    <cellStyle name="Comma [0] 2 2 16 3 5" xfId="8195"/>
    <cellStyle name="Comma [0] 2 2 2 6 6 3 6" xfId="8196"/>
    <cellStyle name="Comma [0] 3 4 3 5 3 2" xfId="8197"/>
    <cellStyle name="Comma [0] 2 2 2 2 4 11 2 4" xfId="8198"/>
    <cellStyle name="Comma [0] 3 12 3 3 4" xfId="8199"/>
    <cellStyle name="Comma [0] 2 2 4 7 9 2 2" xfId="8200"/>
    <cellStyle name="Comma [0] 2 2 2 2 6 10 3 2" xfId="8201"/>
    <cellStyle name="Comma [0] 2 2 2 6 6 3 7" xfId="8202"/>
    <cellStyle name="Comma [0] 4 3 9 11 2" xfId="8203"/>
    <cellStyle name="Comma [0] 2 2 16 3 6" xfId="8204"/>
    <cellStyle name="Comma [0] 3 4 3 5 3 3" xfId="8205"/>
    <cellStyle name="Comma [0] 2 2 2 2 4 11 2 5" xfId="8206"/>
    <cellStyle name="Comma [0] 2 2 3 8 6 3 3 2" xfId="8207"/>
    <cellStyle name="Comma [0] 4 3 9 11 3" xfId="8208"/>
    <cellStyle name="Comma [0] 2 2 16 3 7" xfId="8209"/>
    <cellStyle name="Comma [0] 2 3 11 4 2 2 2" xfId="8210"/>
    <cellStyle name="Comma [0] 2 2 4 4 2 10" xfId="8211"/>
    <cellStyle name="Comma [0] 2 2 2 2 2 12 2" xfId="8212"/>
    <cellStyle name="Comma [0] 2 2 4 9 6 6 2" xfId="8213"/>
    <cellStyle name="Comma [0] 2 3 2 14 3 4" xfId="8214"/>
    <cellStyle name="Comma [0] 2 2 21 4" xfId="8215"/>
    <cellStyle name="Comma [0] 2 2 16 4" xfId="8216"/>
    <cellStyle name="Comma [0] 3 2 9 2 9" xfId="8217"/>
    <cellStyle name="Comma [0] 2 2 2 15 2 3" xfId="8218"/>
    <cellStyle name="Comma [0] 2 3 2 4 7 7" xfId="8219"/>
    <cellStyle name="Comma [0] 2 2 27" xfId="8220"/>
    <cellStyle name="Comma [0] 2 2 2 2 2 12 2 2" xfId="8221"/>
    <cellStyle name="Comma [0] 2 2 2 2 7 11 4" xfId="8222"/>
    <cellStyle name="Comma [0] 2 3 2 14 9" xfId="8223"/>
    <cellStyle name="Comma [0] 3 2 2 5 4 3 2 2 2" xfId="8224"/>
    <cellStyle name="Comma [0] 2 2 2 6 6 4 3" xfId="8225"/>
    <cellStyle name="Comma [0] 2 2 21 4 2" xfId="8226"/>
    <cellStyle name="Comma [0] 2 2 16 4 2" xfId="8227"/>
    <cellStyle name="Comma [0] 2 2 2 15 2 3 2" xfId="8228"/>
    <cellStyle name="Comma [0] 2 3 2 4 7 7 2" xfId="8229"/>
    <cellStyle name="Comma [0] 3 8 8 3 2 3" xfId="8230"/>
    <cellStyle name="Comma [0] 2 2 16 4 2 2" xfId="8231"/>
    <cellStyle name="Comma [0] 2 3 2 2 8 3 7" xfId="8232"/>
    <cellStyle name="Comma [0] 2 2 2 4 8 10" xfId="8233"/>
    <cellStyle name="Comma [0] 2 2 2 15 2 4" xfId="8234"/>
    <cellStyle name="Comma [0] 2 3 2 4 7 8" xfId="8235"/>
    <cellStyle name="Comma [0] 2 2 2 6 6 4 4" xfId="8236"/>
    <cellStyle name="Comma [0] 2 2 16 4 3" xfId="8237"/>
    <cellStyle name="Comma [0] 2 2 2 2 2 12 3" xfId="8238"/>
    <cellStyle name="Comma [0] 2 2 2 5 6 5 2" xfId="8239"/>
    <cellStyle name="Comma [0] 2 2 21 5" xfId="8240"/>
    <cellStyle name="Comma [0] 2 2 16 5" xfId="8241"/>
    <cellStyle name="Comma [0] 3 2 9 3 9" xfId="8242"/>
    <cellStyle name="Comma [0] 2 2 2 15 3 3" xfId="8243"/>
    <cellStyle name="Comma [0] 2 3 2 4 8 7" xfId="8244"/>
    <cellStyle name="Comma [0] 3 2 2 5 5 3 2 4" xfId="8245"/>
    <cellStyle name="Comma [0] 2 2 2 5 6 5 2 2" xfId="8246"/>
    <cellStyle name="Comma [0] 2 2 2 7 10" xfId="8247"/>
    <cellStyle name="Comma [0] 2 2 2 6 6 5 3" xfId="8248"/>
    <cellStyle name="Comma [0] 2 2 16 5 2" xfId="8249"/>
    <cellStyle name="Comma [0] 4 8 10 7" xfId="8250"/>
    <cellStyle name="Comma [0] 2 2 2 15 3 3 2" xfId="8251"/>
    <cellStyle name="Comma [0] 2 3 2 4 8 7 2" xfId="8252"/>
    <cellStyle name="Comma [0] 2 2 4 2 11" xfId="8253"/>
    <cellStyle name="Comma [0] 2 2 16 5 2 2" xfId="8254"/>
    <cellStyle name="Comma [0] 2 2 2 7 10 2" xfId="8255"/>
    <cellStyle name="Comma [0] 2 2 2 15 3 4" xfId="8256"/>
    <cellStyle name="Comma [0] 2 3 2 4 8 8" xfId="8257"/>
    <cellStyle name="Comma [0] 2 3 2 7 4 3 2 2 2" xfId="8258"/>
    <cellStyle name="Comma [0] 4 2 6 7 2 2 2 2" xfId="8259"/>
    <cellStyle name="Comma [0] 2 2 2 6 6 5 4" xfId="8260"/>
    <cellStyle name="Comma [0] 2 3 3 8 2 10" xfId="8261"/>
    <cellStyle name="Comma [0] 3 2 2 5 5 3 2 5" xfId="8262"/>
    <cellStyle name="Comma [0] 2 2 2 7 11" xfId="8263"/>
    <cellStyle name="Comma [0] 2 2 16 5 3" xfId="8264"/>
    <cellStyle name="Comma [0] 3 3 6 9" xfId="8265"/>
    <cellStyle name="Comma [0] 3 2 3 11 3" xfId="8266"/>
    <cellStyle name="Comma [0] 2 2 2 2 9 6 3 3" xfId="8267"/>
    <cellStyle name="Comma [0] 2 2 2 15 3 6" xfId="8268"/>
    <cellStyle name="Comma [0] 4 2 7 7 3 2 2 2" xfId="8269"/>
    <cellStyle name="Comma [0] 2 2 4 5 11 2" xfId="8270"/>
    <cellStyle name="Comma [0] 2 3 2 7 6 5 4" xfId="8271"/>
    <cellStyle name="Comma [0] 2 2 2 7 13" xfId="8272"/>
    <cellStyle name="Comma [0] 2 2 16 5 5" xfId="8273"/>
    <cellStyle name="Comma [0] 3 2 5 12 2 2" xfId="8274"/>
    <cellStyle name="Comma [0] 2 2 2 2 2 12 4" xfId="8275"/>
    <cellStyle name="Comma [0] 2 2 2 5 6 5 3" xfId="8276"/>
    <cellStyle name="Comma [0] 3 2 2 5 4 3 2 4" xfId="8277"/>
    <cellStyle name="Comma [0] 2 2 2 5 5 5 2 2" xfId="8278"/>
    <cellStyle name="Comma [0] 2 2 21 6" xfId="8279"/>
    <cellStyle name="Comma [0] 2 2 16 6" xfId="8280"/>
    <cellStyle name="Comma [0] 3 2 9 4 9" xfId="8281"/>
    <cellStyle name="Comma [0] 2 2 6 5 2 2" xfId="8282"/>
    <cellStyle name="Comma [0] 2 2 2 15 4 3" xfId="8283"/>
    <cellStyle name="Comma [0] 2 3 2 4 9 7" xfId="8284"/>
    <cellStyle name="Comma [0] 2 3 6 6 2" xfId="8285"/>
    <cellStyle name="Comma [0] 3 2 2 3 8 5 4" xfId="8286"/>
    <cellStyle name="Comma [0] 2 2 2 2 5 5 10" xfId="8287"/>
    <cellStyle name="Comma [0] 2 2 16 6 2" xfId="8288"/>
    <cellStyle name="Comma [0] 2 3 4 2 3 2 2" xfId="8289"/>
    <cellStyle name="Comma [0] 2 2 2 2 2 12 5" xfId="8290"/>
    <cellStyle name="Comma [0] 2 2 2 5 6 5 4" xfId="8291"/>
    <cellStyle name="Comma [0] 2 3 3 3 2 10" xfId="8292"/>
    <cellStyle name="Comma [0] 4 2 2 2 6 2" xfId="8293"/>
    <cellStyle name="Comma [0] 2 2 21 7" xfId="8294"/>
    <cellStyle name="Comma [0] 2 2 16 7" xfId="8295"/>
    <cellStyle name="Comma [0] 3 2 9 5 9" xfId="8296"/>
    <cellStyle name="Comma [0] 2 2 6 5 3 2" xfId="8297"/>
    <cellStyle name="Comma [0] 2 2 2 15 5 3" xfId="8298"/>
    <cellStyle name="Comma [0] 3 10 4 3 5" xfId="8299"/>
    <cellStyle name="Comma [0] 2 2 2 2 2 11" xfId="8300"/>
    <cellStyle name="Comma [0] 2 2 16 7 2" xfId="8301"/>
    <cellStyle name="Comma [0] 2 3 2 6 6 5 3" xfId="8302"/>
    <cellStyle name="Comma [0] 3 5 4 4 3" xfId="8303"/>
    <cellStyle name="Comma [0] 2 2 3 5 6 5 2 2" xfId="8304"/>
    <cellStyle name="Comma [0] 2 2 2 5 6 5 5" xfId="8305"/>
    <cellStyle name="Comma [0] 2 2 16 8" xfId="8306"/>
    <cellStyle name="Comma [0] 2 2 16 9" xfId="8307"/>
    <cellStyle name="Comma [0] 4 4 7 3 4" xfId="8308"/>
    <cellStyle name="Comma [0] 2 2 2 3 5 2 2 2 2" xfId="8309"/>
    <cellStyle name="Comma [0] 3 11 5 2 2 4" xfId="8310"/>
    <cellStyle name="Comma [0] 2 2 5 11 7" xfId="8311"/>
    <cellStyle name="Comma [0] 2 3 2 14 4 2" xfId="8312"/>
    <cellStyle name="Comma [0] 2 2 22 2" xfId="8313"/>
    <cellStyle name="Comma [0] 2 2 17 2" xfId="8314"/>
    <cellStyle name="Comma [0] 4 13 3 2 3" xfId="8315"/>
    <cellStyle name="Comma [0] 2 2 2 2 6 11" xfId="8316"/>
    <cellStyle name="Comma [0] 2 2 2 2 5 4 2 2 3" xfId="8317"/>
    <cellStyle name="Comma [0] 2 2 2 10 7 3 2 5" xfId="8318"/>
    <cellStyle name="Comma [0] 2 3 10 7 3 4" xfId="8319"/>
    <cellStyle name="Comma [0] 4 4 7 3 4 2" xfId="8320"/>
    <cellStyle name="Comma [0] 2 2 2 6 7 2 3" xfId="8321"/>
    <cellStyle name="Comma [0] 2 2 22 2 2" xfId="8322"/>
    <cellStyle name="Comma [0] 2 2 17 2 2" xfId="8323"/>
    <cellStyle name="Comma [0] 2 2 2 2 4 4 5 3" xfId="8324"/>
    <cellStyle name="Comma [0] 4 9 6 7 2" xfId="8325"/>
    <cellStyle name="Comma [0] 2 2 2 2 6 11 2 2" xfId="8326"/>
    <cellStyle name="Comma [0] 2 2 2 6 7 2 7" xfId="8327"/>
    <cellStyle name="Comma [0] 2 2 17 2 6" xfId="8328"/>
    <cellStyle name="Comma [0] 5 2 5 5 3" xfId="8329"/>
    <cellStyle name="Comma [0] 2 2 2 2 6 15" xfId="8330"/>
    <cellStyle name="Comma [0] 2 2 2 8 6 6 2" xfId="8331"/>
    <cellStyle name="Comma [0] 3 2 2 3 3 3 2 2" xfId="8332"/>
    <cellStyle name="Comma [0] 2 2 3 2 7 4" xfId="8333"/>
    <cellStyle name="Comma [0] 2 3 7 2 6" xfId="8334"/>
    <cellStyle name="Comma [0] 2 2 17 2 2 2 2" xfId="8335"/>
    <cellStyle name="Comma [0] 4 2 5 7 3 2 4" xfId="8336"/>
    <cellStyle name="Comma [0] 3 3 4 8 3 4 2" xfId="8337"/>
    <cellStyle name="Comma [0] 2 2 4 8 3 3 3 2" xfId="8338"/>
    <cellStyle name="Comma [0] 2 3 3 8 3 6 2" xfId="8339"/>
    <cellStyle name="Comma [0] 4 3 5 8 3 2 2" xfId="8340"/>
    <cellStyle name="Comma [0] 2 2 2 8 6 7" xfId="8341"/>
    <cellStyle name="Comma [0] 3 2 4 2 8" xfId="8342"/>
    <cellStyle name="Comma [0] 2 2 2 10 2 2" xfId="8343"/>
    <cellStyle name="Comma [0] 2 2 2 4 3 2 2 2" xfId="8344"/>
    <cellStyle name="Comma [0] 2 2 17 2 2 3" xfId="8345"/>
    <cellStyle name="Comma [0] 2 2 2 6 7 2 4" xfId="8346"/>
    <cellStyle name="Comma [0] 2 2 17 2 3" xfId="8347"/>
    <cellStyle name="Comma [0] 4 2 3 3 3 2" xfId="8348"/>
    <cellStyle name="Comma [0] 3 2 2 8 4 2 2 2" xfId="8349"/>
    <cellStyle name="Comma [0] 2 2 2 2 4 4 5 4" xfId="8350"/>
    <cellStyle name="Comma [0] 2 2 2 2 2 7 3 3 2" xfId="8351"/>
    <cellStyle name="Comma [0] 2 2 2 6 7 2 4 2" xfId="8352"/>
    <cellStyle name="Comma [0] 2 3 3 9 2 3 2 3" xfId="8353"/>
    <cellStyle name="Comma [0] 2 2 2 8 7 6" xfId="8354"/>
    <cellStyle name="Comma [0] 2 3 2 7 7 2 2 2" xfId="8355"/>
    <cellStyle name="Comma [0] 2 2 17 2 3 2" xfId="8356"/>
    <cellStyle name="Comma [0] 2 2 2 2 6 4 9" xfId="8357"/>
    <cellStyle name="Comma [0] 2 2 2 6 7 2 5" xfId="8358"/>
    <cellStyle name="Comma [0] 2 4 16 3 2" xfId="8359"/>
    <cellStyle name="Comma [0] 2 2 17 2 4" xfId="8360"/>
    <cellStyle name="Comma [0] 4 2 3 3 3 3" xfId="8361"/>
    <cellStyle name="Comma [0] 3 2 2 8 4 2 2 3" xfId="8362"/>
    <cellStyle name="Comma [0] 2 2 2 2 4 4 5 5" xfId="8363"/>
    <cellStyle name="Comma [0] 4 2 3 3 3 4" xfId="8364"/>
    <cellStyle name="Comma [0] 3 2 2 8 4 2 2 4" xfId="8365"/>
    <cellStyle name="Comma [0] 2 2 2 8 5 4 2 2" xfId="8366"/>
    <cellStyle name="Comma [0] 2 2 17 2 5" xfId="8367"/>
    <cellStyle name="Comma [0] 2 2 2 6 7 2 6" xfId="8368"/>
    <cellStyle name="Comma [0] 2 2 2 2 6 11 2 3" xfId="8369"/>
    <cellStyle name="Comma [0] 2 2 3 8 6 4 2 2" xfId="8370"/>
    <cellStyle name="Comma [0] 2 2 17 2 7" xfId="8371"/>
    <cellStyle name="Comma [0] 2 2 22 3" xfId="8372"/>
    <cellStyle name="Comma [0] 2 2 17 3" xfId="8373"/>
    <cellStyle name="Comma [0] 2 2 2 6 7 3 3" xfId="8374"/>
    <cellStyle name="Comma [0] 2 2 17 3 2" xfId="8375"/>
    <cellStyle name="Comma [0] 2 2 17 3 2 2" xfId="8376"/>
    <cellStyle name="Comma [0] 2 3 2 3 7 3 7" xfId="8377"/>
    <cellStyle name="Comma [0] 2 2 2 2 7 3 9" xfId="8378"/>
    <cellStyle name="Comma [0] 2 2 2 9 3 10" xfId="8379"/>
    <cellStyle name="Comma [0] 2 3 10 2 5 2" xfId="8380"/>
    <cellStyle name="Comma [0] 2 2 2 9 6 6" xfId="8381"/>
    <cellStyle name="Comma [0] 4 2 6 10 2 4" xfId="8382"/>
    <cellStyle name="Comma [0] 2 2 2 6 7 3 3 2" xfId="8383"/>
    <cellStyle name="Comma [0] 3 2 5 2 8" xfId="8384"/>
    <cellStyle name="Comma [0] 2 2 2 11 2 2" xfId="8385"/>
    <cellStyle name="Comma [0] 2 2 2 4 3 3 2 2" xfId="8386"/>
    <cellStyle name="Comma [0] 2 2 17 3 2 3" xfId="8387"/>
    <cellStyle name="Comma [0] 2 2 2 6 7 3 5" xfId="8388"/>
    <cellStyle name="Comma [0] 2 4 16 4 2" xfId="8389"/>
    <cellStyle name="Comma [0] 2 2 2 2 4 7 2 2 2 2" xfId="8390"/>
    <cellStyle name="Comma [0] 2 2 17 3 4" xfId="8391"/>
    <cellStyle name="Comma [0] 2 2 2 2 4 12 2 2" xfId="8392"/>
    <cellStyle name="Comma [0] 2 3 3 5 5 3 2 2 2" xfId="8393"/>
    <cellStyle name="Comma [0] 2 2 2 6 7 3 6" xfId="8394"/>
    <cellStyle name="Comma [0] 2 2 17 3 5" xfId="8395"/>
    <cellStyle name="Comma [0] 2 2 4 15 2 5" xfId="8396"/>
    <cellStyle name="Comma [0] 4 3 5 8 3 2 2 2" xfId="8397"/>
    <cellStyle name="Comma [0] 2 2 2 8 6 7 2" xfId="8398"/>
    <cellStyle name="Comma [0] 3 2 2 3 3 3 3 2" xfId="8399"/>
    <cellStyle name="Comma [0] 2 2 3 2 8 4" xfId="8400"/>
    <cellStyle name="Comma [0] 2 3 7 3 6" xfId="8401"/>
    <cellStyle name="Comma [0] 2 2 2 10 2 2 2" xfId="8402"/>
    <cellStyle name="Comma [0] 2 2 2 4 3 2 2 2 2" xfId="8403"/>
    <cellStyle name="Comma [0] 2 2 17 3 6" xfId="8404"/>
    <cellStyle name="Comma [0] 2 2 3 2 8 5" xfId="8405"/>
    <cellStyle name="Comma [0] 2 3 7 3 7" xfId="8406"/>
    <cellStyle name="Comma [0] 2 2 2 10 2 2 3" xfId="8407"/>
    <cellStyle name="Comma [0] 2 2 17 3 7" xfId="8408"/>
    <cellStyle name="Comma [0] 2 3 11 4 3 2 2" xfId="8409"/>
    <cellStyle name="Comma [0] 2 2 6 5 3 4 2" xfId="8410"/>
    <cellStyle name="Comma [0] 2 3 3 4 5 2 2 3" xfId="8411"/>
    <cellStyle name="Comma [0] 3 3 8 8 2" xfId="8412"/>
    <cellStyle name="Comma [0] 3 2 3 13 2 2" xfId="8413"/>
    <cellStyle name="Comma [0] 2 2 2 2 9 6 5 2 2" xfId="8414"/>
    <cellStyle name="Comma [0] 2 2 2 2 2 13 2" xfId="8415"/>
    <cellStyle name="Comma [0] 2 2 2 4 5 3 2 2 2" xfId="8416"/>
    <cellStyle name="Comma [0] 4 9 2 5 2 2" xfId="8417"/>
    <cellStyle name="Comma [0] 2 2 4 9 6 7 2" xfId="8418"/>
    <cellStyle name="Comma [0] 2 3 2 14 4 4" xfId="8419"/>
    <cellStyle name="Comma [0] 2 2 22 4" xfId="8420"/>
    <cellStyle name="Comma [0] 2 2 17 4" xfId="8421"/>
    <cellStyle name="Comma [0] 2 2 2 2 2 13 2 2" xfId="8422"/>
    <cellStyle name="Comma [0] 2 2 2 6 7 4 3" xfId="8423"/>
    <cellStyle name="Comma [0] 2 2 17 4 2" xfId="8424"/>
    <cellStyle name="Comma [0] 2 2 17 4 2 2" xfId="8425"/>
    <cellStyle name="Comma [0] 2 3 2 3 8 3 7" xfId="8426"/>
    <cellStyle name="Comma [0] 4 2 8 10 3 2" xfId="8427"/>
    <cellStyle name="Comma [0] 2 2 2 2 8 3 9" xfId="8428"/>
    <cellStyle name="Comma [0] 2 2 2 10 10" xfId="8429"/>
    <cellStyle name="Comma [0] 2 2 4 6 3 3" xfId="8430"/>
    <cellStyle name="Comma [0] 2 2 2 6 7 4 4" xfId="8431"/>
    <cellStyle name="Comma [0] 2 2 17 4 3" xfId="8432"/>
    <cellStyle name="Comma [0] 2 2 2 2 2 13 3" xfId="8433"/>
    <cellStyle name="Comma [0] 2 2 2 5 6 6 2" xfId="8434"/>
    <cellStyle name="Comma [0] 3 7 7 4 2 2" xfId="8435"/>
    <cellStyle name="Comma [0] 2 2 22 5" xfId="8436"/>
    <cellStyle name="Comma [0] 2 2 17 5" xfId="8437"/>
    <cellStyle name="Comma [0] 2 2 2 6 7 5 3" xfId="8438"/>
    <cellStyle name="Comma [0] 2 2 17 5 2" xfId="8439"/>
    <cellStyle name="Comma [0] 2 2 2 15 10" xfId="8440"/>
    <cellStyle name="Comma [0] 2 2 4 7 3 3" xfId="8441"/>
    <cellStyle name="Comma [0] 2 2 2 2 2 2 3 6" xfId="8442"/>
    <cellStyle name="Comma [0] 2 2 4 2 4 2 3 2" xfId="8443"/>
    <cellStyle name="Comma [0] 3 2 7 2 7" xfId="8444"/>
    <cellStyle name="Comma [0] 3 2 2 4 2 3 2 3" xfId="8445"/>
    <cellStyle name="Comma [0] 2 3 2 2 7 5" xfId="8446"/>
    <cellStyle name="Comma [0] 2 2 17 5 2 2" xfId="8447"/>
    <cellStyle name="Comma [0] 2 2 2 2 9 3 9" xfId="8448"/>
    <cellStyle name="Comma [0] 2 3 2 7 7 5 2" xfId="8449"/>
    <cellStyle name="Comma [0] 3 6 5 4 2" xfId="8450"/>
    <cellStyle name="Comma [0] 2 2 5 10 2 2 2" xfId="8451"/>
    <cellStyle name="Comma [0] 2 3 10 4 6" xfId="8452"/>
    <cellStyle name="Comma [0] 2 2 2 6 7 5 4" xfId="8453"/>
    <cellStyle name="Comma [0] 2 3 3 8 7 10" xfId="8454"/>
    <cellStyle name="Comma [0] 2 2 17 5 3" xfId="8455"/>
    <cellStyle name="Comma [0] 2 2 2 6 7 5 5" xfId="8456"/>
    <cellStyle name="Comma [0] 2 2 17 5 4" xfId="8457"/>
    <cellStyle name="Comma [0] 2 2 17 5 5" xfId="8458"/>
    <cellStyle name="Comma [0] 3 2 5 11 2 2 2" xfId="8459"/>
    <cellStyle name="Comma [0] 2 2 2 2 2 13 4" xfId="8460"/>
    <cellStyle name="Comma [0] 2 2 17 6" xfId="8461"/>
    <cellStyle name="Comma [0] 2 2 17 6 2" xfId="8462"/>
    <cellStyle name="Comma [0] 2 2 3 4 10 4" xfId="8463"/>
    <cellStyle name="Comma [0] 2 2 2 2 3 8 2 2 5" xfId="8464"/>
    <cellStyle name="Comma [0] 2 3 10 5 5" xfId="8465"/>
    <cellStyle name="Comma [0] 2 3 4 2 3 3 2" xfId="8466"/>
    <cellStyle name="Comma [0] 2 2 2 2 2 13 5" xfId="8467"/>
    <cellStyle name="Comma [0] 4 2 2 2 7 2" xfId="8468"/>
    <cellStyle name="Comma [0] 2 2 17 7" xfId="8469"/>
    <cellStyle name="Comma [0] 2 2 17 7 2" xfId="8470"/>
    <cellStyle name="Comma [0] 2 2 2 14 3 2 2 2" xfId="8471"/>
    <cellStyle name="Comma [0] 3 2 6 5 2 2" xfId="8472"/>
    <cellStyle name="Comma [0] 2 2 6 6 4" xfId="8473"/>
    <cellStyle name="Comma [0] 2 2 2 2 8 6 4 2" xfId="8474"/>
    <cellStyle name="Comma [0] 2 3 7 8" xfId="8475"/>
    <cellStyle name="Comma [0] 2 2 5 5 2 4" xfId="8476"/>
    <cellStyle name="Comma [0] 2 2 17 8" xfId="8477"/>
    <cellStyle name="Comma [0] 2 3 2 9 4 3 4 2" xfId="8478"/>
    <cellStyle name="Comma [0] 3 8 2 2 4 2" xfId="8479"/>
    <cellStyle name="Comma [0] 2 2 3 3 2 5 2 2" xfId="8480"/>
    <cellStyle name="Comma [0] 2 2 17 9" xfId="8481"/>
    <cellStyle name="Comma [0] 2 2 2 3 5 2 2 3" xfId="8482"/>
    <cellStyle name="Comma [0] 2 4 4 2 9" xfId="8483"/>
    <cellStyle name="Comma [0] 2 2 23" xfId="8484"/>
    <cellStyle name="Comma [0] 2 2 18" xfId="8485"/>
    <cellStyle name="Comma [0] 4 17 4 2" xfId="8486"/>
    <cellStyle name="Comma [0] 2 2 2 2 5 8 3 2" xfId="8487"/>
    <cellStyle name="Comma [0] 4 3 2 2 5 2" xfId="8488"/>
    <cellStyle name="Comma [0] 2 2 18 10" xfId="8489"/>
    <cellStyle name="Comma [0] 2 2 23 2" xfId="8490"/>
    <cellStyle name="Comma [0] 2 2 18 2" xfId="8491"/>
    <cellStyle name="Comma [0] 2 2 3 8 6 6" xfId="8492"/>
    <cellStyle name="Comma [0] 4 2 5 8 3 2 3" xfId="8493"/>
    <cellStyle name="Comma [0] 2 2 2 6 8 2 3 2" xfId="8494"/>
    <cellStyle name="Comma [0] 2 2 18 2 2 2" xfId="8495"/>
    <cellStyle name="Comma [0] 2 3 2 4 6 3 7" xfId="8496"/>
    <cellStyle name="Comma [0] 2 2 5 7 3 2" xfId="8497"/>
    <cellStyle name="Comma [0] 2 2 2 2 3 2 3 5" xfId="8498"/>
    <cellStyle name="Comma [0] 2 2 8 7 2" xfId="8499"/>
    <cellStyle name="Comma [0] 2 2 5 4 3 3 2" xfId="8500"/>
    <cellStyle name="Comma [0] 2 2 18 2 2 2 2" xfId="8501"/>
    <cellStyle name="Comma [0] 2 3 3 4 11 7" xfId="8502"/>
    <cellStyle name="Comma [0] 3 3 4 2 8" xfId="8503"/>
    <cellStyle name="Comma [0] 2 2 2 4 4 2 2 2" xfId="8504"/>
    <cellStyle name="Comma [0] 2 2 18 2 2 3" xfId="8505"/>
    <cellStyle name="Comma [0] 3 3 4 2 9" xfId="8506"/>
    <cellStyle name="Comma [0] 3 3 2 5 3 3 2" xfId="8507"/>
    <cellStyle name="Comma [0] 2 2 2 4 4 2 2 3" xfId="8508"/>
    <cellStyle name="Comma [0] 2 2 18 2 2 4" xfId="8509"/>
    <cellStyle name="Comma [0] 4 2 5 8 7 2" xfId="8510"/>
    <cellStyle name="Comma [0] 2 3 2 9 2 3 2 5" xfId="8511"/>
    <cellStyle name="Comma [0] 2 2 3 8 7 6" xfId="8512"/>
    <cellStyle name="Comma [0] 2 3 2 7 8 2 2 2" xfId="8513"/>
    <cellStyle name="Comma [0] 2 2 2 6 8 2 4 2" xfId="8514"/>
    <cellStyle name="Comma [0] 2 3 3 9 3 3 2 3" xfId="8515"/>
    <cellStyle name="Comma [0] 2 2 18 2 3 2" xfId="8516"/>
    <cellStyle name="Comma [0] 2 2 2 6 8 2 5" xfId="8517"/>
    <cellStyle name="Comma [0] 2 4 17 3 2" xfId="8518"/>
    <cellStyle name="Comma [0] 2 2 18 2 4" xfId="8519"/>
    <cellStyle name="Comma [0] 4 2 3 4 3 3" xfId="8520"/>
    <cellStyle name="Comma [0] 3 2 2 8 4 3 2 3" xfId="8521"/>
    <cellStyle name="Comma [0] 2 2 2 2 4 5 5 5" xfId="8522"/>
    <cellStyle name="Comma [0] 4 2 3 4 3 4" xfId="8523"/>
    <cellStyle name="Comma [0] 3 2 2 8 4 3 2 4" xfId="8524"/>
    <cellStyle name="Comma [0] 2 2 2 8 5 5 2 2" xfId="8525"/>
    <cellStyle name="Comma [0] 2 2 18 2 5" xfId="8526"/>
    <cellStyle name="Comma [0] 2 2 2 6 8 2 6" xfId="8527"/>
    <cellStyle name="Comma [0] 2 2 2 6 8 2 7" xfId="8528"/>
    <cellStyle name="Comma [0] 2 2 18 2 6" xfId="8529"/>
    <cellStyle name="Comma [0] 2 2 3 8 6 5 2 2" xfId="8530"/>
    <cellStyle name="Comma [0] 2 2 18 2 7" xfId="8531"/>
    <cellStyle name="Comma [0] 2 2 23 3" xfId="8532"/>
    <cellStyle name="Comma [0] 2 2 18 3" xfId="8533"/>
    <cellStyle name="Comma [0] 2 2 2 6 8 3 3" xfId="8534"/>
    <cellStyle name="Comma [0] 2 4 4 7 2 2 5" xfId="8535"/>
    <cellStyle name="Comma [0] 2 2 18 3 2" xfId="8536"/>
    <cellStyle name="Comma [0] 2 2 18 7" xfId="8537"/>
    <cellStyle name="Comma [0] 2 3 11 2 5 2" xfId="8538"/>
    <cellStyle name="Comma [0] 2 3 2 5 12 5" xfId="8539"/>
    <cellStyle name="Comma [0] 2 2 3 9 6 6" xfId="8540"/>
    <cellStyle name="Comma [0] 2 2 2 6 8 3 3 2" xfId="8541"/>
    <cellStyle name="Comma [0] 2 2 18 3 2 2" xfId="8542"/>
    <cellStyle name="Comma [0] 2 3 2 4 7 3 7" xfId="8543"/>
    <cellStyle name="Comma [0] 2 2 18 7 2" xfId="8544"/>
    <cellStyle name="Comma [0] 2 2 6 7 3 2" xfId="8545"/>
    <cellStyle name="Comma [0] 2 2 2 2 4 2 3 5" xfId="8546"/>
    <cellStyle name="Comma [0] 2 3 8 7 2" xfId="8547"/>
    <cellStyle name="Comma [0] 2 2 5 5 3 3 2" xfId="8548"/>
    <cellStyle name="Comma [0] 2 2 18 3 2 2 2" xfId="8549"/>
    <cellStyle name="Comma [0] 4 3 8 7 5 2" xfId="8550"/>
    <cellStyle name="Comma [0] 3 4 7 7 3 3 2" xfId="8551"/>
    <cellStyle name="Comma [0] 2 2 3 9 6 2 2 3" xfId="8552"/>
    <cellStyle name="Comma [0] 3 3 8 9 6" xfId="8553"/>
    <cellStyle name="Comma [0] 3 3 7 7 5 4" xfId="8554"/>
    <cellStyle name="Comma [0] 2 2 2 9 5 2 2 5" xfId="8555"/>
    <cellStyle name="Comma [0] 3 3 5 2 3 2 3" xfId="8556"/>
    <cellStyle name="Comma [0] 2 2 2 7 2 4 2" xfId="8557"/>
    <cellStyle name="Comma [0] 2 3 3 7 5 2 7" xfId="8558"/>
    <cellStyle name="Comma [0] 2 3 5 2 3 2 2 2" xfId="8559"/>
    <cellStyle name="Comma [0] 4 17 5 2 2" xfId="8560"/>
    <cellStyle name="Comma [0] 2 2 2 2 5 8 4 2 2" xfId="8561"/>
    <cellStyle name="Comma [0] 2 2 18 8" xfId="8562"/>
    <cellStyle name="Comma [0] 3 3 5 2 8" xfId="8563"/>
    <cellStyle name="Comma [0] 2 2 2 4 4 3 2 2" xfId="8564"/>
    <cellStyle name="Comma [0] 2 2 18 3 2 3" xfId="8565"/>
    <cellStyle name="Comma [0] 2 2 18 9" xfId="8566"/>
    <cellStyle name="Comma [0] 2 2 2 6 8 3 4" xfId="8567"/>
    <cellStyle name="Comma [0] 2 2 3 11 2 2 2" xfId="8568"/>
    <cellStyle name="Comma [0] 2 2 2 4 8 3 2 2 2" xfId="8569"/>
    <cellStyle name="Comma [0] 2 2 18 3 3" xfId="8570"/>
    <cellStyle name="Comma [0] 2 2 2 2 9 10 2 5" xfId="8571"/>
    <cellStyle name="Comma [0] 2 2 19 7" xfId="8572"/>
    <cellStyle name="Comma [0] 2 2 4 16 2 2 2" xfId="8573"/>
    <cellStyle name="Comma [0] 2 2 2 2 6 7 2 6" xfId="8574"/>
    <cellStyle name="Comma [0] 2 2 3 9 7 6" xfId="8575"/>
    <cellStyle name="Comma [0] 2 3 2 7 8 3 2 2" xfId="8576"/>
    <cellStyle name="Comma [0] 3 6 6 2 2 2" xfId="8577"/>
    <cellStyle name="Comma [0] 2 3 11 2 6 2" xfId="8578"/>
    <cellStyle name="Comma [0] 2 3 2 5 13 5" xfId="8579"/>
    <cellStyle name="Comma [0] 2 2 2 6 8 3 4 2" xfId="8580"/>
    <cellStyle name="Comma [0] 2 2 3 5 18" xfId="8581"/>
    <cellStyle name="Comma [0] 2 2 18 3 3 2" xfId="8582"/>
    <cellStyle name="Comma [0] 2 2 3 11 2 2 2 2" xfId="8583"/>
    <cellStyle name="Comma [0] 2 2 2 2 4 13 2 2" xfId="8584"/>
    <cellStyle name="Comma [0] 2 2 2 6 8 3 5" xfId="8585"/>
    <cellStyle name="Comma [0] 2 4 17 4 2" xfId="8586"/>
    <cellStyle name="Comma [0] 2 2 3 11 2 2 3" xfId="8587"/>
    <cellStyle name="Comma [0] 2 2 18 3 4" xfId="8588"/>
    <cellStyle name="Comma [0] 2 2 2 6 8 3 6" xfId="8589"/>
    <cellStyle name="Comma [0] 2 2 3 11 2 2 4" xfId="8590"/>
    <cellStyle name="Comma [0] 2 2 18 3 5" xfId="8591"/>
    <cellStyle name="Comma [0] 2 2 4 16 2 5" xfId="8592"/>
    <cellStyle name="Comma [0] 3 3 10 2 2 3" xfId="8593"/>
    <cellStyle name="Comma [0] 2 2 2 8 7 7 2" xfId="8594"/>
    <cellStyle name="Comma [0] 2 2 3 3 8 4" xfId="8595"/>
    <cellStyle name="Comma [0] 2 3 8 3 6" xfId="8596"/>
    <cellStyle name="Comma [0] 2 2 2 10 3 2 2" xfId="8597"/>
    <cellStyle name="Comma [0] 2 2 2 6 8 3 7" xfId="8598"/>
    <cellStyle name="Comma [0] 2 2 3 11 2 2 5" xfId="8599"/>
    <cellStyle name="Comma [0] 2 2 18 3 6" xfId="8600"/>
    <cellStyle name="Comma [0] 2 2 3 3 8 5" xfId="8601"/>
    <cellStyle name="Comma [0] 2 3 8 3 7" xfId="8602"/>
    <cellStyle name="Comma [0] 2 2 2 10 3 2 3" xfId="8603"/>
    <cellStyle name="Comma [0] 2 2 18 3 7" xfId="8604"/>
    <cellStyle name="Comma [0] 2 3 11 4 4 2 2" xfId="8605"/>
    <cellStyle name="Comma [0] 2 2 2 2 2 14 2" xfId="8606"/>
    <cellStyle name="Comma [0] 2 2 3 6 5 2 5" xfId="8607"/>
    <cellStyle name="Comma [0] 2 2 23 4" xfId="8608"/>
    <cellStyle name="Comma [0] 2 2 18 4" xfId="8609"/>
    <cellStyle name="Comma [0] 2 2 2 6 8 4 3" xfId="8610"/>
    <cellStyle name="Comma [0] 2 3 2 2 2 2 6" xfId="8611"/>
    <cellStyle name="Comma [0] 2 2 18 4 2" xfId="8612"/>
    <cellStyle name="Comma [0] 2 2 18 4 2 2" xfId="8613"/>
    <cellStyle name="Comma [0] 2 3 2 4 8 3 7" xfId="8614"/>
    <cellStyle name="Comma [0] 2 2 2 6 8 4 4" xfId="8615"/>
    <cellStyle name="Comma [0] 2 3 2 2 2 2 7" xfId="8616"/>
    <cellStyle name="Comma [0] 2 2 3 11 2 3 2" xfId="8617"/>
    <cellStyle name="Comma [0] 2 2 18 4 3" xfId="8618"/>
    <cellStyle name="Comma [0] 2 2 18 4 5" xfId="8619"/>
    <cellStyle name="Comma [0] 2 2 2 5 6 7 2" xfId="8620"/>
    <cellStyle name="Comma [0] 2 2 5 4 10" xfId="8621"/>
    <cellStyle name="Comma [0] 2 3 2 14 5 5" xfId="8622"/>
    <cellStyle name="Comma [0] 2 2 23 5" xfId="8623"/>
    <cellStyle name="Comma [0] 2 2 18 5" xfId="8624"/>
    <cellStyle name="Comma [0] 2 2 2 6 8 5 3" xfId="8625"/>
    <cellStyle name="Comma [0] 2 3 2 2 2 3 6" xfId="8626"/>
    <cellStyle name="Comma [0] 2 2 18 5 2" xfId="8627"/>
    <cellStyle name="Comma [0] 3 3 13 4" xfId="8628"/>
    <cellStyle name="Comma [0] 2 2 3 15 10" xfId="8629"/>
    <cellStyle name="Comma [0] 2 2 5 7 3 3" xfId="8630"/>
    <cellStyle name="Comma [0] 2 2 2 2 3 2 3 6" xfId="8631"/>
    <cellStyle name="Comma [0] 2 2 8 7 3" xfId="8632"/>
    <cellStyle name="Comma [0] 2 2 4 2 5 2 3 2" xfId="8633"/>
    <cellStyle name="Comma [0] 3 3 7 2 7" xfId="8634"/>
    <cellStyle name="Comma [0] 3 2 2 4 3 3 2 3" xfId="8635"/>
    <cellStyle name="Comma [0] 2 3 3 2 7 5" xfId="8636"/>
    <cellStyle name="Comma [0] 2 2 18 5 2 2" xfId="8637"/>
    <cellStyle name="Comma [0] 2 3 2 7 8 5 2" xfId="8638"/>
    <cellStyle name="Comma [0] 3 6 6 4 2" xfId="8639"/>
    <cellStyle name="Comma [0] 2 2 2 3 3 10" xfId="8640"/>
    <cellStyle name="Comma [0] 2 3 11 4 6" xfId="8641"/>
    <cellStyle name="Comma [0] 2 2 2 6 8 5 4" xfId="8642"/>
    <cellStyle name="Comma [0] 2 3 2 2 2 3 7" xfId="8643"/>
    <cellStyle name="Comma [0] 2 2 3 11 2 4 2" xfId="8644"/>
    <cellStyle name="Comma [0] 2 2 18 5 3" xfId="8645"/>
    <cellStyle name="Comma [0] 2 2 2 6 8 5 5" xfId="8646"/>
    <cellStyle name="Comma [0] 2 2 18 5 4" xfId="8647"/>
    <cellStyle name="Comma [0] 2 2 18 5 5" xfId="8648"/>
    <cellStyle name="Comma [0] 2 2 18 6" xfId="8649"/>
    <cellStyle name="Comma [0] 2 2 18 6 2" xfId="8650"/>
    <cellStyle name="Comma [0] 2 2 2 2 3 8 3 2 5" xfId="8651"/>
    <cellStyle name="Comma [0] 2 3 11 5 5" xfId="8652"/>
    <cellStyle name="Comma [0] 2 3 9" xfId="8653"/>
    <cellStyle name="Comma [0] 2 2 4 9 3 2" xfId="8654"/>
    <cellStyle name="Comma [0] 2 3 3 15 2 4 2" xfId="8655"/>
    <cellStyle name="Comma [0] 2 2 2 2 2 4 3 5" xfId="8656"/>
    <cellStyle name="Comma [0] 2 2 4 3 14 2" xfId="8657"/>
    <cellStyle name="Comma [0] 2 2 3 7 8 6 2" xfId="8658"/>
    <cellStyle name="Comma [0] 2 3 3 3 2 4 5" xfId="8659"/>
    <cellStyle name="Comma [0] 3 3 4 3 2 2 5" xfId="8660"/>
    <cellStyle name="Comma [0] 2 2 2 10 7 2 4 2" xfId="8661"/>
    <cellStyle name="Comma [0] 2 2 3 3 6 2 2 2" xfId="8662"/>
    <cellStyle name="Comma [0] 2 2 2 3 5 2 2 4" xfId="8663"/>
    <cellStyle name="Comma [0] 2 4 12 10" xfId="8664"/>
    <cellStyle name="Comma [0] 2 2 24" xfId="8665"/>
    <cellStyle name="Comma [0] 2 2 19" xfId="8666"/>
    <cellStyle name="Comma [0] 2 2 24 2" xfId="8667"/>
    <cellStyle name="Comma [0] 2 2 19 2" xfId="8668"/>
    <cellStyle name="Comma [0] 2 2 2 6 9 2 5" xfId="8669"/>
    <cellStyle name="Comma [0] 2 2 19 2 4" xfId="8670"/>
    <cellStyle name="Comma [0] 4 2 3 5 3 3" xfId="8671"/>
    <cellStyle name="Comma [0] 2 2 2 2 4 6 5 5" xfId="8672"/>
    <cellStyle name="Comma [0] 2 2 19 2 5" xfId="8673"/>
    <cellStyle name="Comma [0] 2 2 19 3" xfId="8674"/>
    <cellStyle name="Comma [0] 2 2 2 2 6 7 2 2" xfId="8675"/>
    <cellStyle name="Comma [0] 2 4 4 7 3 2 5" xfId="8676"/>
    <cellStyle name="Comma [0] 2 2 19 3 2" xfId="8677"/>
    <cellStyle name="Comma [0] 2 2 2 2 6 7 2 2 2" xfId="8678"/>
    <cellStyle name="Comma [0] 2 2 2 2 9 10 2 3" xfId="8679"/>
    <cellStyle name="Comma [0] 2 2 19 5" xfId="8680"/>
    <cellStyle name="Comma [0] 2 2 2 2 6 7 2 4" xfId="8681"/>
    <cellStyle name="Comma [0] 2 2 2 2 9 10 2 4" xfId="8682"/>
    <cellStyle name="Comma [0] 2 2 19 6" xfId="8683"/>
    <cellStyle name="Comma [0] 3 3 18 3 2" xfId="8684"/>
    <cellStyle name="Comma [0] 2 2 2 2 6 7 2 5" xfId="8685"/>
    <cellStyle name="Comma [0] 2 2 3 4 3 3 2 2 2" xfId="8686"/>
    <cellStyle name="Comma [0] 2 2 2 10" xfId="8687"/>
    <cellStyle name="Comma [0] 2 2 2 4 3 2" xfId="8688"/>
    <cellStyle name="Comma [0] 3 2 4 11 7" xfId="8689"/>
    <cellStyle name="Comma [0] 2 2 2 10 10 2" xfId="8690"/>
    <cellStyle name="Comma [0] 2 2 2 10 6 4 5" xfId="8691"/>
    <cellStyle name="Comma [0] 3 3 2 8 3 3" xfId="8692"/>
    <cellStyle name="Comma [0] 2 2 4 6 3 3 2" xfId="8693"/>
    <cellStyle name="Comma [0] 3 3 2 8 3 3 2" xfId="8694"/>
    <cellStyle name="Comma [0] 2 2 4 6 3 3 2 2" xfId="8695"/>
    <cellStyle name="Comma [0] 2 2 2 4 7 2 2 3" xfId="8696"/>
    <cellStyle name="Comma [0] 2 2 2 10 10 2 2" xfId="8697"/>
    <cellStyle name="Comma [0] 2 3 3 2 4 5 5" xfId="8698"/>
    <cellStyle name="Comma [0] 3 2 2 7 3 3 4" xfId="8699"/>
    <cellStyle name="Comma [0] 2 2 3 6 2 3 2 4" xfId="8700"/>
    <cellStyle name="Comma [0] 2 2 2 10 10 2 2 2" xfId="8701"/>
    <cellStyle name="Comma [0] 2 2 4 6 3 3 2 2 2" xfId="8702"/>
    <cellStyle name="Comma [0] 2 2 2 10 10 2 3" xfId="8703"/>
    <cellStyle name="Comma [0] 3 2 10 9 2 2 2" xfId="8704"/>
    <cellStyle name="Comma [0] 2 2 4 6 3 3 2 3" xfId="8705"/>
    <cellStyle name="Comma [0] 2 2 2 4 7 2 2 4" xfId="8706"/>
    <cellStyle name="Comma [0] 2 2 3 4 8 2 2 2" xfId="8707"/>
    <cellStyle name="Comma [0] 2 3 9 3 4 2 2" xfId="8708"/>
    <cellStyle name="Comma [0] 3 2 2 7 3 3 5" xfId="8709"/>
    <cellStyle name="Comma [0] 2 2 3 6 2 3 2 5" xfId="8710"/>
    <cellStyle name="Comma [0] 2 2 2 10 10 2 4" xfId="8711"/>
    <cellStyle name="Comma [0] 2 2 7 8 3 2 2" xfId="8712"/>
    <cellStyle name="Comma [0] 4 6 8 6 2" xfId="8713"/>
    <cellStyle name="Comma [0] 2 2 4 6 3 3 2 4" xfId="8714"/>
    <cellStyle name="Comma [0] 2 2 2 4 7 2 2 5" xfId="8715"/>
    <cellStyle name="Comma [0] 2 2 3 4 8 2 2 3" xfId="8716"/>
    <cellStyle name="Comma [0] 2 2 4 4 9 2 2 2" xfId="8717"/>
    <cellStyle name="Comma [0] 2 2 2 10 10 2 5" xfId="8718"/>
    <cellStyle name="Comma [0] 2 2 7 8 3 2 3" xfId="8719"/>
    <cellStyle name="Comma [0] 5 8 5 10" xfId="8720"/>
    <cellStyle name="Comma [0] 2 2 4 6 3 3 2 5" xfId="8721"/>
    <cellStyle name="Comma [0] 2 2 3 4 8 2 2 4" xfId="8722"/>
    <cellStyle name="Comma [0] 2 2 2 10 10 3" xfId="8723"/>
    <cellStyle name="Comma [0] 3 3 2 8 3 4" xfId="8724"/>
    <cellStyle name="Comma [0] 2 2 4 6 3 3 3" xfId="8725"/>
    <cellStyle name="Comma [0] 3 3 2 6 9" xfId="8726"/>
    <cellStyle name="Comma [0] 2 2 2 2 3 2 2" xfId="8727"/>
    <cellStyle name="Comma [0] 2 2 2 10 10 4" xfId="8728"/>
    <cellStyle name="Comma [0] 3 3 2 8 3 5" xfId="8729"/>
    <cellStyle name="Comma [0] 2 2 4 6 3 3 4" xfId="8730"/>
    <cellStyle name="Comma [0] 2 2 2 2 3 2 3" xfId="8731"/>
    <cellStyle name="Comma [0] 2 2 4 6 3 4" xfId="8732"/>
    <cellStyle name="Comma [0] 2 3 5 4 2 3 2" xfId="8733"/>
    <cellStyle name="Comma [0] 3 4 6 7 10" xfId="8734"/>
    <cellStyle name="Comma [0] 2 2 2 10 11" xfId="8735"/>
    <cellStyle name="Comma [0] 2 2 2 2 7 7 5 2" xfId="8736"/>
    <cellStyle name="Comma [0] 2 2 2 7 8 2 2 2 2" xfId="8737"/>
    <cellStyle name="Comma [0] 3 2 6 2 8" xfId="8738"/>
    <cellStyle name="Comma [0] 3 2 2 4 2 2 2 4" xfId="8739"/>
    <cellStyle name="Comma [0] 2 2 2 12 2 2" xfId="8740"/>
    <cellStyle name="Comma [0] 2 2 2 4 3 4 2 2" xfId="8741"/>
    <cellStyle name="Comma [0] 3 3 2 8 4 3" xfId="8742"/>
    <cellStyle name="Comma [0] 3 2 2 14 2 5" xfId="8743"/>
    <cellStyle name="Comma [0] 2 2 4 6 3 4 2" xfId="8744"/>
    <cellStyle name="Comma [0] 2 3 3 2 6 2 2 3" xfId="8745"/>
    <cellStyle name="Comma [0] 2 2 2 10 11 2" xfId="8746"/>
    <cellStyle name="Comma [0] 2 2 2 10 6 5 5" xfId="8747"/>
    <cellStyle name="Comma [0] 2 2 2 2 7 7 5 2 2" xfId="8748"/>
    <cellStyle name="Comma [0] 2 2 2 12 2 2 2" xfId="8749"/>
    <cellStyle name="Comma [0] 2 3 3 14 5 5" xfId="8750"/>
    <cellStyle name="Comma [0] 2 3 5 4 10" xfId="8751"/>
    <cellStyle name="Comma [0] 2 2 4 6 3 4 2 2" xfId="8752"/>
    <cellStyle name="Comma [0] 2 2 2 4 7 3 2 3" xfId="8753"/>
    <cellStyle name="Comma [0] 2 2 2 10 11 2 2" xfId="8754"/>
    <cellStyle name="Comma [0] 2 2 2 12 2 2 2 2" xfId="8755"/>
    <cellStyle name="Comma [0] 2 2 3 2 8 8" xfId="8756"/>
    <cellStyle name="Comma [0] 2 2 2 10 2 2 6" xfId="8757"/>
    <cellStyle name="Comma [0] 3 3 2 8 4 5" xfId="8758"/>
    <cellStyle name="Comma [0] 3 2 2 14 2 7" xfId="8759"/>
    <cellStyle name="Comma [0] 2 2 4 6 3 4 4" xfId="8760"/>
    <cellStyle name="Comma [0] 2 3 3 2 6 2 2 5" xfId="8761"/>
    <cellStyle name="Comma [0] 3 3 5 7 3 2 2" xfId="8762"/>
    <cellStyle name="Comma [0] 2 2 2 10 11 4" xfId="8763"/>
    <cellStyle name="Comma [0] 2 2 2 2 3 3 3" xfId="8764"/>
    <cellStyle name="Comma [0] 3 4 18 2 3" xfId="8765"/>
    <cellStyle name="Comma [0] 2 2 2 12 2 2 4" xfId="8766"/>
    <cellStyle name="Comma [0] 2 2 2 2 8 5 10" xfId="8767"/>
    <cellStyle name="Comma [0] 2 2 3 3 8 8" xfId="8768"/>
    <cellStyle name="Comma [0] 2 2 2 10 3 2 6" xfId="8769"/>
    <cellStyle name="Comma [0] 4 2 10 3" xfId="8770"/>
    <cellStyle name="Comma [0] 2 2 2 10 12 2 2" xfId="8771"/>
    <cellStyle name="Comma [0] 3 2 2 4 6 2 2 5" xfId="8772"/>
    <cellStyle name="Comma [0] 2 2 4 6 3 5 2 2" xfId="8773"/>
    <cellStyle name="Comma [0] 2 2 2 10 12 3" xfId="8774"/>
    <cellStyle name="Comma [0] 2 2 2 7 6 2 2 2" xfId="8775"/>
    <cellStyle name="Comma [0] 4 3 15 2 2 2 2" xfId="8776"/>
    <cellStyle name="Comma [0] 3 3 2 8 5 4" xfId="8777"/>
    <cellStyle name="Comma [0] 3 2 2 14 3 6" xfId="8778"/>
    <cellStyle name="Comma [0] 2 2 4 6 3 5 3" xfId="8779"/>
    <cellStyle name="Comma [0] 3 3 2 8 9" xfId="8780"/>
    <cellStyle name="Comma [0] 2 2 2 2 3 4 2" xfId="8781"/>
    <cellStyle name="Comma [0] 2 3 3 2 6 2 7" xfId="8782"/>
    <cellStyle name="Comma [0] 2 2 2 2 5 3 5 2 2" xfId="8783"/>
    <cellStyle name="Comma [0] 3 3 5 7 3 3 2" xfId="8784"/>
    <cellStyle name="Comma [0] 2 2 4 9 2 3 2 2" xfId="8785"/>
    <cellStyle name="Comma [0] 2 2 2 10 12 4" xfId="8786"/>
    <cellStyle name="Comma [0] 2 2 2 7 6 2 2 3" xfId="8787"/>
    <cellStyle name="Comma [0] 3 3 2 8 5 5" xfId="8788"/>
    <cellStyle name="Comma [0] 3 2 2 14 3 7" xfId="8789"/>
    <cellStyle name="Comma [0] 2 2 4 6 3 5 4" xfId="8790"/>
    <cellStyle name="Comma [0] 2 2 2 2 3 4 3" xfId="8791"/>
    <cellStyle name="Comma [0] 4 2 6 6 3 2 2" xfId="8792"/>
    <cellStyle name="Comma [0] 2 2 2 10 13 2" xfId="8793"/>
    <cellStyle name="Comma [0] 3 2 2 14 4 5" xfId="8794"/>
    <cellStyle name="Comma [0] 2 2 4 6 3 6 2" xfId="8795"/>
    <cellStyle name="Comma [0] 2 2 2 12 2 4 2" xfId="8796"/>
    <cellStyle name="Comma [0] 4 2 6 6 3 3 2" xfId="8797"/>
    <cellStyle name="Comma [0] 2 2 2 10 14 2" xfId="8798"/>
    <cellStyle name="Comma [0] 3 2 2 14 5 5" xfId="8799"/>
    <cellStyle name="Comma [0] 2 2 4 6 3 7 2" xfId="8800"/>
    <cellStyle name="Comma [0] 2 2 3 4 8 4 3" xfId="8801"/>
    <cellStyle name="Comma [0] 2 2 2 10 4 2 2 3" xfId="8802"/>
    <cellStyle name="Comma [0] 4 2 6 6 3 5" xfId="8803"/>
    <cellStyle name="Comma [0] 2 2 2 10 16" xfId="8804"/>
    <cellStyle name="Comma [0] 2 2 4 6 3 9" xfId="8805"/>
    <cellStyle name="Comma [0] 2 3 7 5 5 2 2" xfId="8806"/>
    <cellStyle name="Comma [0] 2 4 5 9 2 4" xfId="8807"/>
    <cellStyle name="Comma [0] 2 2 3 18 4 2" xfId="8808"/>
    <cellStyle name="Comma [0] 2 3 3 4 6" xfId="8809"/>
    <cellStyle name="Comma [0] 3 7 10 7" xfId="8810"/>
    <cellStyle name="Comma [0] 2 2 2 2 9 3 2 4" xfId="8811"/>
    <cellStyle name="Comma [0] 3 4 6 9 2 2" xfId="8812"/>
    <cellStyle name="Comma [0] 2 2 2 12 2 7" xfId="8813"/>
    <cellStyle name="Comma [0] 2 2 3 4 8 4 4" xfId="8814"/>
    <cellStyle name="Comma [0] 2 2 2 10 4 2 2 4" xfId="8815"/>
    <cellStyle name="Comma [0] 2 3 3 5 8 4 2" xfId="8816"/>
    <cellStyle name="Comma [0] 4 2 6 6 3 6" xfId="8817"/>
    <cellStyle name="Comma [0] 2 2 4 6 5 2 2 2 2" xfId="8818"/>
    <cellStyle name="Comma [0] 2 2 2 10 17" xfId="8819"/>
    <cellStyle name="Comma [0] 5 3 8 5 2" xfId="8820"/>
    <cellStyle name="Comma [0] 3 7 14" xfId="8821"/>
    <cellStyle name="Comma [0] 3 3 3 5 3 2 4" xfId="8822"/>
    <cellStyle name="Comma [0] 2 4 2 6 3 4 2" xfId="8823"/>
    <cellStyle name="Comma [0] 2 2 2 12 6" xfId="8824"/>
    <cellStyle name="Comma [0] 2 2 2 6 3 8" xfId="8825"/>
    <cellStyle name="Comma [0] 4 3 7 8 9" xfId="8826"/>
    <cellStyle name="Comma [0] 2 2 3 2 8 4 2" xfId="8827"/>
    <cellStyle name="Comma [0] 2 3 7 3 6 2" xfId="8828"/>
    <cellStyle name="Comma [0] 3 4 8 7 2 2 5" xfId="8829"/>
    <cellStyle name="Comma [0] 2 2 2 10 2 2 2 2" xfId="8830"/>
    <cellStyle name="Comma [0] 3 3 6 4 2 6" xfId="8831"/>
    <cellStyle name="Comma [0] 3 2 5 6 8" xfId="8832"/>
    <cellStyle name="Comma [0] 2 2 2 11 6 2" xfId="8833"/>
    <cellStyle name="Comma [0] 2 2 2 12 7" xfId="8834"/>
    <cellStyle name="Comma [0] 2 2 2 6 3 9" xfId="8835"/>
    <cellStyle name="Comma [0] 2 2 3 2 8 4 3" xfId="8836"/>
    <cellStyle name="Comma [0] 4 9 11 2 3" xfId="8837"/>
    <cellStyle name="Comma [0] 2 2 3 3 11 2 2" xfId="8838"/>
    <cellStyle name="Comma [0] 2 2 2 10 2 2 2 3" xfId="8839"/>
    <cellStyle name="Comma [0] 3 3 11 4 2 2" xfId="8840"/>
    <cellStyle name="Comma [0] 2 3 2 5 3 5 4" xfId="8841"/>
    <cellStyle name="Comma [0] 3 4 3 6 3 3 2" xfId="8842"/>
    <cellStyle name="Comma [0] 2 2 3 5 5 2 2 3" xfId="8843"/>
    <cellStyle name="Comma [0] 2 2 2 13 6" xfId="8844"/>
    <cellStyle name="Comma [0] 2 2 8 5 3 2 2" xfId="8845"/>
    <cellStyle name="Comma [0] 5 3 8 6 2" xfId="8846"/>
    <cellStyle name="Comma [0] 2 2 2 5 4 2 2 5" xfId="8847"/>
    <cellStyle name="Comma [0] 3 4 3 10 3 2" xfId="8848"/>
    <cellStyle name="Comma [0] 2 2 2 2 6 8 3 2 5" xfId="8849"/>
    <cellStyle name="Comma [0] 2 2 2 6 4 8" xfId="8850"/>
    <cellStyle name="Comma [0] 3 7 8 2 4" xfId="8851"/>
    <cellStyle name="Comma [0] 2 2 3 2 8 5 2" xfId="8852"/>
    <cellStyle name="Comma [0] 2 3 7 3 7 2" xfId="8853"/>
    <cellStyle name="Comma [0] 2 2 2 10 2 2 3 2" xfId="8854"/>
    <cellStyle name="Comma [0] 2 2 3 2 8 6" xfId="8855"/>
    <cellStyle name="Comma [0] 2 3 7 3 8" xfId="8856"/>
    <cellStyle name="Comma [0] 4 9 11 4" xfId="8857"/>
    <cellStyle name="Comma [0] 2 2 7 11 2 2 2" xfId="8858"/>
    <cellStyle name="Comma [0] 2 2 2 5 3 3 2 2 2" xfId="8859"/>
    <cellStyle name="Comma [0] 2 3 3 3 13 2 2" xfId="8860"/>
    <cellStyle name="Comma [0] 2 2 2 10 2 2 4" xfId="8861"/>
    <cellStyle name="Comma [0] 2 2 2 14 6" xfId="8862"/>
    <cellStyle name="Comma [0] 2 2 8 5 3 3 2" xfId="8863"/>
    <cellStyle name="Comma [0] 2 2 2 6 5 8" xfId="8864"/>
    <cellStyle name="Comma [0] 3 10 8 3 2 4" xfId="8865"/>
    <cellStyle name="Comma [0] 3 7 8 3 4" xfId="8866"/>
    <cellStyle name="Comma [0] 2 2 3 2 8 6 2" xfId="8867"/>
    <cellStyle name="Comma [0] 2 2 2 10 2 2 4 2" xfId="8868"/>
    <cellStyle name="Comma [0] 2 2 2 2 4 4 3 2 4" xfId="8869"/>
    <cellStyle name="Comma [0] 2 2 3 2 8 7" xfId="8870"/>
    <cellStyle name="Comma [0] 2 3 7 3 9" xfId="8871"/>
    <cellStyle name="Comma [0] 2 2 2 10 2 2 5" xfId="8872"/>
    <cellStyle name="Comma [0] 2 2 3 2 8 9" xfId="8873"/>
    <cellStyle name="Comma [0] 2 2 2 10 2 2 7" xfId="8874"/>
    <cellStyle name="Comma [0] 2 2 2 10 3" xfId="8875"/>
    <cellStyle name="Comma [0] 2 2 2 4 3 2 3" xfId="8876"/>
    <cellStyle name="Comma [0] 2 2 4 8 3 3 4 2" xfId="8877"/>
    <cellStyle name="Comma [0] 2 3 3 9 2 3 2 4" xfId="8878"/>
    <cellStyle name="Comma [0] 2 3 3 8 3 7 2" xfId="8879"/>
    <cellStyle name="Comma [0] 4 3 5 8 3 3 2" xfId="8880"/>
    <cellStyle name="Comma [0] 2 2 2 8 7 7" xfId="8881"/>
    <cellStyle name="Comma [0] 2 3 2 7 7 2 2 3" xfId="8882"/>
    <cellStyle name="Comma [0] 4 2 3 3 3 2 3" xfId="8883"/>
    <cellStyle name="Comma [0] 3 2 4 3 8" xfId="8884"/>
    <cellStyle name="Comma [0] 2 2 2 10 3 2" xfId="8885"/>
    <cellStyle name="Comma [0] 2 2 2 4 3 2 3 2" xfId="8886"/>
    <cellStyle name="Comma [0] 2 2 3 3 8 4 2" xfId="8887"/>
    <cellStyle name="Comma [0] 2 3 8 3 6 2" xfId="8888"/>
    <cellStyle name="Comma [0] 2 2 2 10 3 2 2 2" xfId="8889"/>
    <cellStyle name="Comma [0] 2 2 3 3 8 4 3" xfId="8890"/>
    <cellStyle name="Comma [0] 2 2 2 10 3 2 2 3" xfId="8891"/>
    <cellStyle name="Comma [0] 2 2 3 3 8 4 4" xfId="8892"/>
    <cellStyle name="Comma [0] 3 3 9 3 6 2" xfId="8893"/>
    <cellStyle name="Comma [0] 2 2 2 10 3 2 2 4" xfId="8894"/>
    <cellStyle name="Comma [0] 2 3 3 4 8 4 2" xfId="8895"/>
    <cellStyle name="Comma [0] 2 3 2 7 12 2" xfId="8896"/>
    <cellStyle name="Comma [0] 2 2 3 3 8 4 5" xfId="8897"/>
    <cellStyle name="Comma [0] 2 2 2 10 3 2 2 5" xfId="8898"/>
    <cellStyle name="Comma [0] 2 3 3 4 8 4 3" xfId="8899"/>
    <cellStyle name="Comma [0] 3 8 8 2 4" xfId="8900"/>
    <cellStyle name="Comma [0] 2 2 3 3 8 5 2" xfId="8901"/>
    <cellStyle name="Comma [0] 2 3 8 3 7 2" xfId="8902"/>
    <cellStyle name="Comma [0] 2 2 2 10 3 2 3 2" xfId="8903"/>
    <cellStyle name="Comma [0] 2 2 3 3 8 6" xfId="8904"/>
    <cellStyle name="Comma [0] 2 3 8 3 8" xfId="8905"/>
    <cellStyle name="Comma [0] 2 2 2 10 3 2 4" xfId="8906"/>
    <cellStyle name="Comma [0] 3 8 8 3 4" xfId="8907"/>
    <cellStyle name="Comma [0] 2 2 3 3 8 6 2" xfId="8908"/>
    <cellStyle name="Comma [0] 2 2 2 10 3 2 4 2" xfId="8909"/>
    <cellStyle name="Comma [0] 2 2 2 2 4 5 3 2 4" xfId="8910"/>
    <cellStyle name="Comma [0] 3 3 7 11 2 2 2" xfId="8911"/>
    <cellStyle name="Comma [0] 2 2 3 3 8 7" xfId="8912"/>
    <cellStyle name="Comma [0] 2 3 8 3 9" xfId="8913"/>
    <cellStyle name="Comma [0] 2 2 2 10 3 2 5" xfId="8914"/>
    <cellStyle name="Comma [0] 2 2 3 4 8 4 2 2" xfId="8915"/>
    <cellStyle name="Comma [0] 4 2 10 4" xfId="8916"/>
    <cellStyle name="Comma [0] 2 2 2 10 4 2 2 2 2" xfId="8917"/>
    <cellStyle name="Comma [0] 2 2 3 3 8 9" xfId="8918"/>
    <cellStyle name="Comma [0] 2 2 2 10 3 2 7" xfId="8919"/>
    <cellStyle name="Comma [0] 2 2 4 7 8 2 2 5" xfId="8920"/>
    <cellStyle name="Comma [0] 2 2 2 5 7 6" xfId="8921"/>
    <cellStyle name="Comma [0] 3 10 8 2 4 2" xfId="8922"/>
    <cellStyle name="Comma [0] 4 3 13 3 6" xfId="8923"/>
    <cellStyle name="Comma [0] 4 2 4 5 7 2" xfId="8924"/>
    <cellStyle name="Comma [0] 2 2 2 10 4 10" xfId="8925"/>
    <cellStyle name="Comma [0] 3 4 3 4 3 2 5" xfId="8926"/>
    <cellStyle name="Comma [0] 2 2 2 2 4 4 2 4 2" xfId="8927"/>
    <cellStyle name="Comma [0] 3 7 7 5 2" xfId="8928"/>
    <cellStyle name="Comma [0] 2 2 2 2 3 4 9" xfId="8929"/>
    <cellStyle name="Comma [0] 2 2 4 17 2 5" xfId="8930"/>
    <cellStyle name="Comma [0] 2 2 8 4 2 2 3" xfId="8931"/>
    <cellStyle name="Comma [0] 3 3 10 3 2 3" xfId="8932"/>
    <cellStyle name="Comma [0] 2 2 2 8 8 7 2" xfId="8933"/>
    <cellStyle name="Comma [0] 2 3 2 4 2 5 5" xfId="8934"/>
    <cellStyle name="Comma [0] 2 2 3 4 8 4" xfId="8935"/>
    <cellStyle name="Comma [0] 2 3 9 3 6" xfId="8936"/>
    <cellStyle name="Comma [0] 2 3 2 5 3 2 2 2 2" xfId="8937"/>
    <cellStyle name="Comma [0] 2 2 2 10 4 2 2" xfId="8938"/>
    <cellStyle name="Comma [0] 3 2 10 9 4" xfId="8939"/>
    <cellStyle name="Comma [0] 2 2 3 4 8 4 5" xfId="8940"/>
    <cellStyle name="Comma [0] 4 2 10 10" xfId="8941"/>
    <cellStyle name="Comma [0] 2 2 2 10 4 2 2 5" xfId="8942"/>
    <cellStyle name="Comma [0] 2 3 3 5 8 4 3" xfId="8943"/>
    <cellStyle name="Comma [0] 2 2 3 4 8 5" xfId="8944"/>
    <cellStyle name="Comma [0] 2 3 9 3 7" xfId="8945"/>
    <cellStyle name="Comma [0] 2 2 2 10 4 2 3" xfId="8946"/>
    <cellStyle name="Comma [0] 3 2 10 9 5" xfId="8947"/>
    <cellStyle name="Comma [0] 2 2 3 4 8 6" xfId="8948"/>
    <cellStyle name="Comma [0] 2 3 9 3 8" xfId="8949"/>
    <cellStyle name="Comma [0] 2 2 2 10 4 2 4" xfId="8950"/>
    <cellStyle name="Comma [0] 3 2 10 9 6" xfId="8951"/>
    <cellStyle name="Comma [0] 2 3 2 6 3 3 2 2 2" xfId="8952"/>
    <cellStyle name="Comma [0] 4 21" xfId="8953"/>
    <cellStyle name="Comma [0] 4 16" xfId="8954"/>
    <cellStyle name="Comma [0] 3 9 8 3 4" xfId="8955"/>
    <cellStyle name="Comma [0] 2 2 3 4 8 6 2" xfId="8956"/>
    <cellStyle name="Comma [0] 2 2 2 10 4 2 4 2" xfId="8957"/>
    <cellStyle name="Comma [0] 2 2 2 2 4 6 3 2 4" xfId="8958"/>
    <cellStyle name="Comma [0] 2 2 3 4 8 7" xfId="8959"/>
    <cellStyle name="Comma [0] 2 3 9 3 9" xfId="8960"/>
    <cellStyle name="Comma [0] 2 2 2 10 4 2 5" xfId="8961"/>
    <cellStyle name="Comma [0] 3 2 10 9 7" xfId="8962"/>
    <cellStyle name="Comma [0] 2 2 3 4 8 8" xfId="8963"/>
    <cellStyle name="Comma [0] 2 2 2 10 4 2 6" xfId="8964"/>
    <cellStyle name="Comma [0] 2 2 3 4 8 9" xfId="8965"/>
    <cellStyle name="Comma [0] 2 2 2 10 4 2 7" xfId="8966"/>
    <cellStyle name="Comma [0] 2 2 8 7 3 2 2 2" xfId="8967"/>
    <cellStyle name="Comma [0] 2 4 8 6 2 2 4" xfId="8968"/>
    <cellStyle name="Comma [0] 2 2 4 5 2 10" xfId="8969"/>
    <cellStyle name="Comma [0] 2 2 2 2 3 12 2" xfId="8970"/>
    <cellStyle name="Comma [0] 4 11 7 2 2 5" xfId="8971"/>
    <cellStyle name="Comma [0] 2 2 4 5 5 2 2" xfId="8972"/>
    <cellStyle name="Comma [0] 2 2 2 8 9 7" xfId="8973"/>
    <cellStyle name="Comma [0] 3 2 4 5 8" xfId="8974"/>
    <cellStyle name="Comma [0] 2 2 2 10 5 2" xfId="8975"/>
    <cellStyle name="Comma [0] 2 4 3 4 5 2" xfId="8976"/>
    <cellStyle name="Comma [0] 3 3 9 6 3 4" xfId="8977"/>
    <cellStyle name="Comma [0] 2 2 2 2 12 4 5" xfId="8978"/>
    <cellStyle name="Comma [0] 2 3 2 8 5 5 3" xfId="8979"/>
    <cellStyle name="Comma [0] 3 7 3 4 3" xfId="8980"/>
    <cellStyle name="Comma [0] 2 2 3 5 8 4 2 2" xfId="8981"/>
    <cellStyle name="Comma [0] 2 2 2 10 5 2 2 2 2" xfId="8982"/>
    <cellStyle name="Comma [0] 2 2 2 7 5 5 5" xfId="8983"/>
    <cellStyle name="Comma [0] 2 2 3 5 8 4 4" xfId="8984"/>
    <cellStyle name="Comma [0] 2 2 2 10 5 2 2 4" xfId="8985"/>
    <cellStyle name="Comma [0] 2 3 3 6 8 4 2" xfId="8986"/>
    <cellStyle name="Comma [0] 2 4 3 2 2 2 5" xfId="8987"/>
    <cellStyle name="Comma [0] 2 2 3 5 8 4 5" xfId="8988"/>
    <cellStyle name="Comma [0] 4 3 10 10" xfId="8989"/>
    <cellStyle name="Comma [0] 2 2 2 10 5 2 2 5" xfId="8990"/>
    <cellStyle name="Comma [0] 2 3 3 6 8 4 3" xfId="8991"/>
    <cellStyle name="Comma [0] 2 2 3 5 8 5 2" xfId="8992"/>
    <cellStyle name="Comma [0] 2 2 2 10 5 2 3 2" xfId="8993"/>
    <cellStyle name="Comma [0] 5 3 8 3 2 2" xfId="8994"/>
    <cellStyle name="Comma [0] 2 4 2 6 3 2 2 2" xfId="8995"/>
    <cellStyle name="Comma [0] 3 3 6 3 2 6" xfId="8996"/>
    <cellStyle name="Comma [0] 3 2 4 6 8" xfId="8997"/>
    <cellStyle name="Comma [0] 2 2 2 10 6 2" xfId="8998"/>
    <cellStyle name="Comma [0] 2 2 3 6 8 4" xfId="8999"/>
    <cellStyle name="Comma [0] 2 3 10 6 2 2 5" xfId="9000"/>
    <cellStyle name="Comma [0] 2 2 2 10 6 2 2" xfId="9001"/>
    <cellStyle name="Comma [0] 2 2 3 6 8 5" xfId="9002"/>
    <cellStyle name="Comma [0] 3 2 2 11 10" xfId="9003"/>
    <cellStyle name="Comma [0] 4 2 8 7 10" xfId="9004"/>
    <cellStyle name="Comma [0] 2 2 2 10 6 2 3" xfId="9005"/>
    <cellStyle name="Comma [0] 2 2 3 6 8 6" xfId="9006"/>
    <cellStyle name="Comma [0] 2 2 2 10 6 2 4" xfId="9007"/>
    <cellStyle name="Comma [0] 2 2 3 6 8 7" xfId="9008"/>
    <cellStyle name="Comma [0] 2 2 2 10 6 2 5" xfId="9009"/>
    <cellStyle name="Comma [0] 2 2 3 6 8 8" xfId="9010"/>
    <cellStyle name="Comma [0] 2 2 2 10 6 2 6" xfId="9011"/>
    <cellStyle name="Comma [0] 2 2 3 6 8 9" xfId="9012"/>
    <cellStyle name="Comma [0] 2 2 2 10 6 2 7" xfId="9013"/>
    <cellStyle name="Comma [0] 2 2 3 8 5 5 5" xfId="9014"/>
    <cellStyle name="Comma [0] 2 2 2 10 6 3 2 2 2" xfId="9015"/>
    <cellStyle name="Comma [0] 2 3 3 2 3 2 7" xfId="9016"/>
    <cellStyle name="Comma [0] 3 13 3" xfId="9017"/>
    <cellStyle name="Comma [0] 4 12 3 2 2" xfId="9018"/>
    <cellStyle name="Comma [0] 2 2 2 2 5 3 2 2 2" xfId="9019"/>
    <cellStyle name="Comma [0] 2 2 2 10 6 3 2 4" xfId="9020"/>
    <cellStyle name="Comma [0] 2 3 3 7 9 4 2" xfId="9021"/>
    <cellStyle name="Comma [0] 2 4 3 3 3 2 5" xfId="9022"/>
    <cellStyle name="Comma [0] 3 13 4" xfId="9023"/>
    <cellStyle name="Comma [0] 4 12 3 2 3" xfId="9024"/>
    <cellStyle name="Comma [0] 2 2 2 2 5 3 2 2 3" xfId="9025"/>
    <cellStyle name="Comma [0] 2 2 2 10 6 3 2 5" xfId="9026"/>
    <cellStyle name="Comma [0] 2 2 2 10 6 3 3 2" xfId="9027"/>
    <cellStyle name="Comma [0] 3 3 4 2 3 2 5" xfId="9028"/>
    <cellStyle name="Comma [0] 2 2 2 10 6 3 4 2" xfId="9029"/>
    <cellStyle name="Comma [0] 3 3 2 8 2 4" xfId="9030"/>
    <cellStyle name="Comma [0] 2 2 4 6 3 2 3" xfId="9031"/>
    <cellStyle name="Comma [0] 2 4 6 2 4 2 2" xfId="9032"/>
    <cellStyle name="Comma [0] 2 2 2 10 6 3 6" xfId="9033"/>
    <cellStyle name="Comma [0] 2 2 2 10 6 3 7" xfId="9034"/>
    <cellStyle name="Comma [0] 3 3 2 8 2 5" xfId="9035"/>
    <cellStyle name="Comma [0] 2 2 4 6 3 2 4" xfId="9036"/>
    <cellStyle name="Comma [0] 4 15 3 2 5" xfId="9037"/>
    <cellStyle name="Comma [0] 2 2 2 2 5 6 2 2 5" xfId="9038"/>
    <cellStyle name="Comma [0] 3 2 4 11 5" xfId="9039"/>
    <cellStyle name="Comma [0] 2 2 2 10 6 4 3" xfId="9040"/>
    <cellStyle name="Comma [0] 3 2 4 11 6" xfId="9041"/>
    <cellStyle name="Comma [0] 2 2 2 10 6 4 4" xfId="9042"/>
    <cellStyle name="Comma [0] 5 4 4 8" xfId="9043"/>
    <cellStyle name="Comma [0] 2 3 3 14 5 3" xfId="9044"/>
    <cellStyle name="Comma [0] 2 2 2 2 3 2 2 2 4" xfId="9045"/>
    <cellStyle name="Comma [0] 3 2 18 3" xfId="9046"/>
    <cellStyle name="Comma [0] 2 2 2 3 3 3 2 2 2" xfId="9047"/>
    <cellStyle name="Comma [0] 3 2 4 12 5" xfId="9048"/>
    <cellStyle name="Comma [0] 2 2 2 10 6 5 3" xfId="9049"/>
    <cellStyle name="Comma [0] 5 4 4 9" xfId="9050"/>
    <cellStyle name="Comma [0] 2 3 3 14 5 4" xfId="9051"/>
    <cellStyle name="Comma [0] 2 2 2 2 3 2 2 2 5" xfId="9052"/>
    <cellStyle name="Comma [0] 3 3 2 8 4 2" xfId="9053"/>
    <cellStyle name="Comma [0] 3 2 2 14 2 4" xfId="9054"/>
    <cellStyle name="Comma [0] 2 3 3 2 6 2 2 2" xfId="9055"/>
    <cellStyle name="Comma [0] 2 2 2 10 6 5 4" xfId="9056"/>
    <cellStyle name="Comma [0] 3 2 4 13 4" xfId="9057"/>
    <cellStyle name="Comma [0] 2 2 2 10 6 6 2" xfId="9058"/>
    <cellStyle name="Comma [0] 2 3 14 3 2 2" xfId="9059"/>
    <cellStyle name="Comma [0] 2 2 2 10 6 7 2" xfId="9060"/>
    <cellStyle name="Comma [0] 2 3 14 3 3 2" xfId="9061"/>
    <cellStyle name="Comma [0] 2 2 2 10 6 9" xfId="9062"/>
    <cellStyle name="Comma [0] 2 3 14 3 5" xfId="9063"/>
    <cellStyle name="Comma [0] 2 2 2 4 6 5 2" xfId="9064"/>
    <cellStyle name="Comma [0] 2 2 2 10 7 10" xfId="9065"/>
    <cellStyle name="Comma [0] 3 3 6 3 3 6" xfId="9066"/>
    <cellStyle name="Comma [0] 3 2 4 7 8" xfId="9067"/>
    <cellStyle name="Comma [0] 2 2 2 10 7 2" xfId="9068"/>
    <cellStyle name="Comma [0] 2 2 4 4 8 4" xfId="9069"/>
    <cellStyle name="Comma [0] 2 4 9 3 6" xfId="9070"/>
    <cellStyle name="Comma [0] 2 3 2 5 3 3 2 2 2" xfId="9071"/>
    <cellStyle name="Comma [0] 2 2 2 11 4 2 2" xfId="9072"/>
    <cellStyle name="Comma [0] 2 2 3 7 8 4" xfId="9073"/>
    <cellStyle name="Comma [0] 2 3 10 6 3 2 5" xfId="9074"/>
    <cellStyle name="Comma [0] 2 2 2 10 7 2 2" xfId="9075"/>
    <cellStyle name="Comma [0] 2 2 3 7 8 4 4" xfId="9076"/>
    <cellStyle name="Comma [0] 2 3 3 3 2 2 7" xfId="9077"/>
    <cellStyle name="Comma [0] 4 13 2 2 2" xfId="9078"/>
    <cellStyle name="Comma [0] 2 2 3 4 11 2 3" xfId="9079"/>
    <cellStyle name="Comma [0] 2 2 2 10 7 2 2 4" xfId="9080"/>
    <cellStyle name="Comma [0] 2 3 10 6 3 3" xfId="9081"/>
    <cellStyle name="Comma [0] 2 3 3 8 8 4 2" xfId="9082"/>
    <cellStyle name="Comma [0] 2 4 3 4 2 2 5" xfId="9083"/>
    <cellStyle name="Comma [0] 2 2 3 7 8 5" xfId="9084"/>
    <cellStyle name="Comma [0] 2 3 3 6 10 2 2" xfId="9085"/>
    <cellStyle name="Comma [0] 4 2 5 8 2 4 2" xfId="9086"/>
    <cellStyle name="Comma [0] 2 3 3 9 3 2 3 2" xfId="9087"/>
    <cellStyle name="Comma [0] 2 2 2 10 7 2 3" xfId="9088"/>
    <cellStyle name="Comma [0] 2 2 2 2 2 4 2 5" xfId="9089"/>
    <cellStyle name="Comma [0] 2 2 5 3 5 2 2" xfId="9090"/>
    <cellStyle name="Comma [0] 2 2 4 3 13 2" xfId="9091"/>
    <cellStyle name="Comma [0] 2 2 4 9 2 2" xfId="9092"/>
    <cellStyle name="Comma [0] 2 3 3 15 2 3 2" xfId="9093"/>
    <cellStyle name="Comma [0] 2 2 9" xfId="9094"/>
    <cellStyle name="Comma [0] 2 2 3 7 8 5 2" xfId="9095"/>
    <cellStyle name="Comma [0] 2 3 3 3 2 3 5" xfId="9096"/>
    <cellStyle name="Comma [0] 2 3 3 6 10 2 2 2" xfId="9097"/>
    <cellStyle name="Comma [0] 3 4 2 11 2 4" xfId="9098"/>
    <cellStyle name="Comma [0] 2 2 2 10 7 2 3 2" xfId="9099"/>
    <cellStyle name="Comma [0] 2 2 3 2 2 3 7" xfId="9100"/>
    <cellStyle name="Comma [0] 2 2 3 7 8 6" xfId="9101"/>
    <cellStyle name="Comma [0] 2 3 3 6 10 2 3" xfId="9102"/>
    <cellStyle name="Comma [0] 2 4 17 2 2 2" xfId="9103"/>
    <cellStyle name="Comma [0] 2 2 2 10 7 2 4" xfId="9104"/>
    <cellStyle name="Comma [0] 2 2 3 7 8 7" xfId="9105"/>
    <cellStyle name="Comma [0] 2 3 3 6 10 2 4" xfId="9106"/>
    <cellStyle name="Comma [0] 2 2 2 10 7 2 5" xfId="9107"/>
    <cellStyle name="Comma [0] 2 4 2 10 2 2" xfId="9108"/>
    <cellStyle name="Comma [0] 2 2 3 7 8 8" xfId="9109"/>
    <cellStyle name="Comma [0] 2 3 3 6 10 2 5" xfId="9110"/>
    <cellStyle name="Comma [0] 3 10 4 2" xfId="9111"/>
    <cellStyle name="Comma [0] 2 2 2 10 7 2 6" xfId="9112"/>
    <cellStyle name="Comma [0] 2 4 2 10 2 3" xfId="9113"/>
    <cellStyle name="Comma [0] 2 2 3 7 8 9" xfId="9114"/>
    <cellStyle name="Comma [0] 3 10 4 3" xfId="9115"/>
    <cellStyle name="Comma [0] 2 2 2 10 7 2 7" xfId="9116"/>
    <cellStyle name="Comma [0] 2 4 2 10 2 4" xfId="9117"/>
    <cellStyle name="Comma [0] 2 3 3 4 3 2 2 2 2" xfId="9118"/>
    <cellStyle name="Comma [0] 3 3 6 6 2 3" xfId="9119"/>
    <cellStyle name="Comma [0] 3 2 7 6 5" xfId="9120"/>
    <cellStyle name="Comma [0] 2 3 3 15 3 2 2 2" xfId="9121"/>
    <cellStyle name="Comma [0] 2 2 6 4 2 2 5" xfId="9122"/>
    <cellStyle name="Comma [0] 2 3 5 6 2 5" xfId="9123"/>
    <cellStyle name="Comma [0] 2 3 6 5 2 2 3" xfId="9124"/>
    <cellStyle name="Comma [0] 2 2 2 2 9 7 7" xfId="9125"/>
    <cellStyle name="Comma [0] 2 2 2 2 15 3 2 4" xfId="9126"/>
    <cellStyle name="Comma [0] 4 2 9 7 3 4 2" xfId="9127"/>
    <cellStyle name="Comma [0] 2 2 2 4 5 4 4" xfId="9128"/>
    <cellStyle name="Comma [0] 2 2 4 8 5 5 5" xfId="9129"/>
    <cellStyle name="Comma [0] 2 2 2 10 7 3 2 2 2" xfId="9130"/>
    <cellStyle name="Comma [0] 3 4 6 10 3 2" xfId="9131"/>
    <cellStyle name="Comma [0] 2 3 3 3 3 2 7" xfId="9132"/>
    <cellStyle name="Comma [0] 4 13 3 2 2" xfId="9133"/>
    <cellStyle name="Comma [0] 2 2 2 2 6 10" xfId="9134"/>
    <cellStyle name="Comma [0] 2 2 2 2 5 4 2 2 2" xfId="9135"/>
    <cellStyle name="Comma [0] 2 2 2 10 7 3 2 4" xfId="9136"/>
    <cellStyle name="Comma [0] 2 3 10 7 3 3" xfId="9137"/>
    <cellStyle name="Comma [0] 2 3 3 8 9 4 2" xfId="9138"/>
    <cellStyle name="Comma [0] 2 4 3 4 3 2 5" xfId="9139"/>
    <cellStyle name="Comma [0] 2 3 3 15 3 3 2" xfId="9140"/>
    <cellStyle name="Comma [0] 3 2 9" xfId="9141"/>
    <cellStyle name="Comma [0] 2 2 3 2 11 7" xfId="9142"/>
    <cellStyle name="Comma [0] 2 2 2 2 2 5 2 5" xfId="9143"/>
    <cellStyle name="Comma [0] 2 2 2 10 7 3 3 2" xfId="9144"/>
    <cellStyle name="Comma [0] 2 2 3 2 3 3 7" xfId="9145"/>
    <cellStyle name="Comma [0] 2 2 2 2 2 5 3 5" xfId="9146"/>
    <cellStyle name="Comma [0] 3 3 4 3 3 2 5" xfId="9147"/>
    <cellStyle name="Comma [0] 2 2 2 10 7 3 4 2" xfId="9148"/>
    <cellStyle name="Comma [0] 3 3 2 9 2 4" xfId="9149"/>
    <cellStyle name="Comma [0] 2 2 4 6 4 2 3" xfId="9150"/>
    <cellStyle name="Comma [0] 2 4 6 2 5 2 2" xfId="9151"/>
    <cellStyle name="Comma [0] 2 2 2 10 7 3 6" xfId="9152"/>
    <cellStyle name="Comma [0] 2 2 2 10 7 3 7" xfId="9153"/>
    <cellStyle name="Comma [0] 3 3 2 9 2 5" xfId="9154"/>
    <cellStyle name="Comma [0] 2 2 4 6 4 2 4" xfId="9155"/>
    <cellStyle name="Comma [0] 2 3 2 6 7 3 2 2 2" xfId="9156"/>
    <cellStyle name="Comma [0] 3 5 5 2 2 2 2" xfId="9157"/>
    <cellStyle name="Comma [0] 2 2 2 2 5 6 3 2 5" xfId="9158"/>
    <cellStyle name="Comma [0] 2 2 2 10 7 4 3" xfId="9159"/>
    <cellStyle name="Comma [0] 2 2 2 10 7 4 4" xfId="9160"/>
    <cellStyle name="Comma [0] 2 2 2 10 7 4 5" xfId="9161"/>
    <cellStyle name="Comma [0] 2 4 2 10 4 2" xfId="9162"/>
    <cellStyle name="Comma [0] 2 2 4 6 4 3 2" xfId="9163"/>
    <cellStyle name="Comma [0] 5 5 4 8" xfId="9164"/>
    <cellStyle name="Comma [0] 2 3 3 15 5 3" xfId="9165"/>
    <cellStyle name="Comma [0] 2 2 2 2 3 2 3 2 4" xfId="9166"/>
    <cellStyle name="Comma [0] 2 2 2 10 7 5 3" xfId="9167"/>
    <cellStyle name="Comma [0] 5 5 4 9" xfId="9168"/>
    <cellStyle name="Comma [0] 2 3 3 15 5 4" xfId="9169"/>
    <cellStyle name="Comma [0] 2 2 2 2 3 2 3 2 5" xfId="9170"/>
    <cellStyle name="Comma [0] 3 3 2 9 4 2" xfId="9171"/>
    <cellStyle name="Comma [0] 3 2 2 15 2 4" xfId="9172"/>
    <cellStyle name="Comma [0] 2 3 3 2 6 3 2 2" xfId="9173"/>
    <cellStyle name="Comma [0] 2 2 2 10 7 5 4" xfId="9174"/>
    <cellStyle name="Comma [0] 3 2 2 15 2 5" xfId="9175"/>
    <cellStyle name="Comma [0] 2 2 4 6 4 4 2" xfId="9176"/>
    <cellStyle name="Comma [0] 2 3 3 2 6 3 2 3" xfId="9177"/>
    <cellStyle name="Comma [0] 2 2 2 10 7 5 5" xfId="9178"/>
    <cellStyle name="Comma [0] 2 2 2 12 3 2 2" xfId="9179"/>
    <cellStyle name="Comma [0] 2 3 3 15 5 5" xfId="9180"/>
    <cellStyle name="Comma [0] 2 2 2 2 3 10 2 2 2" xfId="9181"/>
    <cellStyle name="Comma [0] 2 2 2 10 7 6 2" xfId="9182"/>
    <cellStyle name="Comma [0] 2 3 14 4 2 2" xfId="9183"/>
    <cellStyle name="Comma [0] 2 2 2 10 7 7 2" xfId="9184"/>
    <cellStyle name="Comma [0] 2 2 4 2 8 2 3" xfId="9185"/>
    <cellStyle name="Comma [0] 2 4 7 3 4 3" xfId="9186"/>
    <cellStyle name="Comma [0] 2 2 2 2 8 12 4" xfId="9187"/>
    <cellStyle name="Comma [0] 2 3 3 15 9" xfId="9188"/>
    <cellStyle name="Comma [0] 2 2 3 3 3 2" xfId="9189"/>
    <cellStyle name="Comma [0] 2 2 2 2 3 10 2 5" xfId="9190"/>
    <cellStyle name="Comma [0] 2 3 2 2 5 3 6" xfId="9191"/>
    <cellStyle name="Comma [0] 2 2 3 7 10" xfId="9192"/>
    <cellStyle name="Comma [0] 2 2 2 10 7 9" xfId="9193"/>
    <cellStyle name="Comma [0] 2 3 14 4 5" xfId="9194"/>
    <cellStyle name="Comma [0] 2 2 4 2 8 4 2" xfId="9195"/>
    <cellStyle name="Comma [0] 2 4 7 3 6 2" xfId="9196"/>
    <cellStyle name="Comma [0] 3 4 9 7 2 2 5" xfId="9197"/>
    <cellStyle name="Comma [0] 2 2 2 11 2 2 2 2" xfId="9198"/>
    <cellStyle name="Comma [0] 2 2 4 2 8 5" xfId="9199"/>
    <cellStyle name="Comma [0] 2 4 7 3 7" xfId="9200"/>
    <cellStyle name="Comma [0] 5 16 2 5" xfId="9201"/>
    <cellStyle name="Comma [0] 2 2 2 11 2 2 3" xfId="9202"/>
    <cellStyle name="Comma [0] 2 2 4 2 8 6" xfId="9203"/>
    <cellStyle name="Comma [0] 2 4 7 3 8" xfId="9204"/>
    <cellStyle name="Comma [0] 2 2 2 11 2 2 4" xfId="9205"/>
    <cellStyle name="Comma [0] 2 2 2 11 3" xfId="9206"/>
    <cellStyle name="Comma [0] 2 2 2 4 3 3 3" xfId="9207"/>
    <cellStyle name="Comma [0] 2 2 2 14 2 2 4" xfId="9208"/>
    <cellStyle name="Comma [0] 2 2 2 2 7 6 6" xfId="9209"/>
    <cellStyle name="Comma [0] 2 2 2 9 10 7" xfId="9210"/>
    <cellStyle name="Comma [0] 2 2 4 3 8 4" xfId="9211"/>
    <cellStyle name="Comma [0] 2 4 8 3 6" xfId="9212"/>
    <cellStyle name="Comma [0] 5 17 2 4" xfId="9213"/>
    <cellStyle name="Comma [0] 2 2 2 11 3 2 2" xfId="9214"/>
    <cellStyle name="Comma [0] 3 3 11 2 2 3" xfId="9215"/>
    <cellStyle name="Comma [0] 2 2 2 9 7 7 2" xfId="9216"/>
    <cellStyle name="Comma [0] 2 2 2 2 18 6" xfId="9217"/>
    <cellStyle name="Comma [0] 2 2 2 7 8 4" xfId="9218"/>
    <cellStyle name="Comma [0] 2 3 10 5 3 2 5" xfId="9219"/>
    <cellStyle name="Comma [0] 4 14 8" xfId="9220"/>
    <cellStyle name="Comma [0] 2 2 4 5 4 4 2 2" xfId="9221"/>
    <cellStyle name="Comma [0] 2 2 2 2 5 5 7" xfId="9222"/>
    <cellStyle name="Comma [0] 2 2 2 3 8 3 2 3" xfId="9223"/>
    <cellStyle name="Comma [0] 2 2 4 3 8 4 2" xfId="9224"/>
    <cellStyle name="Comma [0] 2 4 8 3 6 2" xfId="9225"/>
    <cellStyle name="Comma [0] 2 2 2 2 20 3" xfId="9226"/>
    <cellStyle name="Comma [0] 2 2 2 2 15 3" xfId="9227"/>
    <cellStyle name="Comma [0] 2 2 2 11 3 2 2 2" xfId="9228"/>
    <cellStyle name="Comma [0] 2 2 2 11 5" xfId="9229"/>
    <cellStyle name="Comma [0] 2 2 2 4 3 3 5" xfId="9230"/>
    <cellStyle name="Comma [0] 2 2 4 5 6 2" xfId="9231"/>
    <cellStyle name="Comma [0] 2 3 3 8 4 9" xfId="9232"/>
    <cellStyle name="Comma [0] 4 7 2 8" xfId="9233"/>
    <cellStyle name="Comma [0] 4 3 5 8 4 5" xfId="9234"/>
    <cellStyle name="Comma [0] 2 2 2 2 8 4 3 4 2" xfId="9235"/>
    <cellStyle name="Comma [0] 3 2 5 5 8" xfId="9236"/>
    <cellStyle name="Comma [0] 2 2 2 11 5 2" xfId="9237"/>
    <cellStyle name="Comma [0] 2 2 2 11 7" xfId="9238"/>
    <cellStyle name="Comma [0] 2 2 2 4 3 3 7" xfId="9239"/>
    <cellStyle name="Comma [0] 2 2 4 5 6 2 2 2" xfId="9240"/>
    <cellStyle name="Comma [0] 2 2 2 13 7" xfId="9241"/>
    <cellStyle name="Comma [0] 2 2 8 5 3 2 3" xfId="9242"/>
    <cellStyle name="Comma [0] 2 3 2 5 3 5 5" xfId="9243"/>
    <cellStyle name="Comma [0] 2 2 3 5 5 2 2 4" xfId="9244"/>
    <cellStyle name="Comma [0] 2 2 4 5 8 4" xfId="9245"/>
    <cellStyle name="Comma [0] 2 2 2 11 5 2 2" xfId="9246"/>
    <cellStyle name="Comma [0] 3 3 6 4 3 6" xfId="9247"/>
    <cellStyle name="Comma [0] 3 2 5 7 8" xfId="9248"/>
    <cellStyle name="Comma [0] 2 2 2 11 7 2" xfId="9249"/>
    <cellStyle name="Comma [0] 5 3 8 4 2" xfId="9250"/>
    <cellStyle name="Comma [0] 2 4 2 6 3 3 2" xfId="9251"/>
    <cellStyle name="Comma [0] 3 4 9 5 7 2" xfId="9252"/>
    <cellStyle name="Comma [0] 2 2 2 11 6" xfId="9253"/>
    <cellStyle name="Comma [0] 2 2 2 4 3 3 6" xfId="9254"/>
    <cellStyle name="Comma [0] 3 3 4 8 5 4" xfId="9255"/>
    <cellStyle name="Comma [0] 2 2 4 8 3 5 3" xfId="9256"/>
    <cellStyle name="Comma [0] 2 2 2 9 2 3 2 5" xfId="9257"/>
    <cellStyle name="Comma [0] 2 2 2 7 8 2 2 2" xfId="9258"/>
    <cellStyle name="Comma [0] 2 3 3 8 5 6" xfId="9259"/>
    <cellStyle name="Comma [0] 4 7 3 5" xfId="9260"/>
    <cellStyle name="Comma [0] 4 3 5 8 5 2" xfId="9261"/>
    <cellStyle name="Comma [0] 2 2 3 9 3 3 2 3" xfId="9262"/>
    <cellStyle name="Comma [0] 2 2 2 12 2" xfId="9263"/>
    <cellStyle name="Comma [0] 2 2 2 4 3 4 2" xfId="9264"/>
    <cellStyle name="Comma [0] 2 3 3 4 6 2 7" xfId="9265"/>
    <cellStyle name="Comma [0] 3 7 10" xfId="9266"/>
    <cellStyle name="Comma [0] 2 2 2 2 5 5 5 2 2" xfId="9267"/>
    <cellStyle name="Comma [0] 2 2 4 9 4 3 2 2" xfId="9268"/>
    <cellStyle name="Comma [0] 2 2 2 7 8 2 2 3" xfId="9269"/>
    <cellStyle name="Comma [0] 3 3 4 8 5 5" xfId="9270"/>
    <cellStyle name="Comma [0] 2 2 4 8 3 5 4" xfId="9271"/>
    <cellStyle name="Comma [0] 2 3 3 8 5 7" xfId="9272"/>
    <cellStyle name="Comma [0] 4 7 3 6" xfId="9273"/>
    <cellStyle name="Comma [0] 4 3 5 8 5 3" xfId="9274"/>
    <cellStyle name="Comma [0] 2 2 3 9 3 3 2 4" xfId="9275"/>
    <cellStyle name="Comma [0] 2 2 2 12 3" xfId="9276"/>
    <cellStyle name="Comma [0] 2 2 2 4 3 4 3" xfId="9277"/>
    <cellStyle name="Comma [0] 3 2 6 3 8" xfId="9278"/>
    <cellStyle name="Comma [0] 2 2 2 12 3 2" xfId="9279"/>
    <cellStyle name="Comma [0] 2 2 2 2 2 7 4 5" xfId="9280"/>
    <cellStyle name="Comma [0] 3 2 10 2 2 4" xfId="9281"/>
    <cellStyle name="Comma [0] 5 4 9" xfId="9282"/>
    <cellStyle name="Comma [0] 4 3 3 13 2 2" xfId="9283"/>
    <cellStyle name="Comma [0] 3 7 11 2 2 2" xfId="9284"/>
    <cellStyle name="Comma [0] 2 3 5 17" xfId="9285"/>
    <cellStyle name="Comma [0] 2 2 2 12 3 2 2 2" xfId="9286"/>
    <cellStyle name="Comma [0] 3 3 7 2 3 7" xfId="9287"/>
    <cellStyle name="Comma [0] 3 3 3 7 9" xfId="9288"/>
    <cellStyle name="Comma [0] 2 2 2 2 4 3 2" xfId="9289"/>
    <cellStyle name="Comma [0] 3 4 19 2 2" xfId="9290"/>
    <cellStyle name="Comma [0] 2 2 2 12 3 2 3" xfId="9291"/>
    <cellStyle name="Comma [0] 2 2 2 2 4 3 3" xfId="9292"/>
    <cellStyle name="Comma [0] 2 2 2 12 3 2 4" xfId="9293"/>
    <cellStyle name="Comma [0] 2 3 3 5 3 2" xfId="9294"/>
    <cellStyle name="Comma [0] 3 3 13 2 6" xfId="9295"/>
    <cellStyle name="Comma [0] 2 2 4 4 15" xfId="9296"/>
    <cellStyle name="Comma [0] 2 2 2 12 3 4 2" xfId="9297"/>
    <cellStyle name="Comma [0] 2 2 2 13 5 2 2" xfId="9298"/>
    <cellStyle name="Comma [0] 2 2 4 7 2 3 2 5" xfId="9299"/>
    <cellStyle name="Comma [0] 3 10 2 3 4 2" xfId="9300"/>
    <cellStyle name="Comma [0] 2 2 4 5 8 2 2 2" xfId="9301"/>
    <cellStyle name="Comma [0] 2 2 8 7 3 2 3" xfId="9302"/>
    <cellStyle name="Comma [0] 2 3 2 7 3 5 5" xfId="9303"/>
    <cellStyle name="Comma [0] 2 2 3 5 7 2 2 4" xfId="9304"/>
    <cellStyle name="Comma [0] 2 2 2 2 3 13" xfId="9305"/>
    <cellStyle name="Comma [0] 4 3 3 18" xfId="9306"/>
    <cellStyle name="Comma [0] 3 7 11 7" xfId="9307"/>
    <cellStyle name="Comma [0] 2 2 2 2 9 3 3 4" xfId="9308"/>
    <cellStyle name="Comma [0] 3 4 6 9 3 2" xfId="9309"/>
    <cellStyle name="Comma [0] 2 2 2 12 3 7" xfId="9310"/>
    <cellStyle name="Comma [0] 4 11 10 2 2" xfId="9311"/>
    <cellStyle name="Comma [0] 2 3 2 6 11" xfId="9312"/>
    <cellStyle name="Comma [0] 2 2 4 11 4 5" xfId="9313"/>
    <cellStyle name="Comma [0] 5 6 7 3 2 4" xfId="9314"/>
    <cellStyle name="Comma [0] 2 2 2 2 7 3 3 2 2 2" xfId="9315"/>
    <cellStyle name="Comma [0] 2 3 3 8 3 2 4 2" xfId="9316"/>
    <cellStyle name="Comma [0] 3 2 6 4 8" xfId="9317"/>
    <cellStyle name="Comma [0] 2 2 2 12 4 2" xfId="9318"/>
    <cellStyle name="Comma [0] 2 2 2 12 4 2 2" xfId="9319"/>
    <cellStyle name="Comma [0] 2 3 2 5 4 2 7" xfId="9320"/>
    <cellStyle name="Comma [0] 2 2 2 2 4 6 3 2 2" xfId="9321"/>
    <cellStyle name="Comma [0] 3 7 12 4" xfId="9322"/>
    <cellStyle name="Comma [0] 2 3 3 5 4 4 2 2" xfId="9323"/>
    <cellStyle name="Comma [0] 4 4 2 3 2 2" xfId="9324"/>
    <cellStyle name="Comma [0] 2 2 6 2 2 3" xfId="9325"/>
    <cellStyle name="Comma [0] 2 2 2 12 4 4" xfId="9326"/>
    <cellStyle name="Comma [0] 2 2 2 2 4 6 3 2 3" xfId="9327"/>
    <cellStyle name="Comma [0] 4 4 2 3 2 3" xfId="9328"/>
    <cellStyle name="Comma [0] 2 2 6 2 2 4" xfId="9329"/>
    <cellStyle name="Comma [0] 2 2 2 12 4 5" xfId="9330"/>
    <cellStyle name="Comma [0] 2 3 2 8 6 10" xfId="9331"/>
    <cellStyle name="Comma [0] 3 7 12 5" xfId="9332"/>
    <cellStyle name="Comma [0] 2 2 2 2 9 3 4 2" xfId="9333"/>
    <cellStyle name="Comma [0] 2 2 4 9 4 3 2 4" xfId="9334"/>
    <cellStyle name="Comma [0] 2 2 2 7 8 2 2 5" xfId="9335"/>
    <cellStyle name="Comma [0] 2 2 4 5 7 2" xfId="9336"/>
    <cellStyle name="Comma [0] 2 2 2 12 5" xfId="9337"/>
    <cellStyle name="Comma [0] 2 2 2 4 3 4 5" xfId="9338"/>
    <cellStyle name="Comma [0] 3 7 13 2" xfId="9339"/>
    <cellStyle name="Comma [0] 2 4 14 10" xfId="9340"/>
    <cellStyle name="Comma [0] 3 2 6 5 8" xfId="9341"/>
    <cellStyle name="Comma [0] 2 2 2 12 5 2" xfId="9342"/>
    <cellStyle name="Comma [0] 2 2 2 12 5 2 2" xfId="9343"/>
    <cellStyle name="Comma [0] 2 3 2 5 4 3 7" xfId="9344"/>
    <cellStyle name="Comma [0] 3 4 2 2 7" xfId="9345"/>
    <cellStyle name="Comma [0] 2 2 2 2 4 6 3 3 2" xfId="9346"/>
    <cellStyle name="Comma [0] 4 4 2 3 3 2" xfId="9347"/>
    <cellStyle name="Comma [0] 2 2 6 2 3 3" xfId="9348"/>
    <cellStyle name="Comma [0] 2 2 2 12 5 4" xfId="9349"/>
    <cellStyle name="Comma [0] 2 2 4 6 6 7" xfId="9350"/>
    <cellStyle name="Comma [0] 2 2 2 2 2 2 3 2 2" xfId="9351"/>
    <cellStyle name="Comma [0] 3 7 13 5" xfId="9352"/>
    <cellStyle name="Comma [0] 2 2 2 2 9 3 5 2" xfId="9353"/>
    <cellStyle name="Comma [0] 2 2 6 2 3 4" xfId="9354"/>
    <cellStyle name="Comma [0] 2 2 2 12 5 5" xfId="9355"/>
    <cellStyle name="Comma [0] 5 4 13 3" xfId="9356"/>
    <cellStyle name="Comma [0] 2 3 5 4 3 3" xfId="9357"/>
    <cellStyle name="Comma [0] 2 2 2 2 7 8 5" xfId="9358"/>
    <cellStyle name="Comma [0] 2 2 4 13 3 2 3" xfId="9359"/>
    <cellStyle name="Comma [0] 2 2 2 2 3 8 2 7" xfId="9360"/>
    <cellStyle name="Comma [0] 4 2 6 8 3 2 3" xfId="9361"/>
    <cellStyle name="Comma [0] 2 2 2 7 8 2 3 2" xfId="9362"/>
    <cellStyle name="Comma [0] 2 2 2 13 2" xfId="9363"/>
    <cellStyle name="Comma [0] 2 2 2 4 3 5 2" xfId="9364"/>
    <cellStyle name="Comma [0] 2 3 3 4 6 3 7" xfId="9365"/>
    <cellStyle name="Comma [0] 4 3 4 2 8" xfId="9366"/>
    <cellStyle name="Comma [0] 2 2 2 5 4 2 2 2" xfId="9367"/>
    <cellStyle name="Comma [0] 2 2 2 13 3" xfId="9368"/>
    <cellStyle name="Comma [0] 2 2 2 4 3 5 3" xfId="9369"/>
    <cellStyle name="Comma [0] 3 2 7 3 8" xfId="9370"/>
    <cellStyle name="Comma [0] 2 2 2 13 3 2" xfId="9371"/>
    <cellStyle name="Comma [0] 2 3 2 2 8 6" xfId="9372"/>
    <cellStyle name="Comma [0] 4 3 8 13" xfId="9373"/>
    <cellStyle name="Comma [0] 2 2 2 5 4 2 2 2 2" xfId="9374"/>
    <cellStyle name="Comma [0] 2 2 2 2 9 4 3 4" xfId="9375"/>
    <cellStyle name="Comma [0] 2 2 2 13 3 7" xfId="9376"/>
    <cellStyle name="Comma [0] 4 3 4 2 9" xfId="9377"/>
    <cellStyle name="Comma [0] 3 3 3 5 3 3 2" xfId="9378"/>
    <cellStyle name="Comma [0] 2 2 2 5 4 2 2 3" xfId="9379"/>
    <cellStyle name="Comma [0] 2 2 2 13 4" xfId="9380"/>
    <cellStyle name="Comma [0] 2 2 2 4 3 5 4" xfId="9381"/>
    <cellStyle name="Comma [0] 3 2 7 4 8" xfId="9382"/>
    <cellStyle name="Comma [0] 2 2 2 13 4 2" xfId="9383"/>
    <cellStyle name="Comma [0] 2 3 2 2 9 6" xfId="9384"/>
    <cellStyle name="Comma [0] 4 2 6 7 5 2" xfId="9385"/>
    <cellStyle name="Comma [0] 3 4 6 5 3 3 2" xfId="9386"/>
    <cellStyle name="Comma [0] 2 2 3 8 4 2 2 3" xfId="9387"/>
    <cellStyle name="Comma [0] 2 2 4 7 5 6" xfId="9388"/>
    <cellStyle name="Comma [0] 3 2 5 7 5 4" xfId="9389"/>
    <cellStyle name="Comma [0] 2 2 3 9 2 5 3" xfId="9390"/>
    <cellStyle name="Comma [0] 2 2 2 8 3 2 2 5" xfId="9391"/>
    <cellStyle name="Comma [0] 2 3 2 5 5 2 7" xfId="9392"/>
    <cellStyle name="Comma [0] 2 2 2 2 4 6 4 2 2" xfId="9393"/>
    <cellStyle name="Comma [0] 2 3 3 5 4 5 2 2" xfId="9394"/>
    <cellStyle name="Comma [0] 4 4 2 4 2 2" xfId="9395"/>
    <cellStyle name="Comma [0] 2 2 6 3 2 3" xfId="9396"/>
    <cellStyle name="Comma [0] 2 2 2 13 4 4" xfId="9397"/>
    <cellStyle name="Comma [0] 2 2 2 2 9 4 4 2" xfId="9398"/>
    <cellStyle name="Comma [0] 2 2 6 3 2 4" xfId="9399"/>
    <cellStyle name="Comma [0] 2 2 2 13 4 5" xfId="9400"/>
    <cellStyle name="Comma [0] 2 3 2 5 3 5 3" xfId="9401"/>
    <cellStyle name="Comma [0] 2 2 3 5 5 2 2 2" xfId="9402"/>
    <cellStyle name="Comma [0] 4 3 12 10" xfId="9403"/>
    <cellStyle name="Comma [0] 2 2 2 5 4 2 2 4" xfId="9404"/>
    <cellStyle name="Comma [0] 2 2 2 13 5" xfId="9405"/>
    <cellStyle name="Comma [0] 2 2 2 4 3 5 5" xfId="9406"/>
    <cellStyle name="Comma [0] 2 2 3 5 5 2 2 2 2" xfId="9407"/>
    <cellStyle name="Comma [0] 3 2 7 5 8" xfId="9408"/>
    <cellStyle name="Comma [0] 2 2 2 13 5 2" xfId="9409"/>
    <cellStyle name="Comma [0] 2 2 6 3 3 3" xfId="9410"/>
    <cellStyle name="Comma [0] 2 2 3 6 5 3 2 2 2" xfId="9411"/>
    <cellStyle name="Comma [0] 2 2 2 13 5 4" xfId="9412"/>
    <cellStyle name="Comma [0] 2 2 5 14 2" xfId="9413"/>
    <cellStyle name="Comma [0] 2 3 2 3 2 2 2 2 2" xfId="9414"/>
    <cellStyle name="Comma [0] 2 2 4 8 5 2 3 2" xfId="9415"/>
    <cellStyle name="Comma [0] 2 2 4 7 6 7" xfId="9416"/>
    <cellStyle name="Comma [0] 2 2 2 2 2 2 4 2 2" xfId="9417"/>
    <cellStyle name="Comma [0] 2 2 2 2 9 4 5 2" xfId="9418"/>
    <cellStyle name="Comma [0] 2 2 6 3 3 4" xfId="9419"/>
    <cellStyle name="Comma [0] 2 2 2 13 5 5" xfId="9420"/>
    <cellStyle name="Comma [0] 2 3 5 4 4 3" xfId="9421"/>
    <cellStyle name="Comma [0] 2 2 2 2 7 9 5" xfId="9422"/>
    <cellStyle name="Comma [0] 3 2 5 8 3" xfId="9423"/>
    <cellStyle name="Comma [0] 2 2 2 2 9 5 2 2 3" xfId="9424"/>
    <cellStyle name="Comma [0] 2 2 3 4 2 2 2 2 2" xfId="9425"/>
    <cellStyle name="Comma [0] 2 2 2 2 3 8 3 7" xfId="9426"/>
    <cellStyle name="Comma [0] 2 3 7 8 10" xfId="9427"/>
    <cellStyle name="Comma [0] 3 2 10 3 2 2 2 2" xfId="9428"/>
    <cellStyle name="Comma [0] 2 2 2 7 8 2 4 2" xfId="9429"/>
    <cellStyle name="Comma [0] 2 2 2 14 2" xfId="9430"/>
    <cellStyle name="Comma [0] 2 2 2 4 3 6 2" xfId="9431"/>
    <cellStyle name="Comma [0] 2 2 4 8 3 4" xfId="9432"/>
    <cellStyle name="Comma [0] 3 2 5 8 3 2" xfId="9433"/>
    <cellStyle name="Comma [0] 2 2 2 2 2 3 3 7" xfId="9434"/>
    <cellStyle name="Comma [0] 3 2 8 2 8" xfId="9435"/>
    <cellStyle name="Comma [0] 2 2 2 14 2 2" xfId="9436"/>
    <cellStyle name="Comma [0] 2 3 2 3 7 6" xfId="9437"/>
    <cellStyle name="Comma [0] 2 2 2 14 2 2 2" xfId="9438"/>
    <cellStyle name="Comma [0] 2 3 2 3 7 6 2" xfId="9439"/>
    <cellStyle name="Comma [0] 3 2 2 3 7 3 3 2" xfId="9440"/>
    <cellStyle name="Comma [0] 2 2 2 2 7 6 4" xfId="9441"/>
    <cellStyle name="Comma [0] 2 2 2 9 10 5" xfId="9442"/>
    <cellStyle name="Comma [0] 2 2 2 2 7 6 4 2" xfId="9443"/>
    <cellStyle name="Comma [0] 5 4 11 2 2" xfId="9444"/>
    <cellStyle name="Comma [0] 2 2 4 5 2 4" xfId="9445"/>
    <cellStyle name="Comma [0] 2 2 2 14 2 2 2 2" xfId="9446"/>
    <cellStyle name="Comma [0] 2 2 2 14 2 4 2" xfId="9447"/>
    <cellStyle name="Comma [0] 5 4 13 2" xfId="9448"/>
    <cellStyle name="Comma [0] 2 3 5 4 3 2" xfId="9449"/>
    <cellStyle name="Comma [0] 2 2 2 2 7 8 4" xfId="9450"/>
    <cellStyle name="Comma [0] 2 2 2 9 12 5" xfId="9451"/>
    <cellStyle name="Comma [0] 2 2 4 13 3 2 2" xfId="9452"/>
    <cellStyle name="Comma [0] 2 2 2 2 3 8 2 6" xfId="9453"/>
    <cellStyle name="Comma [0] 2 3 10 9" xfId="9454"/>
    <cellStyle name="Comma [0] 4 3 4 3 8" xfId="9455"/>
    <cellStyle name="Comma [0] 4 2 4 4 3 2 3" xfId="9456"/>
    <cellStyle name="Comma [0] 3 2 2 9 5 2 7" xfId="9457"/>
    <cellStyle name="Comma [0] 2 2 2 5 4 2 3 2" xfId="9458"/>
    <cellStyle name="Comma [0] 2 2 2 14 3" xfId="9459"/>
    <cellStyle name="Comma [0] 2 2 2 2 2 5 2 2 5" xfId="9460"/>
    <cellStyle name="Comma [0] 3 2 8 3 8" xfId="9461"/>
    <cellStyle name="Comma [0] 2 2 2 14 3 2" xfId="9462"/>
    <cellStyle name="Comma [0] 2 3 2 3 8 6" xfId="9463"/>
    <cellStyle name="Comma [0] 2 2 2 14 3 2 2" xfId="9464"/>
    <cellStyle name="Comma [0] 2 3 2 3 8 6 2" xfId="9465"/>
    <cellStyle name="Comma [0] 2 2 2 2 8 6 4" xfId="9466"/>
    <cellStyle name="Comma [0] 2 2 2 14 3 2 3" xfId="9467"/>
    <cellStyle name="Comma [0] 2 3 2 7 5 2 2 2 2" xfId="9468"/>
    <cellStyle name="Comma [0] 2 2 2 2 8 6 5" xfId="9469"/>
    <cellStyle name="Comma [0] 2 2 2 14 3 2 4" xfId="9470"/>
    <cellStyle name="Comma [0] 2 2 2 2 8 6 6" xfId="9471"/>
    <cellStyle name="Comma [0] 3 2 6 5 5" xfId="9472"/>
    <cellStyle name="Comma [0] 2 3 2 8 5 3 2 2 2" xfId="9473"/>
    <cellStyle name="Comma [0] 3 7 3 2 2 2 2" xfId="9474"/>
    <cellStyle name="Comma [0] 2 2 2 14 3 2 5" xfId="9475"/>
    <cellStyle name="Comma [0] 2 2 2 2 8 6 7" xfId="9476"/>
    <cellStyle name="Comma [0] 4 3 11 7" xfId="9477"/>
    <cellStyle name="Comma [0] 2 2 2 14 3 4 2" xfId="9478"/>
    <cellStyle name="Comma [0] 2 3 5 5 3 2" xfId="9479"/>
    <cellStyle name="Comma [0] 2 2 2 2 8 8 4" xfId="9480"/>
    <cellStyle name="Comma [0] 2 2 2 2 3 3 10" xfId="9481"/>
    <cellStyle name="Comma [0] 2 2 2 14 4" xfId="9482"/>
    <cellStyle name="Comma [0] 3 2 8 4 8" xfId="9483"/>
    <cellStyle name="Comma [0] 2 2 2 14 4 2" xfId="9484"/>
    <cellStyle name="Comma [0] 2 3 2 3 9 6" xfId="9485"/>
    <cellStyle name="Comma [0] 4 2 6 8 5 2" xfId="9486"/>
    <cellStyle name="Comma [0] 2 2 3 8 4 3 2 3" xfId="9487"/>
    <cellStyle name="Comma [0] 2 2 4 8 5 6" xfId="9488"/>
    <cellStyle name="Comma [0] 3 2 5 8 5 4" xfId="9489"/>
    <cellStyle name="Comma [0] 2 2 3 9 3 5 3" xfId="9490"/>
    <cellStyle name="Comma [0] 2 2 2 8 3 3 2 5" xfId="9491"/>
    <cellStyle name="Comma [0] 2 2 2 6 9 2 2 2" xfId="9492"/>
    <cellStyle name="Comma [0] 2 3 2 5 6 2 7" xfId="9493"/>
    <cellStyle name="Comma [0] 2 2 2 2 4 6 5 2 2" xfId="9494"/>
    <cellStyle name="Comma [0] 4 4 2 5 2 2" xfId="9495"/>
    <cellStyle name="Comma [0] 2 2 6 4 2 3" xfId="9496"/>
    <cellStyle name="Comma [0] 2 2 2 14 4 4" xfId="9497"/>
    <cellStyle name="Comma [0] 3 2 7 8" xfId="9498"/>
    <cellStyle name="Comma [0] 2 2 2 2 9 5 4 2" xfId="9499"/>
    <cellStyle name="Comma [0] 2 2 6 4 2 4" xfId="9500"/>
    <cellStyle name="Comma [0] 2 2 2 14 4 5" xfId="9501"/>
    <cellStyle name="Comma [0] 4 3 4 5 3 2 3" xfId="9502"/>
    <cellStyle name="Comma [0] 2 2 3 5 5 2 3 2" xfId="9503"/>
    <cellStyle name="Comma [0] 3 2 6 8 10" xfId="9504"/>
    <cellStyle name="Comma [0] 2 2 2 14 5" xfId="9505"/>
    <cellStyle name="Comma [0] 3 2 8 5 8" xfId="9506"/>
    <cellStyle name="Comma [0] 2 2 2 14 5 2" xfId="9507"/>
    <cellStyle name="Comma [0] 2 2 2 14 5 2 2" xfId="9508"/>
    <cellStyle name="Comma [0] 3 4 4 2 8" xfId="9509"/>
    <cellStyle name="Comma [0] 2 2 2 4 5 2 2 2" xfId="9510"/>
    <cellStyle name="Comma [0] 2 2 4 8 6 7" xfId="9511"/>
    <cellStyle name="Comma [0] 2 2 2 2 2 2 5 2 2" xfId="9512"/>
    <cellStyle name="Comma [0] 2 2 4 8 5 3 3 2" xfId="9513"/>
    <cellStyle name="Comma [0] 2 3 11 2 2 2 4" xfId="9514"/>
    <cellStyle name="Comma [0] 3 2 8 8" xfId="9515"/>
    <cellStyle name="Comma [0] 2 2 2 2 9 5 5 2" xfId="9516"/>
    <cellStyle name="Comma [0] 2 2 6 4 3 4" xfId="9517"/>
    <cellStyle name="Comma [0] 2 2 2 14 5 5" xfId="9518"/>
    <cellStyle name="Comma [0] 2 2 2 7 8 2 5" xfId="9519"/>
    <cellStyle name="Comma [0] 2 2 2 15" xfId="9520"/>
    <cellStyle name="Comma [0] 2 2 2 20" xfId="9521"/>
    <cellStyle name="Comma [0] 2 2 2 4 3 7" xfId="9522"/>
    <cellStyle name="Comma [0] 4 2 4 4 3 3" xfId="9523"/>
    <cellStyle name="Comma [0] 3 2 2 8 5 3 2 3" xfId="9524"/>
    <cellStyle name="Comma [0] 2 2 2 2 5 5 5 5" xfId="9525"/>
    <cellStyle name="Comma [0] 2 2 4 9 3 4" xfId="9526"/>
    <cellStyle name="Comma [0] 3 2 5 9 3 2" xfId="9527"/>
    <cellStyle name="Comma [0] 2 2 2 2 2 4 3 7" xfId="9528"/>
    <cellStyle name="Comma [0] 3 2 9 2 8" xfId="9529"/>
    <cellStyle name="Comma [0] 2 2 2 15 2 2" xfId="9530"/>
    <cellStyle name="Comma [0] 2 2 2 20 2 2" xfId="9531"/>
    <cellStyle name="Comma [0] 2 3 2 4 7 6" xfId="9532"/>
    <cellStyle name="Comma [0] 2 2 2 15 2 2 2" xfId="9533"/>
    <cellStyle name="Comma [0] 2 3 2 4 7 6 2" xfId="9534"/>
    <cellStyle name="Comma [0] 2 2 2 15 2 2 4" xfId="9535"/>
    <cellStyle name="Comma [0] 2 2 2 15 2 4 2" xfId="9536"/>
    <cellStyle name="Comma [0] 2 2 4 14 3 2 2" xfId="9537"/>
    <cellStyle name="Comma [0] 2 2 2 2 4 8 2 6" xfId="9538"/>
    <cellStyle name="Comma [0] 4 3 4 4 8" xfId="9539"/>
    <cellStyle name="Comma [0] 3 2 2 9 5 3 7" xfId="9540"/>
    <cellStyle name="Comma [0] 2 2 2 5 4 2 4 2" xfId="9541"/>
    <cellStyle name="Comma [0] 2 2 2 15 3" xfId="9542"/>
    <cellStyle name="Comma [0] 2 2 2 20 3" xfId="9543"/>
    <cellStyle name="Comma [0] 3 2 2 3 8 4 3" xfId="9544"/>
    <cellStyle name="Comma [0] 2 3 2 6 4 2 2 2 2" xfId="9545"/>
    <cellStyle name="Comma [0] 2 2 2 2 2 5 3 2 5" xfId="9546"/>
    <cellStyle name="Comma [0] 3 2 9 3 8" xfId="9547"/>
    <cellStyle name="Comma [0] 2 2 2 15 3 2" xfId="9548"/>
    <cellStyle name="Comma [0] 2 3 2 4 8 6" xfId="9549"/>
    <cellStyle name="Comma [0] 2 2 2 15 3 2 2" xfId="9550"/>
    <cellStyle name="Comma [0] 2 3 2 4 8 6 2" xfId="9551"/>
    <cellStyle name="Comma [0] 4 3 10 9" xfId="9552"/>
    <cellStyle name="Comma [0] 2 2 2 15 3 2 2 2" xfId="9553"/>
    <cellStyle name="Comma [0] 2 3 5 5 2 4" xfId="9554"/>
    <cellStyle name="Comma [0] 2 2 2 2 8 7 6" xfId="9555"/>
    <cellStyle name="Comma [0] 2 2 4 9 12 5" xfId="9556"/>
    <cellStyle name="Comma [0] 2 2 2 2 15 2 2 3" xfId="9557"/>
    <cellStyle name="Comma [0] 2 2 2 15 3 2 3" xfId="9558"/>
    <cellStyle name="Comma [0] 2 2 2 15 3 2 4" xfId="9559"/>
    <cellStyle name="Comma [0] 3 7 3 3 2 2 2" xfId="9560"/>
    <cellStyle name="Comma [0] 2 2 2 15 3 2 5" xfId="9561"/>
    <cellStyle name="Comma [0] 4 8 11 7" xfId="9562"/>
    <cellStyle name="Comma [0] 2 2 2 15 3 4 2" xfId="9563"/>
    <cellStyle name="Comma [0] 2 2 2 15 4" xfId="9564"/>
    <cellStyle name="Comma [0] 2 2 2 20 4" xfId="9565"/>
    <cellStyle name="Comma [0] 3 2 9 4 8" xfId="9566"/>
    <cellStyle name="Comma [0] 2 2 2 15 4 2" xfId="9567"/>
    <cellStyle name="Comma [0] 2 3 2 4 9 6" xfId="9568"/>
    <cellStyle name="Comma [0] 2 2 2 15 4 2 2" xfId="9569"/>
    <cellStyle name="Comma [0] 2 2 6 5 2 3" xfId="9570"/>
    <cellStyle name="Comma [0] 2 2 2 15 4 4" xfId="9571"/>
    <cellStyle name="Comma [0] 3 2 9 5 8" xfId="9572"/>
    <cellStyle name="Comma [0] 2 2 2 15 5 2" xfId="9573"/>
    <cellStyle name="Comma [0] 2 3 3 6 5 2 2 2 2" xfId="9574"/>
    <cellStyle name="Comma [0] 3 10 4 3 4" xfId="9575"/>
    <cellStyle name="Comma [0] 2 2 2 2 2 10" xfId="9576"/>
    <cellStyle name="Comma [0] 3 3 8 8" xfId="9577"/>
    <cellStyle name="Comma [0] 3 2 3 13 2" xfId="9578"/>
    <cellStyle name="Comma [0] 2 2 2 2 9 6 5 2" xfId="9579"/>
    <cellStyle name="Comma [0] 2 2 6 5 3 4" xfId="9580"/>
    <cellStyle name="Comma [0] 2 2 2 15 5 5" xfId="9581"/>
    <cellStyle name="Comma [0] 3 10 4 3 7" xfId="9582"/>
    <cellStyle name="Comma [0] 2 2 2 2 2 13" xfId="9583"/>
    <cellStyle name="Comma [0] 2 2 2 15 6" xfId="9584"/>
    <cellStyle name="Comma [0] 2 2 8 5 3 4 2" xfId="9585"/>
    <cellStyle name="Comma [0] 2 3 3 6 5 2 2 3" xfId="9586"/>
    <cellStyle name="Comma [0] 3 3 6 8 2 6" xfId="9587"/>
    <cellStyle name="Comma [0] 3 2 9 6 8" xfId="9588"/>
    <cellStyle name="Comma [0] 2 2 2 15 6 2" xfId="9589"/>
    <cellStyle name="Comma [0] 4 2 4 4 3 4" xfId="9590"/>
    <cellStyle name="Comma [0] 3 2 2 8 5 3 2 4" xfId="9591"/>
    <cellStyle name="Comma [0] 2 2 2 8 6 5 2 2" xfId="9592"/>
    <cellStyle name="Comma [0] 2 2 2 16" xfId="9593"/>
    <cellStyle name="Comma [0] 2 2 2 21" xfId="9594"/>
    <cellStyle name="Comma [0] 2 2 2 4 3 8" xfId="9595"/>
    <cellStyle name="Comma [0] 2 3 2 8 8 2 4" xfId="9596"/>
    <cellStyle name="Comma [0] 4 3 5 8 9" xfId="9597"/>
    <cellStyle name="Comma [0] 2 2 3 2 6 4 2" xfId="9598"/>
    <cellStyle name="Comma [0] 2 2 2 7 8 2 6" xfId="9599"/>
    <cellStyle name="Comma [0] 3 12 10 2" xfId="9600"/>
    <cellStyle name="Comma [0] 2 2 2 16 2 2" xfId="9601"/>
    <cellStyle name="Comma [0] 2 2 2 21 2 2" xfId="9602"/>
    <cellStyle name="Comma [0] 2 3 2 5 7 6" xfId="9603"/>
    <cellStyle name="Comma [0] 3 5 8 10" xfId="9604"/>
    <cellStyle name="Comma [0] 3 12 10 2 2 2" xfId="9605"/>
    <cellStyle name="Comma [0] 4 13 3 4 2" xfId="9606"/>
    <cellStyle name="Comma [0] 3 4 4 4 3 2 5" xfId="9607"/>
    <cellStyle name="Comma [0] 3 2 2 8 2 2 6" xfId="9608"/>
    <cellStyle name="Comma [0] 2 2 2 2 5 4 2 4 2" xfId="9609"/>
    <cellStyle name="Comma [0] 2 2 2 2 2 5 3 7" xfId="9610"/>
    <cellStyle name="Comma [0] 2 2 2 16 2 2 2" xfId="9611"/>
    <cellStyle name="Comma [0] 2 3 2 5 7 6 2" xfId="9612"/>
    <cellStyle name="Comma [0] 2 2 2 16 2 2 3" xfId="9613"/>
    <cellStyle name="Comma [0] 2 2 2 16 2 3" xfId="9614"/>
    <cellStyle name="Comma [0] 2 3 2 5 7 7" xfId="9615"/>
    <cellStyle name="Comma [0] 2 2 2 16 2 3 2" xfId="9616"/>
    <cellStyle name="Comma [0] 2 3 2 5 7 7 2" xfId="9617"/>
    <cellStyle name="Comma [0] 2 2 2 16 2 4" xfId="9618"/>
    <cellStyle name="Comma [0] 2 3 2 5 7 8" xfId="9619"/>
    <cellStyle name="Comma [0] 2 2 2 16 2 4 2" xfId="9620"/>
    <cellStyle name="Comma [0] 2 2 4 15 3 2 2" xfId="9621"/>
    <cellStyle name="Comma [0] 4 17 3 6" xfId="9622"/>
    <cellStyle name="Comma [0] 2 2 2 2 5 8 2 6" xfId="9623"/>
    <cellStyle name="Comma [0] 2 2 3 2 9 2" xfId="9624"/>
    <cellStyle name="Comma [0] 2 3 7 4 4" xfId="9625"/>
    <cellStyle name="Comma [0] 2 2 2 16 2 5" xfId="9626"/>
    <cellStyle name="Comma [0] 2 3 2 5 7 9" xfId="9627"/>
    <cellStyle name="Comma [0] 3 4 5 8" xfId="9628"/>
    <cellStyle name="Comma [0] 2 2 2 2 9 7 2 2" xfId="9629"/>
    <cellStyle name="Comma [0] 2 2 3 2 9 3" xfId="9630"/>
    <cellStyle name="Comma [0] 2 3 7 4 5" xfId="9631"/>
    <cellStyle name="Comma [0] 3 4 5 9" xfId="9632"/>
    <cellStyle name="Comma [0] 2 2 2 2 9 7 2 3" xfId="9633"/>
    <cellStyle name="Comma [0] 2 2 2 16 2 6" xfId="9634"/>
    <cellStyle name="Comma [0] 2 2 2 16 3" xfId="9635"/>
    <cellStyle name="Comma [0] 2 2 2 21 3" xfId="9636"/>
    <cellStyle name="Comma [0] 3 11 8 2 5" xfId="9637"/>
    <cellStyle name="Comma [0] 3 4 6 10 6" xfId="9638"/>
    <cellStyle name="Comma [0] 2 2 5 6 5 2 2" xfId="9639"/>
    <cellStyle name="Comma [0] 3 12 10 2 3" xfId="9640"/>
    <cellStyle name="Comma [0] 4 13 3 5" xfId="9641"/>
    <cellStyle name="Comma [0] 2 2 2 2 5 4 2 5" xfId="9642"/>
    <cellStyle name="Comma [0] 2 2 2 16 3 2" xfId="9643"/>
    <cellStyle name="Comma [0] 2 3 2 5 8 6" xfId="9644"/>
    <cellStyle name="Comma [0] 2 2 3 14 4" xfId="9645"/>
    <cellStyle name="Comma [0] 2 2 2 2 4 3 10" xfId="9646"/>
    <cellStyle name="Comma [0] 2 2 2 16 3 2 2" xfId="9647"/>
    <cellStyle name="Comma [0] 2 3 2 5 8 6 2" xfId="9648"/>
    <cellStyle name="Comma [0] 3 6 3 3 2 2 2" xfId="9649"/>
    <cellStyle name="Comma [0] 3 2 7 8 10" xfId="9650"/>
    <cellStyle name="Comma [0] 2 2 3 14 5" xfId="9651"/>
    <cellStyle name="Comma [0] 2 2 2 16 3 2 3" xfId="9652"/>
    <cellStyle name="Comma [0] 2 2 2 16 3 3" xfId="9653"/>
    <cellStyle name="Comma [0] 2 3 2 5 8 7" xfId="9654"/>
    <cellStyle name="Comma [0] 4 3 9 4 9" xfId="9655"/>
    <cellStyle name="Comma [0] 2 3 7 5 2 2" xfId="9656"/>
    <cellStyle name="Comma [0] 2 2 3 20 4" xfId="9657"/>
    <cellStyle name="Comma [0] 2 2 3 15 4" xfId="9658"/>
    <cellStyle name="Comma [0] 2 2 2 16 3 3 2" xfId="9659"/>
    <cellStyle name="Comma [0] 2 3 2 5 8 7 2" xfId="9660"/>
    <cellStyle name="Comma [0] 2 2 2 16 3 4" xfId="9661"/>
    <cellStyle name="Comma [0] 2 3 2 5 8 8" xfId="9662"/>
    <cellStyle name="Comma [0] 4 3 9 5 9" xfId="9663"/>
    <cellStyle name="Comma [0] 2 3 7 5 3 2" xfId="9664"/>
    <cellStyle name="Comma [0] 2 2 3 16 4" xfId="9665"/>
    <cellStyle name="Comma [0] 2 2 2 16 3 4 2" xfId="9666"/>
    <cellStyle name="Comma [0] 2 2 2 16 3 5" xfId="9667"/>
    <cellStyle name="Comma [0] 2 3 2 5 8 9" xfId="9668"/>
    <cellStyle name="Comma [0] 3 4 6 8" xfId="9669"/>
    <cellStyle name="Comma [0] 2 2 2 2 9 7 3 2" xfId="9670"/>
    <cellStyle name="Comma [0] 3 4 6 9" xfId="9671"/>
    <cellStyle name="Comma [0] 2 2 2 2 9 7 3 3" xfId="9672"/>
    <cellStyle name="Comma [0] 2 2 2 16 3 6" xfId="9673"/>
    <cellStyle name="Comma [0] 2 2 2 16 4" xfId="9674"/>
    <cellStyle name="Comma [0] 2 2 2 21 4" xfId="9675"/>
    <cellStyle name="Comma [0] 3 4 6 10 7" xfId="9676"/>
    <cellStyle name="Comma [0] 2 2 4 2 7 4 2 2" xfId="9677"/>
    <cellStyle name="Comma [0] 3 12 10 2 4" xfId="9678"/>
    <cellStyle name="Comma [0] 4 13 3 6" xfId="9679"/>
    <cellStyle name="Comma [0] 2 2 2 2 5 4 2 6" xfId="9680"/>
    <cellStyle name="Comma [0] 2 2 2 16 4 2" xfId="9681"/>
    <cellStyle name="Comma [0] 2 3 2 5 9 6" xfId="9682"/>
    <cellStyle name="Comma [0] 2 2 2 2 4 8 10" xfId="9683"/>
    <cellStyle name="Comma [0] 2 2 2 16 4 2 2" xfId="9684"/>
    <cellStyle name="Comma [0] 2 2 6 6 2 2" xfId="9685"/>
    <cellStyle name="Comma [0] 2 2 2 16 4 3" xfId="9686"/>
    <cellStyle name="Comma [0] 2 3 2 5 9 7" xfId="9687"/>
    <cellStyle name="Comma [0] 2 3 7 6 2" xfId="9688"/>
    <cellStyle name="Comma [0] 2 2 5 5 2 2 2" xfId="9689"/>
    <cellStyle name="Comma [0] 2 2 6 6 2 3" xfId="9690"/>
    <cellStyle name="Comma [0] 2 2 2 16 4 4" xfId="9691"/>
    <cellStyle name="Comma [0] 2 2 4 2 2 10" xfId="9692"/>
    <cellStyle name="Comma [0] 2 3 7 6 3" xfId="9693"/>
    <cellStyle name="Comma [0] 2 2 5 5 2 2 3" xfId="9694"/>
    <cellStyle name="Comma [0] 2 2 6 6 2 4" xfId="9695"/>
    <cellStyle name="Comma [0] 2 2 2 16 4 5" xfId="9696"/>
    <cellStyle name="Comma [0] 2 3 5 6 2 2 2" xfId="9697"/>
    <cellStyle name="Comma [0] 3 4 7 8" xfId="9698"/>
    <cellStyle name="Comma [0] 2 2 2 2 9 7 4 2" xfId="9699"/>
    <cellStyle name="Comma [0] 3 2 7 6 2 2" xfId="9700"/>
    <cellStyle name="Comma [0] 2 3 7 6 4" xfId="9701"/>
    <cellStyle name="Comma [0] 2 2 6 4 2 2 2 2" xfId="9702"/>
    <cellStyle name="Comma [0] 2 2 5 5 2 2 4" xfId="9703"/>
    <cellStyle name="Comma [0] 3 10 5 3 4" xfId="9704"/>
    <cellStyle name="Comma [0] 3 2 8 9 2 2 2" xfId="9705"/>
    <cellStyle name="Comma [0] 2 2 2 2 7 10" xfId="9706"/>
    <cellStyle name="Comma [0] 2 2 2 16 5 2" xfId="9707"/>
    <cellStyle name="Comma [0] 2 2 4 7 5 3 2 5" xfId="9708"/>
    <cellStyle name="Comma [0] 3 10 5 3 4 2" xfId="9709"/>
    <cellStyle name="Comma [0] 2 2 2 2 7 10 2" xfId="9710"/>
    <cellStyle name="Comma [0] 2 3 2 13 7" xfId="9711"/>
    <cellStyle name="Comma [0] 2 2 2 16 5 2 2" xfId="9712"/>
    <cellStyle name="Comma [0] 3 10 5 3 5" xfId="9713"/>
    <cellStyle name="Comma [0] 2 2 2 2 7 11" xfId="9714"/>
    <cellStyle name="Comma [0] 2 2 6 6 3 2" xfId="9715"/>
    <cellStyle name="Comma [0] 2 2 2 16 5 3" xfId="9716"/>
    <cellStyle name="Comma [0] 2 3 7 7 2" xfId="9717"/>
    <cellStyle name="Comma [0] 2 2 5 5 2 3 2" xfId="9718"/>
    <cellStyle name="Comma [0] 2 2 4 15 6 2" xfId="9719"/>
    <cellStyle name="Comma [0] 3 10 5 3 6" xfId="9720"/>
    <cellStyle name="Comma [0] 2 2 2 2 7 12" xfId="9721"/>
    <cellStyle name="Comma [0] 2 2 6 6 3 3" xfId="9722"/>
    <cellStyle name="Comma [0] 2 2 2 16 5 4" xfId="9723"/>
    <cellStyle name="Comma [0] 3 4 8 7" xfId="9724"/>
    <cellStyle name="Comma [0] 2 2 4 10 10" xfId="9725"/>
    <cellStyle name="Comma [0] 2 2 6 6 3 4" xfId="9726"/>
    <cellStyle name="Comma [0] 2 2 2 16 5 5" xfId="9727"/>
    <cellStyle name="Comma [0] 2 3 5 6 2 3 2" xfId="9728"/>
    <cellStyle name="Comma [0] 3 4 8 8" xfId="9729"/>
    <cellStyle name="Comma [0] 2 2 2 2 9 7 5 2" xfId="9730"/>
    <cellStyle name="Comma [0] 2 2 2 2 15 3 2 2 2" xfId="9731"/>
    <cellStyle name="Comma [0] 3 10 5 3 7" xfId="9732"/>
    <cellStyle name="Comma [0] 2 2 2 2 7 13" xfId="9733"/>
    <cellStyle name="Comma [0] 2 2 2 16 6 2" xfId="9734"/>
    <cellStyle name="Comma [0] 2 2 2 17 2" xfId="9735"/>
    <cellStyle name="Comma [0] 2 2 2 22 2" xfId="9736"/>
    <cellStyle name="Comma [0] 3 10 11 2 4" xfId="9737"/>
    <cellStyle name="Comma [0] 3 4 6 11 5" xfId="9738"/>
    <cellStyle name="Comma [0] 3 12 10 3 2" xfId="9739"/>
    <cellStyle name="Comma [0] 4 13 4 4" xfId="9740"/>
    <cellStyle name="Comma [0] 2 2 2 2 5 4 3 4" xfId="9741"/>
    <cellStyle name="Comma [0] 2 2 2 17 2 2 2" xfId="9742"/>
    <cellStyle name="Comma [0] 2 3 2 6 7 6 2" xfId="9743"/>
    <cellStyle name="Comma [0] 2 4 5 4 10" xfId="9744"/>
    <cellStyle name="Comma [0] 2 2 2 17 2 3" xfId="9745"/>
    <cellStyle name="Comma [0] 2 3 2 6 7 7" xfId="9746"/>
    <cellStyle name="Comma [0] 2 2 2 17 2 4" xfId="9747"/>
    <cellStyle name="Comma [0] 2 3 2 6 7 8" xfId="9748"/>
    <cellStyle name="Comma [0] 2 2 3 3 9 2" xfId="9749"/>
    <cellStyle name="Comma [0] 2 3 8 4 4" xfId="9750"/>
    <cellStyle name="Comma [0] 2 2 2 17 2 5" xfId="9751"/>
    <cellStyle name="Comma [0] 2 3 2 6 7 9" xfId="9752"/>
    <cellStyle name="Comma [0] 4 3 2 4 2 2 2 2" xfId="9753"/>
    <cellStyle name="Comma [0] 3 8 10 5" xfId="9754"/>
    <cellStyle name="Comma [0] 3 5 5 8" xfId="9755"/>
    <cellStyle name="Comma [0] 2 2 2 2 9 8 2 2" xfId="9756"/>
    <cellStyle name="Comma [0] 2 2 2 17 3" xfId="9757"/>
    <cellStyle name="Comma [0] 3 10 11 2 5" xfId="9758"/>
    <cellStyle name="Comma [0] 4 13 4 5" xfId="9759"/>
    <cellStyle name="Comma [0] 2 2 2 2 5 4 3 5" xfId="9760"/>
    <cellStyle name="Comma [0] 4 7 8 6 2" xfId="9761"/>
    <cellStyle name="Comma [0] 2 2 4 6 4 3 2 4" xfId="9762"/>
    <cellStyle name="Comma [0] 2 2 3 10 2 5" xfId="9763"/>
    <cellStyle name="Comma [0] 2 2 2 4 8 2 2 5" xfId="9764"/>
    <cellStyle name="Comma [0] 2 2 2 17 3 2" xfId="9765"/>
    <cellStyle name="Comma [0] 2 3 2 6 8 6" xfId="9766"/>
    <cellStyle name="Comma [0] 2 2 2 17 4" xfId="9767"/>
    <cellStyle name="Comma [0] 4 3 4 6 9" xfId="9768"/>
    <cellStyle name="Comma [0] 4 10 4 2 2 5" xfId="9769"/>
    <cellStyle name="Comma [0] 3 8 12" xfId="9770"/>
    <cellStyle name="Comma [0] 3 4 7 3 2 7" xfId="9771"/>
    <cellStyle name="Comma [0] 2 2 3 2 5 2 2" xfId="9772"/>
    <cellStyle name="Comma [0] 2 2 3 8 10 2 2 2" xfId="9773"/>
    <cellStyle name="Comma [0] 2 2 2 2 5 4 3 6" xfId="9774"/>
    <cellStyle name="Comma [0] 2 2 2 17 4 2" xfId="9775"/>
    <cellStyle name="Comma [0] 2 3 2 6 9 6" xfId="9776"/>
    <cellStyle name="Comma [0] 3 8 12 2" xfId="9777"/>
    <cellStyle name="Comma [0] 3 5 7 5" xfId="9778"/>
    <cellStyle name="Comma [0] 2 2 3 2 5 2 2 2" xfId="9779"/>
    <cellStyle name="Comma [0] 2 2 2 2 4 2 2 4" xfId="9780"/>
    <cellStyle name="Comma [0] 3 2 8 9 3 2" xfId="9781"/>
    <cellStyle name="Comma [0] 2 2 2 2 5 4 3 7" xfId="9782"/>
    <cellStyle name="Comma [0] 2 2 2 9 4 2 2 2 2" xfId="9783"/>
    <cellStyle name="Comma [0] 2 2 2 17 5" xfId="9784"/>
    <cellStyle name="Comma [0] 2 3 3 6 5 2 4 2" xfId="9785"/>
    <cellStyle name="Comma [0] 3 8 13" xfId="9786"/>
    <cellStyle name="Comma [0] 2 2 3 2 5 2 3" xfId="9787"/>
    <cellStyle name="Comma [0] 2 2 2 17 6" xfId="9788"/>
    <cellStyle name="Comma [0] 3 8 14" xfId="9789"/>
    <cellStyle name="Comma [0] 2 2 3 2 5 2 4" xfId="9790"/>
    <cellStyle name="Comma [0] 2 2 2 17 7" xfId="9791"/>
    <cellStyle name="Comma [0] 3 8 15" xfId="9792"/>
    <cellStyle name="Comma [0] 2 2 3 2 5 2 5" xfId="9793"/>
    <cellStyle name="Comma [0] 2 2 2 4 6 3 3" xfId="9794"/>
    <cellStyle name="Comma [0] 2 2 2 2 10 10" xfId="9795"/>
    <cellStyle name="Comma [0] 3 8 10 2 3" xfId="9796"/>
    <cellStyle name="Comma [0] 3 5 5 5 3" xfId="9797"/>
    <cellStyle name="Comma [0] 2 2 2 2 10 2 2" xfId="9798"/>
    <cellStyle name="Comma [0] 3 3 10 8" xfId="9799"/>
    <cellStyle name="Comma [0] 2 2 2 2 8 8 2 5" xfId="9800"/>
    <cellStyle name="Comma [0] 2 2 2 3 9 5" xfId="9801"/>
    <cellStyle name="Comma [0] 2 2 8 4 7" xfId="9802"/>
    <cellStyle name="Comma [0] 2 2 3 9 12 4" xfId="9803"/>
    <cellStyle name="Comma [0] 2 2 2 2 10 2 2 2" xfId="9804"/>
    <cellStyle name="Comma [0] 2 2 2 3 9 6" xfId="9805"/>
    <cellStyle name="Comma [0] 2 2 8 4 8" xfId="9806"/>
    <cellStyle name="Comma [0] 2 2 3 9 12 5" xfId="9807"/>
    <cellStyle name="Comma [0] 2 2 2 2 10 2 2 3" xfId="9808"/>
    <cellStyle name="Comma [0] 2 2 2 2 10 2 2 4" xfId="9809"/>
    <cellStyle name="Comma [0] 2 2 2 7 11 2 2 2" xfId="9810"/>
    <cellStyle name="Comma [0] 2 2 2 3 9 7" xfId="9811"/>
    <cellStyle name="Comma [0] 2 2 8 4 9" xfId="9812"/>
    <cellStyle name="Comma [0] 5 9 4" xfId="9813"/>
    <cellStyle name="Comma [0] 5 3 2 4 4" xfId="9814"/>
    <cellStyle name="Comma [0] 2 2 3 7 4 3 2 3" xfId="9815"/>
    <cellStyle name="Comma [0] 2 3 6 12" xfId="9816"/>
    <cellStyle name="Comma [0] 2 2 2 7 3 3 2 5" xfId="9817"/>
    <cellStyle name="Comma [0] 2 2 2 9 3 5 3" xfId="9818"/>
    <cellStyle name="Comma [0] 2 3 2 13 3" xfId="9819"/>
    <cellStyle name="Comma [0] 2 2 2 5 9 2 2 2" xfId="9820"/>
    <cellStyle name="Comma [0] 2 3 2 8 12 4" xfId="9821"/>
    <cellStyle name="Comma [0] 2 2 2 2 3 6 5 2 2" xfId="9822"/>
    <cellStyle name="Comma [0] 4 8 6 2 2 2 2" xfId="9823"/>
    <cellStyle name="Comma [0] 2 2 2 2 10 2 2 5" xfId="9824"/>
    <cellStyle name="Comma [0] 3 8 10 2 4" xfId="9825"/>
    <cellStyle name="Comma [0] 3 5 5 5 4" xfId="9826"/>
    <cellStyle name="Comma [0] 2 2 2 2 10 2 3" xfId="9827"/>
    <cellStyle name="Comma [0] 2 2 2 7 3 4" xfId="9828"/>
    <cellStyle name="Comma [0] 2 3 5 2 3 3 2" xfId="9829"/>
    <cellStyle name="Comma [0] 4 17 6 2" xfId="9830"/>
    <cellStyle name="Comma [0] 2 2 2 2 5 8 5 2" xfId="9831"/>
    <cellStyle name="Comma [0] 2 2 2 2 10 3" xfId="9832"/>
    <cellStyle name="Comma [0] 2 2 3 9 6 3 2 3" xfId="9833"/>
    <cellStyle name="Comma [0] 4 3 3 2 3 7" xfId="9834"/>
    <cellStyle name="Comma [0] 3 3 9 9 6" xfId="9835"/>
    <cellStyle name="Comma [0] 3 3 7 8 5 4" xfId="9836"/>
    <cellStyle name="Comma [0] 2 2 2 9 5 3 2 5" xfId="9837"/>
    <cellStyle name="Comma [0] 2 2 2 7 3 4 2" xfId="9838"/>
    <cellStyle name="Comma [0] 2 3 3 7 6 2 7" xfId="9839"/>
    <cellStyle name="Comma [0] 2 2 2 2 5 8 5 2 2" xfId="9840"/>
    <cellStyle name="Comma [0] 2 2 2 2 10 3 2" xfId="9841"/>
    <cellStyle name="Comma [0] 2 2 2 2 8 9 2 5" xfId="9842"/>
    <cellStyle name="Comma [0] 2 2 2 4 9 5" xfId="9843"/>
    <cellStyle name="Comma [0] 2 2 9 4 7" xfId="9844"/>
    <cellStyle name="Comma [0] 5 3 11 6" xfId="9845"/>
    <cellStyle name="Comma [0] 2 2 2 2 10 3 2 2" xfId="9846"/>
    <cellStyle name="Comma [0] 2 2 2 2 2 6 8" xfId="9847"/>
    <cellStyle name="Comma [0] 2 2 2 4 9 6" xfId="9848"/>
    <cellStyle name="Comma [0] 2 2 9 4 8" xfId="9849"/>
    <cellStyle name="Comma [0] 3 7 6 7 2" xfId="9850"/>
    <cellStyle name="Comma [0] 2 2 2 2 2 6 9" xfId="9851"/>
    <cellStyle name="Comma [0] 2 3 3 2 10 2 2 2" xfId="9852"/>
    <cellStyle name="Comma [0] 5 3 11 7" xfId="9853"/>
    <cellStyle name="Comma [0] 2 2 2 2 10 3 2 3" xfId="9854"/>
    <cellStyle name="Comma [0] 2 2 2 4 9 7" xfId="9855"/>
    <cellStyle name="Comma [0] 2 2 9 4 9" xfId="9856"/>
    <cellStyle name="Comma [0] 2 2 2 2 10 3 2 4" xfId="9857"/>
    <cellStyle name="Comma [0] 2 4 8 5 2 3 2" xfId="9858"/>
    <cellStyle name="Comma [0] 2 2 2 2 10 3 2 5" xfId="9859"/>
    <cellStyle name="Comma [0] 3 3 9 4 2 2" xfId="9860"/>
    <cellStyle name="Comma [0] 2 2 2 2 10 3 3" xfId="9861"/>
    <cellStyle name="Comma [0] 3 3 9 4 2 2 2" xfId="9862"/>
    <cellStyle name="Comma [0] 2 2 2 2 10 3 3 2" xfId="9863"/>
    <cellStyle name="Comma [0] 2 2 2 2 2 7 8" xfId="9864"/>
    <cellStyle name="Comma [0] 2 2 2 2 5 8 5 3" xfId="9865"/>
    <cellStyle name="Comma [0] 3 2 13 3 3 2" xfId="9866"/>
    <cellStyle name="Comma [0] 2 2 4 2 3 2 2 2 2" xfId="9867"/>
    <cellStyle name="Comma [0] 2 2 2 7 3 5" xfId="9868"/>
    <cellStyle name="Comma [0] 3 2 3 7 3 3" xfId="9869"/>
    <cellStyle name="Comma [0] 2 2 3 7 2 3 2" xfId="9870"/>
    <cellStyle name="Comma [0] 3 11 4 8" xfId="9871"/>
    <cellStyle name="Comma [0] 2 2 2 2 10 4" xfId="9872"/>
    <cellStyle name="Comma [0] 3 2 2 2 6 2 2 2 2" xfId="9873"/>
    <cellStyle name="Comma [0] 2 2 2 2 6 8 2 7" xfId="9874"/>
    <cellStyle name="Comma [0] 2 2 2 2 10 4 2" xfId="9875"/>
    <cellStyle name="Comma [0] 2 2 2 5 9 5" xfId="9876"/>
    <cellStyle name="Comma [0] 2 2 2 2 10 4 2 2" xfId="9877"/>
    <cellStyle name="Comma [0] 4 2 2 8 2 2 5" xfId="9878"/>
    <cellStyle name="Comma [0] 2 2 2 2 3 6 8" xfId="9879"/>
    <cellStyle name="Comma [0] 2 2 3 7 2 3 2 3" xfId="9880"/>
    <cellStyle name="Comma [0] 4 3 13 3 2 2 2" xfId="9881"/>
    <cellStyle name="Comma [0] 4 2 14 3 2" xfId="9882"/>
    <cellStyle name="Comma [0] 2 2 2 7 3 5 3" xfId="9883"/>
    <cellStyle name="Comma [0] 2 2 2 5 7 2 2 2" xfId="9884"/>
    <cellStyle name="Comma [0] 2 2 4 9 7 3 3 2" xfId="9885"/>
    <cellStyle name="Comma [0] 2 2 2 2 3 4 5 2 2" xfId="9886"/>
    <cellStyle name="Comma [0] 3 3 9 4 3 2" xfId="9887"/>
    <cellStyle name="Comma [0] 2 2 2 2 10 4 3" xfId="9888"/>
    <cellStyle name="Comma [0] 2 4 3 2 5 2" xfId="9889"/>
    <cellStyle name="Comma [0] 3 3 9 4 3 4" xfId="9890"/>
    <cellStyle name="Comma [0] 2 2 2 2 10 4 5" xfId="9891"/>
    <cellStyle name="Comma [0] 3 2 3 7 3 4" xfId="9892"/>
    <cellStyle name="Comma [0] 2 2 3 7 2 3 3" xfId="9893"/>
    <cellStyle name="Comma [0] 2 4 5 3 3 3 2" xfId="9894"/>
    <cellStyle name="Comma [0] 3 11 4 9" xfId="9895"/>
    <cellStyle name="Comma [0] 2 2 2 7 3 6" xfId="9896"/>
    <cellStyle name="Comma [0] 4 2 4 7 3 2" xfId="9897"/>
    <cellStyle name="Comma [0] 2 2 2 2 5 8 5 4" xfId="9898"/>
    <cellStyle name="Comma [0] 2 2 2 2 10 5" xfId="9899"/>
    <cellStyle name="Comma [0] 2 2 2 2 6 8 3 7" xfId="9900"/>
    <cellStyle name="Comma [0] 2 2 3 3 9 2 3" xfId="9901"/>
    <cellStyle name="Comma [0] 2 3 8 4 4 3" xfId="9902"/>
    <cellStyle name="Comma [0] 2 2 2 2 10 5 2" xfId="9903"/>
    <cellStyle name="Comma [0] 2 2 2 6 9 5" xfId="9904"/>
    <cellStyle name="Comma [0] 2 2 2 2 10 5 2 2" xfId="9905"/>
    <cellStyle name="Comma [0] 4 2 2 8 3 2 5" xfId="9906"/>
    <cellStyle name="Comma [0] 2 2 2 2 4 6 8" xfId="9907"/>
    <cellStyle name="Comma [0] 2 2 3 3 9 2 4" xfId="9908"/>
    <cellStyle name="Comma [0] 2 3 8 4 4 4" xfId="9909"/>
    <cellStyle name="Comma [0] 3 3 9 4 4 2" xfId="9910"/>
    <cellStyle name="Comma [0] 2 2 2 2 10 5 3" xfId="9911"/>
    <cellStyle name="Comma [0] 2 3 3 4 9 2 2" xfId="9912"/>
    <cellStyle name="Comma [0] 2 4 3 2 6 2" xfId="9913"/>
    <cellStyle name="Comma [0] 3 3 9 4 4 4" xfId="9914"/>
    <cellStyle name="Comma [0] 2 2 2 2 10 5 5" xfId="9915"/>
    <cellStyle name="Comma [0] 2 3 3 4 9 2 4" xfId="9916"/>
    <cellStyle name="Comma [0] 3 2 3 7 3 5" xfId="9917"/>
    <cellStyle name="Comma [0] 2 2 4 3 3 3 2 2 2" xfId="9918"/>
    <cellStyle name="Comma [0] 2 2 3 7 2 3 4" xfId="9919"/>
    <cellStyle name="Comma [0] 4 2 4 7 3 3" xfId="9920"/>
    <cellStyle name="Comma [0] 2 2 2 2 5 8 5 5" xfId="9921"/>
    <cellStyle name="Comma [0] 2 3 3 8 2 3 2" xfId="9922"/>
    <cellStyle name="Comma [0] 2 2 2 7 3 7" xfId="9923"/>
    <cellStyle name="Comma [0] 3 2 2 2 6 2 2 4" xfId="9924"/>
    <cellStyle name="Comma [0] 2 2 2 2 7 4 2 2" xfId="9925"/>
    <cellStyle name="Comma [0] 2 2 2 2 10 6" xfId="9926"/>
    <cellStyle name="Comma [0] 3 2 4 7 2 7" xfId="9927"/>
    <cellStyle name="Comma [0] 2 2 3 8 2 2 6" xfId="9928"/>
    <cellStyle name="Comma [0] 2 4 5 4 3 2 5" xfId="9929"/>
    <cellStyle name="Comma [0] 4 2 5 7 2 5" xfId="9930"/>
    <cellStyle name="Comma [0] 2 2 2 2 7 4 2 2 2" xfId="9931"/>
    <cellStyle name="Comma [0] 2 3 3 9 2 2 4" xfId="9932"/>
    <cellStyle name="Comma [0] 2 2 3 7 2 9" xfId="9933"/>
    <cellStyle name="Comma [0] 2 2 2 2 10 6 2" xfId="9934"/>
    <cellStyle name="Comma [0] 3 3 8 11 3" xfId="9935"/>
    <cellStyle name="Comma [0] 2 2 3 5 6 3 2 2 2" xfId="9936"/>
    <cellStyle name="Comma [0] 4 3 7 5 8" xfId="9937"/>
    <cellStyle name="Comma [0] 2 2 2 2 11 10" xfId="9938"/>
    <cellStyle name="Comma [0] 4 16 3 5" xfId="9939"/>
    <cellStyle name="Comma [0] 2 2 2 2 5 7 2 5" xfId="9940"/>
    <cellStyle name="Comma [0] 2 2 2 5 10 2 2" xfId="9941"/>
    <cellStyle name="Comma [0] 2 2 2 2 11 2" xfId="9942"/>
    <cellStyle name="Comma [0] 2 2 2 5 10 2 2 2" xfId="9943"/>
    <cellStyle name="Comma [0] 3 8 11 2 3" xfId="9944"/>
    <cellStyle name="Comma [0] 3 5 6 5 3" xfId="9945"/>
    <cellStyle name="Comma [0] 2 2 2 2 11 2 2" xfId="9946"/>
    <cellStyle name="Comma [0] 3 8 11 2 4" xfId="9947"/>
    <cellStyle name="Comma [0] 3 5 6 5 4" xfId="9948"/>
    <cellStyle name="Comma [0] 2 2 2 2 11 2 3" xfId="9949"/>
    <cellStyle name="Comma [0] 2 2 2 7 4 4" xfId="9950"/>
    <cellStyle name="Comma [0] 2 3 5 2 3 4 2" xfId="9951"/>
    <cellStyle name="Comma [0] 4 17 7 2" xfId="9952"/>
    <cellStyle name="Comma [0] 2 2 2 2 5 8 6 2" xfId="9953"/>
    <cellStyle name="Comma [0] 2 2 4 7 5 10" xfId="9954"/>
    <cellStyle name="Comma [0] 2 2 2 5 10 2 3" xfId="9955"/>
    <cellStyle name="Comma [0] 2 2 2 2 18 2 2" xfId="9956"/>
    <cellStyle name="Comma [0] 2 4 8 3 2 2" xfId="9957"/>
    <cellStyle name="Comma [0] 2 2 2 2 11 3" xfId="9958"/>
    <cellStyle name="Comma [0] 2 4 8 3 2 2 2" xfId="9959"/>
    <cellStyle name="Comma [0] 2 2 2 2 11 3 2" xfId="9960"/>
    <cellStyle name="Comma [0] 2 2 2 2 18 2 2 2" xfId="9961"/>
    <cellStyle name="Comma [0] 2 4 8 3 2 2 3" xfId="9962"/>
    <cellStyle name="Comma [0] 3 3 9 5 2 2" xfId="9963"/>
    <cellStyle name="Comma [0] 2 2 2 2 11 3 3" xfId="9964"/>
    <cellStyle name="Comma [0] 2 2 2 5 10 2 4" xfId="9965"/>
    <cellStyle name="Comma [0] 2 2 2 2 18 2 3" xfId="9966"/>
    <cellStyle name="Comma [0] 4 6 4 4 2 2" xfId="9967"/>
    <cellStyle name="Comma [0] 2 4 8 3 2 3" xfId="9968"/>
    <cellStyle name="Comma [0] 2 2 2 2 11 4" xfId="9969"/>
    <cellStyle name="Comma [0] 2 3 3 7 6 5 2 2" xfId="9970"/>
    <cellStyle name="Comma [0] 2 4 8 3 2 3 2" xfId="9971"/>
    <cellStyle name="Comma [0] 2 2 2 2 11 4 2" xfId="9972"/>
    <cellStyle name="Comma [0] 3 3 9 5 3 2" xfId="9973"/>
    <cellStyle name="Comma [0] 2 2 2 2 11 4 3" xfId="9974"/>
    <cellStyle name="Comma [0] 2 4 3 3 5 2" xfId="9975"/>
    <cellStyle name="Comma [0] 3 3 9 5 3 4" xfId="9976"/>
    <cellStyle name="Comma [0] 2 2 2 2 11 4 5" xfId="9977"/>
    <cellStyle name="Comma [0] 2 2 2 5 10 2 5" xfId="9978"/>
    <cellStyle name="Comma [0] 2 2 2 2 18 2 4" xfId="9979"/>
    <cellStyle name="Comma [0] 2 4 8 3 2 4" xfId="9980"/>
    <cellStyle name="Comma [0] 2 2 2 2 11 5" xfId="9981"/>
    <cellStyle name="Comma [0] 3 3 9 2 2 2 4" xfId="9982"/>
    <cellStyle name="Comma [0] 3 3 11 10" xfId="9983"/>
    <cellStyle name="Comma [0] 2 4 8 3 2 4 2" xfId="9984"/>
    <cellStyle name="Comma [0] 2 2 2 2 11 5 2" xfId="9985"/>
    <cellStyle name="Comma [0] 3 3 9 5 4 2" xfId="9986"/>
    <cellStyle name="Comma [0] 2 2 2 2 11 5 3" xfId="9987"/>
    <cellStyle name="Comma [0] 2 4 3 3 6 2" xfId="9988"/>
    <cellStyle name="Comma [0] 3 3 9 5 4 4" xfId="9989"/>
    <cellStyle name="Comma [0] 2 2 2 2 11 5 5" xfId="9990"/>
    <cellStyle name="Comma [0] 4 16 10" xfId="9991"/>
    <cellStyle name="Comma [0] 2 2 2 2 18 2 5" xfId="9992"/>
    <cellStyle name="Comma [0] 2 2 2 2 7 4 3 2" xfId="9993"/>
    <cellStyle name="Comma [0] 2 4 8 3 2 5" xfId="9994"/>
    <cellStyle name="Comma [0] 2 2 2 2 11 6" xfId="9995"/>
    <cellStyle name="Comma [0] 2 3 3 6 10 3" xfId="9996"/>
    <cellStyle name="Comma [0] 3 2 4 8 2 7" xfId="9997"/>
    <cellStyle name="Comma [0] 2 2 3 8 3 2 6" xfId="9998"/>
    <cellStyle name="Comma [0] 4 2 5 8 2 5" xfId="9999"/>
    <cellStyle name="Comma [0] 2 2 2 2 7 4 3 2 2" xfId="10000"/>
    <cellStyle name="Comma [0] 2 3 3 9 3 2 4" xfId="10001"/>
    <cellStyle name="Comma [0] 2 2 3 8 2 9" xfId="10002"/>
    <cellStyle name="Comma [0] 2 2 2 2 11 6 2" xfId="10003"/>
    <cellStyle name="Comma [0] 4 2 5 8 3 5" xfId="10004"/>
    <cellStyle name="Comma [0] 2 2 2 2 7 4 3 3 2" xfId="10005"/>
    <cellStyle name="Comma [0] 2 3 3 9 3 3 4" xfId="10006"/>
    <cellStyle name="Comma [0] 2 2 3 8 3 9" xfId="10007"/>
    <cellStyle name="Comma [0] 2 3 3 6 11 3" xfId="10008"/>
    <cellStyle name="Comma [0] 3 2 4 8 3 7" xfId="10009"/>
    <cellStyle name="Comma [0] 2 2 3 8 3 3 6" xfId="10010"/>
    <cellStyle name="Comma [0] 2 2 2 2 11 7 2" xfId="10011"/>
    <cellStyle name="Comma [0] 2 2 3 3 11 2 2 2" xfId="10012"/>
    <cellStyle name="Comma [0] 2 2 2 2 7 4 3 4" xfId="10013"/>
    <cellStyle name="Comma [0] 2 4 8 3 2 7" xfId="10014"/>
    <cellStyle name="Comma [0] 2 2 2 2 11 8" xfId="10015"/>
    <cellStyle name="Comma [0] 2 2 2 2 7 4 3 5" xfId="10016"/>
    <cellStyle name="Comma [0] 4 2 2 2 3 4 2" xfId="10017"/>
    <cellStyle name="Comma [0] 2 2 2 8 4 3 2 2 2" xfId="10018"/>
    <cellStyle name="Comma [0] 2 2 9 9 3 2" xfId="10019"/>
    <cellStyle name="Comma [0] 2 2 2 2 11 9" xfId="10020"/>
    <cellStyle name="Comma [0] 2 3 2 6 6 2 4 2" xfId="10021"/>
    <cellStyle name="Comma [0] 2 2 2 6 5 7" xfId="10022"/>
    <cellStyle name="Comma [0] 3 10 8 3 2 3" xfId="10023"/>
    <cellStyle name="Comma [0] 2 2 2 2 4 4 3 2 3" xfId="10024"/>
    <cellStyle name="Comma [0] 3 7 8 3 3" xfId="10025"/>
    <cellStyle name="Comma [0] 2 2 2 2 12 10" xfId="10026"/>
    <cellStyle name="Comma [0] 2 3 2 10 2 2 5" xfId="10027"/>
    <cellStyle name="Comma [0] 3 12 2 5 2 2" xfId="10028"/>
    <cellStyle name="Comma [0] 2 2 4 6 5 3 7" xfId="10029"/>
    <cellStyle name="Comma [0] 2 2 2 7 5 3" xfId="10030"/>
    <cellStyle name="Comma [0] 2 4 2 4 5 2 2" xfId="10031"/>
    <cellStyle name="Comma [0] 4 2 9 5 3 2 4" xfId="10032"/>
    <cellStyle name="Comma [0] 4 11 7" xfId="10033"/>
    <cellStyle name="Comma [0] 3 4 7 7 6 2" xfId="10034"/>
    <cellStyle name="Comma [0] 3 3 8 6 3 4 2" xfId="10035"/>
    <cellStyle name="Comma [0] 2 2 2 2 5 2 6" xfId="10036"/>
    <cellStyle name="Comma [0] 2 2 2 5 10 3 2" xfId="10037"/>
    <cellStyle name="Comma [0] 3 9 11 2 5" xfId="10038"/>
    <cellStyle name="Comma [0] 2 2 2 2 12 2" xfId="10039"/>
    <cellStyle name="Comma [0] 2 2 2 3 11 2 4" xfId="10040"/>
    <cellStyle name="Comma [0] 2 2 2 7 5 3 2" xfId="10041"/>
    <cellStyle name="Comma [0] 4 11 7 2" xfId="10042"/>
    <cellStyle name="Comma [0] 2 2 2 2 5 2 6 2" xfId="10043"/>
    <cellStyle name="Comma [0] 3 5 7 5 3" xfId="10044"/>
    <cellStyle name="Comma [0] 2 2 2 2 12 2 2" xfId="10045"/>
    <cellStyle name="Comma [0] 2 2 2 2 12 2 2 2" xfId="10046"/>
    <cellStyle name="Comma [0] 2 2 2 4 2 3 4" xfId="10047"/>
    <cellStyle name="Comma [0] 2 2 2 2 12 2 2 2 2" xfId="10048"/>
    <cellStyle name="Comma [0] 2 2 4 8 2 4 5" xfId="10049"/>
    <cellStyle name="Comma [0] 2 2 2 2 12 2 2 3" xfId="10050"/>
    <cellStyle name="Comma [0] 2 2 2 2 12 2 2 4" xfId="10051"/>
    <cellStyle name="Comma [0] 5 5 2 4 4" xfId="10052"/>
    <cellStyle name="Comma [0] 2 2 3 7 6 3 2 3" xfId="10053"/>
    <cellStyle name="Comma [0] 2 2 2 7 5 3 2 5" xfId="10054"/>
    <cellStyle name="Comma [0] 2 2 2 2 3 8 5 2 2" xfId="10055"/>
    <cellStyle name="Comma [0] 2 3 13 5 2" xfId="10056"/>
    <cellStyle name="Comma [0] 2 2 2 2 12 2 2 5" xfId="10057"/>
    <cellStyle name="Comma [0] 2 2 3 3 5 3 2 2 2" xfId="10058"/>
    <cellStyle name="Comma [0] 3 5 7 5 4" xfId="10059"/>
    <cellStyle name="Comma [0] 2 2 2 2 12 2 3" xfId="10060"/>
    <cellStyle name="Comma [0] 2 2 2 2 12 2 3 2" xfId="10061"/>
    <cellStyle name="Comma [0] 2 2 2 7 5 4" xfId="10062"/>
    <cellStyle name="Comma [0] 2 2 2 2 5 8 7 2" xfId="10063"/>
    <cellStyle name="Comma [0] 4 2 9 5 3 2 5" xfId="10064"/>
    <cellStyle name="Comma [0] 4 11 8" xfId="10065"/>
    <cellStyle name="Comma [0] 2 2 2 2 5 2 7" xfId="10066"/>
    <cellStyle name="Comma [0] 2 4 8 3 3 2" xfId="10067"/>
    <cellStyle name="Comma [0] 2 2 2 2 12 3" xfId="10068"/>
    <cellStyle name="Comma [0] 2 2 2 3 11 2 5" xfId="10069"/>
    <cellStyle name="Comma [0] 2 2 2 2 18 3 2" xfId="10070"/>
    <cellStyle name="Comma [0] 2 2 2 7 5 4 2" xfId="10071"/>
    <cellStyle name="Comma [0] 2 3 3 7 8 2 7" xfId="10072"/>
    <cellStyle name="Comma [0] 4 11 8 2" xfId="10073"/>
    <cellStyle name="Comma [0] 2 2 2 2 5 2 7 2" xfId="10074"/>
    <cellStyle name="Comma [0] 2 2 6 7 2 2 3" xfId="10075"/>
    <cellStyle name="Comma [0] 2 4 8 3 3 2 2" xfId="10076"/>
    <cellStyle name="Comma [0] 2 2 4 5 2 2 2 5" xfId="10077"/>
    <cellStyle name="Comma [0] 2 2 2 2 12 3 2" xfId="10078"/>
    <cellStyle name="Comma [0] 3 3 4 10 4 2" xfId="10079"/>
    <cellStyle name="Comma [0] 2 2 6 7 2 2 4" xfId="10080"/>
    <cellStyle name="Comma [0] 2 4 8 3 3 2 3" xfId="10081"/>
    <cellStyle name="Comma [0] 3 3 9 6 2 2" xfId="10082"/>
    <cellStyle name="Comma [0] 2 2 2 2 12 3 3" xfId="10083"/>
    <cellStyle name="Comma [0] 2 2 2 7 5 5" xfId="10084"/>
    <cellStyle name="Comma [0] 3 2 4 7 2 3 2" xfId="10085"/>
    <cellStyle name="Comma [0] 2 2 3 8 2 2 2 2" xfId="10086"/>
    <cellStyle name="Comma [0] 5 6 3 2 7" xfId="10087"/>
    <cellStyle name="Comma [0] 3 2 14 3 2 2 2" xfId="10088"/>
    <cellStyle name="Comma [0] 3 2 3 7 5 3" xfId="10089"/>
    <cellStyle name="Comma [0] 2 2 3 7 2 5 2" xfId="10090"/>
    <cellStyle name="Comma [0] 3 11 6 8" xfId="10091"/>
    <cellStyle name="Comma [0] 4 11 9" xfId="10092"/>
    <cellStyle name="Comma [0] 2 2 2 2 5 2 8" xfId="10093"/>
    <cellStyle name="Comma [0] 2 4 8 3 3 3" xfId="10094"/>
    <cellStyle name="Comma [0] 2 2 2 2 12 4" xfId="10095"/>
    <cellStyle name="Comma [0] 2 4 8 3 3 3 2" xfId="10096"/>
    <cellStyle name="Comma [0] 2 2 2 2 12 4 2" xfId="10097"/>
    <cellStyle name="Comma [0] 3 3 9 6 3 2" xfId="10098"/>
    <cellStyle name="Comma [0] 2 2 2 2 12 4 3" xfId="10099"/>
    <cellStyle name="Comma [0] 2 2 4 3 6 3 2 2 2" xfId="10100"/>
    <cellStyle name="Comma [0] 2 2 2 7 5 6" xfId="10101"/>
    <cellStyle name="Comma [0] 3 10 8 4 2 2" xfId="10102"/>
    <cellStyle name="Comma [0] 3 2 10 10 3 2" xfId="10103"/>
    <cellStyle name="Comma [0] 4 2 4 7 5 2" xfId="10104"/>
    <cellStyle name="Comma [0] 3 4 6 3 3 3 2" xfId="10105"/>
    <cellStyle name="Comma [0] 2 2 3 8 2 2 2 3" xfId="10106"/>
    <cellStyle name="Comma [0] 3 2 3 7 5 4" xfId="10107"/>
    <cellStyle name="Comma [0] 2 2 3 7 2 5 3" xfId="10108"/>
    <cellStyle name="Comma [0] 3 11 6 9" xfId="10109"/>
    <cellStyle name="Comma [0] 3 7 9 3 2" xfId="10110"/>
    <cellStyle name="Comma [0] 2 2 2 2 5 2 9" xfId="10111"/>
    <cellStyle name="Comma [0] 4 3 9 6 3 2 5" xfId="10112"/>
    <cellStyle name="Comma [0] 2 3 2 3 5 2 7" xfId="10113"/>
    <cellStyle name="Comma [0] 2 2 2 2 4 4 4 2 2" xfId="10114"/>
    <cellStyle name="Comma [0] 2 4 8 3 3 4" xfId="10115"/>
    <cellStyle name="Comma [0] 2 2 2 2 12 5" xfId="10116"/>
    <cellStyle name="Comma [0] 3 3 9 2 3 2 4" xfId="10117"/>
    <cellStyle name="Comma [0] 2 4 8 3 3 4 2" xfId="10118"/>
    <cellStyle name="Comma [0] 2 2 2 2 12 5 2" xfId="10119"/>
    <cellStyle name="Comma [0] 3 3 9 6 4 2" xfId="10120"/>
    <cellStyle name="Comma [0] 3 3 7 8 2 2 2" xfId="10121"/>
    <cellStyle name="Comma [0] 2 2 2 2 12 5 3" xfId="10122"/>
    <cellStyle name="Comma [0] 2 4 3 4 6 2" xfId="10123"/>
    <cellStyle name="Comma [0] 3 3 9 6 4 4" xfId="10124"/>
    <cellStyle name="Comma [0] 3 3 7 8 2 2 4" xfId="10125"/>
    <cellStyle name="Comma [0] 2 2 2 2 12 5 5" xfId="10126"/>
    <cellStyle name="Comma [0] 2 2 2 2 7 4 4 2" xfId="10127"/>
    <cellStyle name="Comma [0] 2 2 4 3 2 4" xfId="10128"/>
    <cellStyle name="Comma [0] 2 4 8 3 3 5" xfId="10129"/>
    <cellStyle name="Comma [0] 2 2 2 2 12 6" xfId="10130"/>
    <cellStyle name="Comma [0] 4 2 5 9 2 5" xfId="10131"/>
    <cellStyle name="Comma [0] 2 2 2 2 7 4 4 2 2" xfId="10132"/>
    <cellStyle name="Comma [0] 2 3 3 9 4 2 4" xfId="10133"/>
    <cellStyle name="Comma [0] 2 2 4 3 2 4 2" xfId="10134"/>
    <cellStyle name="Comma [0] 2 2 3 9 2 9" xfId="10135"/>
    <cellStyle name="Comma [0] 3 2 5 3 2 2 2" xfId="10136"/>
    <cellStyle name="Comma [0] 2 2 3 8 4 2 6" xfId="10137"/>
    <cellStyle name="Comma [0] 2 2 2 2 12 6 2" xfId="10138"/>
    <cellStyle name="Comma [0] 3 2 2 11 2 2 3" xfId="10139"/>
    <cellStyle name="Comma [0] 4 2 8 7 2 2 3" xfId="10140"/>
    <cellStyle name="Comma [0] 2 2 2 2 12 7 2" xfId="10141"/>
    <cellStyle name="Comma [0] 2 2 2 7 6 3" xfId="10142"/>
    <cellStyle name="Comma [0] 4 12 7" xfId="10143"/>
    <cellStyle name="Comma [0] 3 4 7 7 7 2" xfId="10144"/>
    <cellStyle name="Comma [0] 2 2 2 2 5 3 6" xfId="10145"/>
    <cellStyle name="Comma [0] 2 2 2 5 10 4 2" xfId="10146"/>
    <cellStyle name="Comma [0] 2 2 2 2 13 2" xfId="10147"/>
    <cellStyle name="Comma [0] 4 3 15 2 3 2" xfId="10148"/>
    <cellStyle name="Comma [0] 2 4 6 2 5 5" xfId="10149"/>
    <cellStyle name="Comma [0] 2 2 2 7 6 3 2" xfId="10150"/>
    <cellStyle name="Comma [0] 2 2 2 2 4 4" xfId="10151"/>
    <cellStyle name="Comma [0] 4 12 7 2" xfId="10152"/>
    <cellStyle name="Comma [0] 2 2 2 2 5 3 6 2" xfId="10153"/>
    <cellStyle name="Comma [0] 2 2 4 6 5 10" xfId="10154"/>
    <cellStyle name="Comma [0] 3 5 8 5 3" xfId="10155"/>
    <cellStyle name="Comma [0] 2 2 2 2 13 2 2" xfId="10156"/>
    <cellStyle name="Comma [0] 2 2 2 7 6 3 2 2" xfId="10157"/>
    <cellStyle name="Comma [0] 3 2 2 15 3 6" xfId="10158"/>
    <cellStyle name="Comma [0] 2 2 4 6 4 5 3" xfId="10159"/>
    <cellStyle name="Comma [0] 3 3 3 8 9" xfId="10160"/>
    <cellStyle name="Comma [0] 2 2 2 2 4 4 2" xfId="10161"/>
    <cellStyle name="Comma [0] 2 3 3 2 7 2 7" xfId="10162"/>
    <cellStyle name="Comma [0] 2 2 2 2 13 2 2 2" xfId="10163"/>
    <cellStyle name="Comma [0] 2 2 4 9 2 4 2 2" xfId="10164"/>
    <cellStyle name="Comma [0] 2 2 2 7 6 3 2 3" xfId="10165"/>
    <cellStyle name="Comma [0] 3 2 2 15 3 7" xfId="10166"/>
    <cellStyle name="Comma [0] 2 2 4 6 4 5 4" xfId="10167"/>
    <cellStyle name="Comma [0] 2 2 2 2 4 4 3" xfId="10168"/>
    <cellStyle name="Comma [0] 2 2 2 2 13 2 2 3" xfId="10169"/>
    <cellStyle name="Comma [0] 2 2 2 7 6 3 2 4" xfId="10170"/>
    <cellStyle name="Comma [0] 2 2 4 6 4 5 5" xfId="10171"/>
    <cellStyle name="Comma [0] 3 10 8 4" xfId="10172"/>
    <cellStyle name="Comma [0] 5 6 2 4 3" xfId="10173"/>
    <cellStyle name="Comma [0] 2 2 3 7 7 3 2 2" xfId="10174"/>
    <cellStyle name="Comma [0] 4 2 9 5 2 4 2" xfId="10175"/>
    <cellStyle name="Comma [0] 2 2 2 2 4 4 4" xfId="10176"/>
    <cellStyle name="Comma [0] 2 2 2 3 10 4 2" xfId="10177"/>
    <cellStyle name="Comma [0] 2 2 2 2 13 2 2 4" xfId="10178"/>
    <cellStyle name="Comma [0] 3 10 8 5" xfId="10179"/>
    <cellStyle name="Comma [0] 5 6 2 4 4" xfId="10180"/>
    <cellStyle name="Comma [0] 2 2 3 7 7 3 2 3" xfId="10181"/>
    <cellStyle name="Comma [0] 4 3 14 3 2" xfId="10182"/>
    <cellStyle name="Comma [0] 2 2 2 7 6 3 2 5" xfId="10183"/>
    <cellStyle name="Comma [0] 2 2 2 6 7 2" xfId="10184"/>
    <cellStyle name="Comma [0] 2 2 2 2 4 4 5" xfId="10185"/>
    <cellStyle name="Comma [0] 2 3 9 10 2 2 2" xfId="10186"/>
    <cellStyle name="Comma [0] 2 2 2 2 13 2 2 5" xfId="10187"/>
    <cellStyle name="Comma [0] 2 2 2 7 6 3 3" xfId="10188"/>
    <cellStyle name="Comma [0] 2 2 2 2 4 5" xfId="10189"/>
    <cellStyle name="Comma [0] 3 5 8 5 4" xfId="10190"/>
    <cellStyle name="Comma [0] 2 2 2 2 13 2 3" xfId="10191"/>
    <cellStyle name="Comma [0] 2 2 2 7 6 3 3 2" xfId="10192"/>
    <cellStyle name="Comma [0] 3 9 8 2 2 3" xfId="10193"/>
    <cellStyle name="Comma [0] 2 2 2 2 4 5 2" xfId="10194"/>
    <cellStyle name="Comma [0] 2 3 3 2 7 3 7" xfId="10195"/>
    <cellStyle name="Comma [0] 2 4 5 7 10" xfId="10196"/>
    <cellStyle name="Comma [0] 2 2 2 2 13 2 3 2" xfId="10197"/>
    <cellStyle name="Comma [0] 2 2 2 7 6 4" xfId="10198"/>
    <cellStyle name="Comma [0] 4 12 8" xfId="10199"/>
    <cellStyle name="Comma [0] 2 2 2 2 5 3 7" xfId="10200"/>
    <cellStyle name="Comma [0] 2 2 4 3 8 2 2" xfId="10201"/>
    <cellStyle name="Comma [0] 2 4 8 3 4 2" xfId="10202"/>
    <cellStyle name="Comma [0] 2 2 2 2 13 3" xfId="10203"/>
    <cellStyle name="Comma [0] 2 2 2 2 18 4 2" xfId="10204"/>
    <cellStyle name="Comma [0] 2 2 2 7 6 4 2" xfId="10205"/>
    <cellStyle name="Comma [0] 2 2 2 2 5 3 7 2" xfId="10206"/>
    <cellStyle name="Comma [0] 2 2 2 2 5 4" xfId="10207"/>
    <cellStyle name="Comma [0] 2 2 6 7 3 2 3" xfId="10208"/>
    <cellStyle name="Comma [0] 2 2 4 3 8 2 2 2" xfId="10209"/>
    <cellStyle name="Comma [0] 2 4 8 3 4 2 2" xfId="10210"/>
    <cellStyle name="Comma [0] 2 2 4 5 2 3 2 5" xfId="10211"/>
    <cellStyle name="Comma [0] 2 2 2 2 13 3 2" xfId="10212"/>
    <cellStyle name="Comma [0] 3 2 2 6 17" xfId="10213"/>
    <cellStyle name="Comma [0] 2 3 8 7 2 3" xfId="10214"/>
    <cellStyle name="Comma [0] 2 2 3 3 7 2 2 4" xfId="10215"/>
    <cellStyle name="Comma [0] 3 2 2 7 5 2 2 4" xfId="10216"/>
    <cellStyle name="Comma [0] 2 2 2 7 6 4 2 2" xfId="10217"/>
    <cellStyle name="Comma [0] 2 2 4 6 5 5 3" xfId="10218"/>
    <cellStyle name="Comma [0] 4 13 3" xfId="10219"/>
    <cellStyle name="Comma [0] 3 3 4 8 9" xfId="10220"/>
    <cellStyle name="Comma [0] 2 2 2 2 5 4 2" xfId="10221"/>
    <cellStyle name="Comma [0] 2 3 3 2 8 2 7" xfId="10222"/>
    <cellStyle name="Comma [0] 2 2 2 2 13 3 2 2" xfId="10223"/>
    <cellStyle name="Comma [0] 2 2 4 3 8 2 2 2 2" xfId="10224"/>
    <cellStyle name="Comma [0] 4 13 3 2" xfId="10225"/>
    <cellStyle name="Comma [0] 3 2 2 2 4 2 2 4" xfId="10226"/>
    <cellStyle name="Comma [0] 2 2 2 2 5 4 2 2" xfId="10227"/>
    <cellStyle name="Comma [0] 2 2 2 2 13 3 2 2 2" xfId="10228"/>
    <cellStyle name="Comma [0] 2 2 3 5 2 3 4" xfId="10229"/>
    <cellStyle name="Comma [0] 4 2 2 7 3 3" xfId="10230"/>
    <cellStyle name="Comma [0] 2 2 2 2 3 8 5 5" xfId="10231"/>
    <cellStyle name="Comma [0] 2 3 13 8" xfId="10232"/>
    <cellStyle name="Comma [0] 2 3 3 6 2 3 2" xfId="10233"/>
    <cellStyle name="Comma [0] 4 13 4" xfId="10234"/>
    <cellStyle name="Comma [0] 2 2 2 2 5 4 3" xfId="10235"/>
    <cellStyle name="Comma [0] 2 2 2 2 13 3 2 3" xfId="10236"/>
    <cellStyle name="Comma [0] 4 2 9 5 3 4 2" xfId="10237"/>
    <cellStyle name="Comma [0] 4 13 5" xfId="10238"/>
    <cellStyle name="Comma [0] 2 2 2 2 5 4 4" xfId="10239"/>
    <cellStyle name="Comma [0] 2 2 4 4 8 3 2 2 2" xfId="10240"/>
    <cellStyle name="Comma [0] 2 2 2 3 11 4 2" xfId="10241"/>
    <cellStyle name="Comma [0] 2 2 2 2 13 3 2 4" xfId="10242"/>
    <cellStyle name="Comma [0] 2 2 2 7 7 2" xfId="10243"/>
    <cellStyle name="Comma [0] 4 13 6" xfId="10244"/>
    <cellStyle name="Comma [0] 3 2 2 7 11 2 2 2" xfId="10245"/>
    <cellStyle name="Comma [0] 2 2 2 2 5 4 5" xfId="10246"/>
    <cellStyle name="Comma [0] 2 2 2 2 13 3 2 5" xfId="10247"/>
    <cellStyle name="Comma [0] 3 16 2 2 2 2" xfId="10248"/>
    <cellStyle name="Comma [0] 4 2 17 2 2" xfId="10249"/>
    <cellStyle name="Comma [0] 2 2 2 7 6 4 3" xfId="10250"/>
    <cellStyle name="Comma [0] 2 2 2 2 5 5" xfId="10251"/>
    <cellStyle name="Comma [0] 3 3 9 7 2 2" xfId="10252"/>
    <cellStyle name="Comma [0] 2 2 2 2 13 3 3" xfId="10253"/>
    <cellStyle name="Comma [0] 3 3 4 11 4 2" xfId="10254"/>
    <cellStyle name="Comma [0] 2 2 6 7 3 2 4" xfId="10255"/>
    <cellStyle name="Comma [0] 2 2 4 3 8 2 2 3" xfId="10256"/>
    <cellStyle name="Comma [0] 3 2 2 6 18" xfId="10257"/>
    <cellStyle name="Comma [0] 2 3 6 8 3 2 2" xfId="10258"/>
    <cellStyle name="Comma [0] 2 3 8 7 2 4" xfId="10259"/>
    <cellStyle name="Comma [0] 2 2 3 3 7 2 2 5" xfId="10260"/>
    <cellStyle name="Comma [0] 4 14 3" xfId="10261"/>
    <cellStyle name="Comma [0] 3 9 8 3 2 3" xfId="10262"/>
    <cellStyle name="Comma [0] 2 2 2 2 5 5 2" xfId="10263"/>
    <cellStyle name="Comma [0] 2 3 3 2 8 3 7" xfId="10264"/>
    <cellStyle name="Comma [0] 2 2 2 2 9 6 10" xfId="10265"/>
    <cellStyle name="Comma [0] 3 3 9 7 2 2 2" xfId="10266"/>
    <cellStyle name="Comma [0] 2 2 2 2 13 3 3 2" xfId="10267"/>
    <cellStyle name="Comma [0] 4 3 7 2 3 2 3" xfId="10268"/>
    <cellStyle name="Comma [0] 4 3 15 2 5" xfId="10269"/>
    <cellStyle name="Comma [0] 3 2 4 7 2 4 2" xfId="10270"/>
    <cellStyle name="Comma [0] 2 2 3 8 2 2 3 2" xfId="10271"/>
    <cellStyle name="Comma [0] 2 4 5 4 3 2 2 2" xfId="10272"/>
    <cellStyle name="Comma [0] 2 2 2 7 6 5" xfId="10273"/>
    <cellStyle name="Comma [0] 2 2 3 7 2 6 2" xfId="10274"/>
    <cellStyle name="Comma [0] 3 10 10 7" xfId="10275"/>
    <cellStyle name="Comma [0] 3 11 7 8" xfId="10276"/>
    <cellStyle name="Comma [0] 4 12 9" xfId="10277"/>
    <cellStyle name="Comma [0] 2 2 2 2 5 3 8" xfId="10278"/>
    <cellStyle name="Comma [0] 2 2 4 3 8 2 3" xfId="10279"/>
    <cellStyle name="Comma [0] 2 4 8 3 4 3" xfId="10280"/>
    <cellStyle name="Comma [0] 2 2 2 2 13 4" xfId="10281"/>
    <cellStyle name="Comma [0] 2 2 2 2 13 4 2" xfId="10282"/>
    <cellStyle name="Comma [0] 2 2 4 3 8 2 3 2" xfId="10283"/>
    <cellStyle name="Comma [0] 2 2 2 2 13 4 2 2" xfId="10284"/>
    <cellStyle name="Comma [0] 3 3 9 7 3 2" xfId="10285"/>
    <cellStyle name="Comma [0] 2 2 2 2 13 4 3" xfId="10286"/>
    <cellStyle name="Comma [0] 2 2 2 9 2 2 2" xfId="10287"/>
    <cellStyle name="Comma [0] 2 2 4 3 3 2 5" xfId="10288"/>
    <cellStyle name="Comma [0] 2 4 3 5 5 2" xfId="10289"/>
    <cellStyle name="Comma [0] 3 3 9 7 3 4" xfId="10290"/>
    <cellStyle name="Comma [0] 2 2 2 2 13 4 5" xfId="10291"/>
    <cellStyle name="Comma [0] 2 2 2 7 6 6" xfId="10292"/>
    <cellStyle name="Comma [0] 3 2 10 10 4 2" xfId="10293"/>
    <cellStyle name="Comma [0] 4 4 10" xfId="10294"/>
    <cellStyle name="Comma [0] 3 7 9 4 2" xfId="10295"/>
    <cellStyle name="Comma [0] 2 2 2 2 5 3 9" xfId="10296"/>
    <cellStyle name="Comma [0] 2 2 4 3 8 2 4" xfId="10297"/>
    <cellStyle name="Comma [0] 2 4 8 3 4 4" xfId="10298"/>
    <cellStyle name="Comma [0] 2 2 2 2 13 5" xfId="10299"/>
    <cellStyle name="Comma [0] 2 2 4 3 8 2 4 2" xfId="10300"/>
    <cellStyle name="Comma [0] 2 3 3 4 7 2 2 4" xfId="10301"/>
    <cellStyle name="Comma [0] 2 2 2 2 13 5 2" xfId="10302"/>
    <cellStyle name="Comma [0] 2 2 2 2 13 5 2 2" xfId="10303"/>
    <cellStyle name="Comma [0] 2 3 3 4 7 2 2 5" xfId="10304"/>
    <cellStyle name="Comma [0] 3 3 9 7 4 2" xfId="10305"/>
    <cellStyle name="Comma [0] 3 3 7 8 3 2 2" xfId="10306"/>
    <cellStyle name="Comma [0] 2 2 2 2 13 5 3" xfId="10307"/>
    <cellStyle name="Comma [0] 2 2 2 9 2 3 2" xfId="10308"/>
    <cellStyle name="Comma [0] 2 2 4 3 3 3 5" xfId="10309"/>
    <cellStyle name="Comma [0] 2 4 3 5 6 2" xfId="10310"/>
    <cellStyle name="Comma [0] 3 3 9 7 4 4" xfId="10311"/>
    <cellStyle name="Comma [0] 3 3 7 8 3 2 4" xfId="10312"/>
    <cellStyle name="Comma [0] 2 2 2 2 13 5 5" xfId="10313"/>
    <cellStyle name="Comma [0] 2 2 2 2 7 4 5 2" xfId="10314"/>
    <cellStyle name="Comma [0] 2 2 4 3 3 4" xfId="10315"/>
    <cellStyle name="Comma [0] 2 2 4 3 8 2 5" xfId="10316"/>
    <cellStyle name="Comma [0] 2 4 8 3 4 5" xfId="10317"/>
    <cellStyle name="Comma [0] 2 2 2 9 7 2 2" xfId="10318"/>
    <cellStyle name="Comma [0] 2 2 2 2 13 6" xfId="10319"/>
    <cellStyle name="Comma [0] 2 2 2 2 7 4 5 2 2" xfId="10320"/>
    <cellStyle name="Comma [0] 2 3 3 9 5 2 4" xfId="10321"/>
    <cellStyle name="Comma [0] 2 2 4 3 3 4 2" xfId="10322"/>
    <cellStyle name="Comma [0] 2 3 3 2 3 2 2 3" xfId="10323"/>
    <cellStyle name="Comma [0] 2 3 2 2 2 2 2 5" xfId="10324"/>
    <cellStyle name="Comma [0] 3 2 5 3 3 2 2" xfId="10325"/>
    <cellStyle name="Comma [0] 2 2 3 8 5 2 6" xfId="10326"/>
    <cellStyle name="Comma [0] 2 2 2 9 7 2 2 2" xfId="10327"/>
    <cellStyle name="Comma [0] 2 2 2 2 13 6 2" xfId="10328"/>
    <cellStyle name="Comma [0] 2 2 2 2 7 4 5 3" xfId="10329"/>
    <cellStyle name="Comma [0] 2 2 4 3 3 5" xfId="10330"/>
    <cellStyle name="Comma [0] 3 2 5 3 3 3" xfId="10331"/>
    <cellStyle name="Comma [0] 2 2 3 7 5 2 2 2 2" xfId="10332"/>
    <cellStyle name="Comma [0] 4 3 2 11 2 2" xfId="10333"/>
    <cellStyle name="Comma [0] 2 2 2 9 7 2 3" xfId="10334"/>
    <cellStyle name="Comma [0] 2 2 2 2 13 7" xfId="10335"/>
    <cellStyle name="Comma [0] 2 2 4 3 8 2 6" xfId="10336"/>
    <cellStyle name="Comma [0] 2 2 4 6 6 10" xfId="10337"/>
    <cellStyle name="Comma [0] 3 2 2 11 3 2 3" xfId="10338"/>
    <cellStyle name="Comma [0] 4 3 2 11 2 2 2" xfId="10339"/>
    <cellStyle name="Comma [0] 4 2 8 7 3 2 3" xfId="10340"/>
    <cellStyle name="Comma [0] 2 2 2 9 7 2 3 2" xfId="10341"/>
    <cellStyle name="Comma [0] 2 2 2 2 13 7 2" xfId="10342"/>
    <cellStyle name="Comma [0] 4 2 6 3 3 3" xfId="10343"/>
    <cellStyle name="Comma [0] 3 2 2 8 7 2 2 3" xfId="10344"/>
    <cellStyle name="Comma [0] 2 2 3 8 5 3 2 2 2" xfId="10345"/>
    <cellStyle name="Comma [0] 2 2 2 2 7 4 5 5" xfId="10346"/>
    <cellStyle name="Comma [0] 2 2 4 3 3 7" xfId="10347"/>
    <cellStyle name="Comma [0] 4 3 2 11 2 4" xfId="10348"/>
    <cellStyle name="Comma [0] 2 2 2 9 7 2 5" xfId="10349"/>
    <cellStyle name="Comma [0] 2 2 2 2 13 9" xfId="10350"/>
    <cellStyle name="Comma [0] 2 2 2 2 14 2 2 5" xfId="10351"/>
    <cellStyle name="Comma [0] 2 2 2 2 3 7 2 2 2 2" xfId="10352"/>
    <cellStyle name="Comma [0] 2 2 2 7 7 3 3" xfId="10353"/>
    <cellStyle name="Comma [0] 2 2 2 3 4 5" xfId="10354"/>
    <cellStyle name="Comma [0] 2 3 3 4 5 3 2 2 2" xfId="10355"/>
    <cellStyle name="Comma [0] 4 3 3 2 2 2 2" xfId="10356"/>
    <cellStyle name="Comma [0] 2 2 2 2 14 2 3" xfId="10357"/>
    <cellStyle name="Comma [0] 2 2 2 2 14 3 2 5" xfId="10358"/>
    <cellStyle name="Comma [0] 3 16 3 2 2 2" xfId="10359"/>
    <cellStyle name="Comma [0] 4 3 3 2 2 3 2" xfId="10360"/>
    <cellStyle name="Comma [0] 3 3 9 8 2 2" xfId="10361"/>
    <cellStyle name="Comma [0] 2 2 2 2 14 3 3" xfId="10362"/>
    <cellStyle name="Comma [0] 2 2 4 3 8 3 2 3" xfId="10363"/>
    <cellStyle name="Comma [0] 2 3 6 8 4 2 2" xfId="10364"/>
    <cellStyle name="Comma [0] 2 3 8 8 2 4" xfId="10365"/>
    <cellStyle name="Comma [0] 2 2 3 3 7 3 2 5" xfId="10366"/>
    <cellStyle name="Comma [0] 2 2 2 2 14 4 2 2" xfId="10367"/>
    <cellStyle name="Comma [0] 4 3 3 2 2 4 2" xfId="10368"/>
    <cellStyle name="Comma [0] 3 3 9 8 3 2" xfId="10369"/>
    <cellStyle name="Comma [0] 2 2 2 2 14 4 3" xfId="10370"/>
    <cellStyle name="Comma [0] 2 2 2 9 3 2 2" xfId="10371"/>
    <cellStyle name="Comma [0] 2 3 2 10 2" xfId="10372"/>
    <cellStyle name="Comma [0] 2 2 4 3 4 2 5" xfId="10373"/>
    <cellStyle name="Comma [0] 5 4 4 3 2 2 2" xfId="10374"/>
    <cellStyle name="Comma [0] 3 2 8 2 2 3 2" xfId="10375"/>
    <cellStyle name="Comma [0] 2 4 3 6 5 2" xfId="10376"/>
    <cellStyle name="Comma [0] 2 2 2 2 14 4 5" xfId="10377"/>
    <cellStyle name="Comma [0] 2 2 4 3 8 3 4 2" xfId="10378"/>
    <cellStyle name="Comma [0] 2 3 3 2 2 8" xfId="10379"/>
    <cellStyle name="Comma [0] 2 3 3 4 7 3 2 4" xfId="10380"/>
    <cellStyle name="Comma [0] 4 3 5 2 2 4" xfId="10381"/>
    <cellStyle name="Comma [0] 2 2 2 2 14 5 2" xfId="10382"/>
    <cellStyle name="Comma [0] 4 3 5 2 2 4 2" xfId="10383"/>
    <cellStyle name="Comma [0] 2 2 2 2 14 5 2 2" xfId="10384"/>
    <cellStyle name="Comma [0] 2 3 3 2 2 9" xfId="10385"/>
    <cellStyle name="Comma [0] 2 3 3 4 7 3 2 5" xfId="10386"/>
    <cellStyle name="Comma [0] 4 3 5 2 2 5" xfId="10387"/>
    <cellStyle name="Comma [0] 3 3 9 8 4 2" xfId="10388"/>
    <cellStyle name="Comma [0] 3 3 7 8 4 2 2" xfId="10389"/>
    <cellStyle name="Comma [0] 2 2 2 2 14 5 3" xfId="10390"/>
    <cellStyle name="Comma [0] 2 2 2 9 3 3 2" xfId="10391"/>
    <cellStyle name="Comma [0] 2 3 2 11 2" xfId="10392"/>
    <cellStyle name="Comma [0] 2 2 4 3 4 3 5" xfId="10393"/>
    <cellStyle name="Comma [0] 3 2 8 2 2 4 2" xfId="10394"/>
    <cellStyle name="Comma [0] 2 4 3 6 6 2" xfId="10395"/>
    <cellStyle name="Comma [0] 4 3 5 2 2 7" xfId="10396"/>
    <cellStyle name="Comma [0] 2 2 2 2 14 5 5" xfId="10397"/>
    <cellStyle name="Comma [0] 2 2 2 2 7 4 6 2" xfId="10398"/>
    <cellStyle name="Comma [0] 2 2 4 3 4 4" xfId="10399"/>
    <cellStyle name="Comma [0] 2 2 4 3 8 3 5" xfId="10400"/>
    <cellStyle name="Comma [0] 2 4 8 3 5 5" xfId="10401"/>
    <cellStyle name="Comma [0] 2 2 2 9 7 3 2" xfId="10402"/>
    <cellStyle name="Comma [0] 2 2 2 2 14 6" xfId="10403"/>
    <cellStyle name="Comma [0] 2 3 3 2 3 8" xfId="10404"/>
    <cellStyle name="Comma [0] 4 3 5 2 3 4" xfId="10405"/>
    <cellStyle name="Comma [0] 2 2 2 9 7 3 2 2" xfId="10406"/>
    <cellStyle name="Comma [0] 2 2 2 2 14 6 2" xfId="10407"/>
    <cellStyle name="Comma [0] 4 3 2 11 3 2" xfId="10408"/>
    <cellStyle name="Comma [0] 2 2 2 9 7 3 3" xfId="10409"/>
    <cellStyle name="Comma [0] 2 2 2 2 14 7" xfId="10410"/>
    <cellStyle name="Comma [0] 2 2 4 3 8 3 6" xfId="10411"/>
    <cellStyle name="Comma [0] 2 3 3 2 4 8" xfId="10412"/>
    <cellStyle name="Comma [0] 4 3 5 2 4 4" xfId="10413"/>
    <cellStyle name="Comma [0] 2 2 2 9 7 3 3 2" xfId="10414"/>
    <cellStyle name="Comma [0] 2 2 2 2 14 7 2" xfId="10415"/>
    <cellStyle name="Comma [0] 2 2 2 9 7 3 5" xfId="10416"/>
    <cellStyle name="Comma [0] 2 2 2 2 14 9" xfId="10417"/>
    <cellStyle name="Comma [0] 2 2 2 4 7 3 3" xfId="10418"/>
    <cellStyle name="Comma [0] 2 2 9 2 5 3" xfId="10419"/>
    <cellStyle name="Comma [0] 4 2 10 2 2 2 2" xfId="10420"/>
    <cellStyle name="Comma [0] 2 2 2 2 15 10" xfId="10421"/>
    <cellStyle name="Comma [0] 2 4 6 4 5 5" xfId="10422"/>
    <cellStyle name="Comma [0] 2 2 2 7 8 3 2" xfId="10423"/>
    <cellStyle name="Comma [0] 4 14 7 2" xfId="10424"/>
    <cellStyle name="Comma [0] 2 2 2 2 5 5 6 2" xfId="10425"/>
    <cellStyle name="Comma [0] 2 2 2 3 8 3 2 2 2" xfId="10426"/>
    <cellStyle name="Comma [0] 2 4 4 8 2 2 4" xfId="10427"/>
    <cellStyle name="Comma [0] 2 2 2 4 4 4" xfId="10428"/>
    <cellStyle name="Comma [0] 2 3 10 10 2 5" xfId="10429"/>
    <cellStyle name="Comma [0] 4 3 3 7 2 7" xfId="10430"/>
    <cellStyle name="Comma [0] 3 2 3 4 4 2" xfId="10431"/>
    <cellStyle name="Comma [0] 2 2 2 2 8 2 2 2 4" xfId="10432"/>
    <cellStyle name="Comma [0] 2 2 2 2 20 2 2" xfId="10433"/>
    <cellStyle name="Comma [0] 2 2 2 2 15 2 2" xfId="10434"/>
    <cellStyle name="Comma [0] 2 3 5 5 2 3" xfId="10435"/>
    <cellStyle name="Comma [0] 2 2 2 2 8 7 5" xfId="10436"/>
    <cellStyle name="Comma [0] 2 2 4 9 12 4" xfId="10437"/>
    <cellStyle name="Comma [0] 2 2 2 2 15 2 2 2" xfId="10438"/>
    <cellStyle name="Comma [0] 3 2 6 6 3 2" xfId="10439"/>
    <cellStyle name="Comma [0] 2 2 7 7 4" xfId="10440"/>
    <cellStyle name="Comma [0] 2 2 2 2 8 7 5 2" xfId="10441"/>
    <cellStyle name="Comma [0] 2 4 8 8" xfId="10442"/>
    <cellStyle name="Comma [0] 2 2 5 6 3 4" xfId="10443"/>
    <cellStyle name="Comma [0] 2 3 5 5 2 3 2" xfId="10444"/>
    <cellStyle name="Comma [0] 2 2 2 2 15 2 2 2 2" xfId="10445"/>
    <cellStyle name="Comma [0] 2 3 5 5 2 5" xfId="10446"/>
    <cellStyle name="Comma [0] 2 2 2 2 8 7 7" xfId="10447"/>
    <cellStyle name="Comma [0] 2 2 2 2 15 2 2 4" xfId="10448"/>
    <cellStyle name="Comma [0] 2 3 5 5 2 6" xfId="10449"/>
    <cellStyle name="Comma [0] 4 3 7 5 2 2" xfId="10450"/>
    <cellStyle name="Comma [0] 2 2 2 2 8 7 8" xfId="10451"/>
    <cellStyle name="Comma [0] 2 2 2 2 15 2 2 5" xfId="10452"/>
    <cellStyle name="Comma [0] 4 3 3 2 3 2 2" xfId="10453"/>
    <cellStyle name="Comma [0] 2 2 2 2 15 2 3" xfId="10454"/>
    <cellStyle name="Comma [0] 2 3 5 5 3 3" xfId="10455"/>
    <cellStyle name="Comma [0] 2 2 2 2 8 8 5" xfId="10456"/>
    <cellStyle name="Comma [0] 4 3 3 2 3 2 2 2" xfId="10457"/>
    <cellStyle name="Comma [0] 2 2 2 2 15 2 3 2" xfId="10458"/>
    <cellStyle name="Comma [0] 2 3 5 5 4 3" xfId="10459"/>
    <cellStyle name="Comma [0] 2 2 2 2 8 9 5" xfId="10460"/>
    <cellStyle name="Comma [0] 3 2 6 8 3" xfId="10461"/>
    <cellStyle name="Comma [0] 2 2 2 2 9 5 3 2 3" xfId="10462"/>
    <cellStyle name="Comma [0] 2 2 2 2 15 2 4 2" xfId="10463"/>
    <cellStyle name="Comma [0] 2 2 7 2 3 3 2" xfId="10464"/>
    <cellStyle name="Comma [0] 2 4 3 7 3 2" xfId="10465"/>
    <cellStyle name="Comma [0] 4 3 3 2 3 2 4" xfId="10466"/>
    <cellStyle name="Comma [0] 3 4 2 3 3 4 2" xfId="10467"/>
    <cellStyle name="Comma [0] 2 2 2 2 15 2 5" xfId="10468"/>
    <cellStyle name="Comma [0] 2 2 4 4 3 2 3 2" xfId="10469"/>
    <cellStyle name="Comma [0] 2 4 3 7 3 3" xfId="10470"/>
    <cellStyle name="Comma [0] 4 3 3 2 3 2 5" xfId="10471"/>
    <cellStyle name="Comma [0] 2 2 2 2 15 2 6" xfId="10472"/>
    <cellStyle name="Comma [0] 2 3 7 3 3 3 2" xfId="10473"/>
    <cellStyle name="Comma [0] 2 4 3 7 3 4" xfId="10474"/>
    <cellStyle name="Comma [0] 2 2 2 2 15 2 7" xfId="10475"/>
    <cellStyle name="Comma [0] 2 4 2 4 2 2 3" xfId="10476"/>
    <cellStyle name="Comma [0] 2 2 2 2 2 2 7" xfId="10477"/>
    <cellStyle name="Comma [0] 2 2 2 7 8 4 2" xfId="10478"/>
    <cellStyle name="Comma [0] 2 3 2 3 2 2 5" xfId="10479"/>
    <cellStyle name="Comma [0] 2 2 2 2 5 5 7 2" xfId="10480"/>
    <cellStyle name="Comma [0] 3 12 2 2 2 3" xfId="10481"/>
    <cellStyle name="Comma [0] 2 2 2 4 5 4" xfId="10482"/>
    <cellStyle name="Comma [0] 2 2 2 2 15 3 2" xfId="10483"/>
    <cellStyle name="Comma [0] 2 2 4 3 8 4 2 2" xfId="10484"/>
    <cellStyle name="Comma [0] 2 2 2 4 5 4 2" xfId="10485"/>
    <cellStyle name="Comma [0] 2 3 3 4 8 2 7" xfId="10486"/>
    <cellStyle name="Comma [0] 2 2 2 8 6 10" xfId="10487"/>
    <cellStyle name="Comma [0] 3 2 2 7 7 2 2 4" xfId="10488"/>
    <cellStyle name="Comma [0] 2 2 2 7 8 4 2 2" xfId="10489"/>
    <cellStyle name="Comma [0] 4 5 11 2 2 2" xfId="10490"/>
    <cellStyle name="Comma [0] 2 2 4 8 5 5 3" xfId="10491"/>
    <cellStyle name="Comma [0] 4 9 3 5" xfId="10492"/>
    <cellStyle name="Comma [0] 2 2 2 2 2 2 7 2" xfId="10493"/>
    <cellStyle name="Comma [0] 2 2 6 4 2 2 3" xfId="10494"/>
    <cellStyle name="Comma [0] 2 3 5 6 2 3" xfId="10495"/>
    <cellStyle name="Comma [0] 2 2 2 2 9 7 5" xfId="10496"/>
    <cellStyle name="Comma [0] 2 2 2 2 15 3 2 2" xfId="10497"/>
    <cellStyle name="Comma [0] 2 2 6 4 2 2 4" xfId="10498"/>
    <cellStyle name="Comma [0] 2 3 5 6 2 4" xfId="10499"/>
    <cellStyle name="Comma [0] 2 3 6 5 2 2 2" xfId="10500"/>
    <cellStyle name="Comma [0] 2 2 2 2 9 7 6" xfId="10501"/>
    <cellStyle name="Comma [0] 2 2 2 2 15 3 2 3" xfId="10502"/>
    <cellStyle name="Comma [0] 2 2 7 5 2 2 2 2" xfId="10503"/>
    <cellStyle name="Comma [0] 2 3 5 6 2 6" xfId="10504"/>
    <cellStyle name="Comma [0] 2 3 6 5 2 2 4" xfId="10505"/>
    <cellStyle name="Comma [0] 4 3 7 6 2 2" xfId="10506"/>
    <cellStyle name="Comma [0] 2 2 2 2 9 7 8" xfId="10507"/>
    <cellStyle name="Comma [0] 3 10 2 4 2" xfId="10508"/>
    <cellStyle name="Comma [0] 2 2 2 2 15 3 2 5" xfId="10509"/>
    <cellStyle name="Comma [0] 2 4 2 4 2 2 4" xfId="10510"/>
    <cellStyle name="Comma [0] 2 2 2 2 2 2 8" xfId="10511"/>
    <cellStyle name="Comma [0] 4 2 19 2 2" xfId="10512"/>
    <cellStyle name="Comma [0] 2 2 2 7 8 4 3" xfId="10513"/>
    <cellStyle name="Comma [0] 2 3 2 3 2 2 6" xfId="10514"/>
    <cellStyle name="Comma [0] 3 12 2 2 2 4" xfId="10515"/>
    <cellStyle name="Comma [0] 2 2 2 4 5 5" xfId="10516"/>
    <cellStyle name="Comma [0] 4 3 3 2 3 3 2" xfId="10517"/>
    <cellStyle name="Comma [0] 3 3 9 9 2 2" xfId="10518"/>
    <cellStyle name="Comma [0] 2 2 2 2 15 3 3" xfId="10519"/>
    <cellStyle name="Comma [0] 2 3 2 8 8 4 2" xfId="10520"/>
    <cellStyle name="Comma [0] 2 4 2 4 2 2 5" xfId="10521"/>
    <cellStyle name="Comma [0] 3 7 6 3 2" xfId="10522"/>
    <cellStyle name="Comma [0] 2 2 2 2 2 2 9" xfId="10523"/>
    <cellStyle name="Comma [0] 2 2 2 7 8 4 4" xfId="10524"/>
    <cellStyle name="Comma [0] 2 3 2 3 2 2 7" xfId="10525"/>
    <cellStyle name="Comma [0] 2 2 3 12 2 3 2" xfId="10526"/>
    <cellStyle name="Comma [0] 4 2 4 4 5 2" xfId="10527"/>
    <cellStyle name="Comma [0] 3 2 2 8 5 3 4 2" xfId="10528"/>
    <cellStyle name="Comma [0] 3 12 2 2 2 5" xfId="10529"/>
    <cellStyle name="Comma [0] 2 2 2 4 5 6" xfId="10530"/>
    <cellStyle name="Comma [0] 3 3 9 9 2 3" xfId="10531"/>
    <cellStyle name="Comma [0] 2 2 3 4 2 2 4 2" xfId="10532"/>
    <cellStyle name="Comma [0] 2 2 2 2 15 3 4" xfId="10533"/>
    <cellStyle name="Comma [0] 3 2 7 4 2 2 3" xfId="10534"/>
    <cellStyle name="Comma [0] 2 3 5 6 4 3" xfId="10535"/>
    <cellStyle name="Comma [0] 2 2 2 2 9 9 5" xfId="10536"/>
    <cellStyle name="Comma [0] 2 2 2 2 15 3 4 2" xfId="10537"/>
    <cellStyle name="Comma [0] 2 2 2 7 8 4 5" xfId="10538"/>
    <cellStyle name="Comma [0] 2 2 2 2 2 3 3 2 2 2" xfId="10539"/>
    <cellStyle name="Comma [0] 2 2 2 4 5 7" xfId="10540"/>
    <cellStyle name="Comma [0] 2 2 7 2 3 4 2" xfId="10541"/>
    <cellStyle name="Comma [0] 2 3 3 5 2 2 2 3" xfId="10542"/>
    <cellStyle name="Comma [0] 3 2 8 2 3 2 2" xfId="10543"/>
    <cellStyle name="Comma [0] 2 4 3 7 4 2" xfId="10544"/>
    <cellStyle name="Comma [0] 3 3 9 9 2 4" xfId="10545"/>
    <cellStyle name="Comma [0] 2 2 2 2 15 3 5" xfId="10546"/>
    <cellStyle name="Comma [0] 2 2 4 4 3 2 4 2" xfId="10547"/>
    <cellStyle name="Comma [0] 2 3 3 5 2 2 2 4" xfId="10548"/>
    <cellStyle name="Comma [0] 3 2 8 2 3 2 3" xfId="10549"/>
    <cellStyle name="Comma [0] 2 3 4 5 3 2 2 2" xfId="10550"/>
    <cellStyle name="Comma [0] 2 4 3 7 4 3" xfId="10551"/>
    <cellStyle name="Comma [0] 3 3 9 9 2 5" xfId="10552"/>
    <cellStyle name="Comma [0] 2 2 2 2 15 3 6" xfId="10553"/>
    <cellStyle name="Comma [0] 2 2 2 7 8 5" xfId="10554"/>
    <cellStyle name="Comma [0] 4 14 9" xfId="10555"/>
    <cellStyle name="Comma [0] 2 2 2 2 5 5 8" xfId="10556"/>
    <cellStyle name="Comma [0] 2 2 2 3 8 3 2 4" xfId="10557"/>
    <cellStyle name="Comma [0] 2 2 2 2 20 4" xfId="10558"/>
    <cellStyle name="Comma [0] 2 2 2 2 15 4" xfId="10559"/>
    <cellStyle name="Comma [0] 2 2 4 3 8 4 3" xfId="10560"/>
    <cellStyle name="Comma [0] 2 2 2 2 2 3 7" xfId="10561"/>
    <cellStyle name="Comma [0] 2 2 2 7 8 5 2" xfId="10562"/>
    <cellStyle name="Comma [0] 2 3 2 3 2 3 5" xfId="10563"/>
    <cellStyle name="Comma [0] 2 2 2 4 6 4" xfId="10564"/>
    <cellStyle name="Comma [0] 2 2 2 2 15 4 2" xfId="10565"/>
    <cellStyle name="Comma [0] 2 2 2 2 2 3 8" xfId="10566"/>
    <cellStyle name="Comma [0] 2 2 2 7 8 5 3" xfId="10567"/>
    <cellStyle name="Comma [0] 2 3 2 3 2 3 6" xfId="10568"/>
    <cellStyle name="Comma [0] 2 2 2 4 6 5" xfId="10569"/>
    <cellStyle name="Comma [0] 4 3 3 2 3 4 2" xfId="10570"/>
    <cellStyle name="Comma [0] 3 3 9 9 3 2" xfId="10571"/>
    <cellStyle name="Comma [0] 2 2 2 2 15 4 3" xfId="10572"/>
    <cellStyle name="Comma [0] 2 2 2 9 5 3 2 2 2" xfId="10573"/>
    <cellStyle name="Comma [0] 3 7 6 4 2" xfId="10574"/>
    <cellStyle name="Comma [0] 2 2 2 2 2 3 9" xfId="10575"/>
    <cellStyle name="Comma [0] 2 2 2 8 3 10" xfId="10576"/>
    <cellStyle name="Comma [0] 2 2 2 7 8 5 4" xfId="10577"/>
    <cellStyle name="Comma [0] 2 3 2 3 2 3 7" xfId="10578"/>
    <cellStyle name="Comma [0] 2 2 3 12 2 4 2" xfId="10579"/>
    <cellStyle name="Comma [0] 2 2 2 4 6 6" xfId="10580"/>
    <cellStyle name="Comma [0] 2 2 2 2 15 4 4" xfId="10581"/>
    <cellStyle name="Comma [0] 2 2 2 9 4 2 2" xfId="10582"/>
    <cellStyle name="Comma [0] 2 2 4 3 5 2 5" xfId="10583"/>
    <cellStyle name="Comma [0] 3 2 8 2 3 3 2" xfId="10584"/>
    <cellStyle name="Comma [0] 2 4 3 7 5 2" xfId="10585"/>
    <cellStyle name="Comma [0] 2 2 2 2 15 4 5" xfId="10586"/>
    <cellStyle name="Comma [0] 2 2 2 7 8 6" xfId="10587"/>
    <cellStyle name="Comma [0] 2 2 2 2 5 5 9" xfId="10588"/>
    <cellStyle name="Comma [0] 2 2 2 3 8 3 2 5" xfId="10589"/>
    <cellStyle name="Comma [0] 2 2 2 2 20 5" xfId="10590"/>
    <cellStyle name="Comma [0] 2 2 2 2 15 5" xfId="10591"/>
    <cellStyle name="Comma [0] 2 2 4 3 8 4 4" xfId="10592"/>
    <cellStyle name="Comma [0] 2 2 2 2 2 4 7" xfId="10593"/>
    <cellStyle name="Comma [0] 2 2 2 7 8 6 2" xfId="10594"/>
    <cellStyle name="Comma [0] 2 3 2 3 2 4 5" xfId="10595"/>
    <cellStyle name="Comma [0] 3 2 2 3 2 5 2 2" xfId="10596"/>
    <cellStyle name="Comma [0] 2 2 2 4 7 4" xfId="10597"/>
    <cellStyle name="Comma [0] 2 2 9 2 6" xfId="10598"/>
    <cellStyle name="Comma [0] 2 3 3 3 2 8" xfId="10599"/>
    <cellStyle name="Comma [0] 4 3 5 3 2 4" xfId="10600"/>
    <cellStyle name="Comma [0] 2 2 2 2 15 5 2" xfId="10601"/>
    <cellStyle name="Comma [0] 2 2 4 3 5 3 2" xfId="10602"/>
    <cellStyle name="Comma [0] 2 2 2 2 2 2 10" xfId="10603"/>
    <cellStyle name="Comma [0] 2 2 2 4 7 4 2" xfId="10604"/>
    <cellStyle name="Comma [0] 2 2 9 2 6 2" xfId="10605"/>
    <cellStyle name="Comma [0] 2 2 4 8 7 5 3" xfId="10606"/>
    <cellStyle name="Comma [0] 2 2 2 2 2 4 7 2" xfId="10607"/>
    <cellStyle name="Comma [0] 4 3 5 3 2 4 2" xfId="10608"/>
    <cellStyle name="Comma [0] 2 2 2 2 15 5 2 2" xfId="10609"/>
    <cellStyle name="Comma [0] 2 2 2 4 7 5" xfId="10610"/>
    <cellStyle name="Comma [0] 2 2 9 2 7" xfId="10611"/>
    <cellStyle name="Comma [0] 2 2 2 2 2 4 8" xfId="10612"/>
    <cellStyle name="Comma [0] 2 3 3 3 2 9" xfId="10613"/>
    <cellStyle name="Comma [0] 4 3 5 3 2 5" xfId="10614"/>
    <cellStyle name="Comma [0] 3 3 9 9 4 2" xfId="10615"/>
    <cellStyle name="Comma [0] 3 3 7 8 5 2 2" xfId="10616"/>
    <cellStyle name="Comma [0] 2 2 2 2 15 5 3" xfId="10617"/>
    <cellStyle name="Comma [0] 2 2 2 4 7 6" xfId="10618"/>
    <cellStyle name="Comma [0] 2 2 9 2 8" xfId="10619"/>
    <cellStyle name="Comma [0] 3 7 6 5 2" xfId="10620"/>
    <cellStyle name="Comma [0] 2 2 2 2 2 4 9" xfId="10621"/>
    <cellStyle name="Comma [0] 2 4 3 6 2 2 2 2" xfId="10622"/>
    <cellStyle name="Comma [0] 4 3 5 3 2 6" xfId="10623"/>
    <cellStyle name="Comma [0] 2 2 2 2 15 5 4" xfId="10624"/>
    <cellStyle name="Comma [0] 2 2 2 9 4 3 2" xfId="10625"/>
    <cellStyle name="Comma [0] 2 2 4 3 5 3 5" xfId="10626"/>
    <cellStyle name="Comma [0] 3 2 8 2 3 4 2" xfId="10627"/>
    <cellStyle name="Comma [0] 2 4 3 7 6 2" xfId="10628"/>
    <cellStyle name="Comma [0] 4 3 5 3 2 7" xfId="10629"/>
    <cellStyle name="Comma [0] 2 2 2 2 15 5 5" xfId="10630"/>
    <cellStyle name="Comma [0] 2 2 2 2 7 4 7 2" xfId="10631"/>
    <cellStyle name="Comma [0] 2 2 4 3 5 4" xfId="10632"/>
    <cellStyle name="Comma [0] 2 2 2 9 7 4 2" xfId="10633"/>
    <cellStyle name="Comma [0] 2 2 2 2 15 6" xfId="10634"/>
    <cellStyle name="Comma [0] 2 2 4 3 8 4 5" xfId="10635"/>
    <cellStyle name="Comma [0] 2 2 2 2 2 5 7" xfId="10636"/>
    <cellStyle name="Comma [0] 2 2 8 3 2 2 3" xfId="10637"/>
    <cellStyle name="Comma [0] 2 2 2 7 8 7 2" xfId="10638"/>
    <cellStyle name="Comma [0] 2 3 2 3 2 5 5" xfId="10639"/>
    <cellStyle name="Comma [0] 2 2 3 12" xfId="10640"/>
    <cellStyle name="Comma [0] 2 2 2 4 8 4" xfId="10641"/>
    <cellStyle name="Comma [0] 2 2 9 3 6" xfId="10642"/>
    <cellStyle name="Comma [0] 2 3 3 3 3 8" xfId="10643"/>
    <cellStyle name="Comma [0] 4 3 5 3 3 4" xfId="10644"/>
    <cellStyle name="Comma [0] 3 2 2 9 6 2 2 4" xfId="10645"/>
    <cellStyle name="Comma [0] 2 2 2 9 7 4 2 2" xfId="10646"/>
    <cellStyle name="Comma [0] 2 2 2 2 15 6 2" xfId="10647"/>
    <cellStyle name="Comma [0] 4 3 2 11 4 2" xfId="10648"/>
    <cellStyle name="Comma [0] 3 4 3 2 3 2 2 2" xfId="10649"/>
    <cellStyle name="Comma [0] 2 2 2 9 7 4 3" xfId="10650"/>
    <cellStyle name="Comma [0] 2 2 2 2 15 7" xfId="10651"/>
    <cellStyle name="Comma [0] 2 2 2 2 8 9 2 4" xfId="10652"/>
    <cellStyle name="Comma [0] 2 2 2 4 9 4" xfId="10653"/>
    <cellStyle name="Comma [0] 2 2 9 4 6" xfId="10654"/>
    <cellStyle name="Comma [0] 2 2 2 2 2 6 7" xfId="10655"/>
    <cellStyle name="Comma [0] 2 3 3 3 4 8" xfId="10656"/>
    <cellStyle name="Comma [0] 4 3 5 3 4 4" xfId="10657"/>
    <cellStyle name="Comma [0] 4 2 2 7" xfId="10658"/>
    <cellStyle name="Comma [0] 2 2 2 2 15 7 2" xfId="10659"/>
    <cellStyle name="Comma [0] 2 2 2 9 7 4 4" xfId="10660"/>
    <cellStyle name="Comma [0] 2 2 2 2 15 8" xfId="10661"/>
    <cellStyle name="Comma [0] 2 2 2 9 7 4 5" xfId="10662"/>
    <cellStyle name="Comma [0] 2 2 2 2 15 9" xfId="10663"/>
    <cellStyle name="Comma [0] 2 4 6 5 5 5" xfId="10664"/>
    <cellStyle name="Comma [0] 2 2 2 7 9 3 2" xfId="10665"/>
    <cellStyle name="Comma [0] 4 15 7 2" xfId="10666"/>
    <cellStyle name="Comma [0] 2 2 2 2 5 6 6 2" xfId="10667"/>
    <cellStyle name="Comma [0] 2 4 4 8 3 2 4" xfId="10668"/>
    <cellStyle name="Comma [0] 2 2 2 5 4 4" xfId="10669"/>
    <cellStyle name="Comma [0] 4 3 3 8 2 7" xfId="10670"/>
    <cellStyle name="Comma [0] 3 2 3 5 4 2" xfId="10671"/>
    <cellStyle name="Comma [0] 2 2 2 2 8 2 3 2 4" xfId="10672"/>
    <cellStyle name="Comma [0] 2 2 2 2 16 2 2" xfId="10673"/>
    <cellStyle name="Comma [0] 2 2 2 2 16 2 2 2" xfId="10674"/>
    <cellStyle name="Comma [0] 4 3 3 2 4 2 2" xfId="10675"/>
    <cellStyle name="Comma [0] 2 2 2 2 16 2 3" xfId="10676"/>
    <cellStyle name="Comma [0] 2 2 3 4 2 3 3 2" xfId="10677"/>
    <cellStyle name="Comma [0] 2 2 2 2 16 2 4" xfId="10678"/>
    <cellStyle name="Comma [0] 2 4 3 8 3 2" xfId="10679"/>
    <cellStyle name="Comma [0] 2 2 2 2 16 2 5" xfId="10680"/>
    <cellStyle name="Comma [0] 2 2 2 2 7 2 3 2" xfId="10681"/>
    <cellStyle name="Comma [0] 2 2 2 7 9 4" xfId="10682"/>
    <cellStyle name="Comma [0] 4 15 8" xfId="10683"/>
    <cellStyle name="Comma [0] 2 2 2 2 5 6 7" xfId="10684"/>
    <cellStyle name="Comma [0] 4 8 8 2 4" xfId="10685"/>
    <cellStyle name="Comma [0] 2 2 4 3 8 5 2" xfId="10686"/>
    <cellStyle name="Comma [0] 2 4 8 3 7 2" xfId="10687"/>
    <cellStyle name="Comma [0] 2 2 2 2 16 3" xfId="10688"/>
    <cellStyle name="Comma [0] 2 3 11 8 2 5" xfId="10689"/>
    <cellStyle name="Comma [0] 2 4 2 4 3 2 3" xfId="10690"/>
    <cellStyle name="Comma [0] 2 2 2 2 3 2 7" xfId="10691"/>
    <cellStyle name="Comma [0] 2 2 2 7 9 4 2" xfId="10692"/>
    <cellStyle name="Comma [0] 2 3 2 3 3 2 5" xfId="10693"/>
    <cellStyle name="Comma [0] 2 2 2 2 5 6 7 2" xfId="10694"/>
    <cellStyle name="Comma [0] 3 12 2 3 2 3" xfId="10695"/>
    <cellStyle name="Comma [0] 2 2 2 5 5 4" xfId="10696"/>
    <cellStyle name="Comma [0] 2 2 2 2 16 3 2" xfId="10697"/>
    <cellStyle name="Comma [0] 4 8 8 2 4 2" xfId="10698"/>
    <cellStyle name="Comma [0] 3 2 5 11" xfId="10699"/>
    <cellStyle name="Comma [0] 2 2 4 3 8 5 2 2" xfId="10700"/>
    <cellStyle name="Comma [0] 5 7 6 3 2 4" xfId="10701"/>
    <cellStyle name="Comma [0] 2 2 2 2 7 4 2 2 2 2" xfId="10702"/>
    <cellStyle name="Comma [0] 2 3 3 9 2 2 4 2" xfId="10703"/>
    <cellStyle name="Comma [0] 2 2 2 7 9 5" xfId="10704"/>
    <cellStyle name="Comma [0] 4 15 9" xfId="10705"/>
    <cellStyle name="Comma [0] 2 2 2 2 5 6 8" xfId="10706"/>
    <cellStyle name="Comma [0] 4 8 8 2 5" xfId="10707"/>
    <cellStyle name="Comma [0] 2 2 4 3 8 5 3" xfId="10708"/>
    <cellStyle name="Comma [0] 2 3 3 8 2 3 2 2 2" xfId="10709"/>
    <cellStyle name="Comma [0] 2 2 2 2 16 4" xfId="10710"/>
    <cellStyle name="Comma [0] 2 2 2 5 6 4" xfId="10711"/>
    <cellStyle name="Comma [0] 2 2 2 2 3 3 7" xfId="10712"/>
    <cellStyle name="Comma [0] 2 2 2 2 16 4 2" xfId="10713"/>
    <cellStyle name="Comma [0] 2 2 2 7 9 6" xfId="10714"/>
    <cellStyle name="Comma [0] 5 2 4 3 2 2 2" xfId="10715"/>
    <cellStyle name="Comma [0] 2 2 2 2 5 6 9" xfId="10716"/>
    <cellStyle name="Comma [0] 2 2 2 2 16 5" xfId="10717"/>
    <cellStyle name="Comma [0] 4 8 8 2 6" xfId="10718"/>
    <cellStyle name="Comma [0] 3 2 2 5 8 4 2 2" xfId="10719"/>
    <cellStyle name="Comma [0] 2 2 4 3 8 5 4" xfId="10720"/>
    <cellStyle name="Comma [0] 2 2 2 9 7 5 2" xfId="10721"/>
    <cellStyle name="Comma [0] 2 2 2 2 16 6" xfId="10722"/>
    <cellStyle name="Comma [0] 4 8 8 2 7" xfId="10723"/>
    <cellStyle name="Comma [0] 2 2 4 3 8 5 5" xfId="10724"/>
    <cellStyle name="Comma [0] 2 2 2 9 7 5 3" xfId="10725"/>
    <cellStyle name="Comma [0] 2 2 2 2 16 7" xfId="10726"/>
    <cellStyle name="Comma [0] 2 3 5 2 2 4" xfId="10727"/>
    <cellStyle name="Comma [0] 4 16 7" xfId="10728"/>
    <cellStyle name="Comma [0] 2 2 2 2 5 7 6" xfId="10729"/>
    <cellStyle name="Comma [0] 2 2 2 3 8 3 4 2" xfId="10730"/>
    <cellStyle name="Comma [0] 2 2 2 2 5 5 3 2 3" xfId="10731"/>
    <cellStyle name="Comma [0] 2 2 2 2 22 2" xfId="10732"/>
    <cellStyle name="Comma [0] 2 2 2 2 17 2" xfId="10733"/>
    <cellStyle name="Comma [0] 2 2 2 6 4 4" xfId="10734"/>
    <cellStyle name="Comma [0] 2 3 5 2 2 4 2" xfId="10735"/>
    <cellStyle name="Comma [0] 4 16 7 2" xfId="10736"/>
    <cellStyle name="Comma [0] 2 2 2 2 5 7 6 2" xfId="10737"/>
    <cellStyle name="Comma [0] 2 2 2 2 17 2 2" xfId="10738"/>
    <cellStyle name="Comma [0] 4 3 3 2 5 2 2" xfId="10739"/>
    <cellStyle name="Comma [0] 2 2 2 2 17 2 3" xfId="10740"/>
    <cellStyle name="Comma [0] 2 2 2 2 17 2 4" xfId="10741"/>
    <cellStyle name="Comma [0] 2 4 3 9 3 2" xfId="10742"/>
    <cellStyle name="Comma [0] 4 11 10" xfId="10743"/>
    <cellStyle name="Comma [0] 2 2 2 2 17 2 5" xfId="10744"/>
    <cellStyle name="Comma [0] 2 2 2 2 7 3 3 2" xfId="10745"/>
    <cellStyle name="Comma [0] 2 3 5 2 2 5" xfId="10746"/>
    <cellStyle name="Comma [0] 4 16 8" xfId="10747"/>
    <cellStyle name="Comma [0] 2 2 2 2 5 7 7" xfId="10748"/>
    <cellStyle name="Comma [0] 2 2 2 2 17 3" xfId="10749"/>
    <cellStyle name="Comma [0] 4 8 8 3 4" xfId="10750"/>
    <cellStyle name="Comma [0] 2 2 4 3 8 6 2" xfId="10751"/>
    <cellStyle name="Comma [0] 2 2 2 2 5 5 3 2 4" xfId="10752"/>
    <cellStyle name="Comma [0] 2 2 2 6 5 4" xfId="10753"/>
    <cellStyle name="Comma [0] 2 2 2 2 5 7 7 2" xfId="10754"/>
    <cellStyle name="Comma [0] 4 2 9 5 2 2 5" xfId="10755"/>
    <cellStyle name="Comma [0] 2 2 2 2 4 2 7" xfId="10756"/>
    <cellStyle name="Comma [0] 2 4 8 2 3 2" xfId="10757"/>
    <cellStyle name="Comma [0] 2 2 2 3 10 2 5" xfId="10758"/>
    <cellStyle name="Comma [0] 2 2 2 2 17 3 2" xfId="10759"/>
    <cellStyle name="Comma [0] 3 3 9 4 5 2 2" xfId="10760"/>
    <cellStyle name="Comma [0] 2 3 5 2 2 6" xfId="10761"/>
    <cellStyle name="Comma [0] 4 3 7 2 2 2" xfId="10762"/>
    <cellStyle name="Comma [0] 4 16 9" xfId="10763"/>
    <cellStyle name="Comma [0] 2 2 2 2 5 7 8" xfId="10764"/>
    <cellStyle name="Comma [0] 2 3 2 6 7 2 2 2 2" xfId="10765"/>
    <cellStyle name="Comma [0] 2 2 2 2 5 5 3 2 5" xfId="10766"/>
    <cellStyle name="Comma [0] 4 2 14 5 2 2" xfId="10767"/>
    <cellStyle name="Comma [0] 2 2 2 2 17 4" xfId="10768"/>
    <cellStyle name="Comma [0] 3 2 2 3 2 7 2" xfId="10769"/>
    <cellStyle name="Comma [0] 2 3 5 2 2 7" xfId="10770"/>
    <cellStyle name="Comma [0] 4 3 7 2 2 3" xfId="10771"/>
    <cellStyle name="Comma [0] 2 2 2 2 5 7 9" xfId="10772"/>
    <cellStyle name="Comma [0] 2 2 2 2 17 5" xfId="10773"/>
    <cellStyle name="Comma [0] 2 2 2 9 7 6 2" xfId="10774"/>
    <cellStyle name="Comma [0] 2 2 2 2 17 6" xfId="10775"/>
    <cellStyle name="Comma [0] 2 3 2 7 7 3 2 2 2" xfId="10776"/>
    <cellStyle name="Comma [0] 2 2 2 2 17 7" xfId="10777"/>
    <cellStyle name="Comma [0] 2 3 5 2 3 4" xfId="10778"/>
    <cellStyle name="Comma [0] 4 17 7" xfId="10779"/>
    <cellStyle name="Comma [0] 2 2 2 2 5 8 6" xfId="10780"/>
    <cellStyle name="Comma [0] 2 2 2 2 18 2" xfId="10781"/>
    <cellStyle name="Comma [0] 2 3 5 2 3 5" xfId="10782"/>
    <cellStyle name="Comma [0] 4 17 8" xfId="10783"/>
    <cellStyle name="Comma [0] 2 2 2 2 5 8 7" xfId="10784"/>
    <cellStyle name="Comma [0] 2 2 2 2 18 3" xfId="10785"/>
    <cellStyle name="Comma [0] 4 8 8 4 4" xfId="10786"/>
    <cellStyle name="Comma [0] 2 2 4 3 8 7 2" xfId="10787"/>
    <cellStyle name="Comma [0] 2 3 5 2 3 6" xfId="10788"/>
    <cellStyle name="Comma [0] 4 3 7 2 3 2" xfId="10789"/>
    <cellStyle name="Comma [0] 4 17 9" xfId="10790"/>
    <cellStyle name="Comma [0] 2 2 2 2 5 8 8" xfId="10791"/>
    <cellStyle name="Comma [0] 2 2 2 2 18 4" xfId="10792"/>
    <cellStyle name="Comma [0] 2 3 5 2 3 7" xfId="10793"/>
    <cellStyle name="Comma [0] 4 5 10" xfId="10794"/>
    <cellStyle name="Comma [0] 4 3 7 2 3 3" xfId="10795"/>
    <cellStyle name="Comma [0] 2 2 2 2 5 8 9" xfId="10796"/>
    <cellStyle name="Comma [0] 3 3 11 2 2 2" xfId="10797"/>
    <cellStyle name="Comma [0] 2 2 2 2 18 5" xfId="10798"/>
    <cellStyle name="Comma [0] 2 3 5 2 4 4" xfId="10799"/>
    <cellStyle name="Comma [0] 4 18 7" xfId="10800"/>
    <cellStyle name="Comma [0] 2 2 2 2 5 9 6" xfId="10801"/>
    <cellStyle name="Comma [0] 4 8 8 5 3" xfId="10802"/>
    <cellStyle name="Comma [0] 3 23 2 2" xfId="10803"/>
    <cellStyle name="Comma [0] 3 18 2 2" xfId="10804"/>
    <cellStyle name="Comma [0] 2 2 2 2 19 2" xfId="10805"/>
    <cellStyle name="Comma [0] 2 3 5 2 4 5" xfId="10806"/>
    <cellStyle name="Comma [0] 2 2 2 2 5 9 7" xfId="10807"/>
    <cellStyle name="Comma [0] 4 8 8 5 4" xfId="10808"/>
    <cellStyle name="Comma [0] 3 18 2 3" xfId="10809"/>
    <cellStyle name="Comma [0] 2 2 2 2 19 3" xfId="10810"/>
    <cellStyle name="Comma [0] 4 8 8 5 5" xfId="10811"/>
    <cellStyle name="Comma [0] 3 18 2 4" xfId="10812"/>
    <cellStyle name="Comma [0] 2 2 2 2 19 4" xfId="10813"/>
    <cellStyle name="Comma [0] 2 3 3 6 8 2 2 2 2" xfId="10814"/>
    <cellStyle name="Comma [0] 3 18 2 5" xfId="10815"/>
    <cellStyle name="Comma [0] 3 3 11 2 3 2" xfId="10816"/>
    <cellStyle name="Comma [0] 2 2 2 2 19 5" xfId="10817"/>
    <cellStyle name="Comma [0] 5 3 6 7 2" xfId="10818"/>
    <cellStyle name="Comma [0] 2 2 2 2 8 10 2 2 2" xfId="10819"/>
    <cellStyle name="Comma [0] 4 7 3 3 2 2 2" xfId="10820"/>
    <cellStyle name="Comma [0] 2 2 6 5 3 5" xfId="10821"/>
    <cellStyle name="Comma [0] 2 3 19 2 2" xfId="10822"/>
    <cellStyle name="Comma [0] 3 3 8 9" xfId="10823"/>
    <cellStyle name="Comma [0] 3 2 3 13 3" xfId="10824"/>
    <cellStyle name="Comma [0] 2 2 2 2 9 6 5 3" xfId="10825"/>
    <cellStyle name="Comma [0] 2 2 2 2 2 14" xfId="10826"/>
    <cellStyle name="Comma [0] 2 2 6 5 3 6" xfId="10827"/>
    <cellStyle name="Comma [0] 2 3 19 2 3" xfId="10828"/>
    <cellStyle name="Comma [0] 4 2 8 5 3 2" xfId="10829"/>
    <cellStyle name="Comma [0] 3 2 3 13 4" xfId="10830"/>
    <cellStyle name="Comma [0] 2 2 2 2 9 6 5 4" xfId="10831"/>
    <cellStyle name="Comma [0] 2 2 2 2 2 15" xfId="10832"/>
    <cellStyle name="Comma [0] 2 2 3 6 7 4 2" xfId="10833"/>
    <cellStyle name="Comma [0] 2 2 2 2 2 17" xfId="10834"/>
    <cellStyle name="Comma [0] 2 2 3 6 7 4 3" xfId="10835"/>
    <cellStyle name="Comma [0] 2 2 2 2 2 18" xfId="10836"/>
    <cellStyle name="Comma [0] 2 2 2 2 2 2" xfId="10837"/>
    <cellStyle name="Comma [0] 3 4 9 6 3 2 3" xfId="10838"/>
    <cellStyle name="Comma [0] 2 2 2 2 2 2 2" xfId="10839"/>
    <cellStyle name="Comma [0] 2 2 4 5 6 8" xfId="10840"/>
    <cellStyle name="Comma [0] 2 2 2 2 2 2 2 2 3" xfId="10841"/>
    <cellStyle name="Comma [0] 2 2 4 5 6 9" xfId="10842"/>
    <cellStyle name="Comma [0] 2 2 2 2 2 2 2 2 4" xfId="10843"/>
    <cellStyle name="Comma [0] 2 2 2 3 2 3 2 2 2" xfId="10844"/>
    <cellStyle name="Comma [0] 3 17 2 2 2" xfId="10845"/>
    <cellStyle name="Comma [0] 2 2 2 2 2 2 2 2 5" xfId="10846"/>
    <cellStyle name="Comma [0] 3 9 7 5 3" xfId="10847"/>
    <cellStyle name="Comma [0] 2 2 2 4 10" xfId="10848"/>
    <cellStyle name="Comma [0] 2 2 4 5 7 7" xfId="10849"/>
    <cellStyle name="Comma [0] 2 2 2 2 2 2 2 3 2" xfId="10850"/>
    <cellStyle name="Comma [0] 2 2 3 2 3 2 2 2" xfId="10851"/>
    <cellStyle name="Comma [0] 2 2 2 2 2 2 2 4" xfId="10852"/>
    <cellStyle name="Comma [0] 2 2 4 5 8 7" xfId="10853"/>
    <cellStyle name="Comma [0] 2 2 2 2 2 2 2 4 2" xfId="10854"/>
    <cellStyle name="Comma [0] 2 2 3 2 3 2 2 2 2" xfId="10855"/>
    <cellStyle name="Comma [0] 2 2 2 2 2 2 2 5" xfId="10856"/>
    <cellStyle name="Comma [0] 2 2 5 3 3 2 2" xfId="10857"/>
    <cellStyle name="Comma [0] 2 2 3 2 3 2 2 3" xfId="10858"/>
    <cellStyle name="Comma [0] 2 2 4 7 2 2" xfId="10859"/>
    <cellStyle name="Comma [0] 2 2 2 2 2 2 2 6" xfId="10860"/>
    <cellStyle name="Comma [0] 2 2 5 3 3 2 3" xfId="10861"/>
    <cellStyle name="Comma [0] 2 2 4 2 4 2 2 2" xfId="10862"/>
    <cellStyle name="Comma [0] 2 2 3 2 3 2 2 4" xfId="10863"/>
    <cellStyle name="Comma [0] 4 3 4 4 10" xfId="10864"/>
    <cellStyle name="Comma [0] 2 2 4 7 2 3" xfId="10865"/>
    <cellStyle name="Comma [0] 3 2 5 7 2 2" xfId="10866"/>
    <cellStyle name="Comma [0] 2 2 2 2 2 2 2 7" xfId="10867"/>
    <cellStyle name="Comma [0] 2 2 5 3 3 2 4" xfId="10868"/>
    <cellStyle name="Comma [0] 2 2 4 2 4 2 2 3" xfId="10869"/>
    <cellStyle name="Comma [0] 5 4 13 2 2" xfId="10870"/>
    <cellStyle name="Comma [0] 2 2 4 7 2 4" xfId="10871"/>
    <cellStyle name="Comma [0] 2 3 5 4 3 2 2" xfId="10872"/>
    <cellStyle name="Comma [0] 2 2 3 2 3 2 2 5" xfId="10873"/>
    <cellStyle name="Comma [0] 2 2 2 2 7 8 4 2" xfId="10874"/>
    <cellStyle name="Comma [0] 3 4 9 6 3 2 4" xfId="10875"/>
    <cellStyle name="Comma [0] 2 2 2 2 2 2 3" xfId="10876"/>
    <cellStyle name="Comma [0] 2 2 4 6 6 7 2" xfId="10877"/>
    <cellStyle name="Comma [0] 2 2 2 2 2 2 3 2 2 2" xfId="10878"/>
    <cellStyle name="Comma [0] 2 2 2 6 8 10" xfId="10879"/>
    <cellStyle name="Comma [0] 2 2 4 6 6 8" xfId="10880"/>
    <cellStyle name="Comma [0] 2 2 2 2 2 2 3 2 3" xfId="10881"/>
    <cellStyle name="Comma [0] 2 4 2 4 10" xfId="10882"/>
    <cellStyle name="Comma [0] 2 2 4 6 6 9" xfId="10883"/>
    <cellStyle name="Comma [0] 2 2 2 2 2 2 3 2 4" xfId="10884"/>
    <cellStyle name="Comma [0] 3 17 3 2 2" xfId="10885"/>
    <cellStyle name="Comma [0] 2 2 2 2 2 2 3 2 5" xfId="10886"/>
    <cellStyle name="Comma [0] 3 9 8 5 3" xfId="10887"/>
    <cellStyle name="Comma [0] 2 2 2 9 10" xfId="10888"/>
    <cellStyle name="Comma [0] 2 2 4 6 7 7" xfId="10889"/>
    <cellStyle name="Comma [0] 2 2 2 2 2 2 3 3 2" xfId="10890"/>
    <cellStyle name="Comma [0] 2 2 3 2 3 2 3 2" xfId="10891"/>
    <cellStyle name="Comma [0] 2 2 2 2 2 2 3 4" xfId="10892"/>
    <cellStyle name="Comma [0] 2 2 2 2 2 2 3 5" xfId="10893"/>
    <cellStyle name="Comma [0] 2 2 5 3 3 3 2" xfId="10894"/>
    <cellStyle name="Comma [0] 2 2 4 7 3 2" xfId="10895"/>
    <cellStyle name="Comma [0] 3 4 9 6 3 2 5" xfId="10896"/>
    <cellStyle name="Comma [0] 3 2 8 10 4 2" xfId="10897"/>
    <cellStyle name="Comma [0] 2 2 2 2 2 2 4" xfId="10898"/>
    <cellStyle name="Comma [0] 2 2 5 14" xfId="10899"/>
    <cellStyle name="Comma [0] 2 3 2 3 2 2 2 2" xfId="10900"/>
    <cellStyle name="Comma [0] 2 2 4 8 5 2 3" xfId="10901"/>
    <cellStyle name="Comma [0] 2 2 2 2 2 2 4 2" xfId="10902"/>
    <cellStyle name="Comma [0] 2 2 5 15" xfId="10903"/>
    <cellStyle name="Comma [0] 2 3 2 3 2 2 2 3" xfId="10904"/>
    <cellStyle name="Comma [0] 2 2 4 8 5 2 4" xfId="10905"/>
    <cellStyle name="Comma [0] 2 2 2 2 2 2 4 3" xfId="10906"/>
    <cellStyle name="Comma [0] 2 2 5 16" xfId="10907"/>
    <cellStyle name="Comma [0] 2 2 3 2 3 2 4 2" xfId="10908"/>
    <cellStyle name="Comma [0] 2 3 2 3 2 2 2 4" xfId="10909"/>
    <cellStyle name="Comma [0] 2 2 4 8 5 2 5" xfId="10910"/>
    <cellStyle name="Comma [0] 2 3 3 3 3 2 2 2" xfId="10911"/>
    <cellStyle name="Comma [0] 2 2 2 2 2 2 4 4" xfId="10912"/>
    <cellStyle name="Comma [0] 2 2 5 3 3 4 2" xfId="10913"/>
    <cellStyle name="Comma [0] 2 3 3 3 3 2 2 3" xfId="10914"/>
    <cellStyle name="Comma [0] 2 2 2 2 2 2 4 5" xfId="10915"/>
    <cellStyle name="Comma [0] 2 2 2 2 8 4 5 2 2" xfId="10916"/>
    <cellStyle name="Comma [0] 2 2 5 17" xfId="10917"/>
    <cellStyle name="Comma [0] 2 3 2 3 2 2 2 5" xfId="10918"/>
    <cellStyle name="Comma [0] 3 2 6 3 3 2 2" xfId="10919"/>
    <cellStyle name="Comma [0] 2 2 4 8 5 2 6" xfId="10920"/>
    <cellStyle name="Comma [0] 2 2 4 7 4 2" xfId="10921"/>
    <cellStyle name="Comma [0] 2 4 4 8 2 3 2" xfId="10922"/>
    <cellStyle name="Comma [0] 3 3 2 7 3 7" xfId="10923"/>
    <cellStyle name="Comma [0] 2 2 4 6 2 3 6" xfId="10924"/>
    <cellStyle name="Comma [0] 2 2 2 4 5 2" xfId="10925"/>
    <cellStyle name="Comma [0] 4 3 3 7 3 5" xfId="10926"/>
    <cellStyle name="Comma [0] 2 2 4 4 4 3 2 2 2" xfId="10927"/>
    <cellStyle name="Comma [0] 2 2 2 2 8 2 2 3 2" xfId="10928"/>
    <cellStyle name="Comma [0] 2 2 2 2 2 2 5" xfId="10929"/>
    <cellStyle name="Comma [0] 3 3 9 3 2 7" xfId="10930"/>
    <cellStyle name="Comma [0] 2 2 2 4 5 2 2" xfId="10931"/>
    <cellStyle name="Comma [0] 2 3 2 3 2 2 3 2" xfId="10932"/>
    <cellStyle name="Comma [0] 2 2 4 8 5 3 3" xfId="10933"/>
    <cellStyle name="Comma [0] 3 3 5 7 10" xfId="10934"/>
    <cellStyle name="Comma [0] 2 2 2 2 2 2 5 2" xfId="10935"/>
    <cellStyle name="Comma [0] 2 3 3 5 7 2 4 2" xfId="10936"/>
    <cellStyle name="Comma [0] 2 2 2 4 5 2 3" xfId="10937"/>
    <cellStyle name="Comma [0] 2 3 2 12 2 2 2" xfId="10938"/>
    <cellStyle name="Comma [0] 2 2 4 8 5 3 4" xfId="10939"/>
    <cellStyle name="Comma [0] 2 2 2 2 2 2 5 3" xfId="10940"/>
    <cellStyle name="Comma [0] 4 2 9 7 3 2 2" xfId="10941"/>
    <cellStyle name="Comma [0] 2 2 2 4 5 2 4" xfId="10942"/>
    <cellStyle name="Comma [0] 2 3 2 12 2 2 3" xfId="10943"/>
    <cellStyle name="Comma [0] 2 2 4 8 5 3 5" xfId="10944"/>
    <cellStyle name="Comma [0] 5 8 3 2 3" xfId="10945"/>
    <cellStyle name="Comma [0] 2 3 3 3 3 2 3 2" xfId="10946"/>
    <cellStyle name="Comma [0] 2 2 2 2 2 2 5 4" xfId="10947"/>
    <cellStyle name="Comma [0] 4 2 9 7 3 2 3" xfId="10948"/>
    <cellStyle name="Comma [0] 2 2 2 4 5 2 5" xfId="10949"/>
    <cellStyle name="Comma [0] 2 3 2 12 2 2 4" xfId="10950"/>
    <cellStyle name="Comma [0] 3 2 6 3 3 3 2" xfId="10951"/>
    <cellStyle name="Comma [0] 2 2 4 8 5 3 6" xfId="10952"/>
    <cellStyle name="Comma [0] 2 2 4 7 5 2" xfId="10953"/>
    <cellStyle name="Comma [0] 2 2 2 2 2 2 5 5" xfId="10954"/>
    <cellStyle name="Comma [0] 3 12 2 2 2 2 2" xfId="10955"/>
    <cellStyle name="Comma [0] 3 3 9 3 3 7" xfId="10956"/>
    <cellStyle name="Comma [0] 2 2 2 4 5 3 2" xfId="10957"/>
    <cellStyle name="Comma [0] 2 3 2 3 2 2 4 2" xfId="10958"/>
    <cellStyle name="Comma [0] 2 2 4 8 5 4 3" xfId="10959"/>
    <cellStyle name="Comma [0] 2 4 2 4 2 2 2 2" xfId="10960"/>
    <cellStyle name="Comma [0] 4 9 2 5" xfId="10961"/>
    <cellStyle name="Comma [0] 2 2 2 2 2 2 6 2" xfId="10962"/>
    <cellStyle name="Comma [0] 2 2 2 2 4 2 3 2 2" xfId="10963"/>
    <cellStyle name="Comma [0] 2 2 3 6 7 10" xfId="10964"/>
    <cellStyle name="Comma [0] 5 8 7 3 4 2" xfId="10965"/>
    <cellStyle name="Comma [0] 2 2 2 2 2 3" xfId="10966"/>
    <cellStyle name="Comma [0] 2 2 2 2 2 9 7" xfId="10967"/>
    <cellStyle name="Comma [0] 3 8 6 3 2 2 2" xfId="10968"/>
    <cellStyle name="Comma [0] 2 2 2 2 2 3 10" xfId="10969"/>
    <cellStyle name="Comma [0] 2 2 2 2 4 2 3 2 2 2" xfId="10970"/>
    <cellStyle name="Comma [0] 2 2 2 2 2 3 2" xfId="10971"/>
    <cellStyle name="Comma [0] 2 2 2 2 2 3 3" xfId="10972"/>
    <cellStyle name="Comma [0] 2 2 2 2 2 3 3 2 2" xfId="10973"/>
    <cellStyle name="Comma [0] 2 2 2 2 2 3 3 2 3" xfId="10974"/>
    <cellStyle name="Comma [0] 2 2 2 5 12 2 2" xfId="10975"/>
    <cellStyle name="Comma [0] 2 4 7 4 10" xfId="10976"/>
    <cellStyle name="Comma [0] 2 2 2 2 2 3 3 2 4" xfId="10977"/>
    <cellStyle name="Comma [0] 3 18 3 2 2" xfId="10978"/>
    <cellStyle name="Comma [0] 3 3 7 10 3 2" xfId="10979"/>
    <cellStyle name="Comma [0] 2 2 2 2 2 3 3 2 5" xfId="10980"/>
    <cellStyle name="Comma [0] 2 2 2 3 13 2 2" xfId="10981"/>
    <cellStyle name="Comma [0] 2 2 2 2 2 3 3 3 2" xfId="10982"/>
    <cellStyle name="Comma [0] 4 2 5 14" xfId="10983"/>
    <cellStyle name="Comma [0] 4 11 5 7 2" xfId="10984"/>
    <cellStyle name="Comma [0] 3 4 4 2 2 5" xfId="10985"/>
    <cellStyle name="Comma [0] 3 3 6 7 3 2 2 2" xfId="10986"/>
    <cellStyle name="Comma [0] 3 2 8 7 4 2 2" xfId="10987"/>
    <cellStyle name="Comma [0] 2 4 8 8 4 2" xfId="10988"/>
    <cellStyle name="Comma [0] 2 2 2 3 13 3" xfId="10989"/>
    <cellStyle name="Comma [0] 2 3 2 5 6 3 2 5" xfId="10990"/>
    <cellStyle name="Comma [0] 2 2 3 2 3 3 3 2" xfId="10991"/>
    <cellStyle name="Comma [0] 2 2 2 2 2 3 3 4" xfId="10992"/>
    <cellStyle name="Comma [0] 2 2 2 2 2 3 3 4 2" xfId="10993"/>
    <cellStyle name="Comma [0] 2 2 4 4 8 3 4 2" xfId="10994"/>
    <cellStyle name="Comma [0] 2 3 3 5 7 3 2 4" xfId="10995"/>
    <cellStyle name="Comma [0] 5 4 6 2 2 2" xfId="10996"/>
    <cellStyle name="Comma [0] 2 2 2 3 13 4" xfId="10997"/>
    <cellStyle name="Comma [0] 2 2 4 8 3 2" xfId="10998"/>
    <cellStyle name="Comma [0] 2 2 2 2 2 3 3 5" xfId="10999"/>
    <cellStyle name="Comma [0] 5 4 6 2 2 3" xfId="11000"/>
    <cellStyle name="Comma [0] 2 2 2 3 13 5" xfId="11001"/>
    <cellStyle name="Comma [0] 2 2 4 8 3 3" xfId="11002"/>
    <cellStyle name="Comma [0] 2 2 2 2 2 3 3 6" xfId="11003"/>
    <cellStyle name="Comma [0] 2 2 4 2 4 3 3 2" xfId="11004"/>
    <cellStyle name="Comma [0] 2 2 2 2 2 3 4" xfId="11005"/>
    <cellStyle name="Comma [0] 2 3 2 3 2 3 2 2" xfId="11006"/>
    <cellStyle name="Comma [0] 2 2 4 8 6 2 3" xfId="11007"/>
    <cellStyle name="Comma [0] 2 2 2 2 2 3 4 2" xfId="11008"/>
    <cellStyle name="Comma [0] 2 3 2 3 2 3 2 2 2" xfId="11009"/>
    <cellStyle name="Comma [0] 2 2 4 8 6 2 3 2" xfId="11010"/>
    <cellStyle name="Comma [0] 2 2 2 2 2 3 4 2 2" xfId="11011"/>
    <cellStyle name="Comma [0] 2 2 2 3 14 2" xfId="11012"/>
    <cellStyle name="Comma [0] 2 3 2 3 2 3 2 3" xfId="11013"/>
    <cellStyle name="Comma [0] 2 2 4 8 6 2 4" xfId="11014"/>
    <cellStyle name="Comma [0] 2 2 2 2 2 3 4 3" xfId="11015"/>
    <cellStyle name="Comma [0] 3 2 8 3 5" xfId="11016"/>
    <cellStyle name="Comma [0] 2 3 2 3 8 3" xfId="11017"/>
    <cellStyle name="Comma [0] 3 2 6 2" xfId="11018"/>
    <cellStyle name="Comma [0] 2 2 3 2 11 4 2" xfId="11019"/>
    <cellStyle name="Comma [0] 5 13 8" xfId="11020"/>
    <cellStyle name="Comma [0] 2 2 2 2 2 5 2 2 2" xfId="11021"/>
    <cellStyle name="Comma [0] 2 2 3 2 3 3 4 2" xfId="11022"/>
    <cellStyle name="Comma [0] 2 3 2 3 2 3 2 4" xfId="11023"/>
    <cellStyle name="Comma [0] 2 2 4 8 6 2 5" xfId="11024"/>
    <cellStyle name="Comma [0] 2 3 3 3 3 3 2 2" xfId="11025"/>
    <cellStyle name="Comma [0] 2 2 2 2 2 3 4 4" xfId="11026"/>
    <cellStyle name="Comma [0] 5 13 9" xfId="11027"/>
    <cellStyle name="Comma [0] 2 2 2 2 2 5 2 2 3" xfId="11028"/>
    <cellStyle name="Comma [0] 2 3 2 3 2 3 2 5" xfId="11029"/>
    <cellStyle name="Comma [0] 3 2 6 3 4 2 2" xfId="11030"/>
    <cellStyle name="Comma [0] 2 2 4 8 6 2 6" xfId="11031"/>
    <cellStyle name="Comma [0] 2 2 4 8 4 2" xfId="11032"/>
    <cellStyle name="Comma [0] 2 3 3 3 3 3 2 3" xfId="11033"/>
    <cellStyle name="Comma [0] 2 2 2 2 2 3 4 5" xfId="11034"/>
    <cellStyle name="Comma [0] 4 3 3 7 4 5" xfId="11035"/>
    <cellStyle name="Comma [0] 3 4 7 2 3 2 5" xfId="11036"/>
    <cellStyle name="Comma [0] 2 2 2 2 8 2 2 4 2" xfId="11037"/>
    <cellStyle name="Comma [0] 4 3 12 2 2" xfId="11038"/>
    <cellStyle name="Comma [0] 3 3 5 7 2 2 4" xfId="11039"/>
    <cellStyle name="Comma [0] 2 4 4 8 2 4 2" xfId="11040"/>
    <cellStyle name="Comma [0] 2 2 2 4 6 2" xfId="11041"/>
    <cellStyle name="Comma [0] 2 2 2 2 2 3 5" xfId="11042"/>
    <cellStyle name="Comma [0] 4 3 12 2 2 2" xfId="11043"/>
    <cellStyle name="Comma [0] 2 4 3 2 4 5" xfId="11044"/>
    <cellStyle name="Comma [0] 3 3 9 4 2 7" xfId="11045"/>
    <cellStyle name="Comma [0] 2 2 2 4 6 2 2" xfId="11046"/>
    <cellStyle name="Comma [0] 2 3 2 3 2 3 3 2" xfId="11047"/>
    <cellStyle name="Comma [0] 2 2 4 8 6 3 3" xfId="11048"/>
    <cellStyle name="Comma [0] 2 2 2 2 2 3 5 2" xfId="11049"/>
    <cellStyle name="Comma [0] 2 2 2 4 6 2 2 2" xfId="11050"/>
    <cellStyle name="Comma [0] 4 3 4 11 5" xfId="11051"/>
    <cellStyle name="Comma [0] 2 2 4 8 6 3 3 2" xfId="11052"/>
    <cellStyle name="Comma [0] 2 3 11 3 2 2 4" xfId="11053"/>
    <cellStyle name="Comma [0] 2 2 2 2 2 3 5 2 2" xfId="11054"/>
    <cellStyle name="Comma [0] 2 2 2 3 15 2" xfId="11055"/>
    <cellStyle name="Comma [0] 4 3 12 2 2 3" xfId="11056"/>
    <cellStyle name="Comma [0] 2 3 3 5 7 3 4 2" xfId="11057"/>
    <cellStyle name="Comma [0] 4 4 5 2 4 2" xfId="11058"/>
    <cellStyle name="Comma [0] 2 2 2 4 6 2 3" xfId="11059"/>
    <cellStyle name="Comma [0] 2 3 2 12 3 2 2" xfId="11060"/>
    <cellStyle name="Comma [0] 2 2 4 8 6 3 4" xfId="11061"/>
    <cellStyle name="Comma [0] 2 2 2 2 2 3 5 3" xfId="11062"/>
    <cellStyle name="Comma [0] 5 14 8" xfId="11063"/>
    <cellStyle name="Comma [0] 2 2 2 2 2 5 2 3 2" xfId="11064"/>
    <cellStyle name="Comma [0] 4 2 9 7 4 2 2" xfId="11065"/>
    <cellStyle name="Comma [0] 3 4 6 8 3 2 2 2" xfId="11066"/>
    <cellStyle name="Comma [0] 2 2 2 4 6 2 4" xfId="11067"/>
    <cellStyle name="Comma [0] 2 3 2 12 3 2 3" xfId="11068"/>
    <cellStyle name="Comma [0] 2 2 4 8 6 3 5" xfId="11069"/>
    <cellStyle name="Comma [0] 5 8 4 2 3" xfId="11070"/>
    <cellStyle name="Comma [0] 2 3 3 3 3 3 3 2" xfId="11071"/>
    <cellStyle name="Comma [0] 2 2 2 2 2 3 5 4" xfId="11072"/>
    <cellStyle name="Comma [0] 2 2 2 4 6 2 5" xfId="11073"/>
    <cellStyle name="Comma [0] 2 3 2 12 3 2 4" xfId="11074"/>
    <cellStyle name="Comma [0] 2 2 4 8 6 3 6" xfId="11075"/>
    <cellStyle name="Comma [0] 2 2 4 8 5 2" xfId="11076"/>
    <cellStyle name="Comma [0] 2 2 2 2 2 3 5 5" xfId="11077"/>
    <cellStyle name="Comma [0] 4 3 12 2 3" xfId="11078"/>
    <cellStyle name="Comma [0] 3 3 5 7 2 2 5" xfId="11079"/>
    <cellStyle name="Comma [0] 3 12 2 2 3 2" xfId="11080"/>
    <cellStyle name="Comma [0] 3 2 2 4 7 10" xfId="11081"/>
    <cellStyle name="Comma [0] 2 2 2 4 6 3" xfId="11082"/>
    <cellStyle name="Comma [0] 2 4 2 4 2 3 2" xfId="11083"/>
    <cellStyle name="Comma [0] 3 4 7 4 7 2" xfId="11084"/>
    <cellStyle name="Comma [0] 2 2 2 2 2 3 6" xfId="11085"/>
    <cellStyle name="Comma [0] 4 3 12 2 3 2" xfId="11086"/>
    <cellStyle name="Comma [0] 2 4 3 2 5 5" xfId="11087"/>
    <cellStyle name="Comma [0] 3 3 9 4 3 7" xfId="11088"/>
    <cellStyle name="Comma [0] 2 2 2 4 6 3 2" xfId="11089"/>
    <cellStyle name="Comma [0] 2 3 2 3 2 3 4 2" xfId="11090"/>
    <cellStyle name="Comma [0] 2 2 4 8 6 4 3" xfId="11091"/>
    <cellStyle name="Comma [0] 2 2 2 2 2 3 6 2" xfId="11092"/>
    <cellStyle name="Comma [0] 2 2 2 2 2 4" xfId="11093"/>
    <cellStyle name="Comma [0] 4 12 5 2" xfId="11094"/>
    <cellStyle name="Comma [0] 2 2 2 2 5 3 4 2" xfId="11095"/>
    <cellStyle name="Comma [0] 2 2 2 2 4 2 3 2 3" xfId="11096"/>
    <cellStyle name="Comma [0] 2 2 2 2 2 4 2" xfId="11097"/>
    <cellStyle name="Comma [0] 2 3 3 2 5 2 7" xfId="11098"/>
    <cellStyle name="Comma [0] 4 12 5 2 2" xfId="11099"/>
    <cellStyle name="Comma [0] 2 2 2 2 5 3 4 2 2" xfId="11100"/>
    <cellStyle name="Comma [0] 2 2 6 2" xfId="11101"/>
    <cellStyle name="Comma [0] 2 2 2 2 2 4 2 2 2" xfId="11102"/>
    <cellStyle name="Comma [0] 2 2 6 3" xfId="11103"/>
    <cellStyle name="Comma [0] 2 2 2 2 2 4 2 2 3" xfId="11104"/>
    <cellStyle name="Comma [0] 2 2 6 4" xfId="11105"/>
    <cellStyle name="Comma [0] 2 2 2 2 2 4 2 2 4" xfId="11106"/>
    <cellStyle name="Comma [0] 2 2 6 5" xfId="11107"/>
    <cellStyle name="Comma [0] 3 2 2 2 7 4 3" xfId="11108"/>
    <cellStyle name="Comma [0] 3 19 2 2 2" xfId="11109"/>
    <cellStyle name="Comma [0] 2 2 2 2 2 4 2 2 5" xfId="11110"/>
    <cellStyle name="Comma [0] 2 2 7 2" xfId="11111"/>
    <cellStyle name="Comma [0] 2 2 2 2 2 4 2 3 2" xfId="11112"/>
    <cellStyle name="Comma [0] 2 2 2 2 2 4 2 4 2" xfId="11113"/>
    <cellStyle name="Comma [0] 2 2 4 5 8 2 2 5" xfId="11114"/>
    <cellStyle name="Comma [0] 2 3 8 8 3 2 4" xfId="11115"/>
    <cellStyle name="Comma [0] 2 2 2 2 3 16" xfId="11116"/>
    <cellStyle name="Comma [0] 2 2 4 9 2 3" xfId="11117"/>
    <cellStyle name="Comma [0] 2 2 2 2 2 4 2 6" xfId="11118"/>
    <cellStyle name="Comma [0] 2 3 3 8 6 2 4 2" xfId="11119"/>
    <cellStyle name="Comma [0] 2 2 4 3 13 3" xfId="11120"/>
    <cellStyle name="Comma [0] 2 2 4 2 4 4 2 2" xfId="11121"/>
    <cellStyle name="Comma [0] 2 2 4 9 2 4" xfId="11122"/>
    <cellStyle name="Comma [0] 2 3 5 4 5 2 2" xfId="11123"/>
    <cellStyle name="Comma [0] 3 2 5 9 2 2" xfId="11124"/>
    <cellStyle name="Comma [0] 2 2 2 2 2 4 2 7" xfId="11125"/>
    <cellStyle name="Comma [0] 2 2 4 3 13 4" xfId="11126"/>
    <cellStyle name="Comma [0] 2 2 2 2 2 4 3" xfId="11127"/>
    <cellStyle name="Comma [0] 2 2 3 6 10 3" xfId="11128"/>
    <cellStyle name="Comma [0] 2 3 6 2" xfId="11129"/>
    <cellStyle name="Comma [0] 2 2 2 2 2 4 3 2 2" xfId="11130"/>
    <cellStyle name="Comma [0] 2 2 3 6 10 4" xfId="11131"/>
    <cellStyle name="Comma [0] 2 3 6 3" xfId="11132"/>
    <cellStyle name="Comma [0] 2 2 2 2 2 4 3 2 3" xfId="11133"/>
    <cellStyle name="Comma [0] 2 2 3 6 10 5" xfId="11134"/>
    <cellStyle name="Comma [0] 2 3 6 4" xfId="11135"/>
    <cellStyle name="Comma [0] 2 2 2 2 2 4 3 2 4" xfId="11136"/>
    <cellStyle name="Comma [0] 2 2 3 6 10 6" xfId="11137"/>
    <cellStyle name="Comma [0] 2 3 6 5" xfId="11138"/>
    <cellStyle name="Comma [0] 2 2 2 2 2 4 3 2 5" xfId="11139"/>
    <cellStyle name="Comma [0] 2 2 3 6 11 3" xfId="11140"/>
    <cellStyle name="Comma [0] 2 3 7 2" xfId="11141"/>
    <cellStyle name="Comma [0] 2 2 2 2 2 4 3 3 2" xfId="11142"/>
    <cellStyle name="Comma [0] 2 2 2 2 2 4 3 4" xfId="11143"/>
    <cellStyle name="Comma [0] 2 2 4 5 8 3 2 5" xfId="11144"/>
    <cellStyle name="Comma [0] 2 2 2 2 8 16" xfId="11145"/>
    <cellStyle name="Comma [0] 2 2 9 2 2 4 2" xfId="11146"/>
    <cellStyle name="Comma [0] 2 2 3 6 12 3" xfId="11147"/>
    <cellStyle name="Comma [0] 2 3 8 2" xfId="11148"/>
    <cellStyle name="Comma [0] 2 2 2 2 2 4 3 4 2" xfId="11149"/>
    <cellStyle name="Comma [0] 2 2 4 9 3 3" xfId="11150"/>
    <cellStyle name="Comma [0] 2 2 2 2 2 4 3 6" xfId="11151"/>
    <cellStyle name="Comma [0] 2 2 2 2 2 4 4" xfId="11152"/>
    <cellStyle name="Comma [0] 2 3 2 3 2 4 2 2" xfId="11153"/>
    <cellStyle name="Comma [0] 2 4 6" xfId="11154"/>
    <cellStyle name="Comma [0] 2 2 4 8 7 2 3" xfId="11155"/>
    <cellStyle name="Comma [0] 2 2 2 2 2 4 4 2" xfId="11156"/>
    <cellStyle name="Comma [0] 2 4 6 2" xfId="11157"/>
    <cellStyle name="Comma [0] 2 2 4 8 7 2 3 2" xfId="11158"/>
    <cellStyle name="Comma [0] 2 2 2 2 2 4 4 2 2" xfId="11159"/>
    <cellStyle name="Comma [0] 2 4 7" xfId="11160"/>
    <cellStyle name="Comma [0] 2 2 4 8 7 2 4" xfId="11161"/>
    <cellStyle name="Comma [0] 2 2 2 2 2 4 4 3" xfId="11162"/>
    <cellStyle name="Comma [0] 2 2 2 2 2 5 3 2 2" xfId="11163"/>
    <cellStyle name="Comma [0] 2 4 8" xfId="11164"/>
    <cellStyle name="Comma [0] 3 3 4 3 3 2 2 2" xfId="11165"/>
    <cellStyle name="Comma [0] 2 2 4 8 7 2 5" xfId="11166"/>
    <cellStyle name="Comma [0] 2 3 3 3 3 4 2 2" xfId="11167"/>
    <cellStyle name="Comma [0] 2 2 2 2 2 4 4 4" xfId="11168"/>
    <cellStyle name="Comma [0] 2 2 2 2 2 5 3 2 3" xfId="11169"/>
    <cellStyle name="Comma [0] 4 3 3 10 2 2" xfId="11170"/>
    <cellStyle name="Comma [0] 2 4 9" xfId="11171"/>
    <cellStyle name="Comma [0] 3 2 6 3 5 2 2" xfId="11172"/>
    <cellStyle name="Comma [0] 2 2 4 9 4 2" xfId="11173"/>
    <cellStyle name="Comma [0] 2 2 4 8 7 2 6" xfId="11174"/>
    <cellStyle name="Comma [0] 2 2 2 2 2 4 4 5" xfId="11175"/>
    <cellStyle name="Comma [0] 2 2 4 3 15 2" xfId="11176"/>
    <cellStyle name="Comma [0] 2 2 2 4 7 2" xfId="11177"/>
    <cellStyle name="Comma [0] 2 2 9 2 4" xfId="11178"/>
    <cellStyle name="Comma [0] 2 3 6 7 10" xfId="11179"/>
    <cellStyle name="Comma [0] 4 3 12 3 2" xfId="11180"/>
    <cellStyle name="Comma [0] 2 2 4 9 2 2 2 4" xfId="11181"/>
    <cellStyle name="Comma [0] 2 2 2 2 2 4 5" xfId="11182"/>
    <cellStyle name="Comma [0] 2 3 3 2 4 5 4" xfId="11183"/>
    <cellStyle name="Comma [0] 3 2 2 7 3 3 3" xfId="11184"/>
    <cellStyle name="Comma [0] 2 2 3 6 2 3 2 3" xfId="11185"/>
    <cellStyle name="Comma [0] 2 2 2 4 7 2 2 2" xfId="11186"/>
    <cellStyle name="Comma [0] 2 2 9 2 4 2 2" xfId="11187"/>
    <cellStyle name="Comma [0] 4 3 9 11 5" xfId="11188"/>
    <cellStyle name="Comma [0] 2 2 4 8 7 3 3 2" xfId="11189"/>
    <cellStyle name="Comma [0] 2 3 11 4 2 2 4" xfId="11190"/>
    <cellStyle name="Comma [0] 2 2 2 2 2 4 5 2 2" xfId="11191"/>
    <cellStyle name="Comma [0] 2 2 2 2 2 5 3 3 2" xfId="11192"/>
    <cellStyle name="Comma [0] 4 2 9 7 5 2 2" xfId="11193"/>
    <cellStyle name="Comma [0] 2 2 2 4 7 2 4" xfId="11194"/>
    <cellStyle name="Comma [0] 2 2 9 2 4 4" xfId="11195"/>
    <cellStyle name="Comma [0] 2 2 4 8 7 3 5" xfId="11196"/>
    <cellStyle name="Comma [0] 3 2 2 8 2 2 2 2" xfId="11197"/>
    <cellStyle name="Comma [0] 2 2 2 2 2 4 5 4" xfId="11198"/>
    <cellStyle name="Comma [0] 2 2 2 4 7 2 5" xfId="11199"/>
    <cellStyle name="Comma [0] 2 2 9 2 4 5" xfId="11200"/>
    <cellStyle name="Comma [0] 2 2 4 9 5 2" xfId="11201"/>
    <cellStyle name="Comma [0] 2 2 4 8 7 3 6" xfId="11202"/>
    <cellStyle name="Comma [0] 3 2 2 8 2 2 2 3" xfId="11203"/>
    <cellStyle name="Comma [0] 2 2 2 2 2 4 5 5" xfId="11204"/>
    <cellStyle name="Comma [0] 4 3 12 3 3" xfId="11205"/>
    <cellStyle name="Comma [0] 2 2 4 9 2 2 2 5" xfId="11206"/>
    <cellStyle name="Comma [0] 3 12 2 2 4 2" xfId="11207"/>
    <cellStyle name="Comma [0] 2 2 2 4 7 3" xfId="11208"/>
    <cellStyle name="Comma [0] 2 2 9 2 5" xfId="11209"/>
    <cellStyle name="Comma [0] 3 3 3 3 2 2 4" xfId="11210"/>
    <cellStyle name="Comma [0] 2 4 2 4 2 4 2" xfId="11211"/>
    <cellStyle name="Comma [0] 2 2 2 2 2 4 6" xfId="11212"/>
    <cellStyle name="Comma [0] 4 3 12 3 3 2" xfId="11213"/>
    <cellStyle name="Comma [0] 2 4 3 3 5 5" xfId="11214"/>
    <cellStyle name="Comma [0] 3 3 9 5 3 7" xfId="11215"/>
    <cellStyle name="Comma [0] 2 2 2 4 7 3 2" xfId="11216"/>
    <cellStyle name="Comma [0] 2 2 9 2 5 2" xfId="11217"/>
    <cellStyle name="Comma [0] 3 4 3 4 2 2 2 2" xfId="11218"/>
    <cellStyle name="Comma [0] 2 2 4 8 7 4 3" xfId="11219"/>
    <cellStyle name="Comma [0] 2 2 2 2 2 4 6 2" xfId="11220"/>
    <cellStyle name="Comma [0] 2 2 2 2 2 5" xfId="11221"/>
    <cellStyle name="Comma [0] 4 12 5 3" xfId="11222"/>
    <cellStyle name="Comma [0] 2 2 2 2 5 3 4 3" xfId="11223"/>
    <cellStyle name="Comma [0] 2 2 2 2 4 2 3 2 4" xfId="11224"/>
    <cellStyle name="Comma [0] 4 3 2 4 2 2 3" xfId="11225"/>
    <cellStyle name="Comma [0] 2 2 2 2 9 8 3" xfId="11226"/>
    <cellStyle name="Comma [0] 3 3 14 3 4 2" xfId="11227"/>
    <cellStyle name="Comma [0] 3 2 9 8 2 2 2" xfId="11228"/>
    <cellStyle name="Comma [0] 2 2 2 2 2 5 10" xfId="11229"/>
    <cellStyle name="Comma [0] 2 2 2 2 2 5 2 2 4" xfId="11230"/>
    <cellStyle name="Comma [0] 2 3 2 8 5 3 4 2" xfId="11231"/>
    <cellStyle name="Comma [0] 3 7 3 2 4 2" xfId="11232"/>
    <cellStyle name="Comma [0] 3 2 8" xfId="11233"/>
    <cellStyle name="Comma [0] 2 2 3 2 3 5 2 2" xfId="11234"/>
    <cellStyle name="Comma [0] 2 2 3 2 11 6" xfId="11235"/>
    <cellStyle name="Comma [0] 2 2 2 2 2 5 2 4" xfId="11236"/>
    <cellStyle name="Comma [0] 3 2 8 15" xfId="11237"/>
    <cellStyle name="Comma [0] 2 2 2 2 2 5 2 4 2" xfId="11238"/>
    <cellStyle name="Comma [0] 2 2 2 2 2 5 2 6" xfId="11239"/>
    <cellStyle name="Comma [0] 2 3 3 8 6 3 4 2" xfId="11240"/>
    <cellStyle name="Comma [0] 4 7 4 2 4 2" xfId="11241"/>
    <cellStyle name="Comma [0] 2 2 4 2 4 5 2 2" xfId="11242"/>
    <cellStyle name="Comma [0] 3 4 6 10 4 2" xfId="11243"/>
    <cellStyle name="Comma [0] 2 3 3 3 3 3 7" xfId="11244"/>
    <cellStyle name="Comma [0] 4 13 3 3 2" xfId="11245"/>
    <cellStyle name="Comma [0] 2 2 2 2 5 4 2 3 2" xfId="11246"/>
    <cellStyle name="Comma [0] 2 2 2 2 2 5 2 7" xfId="11247"/>
    <cellStyle name="Comma [0] 2 2 4 5 8 10" xfId="11248"/>
    <cellStyle name="Comma [0] 2 2 2 2 2 5 3" xfId="11249"/>
    <cellStyle name="Comma [0] 2 2 2 2 2 5 3 2 4" xfId="11250"/>
    <cellStyle name="Comma [0] 2 2 2 2 2 5 3 4" xfId="11251"/>
    <cellStyle name="Comma [0] 2 2 2 6 2 2 2 2 2" xfId="11252"/>
    <cellStyle name="Comma [0] 2 2 2 2 2 5 3 6" xfId="11253"/>
    <cellStyle name="Comma [0] 2 2 2 7 2 3 2 2 2" xfId="11254"/>
    <cellStyle name="Comma [0] 2 2 2 2 2 5 4" xfId="11255"/>
    <cellStyle name="Comma [0] 3 4 6" xfId="11256"/>
    <cellStyle name="Comma [0] 2 2 3 2 13 4" xfId="11257"/>
    <cellStyle name="Comma [0] 2 3 2 3 2 5 2 2" xfId="11258"/>
    <cellStyle name="Comma [0] 2 2 4 8 8 2 3" xfId="11259"/>
    <cellStyle name="Comma [0] 2 2 2 2 2 5 4 2" xfId="11260"/>
    <cellStyle name="Comma [0] 2 2 4 8 8 2 5" xfId="11261"/>
    <cellStyle name="Comma [0] 5 3 10 2 4" xfId="11262"/>
    <cellStyle name="Comma [0] 2 3 3 3 3 5 2 2" xfId="11263"/>
    <cellStyle name="Comma [0] 3 10 6 10" xfId="11264"/>
    <cellStyle name="Comma [0] 2 2 2 2 2 5 4 4" xfId="11265"/>
    <cellStyle name="Comma [0] 2 4 3 4 3 7" xfId="11266"/>
    <cellStyle name="Comma [0] 2 2 2 2 4 2 10" xfId="11267"/>
    <cellStyle name="Comma [0] 2 2 9 3 3 4" xfId="11268"/>
    <cellStyle name="Comma [0] 2 3 3 3 3 5 4" xfId="11269"/>
    <cellStyle name="Comma [0] 3 4 4 4 3 3 2" xfId="11270"/>
    <cellStyle name="Comma [0] 3 2 2 8 2 3 3" xfId="11271"/>
    <cellStyle name="Comma [0] 2 2 3 6 3 2 2 3" xfId="11272"/>
    <cellStyle name="Comma [0] 2 2 9 3 3 2 2" xfId="11273"/>
    <cellStyle name="Comma [0] 2 2 2 6 2 2 2 5" xfId="11274"/>
    <cellStyle name="Comma [0] 2 2 2 2 2 5 4 2 2" xfId="11275"/>
    <cellStyle name="Comma [0] 3 4 7" xfId="11276"/>
    <cellStyle name="Comma [0] 2 2 3 2 13 5" xfId="11277"/>
    <cellStyle name="Comma [0] 2 2 4 8 8 2 4" xfId="11278"/>
    <cellStyle name="Comma [0] 2 2 2 2 2 5 4 3" xfId="11279"/>
    <cellStyle name="Comma [0] 2 2 2 2 2 5 4 5" xfId="11280"/>
    <cellStyle name="Comma [0] 2 2 3 10" xfId="11281"/>
    <cellStyle name="Comma [0] 2 2 2 4 8 2" xfId="11282"/>
    <cellStyle name="Comma [0] 2 2 9 3 4" xfId="11283"/>
    <cellStyle name="Comma [0] 2 2 2 2 2 5 5" xfId="11284"/>
    <cellStyle name="Comma [0] 2 2 3 11" xfId="11285"/>
    <cellStyle name="Comma [0] 2 2 2 4 8 3" xfId="11286"/>
    <cellStyle name="Comma [0] 2 2 9 3 5" xfId="11287"/>
    <cellStyle name="Comma [0] 2 2 2 2 2 5 6" xfId="11288"/>
    <cellStyle name="Comma [0] 2 2 8 3 2 2 2" xfId="11289"/>
    <cellStyle name="Comma [0] 2 2 3 13" xfId="11290"/>
    <cellStyle name="Comma [0] 2 2 2 4 8 5" xfId="11291"/>
    <cellStyle name="Comma [0] 2 2 9 3 7" xfId="11292"/>
    <cellStyle name="Comma [0] 2 2 2 2 2 5 8" xfId="11293"/>
    <cellStyle name="Comma [0] 2 2 8 3 2 2 4" xfId="11294"/>
    <cellStyle name="Comma [0] 2 2 3 14" xfId="11295"/>
    <cellStyle name="Comma [0] 2 2 2 4 8 6" xfId="11296"/>
    <cellStyle name="Comma [0] 2 2 9 3 8" xfId="11297"/>
    <cellStyle name="Comma [0] 3 7 6 6 2" xfId="11298"/>
    <cellStyle name="Comma [0] 2 2 2 2 2 5 9" xfId="11299"/>
    <cellStyle name="Comma [0] 2 2 8 3 2 2 5" xfId="11300"/>
    <cellStyle name="Comma [0] 2 2 2 5 2 4" xfId="11301"/>
    <cellStyle name="Comma [0] 4 15 5 2" xfId="11302"/>
    <cellStyle name="Comma [0] 2 2 2 2 5 6 4 2" xfId="11303"/>
    <cellStyle name="Comma [0] 2 2 2 6 5 3 2 3" xfId="11304"/>
    <cellStyle name="Comma [0] 2 2 3 5 4 5 4" xfId="11305"/>
    <cellStyle name="Comma [0] 2 3 3 6 4 5 2" xfId="11306"/>
    <cellStyle name="Comma [0] 4 5 2 4 2" xfId="11307"/>
    <cellStyle name="Comma [0] 2 2 2 2 2 6 10" xfId="11308"/>
    <cellStyle name="Comma [0] 2 2 2 2 2 6 2 2 5" xfId="11309"/>
    <cellStyle name="Comma [0] 2 2 2 2 2 6 2 5" xfId="11310"/>
    <cellStyle name="Comma [0] 2 2 2 2 2 6 2 6" xfId="11311"/>
    <cellStyle name="Comma [0] 3 4 6 11 4 2" xfId="11312"/>
    <cellStyle name="Comma [0] 2 3 3 3 4 3 7" xfId="11313"/>
    <cellStyle name="Comma [0] 4 2 2 2 7" xfId="11314"/>
    <cellStyle name="Comma [0] 2 2 2 2 5 4 3 3 2" xfId="11315"/>
    <cellStyle name="Comma [0] 2 2 2 2 2 6 2 7" xfId="11316"/>
    <cellStyle name="Comma [0] 2 2 4 9 7 2 5" xfId="11317"/>
    <cellStyle name="Comma [0] 2 3 3 3 4 4 2 2" xfId="11318"/>
    <cellStyle name="Comma [0] 4 2 2 3 2 2" xfId="11319"/>
    <cellStyle name="Comma [0] 2 2 2 2 3 4 4 4" xfId="11320"/>
    <cellStyle name="Comma [0] 2 2 2 2 2 6 3 2 2" xfId="11321"/>
    <cellStyle name="Comma [0] 3 2 6 4 5 2 2" xfId="11322"/>
    <cellStyle name="Comma [0] 2 2 5 9 4 2" xfId="11323"/>
    <cellStyle name="Comma [0] 2 2 4 9 7 2 6" xfId="11324"/>
    <cellStyle name="Comma [0] 4 2 2 3 2 3" xfId="11325"/>
    <cellStyle name="Comma [0] 2 2 2 2 3 4 4 5" xfId="11326"/>
    <cellStyle name="Comma [0] 2 2 2 2 2 6 3 2 3" xfId="11327"/>
    <cellStyle name="Comma [0] 2 2 2 2 2 6 3 2 4" xfId="11328"/>
    <cellStyle name="Comma [0] 3 2 2 4 8 4 3" xfId="11329"/>
    <cellStyle name="Comma [0] 2 3 2 6 4 3 2 2 2" xfId="11330"/>
    <cellStyle name="Comma [0] 3 5 2 2 2 2 2" xfId="11331"/>
    <cellStyle name="Comma [0] 2 2 2 2 2 6 3 2 5" xfId="11332"/>
    <cellStyle name="Comma [0] 2 2 2 5 7 2 4" xfId="11333"/>
    <cellStyle name="Comma [0] 2 2 4 9 7 3 5" xfId="11334"/>
    <cellStyle name="Comma [0] 4 2 2 3 3 2" xfId="11335"/>
    <cellStyle name="Comma [0] 3 2 2 8 3 2 2 2" xfId="11336"/>
    <cellStyle name="Comma [0] 2 2 2 2 3 4 5 4" xfId="11337"/>
    <cellStyle name="Comma [0] 2 2 2 2 2 6 3 3 2" xfId="11338"/>
    <cellStyle name="Comma [0] 4 3 4 3 2 2 2 2" xfId="11339"/>
    <cellStyle name="Comma [0] 2 2 4 8 9 2 3" xfId="11340"/>
    <cellStyle name="Comma [0] 2 2 2 2 2 6 4 2" xfId="11341"/>
    <cellStyle name="Comma [0] 2 4 4 4 3 7" xfId="11342"/>
    <cellStyle name="Comma [0] 2 2 2 2 9 2 10" xfId="11343"/>
    <cellStyle name="Comma [0] 2 2 4 9 8 2 5" xfId="11344"/>
    <cellStyle name="Comma [0] 2 3 3 3 4 5 2 2" xfId="11345"/>
    <cellStyle name="Comma [0] 4 2 2 4 2 2" xfId="11346"/>
    <cellStyle name="Comma [0] 2 2 2 2 3 5 4 4" xfId="11347"/>
    <cellStyle name="Comma [0] 2 3 3 4 3 5 4" xfId="11348"/>
    <cellStyle name="Comma [0] 3 4 4 5 3 3 2" xfId="11349"/>
    <cellStyle name="Comma [0] 3 2 2 9 2 3 3" xfId="11350"/>
    <cellStyle name="Comma [0] 2 2 3 6 4 2 2 3" xfId="11351"/>
    <cellStyle name="Comma [0] 2 2 2 6 3 2 2 5" xfId="11352"/>
    <cellStyle name="Comma [0] 2 3 2 6 13 3" xfId="11353"/>
    <cellStyle name="Comma [0] 2 2 9 4 3 2 2" xfId="11354"/>
    <cellStyle name="Comma [0] 2 3 3 5 8 3" xfId="11355"/>
    <cellStyle name="Comma [0] 4 4 6 2" xfId="11356"/>
    <cellStyle name="Comma [0] 2 2 4 5 16" xfId="11357"/>
    <cellStyle name="Comma [0] 2 2 2 2 2 6 4 2 2" xfId="11358"/>
    <cellStyle name="Comma [0] 2 2 4 8 9 2 4" xfId="11359"/>
    <cellStyle name="Comma [0] 2 2 2 2 2 6 4 3" xfId="11360"/>
    <cellStyle name="Comma [0] 2 2 2 2 2 6 4 5" xfId="11361"/>
    <cellStyle name="Comma [0] 2 2 2 2 2 6 6" xfId="11362"/>
    <cellStyle name="Comma [0] 2 2 2 8 10 7" xfId="11363"/>
    <cellStyle name="Comma [0] 2 2 8 3 2 3 2" xfId="11364"/>
    <cellStyle name="Comma [0] 2 2 2 2 8 9 2 3" xfId="11365"/>
    <cellStyle name="Comma [0] 2 2 2 4 9 3" xfId="11366"/>
    <cellStyle name="Comma [0] 2 2 9 4 5" xfId="11367"/>
    <cellStyle name="Comma [0] 2 2 4 7 8 2 2 3" xfId="11368"/>
    <cellStyle name="Comma [0] 2 2 2 5 7 4" xfId="11369"/>
    <cellStyle name="Comma [0] 2 2 3 7 7 2 2 5" xfId="11370"/>
    <cellStyle name="Comma [0] 2 2 2 2 3 4 7" xfId="11371"/>
    <cellStyle name="Comma [0] 2 2 4 3 6 3 2" xfId="11372"/>
    <cellStyle name="Comma [0] 2 2 2 2 2 7 10" xfId="11373"/>
    <cellStyle name="Comma [0] 3 6 9 5" xfId="11374"/>
    <cellStyle name="Comma [0] 2 2 3 2 5 3 4 2" xfId="11375"/>
    <cellStyle name="Comma [0] 2 3 2 3 4 3 2 4" xfId="11376"/>
    <cellStyle name="Comma [0] 2 3 3 3 5 3 2 2" xfId="11377"/>
    <cellStyle name="Comma [0] 4 2 3 2 2 2" xfId="11378"/>
    <cellStyle name="Comma [0] 2 2 2 2 4 3 4 4" xfId="11379"/>
    <cellStyle name="Comma [0] 2 2 2 2 2 7 2 2 2" xfId="11380"/>
    <cellStyle name="Comma [0] 2 2 4 2 8 3 4" xfId="11381"/>
    <cellStyle name="Comma [0] 2 4 7 3 5 4" xfId="11382"/>
    <cellStyle name="Comma [0] 2 2 2 2 2 7 2 2 2 2" xfId="11383"/>
    <cellStyle name="Comma [0] 3 6 9 6" xfId="11384"/>
    <cellStyle name="Comma [0] 2 3 2 3 4 3 2 5" xfId="11385"/>
    <cellStyle name="Comma [0] 3 2 6 5 4 2 2" xfId="11386"/>
    <cellStyle name="Comma [0] 3 2 2 2 2 5" xfId="11387"/>
    <cellStyle name="Comma [0] 2 2 6 8 4 2" xfId="11388"/>
    <cellStyle name="Comma [0] 4 2 3 2 2 3" xfId="11389"/>
    <cellStyle name="Comma [0] 2 2 2 2 4 3 4 5" xfId="11390"/>
    <cellStyle name="Comma [0] 2 3 9 8 2" xfId="11391"/>
    <cellStyle name="Comma [0] 2 3 3 3 5 3 2 3" xfId="11392"/>
    <cellStyle name="Comma [0] 2 2 2 2 2 7 2 2 3" xfId="11393"/>
    <cellStyle name="Comma [0] 2 2 2 2 2 7 2 2 4" xfId="11394"/>
    <cellStyle name="Comma [0] 2 2 2 2 2 7 2 2 5" xfId="11395"/>
    <cellStyle name="Comma [0] 2 2 2 2 2 7 2 4" xfId="11396"/>
    <cellStyle name="Comma [0] 2 2 2 2 2 7 2 5" xfId="11397"/>
    <cellStyle name="Comma [0] 4 3 5 4 10" xfId="11398"/>
    <cellStyle name="Comma [0] 2 2 4 12 2 2 2" xfId="11399"/>
    <cellStyle name="Comma [0] 2 2 2 2 2 7 2 6" xfId="11400"/>
    <cellStyle name="Comma [0] 2 2 4 12 2 2 3" xfId="11401"/>
    <cellStyle name="Comma [0] 2 2 2 2 2 7 2 7" xfId="11402"/>
    <cellStyle name="Comma [0] 2 2 3 4 8 3 2 4" xfId="11403"/>
    <cellStyle name="Comma [0] 2 2 2 2 2 7 3" xfId="11404"/>
    <cellStyle name="Comma [0] 2 2 2 8 11 4" xfId="11405"/>
    <cellStyle name="Comma [0] 2 3 3 3 5 4 2 2" xfId="11406"/>
    <cellStyle name="Comma [0] 4 2 3 3 2 2" xfId="11407"/>
    <cellStyle name="Comma [0] 2 2 2 2 4 4 4 4" xfId="11408"/>
    <cellStyle name="Comma [0] 2 2 2 2 2 7 3 2 2" xfId="11409"/>
    <cellStyle name="Comma [0] 3 2 6 5 5 2 2" xfId="11410"/>
    <cellStyle name="Comma [0] 3 2 2 3 2 5" xfId="11411"/>
    <cellStyle name="Comma [0] 2 2 6 9 4 2" xfId="11412"/>
    <cellStyle name="Comma [0] 4 2 3 3 2 3" xfId="11413"/>
    <cellStyle name="Comma [0] 2 2 2 2 4 4 4 5" xfId="11414"/>
    <cellStyle name="Comma [0] 2 2 2 2 2 7 3 2 3" xfId="11415"/>
    <cellStyle name="Comma [0] 2 2 2 2 2 7 3 2 4" xfId="11416"/>
    <cellStyle name="Comma [0] 3 5 2 3 2 2 2" xfId="11417"/>
    <cellStyle name="Comma [0] 2 2 2 2 2 7 3 2 5" xfId="11418"/>
    <cellStyle name="Comma [0] 2 2 3 4 8 3 2 5" xfId="11419"/>
    <cellStyle name="Comma [0] 2 2 2 2 2 7 4" xfId="11420"/>
    <cellStyle name="Comma [0] 2 2 2 8 11 5" xfId="11421"/>
    <cellStyle name="Comma [0] 2 2 2 2 2 7 4 2" xfId="11422"/>
    <cellStyle name="Comma [0] 2 3 3 3 5 5 2 2" xfId="11423"/>
    <cellStyle name="Comma [0] 4 2 3 4 2 2" xfId="11424"/>
    <cellStyle name="Comma [0] 2 2 2 2 4 5 4 4" xfId="11425"/>
    <cellStyle name="Comma [0] 2 3 3 5 3 5 4" xfId="11426"/>
    <cellStyle name="Comma [0] 3 4 4 6 3 3 2" xfId="11427"/>
    <cellStyle name="Comma [0] 2 2 3 6 5 2 2 3" xfId="11428"/>
    <cellStyle name="Comma [0] 2 2 9 5 3 2 2" xfId="11429"/>
    <cellStyle name="Comma [0] 2 2 2 6 4 2 2 5" xfId="11430"/>
    <cellStyle name="Comma [0] 2 2 2 2 2 7 4 2 2" xfId="11431"/>
    <cellStyle name="Comma [0] 2 2 2 2 2 7 4 3" xfId="11432"/>
    <cellStyle name="Comma [0] 3 2 10 2 2 2" xfId="11433"/>
    <cellStyle name="Comma [0] 2 2 2 2 2 7 5" xfId="11434"/>
    <cellStyle name="Comma [0] 2 2 2 8 11 6" xfId="11435"/>
    <cellStyle name="Comma [0] 2 2 2 2 8 9 3 2" xfId="11436"/>
    <cellStyle name="Comma [0] 2 2 2 2 2 7 6" xfId="11437"/>
    <cellStyle name="Comma [0] 2 2 2 8 11 7" xfId="11438"/>
    <cellStyle name="Comma [0] 2 2 8 3 2 4 2" xfId="11439"/>
    <cellStyle name="Comma [0] 2 2 2 2 2 7 7" xfId="11440"/>
    <cellStyle name="Comma [0] 2 2 2 2 2 7 9" xfId="11441"/>
    <cellStyle name="Comma [0] 3 2 2 7 11 3" xfId="11442"/>
    <cellStyle name="Comma [0] 2 2 2 2 3 9 7" xfId="11443"/>
    <cellStyle name="Comma [0] 2 3 9 10 4" xfId="11444"/>
    <cellStyle name="Comma [0] 2 2 2 2 2 8 10" xfId="11445"/>
    <cellStyle name="Comma [0] 2 2 5 8 2 4" xfId="11446"/>
    <cellStyle name="Comma [0] 2 3 5 5 4 2 2" xfId="11447"/>
    <cellStyle name="Comma [0] 2 2 3 2 4 3 2 5" xfId="11448"/>
    <cellStyle name="Comma [0] 2 2 2 2 8 9 4 2" xfId="11449"/>
    <cellStyle name="Comma [0] 3 2 6 8 2 2" xfId="11450"/>
    <cellStyle name="Comma [0] 2 2 2 2 3 3 2 7" xfId="11451"/>
    <cellStyle name="Comma [0] 2 2 2 2 9 5 3 2 2 2" xfId="11452"/>
    <cellStyle name="Comma [0] 2 2 9 6 4" xfId="11453"/>
    <cellStyle name="Comma [0] 4 3 12 7 2" xfId="11454"/>
    <cellStyle name="Comma [0] 2 2 4 2 5 3 2 3" xfId="11455"/>
    <cellStyle name="Comma [0] 2 2 2 2 2 8 5" xfId="11456"/>
    <cellStyle name="Comma [0] 2 2 2 2 2 8 6" xfId="11457"/>
    <cellStyle name="Comma [0] 2 2 2 2 2 8 7" xfId="11458"/>
    <cellStyle name="Comma [0] 2 2 2 2 2 8 9" xfId="11459"/>
    <cellStyle name="Comma [0] 2 2 2 8 4 10" xfId="11460"/>
    <cellStyle name="Comma [0] 5 4 7 2 2 4" xfId="11461"/>
    <cellStyle name="Comma [0] 2 2 2 2 2 9 5" xfId="11462"/>
    <cellStyle name="Comma [0] 2 2 5 8 3 4" xfId="11463"/>
    <cellStyle name="Comma [0] 3 2 6 8 3 2" xfId="11464"/>
    <cellStyle name="Comma [0] 2 2 2 2 3 3 3 7" xfId="11465"/>
    <cellStyle name="Comma [0] 2 2 9 7 4" xfId="11466"/>
    <cellStyle name="Comma [0] 2 3 6 8 10" xfId="11467"/>
    <cellStyle name="Comma [0] 5 4 7 2 2 5" xfId="11468"/>
    <cellStyle name="Comma [0] 2 2 2 2 2 9 6" xfId="11469"/>
    <cellStyle name="Comma [0] 3 23 3" xfId="11470"/>
    <cellStyle name="Comma [0] 3 18 3" xfId="11471"/>
    <cellStyle name="Comma [0] 3 2 8 8 2 2 2" xfId="11472"/>
    <cellStyle name="Comma [0] 2 2 2 2 25" xfId="11473"/>
    <cellStyle name="Comma [0] 3 8 6 4 5" xfId="11474"/>
    <cellStyle name="Comma [0] 2 2 4 7 2 3 2 2 2" xfId="11475"/>
    <cellStyle name="Comma [0] 2 3 2 7 3 5 2 2" xfId="11476"/>
    <cellStyle name="Comma [0] 2 2 2 2 3 10 2" xfId="11477"/>
    <cellStyle name="Comma [0] 3 2 2 7 10 2 2" xfId="11478"/>
    <cellStyle name="Comma [0] 2 2 2 2 3 8 6 2" xfId="11479"/>
    <cellStyle name="Comma [0] 2 3 14 5" xfId="11480"/>
    <cellStyle name="Comma [0] 2 2 2 2 3 10 3" xfId="11481"/>
    <cellStyle name="Comma [0] 2 3 3 4 6 7 2" xfId="11482"/>
    <cellStyle name="Comma [0] 2 2 2 2 3 10 4" xfId="11483"/>
    <cellStyle name="Comma [0] 2 2 2 2 3 10 5" xfId="11484"/>
    <cellStyle name="Comma [0] 2 2 2 2 3 10 6" xfId="11485"/>
    <cellStyle name="Comma [0] 3 10 11 2 2" xfId="11486"/>
    <cellStyle name="Comma [0] 3 11 8 3 2" xfId="11487"/>
    <cellStyle name="Comma [0] 4 13 4 2" xfId="11488"/>
    <cellStyle name="Comma [0] 2 2 2 2 5 4 3 2" xfId="11489"/>
    <cellStyle name="Comma [0] 2 2 2 2 3 10 7" xfId="11490"/>
    <cellStyle name="Comma [0] 3 10 11 2 3" xfId="11491"/>
    <cellStyle name="Comma [0] 4 13 4 3" xfId="11492"/>
    <cellStyle name="Comma [0] 2 2 2 2 5 4 3 3" xfId="11493"/>
    <cellStyle name="Comma [0] 2 2 3 5 7 2 2 2 2" xfId="11494"/>
    <cellStyle name="Comma [0] 2 2 2 2 3 11 2" xfId="11495"/>
    <cellStyle name="Comma [0] 2 2 2 2 3 11 2 2" xfId="11496"/>
    <cellStyle name="Comma [0] 2 2 4 5 8 8" xfId="11497"/>
    <cellStyle name="Comma [0] 2 2 3 3 3 3 2 2 2" xfId="11498"/>
    <cellStyle name="Comma [0] 2 2 2 2 3 11 2 3" xfId="11499"/>
    <cellStyle name="Comma [0] 2 2 4 5 8 9" xfId="11500"/>
    <cellStyle name="Comma [0] 2 2 2 2 3 11 2 4" xfId="11501"/>
    <cellStyle name="Comma [0] 3 17 2 4 2" xfId="11502"/>
    <cellStyle name="Comma [0] 2 2 4 2 9 2 2" xfId="11503"/>
    <cellStyle name="Comma [0] 2 4 7 4 4 2" xfId="11504"/>
    <cellStyle name="Comma [0] 2 4 8 7 3 2 5" xfId="11505"/>
    <cellStyle name="Comma [0] 2 2 2 2 5 10 3 2" xfId="11506"/>
    <cellStyle name="Comma [0] 2 2 3 4 3 2" xfId="11507"/>
    <cellStyle name="Comma [0] 3 2 10 4 2" xfId="11508"/>
    <cellStyle name="Comma [0] 2 2 2 2 3 11 2 5" xfId="11509"/>
    <cellStyle name="Comma [0] 2 2 4 5 8 2 2 3" xfId="11510"/>
    <cellStyle name="Comma [0] 2 2 8 7 3 2 4" xfId="11511"/>
    <cellStyle name="Comma [0] 2 3 8 8 3 2 2" xfId="11512"/>
    <cellStyle name="Comma [0] 2 2 3 5 7 2 2 5" xfId="11513"/>
    <cellStyle name="Comma [0] 2 2 2 2 3 14" xfId="11514"/>
    <cellStyle name="Comma [0] 3 4 9 6 2 2 4" xfId="11515"/>
    <cellStyle name="Comma [0] 2 3 8 8 3 2 2 2" xfId="11516"/>
    <cellStyle name="Comma [0] 2 2 2 2 3 14 2" xfId="11517"/>
    <cellStyle name="Comma [0] 2 2 4 5 8 2 2 4" xfId="11518"/>
    <cellStyle name="Comma [0] 2 2 8 7 3 2 5" xfId="11519"/>
    <cellStyle name="Comma [0] 2 3 8 8 3 2 3" xfId="11520"/>
    <cellStyle name="Comma [0] 2 2 2 2 3 15" xfId="11521"/>
    <cellStyle name="Comma [0] 2 2 2 2 7 7 3 2 4" xfId="11522"/>
    <cellStyle name="Comma [0] 2 2 2 2 3 15 2" xfId="11523"/>
    <cellStyle name="Comma [0] 2 3 8 8 3 2 5" xfId="11524"/>
    <cellStyle name="Comma [0] 2 2 2 2 3 17" xfId="11525"/>
    <cellStyle name="Comma [0] 2 2 4 5 12 2 2" xfId="11526"/>
    <cellStyle name="Comma [0] 2 2 2 2 3 18" xfId="11527"/>
    <cellStyle name="Comma [0] 2 2 2 2 3 2 2 2 2" xfId="11528"/>
    <cellStyle name="Comma [0] 2 2 2 2 3 2 2 3 2" xfId="11529"/>
    <cellStyle name="Comma [0] 3 3 12 2" xfId="11530"/>
    <cellStyle name="Comma [0] 2 2 3 2 4 2 2 2" xfId="11531"/>
    <cellStyle name="Comma [0] 2 2 2 2 3 2 2 4" xfId="11532"/>
    <cellStyle name="Comma [0] 3 3 12 2 2" xfId="11533"/>
    <cellStyle name="Comma [0] 2 2 3 2 4 2 2 2 2" xfId="11534"/>
    <cellStyle name="Comma [0] 3 4 2 2 3 2 5" xfId="11535"/>
    <cellStyle name="Comma [0] 2 2 2 2 3 2 2 4 2" xfId="11536"/>
    <cellStyle name="Comma [0] 3 3 12 3" xfId="11537"/>
    <cellStyle name="Comma [0] 2 2 3 2 4 2 2 3" xfId="11538"/>
    <cellStyle name="Comma [0] 2 2 5 7 2 2" xfId="11539"/>
    <cellStyle name="Comma [0] 2 2 2 2 3 2 2 5" xfId="11540"/>
    <cellStyle name="Comma [0] 2 2 8 6 2" xfId="11541"/>
    <cellStyle name="Comma [0] 2 2 5 4 3 2 2" xfId="11542"/>
    <cellStyle name="Comma [0] 3 3 12 4" xfId="11543"/>
    <cellStyle name="Comma [0] 2 2 3 2 4 2 2 4" xfId="11544"/>
    <cellStyle name="Comma [0] 4 3 9 4 10" xfId="11545"/>
    <cellStyle name="Comma [0] 2 2 5 7 2 3" xfId="11546"/>
    <cellStyle name="Comma [0] 2 2 2 2 3 2 2 6" xfId="11547"/>
    <cellStyle name="Comma [0] 2 2 8 6 3" xfId="11548"/>
    <cellStyle name="Comma [0] 2 2 5 4 3 2 3" xfId="11549"/>
    <cellStyle name="Comma [0] 2 2 4 2 5 2 2 2" xfId="11550"/>
    <cellStyle name="Comma [0] 2 2 5 7 2 4" xfId="11551"/>
    <cellStyle name="Comma [0] 2 3 2 4 6 10" xfId="11552"/>
    <cellStyle name="Comma [0] 2 3 5 5 3 2 2" xfId="11553"/>
    <cellStyle name="Comma [0] 3 3 12 5" xfId="11554"/>
    <cellStyle name="Comma [0] 2 2 3 2 4 2 2 5" xfId="11555"/>
    <cellStyle name="Comma [0] 2 2 2 2 8 8 4 2" xfId="11556"/>
    <cellStyle name="Comma [0] 3 2 6 7 2 2" xfId="11557"/>
    <cellStyle name="Comma [0] 2 2 2 2 3 2 2 7" xfId="11558"/>
    <cellStyle name="Comma [0] 2 2 8 6 4" xfId="11559"/>
    <cellStyle name="Comma [0] 4 3 11 7 2" xfId="11560"/>
    <cellStyle name="Comma [0] 2 2 5 4 3 2 4" xfId="11561"/>
    <cellStyle name="Comma [0] 2 2 4 2 5 2 2 3" xfId="11562"/>
    <cellStyle name="Comma [0] 2 2 2 2 3 2 3 2 2" xfId="11563"/>
    <cellStyle name="Comma [0] 2 2 2 2 3 2 3 3 2" xfId="11564"/>
    <cellStyle name="Comma [0] 3 3 13 2" xfId="11565"/>
    <cellStyle name="Comma [0] 2 2 3 2 4 2 3 2" xfId="11566"/>
    <cellStyle name="Comma [0] 2 2 2 2 3 2 3 4" xfId="11567"/>
    <cellStyle name="Comma [0] 3 3 13 2 2" xfId="11568"/>
    <cellStyle name="Comma [0] 2 2 4 4 11" xfId="11569"/>
    <cellStyle name="Comma [0] 2 2 2 2 3 2 3 4 2" xfId="11570"/>
    <cellStyle name="Comma [0] 2 2 5 7 3 4" xfId="11571"/>
    <cellStyle name="Comma [0] 2 3 5 5 3 3 2" xfId="11572"/>
    <cellStyle name="Comma [0] 3 2 6 7 3 2" xfId="11573"/>
    <cellStyle name="Comma [0] 2 2 2 2 3 2 3 7" xfId="11574"/>
    <cellStyle name="Comma [0] 2 2 8 7 4" xfId="11575"/>
    <cellStyle name="Comma [0] 2 3 6 3 10" xfId="11576"/>
    <cellStyle name="Comma [0] 2 3 2 3 3 2 2 2" xfId="11577"/>
    <cellStyle name="Comma [0] 2 2 4 9 5 2 3" xfId="11578"/>
    <cellStyle name="Comma [0] 2 2 2 2 3 2 4 2" xfId="11579"/>
    <cellStyle name="Comma [0] 2 2 2 2 4 18" xfId="11580"/>
    <cellStyle name="Comma [0] 2 2 2 5 2 5 3" xfId="11581"/>
    <cellStyle name="Comma [0] 2 3 2 10 3 6" xfId="11582"/>
    <cellStyle name="Comma [0] 2 3 2 3 3 2 2 2 2" xfId="11583"/>
    <cellStyle name="Comma [0] 4 2 2 11 3" xfId="11584"/>
    <cellStyle name="Comma [0] 2 2 4 9 5 2 3 2" xfId="11585"/>
    <cellStyle name="Comma [0] 2 2 2 2 3 2 4 2 2" xfId="11586"/>
    <cellStyle name="Comma [0] 2 3 2 3 3 2 2 3" xfId="11587"/>
    <cellStyle name="Comma [0] 2 2 4 9 5 2 4" xfId="11588"/>
    <cellStyle name="Comma [0] 2 2 2 2 3 2 4 3" xfId="11589"/>
    <cellStyle name="Comma [0] 3 3 14 2" xfId="11590"/>
    <cellStyle name="Comma [0] 2 2 3 2 4 2 4 2" xfId="11591"/>
    <cellStyle name="Comma [0] 2 3 2 3 3 2 2 4" xfId="11592"/>
    <cellStyle name="Comma [0] 2 2 4 9 5 2 5" xfId="11593"/>
    <cellStyle name="Comma [0] 2 3 3 3 4 2 2 2" xfId="11594"/>
    <cellStyle name="Comma [0] 2 2 2 2 3 2 4 4" xfId="11595"/>
    <cellStyle name="Comma [0] 3 3 14 3" xfId="11596"/>
    <cellStyle name="Comma [0] 2 3 2 3 3 2 2 5" xfId="11597"/>
    <cellStyle name="Comma [0] 3 2 6 4 3 2 2" xfId="11598"/>
    <cellStyle name="Comma [0] 2 2 5 7 4 2" xfId="11599"/>
    <cellStyle name="Comma [0] 2 2 4 9 5 2 6" xfId="11600"/>
    <cellStyle name="Comma [0] 2 2 5 4 3 4 2" xfId="11601"/>
    <cellStyle name="Comma [0] 2 3 3 3 4 2 2 3" xfId="11602"/>
    <cellStyle name="Comma [0] 2 2 2 2 3 2 4 5" xfId="11603"/>
    <cellStyle name="Comma [0] 2 2 2 2 8 5 5 2 2" xfId="11604"/>
    <cellStyle name="Comma [0] 2 2 8 8 2" xfId="11605"/>
    <cellStyle name="Comma [0] 2 2 2 5 5 2 2" xfId="11606"/>
    <cellStyle name="Comma [0] 2 3 2 3 3 2 3 2" xfId="11607"/>
    <cellStyle name="Comma [0] 2 2 4 9 5 3 3" xfId="11608"/>
    <cellStyle name="Comma [0] 3 2 2 4 10 4" xfId="11609"/>
    <cellStyle name="Comma [0] 2 2 2 2 3 2 5 2" xfId="11610"/>
    <cellStyle name="Comma [0] 2 2 2 5 5 2 2 2" xfId="11611"/>
    <cellStyle name="Comma [0] 2 2 7 13 3" xfId="11612"/>
    <cellStyle name="Comma [0] 2 2 2 5 3 5 3" xfId="11613"/>
    <cellStyle name="Comma [0] 2 3 2 11 3 6" xfId="11614"/>
    <cellStyle name="Comma [0] 2 2 4 9 5 3 3 2" xfId="11615"/>
    <cellStyle name="Comma [0] 3 2 2 4 10 4 2" xfId="11616"/>
    <cellStyle name="Comma [0] 2 2 2 2 3 2 5 2 2" xfId="11617"/>
    <cellStyle name="Comma [0] 2 3 3 5 8 2 4 2" xfId="11618"/>
    <cellStyle name="Comma [0] 2 2 2 5 5 2 3" xfId="11619"/>
    <cellStyle name="Comma [0] 2 3 2 13 2 2 2" xfId="11620"/>
    <cellStyle name="Comma [0] 2 2 4 9 5 3 4" xfId="11621"/>
    <cellStyle name="Comma [0] 5 9 3 2 2" xfId="11622"/>
    <cellStyle name="Comma [0] 2 3 6 11 2 2" xfId="11623"/>
    <cellStyle name="Comma [0] 3 2 2 4 10 5" xfId="11624"/>
    <cellStyle name="Comma [0] 2 2 2 2 3 2 5 3" xfId="11625"/>
    <cellStyle name="Comma [0] 2 2 2 5 5 2 4" xfId="11626"/>
    <cellStyle name="Comma [0] 3 3 20 2" xfId="11627"/>
    <cellStyle name="Comma [0] 3 3 15 2" xfId="11628"/>
    <cellStyle name="Comma [0] 2 3 2 13 2 2 3" xfId="11629"/>
    <cellStyle name="Comma [0] 2 2 4 9 5 3 5" xfId="11630"/>
    <cellStyle name="Comma [0] 5 9 3 2 3" xfId="11631"/>
    <cellStyle name="Comma [0] 2 3 3 3 4 2 3 2" xfId="11632"/>
    <cellStyle name="Comma [0] 2 3 6 11 2 3" xfId="11633"/>
    <cellStyle name="Comma [0] 3 2 2 4 10 6" xfId="11634"/>
    <cellStyle name="Comma [0] 2 2 2 2 3 2 5 4" xfId="11635"/>
    <cellStyle name="Comma [0] 2 3 3 19 2 2" xfId="11636"/>
    <cellStyle name="Comma [0] 3 2 2 6 11 2 2" xfId="11637"/>
    <cellStyle name="Comma [0] 2 2 2 5 5 2 5" xfId="11638"/>
    <cellStyle name="Comma [0] 2 3 8 10 3 2" xfId="11639"/>
    <cellStyle name="Comma [0] 3 3 20 3" xfId="11640"/>
    <cellStyle name="Comma [0] 3 3 15 3" xfId="11641"/>
    <cellStyle name="Comma [0] 2 3 2 13 2 2 4" xfId="11642"/>
    <cellStyle name="Comma [0] 3 2 6 4 3 3 2" xfId="11643"/>
    <cellStyle name="Comma [0] 2 2 5 7 5 2" xfId="11644"/>
    <cellStyle name="Comma [0] 2 2 4 9 5 3 6" xfId="11645"/>
    <cellStyle name="Comma [0] 5 9 3 2 4" xfId="11646"/>
    <cellStyle name="Comma [0] 2 3 6 11 2 4" xfId="11647"/>
    <cellStyle name="Comma [0] 3 2 2 4 10 7" xfId="11648"/>
    <cellStyle name="Comma [0] 2 2 2 2 3 2 5 5" xfId="11649"/>
    <cellStyle name="Comma [0] 2 2 8 9 2" xfId="11650"/>
    <cellStyle name="Comma [0] 3 12 2 3 2 2 2" xfId="11651"/>
    <cellStyle name="Comma [0] 2 2 2 5 5 3 2" xfId="11652"/>
    <cellStyle name="Comma [0] 2 3 2 3 3 2 4 2" xfId="11653"/>
    <cellStyle name="Comma [0] 2 2 4 9 5 4 3" xfId="11654"/>
    <cellStyle name="Comma [0] 2 4 2 4 3 2 2 2" xfId="11655"/>
    <cellStyle name="Comma [0] 5 9 2 5" xfId="11656"/>
    <cellStyle name="Comma [0] 3 2 2 4 11 4" xfId="11657"/>
    <cellStyle name="Comma [0] 2 2 2 2 3 2 6 2" xfId="11658"/>
    <cellStyle name="Comma [0] 2 3 6 10 5" xfId="11659"/>
    <cellStyle name="Comma [0] 2 2 2 5 5 4 2" xfId="11660"/>
    <cellStyle name="Comma [0] 2 3 3 5 8 2 7" xfId="11661"/>
    <cellStyle name="Comma [0] 2 2 4 9 5 5 3" xfId="11662"/>
    <cellStyle name="Comma [0] 2 3 2 13 2 5" xfId="11663"/>
    <cellStyle name="Comma [0] 5 9 3 5" xfId="11664"/>
    <cellStyle name="Comma [0] 3 2 2 4 12 4" xfId="11665"/>
    <cellStyle name="Comma [0] 2 2 2 2 3 2 7 2" xfId="11666"/>
    <cellStyle name="Comma [0] 2 3 6 11 5" xfId="11667"/>
    <cellStyle name="Comma [0] 2 2 2 2 6 8 2 3 2" xfId="11668"/>
    <cellStyle name="Comma [0] 3 12 2 3 2 4" xfId="11669"/>
    <cellStyle name="Comma [0] 2 2 2 5 5 5" xfId="11670"/>
    <cellStyle name="Comma [0] 2 4 2 4 3 2 4" xfId="11671"/>
    <cellStyle name="Comma [0] 2 2 2 2 3 2 8" xfId="11672"/>
    <cellStyle name="Comma [0] 2 2 3 12 3 3 2" xfId="11673"/>
    <cellStyle name="Comma [0] 4 2 4 5 5 2" xfId="11674"/>
    <cellStyle name="Comma [0] 3 12 2 3 2 5" xfId="11675"/>
    <cellStyle name="Comma [0] 2 2 2 5 5 6" xfId="11676"/>
    <cellStyle name="Comma [0] 3 10 8 2 2 2" xfId="11677"/>
    <cellStyle name="Comma [0] 2 3 2 3 3 2 7" xfId="11678"/>
    <cellStyle name="Comma [0] 2 2 2 2 4 4 2 2 2" xfId="11679"/>
    <cellStyle name="Comma [0] 2 3 2 8 9 4 2" xfId="11680"/>
    <cellStyle name="Comma [0] 2 4 2 4 3 2 5" xfId="11681"/>
    <cellStyle name="Comma [0] 3 7 7 3 2" xfId="11682"/>
    <cellStyle name="Comma [0] 2 2 2 2 3 2 9" xfId="11683"/>
    <cellStyle name="Comma [0] 2 2 2 2 4 2 3 3 2" xfId="11684"/>
    <cellStyle name="Comma [0] 2 2 2 2 3 3" xfId="11685"/>
    <cellStyle name="Comma [0] 4 3 3 8 4 5" xfId="11686"/>
    <cellStyle name="Comma [0] 2 2 2 2 8 2 3 4 2" xfId="11687"/>
    <cellStyle name="Comma [0] 4 3 13 2 2" xfId="11688"/>
    <cellStyle name="Comma [0] 3 3 5 7 3 2 4" xfId="11689"/>
    <cellStyle name="Comma [0] 2 4 4 8 3 4 2" xfId="11690"/>
    <cellStyle name="Comma [0] 2 2 2 5 6 2" xfId="11691"/>
    <cellStyle name="Comma [0] 2 2 2 2 3 3 5" xfId="11692"/>
    <cellStyle name="Comma [0] 4 3 13 2 3" xfId="11693"/>
    <cellStyle name="Comma [0] 3 3 5 7 3 2 5" xfId="11694"/>
    <cellStyle name="Comma [0] 3 12 2 3 3 2" xfId="11695"/>
    <cellStyle name="Comma [0] 2 2 2 5 6 3" xfId="11696"/>
    <cellStyle name="Comma [0] 2 4 2 4 3 3 2" xfId="11697"/>
    <cellStyle name="Comma [0] 3 4 7 5 7 2" xfId="11698"/>
    <cellStyle name="Comma [0] 2 2 2 2 3 3 6" xfId="11699"/>
    <cellStyle name="Comma [0] 3 4 5 8 3 2 5" xfId="11700"/>
    <cellStyle name="Comma [0] 2 2 2 2 6 8 2 4 2" xfId="11701"/>
    <cellStyle name="Comma [0] 2 2 2 5 6 5" xfId="11702"/>
    <cellStyle name="Comma [0] 2 2 2 2 3 3 8" xfId="11703"/>
    <cellStyle name="Comma [0] 2 3 2 3 3 3 7" xfId="11704"/>
    <cellStyle name="Comma [0] 2 2 2 2 4 4 2 3 2" xfId="11705"/>
    <cellStyle name="Comma [0] 3 7 7 4 2" xfId="11706"/>
    <cellStyle name="Comma [0] 2 2 2 2 3 3 9" xfId="11707"/>
    <cellStyle name="Comma [0] 2 2 2 8 8 10" xfId="11708"/>
    <cellStyle name="Comma [0] 2 2 3 12 3 4 2" xfId="11709"/>
    <cellStyle name="Comma [0] 2 2 2 5 6 6" xfId="11710"/>
    <cellStyle name="Comma [0] 3 10 8 2 3 2" xfId="11711"/>
    <cellStyle name="Comma [0] 4 3 15 2 2 2" xfId="11712"/>
    <cellStyle name="Comma [0] 2 4 6 2 4 5" xfId="11713"/>
    <cellStyle name="Comma [0] 2 2 2 7 6 2 2" xfId="11714"/>
    <cellStyle name="Comma [0] 2 2 2 2 3 4" xfId="11715"/>
    <cellStyle name="Comma [0] 4 12 6 2" xfId="11716"/>
    <cellStyle name="Comma [0] 2 2 2 2 5 3 5 2" xfId="11717"/>
    <cellStyle name="Comma [0] 2 2 2 2 3 4 2 2 2" xfId="11718"/>
    <cellStyle name="Comma [0] 2 2 2 2 3 4 2 2 2 2" xfId="11719"/>
    <cellStyle name="Comma [0] 2 2 2 2 3 4 2 2 3" xfId="11720"/>
    <cellStyle name="Comma [0] 2 2 2 9 10 2" xfId="11721"/>
    <cellStyle name="Comma [0] 2 2 2 2 3 4 2 2 4" xfId="11722"/>
    <cellStyle name="Comma [0] 2 2 2 2 7 6 2" xfId="11723"/>
    <cellStyle name="Comma [0] 2 2 2 9 10 3" xfId="11724"/>
    <cellStyle name="Comma [0] 2 2 2 2 3 4 2 2 5" xfId="11725"/>
    <cellStyle name="Comma [0] 2 2 2 2 7 6 3" xfId="11726"/>
    <cellStyle name="Comma [0] 2 2 2 9 10 4" xfId="11727"/>
    <cellStyle name="Comma [0] 2 2 2 2 3 4 2 3 2" xfId="11728"/>
    <cellStyle name="Comma [0] 3 4 2 4 3 2 5" xfId="11729"/>
    <cellStyle name="Comma [0] 2 2 2 2 3 4 2 4 2" xfId="11730"/>
    <cellStyle name="Comma [0] 2 2 4 6 8 2 2 5" xfId="11731"/>
    <cellStyle name="Comma [0] 2 2 2 2 3 8 2 2" xfId="11732"/>
    <cellStyle name="Comma [0] 2 3 10 5" xfId="11733"/>
    <cellStyle name="Comma [0] 2 2 5 9 2 2" xfId="11734"/>
    <cellStyle name="Comma [0] 2 2 2 2 3 4 2 5" xfId="11735"/>
    <cellStyle name="Comma [0] 2 2 5 4 5 2 2" xfId="11736"/>
    <cellStyle name="Comma [0] 2 2 4 8 13 2" xfId="11737"/>
    <cellStyle name="Comma [0] 2 2 2 2 3 8 3" xfId="11738"/>
    <cellStyle name="Comma [0] 2 2 5 9 2 4" xfId="11739"/>
    <cellStyle name="Comma [0] 2 3 5 5 5 2 2" xfId="11740"/>
    <cellStyle name="Comma [0] 3 2 6 9 2 2" xfId="11741"/>
    <cellStyle name="Comma [0] 2 2 2 2 3 4 2 7" xfId="11742"/>
    <cellStyle name="Comma [0] 4 2 2 8 2 4 2" xfId="11743"/>
    <cellStyle name="Comma [0] 2 2 2 2 3 8 5" xfId="11744"/>
    <cellStyle name="Comma [0] 2 3 3 6 3 2 3 2" xfId="11745"/>
    <cellStyle name="Comma [0] 2 2 2 2 3 4 3 2 2" xfId="11746"/>
    <cellStyle name="Comma [0] 2 2 6 2 4" xfId="11747"/>
    <cellStyle name="Comma [0] 2 2 2 2 3 4 3 2 2 2" xfId="11748"/>
    <cellStyle name="Comma [0] 2 2 2 2 3 4 3 2 4" xfId="11749"/>
    <cellStyle name="Comma [0] 2 2 2 2 8 6 2" xfId="11750"/>
    <cellStyle name="Comma [0] 2 2 2 2 3 4 3 2 5" xfId="11751"/>
    <cellStyle name="Comma [0] 2 2 2 2 8 6 3" xfId="11752"/>
    <cellStyle name="Comma [0] 2 2 2 2 3 4 3 3 2" xfId="11753"/>
    <cellStyle name="Comma [0] 2 2 2 2 7" xfId="11754"/>
    <cellStyle name="Comma [0] 2 2 2 2 3 4 3 4" xfId="11755"/>
    <cellStyle name="Comma [0] 2 2 2 2 3 9 2" xfId="11756"/>
    <cellStyle name="Comma [0] 2 2 5 9 3 2" xfId="11757"/>
    <cellStyle name="Comma [0] 2 2 2 2 3 4 3 5" xfId="11758"/>
    <cellStyle name="Comma [0] 3 12 5 2 2 2 2" xfId="11759"/>
    <cellStyle name="Comma [0] 2 2 4 8 14 2" xfId="11760"/>
    <cellStyle name="Comma [0] 5 4 7 3 2 2" xfId="11761"/>
    <cellStyle name="Comma [0] 2 2 2 2 3 9 3" xfId="11762"/>
    <cellStyle name="Comma [0] 2 4 2 7 2 2 2 2" xfId="11763"/>
    <cellStyle name="Comma [0] 2 2 2 2 3 4 3 6" xfId="11764"/>
    <cellStyle name="Comma [0] 5 4 7 3 2 3" xfId="11765"/>
    <cellStyle name="Comma [0] 2 2 2 2 3 9 4" xfId="11766"/>
    <cellStyle name="Comma [0] 3 2 6 9 3 2" xfId="11767"/>
    <cellStyle name="Comma [0] 2 2 2 2 3 4 3 7" xfId="11768"/>
    <cellStyle name="Comma [0] 5 4 7 3 2 4" xfId="11769"/>
    <cellStyle name="Comma [0] 2 2 2 2 3 9 5" xfId="11770"/>
    <cellStyle name="Comma [0] 2 3 3 6 3 2 4 2" xfId="11771"/>
    <cellStyle name="Comma [0] 2 3 9 10 2" xfId="11772"/>
    <cellStyle name="Comma [0] 2 3 2 3 3 4 2 2" xfId="11773"/>
    <cellStyle name="Comma [0] 2 2 4 9 7 2 3" xfId="11774"/>
    <cellStyle name="Comma [0] 2 2 4 6 10 2 4" xfId="11775"/>
    <cellStyle name="Comma [0] 2 2 2 2 3 4 4 2" xfId="11776"/>
    <cellStyle name="Comma [0] 3 4 5 3 3 3 2" xfId="11777"/>
    <cellStyle name="Comma [0] 2 2 3 7 2 2 2 3" xfId="11778"/>
    <cellStyle name="Comma [0] 4 2 13 3 2" xfId="11779"/>
    <cellStyle name="Comma [0] 2 2 2 7 2 5 3" xfId="11780"/>
    <cellStyle name="Comma [0] 2 2 4 9 7 2 3 2" xfId="11781"/>
    <cellStyle name="Comma [0] 2 2 2 2 3 4 4 2 2" xfId="11782"/>
    <cellStyle name="Comma [0] 2 2 4 9 7 2 4" xfId="11783"/>
    <cellStyle name="Comma [0] 2 2 4 6 10 2 5" xfId="11784"/>
    <cellStyle name="Comma [0] 2 2 2 2 3 4 4 3" xfId="11785"/>
    <cellStyle name="Comma [0] 4 3 13 3 2" xfId="11786"/>
    <cellStyle name="Comma [0] 2 2 4 9 2 3 2 4" xfId="11787"/>
    <cellStyle name="Comma [0] 2 2 2 7 6 2 2 5" xfId="11788"/>
    <cellStyle name="Comma [0] 2 2 2 5 7 2" xfId="11789"/>
    <cellStyle name="Comma [0] 3 4 5 8 3 3 2" xfId="11790"/>
    <cellStyle name="Comma [0] 2 2 3 7 7 2 2 3" xfId="11791"/>
    <cellStyle name="Comma [0] 2 2 2 2 3 4 5" xfId="11792"/>
    <cellStyle name="Comma [0] 4 3 13 3 2 2" xfId="11793"/>
    <cellStyle name="Comma [0] 4 2 14 3" xfId="11794"/>
    <cellStyle name="Comma [0] 2 4 4 3 4 5" xfId="11795"/>
    <cellStyle name="Comma [0] 2 2 2 5 7 2 2" xfId="11796"/>
    <cellStyle name="Comma [0] 2 2 5 8 10" xfId="11797"/>
    <cellStyle name="Comma [0] 2 2 4 9 7 3 3" xfId="11798"/>
    <cellStyle name="Comma [0] 2 2 2 2 3 4 5 2" xfId="11799"/>
    <cellStyle name="Comma [0] 4 4 6 3 4 2" xfId="11800"/>
    <cellStyle name="Comma [0] 2 2 2 5 7 2 3" xfId="11801"/>
    <cellStyle name="Comma [0] 2 3 2 13 4 2 2" xfId="11802"/>
    <cellStyle name="Comma [0] 2 2 4 9 7 3 4" xfId="11803"/>
    <cellStyle name="Comma [0] 5 9 5 2 2" xfId="11804"/>
    <cellStyle name="Comma [0] 2 3 6 13 2 2" xfId="11805"/>
    <cellStyle name="Comma [0] 2 2 2 2 3 4 5 3" xfId="11806"/>
    <cellStyle name="Comma [0] 3 2 2 6 13 2 2" xfId="11807"/>
    <cellStyle name="Comma [0] 2 2 2 5 7 2 5" xfId="11808"/>
    <cellStyle name="Comma [0] 2 2 4 9 7 3 6" xfId="11809"/>
    <cellStyle name="Comma [0] 4 2 2 3 3 3" xfId="11810"/>
    <cellStyle name="Comma [0] 3 2 2 8 3 2 2 3" xfId="11811"/>
    <cellStyle name="Comma [0] 2 2 2 2 3 4 5 5" xfId="11812"/>
    <cellStyle name="Comma [0] 4 3 13 3 3" xfId="11813"/>
    <cellStyle name="Comma [0] 2 2 4 9 2 3 2 5" xfId="11814"/>
    <cellStyle name="Comma [0] 3 12 2 3 4 2" xfId="11815"/>
    <cellStyle name="Comma [0] 2 2 4 7 8 2 2 2" xfId="11816"/>
    <cellStyle name="Comma [0] 2 2 2 5 7 3" xfId="11817"/>
    <cellStyle name="Comma [0] 2 2 3 7 7 2 2 4" xfId="11818"/>
    <cellStyle name="Comma [0] 3 3 3 3 3 2 4" xfId="11819"/>
    <cellStyle name="Comma [0] 2 4 2 4 3 4 2" xfId="11820"/>
    <cellStyle name="Comma [0] 2 2 2 2 3 4 6" xfId="11821"/>
    <cellStyle name="Comma [0] 4 3 13 3 3 2" xfId="11822"/>
    <cellStyle name="Comma [0] 4 2 20 3" xfId="11823"/>
    <cellStyle name="Comma [0] 4 2 15 3" xfId="11824"/>
    <cellStyle name="Comma [0] 2 4 4 3 5 5" xfId="11825"/>
    <cellStyle name="Comma [0] 2 2 4 7 8 2 2 2 2" xfId="11826"/>
    <cellStyle name="Comma [0] 2 2 2 5 7 3 2" xfId="11827"/>
    <cellStyle name="Comma [0] 3 4 3 4 3 2 2 2" xfId="11828"/>
    <cellStyle name="Comma [0] 2 2 4 9 7 4 3" xfId="11829"/>
    <cellStyle name="Comma [0] 2 2 2 2 3 4 6 2" xfId="11830"/>
    <cellStyle name="Comma [0] 2 2 2 5 7 4 2" xfId="11831"/>
    <cellStyle name="Comma [0] 2 2 4 9 7 5 3" xfId="11832"/>
    <cellStyle name="Comma [0] 2 3 2 15 2 5" xfId="11833"/>
    <cellStyle name="Comma [0] 2 2 2 2 3 4 7 2" xfId="11834"/>
    <cellStyle name="Comma [0] 2 2 4 7 8 2 2 4" xfId="11835"/>
    <cellStyle name="Comma [0] 2 2 2 5 7 5" xfId="11836"/>
    <cellStyle name="Comma [0] 2 2 2 2 3 4 8" xfId="11837"/>
    <cellStyle name="Comma [0] 4 4 8 2 4 2" xfId="11838"/>
    <cellStyle name="Comma [0] 2 2 2 7 6 2 3" xfId="11839"/>
    <cellStyle name="Comma [0] 2 2 2 2 3 5" xfId="11840"/>
    <cellStyle name="Comma [0] 2 2 2 2 5 3 5 3" xfId="11841"/>
    <cellStyle name="Comma [0] 4 2 6 6 3 2 3" xfId="11842"/>
    <cellStyle name="Comma [0] 2 2 2 7 6 2 3 2" xfId="11843"/>
    <cellStyle name="Comma [0] 2 2 2 2 3 5 2" xfId="11844"/>
    <cellStyle name="Comma [0] 2 3 3 2 6 3 7" xfId="11845"/>
    <cellStyle name="Comma [0] 2 4 5 2 10" xfId="11846"/>
    <cellStyle name="Comma [0] 2 2 3 7 11 4 2" xfId="11847"/>
    <cellStyle name="Comma [0] 2 2 2 2 3 5 2 2 2" xfId="11848"/>
    <cellStyle name="Comma [0] 2 2 2 2 3 5 2 2 3" xfId="11849"/>
    <cellStyle name="Comma [0] 2 2 2 2 3 5 2 2 4" xfId="11850"/>
    <cellStyle name="Comma [0] 2 2 2 3 7 6 2" xfId="11851"/>
    <cellStyle name="Comma [0] 2 2 2 2 3 5 2 2 5" xfId="11852"/>
    <cellStyle name="Comma [0] 2 2 3 16 2 3" xfId="11853"/>
    <cellStyle name="Comma [0] 2 2 2 2 3 5 2 3 2" xfId="11854"/>
    <cellStyle name="Comma [0] 2 3 2 8 6 3 4 2" xfId="11855"/>
    <cellStyle name="Comma [0] 3 7 4 2 4 2" xfId="11856"/>
    <cellStyle name="Comma [0] 2 2 3 7 11 6" xfId="11857"/>
    <cellStyle name="Comma [0] 2 2 3 2 4 5 2 2" xfId="11858"/>
    <cellStyle name="Comma [0] 2 2 2 2 3 5 2 4" xfId="11859"/>
    <cellStyle name="Comma [0] 2 2 2 2 4 8 2" xfId="11860"/>
    <cellStyle name="Comma [0] 3 4 2 5 3 2 5" xfId="11861"/>
    <cellStyle name="Comma [0] 2 2 2 2 3 5 2 4 2" xfId="11862"/>
    <cellStyle name="Comma [0] 2 2 2 2 4 8 2 2" xfId="11863"/>
    <cellStyle name="Comma [0] 2 2 3 7 11 7" xfId="11864"/>
    <cellStyle name="Comma [0] 2 2 2 2 3 5 2 5" xfId="11865"/>
    <cellStyle name="Comma [0] 2 2 2 2 4 8 3" xfId="11866"/>
    <cellStyle name="Comma [0] 2 2 2 2 3 5 2 6" xfId="11867"/>
    <cellStyle name="Comma [0] 2 3 3 8 7 3 4 2" xfId="11868"/>
    <cellStyle name="Comma [0] 4 7 5 2 4 2" xfId="11869"/>
    <cellStyle name="Comma [0] 2 2 4 2 5 5 2 2" xfId="11870"/>
    <cellStyle name="Comma [0] 2 2 2 2 4 8 4" xfId="11871"/>
    <cellStyle name="Comma [0] 2 3 3 4 3 3 7" xfId="11872"/>
    <cellStyle name="Comma [0] 4 14 3 3 2" xfId="11873"/>
    <cellStyle name="Comma [0] 2 2 2 2 5 5 2 3 2" xfId="11874"/>
    <cellStyle name="Comma [0] 2 2 2 2 3 5 2 7" xfId="11875"/>
    <cellStyle name="Comma [0] 4 2 2 8 3 4 2" xfId="11876"/>
    <cellStyle name="Comma [0] 2 2 2 2 4 8 5" xfId="11877"/>
    <cellStyle name="Comma [0] 2 3 3 6 3 3 3 2" xfId="11878"/>
    <cellStyle name="Comma [0] 2 2 2 5 2 2 2 2" xfId="11879"/>
    <cellStyle name="Comma [0] 2 2 2 2 3 5 3" xfId="11880"/>
    <cellStyle name="Comma [0] 2 2 2 2 3 5 3 2 2" xfId="11881"/>
    <cellStyle name="Comma [0] 2 2 2 2 3 5 3 2 4" xfId="11882"/>
    <cellStyle name="Comma [0] 2 2 2 3 8 6 2" xfId="11883"/>
    <cellStyle name="Comma [0] 2 3 2 6 5 2 2 2 2" xfId="11884"/>
    <cellStyle name="Comma [0] 2 2 2 2 3 5 3 2 5" xfId="11885"/>
    <cellStyle name="Comma [0] 2 2 3 17 2 3" xfId="11886"/>
    <cellStyle name="Comma [0] 2 2 2 2 3 5 3 3 2" xfId="11887"/>
    <cellStyle name="Comma [0] 2 3 2 2 7" xfId="11888"/>
    <cellStyle name="Comma [0] 2 2 2 2 3 5 3 4" xfId="11889"/>
    <cellStyle name="Comma [0] 2 2 2 6 2 3 2 2 2" xfId="11890"/>
    <cellStyle name="Comma [0] 2 2 4 8 10 2 4" xfId="11891"/>
    <cellStyle name="Comma [0] 2 4 4 4 2 7" xfId="11892"/>
    <cellStyle name="Comma [0] 2 2 2 2 4 9 2" xfId="11893"/>
    <cellStyle name="Comma [0] 2 2 2 2 3 5 3 5" xfId="11894"/>
    <cellStyle name="Comma [0] 2 3 2 6 2 3 4 2" xfId="11895"/>
    <cellStyle name="Comma [0] 2 2 4 8 10 2 5" xfId="11896"/>
    <cellStyle name="Comma [0] 5 4 7 4 2 2" xfId="11897"/>
    <cellStyle name="Comma [0] 2 2 2 2 4 9 3" xfId="11898"/>
    <cellStyle name="Comma [0] 2 2 2 2 3 5 3 6" xfId="11899"/>
    <cellStyle name="Comma [0] 2 2 2 2 4 9 4" xfId="11900"/>
    <cellStyle name="Comma [0] 4 14 3 4 2" xfId="11901"/>
    <cellStyle name="Comma [0] 3 4 4 5 3 2 5" xfId="11902"/>
    <cellStyle name="Comma [0] 3 2 2 9 2 2 6" xfId="11903"/>
    <cellStyle name="Comma [0] 2 2 2 2 5 5 2 4 2" xfId="11904"/>
    <cellStyle name="Comma [0] 2 2 2 2 3 5 3 7" xfId="11905"/>
    <cellStyle name="Comma [0] 2 2 2 2 4 9 5" xfId="11906"/>
    <cellStyle name="Comma [0] 2 3 3 6 3 3 4 2" xfId="11907"/>
    <cellStyle name="Comma [0] 3 3 3 3 3 3 2" xfId="11908"/>
    <cellStyle name="Comma [0] 2 2 2 5 2 2 2 3" xfId="11909"/>
    <cellStyle name="Comma [0] 2 2 2 2 3 5 4" xfId="11910"/>
    <cellStyle name="Comma [0] 2 2 3 7 13 4" xfId="11911"/>
    <cellStyle name="Comma [0] 2 3 2 3 3 5 2 2" xfId="11912"/>
    <cellStyle name="Comma [0] 2 2 4 9 8 2 3" xfId="11913"/>
    <cellStyle name="Comma [0] 2 2 4 6 11 2 4" xfId="11914"/>
    <cellStyle name="Comma [0] 2 2 2 2 3 5 4 2" xfId="11915"/>
    <cellStyle name="Comma [0] 3 4 5 4 3 3 2" xfId="11916"/>
    <cellStyle name="Comma [0] 2 2 3 7 3 2 2 3" xfId="11917"/>
    <cellStyle name="Comma [0] 2 2 2 7 2 2 2 5" xfId="11918"/>
    <cellStyle name="Comma [0] 2 2 2 8 2 5 3" xfId="11919"/>
    <cellStyle name="Comma [0] 2 2 2 2 3 5 4 2 2" xfId="11920"/>
    <cellStyle name="Comma [0] 2 2 3 7 13 5" xfId="11921"/>
    <cellStyle name="Comma [0] 2 2 4 9 8 2 4" xfId="11922"/>
    <cellStyle name="Comma [0] 2 2 4 6 11 2 5" xfId="11923"/>
    <cellStyle name="Comma [0] 2 2 2 2 3 5 4 3" xfId="11924"/>
    <cellStyle name="Comma [0] 4 2 2 4 2 3" xfId="11925"/>
    <cellStyle name="Comma [0] 2 2 2 2 3 5 4 5" xfId="11926"/>
    <cellStyle name="Comma [0] 2 2 2 5 8 2" xfId="11927"/>
    <cellStyle name="Comma [0] 2 2 8 10" xfId="11928"/>
    <cellStyle name="Comma [0] 4 3 13 4 2" xfId="11929"/>
    <cellStyle name="Comma [0] 2 2 4 8 10 4" xfId="11930"/>
    <cellStyle name="Comma [0] 2 3 2 3 3 5 3" xfId="11931"/>
    <cellStyle name="Comma [0] 2 2 3 5 3 2 2 2" xfId="11932"/>
    <cellStyle name="Comma [0] 2 2 2 5 2 2 2 4" xfId="11933"/>
    <cellStyle name="Comma [0] 2 2 2 2 3 5 5" xfId="11934"/>
    <cellStyle name="Comma [0] 5 2 2 4 4" xfId="11935"/>
    <cellStyle name="Comma [0] 2 2 3 7 3 3 2 3" xfId="11936"/>
    <cellStyle name="Comma [0] 2 2 2 5 8 2 2 2" xfId="11937"/>
    <cellStyle name="Comma [0] 2 2 8 10 2 2" xfId="11938"/>
    <cellStyle name="Comma [0] 2 2 2 7 2 3 2 5" xfId="11939"/>
    <cellStyle name="Comma [0] 2 2 2 8 3 5 3" xfId="11940"/>
    <cellStyle name="Comma [0] 2 3 2 3 12 4" xfId="11941"/>
    <cellStyle name="Comma [0] 2 2 2 2 3 5 5 2 2" xfId="11942"/>
    <cellStyle name="Comma [0] 2 2 2 5 8 2 5" xfId="11943"/>
    <cellStyle name="Comma [0] 2 2 8 10 5" xfId="11944"/>
    <cellStyle name="Comma [0] 4 2 2 4 3 3" xfId="11945"/>
    <cellStyle name="Comma [0] 3 2 2 8 3 3 2 3" xfId="11946"/>
    <cellStyle name="Comma [0] 2 2 2 2 3 5 5 5" xfId="11947"/>
    <cellStyle name="Comma [0] 2 2 4 7 8 2 3 2" xfId="11948"/>
    <cellStyle name="Comma [0] 2 2 2 5 8 3" xfId="11949"/>
    <cellStyle name="Comma [0] 2 2 8 11" xfId="11950"/>
    <cellStyle name="Comma [0] 4 3 13 4 3" xfId="11951"/>
    <cellStyle name="Comma [0] 2 2 4 8 10 5" xfId="11952"/>
    <cellStyle name="Comma [0] 2 3 2 3 3 5 4" xfId="11953"/>
    <cellStyle name="Comma [0] 3 4 3 4 3 3 2" xfId="11954"/>
    <cellStyle name="Comma [0] 2 2 3 5 3 2 2 3" xfId="11955"/>
    <cellStyle name="Comma [0] 2 2 2 2 3 5 6" xfId="11956"/>
    <cellStyle name="Comma [0] 2 2 8 3 3 2 2" xfId="11957"/>
    <cellStyle name="Comma [0] 2 2 2 5 2 2 2 5" xfId="11958"/>
    <cellStyle name="Comma [0] 2 4 4 4 5 5" xfId="11959"/>
    <cellStyle name="Comma [0] 2 2 2 5 8 3 2" xfId="11960"/>
    <cellStyle name="Comma [0] 2 2 8 11 2" xfId="11961"/>
    <cellStyle name="Comma [0] 2 2 2 2 3 5 6 2" xfId="11962"/>
    <cellStyle name="Comma [0] 2 2 8 3 3 2 2 2" xfId="11963"/>
    <cellStyle name="Comma [0] 2 4 4 6 2 2 4" xfId="11964"/>
    <cellStyle name="Comma [0] 2 2 2 5 8 4" xfId="11965"/>
    <cellStyle name="Comma [0] 2 2 8 12" xfId="11966"/>
    <cellStyle name="Comma [0] 4 3 13 4 4" xfId="11967"/>
    <cellStyle name="Comma [0] 2 2 4 8 10 6" xfId="11968"/>
    <cellStyle name="Comma [0] 2 2 4 5 4 2 2 2" xfId="11969"/>
    <cellStyle name="Comma [0] 2 2 2 2 3 5 7" xfId="11970"/>
    <cellStyle name="Comma [0] 2 2 8 3 3 2 3" xfId="11971"/>
    <cellStyle name="Comma [0] 2 3 2 3 3 5 5" xfId="11972"/>
    <cellStyle name="Comma [0] 2 2 3 5 3 2 2 4" xfId="11973"/>
    <cellStyle name="Comma [0] 2 2 2 5 8 4 2" xfId="11974"/>
    <cellStyle name="Comma [0] 2 2 8 12 2" xfId="11975"/>
    <cellStyle name="Comma [0] 2 2 4 5 4 2 2 2 2" xfId="11976"/>
    <cellStyle name="Comma [0] 2 2 2 2 3 5 7 2" xfId="11977"/>
    <cellStyle name="Comma [0] 2 2 2 5 8 5" xfId="11978"/>
    <cellStyle name="Comma [0] 2 2 8 13" xfId="11979"/>
    <cellStyle name="Comma [0] 4 3 13 4 5" xfId="11980"/>
    <cellStyle name="Comma [0] 2 2 4 8 10 7" xfId="11981"/>
    <cellStyle name="Comma [0] 2 2 4 5 4 2 2 3" xfId="11982"/>
    <cellStyle name="Comma [0] 2 2 2 2 3 5 8" xfId="11983"/>
    <cellStyle name="Comma [0] 2 2 8 3 3 2 4" xfId="11984"/>
    <cellStyle name="Comma [0] 2 3 8 4 3 2 2" xfId="11985"/>
    <cellStyle name="Comma [0] 2 2 3 5 3 2 2 5" xfId="11986"/>
    <cellStyle name="Comma [0] 2 2 2 5 8 6" xfId="11987"/>
    <cellStyle name="Comma [0] 2 2 8 14" xfId="11988"/>
    <cellStyle name="Comma [0] 3 7 7 6 2" xfId="11989"/>
    <cellStyle name="Comma [0] 2 2 4 5 4 2 2 4" xfId="11990"/>
    <cellStyle name="Comma [0] 2 2 2 2 3 5 9" xfId="11991"/>
    <cellStyle name="Comma [0] 2 2 8 3 3 2 5" xfId="11992"/>
    <cellStyle name="Comma [0] 2 2 6 9 2 2 2" xfId="11993"/>
    <cellStyle name="Comma [0] 4 11 3 3 2" xfId="11994"/>
    <cellStyle name="Comma [0] 2 2 2 2 5 2 2 3 2" xfId="11995"/>
    <cellStyle name="Comma [0] 4 5 7 4 2" xfId="11996"/>
    <cellStyle name="Comma [0] 2 2 2 2 3 6 10" xfId="11997"/>
    <cellStyle name="Comma [0] 2 2 2 2 3 6 2 2 2" xfId="11998"/>
    <cellStyle name="Comma [0] 3 3 7 3 5 4" xfId="11999"/>
    <cellStyle name="Comma [0] 3 3 4 9 6" xfId="12000"/>
    <cellStyle name="Comma [0] 2 3 3 2 8 3 4" xfId="12001"/>
    <cellStyle name="Comma [0] 2 2 2 2 3 6 2 2 2 2" xfId="12002"/>
    <cellStyle name="Comma [0] 2 2 2 2 3 6 2 2 3" xfId="12003"/>
    <cellStyle name="Comma [0] 2 2 2 2 3 6 2 2 4" xfId="12004"/>
    <cellStyle name="Comma [0] 2 2 2 4 7 6 2" xfId="12005"/>
    <cellStyle name="Comma [0] 2 2 2 2 3 6 2 2 5" xfId="12006"/>
    <cellStyle name="Comma [0] 2 2 2 2 3 6 2 3 2" xfId="12007"/>
    <cellStyle name="Comma [0] 2 2 2 2 3 6 2 4" xfId="12008"/>
    <cellStyle name="Comma [0] 4 22 3" xfId="12009"/>
    <cellStyle name="Comma [0] 4 17 3" xfId="12010"/>
    <cellStyle name="Comma [0] 2 2 2 2 5 8 2" xfId="12011"/>
    <cellStyle name="Comma [0] 3 4 2 6 3 2 5" xfId="12012"/>
    <cellStyle name="Comma [0] 2 2 2 2 3 6 2 4 2" xfId="12013"/>
    <cellStyle name="Comma [0] 4 17 3 2" xfId="12014"/>
    <cellStyle name="Comma [0] 2 2 2 2 5 8 2 2" xfId="12015"/>
    <cellStyle name="Comma [0] 2 2 2 2 3 6 2 5" xfId="12016"/>
    <cellStyle name="Comma [0] 4 22 4" xfId="12017"/>
    <cellStyle name="Comma [0] 4 17 4" xfId="12018"/>
    <cellStyle name="Comma [0] 3 3 14 10" xfId="12019"/>
    <cellStyle name="Comma [0] 2 2 2 2 5 8 3" xfId="12020"/>
    <cellStyle name="Comma [0] 2 2 2 2 3 6 2 6" xfId="12021"/>
    <cellStyle name="Comma [0] 3 9 4 3 2 2 2" xfId="12022"/>
    <cellStyle name="Comma [0] 2 3 5 2 3 2" xfId="12023"/>
    <cellStyle name="Comma [0] 4 22 5" xfId="12024"/>
    <cellStyle name="Comma [0] 4 17 5" xfId="12025"/>
    <cellStyle name="Comma [0] 2 2 2 2 5 8 4" xfId="12026"/>
    <cellStyle name="Comma [0] 2 2 2 2 3 6 2 7" xfId="12027"/>
    <cellStyle name="Comma [0] 2 3 5 2 3 3" xfId="12028"/>
    <cellStyle name="Comma [0] 4 17 6" xfId="12029"/>
    <cellStyle name="Comma [0] 2 2 2 2 5 8 5" xfId="12030"/>
    <cellStyle name="Comma [0] 2 3 3 4 4 3 7" xfId="12031"/>
    <cellStyle name="Comma [0] 4 3 2 2 7" xfId="12032"/>
    <cellStyle name="Comma [0] 2 2 2 2 5 5 3 3 2" xfId="12033"/>
    <cellStyle name="Comma [0] 2 2 2 2 3 6 3 2 2" xfId="12034"/>
    <cellStyle name="Comma [0] 2 2 3 14 2" xfId="12035"/>
    <cellStyle name="Comma [0] 2 2 2 4 8 6 2" xfId="12036"/>
    <cellStyle name="Comma [0] 2 2 2 2 3 6 3 2 4" xfId="12037"/>
    <cellStyle name="Comma [0] 2 2 3 14 3" xfId="12038"/>
    <cellStyle name="Comma [0] 2 3 2 6 5 3 2 2 2" xfId="12039"/>
    <cellStyle name="Comma [0] 3 5 3 2 2 2 2" xfId="12040"/>
    <cellStyle name="Comma [0] 2 2 2 2 3 6 3 2 5" xfId="12041"/>
    <cellStyle name="Comma [0] 2 2 2 2 3 6 3 3 2" xfId="12042"/>
    <cellStyle name="Comma [0] 2 4 2 2 7" xfId="12043"/>
    <cellStyle name="Comma [0] 4 3 4 3 3 2 2 2" xfId="12044"/>
    <cellStyle name="Comma [0] 2 2 4 9 9 2 3" xfId="12045"/>
    <cellStyle name="Comma [0] 2 2 2 2 3 6 4 2" xfId="12046"/>
    <cellStyle name="Comma [0] 4 9 4" xfId="12047"/>
    <cellStyle name="Comma [0] 3 4 5 5 3 3 2" xfId="12048"/>
    <cellStyle name="Comma [0] 2 2 3 7 4 2 2 3" xfId="12049"/>
    <cellStyle name="Comma [0] 2 2 2 7 3 2 2 5" xfId="12050"/>
    <cellStyle name="Comma [0] 2 2 2 9 2 5 3" xfId="12051"/>
    <cellStyle name="Comma [0] 2 2 2 2 3 6 4 2 2" xfId="12052"/>
    <cellStyle name="Comma [0] 2 2 4 9 9 2 4" xfId="12053"/>
    <cellStyle name="Comma [0] 2 2 2 2 3 6 4 3" xfId="12054"/>
    <cellStyle name="Comma [0] 4 2 2 5 2 3" xfId="12055"/>
    <cellStyle name="Comma [0] 2 2 2 2 3 6 4 5" xfId="12056"/>
    <cellStyle name="Comma [0] 4 11 3 2" xfId="12057"/>
    <cellStyle name="Comma [0] 2 2 2 2 5 2 2 2" xfId="12058"/>
    <cellStyle name="Comma [0] 2 2 2 5 9 2 5" xfId="12059"/>
    <cellStyle name="Comma [0] 4 2 2 5 3 3" xfId="12060"/>
    <cellStyle name="Comma [0] 2 2 2 2 3 6 5 5" xfId="12061"/>
    <cellStyle name="Comma [0] 2 2 4 7 8 2 4 2" xfId="12062"/>
    <cellStyle name="Comma [0] 2 2 2 5 9 3" xfId="12063"/>
    <cellStyle name="Comma [0] 2 3 3 8 7 2 2 4" xfId="12064"/>
    <cellStyle name="Comma [0] 4 3 13 5 3" xfId="12065"/>
    <cellStyle name="Comma [0] 2 2 4 8 11 5" xfId="12066"/>
    <cellStyle name="Comma [0] 4 2 2 8 2 2 3" xfId="12067"/>
    <cellStyle name="Comma [0] 2 2 2 2 3 6 6" xfId="12068"/>
    <cellStyle name="Comma [0] 2 2 8 3 3 3 2" xfId="12069"/>
    <cellStyle name="Comma [0] 2 4 4 5 5 5" xfId="12070"/>
    <cellStyle name="Comma [0] 2 2 2 5 9 3 2" xfId="12071"/>
    <cellStyle name="Comma [0] 2 2 2 2 3 6 6 2" xfId="12072"/>
    <cellStyle name="Comma [0] 2 4 4 6 3 2 4" xfId="12073"/>
    <cellStyle name="Comma [0] 2 2 2 5 9 4" xfId="12074"/>
    <cellStyle name="Comma [0] 2 3 3 8 7 2 2 5" xfId="12075"/>
    <cellStyle name="Comma [0] 4 2 2 8 2 2 4" xfId="12076"/>
    <cellStyle name="Comma [0] 2 2 4 5 4 2 3 2" xfId="12077"/>
    <cellStyle name="Comma [0] 2 2 2 2 3 6 7" xfId="12078"/>
    <cellStyle name="Comma [0] 2 2 2 5 9 4 2" xfId="12079"/>
    <cellStyle name="Comma [0] 2 2 2 2 3 6 7 2" xfId="12080"/>
    <cellStyle name="Comma [0] 2 2 2 5 9 6" xfId="12081"/>
    <cellStyle name="Comma [0] 3 7 7 7 2" xfId="12082"/>
    <cellStyle name="Comma [0] 2 2 2 2 3 6 9" xfId="12083"/>
    <cellStyle name="Comma [0] 2 2 2 2 3 7 10" xfId="12084"/>
    <cellStyle name="Comma [0] 2 2 2 2 3 7 2 2" xfId="12085"/>
    <cellStyle name="Comma [0] 2 2 2 2 3 7 2 2 2" xfId="12086"/>
    <cellStyle name="Comma [0] 2 2 2 2 3 7 2 2 3" xfId="12087"/>
    <cellStyle name="Comma [0] 2 2 2 2 3 7 2 2 4" xfId="12088"/>
    <cellStyle name="Comma [0] 2 2 2 5 7 6 2" xfId="12089"/>
    <cellStyle name="Comma [0] 2 2 2 2 3 7 2 2 5" xfId="12090"/>
    <cellStyle name="Comma [0] 2 2 2 2 3 7 2 3" xfId="12091"/>
    <cellStyle name="Comma [0] 2 2 2 2 3 7 2 3 2" xfId="12092"/>
    <cellStyle name="Comma [0] 2 2 2 2 6 8 2" xfId="12093"/>
    <cellStyle name="Comma [0] 2 2 2 2 3 7 2 4" xfId="12094"/>
    <cellStyle name="Comma [0] 2 2 2 2 6 8 2 2" xfId="12095"/>
    <cellStyle name="Comma [0] 3 4 2 7 3 2 5" xfId="12096"/>
    <cellStyle name="Comma [0] 2 2 2 2 3 7 2 4 2" xfId="12097"/>
    <cellStyle name="Comma [0] 2 2 2 2 6 8 3" xfId="12098"/>
    <cellStyle name="Comma [0] 2 2 2 2 3 7 2 5" xfId="12099"/>
    <cellStyle name="Comma [0] 2 3 5 3 3 2" xfId="12100"/>
    <cellStyle name="Comma [0] 2 2 2 2 6 8 4" xfId="12101"/>
    <cellStyle name="Comma [0] 2 2 4 13 2 2 2" xfId="12102"/>
    <cellStyle name="Comma [0] 2 2 2 2 3 7 2 6" xfId="12103"/>
    <cellStyle name="Comma [0] 2 2 3 6 6 2 2 2 2" xfId="12104"/>
    <cellStyle name="Comma [0] 2 3 5 3 3 3" xfId="12105"/>
    <cellStyle name="Comma [0] 2 2 2 2 6 8 5" xfId="12106"/>
    <cellStyle name="Comma [0] 2 2 4 13 2 2 3" xfId="12107"/>
    <cellStyle name="Comma [0] 2 3 2 5 6 10" xfId="12108"/>
    <cellStyle name="Comma [0] 2 2 2 2 3 7 2 7" xfId="12109"/>
    <cellStyle name="Comma [0] 2 2 2 2 3 7 3 2" xfId="12110"/>
    <cellStyle name="Comma [0] 2 2 2 2 3 7 3 2 2" xfId="12111"/>
    <cellStyle name="Comma [0] 2 2 2 8 7 3 3" xfId="12112"/>
    <cellStyle name="Comma [0] 2 2 4 2 8 3 6" xfId="12113"/>
    <cellStyle name="Comma [0] 5 2 6 2 4" xfId="12114"/>
    <cellStyle name="Comma [0] 2 2 2 2 3 7 3 2 2 2" xfId="12115"/>
    <cellStyle name="Comma [0] 4 10 5 2 6" xfId="12116"/>
    <cellStyle name="Comma [0] 2 4 2 2 2 4 2" xfId="12117"/>
    <cellStyle name="Comma [0] 2 2 2 2 3 7 3 2 3" xfId="12118"/>
    <cellStyle name="Comma [0] 2 2 2 2 3 7 3 2 4" xfId="12119"/>
    <cellStyle name="Comma [0] 2 2 2 5 8 6 2" xfId="12120"/>
    <cellStyle name="Comma [0] 2 2 8 14 2" xfId="12121"/>
    <cellStyle name="Comma [0] 3 5 3 3 2 2 2" xfId="12122"/>
    <cellStyle name="Comma [0] 2 2 2 2 3 7 3 2 5" xfId="12123"/>
    <cellStyle name="Comma [0] 3 17 3 2 2 2" xfId="12124"/>
    <cellStyle name="Comma [0] 2 2 2 2 3 7 3 3" xfId="12125"/>
    <cellStyle name="Comma [0] 2 2 2 2 3 7 3 3 2" xfId="12126"/>
    <cellStyle name="Comma [0] 2 2 2 2 3 7 4" xfId="12127"/>
    <cellStyle name="Comma [0] 2 2 2 2 3 7 4 2" xfId="12128"/>
    <cellStyle name="Comma [0] 2 2 2 2 3 7 4 3" xfId="12129"/>
    <cellStyle name="Comma [0] 3 2 11 2 2 2" xfId="12130"/>
    <cellStyle name="Comma [0] 4 2 2 6 2 3" xfId="12131"/>
    <cellStyle name="Comma [0] 2 2 2 2 3 7 4 5" xfId="12132"/>
    <cellStyle name="Comma [0] 3 2 11 2 2 4" xfId="12133"/>
    <cellStyle name="Comma [0] 2 2 3 5 3 2 4 2" xfId="12134"/>
    <cellStyle name="Comma [0] 2 3 2 6 2 2 2 4" xfId="12135"/>
    <cellStyle name="Comma [0] 4 2 2 8 2 3 2" xfId="12136"/>
    <cellStyle name="Comma [0] 2 2 2 2 3 7 5" xfId="12137"/>
    <cellStyle name="Comma [0] 2 3 3 6 3 2 2 2" xfId="12138"/>
    <cellStyle name="Comma [0] 3 2 2 5 10 4" xfId="12139"/>
    <cellStyle name="Comma [0] 2 2 2 2 3 7 5 2" xfId="12140"/>
    <cellStyle name="Comma [0] 2 3 3 6 3 2 2 2 2" xfId="12141"/>
    <cellStyle name="Comma [0] 3 2 2 5 10 5" xfId="12142"/>
    <cellStyle name="Comma [0] 2 2 2 2 3 7 5 3" xfId="12143"/>
    <cellStyle name="Comma [0] 3 2 11 2 3 2" xfId="12144"/>
    <cellStyle name="Comma [0] 2 2 2 2 7 10 2 2 2" xfId="12145"/>
    <cellStyle name="Comma [0] 4 12 3 2" xfId="12146"/>
    <cellStyle name="Comma [0] 2 2 2 2 5 3 2 2" xfId="12147"/>
    <cellStyle name="Comma [0] 4 2 2 6 3 3" xfId="12148"/>
    <cellStyle name="Comma [0] 3 2 2 5 10 7" xfId="12149"/>
    <cellStyle name="Comma [0] 2 2 2 2 3 7 5 5" xfId="12150"/>
    <cellStyle name="Comma [0] 2 2 2 2 3 7 6" xfId="12151"/>
    <cellStyle name="Comma [0] 2 2 8 3 3 4 2" xfId="12152"/>
    <cellStyle name="Comma [0] 2 3 3 6 3 2 2 3" xfId="12153"/>
    <cellStyle name="Comma [0] 3 2 2 5 11 4" xfId="12154"/>
    <cellStyle name="Comma [0] 2 2 2 2 3 7 6 2" xfId="12155"/>
    <cellStyle name="Comma [0] 2 3 7 10 5" xfId="12156"/>
    <cellStyle name="Comma [0] 2 2 4 5 4 2 4 2" xfId="12157"/>
    <cellStyle name="Comma [0] 2 2 2 2 3 7 7" xfId="12158"/>
    <cellStyle name="Comma [0] 2 3 3 6 3 2 2 4" xfId="12159"/>
    <cellStyle name="Comma [0] 3 2 2 5 12 4" xfId="12160"/>
    <cellStyle name="Comma [0] 2 2 2 2 3 7 7 2" xfId="12161"/>
    <cellStyle name="Comma [0] 2 3 7 11 5" xfId="12162"/>
    <cellStyle name="Comma [0] 2 2 2 2 3 7 8" xfId="12163"/>
    <cellStyle name="Comma [0] 2 3 3 6 3 2 2 5" xfId="12164"/>
    <cellStyle name="Comma [0] 2 2 2 2 3 7 9" xfId="12165"/>
    <cellStyle name="Comma [0] 2 2 2 2 3 8 10" xfId="12166"/>
    <cellStyle name="Comma [0] 2 2 2 2 3 8 2 2 2" xfId="12167"/>
    <cellStyle name="Comma [0] 2 3 10 5 2" xfId="12168"/>
    <cellStyle name="Comma [0] 4 11 4 2 5" xfId="12169"/>
    <cellStyle name="Comma [0] 2 2 2 2 5 2 3 2 5" xfId="12170"/>
    <cellStyle name="Comma [0] 2 2 3 4 10 2" xfId="12171"/>
    <cellStyle name="Comma [0] 2 2 2 2 3 8 2 2 3" xfId="12172"/>
    <cellStyle name="Comma [0] 2 3 10 5 3" xfId="12173"/>
    <cellStyle name="Comma [0] 2 2 3 4 10 3" xfId="12174"/>
    <cellStyle name="Comma [0] 2 2 2 6 7 6 2" xfId="12175"/>
    <cellStyle name="Comma [0] 2 2 2 2 3 8 2 2 4" xfId="12176"/>
    <cellStyle name="Comma [0] 2 3 10 5 4" xfId="12177"/>
    <cellStyle name="Comma [0] 2 2 2 9 12 2" xfId="12178"/>
    <cellStyle name="Comma [0] 2 2 2 2 3 8 2 3" xfId="12179"/>
    <cellStyle name="Comma [0] 2 3 10 6" xfId="12180"/>
    <cellStyle name="Comma [0] 2 2 4 24" xfId="12181"/>
    <cellStyle name="Comma [0] 2 2 4 19" xfId="12182"/>
    <cellStyle name="Comma [0] 2 2 2 9 12 2 2" xfId="12183"/>
    <cellStyle name="Comma [0] 2 2 2 2 3 8 2 3 2" xfId="12184"/>
    <cellStyle name="Comma [0] 2 3 10 6 2" xfId="12185"/>
    <cellStyle name="Comma [0] 2 2 2 2 7 8 2" xfId="12186"/>
    <cellStyle name="Comma [0] 2 2 2 9 12 3" xfId="12187"/>
    <cellStyle name="Comma [0] 2 2 2 2 3 8 2 4" xfId="12188"/>
    <cellStyle name="Comma [0] 2 3 10 7" xfId="12189"/>
    <cellStyle name="Comma [0] 2 2 2 2 7 8 2 2" xfId="12190"/>
    <cellStyle name="Comma [0] 3 4 2 8 3 2 5" xfId="12191"/>
    <cellStyle name="Comma [0] 2 2 2 2 3 8 2 4 2" xfId="12192"/>
    <cellStyle name="Comma [0] 2 3 10 7 2" xfId="12193"/>
    <cellStyle name="Comma [0] 2 2 2 2 3 8 3 2" xfId="12194"/>
    <cellStyle name="Comma [0] 2 3 11 5" xfId="12195"/>
    <cellStyle name="Comma [0] 2 2 2 2 3 8 3 2 4" xfId="12196"/>
    <cellStyle name="Comma [0] 2 3 11 5 4" xfId="12197"/>
    <cellStyle name="Comma [0] 2 2 2 6 8 6 2" xfId="12198"/>
    <cellStyle name="Comma [0] 2 3 2 2 2 4 5" xfId="12199"/>
    <cellStyle name="Comma [0] 3 4 5 7 2 4" xfId="12200"/>
    <cellStyle name="Comma [0] 2 4 7 5 3 2 2" xfId="12201"/>
    <cellStyle name="Comma [0] 2 2 4 4 4 2 2 5" xfId="12202"/>
    <cellStyle name="Comma [0] 2 2 2 9 13 2" xfId="12203"/>
    <cellStyle name="Comma [0] 2 3 7 4 3 2 4" xfId="12204"/>
    <cellStyle name="Comma [0] 2 4 4 7 2 6" xfId="12205"/>
    <cellStyle name="Comma [0] 2 2 2 2 5 11 2 2 2" xfId="12206"/>
    <cellStyle name="Comma [0] 2 2 2 2 3 8 3 3" xfId="12207"/>
    <cellStyle name="Comma [0] 2 3 11 6" xfId="12208"/>
    <cellStyle name="Comma [0] 2 2 2 2 3 8 3 3 2" xfId="12209"/>
    <cellStyle name="Comma [0] 2 3 11 6 2" xfId="12210"/>
    <cellStyle name="Comma [0] 3 4 5 7 2 6" xfId="12211"/>
    <cellStyle name="Comma [0] 2 4 7 5 3 2 4" xfId="12212"/>
    <cellStyle name="Comma [0] 2 2 2 2 7 9 3" xfId="12213"/>
    <cellStyle name="Comma [0] 2 2 2 2 3 8 3 5" xfId="12214"/>
    <cellStyle name="Comma [0] 2 3 11 8" xfId="12215"/>
    <cellStyle name="Comma [0] 5 4 14 2" xfId="12216"/>
    <cellStyle name="Comma [0] 3 4 5 7 2 7" xfId="12217"/>
    <cellStyle name="Comma [0] 2 3 5 4 4 2" xfId="12218"/>
    <cellStyle name="Comma [0] 2 4 7 5 3 2 5" xfId="12219"/>
    <cellStyle name="Comma [0] 2 2 2 2 7 9 4" xfId="12220"/>
    <cellStyle name="Comma [0] 3 2 5 8 2" xfId="12221"/>
    <cellStyle name="Comma [0] 2 2 2 2 9 5 2 2 2" xfId="12222"/>
    <cellStyle name="Comma [0] 2 2 4 13 3 3 2" xfId="12223"/>
    <cellStyle name="Comma [0] 2 2 2 2 3 8 3 6" xfId="12224"/>
    <cellStyle name="Comma [0] 2 3 11 9" xfId="12225"/>
    <cellStyle name="Comma [0] 2 2 2 2 3 8 4 2" xfId="12226"/>
    <cellStyle name="Comma [0] 2 3 12 5" xfId="12227"/>
    <cellStyle name="Comma [0] 3 4 5 7 3 3 2" xfId="12228"/>
    <cellStyle name="Comma [0] 2 2 3 7 6 2 2 3" xfId="12229"/>
    <cellStyle name="Comma [0] 2 2 2 7 5 2 2 5" xfId="12230"/>
    <cellStyle name="Comma [0] 2 2 2 2 3 8 4 2 2" xfId="12231"/>
    <cellStyle name="Comma [0] 2 3 12 5 2" xfId="12232"/>
    <cellStyle name="Comma [0] 3 4 5 7 3 4" xfId="12233"/>
    <cellStyle name="Comma [0] 2 4 7 5 3 3 2" xfId="12234"/>
    <cellStyle name="Comma [0] 2 2 2 9 14 2" xfId="12235"/>
    <cellStyle name="Comma [0] 2 2 3 5 2 2 2" xfId="12236"/>
    <cellStyle name="Comma [0] 2 2 2 2 3 8 4 3" xfId="12237"/>
    <cellStyle name="Comma [0] 2 3 12 6" xfId="12238"/>
    <cellStyle name="Comma [0] 3 2 11 3 2 2" xfId="12239"/>
    <cellStyle name="Comma [0] 2 2 3 5 2 2 3" xfId="12240"/>
    <cellStyle name="Comma [0] 4 2 2 7 2 2" xfId="12241"/>
    <cellStyle name="Comma [0] 2 2 2 2 3 8 4 4" xfId="12242"/>
    <cellStyle name="Comma [0] 2 3 12 7" xfId="12243"/>
    <cellStyle name="Comma [0] 3 2 11 3 2 3" xfId="12244"/>
    <cellStyle name="Comma [0] 2 2 6 2 2 2 2 2" xfId="12245"/>
    <cellStyle name="Comma [0] 2 2 3 5 2 2 4" xfId="12246"/>
    <cellStyle name="Comma [0] 4 2 2 7 2 3" xfId="12247"/>
    <cellStyle name="Comma [0] 2 2 2 2 3 8 4 5" xfId="12248"/>
    <cellStyle name="Comma [0] 2 3 12 8" xfId="12249"/>
    <cellStyle name="Comma [0] 2 3 3 6 2 2 2" xfId="12250"/>
    <cellStyle name="Comma [0] 3 2 11 3 2 4" xfId="12251"/>
    <cellStyle name="Comma [0] 2 2 6 3 10" xfId="12252"/>
    <cellStyle name="Comma [0] 2 2 2 2 3 8 5 2" xfId="12253"/>
    <cellStyle name="Comma [0] 2 3 13 5" xfId="12254"/>
    <cellStyle name="Comma [0] 2 2 3 5 2 3 2" xfId="12255"/>
    <cellStyle name="Comma [0] 2 2 2 2 3 8 5 3" xfId="12256"/>
    <cellStyle name="Comma [0] 2 3 13 6" xfId="12257"/>
    <cellStyle name="Comma [0] 3 2 11 3 3 2" xfId="12258"/>
    <cellStyle name="Comma [0] 2 2 3 5 2 3 3" xfId="12259"/>
    <cellStyle name="Comma [0] 4 2 2 7 3 2" xfId="12260"/>
    <cellStyle name="Comma [0] 2 2 2 2 3 8 5 4" xfId="12261"/>
    <cellStyle name="Comma [0] 2 3 13 7" xfId="12262"/>
    <cellStyle name="Comma [0] 3 2 2 7 10 2" xfId="12263"/>
    <cellStyle name="Comma [0] 2 2 2 2 3 8 6" xfId="12264"/>
    <cellStyle name="Comma [0] 2 2 2 3 7 2" xfId="12265"/>
    <cellStyle name="Comma [0] 2 2 8 2 4" xfId="12266"/>
    <cellStyle name="Comma [0] 2 3 6 2 10" xfId="12267"/>
    <cellStyle name="Comma [0] 2 2 2 2 3 9 2 2 2" xfId="12268"/>
    <cellStyle name="Comma [0] 2 2 2 2 5 3 3 2 5" xfId="12269"/>
    <cellStyle name="Comma [0] 2 2 2 3 8" xfId="12270"/>
    <cellStyle name="Comma [0] 2 2 2 2 3 9 2 3" xfId="12271"/>
    <cellStyle name="Comma [0] 2 2 2 2 8 8 2" xfId="12272"/>
    <cellStyle name="Comma [0] 2 2 2 3 9" xfId="12273"/>
    <cellStyle name="Comma [0] 2 2 2 2 3 9 2 4" xfId="12274"/>
    <cellStyle name="Comma [0] 2 2 2 2 8 8 3" xfId="12275"/>
    <cellStyle name="Comma [0] 2 2 2 2 3 9 2 5" xfId="12276"/>
    <cellStyle name="Comma [0] 4 3 2 2 2 2 2 2" xfId="12277"/>
    <cellStyle name="Comma [0] 3 3 14 2 4 2" xfId="12278"/>
    <cellStyle name="Comma [0] 2 2 4 9 13 2" xfId="12279"/>
    <cellStyle name="Comma [0] 2 2 4 4 4 3 2 4" xfId="12280"/>
    <cellStyle name="Comma [0] 2 2 2 2 8 2 2 5" xfId="12281"/>
    <cellStyle name="Comma [0] 4 3 12 3" xfId="12282"/>
    <cellStyle name="Comma [0] 2 4 4 8 2 5" xfId="12283"/>
    <cellStyle name="Comma [0] 2 2 2 4 7" xfId="12284"/>
    <cellStyle name="Comma [0] 5 4 7 3 2 2 2" xfId="12285"/>
    <cellStyle name="Comma [0] 2 2 2 2 3 9 3 2" xfId="12286"/>
    <cellStyle name="Comma [0] 2 2 2 2 8 2 3 5" xfId="12287"/>
    <cellStyle name="Comma [0] 4 3 13 3" xfId="12288"/>
    <cellStyle name="Comma [0] 2 4 4 8 3 5" xfId="12289"/>
    <cellStyle name="Comma [0] 2 2 2 5 7" xfId="12290"/>
    <cellStyle name="Comma [0] 2 2 2 2 3 9 4 2" xfId="12291"/>
    <cellStyle name="Comma [0] 5 4 7 3 2 5" xfId="12292"/>
    <cellStyle name="Comma [0] 3 2 2 7 11 2" xfId="12293"/>
    <cellStyle name="Comma [0] 2 2 2 2 3 9 6" xfId="12294"/>
    <cellStyle name="Comma [0] 2 3 9 10 3" xfId="12295"/>
    <cellStyle name="Comma [0] 5 11 3 4" xfId="12296"/>
    <cellStyle name="Comma [0] 2 2 4 4 6 3 2 3" xfId="12297"/>
    <cellStyle name="Comma [0] 2 2 2 2 4 10 5" xfId="12298"/>
    <cellStyle name="Comma [0] 3 2 10 6 3 2 5" xfId="12299"/>
    <cellStyle name="Comma [0] 3 2 7 6 2 2 2 2" xfId="12300"/>
    <cellStyle name="Comma [0] 2 3 7 6 4 2 2" xfId="12301"/>
    <cellStyle name="Comma [0] 2 4 6 8 2 4" xfId="12302"/>
    <cellStyle name="Comma [0] 2 2 3 4 5 3 2 5" xfId="12303"/>
    <cellStyle name="Comma [0] 2 4 2 4 6" xfId="12304"/>
    <cellStyle name="Comma [0] 5 11 3 5" xfId="12305"/>
    <cellStyle name="Comma [0] 2 2 4 4 6 3 2 4" xfId="12306"/>
    <cellStyle name="Comma [0] 2 2 2 2 4 10 6" xfId="12307"/>
    <cellStyle name="Comma [0] 4 18 4 2" xfId="12308"/>
    <cellStyle name="Comma [0] 2 2 2 2 5 9 3 2" xfId="12309"/>
    <cellStyle name="Comma [0] 4 3 9 6 6" xfId="12310"/>
    <cellStyle name="Comma [0] 3 4 7 8 2 4" xfId="12311"/>
    <cellStyle name="Comma [0] 3 2 8 6 3 2 2 2" xfId="12312"/>
    <cellStyle name="Comma [0] 2 4 7 7 4 2 2" xfId="12313"/>
    <cellStyle name="Comma [0] 5 11 3 6" xfId="12314"/>
    <cellStyle name="Comma [0] 2 2 4 4 6 3 2 5" xfId="12315"/>
    <cellStyle name="Comma [0] 2 2 2 2 4 10 7" xfId="12316"/>
    <cellStyle name="Comma [0] 3 2 2 4 4 4 5" xfId="12317"/>
    <cellStyle name="Comma [0] 2 4 4 11 2 2" xfId="12318"/>
    <cellStyle name="Comma [0] 2 2 3 4 5 3 3 2" xfId="12319"/>
    <cellStyle name="Comma [0] 2 4 2 5 3" xfId="12320"/>
    <cellStyle name="Comma [0] 2 2 2 2 4 11 2" xfId="12321"/>
    <cellStyle name="Comma [0] 3 2 10 6 3 3 2" xfId="12322"/>
    <cellStyle name="Comma [0] 2 3 2 6 3 2 7" xfId="12323"/>
    <cellStyle name="Comma [0] 2 4 16 4" xfId="12324"/>
    <cellStyle name="Comma [0] 2 2 2 2 4 7 2 2 2" xfId="12325"/>
    <cellStyle name="Comma [0] 3 4 2 2 2 4" xfId="12326"/>
    <cellStyle name="Comma [0] 3 2 2 4 4 5 5" xfId="12327"/>
    <cellStyle name="Comma [0] 2 4 4 11 3 2" xfId="12328"/>
    <cellStyle name="Comma [0] 2 2 4 6 2 10" xfId="12329"/>
    <cellStyle name="Comma [0] 2 2 3 4 5 3 4 2" xfId="12330"/>
    <cellStyle name="Comma [0] 2 3 2 5 4 3 2 4" xfId="12331"/>
    <cellStyle name="Comma [0] 2 4 2 6 3" xfId="12332"/>
    <cellStyle name="Comma [0] 2 2 2 2 4 12 2" xfId="12333"/>
    <cellStyle name="Comma [0] 2 3 3 5 5 3 2 2" xfId="12334"/>
    <cellStyle name="Comma [0] 3 2 10 6 3 4 2" xfId="12335"/>
    <cellStyle name="Comma [0] 2 2 2 2 4 7 2 3" xfId="12336"/>
    <cellStyle name="Comma [0] 2 3 2 4 11 2 5" xfId="12337"/>
    <cellStyle name="Comma [0] 2 4 4 11 4" xfId="12338"/>
    <cellStyle name="Comma [0] 2 2 3 4 5 3 5" xfId="12339"/>
    <cellStyle name="Comma [0] 2 2 2 2 4 13" xfId="12340"/>
    <cellStyle name="Comma [0] 2 3 3 5 5 3 3" xfId="12341"/>
    <cellStyle name="Comma [0] 3 2 10 6 3 5" xfId="12342"/>
    <cellStyle name="Comma [0] 2 3 2 6 3 3 7" xfId="12343"/>
    <cellStyle name="Comma [0] 2 4 17 4" xfId="12344"/>
    <cellStyle name="Comma [0] 2 2 2 2 4 7 2 3 2" xfId="12345"/>
    <cellStyle name="Comma [0] 2 2 2 2 4 13 2" xfId="12346"/>
    <cellStyle name="Comma [0] 2 3 3 5 5 3 3 2" xfId="12347"/>
    <cellStyle name="Comma [0] 2 2 2 2 4 7 2 4" xfId="12348"/>
    <cellStyle name="Comma [0] 4 2 8 3 3 2 3" xfId="12349"/>
    <cellStyle name="Comma [0] 2 2 2 9 3 2 3 2" xfId="12350"/>
    <cellStyle name="Comma [0] 2 3 2 10 3 2" xfId="12351"/>
    <cellStyle name="Comma [0] 2 4 4 11 5" xfId="12352"/>
    <cellStyle name="Comma [0] 2 2 3 4 5 3 6" xfId="12353"/>
    <cellStyle name="Comma [0] 2 2 2 2 4 14" xfId="12354"/>
    <cellStyle name="Comma [0] 2 3 3 5 5 3 4" xfId="12355"/>
    <cellStyle name="Comma [0] 3 2 10 6 3 6" xfId="12356"/>
    <cellStyle name="Comma [0] 2 4 18 4" xfId="12357"/>
    <cellStyle name="Comma [0] 3 4 3 7 3 2 5" xfId="12358"/>
    <cellStyle name="Comma [0] 2 2 2 2 4 7 2 4 2" xfId="12359"/>
    <cellStyle name="Comma [0] 4 3 10 2 2 3" xfId="12360"/>
    <cellStyle name="Comma [0] 2 2 2 2 4 14 2" xfId="12361"/>
    <cellStyle name="Comma [0] 2 3 3 5 5 3 4 2" xfId="12362"/>
    <cellStyle name="Comma [0] 4 4 3 2 4 2" xfId="12363"/>
    <cellStyle name="Comma [0] 2 2 2 2 6 2 3" xfId="12364"/>
    <cellStyle name="Comma [0] 2 2 2 2 4 7 2 5" xfId="12365"/>
    <cellStyle name="Comma [0] 2 4 4 11 6" xfId="12366"/>
    <cellStyle name="Comma [0] 2 2 3 4 5 3 7" xfId="12367"/>
    <cellStyle name="Comma [0] 2 2 2 2 4 15" xfId="12368"/>
    <cellStyle name="Comma [0] 2 3 3 5 5 3 5" xfId="12369"/>
    <cellStyle name="Comma [0] 3 2 10 6 3 7" xfId="12370"/>
    <cellStyle name="Comma [0] 2 2 2 2 6 3 3" xfId="12371"/>
    <cellStyle name="Comma [0] 2 2 2 2 4 15 2" xfId="12372"/>
    <cellStyle name="Comma [0] 2 2 4 3 7 10" xfId="12373"/>
    <cellStyle name="Comma [0] 2 2 2 2 4 7 2 6" xfId="12374"/>
    <cellStyle name="Comma [0] 2 2 4 14 2 2 2" xfId="12375"/>
    <cellStyle name="Comma [0] 2 2 2 2 4 16" xfId="12376"/>
    <cellStyle name="Comma [0] 2 3 3 5 5 3 6" xfId="12377"/>
    <cellStyle name="Comma [0] 2 2 4 14 2 2 3" xfId="12378"/>
    <cellStyle name="Comma [0] 2 2 2 2 4 7 2 7" xfId="12379"/>
    <cellStyle name="Comma [0] 2 2 2 2 4 17" xfId="12380"/>
    <cellStyle name="Comma [0] 2 2 2 5 2 5 2" xfId="12381"/>
    <cellStyle name="Comma [0] 2 3 3 5 5 3 7" xfId="12382"/>
    <cellStyle name="Comma [0] 3 3 2 5 2 7" xfId="12383"/>
    <cellStyle name="Comma [0] 2 2 2 2 4 2" xfId="12384"/>
    <cellStyle name="Comma [0] 3 3 7 2 2 7" xfId="12385"/>
    <cellStyle name="Comma [0] 3 3 3 6 9" xfId="12386"/>
    <cellStyle name="Comma [0] 2 2 2 2 4 2 2" xfId="12387"/>
    <cellStyle name="Comma [0] 2 2 2 2 4 2 2 2 2" xfId="12388"/>
    <cellStyle name="Comma [0] 4 2 9 5 3 2 2 2" xfId="12389"/>
    <cellStyle name="Comma [0] 4 11 5 2" xfId="12390"/>
    <cellStyle name="Comma [0] 2 2 2 2 5 2 4 2" xfId="12391"/>
    <cellStyle name="Comma [0] 2 2 2 2 4 2 2 2 3" xfId="12392"/>
    <cellStyle name="Comma [0] 3 5 7 3 3" xfId="12393"/>
    <cellStyle name="Comma [0] 2 2 2 3 11 2 2 2" xfId="12394"/>
    <cellStyle name="Comma [0] 4 11 5 3" xfId="12395"/>
    <cellStyle name="Comma [0] 2 2 2 2 5 2 4 3" xfId="12396"/>
    <cellStyle name="Comma [0] 2 2 2 2 4 2 2 2 4" xfId="12397"/>
    <cellStyle name="Comma [0] 3 5 7 3 4" xfId="12398"/>
    <cellStyle name="Comma [0] 2 2 2 3 4 3 2 2 2" xfId="12399"/>
    <cellStyle name="Comma [0] 4 3 2 10 7" xfId="12400"/>
    <cellStyle name="Comma [0] 2 2 2 2 4 2 2 3 2" xfId="12401"/>
    <cellStyle name="Comma [0] 3 8 12 2 2" xfId="12402"/>
    <cellStyle name="Comma [0] 3 5 7 5 2" xfId="12403"/>
    <cellStyle name="Comma [0] 2 2 3 2 5 2 2 2 2" xfId="12404"/>
    <cellStyle name="Comma [0] 4 3 2 11 7" xfId="12405"/>
    <cellStyle name="Comma [0] 3 4 3 2 3 2 5" xfId="12406"/>
    <cellStyle name="Comma [0] 2 2 2 2 4 2 2 4 2" xfId="12407"/>
    <cellStyle name="Comma [0] 2 2 6 7 2 2" xfId="12408"/>
    <cellStyle name="Comma [0] 2 3 2 6 9 7" xfId="12409"/>
    <cellStyle name="Comma [0] 3 8 12 3" xfId="12410"/>
    <cellStyle name="Comma [0] 3 5 7 6" xfId="12411"/>
    <cellStyle name="Comma [0] 2 2 3 2 5 2 2 3" xfId="12412"/>
    <cellStyle name="Comma [0] 2 2 2 2 4 2 2 5" xfId="12413"/>
    <cellStyle name="Comma [0] 2 3 8 6 2" xfId="12414"/>
    <cellStyle name="Comma [0] 2 2 5 5 3 2 2" xfId="12415"/>
    <cellStyle name="Comma [0] 3 8 12 4" xfId="12416"/>
    <cellStyle name="Comma [0] 3 5 7 7" xfId="12417"/>
    <cellStyle name="Comma [0] 2 2 3 2 5 2 2 4" xfId="12418"/>
    <cellStyle name="Comma [0] 2 2 6 7 2 3" xfId="12419"/>
    <cellStyle name="Comma [0] 2 2 4 2 7 10" xfId="12420"/>
    <cellStyle name="Comma [0] 2 2 2 2 4 2 2 6" xfId="12421"/>
    <cellStyle name="Comma [0] 2 3 8 6 3" xfId="12422"/>
    <cellStyle name="Comma [0] 2 2 5 5 3 2 3" xfId="12423"/>
    <cellStyle name="Comma [0] 2 2 4 2 6 2 2 2" xfId="12424"/>
    <cellStyle name="Comma [0] 2 2 6 7 2 4" xfId="12425"/>
    <cellStyle name="Comma [0] 2 3 2 9 6 10" xfId="12426"/>
    <cellStyle name="Comma [0] 2 3 5 6 3 2 2" xfId="12427"/>
    <cellStyle name="Comma [0] 3 8 12 5" xfId="12428"/>
    <cellStyle name="Comma [0] 3 5 7 8" xfId="12429"/>
    <cellStyle name="Comma [0] 2 2 3 2 5 2 2 5" xfId="12430"/>
    <cellStyle name="Comma [0] 2 2 2 2 9 8 4 2" xfId="12431"/>
    <cellStyle name="Comma [0] 3 2 7 7 2 2" xfId="12432"/>
    <cellStyle name="Comma [0] 2 2 2 2 4 2 2 7" xfId="12433"/>
    <cellStyle name="Comma [0] 2 3 8 6 4" xfId="12434"/>
    <cellStyle name="Comma [0] 2 2 5 5 3 2 4" xfId="12435"/>
    <cellStyle name="Comma [0] 2 2 4 2 6 2 2 3" xfId="12436"/>
    <cellStyle name="Comma [0] 2 2 2 2 4 2 3" xfId="12437"/>
    <cellStyle name="Comma [0] 3 8 13 2" xfId="12438"/>
    <cellStyle name="Comma [0] 3 5 8 5" xfId="12439"/>
    <cellStyle name="Comma [0] 2 2 3 2 5 2 3 2" xfId="12440"/>
    <cellStyle name="Comma [0] 2 2 2 2 4 2 3 4" xfId="12441"/>
    <cellStyle name="Comma [0] 2 2 2 2 4 3" xfId="12442"/>
    <cellStyle name="Comma [0] 2 2 2 2 4 2 3 4 2" xfId="12443"/>
    <cellStyle name="Comma [0] 3 8 13 4" xfId="12444"/>
    <cellStyle name="Comma [0] 3 5 8 7" xfId="12445"/>
    <cellStyle name="Comma [0] 2 2 4 15 10" xfId="12446"/>
    <cellStyle name="Comma [0] 2 2 6 7 3 3" xfId="12447"/>
    <cellStyle name="Comma [0] 2 2 2 2 4 2 3 6" xfId="12448"/>
    <cellStyle name="Comma [0] 2 3 8 7 3" xfId="12449"/>
    <cellStyle name="Comma [0] 2 2 4 2 6 2 3 2" xfId="12450"/>
    <cellStyle name="Comma [0] 2 2 6 7 3 4" xfId="12451"/>
    <cellStyle name="Comma [0] 2 3 5 6 3 3 2" xfId="12452"/>
    <cellStyle name="Comma [0] 3 2 7 7 3 2" xfId="12453"/>
    <cellStyle name="Comma [0] 2 2 2 2 4 2 3 7" xfId="12454"/>
    <cellStyle name="Comma [0] 2 3 8 7 4" xfId="12455"/>
    <cellStyle name="Comma [0] 4 2 9 5 2 2 2" xfId="12456"/>
    <cellStyle name="Comma [0] 2 2 2 2 4 2 4" xfId="12457"/>
    <cellStyle name="Comma [0] 4 2 9 5 2 2 2 2" xfId="12458"/>
    <cellStyle name="Comma [0] 2 2 2 2 4 2 4 2" xfId="12459"/>
    <cellStyle name="Comma [0] 2 2 2 2 4 2 4 3" xfId="12460"/>
    <cellStyle name="Comma [0] 3 8 14 2" xfId="12461"/>
    <cellStyle name="Comma [0] 3 5 9 5" xfId="12462"/>
    <cellStyle name="Comma [0] 2 2 3 2 5 2 4 2" xfId="12463"/>
    <cellStyle name="Comma [0] 2 3 2 3 4 2 2 4" xfId="12464"/>
    <cellStyle name="Comma [0] 2 3 3 3 5 2 2 2" xfId="12465"/>
    <cellStyle name="Comma [0] 2 2 2 2 4 2 4 4" xfId="12466"/>
    <cellStyle name="Comma [0] 3 5 9 6" xfId="12467"/>
    <cellStyle name="Comma [0] 2 3 2 3 4 2 2 5" xfId="12468"/>
    <cellStyle name="Comma [0] 3 2 6 5 3 2 2" xfId="12469"/>
    <cellStyle name="Comma [0] 2 2 6 7 4 2" xfId="12470"/>
    <cellStyle name="Comma [0] 2 2 2 2 4 2 4 5" xfId="12471"/>
    <cellStyle name="Comma [0] 2 2 2 2 8 6 5 2 2" xfId="12472"/>
    <cellStyle name="Comma [0] 2 3 8 8 2" xfId="12473"/>
    <cellStyle name="Comma [0] 2 2 5 5 3 4 2" xfId="12474"/>
    <cellStyle name="Comma [0] 2 3 3 3 5 2 2 3" xfId="12475"/>
    <cellStyle name="Comma [0] 5 4 2 2 2 2 2" xfId="12476"/>
    <cellStyle name="Comma [0] 2 2 4 6 4 3 6" xfId="12477"/>
    <cellStyle name="Comma [0] 2 2 2 6 5 2" xfId="12478"/>
    <cellStyle name="Comma [0] 4 2 9 5 2 2 3" xfId="12479"/>
    <cellStyle name="Comma [0] 2 2 2 2 4 2 5" xfId="12480"/>
    <cellStyle name="Comma [0] 2 2 2 6 5 2 2" xfId="12481"/>
    <cellStyle name="Comma [0] 3 2 2 9 10 4" xfId="12482"/>
    <cellStyle name="Comma [0] 2 2 2 2 4 2 5 2" xfId="12483"/>
    <cellStyle name="Comma [0] 2 2 2 8 9" xfId="12484"/>
    <cellStyle name="Comma [0] 4 3 16 5" xfId="12485"/>
    <cellStyle name="Comma [0] 3 2 2 9 10 4 2" xfId="12486"/>
    <cellStyle name="Comma [0] 2 2 2 2 4 2 5 2 2" xfId="12487"/>
    <cellStyle name="Comma [0] 4 2 4 10 4" xfId="12488"/>
    <cellStyle name="Comma [0] 2 2 2 6 5 2 2 2" xfId="12489"/>
    <cellStyle name="Comma [0] 2 2 3 5 3 5 3" xfId="12490"/>
    <cellStyle name="Comma [0] 3 12 2 4 2 2" xfId="12491"/>
    <cellStyle name="Comma [0] 2 2 4 6 4 3 7" xfId="12492"/>
    <cellStyle name="Comma [0] 2 2 2 6 5 3" xfId="12493"/>
    <cellStyle name="Comma [0] 4 2 9 5 2 2 4" xfId="12494"/>
    <cellStyle name="Comma [0] 3 4 7 6 6 2" xfId="12495"/>
    <cellStyle name="Comma [0] 3 3 8 6 2 4 2" xfId="12496"/>
    <cellStyle name="Comma [0] 2 2 2 2 4 2 6" xfId="12497"/>
    <cellStyle name="Comma [0] 2 4 6 8 2 2 2 2" xfId="12498"/>
    <cellStyle name="Comma [0] 2 4 2 4 4 2 2" xfId="12499"/>
    <cellStyle name="Comma [0] 2 2 2 6 5 3 2" xfId="12500"/>
    <cellStyle name="Comma [0] 3 2 2 9 11 4" xfId="12501"/>
    <cellStyle name="Comma [0] 2 2 2 2 4 2 6 2" xfId="12502"/>
    <cellStyle name="Comma [0] 2 2 2 6 5 4 2" xfId="12503"/>
    <cellStyle name="Comma [0] 2 3 3 6 8 2 7" xfId="12504"/>
    <cellStyle name="Comma [0] 3 2 2 9 12 4" xfId="12505"/>
    <cellStyle name="Comma [0] 2 2 2 2 4 2 7 2" xfId="12506"/>
    <cellStyle name="Comma [0] 3 2 3 6 5 3" xfId="12507"/>
    <cellStyle name="Comma [0] 3 10 6 8" xfId="12508"/>
    <cellStyle name="Comma [0] 5 6 2 2 7" xfId="12509"/>
    <cellStyle name="Comma [0] 2 2 2 2 6 8 3 3 2" xfId="12510"/>
    <cellStyle name="Comma [0] 2 2 2 6 5 5" xfId="12511"/>
    <cellStyle name="Comma [0] 2 2 2 2 4 2 8" xfId="12512"/>
    <cellStyle name="Comma [0] 2 2 2 6 5 6" xfId="12513"/>
    <cellStyle name="Comma [0] 3 10 8 3 2 2" xfId="12514"/>
    <cellStyle name="Comma [0] 4 3 9 6 2 2 5" xfId="12515"/>
    <cellStyle name="Comma [0] 2 3 2 3 4 2 7" xfId="12516"/>
    <cellStyle name="Comma [0] 2 2 2 2 4 4 3 2 2" xfId="12517"/>
    <cellStyle name="Comma [0] 3 7 8 3 2" xfId="12518"/>
    <cellStyle name="Comma [0] 2 2 2 2 4 2 9" xfId="12519"/>
    <cellStyle name="Comma [0] 2 3 2 2 3 2 7" xfId="12520"/>
    <cellStyle name="Comma [0] 2 2 2 2 4 3 2 2 2" xfId="12521"/>
    <cellStyle name="Comma [0] 2 2 2 2 4 3 2 2 2 2" xfId="12522"/>
    <cellStyle name="Comma [0] 2 2 2 2 4 3 2 2 3" xfId="12523"/>
    <cellStyle name="Comma [0] 2 2 2 2 4 3 2 2 4" xfId="12524"/>
    <cellStyle name="Comma [0] 2 3 2 2 3 3 7" xfId="12525"/>
    <cellStyle name="Comma [0] 4 3 7 10 7" xfId="12526"/>
    <cellStyle name="Comma [0] 2 2 2 2 4 3 2 3 2" xfId="12527"/>
    <cellStyle name="Comma [0] 3 6 7 4 2" xfId="12528"/>
    <cellStyle name="Comma [0] 2 2 2 3 8 10" xfId="12529"/>
    <cellStyle name="Comma [0] 3 6 7 5 2" xfId="12530"/>
    <cellStyle name="Comma [0] 2 2 3 2 5 3 2 2 2" xfId="12531"/>
    <cellStyle name="Comma [0] 4 3 7 11 7" xfId="12532"/>
    <cellStyle name="Comma [0] 3 4 3 3 3 2 5" xfId="12533"/>
    <cellStyle name="Comma [0] 2 2 2 2 4 3 2 4 2" xfId="12534"/>
    <cellStyle name="Comma [0] 2 2 6 8 2 2" xfId="12535"/>
    <cellStyle name="Comma [0] 2 2 2 2 8 5 3 2 2 2" xfId="12536"/>
    <cellStyle name="Comma [0] 2 3 2 7 9 7" xfId="12537"/>
    <cellStyle name="Comma [0] 3 6 7 6" xfId="12538"/>
    <cellStyle name="Comma [0] 2 2 3 2 5 3 2 3" xfId="12539"/>
    <cellStyle name="Comma [0] 2 2 2 2 4 3 2 5" xfId="12540"/>
    <cellStyle name="Comma [0] 2 3 9 6 2" xfId="12541"/>
    <cellStyle name="Comma [0] 2 2 5 5 4 2 2" xfId="12542"/>
    <cellStyle name="Comma [0] 3 6 7 7" xfId="12543"/>
    <cellStyle name="Comma [0] 2 2 3 2 5 3 2 4" xfId="12544"/>
    <cellStyle name="Comma [0] 2 2 6 8 2 3" xfId="12545"/>
    <cellStyle name="Comma [0] 2 2 2 2 4 3 2 6" xfId="12546"/>
    <cellStyle name="Comma [0] 2 3 9 6 3" xfId="12547"/>
    <cellStyle name="Comma [0] 2 2 4 2 6 3 2 2" xfId="12548"/>
    <cellStyle name="Comma [0] 3 2 7 4 2 2 2 2" xfId="12549"/>
    <cellStyle name="Comma [0] 2 2 6 8 2 4" xfId="12550"/>
    <cellStyle name="Comma [0] 2 3 5 6 4 2 2" xfId="12551"/>
    <cellStyle name="Comma [0] 3 6 7 8" xfId="12552"/>
    <cellStyle name="Comma [0] 2 2 3 2 5 3 2 5" xfId="12553"/>
    <cellStyle name="Comma [0] 2 2 2 2 9 9 4 2" xfId="12554"/>
    <cellStyle name="Comma [0] 3 2 7 8 2 2" xfId="12555"/>
    <cellStyle name="Comma [0] 2 2 2 2 4 3 2 7" xfId="12556"/>
    <cellStyle name="Comma [0] 2 3 9 6 4" xfId="12557"/>
    <cellStyle name="Comma [0] 2 2 4 2 6 3 2 3" xfId="12558"/>
    <cellStyle name="Comma [0] 2 2 2 2 5 14" xfId="12559"/>
    <cellStyle name="Comma [0] 4 3 9 5 2 2 5" xfId="12560"/>
    <cellStyle name="Comma [0] 2 3 2 2 4 2 7" xfId="12561"/>
    <cellStyle name="Comma [0] 2 2 2 2 4 3 3 2 2" xfId="12562"/>
    <cellStyle name="Comma [0] 2 2 2 2 6 3 4 2" xfId="12563"/>
    <cellStyle name="Comma [0] 2 2 3 2 2 4" xfId="12564"/>
    <cellStyle name="Comma [0] 2 2 2 2 5 15" xfId="12565"/>
    <cellStyle name="Comma [0] 3 12 7 4 2" xfId="12566"/>
    <cellStyle name="Comma [0] 2 2 2 2 4 3 3 2 3" xfId="12567"/>
    <cellStyle name="Comma [0] 2 2 2 2 6 3 4 3" xfId="12568"/>
    <cellStyle name="Comma [0] 3 3 5 5 2 2 2 2" xfId="12569"/>
    <cellStyle name="Comma [0] 2 2 3 2 2 5" xfId="12570"/>
    <cellStyle name="Comma [0] 2 2 2 2 5 16" xfId="12571"/>
    <cellStyle name="Comma [0] 3 12 7 4 3" xfId="12572"/>
    <cellStyle name="Comma [0] 2 2 2 2 4 3 3 2 4" xfId="12573"/>
    <cellStyle name="Comma [0] 3 2 2 6 6 4" xfId="12574"/>
    <cellStyle name="Comma [0] 2 2 2 6 10 2" xfId="12575"/>
    <cellStyle name="Comma [0] 2 3 2 2 4 3 7" xfId="12576"/>
    <cellStyle name="Comma [0] 2 2 3 2 11" xfId="12577"/>
    <cellStyle name="Comma [0] 2 2 2 2 4 3 3 3 2" xfId="12578"/>
    <cellStyle name="Comma [0] 4 10 10 2 2" xfId="12579"/>
    <cellStyle name="Comma [0] 2 2 2 6 11" xfId="12580"/>
    <cellStyle name="Comma [0] 2 4 5 2 2 7" xfId="12581"/>
    <cellStyle name="Comma [0] 4 4 7 2 2 3" xfId="12582"/>
    <cellStyle name="Comma [0] 2 2 3 11 4 5" xfId="12583"/>
    <cellStyle name="Comma [0] 3 6 8 5" xfId="12584"/>
    <cellStyle name="Comma [0] 2 2 3 2 5 3 3 2" xfId="12585"/>
    <cellStyle name="Comma [0] 3 3 3 18" xfId="12586"/>
    <cellStyle name="Comma [0] 2 2 2 2 4 3 3 4" xfId="12587"/>
    <cellStyle name="Comma [0] 2 2 4 7 7 3 2 5" xfId="12588"/>
    <cellStyle name="Comma [0] 3 10 7 3 4 2" xfId="12589"/>
    <cellStyle name="Comma [0] 4 10 10 2 2 2" xfId="12590"/>
    <cellStyle name="Comma [0] 3 2 2 6 7 4" xfId="12591"/>
    <cellStyle name="Comma [0] 2 2 2 6 11 2" xfId="12592"/>
    <cellStyle name="Comma [0] 2 2 2 2 4 3 3 4 2" xfId="12593"/>
    <cellStyle name="Comma [0] 4 10 10 2 3" xfId="12594"/>
    <cellStyle name="Comma [0] 2 2 2 6 12" xfId="12595"/>
    <cellStyle name="Comma [0] 2 2 6 8 3 2" xfId="12596"/>
    <cellStyle name="Comma [0] 2 2 2 2 4 3 3 5" xfId="12597"/>
    <cellStyle name="Comma [0] 2 3 9 7 2" xfId="12598"/>
    <cellStyle name="Comma [0] 4 10 10 2 4" xfId="12599"/>
    <cellStyle name="Comma [0] 2 2 2 6 13" xfId="12600"/>
    <cellStyle name="Comma [0] 2 2 6 8 3 3" xfId="12601"/>
    <cellStyle name="Comma [0] 2 2 2 2 4 3 3 6" xfId="12602"/>
    <cellStyle name="Comma [0] 2 3 9 7 3" xfId="12603"/>
    <cellStyle name="Comma [0] 2 2 4 2 6 3 3 2" xfId="12604"/>
    <cellStyle name="Comma [0] 4 10 10 2 5" xfId="12605"/>
    <cellStyle name="Comma [0] 2 2 2 6 14" xfId="12606"/>
    <cellStyle name="Comma [0] 2 2 6 8 3 4" xfId="12607"/>
    <cellStyle name="Comma [0] 3 2 7 8 3 2" xfId="12608"/>
    <cellStyle name="Comma [0] 2 2 2 2 4 3 3 7" xfId="12609"/>
    <cellStyle name="Comma [0] 2 3 9 7 4" xfId="12610"/>
    <cellStyle name="Comma [0] 2 2 2 2 4 3 4 2" xfId="12611"/>
    <cellStyle name="Comma [0] 4 3 9 5 3 2 5" xfId="12612"/>
    <cellStyle name="Comma [0] 2 3 2 2 5 2 7" xfId="12613"/>
    <cellStyle name="Comma [0] 2 2 2 2 4 3 4 2 2" xfId="12614"/>
    <cellStyle name="Comma [0] 2 2 2 2 4 3 4 3" xfId="12615"/>
    <cellStyle name="Comma [0] 2 2 2 6 6 2" xfId="12616"/>
    <cellStyle name="Comma [0] 2 2 2 2 4 3 5" xfId="12617"/>
    <cellStyle name="Comma [0] 4 3 14 2 2 2" xfId="12618"/>
    <cellStyle name="Comma [0] 2 4 5 2 4 5" xfId="12619"/>
    <cellStyle name="Comma [0] 2 2 2 6 6 2 2" xfId="12620"/>
    <cellStyle name="Comma [0] 2 2 2 2 4 3 5 2" xfId="12621"/>
    <cellStyle name="Comma [0] 3 4 8 4 3 2" xfId="12622"/>
    <cellStyle name="Comma [0] 2 2 2 2 5 10 2 4" xfId="12623"/>
    <cellStyle name="Comma [0] 2 4 7 4 3 4" xfId="12624"/>
    <cellStyle name="Comma [0] 2 2 2 4 15" xfId="12625"/>
    <cellStyle name="Comma [0] 4 2 9 10 4" xfId="12626"/>
    <cellStyle name="Comma [0] 2 2 2 6 6 2 2 2" xfId="12627"/>
    <cellStyle name="Comma [0] 4 3 14 2 2 2 2" xfId="12628"/>
    <cellStyle name="Comma [0] 3 2 2 8 5 4" xfId="12629"/>
    <cellStyle name="Comma [0] 2 2 3 6 3 5 3" xfId="12630"/>
    <cellStyle name="Comma [0] 2 3 2 2 6 2 7" xfId="12631"/>
    <cellStyle name="Comma [0] 2 3 2 8 9" xfId="12632"/>
    <cellStyle name="Comma [0] 2 2 2 2 4 3 5 2 2" xfId="12633"/>
    <cellStyle name="Comma [0] 4 3 14 2 3 2" xfId="12634"/>
    <cellStyle name="Comma [0] 2 4 5 2 5 5" xfId="12635"/>
    <cellStyle name="Comma [0] 2 2 2 6 6 3 2" xfId="12636"/>
    <cellStyle name="Comma [0] 2 2 2 2 4 3 6 2" xfId="12637"/>
    <cellStyle name="Comma [0] 2 2 2 6 6 4 2" xfId="12638"/>
    <cellStyle name="Comma [0] 2 2 2 2 4 3 7 2" xfId="12639"/>
    <cellStyle name="Comma [0] 3 10 7 8" xfId="12640"/>
    <cellStyle name="Comma [0] 5 6 2 3 7" xfId="12641"/>
    <cellStyle name="Comma [0] 2 2 2 2 6 8 3 4 2" xfId="12642"/>
    <cellStyle name="Comma [0] 2 2 2 6 6 5" xfId="12643"/>
    <cellStyle name="Comma [0] 2 2 2 2 4 3 8" xfId="12644"/>
    <cellStyle name="Comma [0] 2 2 2 6 6 6" xfId="12645"/>
    <cellStyle name="Comma [0] 3 10 8 3 3 2" xfId="12646"/>
    <cellStyle name="Comma [0] 2 3 2 3 4 3 7" xfId="12647"/>
    <cellStyle name="Comma [0] 3 2 2 2 7" xfId="12648"/>
    <cellStyle name="Comma [0] 2 2 2 2 4 4 3 3 2" xfId="12649"/>
    <cellStyle name="Comma [0] 3 7 8 4 2" xfId="12650"/>
    <cellStyle name="Comma [0] 2 2 2 2 4 3 9" xfId="12651"/>
    <cellStyle name="Comma [0] 4 2 10 3 2 4" xfId="12652"/>
    <cellStyle name="Comma [0] 2 2 2 5 5 6 2" xfId="12653"/>
    <cellStyle name="Comma [0] 3 10 8 2 2 2 2" xfId="12654"/>
    <cellStyle name="Comma [0] 2 2 2 2 4 4 2 2 2 2" xfId="12655"/>
    <cellStyle name="Comma [0] 2 3 2 13 4 5" xfId="12656"/>
    <cellStyle name="Comma [0] 2 2 2 5 5 7" xfId="12657"/>
    <cellStyle name="Comma [0] 3 10 8 2 2 3" xfId="12658"/>
    <cellStyle name="Comma [0] 2 2 2 2 4 4 2 2 3" xfId="12659"/>
    <cellStyle name="Comma [0] 2 2 2 5 5 8" xfId="12660"/>
    <cellStyle name="Comma [0] 3 10 8 2 2 4" xfId="12661"/>
    <cellStyle name="Comma [0] 4 2 4 5 5 4" xfId="12662"/>
    <cellStyle name="Comma [0] 2 2 4 8 3 10" xfId="12663"/>
    <cellStyle name="Comma [0] 3 7 7 3 4" xfId="12664"/>
    <cellStyle name="Comma [0] 2 2 3 2 7 6 2" xfId="12665"/>
    <cellStyle name="Comma [0] 2 2 2 2 4 4 2 2 4" xfId="12666"/>
    <cellStyle name="Comma [0] 2 2 6 9 2 2" xfId="12667"/>
    <cellStyle name="Comma [0] 2 3 2 8 9 7" xfId="12668"/>
    <cellStyle name="Comma [0] 2 4 2 6 10" xfId="12669"/>
    <cellStyle name="Comma [0] 2 2 2 2 4 4 2 5" xfId="12670"/>
    <cellStyle name="Comma [0] 2 2 5 5 5 2 2" xfId="12671"/>
    <cellStyle name="Comma [0] 3 7 7 7" xfId="12672"/>
    <cellStyle name="Comma [0] 2 3 3 2 10 3 2" xfId="12673"/>
    <cellStyle name="Comma [0] 2 2 6 9 2 3" xfId="12674"/>
    <cellStyle name="Comma [0] 2 2 2 2 4 4 2 6" xfId="12675"/>
    <cellStyle name="Comma [0] 3 2 9 5 10" xfId="12676"/>
    <cellStyle name="Comma [0] 2 2 4 2 6 4 2 2" xfId="12677"/>
    <cellStyle name="Comma [0] 2 2 6 9 2 4" xfId="12678"/>
    <cellStyle name="Comma [0] 2 3 5 6 5 2 2" xfId="12679"/>
    <cellStyle name="Comma [0] 3 2 7 9 2 2" xfId="12680"/>
    <cellStyle name="Comma [0] 2 2 2 2 4 4 2 7" xfId="12681"/>
    <cellStyle name="Comma [0] 4 2 11 3 2 4" xfId="12682"/>
    <cellStyle name="Comma [0] 2 2 2 6 5 6 2" xfId="12683"/>
    <cellStyle name="Comma [0] 3 10 8 3 2 2 2" xfId="12684"/>
    <cellStyle name="Comma [0] 2 2 2 2 4 4 3 2 2 2" xfId="12685"/>
    <cellStyle name="Comma [0] 2 2 2 2 4 4 3 4" xfId="12686"/>
    <cellStyle name="Comma [0] 2 2 6 9 3 2" xfId="12687"/>
    <cellStyle name="Comma [0] 2 2 2 2 4 4 3 5" xfId="12688"/>
    <cellStyle name="Comma [0] 3 12 5 3 2 2 2" xfId="12689"/>
    <cellStyle name="Comma [0] 2 2 2 2 4 4 3 6" xfId="12690"/>
    <cellStyle name="Comma [0] 3 2 7 9 3 2" xfId="12691"/>
    <cellStyle name="Comma [0] 2 2 2 2 4 4 3 7" xfId="12692"/>
    <cellStyle name="Comma [0] 2 2 2 2 4 4 4 2" xfId="12693"/>
    <cellStyle name="Comma [0] 2 2 2 2 4 4 4 3" xfId="12694"/>
    <cellStyle name="Comma [0] 4 3 14 3 2 2" xfId="12695"/>
    <cellStyle name="Comma [0] 2 4 5 3 4 5" xfId="12696"/>
    <cellStyle name="Comma [0] 2 2 2 6 7 2 2" xfId="12697"/>
    <cellStyle name="Comma [0] 2 2 2 2 4 4 5 2" xfId="12698"/>
    <cellStyle name="Comma [0] 2 2 2 8 5 6" xfId="12699"/>
    <cellStyle name="Comma [0] 3 10 8 5 2 2" xfId="12700"/>
    <cellStyle name="Comma [0] 4 2 4 8 5 2" xfId="12701"/>
    <cellStyle name="Comma [0] 2 2 3 8 2 3 2 3" xfId="12702"/>
    <cellStyle name="Comma [0] 4 3 14 3 2 2 2" xfId="12703"/>
    <cellStyle name="Comma [0] 3 2 3 8 5 4" xfId="12704"/>
    <cellStyle name="Comma [0] 2 2 3 7 3 5 3" xfId="12705"/>
    <cellStyle name="Comma [0] 3 12 6 9" xfId="12706"/>
    <cellStyle name="Comma [0] 2 2 2 6 7 2 2 2" xfId="12707"/>
    <cellStyle name="Comma [0] 2 3 2 3 6 2 7" xfId="12708"/>
    <cellStyle name="Comma [0] 2 4 2 8 9" xfId="12709"/>
    <cellStyle name="Comma [0] 2 2 2 2 4 4 5 2 2" xfId="12710"/>
    <cellStyle name="Comma [0] 2 2 2 2 6 2 9" xfId="12711"/>
    <cellStyle name="Comma [0] 2 2 2 6 7 4 2" xfId="12712"/>
    <cellStyle name="Comma [0] 2 2 2 2 4 4 7 2" xfId="12713"/>
    <cellStyle name="Comma [0] 2 3 2 4 3 2 7" xfId="12714"/>
    <cellStyle name="Comma [0] 2 2 2 2 4 5 2 2 2" xfId="12715"/>
    <cellStyle name="Comma [0] 3 8 7 3 2 2" xfId="12716"/>
    <cellStyle name="Comma [0] 2 2 4 9 8" xfId="12717"/>
    <cellStyle name="Comma [0] 3 3 4 6 10" xfId="12718"/>
    <cellStyle name="Comma [0] 2 2 2 2 4 5 2 2 2 2" xfId="12719"/>
    <cellStyle name="Comma [0] 2 2 2 2 4 5 2 2 3" xfId="12720"/>
    <cellStyle name="Comma [0] 3 8 7 3 4" xfId="12721"/>
    <cellStyle name="Comma [0] 2 2 3 3 7 6 2" xfId="12722"/>
    <cellStyle name="Comma [0] 2 2 2 2 4 5 2 2 4" xfId="12723"/>
    <cellStyle name="Comma [0] 2 2 2 2 4 5 2 2 5" xfId="12724"/>
    <cellStyle name="Comma [0] 2 3 2 4 3 3 7" xfId="12725"/>
    <cellStyle name="Comma [0] 2 2 2 2 4 5 2 3 2" xfId="12726"/>
    <cellStyle name="Comma [0] 2 3 2 8 7 3 4 2" xfId="12727"/>
    <cellStyle name="Comma [0] 2 3 2 9 9 6" xfId="12728"/>
    <cellStyle name="Comma [0] 3 8 7 5" xfId="12729"/>
    <cellStyle name="Comma [0] 3 7 5 2 4 2" xfId="12730"/>
    <cellStyle name="Comma [0] 2 2 3 2 5 5 2 2" xfId="12731"/>
    <cellStyle name="Comma [0] 2 2 2 2 4 5 2 4" xfId="12732"/>
    <cellStyle name="Comma [0] 3 4 3 5 3 2 5" xfId="12733"/>
    <cellStyle name="Comma [0] 2 2 2 2 4 5 2 4 2" xfId="12734"/>
    <cellStyle name="Comma [0] 2 2 2 2 6 5 10" xfId="12735"/>
    <cellStyle name="Comma [0] 2 2 2 2 4 5 2 5" xfId="12736"/>
    <cellStyle name="Comma [0] 2 2 2 2 4 5 2 6" xfId="12737"/>
    <cellStyle name="Comma [0] 4 7 6 2 4 2" xfId="12738"/>
    <cellStyle name="Comma [0] 2 2 4 2 6 5 2 2" xfId="12739"/>
    <cellStyle name="Comma [0] 2 3 3 5 3 3 7" xfId="12740"/>
    <cellStyle name="Comma [0] 4 15 3 3 2" xfId="12741"/>
    <cellStyle name="Comma [0] 2 2 2 2 5 6 2 3 2" xfId="12742"/>
    <cellStyle name="Comma [0] 4 2 8 4 2 2 2 2" xfId="12743"/>
    <cellStyle name="Comma [0] 2 2 2 2 4 5 2 7" xfId="12744"/>
    <cellStyle name="Comma [0] 2 2 2 5 2 3 2 2" xfId="12745"/>
    <cellStyle name="Comma [0] 3 9 8 2 2 4" xfId="12746"/>
    <cellStyle name="Comma [0] 2 2 2 2 4 5 3" xfId="12747"/>
    <cellStyle name="Comma [0] 4 3 9 7 2 2 5" xfId="12748"/>
    <cellStyle name="Comma [0] 2 3 2 4 4 2 7" xfId="12749"/>
    <cellStyle name="Comma [0] 2 2 2 2 4 5 3 2 2" xfId="12750"/>
    <cellStyle name="Comma [0] 3 3 9 6 10" xfId="12751"/>
    <cellStyle name="Comma [0] 2 2 2 2 4 5 3 2 2 2" xfId="12752"/>
    <cellStyle name="Comma [0] 2 3 17 4 5" xfId="12753"/>
    <cellStyle name="Comma [0] 2 2 2 2 4 5 3 2 3" xfId="12754"/>
    <cellStyle name="Comma [0] 2 3 2 6 6 2 2 2 2" xfId="12755"/>
    <cellStyle name="Comma [0] 2 2 2 2 4 5 3 2 5" xfId="12756"/>
    <cellStyle name="Comma [0] 2 3 2 4 4 3 7" xfId="12757"/>
    <cellStyle name="Comma [0] 3 3 2 2 7" xfId="12758"/>
    <cellStyle name="Comma [0] 2 2 2 2 4 5 3 3 2" xfId="12759"/>
    <cellStyle name="Comma [0] 4 10 12 2 2" xfId="12760"/>
    <cellStyle name="Comma [0] 2 4 5 4 2 7" xfId="12761"/>
    <cellStyle name="Comma [0] 2 2 3 13 4 5" xfId="12762"/>
    <cellStyle name="Comma [0] 4 2 5 6 7" xfId="12763"/>
    <cellStyle name="Comma [0] 4 10 3 3 2 3" xfId="12764"/>
    <cellStyle name="Comma [0] 3 4 6 4 2 5" xfId="12765"/>
    <cellStyle name="Comma [0] 2 2 2 3 2 10" xfId="12766"/>
    <cellStyle name="Comma [0] 2 2 2 2 4 5 3 4" xfId="12767"/>
    <cellStyle name="Comma [0] 2 2 2 2 4 5 3 5" xfId="12768"/>
    <cellStyle name="Comma [0] 2 2 2 2 4 5 3 6" xfId="12769"/>
    <cellStyle name="Comma [0] 4 15 3 4 2" xfId="12770"/>
    <cellStyle name="Comma [0] 3 4 4 6 3 2 5" xfId="12771"/>
    <cellStyle name="Comma [0] 2 2 2 2 5 6 2 4 2" xfId="12772"/>
    <cellStyle name="Comma [0] 2 2 2 2 4 5 3 7" xfId="12773"/>
    <cellStyle name="Comma [0] 2 2 2 5 2 3 2 3" xfId="12774"/>
    <cellStyle name="Comma [0] 3 9 8 2 2 5" xfId="12775"/>
    <cellStyle name="Comma [0] 2 2 2 2 4 5 4" xfId="12776"/>
    <cellStyle name="Comma [0] 2 2 2 2 4 5 4 2" xfId="12777"/>
    <cellStyle name="Comma [0] 2 2 3 7 5 6" xfId="12778"/>
    <cellStyle name="Comma [0] 4 2 5 7 5 2" xfId="12779"/>
    <cellStyle name="Comma [0] 3 4 6 4 3 3 2" xfId="12780"/>
    <cellStyle name="Comma [0] 2 2 3 8 3 2 2 3" xfId="12781"/>
    <cellStyle name="Comma [0] 3 2 4 7 5 4" xfId="12782"/>
    <cellStyle name="Comma [0] 2 2 3 8 2 5 3" xfId="12783"/>
    <cellStyle name="Comma [0] 2 2 2 8 2 2 2 5" xfId="12784"/>
    <cellStyle name="Comma [0] 4 3 9 7 3 2 5" xfId="12785"/>
    <cellStyle name="Comma [0] 2 3 2 4 5 2 7" xfId="12786"/>
    <cellStyle name="Comma [0] 2 2 2 2 4 5 4 2 2" xfId="12787"/>
    <cellStyle name="Comma [0] 4 2 3 4 2 3" xfId="12788"/>
    <cellStyle name="Comma [0] 2 2 2 2 4 5 4 5" xfId="12789"/>
    <cellStyle name="Comma [0] 2 2 2 6 8 2" xfId="12790"/>
    <cellStyle name="Comma [0] 2 3 10 5 2 2 3" xfId="12791"/>
    <cellStyle name="Comma [0] 2 3 2 3 4 5 3" xfId="12792"/>
    <cellStyle name="Comma [0] 3 2 2 4 3" xfId="12793"/>
    <cellStyle name="Comma [0] 2 2 3 5 3 3 2 2" xfId="12794"/>
    <cellStyle name="Comma [0] 2 2 2 5 2 3 2 4" xfId="12795"/>
    <cellStyle name="Comma [0] 2 2 2 2 4 5 5" xfId="12796"/>
    <cellStyle name="Comma [0] 4 2 5 8 5 2" xfId="12797"/>
    <cellStyle name="Comma [0] 2 2 3 8 3 3 2 3" xfId="12798"/>
    <cellStyle name="Comma [0] 2 2 3 8 5 6" xfId="12799"/>
    <cellStyle name="Comma [0] 3 2 4 8 5 4" xfId="12800"/>
    <cellStyle name="Comma [0] 2 2 3 8 3 5 3" xfId="12801"/>
    <cellStyle name="Comma [0] 2 2 2 8 2 3 2 5" xfId="12802"/>
    <cellStyle name="Comma [0] 2 2 2 6 8 2 2 2" xfId="12803"/>
    <cellStyle name="Comma [0] 2 3 2 4 6 2 7" xfId="12804"/>
    <cellStyle name="Comma [0] 2 2 2 2 4 5 5 2 2" xfId="12805"/>
    <cellStyle name="Comma [0] 2 4 5 4 5 5" xfId="12806"/>
    <cellStyle name="Comma [0] 2 2 2 6 8 3 2" xfId="12807"/>
    <cellStyle name="Comma [0] 2 2 2 2 4 5 6 2" xfId="12808"/>
    <cellStyle name="Comma [0] 2 2 2 3 8 2 2 2 2" xfId="12809"/>
    <cellStyle name="Comma [0] 2 4 4 7 2 2 4" xfId="12810"/>
    <cellStyle name="Comma [0] 2 2 2 6 8 4" xfId="12811"/>
    <cellStyle name="Comma [0] 2 3 10 5 2 2 5" xfId="12812"/>
    <cellStyle name="Comma [0] 2 2 4 5 4 3 2 2" xfId="12813"/>
    <cellStyle name="Comma [0] 2 2 2 2 4 5 7" xfId="12814"/>
    <cellStyle name="Comma [0] 2 2 2 3 8 2 2 3" xfId="12815"/>
    <cellStyle name="Comma [0] 2 3 2 3 4 5 5" xfId="12816"/>
    <cellStyle name="Comma [0] 3 2 2 4 5" xfId="12817"/>
    <cellStyle name="Comma [0] 2 2 3 5 3 3 2 4" xfId="12818"/>
    <cellStyle name="Comma [0] 2 2 2 6 8 4 2" xfId="12819"/>
    <cellStyle name="Comma [0] 2 3 2 2 2 2 5" xfId="12820"/>
    <cellStyle name="Comma [0] 2 2 4 5 4 3 2 2 2" xfId="12821"/>
    <cellStyle name="Comma [0] 2 2 2 2 4 5 7 2" xfId="12822"/>
    <cellStyle name="Comma [0] 2 2 2 6 8 5" xfId="12823"/>
    <cellStyle name="Comma [0] 2 2 4 5 4 3 2 3" xfId="12824"/>
    <cellStyle name="Comma [0] 2 2 2 2 4 5 8" xfId="12825"/>
    <cellStyle name="Comma [0] 2 2 2 3 8 2 2 4" xfId="12826"/>
    <cellStyle name="Comma [0] 2 2 3 3 9 2 2 2" xfId="12827"/>
    <cellStyle name="Comma [0] 2 3 8 4 4 2 2" xfId="12828"/>
    <cellStyle name="Comma [0] 3 2 2 4 6" xfId="12829"/>
    <cellStyle name="Comma [0] 2 2 3 5 3 3 2 5" xfId="12830"/>
    <cellStyle name="Comma [0] 5 4 8 3 2 2 2" xfId="12831"/>
    <cellStyle name="Comma [0] 2 2 2 6 8 6" xfId="12832"/>
    <cellStyle name="Comma [0] 3 7 8 6 2" xfId="12833"/>
    <cellStyle name="Comma [0] 2 2 4 5 4 3 2 4" xfId="12834"/>
    <cellStyle name="Comma [0] 2 2 2 2 4 5 9" xfId="12835"/>
    <cellStyle name="Comma [0] 2 2 2 3 8 2 2 5" xfId="12836"/>
    <cellStyle name="Comma [0] 3 9 7 3 4" xfId="12837"/>
    <cellStyle name="Comma [0] 2 2 3 4 7 6 2" xfId="12838"/>
    <cellStyle name="Comma [0] 2 2 2 2 4 6 2 2 4" xfId="12839"/>
    <cellStyle name="Comma [0] 2 2 2 2 4 6 2 2 5" xfId="12840"/>
    <cellStyle name="Comma [0] 2 2 2 2 4 6 2 4" xfId="12841"/>
    <cellStyle name="Comma [0] 2 2 2 2 4 6 2 5" xfId="12842"/>
    <cellStyle name="Comma [0] 2 2 4 3 2 10" xfId="12843"/>
    <cellStyle name="Comma [0] 2 2 2 2 4 6 2 6" xfId="12844"/>
    <cellStyle name="Comma [0] 2 3 3 5 4 3 7" xfId="12845"/>
    <cellStyle name="Comma [0] 4 4 2 2 7" xfId="12846"/>
    <cellStyle name="Comma [0] 2 2 2 2 5 6 3 3 2" xfId="12847"/>
    <cellStyle name="Comma [0] 2 2 2 2 4 6 2 7" xfId="12848"/>
    <cellStyle name="Comma [0] 3 2 2 7 6 2 7" xfId="12849"/>
    <cellStyle name="Comma [0] 2 2 2 5 2 3 3 2" xfId="12850"/>
    <cellStyle name="Comma [0] 2 2 2 2 4 6 3" xfId="12851"/>
    <cellStyle name="Comma [0] 2 2 2 2 4 6 3 2 2 2" xfId="12852"/>
    <cellStyle name="Comma [0] 2 3 2 6 6 3 2 2 2" xfId="12853"/>
    <cellStyle name="Comma [0] 3 5 4 2 2 2 2" xfId="12854"/>
    <cellStyle name="Comma [0] 2 2 2 2 4 6 3 2 5" xfId="12855"/>
    <cellStyle name="Comma [0] 2 2 2 2 4 6 4" xfId="12856"/>
    <cellStyle name="Comma [0] 2 2 2 2 4 6 4 2" xfId="12857"/>
    <cellStyle name="Comma [0] 2 2 2 2 4 6 4 3" xfId="12858"/>
    <cellStyle name="Comma [0] 4 2 3 5 2 3" xfId="12859"/>
    <cellStyle name="Comma [0] 2 2 2 2 4 6 4 5" xfId="12860"/>
    <cellStyle name="Comma [0] 2 2 2 6 9 2" xfId="12861"/>
    <cellStyle name="Comma [0] 2 3 3 8 7 3 2 3" xfId="12862"/>
    <cellStyle name="Comma [0] 3 2 2 5 3" xfId="12863"/>
    <cellStyle name="Comma [0] 2 2 3 5 3 3 3 2" xfId="12864"/>
    <cellStyle name="Comma [0] 4 2 2 8 3 2 2" xfId="12865"/>
    <cellStyle name="Comma [0] 2 2 2 2 4 6 5" xfId="12866"/>
    <cellStyle name="Comma [0] 2 4 5 5 5 5" xfId="12867"/>
    <cellStyle name="Comma [0] 2 2 2 6 9 3 2" xfId="12868"/>
    <cellStyle name="Comma [0] 2 2 2 2 4 6 6 2" xfId="12869"/>
    <cellStyle name="Comma [0] 2 4 4 7 3 2 4" xfId="12870"/>
    <cellStyle name="Comma [0] 2 2 2 6 9 4" xfId="12871"/>
    <cellStyle name="Comma [0] 2 3 3 8 7 3 2 5" xfId="12872"/>
    <cellStyle name="Comma [0] 4 2 2 8 3 2 4" xfId="12873"/>
    <cellStyle name="Comma [0] 2 2 4 5 4 3 3 2" xfId="12874"/>
    <cellStyle name="Comma [0] 2 2 2 2 4 6 7" xfId="12875"/>
    <cellStyle name="Comma [0] 2 2 2 6 9 6" xfId="12876"/>
    <cellStyle name="Comma [0] 3 7 8 7 2" xfId="12877"/>
    <cellStyle name="Comma [0] 2 2 2 2 4 6 9" xfId="12878"/>
    <cellStyle name="Comma [0] 2 2 2 2 4 7 2" xfId="12879"/>
    <cellStyle name="Comma [0] 3 2 2 7 6 3 7" xfId="12880"/>
    <cellStyle name="Comma [0] 2 2 2 5 2 3 4 2" xfId="12881"/>
    <cellStyle name="Comma [0] 2 2 2 2 4 7 3" xfId="12882"/>
    <cellStyle name="Comma [0] 2 2 2 2 4 7 3 2" xfId="12883"/>
    <cellStyle name="Comma [0] 2 3 2 6 4 2 7" xfId="12884"/>
    <cellStyle name="Comma [0] 2 2 2 2 4 7 3 2 2" xfId="12885"/>
    <cellStyle name="Comma [0] 2 4 3 2 2 4 2" xfId="12886"/>
    <cellStyle name="Comma [0] 2 2 2 2 4 7 3 2 3" xfId="12887"/>
    <cellStyle name="Comma [0] 3 5 4 3 2 2 2" xfId="12888"/>
    <cellStyle name="Comma [0] 2 2 2 2 4 7 3 2 5" xfId="12889"/>
    <cellStyle name="Comma [0] 2 2 2 2 4 7 3 3" xfId="12890"/>
    <cellStyle name="Comma [0] 2 3 2 6 4 3 7" xfId="12891"/>
    <cellStyle name="Comma [0] 3 5 2 2 7" xfId="12892"/>
    <cellStyle name="Comma [0] 2 2 2 2 4 7 3 3 2" xfId="12893"/>
    <cellStyle name="Comma [0] 2 2 2 2 4 7 4" xfId="12894"/>
    <cellStyle name="Comma [0] 2 2 2 2 4 7 4 2" xfId="12895"/>
    <cellStyle name="Comma [0] 4 2 7 7 5 2" xfId="12896"/>
    <cellStyle name="Comma [0] 3 4 6 6 3 3 2" xfId="12897"/>
    <cellStyle name="Comma [0] 3 3 15 7" xfId="12898"/>
    <cellStyle name="Comma [0] 2 2 3 8 5 2 2 3" xfId="12899"/>
    <cellStyle name="Comma [0] 3 2 6 7 5 4" xfId="12900"/>
    <cellStyle name="Comma [0] 2 2 2 8 4 2 2 5" xfId="12901"/>
    <cellStyle name="Comma [0] 2 2 8 9 6" xfId="12902"/>
    <cellStyle name="Comma [0] 2 3 2 6 5 2 7" xfId="12903"/>
    <cellStyle name="Comma [0] 2 2 2 2 4 7 4 2 2" xfId="12904"/>
    <cellStyle name="Comma [0] 2 2 2 2 4 7 4 3" xfId="12905"/>
    <cellStyle name="Comma [0] 3 2 12 2 2 2" xfId="12906"/>
    <cellStyle name="Comma [0] 4 2 3 6 2 3" xfId="12907"/>
    <cellStyle name="Comma [0] 2 2 2 2 4 7 4 5" xfId="12908"/>
    <cellStyle name="Comma [0] 3 2 12 2 2 4" xfId="12909"/>
    <cellStyle name="Comma [0] 2 3 3 4 3 2 7" xfId="12910"/>
    <cellStyle name="Comma [0] 4 14 3 2 2" xfId="12911"/>
    <cellStyle name="Comma [0] 2 2 2 2 5 5 2 2 2" xfId="12912"/>
    <cellStyle name="Comma [0] 2 2 2 7 6 10" xfId="12913"/>
    <cellStyle name="Comma [0] 3 2 2 6 3" xfId="12914"/>
    <cellStyle name="Comma [0] 2 2 3 5 3 3 4 2" xfId="12915"/>
    <cellStyle name="Comma [0] 2 3 2 6 2 3 2 4" xfId="12916"/>
    <cellStyle name="Comma [0] 4 2 2 8 3 3 2" xfId="12917"/>
    <cellStyle name="Comma [0] 2 2 2 2 4 7 5" xfId="12918"/>
    <cellStyle name="Comma [0] 2 3 3 6 3 3 2 2" xfId="12919"/>
    <cellStyle name="Comma [0] 4 14 3 2 2 2" xfId="12920"/>
    <cellStyle name="Comma [0] 3 8 6 3 2 4" xfId="12921"/>
    <cellStyle name="Comma [0] 2 2 2 2 5 5 2 2 2 2" xfId="12922"/>
    <cellStyle name="Comma [0] 2 2 2 2 4 7 5 2" xfId="12923"/>
    <cellStyle name="Comma [0] 2 3 3 6 3 3 2 2 2" xfId="12924"/>
    <cellStyle name="Comma [0] 4 2 7 8 5 2" xfId="12925"/>
    <cellStyle name="Comma [0] 2 2 3 8 5 3 2 3" xfId="12926"/>
    <cellStyle name="Comma [0] 4 2 2 2 3 7" xfId="12927"/>
    <cellStyle name="Comma [0] 3 2 6 8 5 4" xfId="12928"/>
    <cellStyle name="Comma [0] 2 2 2 8 4 3 2 5" xfId="12929"/>
    <cellStyle name="Comma [0] 2 2 9 9 6" xfId="12930"/>
    <cellStyle name="Comma [0] 2 3 2 6 6 2 7" xfId="12931"/>
    <cellStyle name="Comma [0] 2 2 2 2 4 7 5 2 2" xfId="12932"/>
    <cellStyle name="Comma [0] 2 2 2 2 4 7 5 3" xfId="12933"/>
    <cellStyle name="Comma [0] 3 2 12 2 3 2" xfId="12934"/>
    <cellStyle name="Comma [0] 2 2 2 2 7 11 2 2 2" xfId="12935"/>
    <cellStyle name="Comma [0] 4 2 3 6 3 3" xfId="12936"/>
    <cellStyle name="Comma [0] 2 2 2 2 4 7 5 5" xfId="12937"/>
    <cellStyle name="Comma [0] 4 14 3 2 3" xfId="12938"/>
    <cellStyle name="Comma [0] 2 2 2 2 5 5 2 2 3" xfId="12939"/>
    <cellStyle name="Comma [0] 2 2 2 2 4 7 6" xfId="12940"/>
    <cellStyle name="Comma [0] 2 2 2 3 8 2 4 2" xfId="12941"/>
    <cellStyle name="Comma [0] 2 3 3 6 3 3 2 3" xfId="12942"/>
    <cellStyle name="Comma [0] 2 2 2 2 4 7 6 2" xfId="12943"/>
    <cellStyle name="Comma [0] 2 3 11 7 3 5" xfId="12944"/>
    <cellStyle name="Comma [0] 4 8 7 3 4" xfId="12945"/>
    <cellStyle name="Comma [0] 2 2 4 3 7 6 2" xfId="12946"/>
    <cellStyle name="Comma [0] 4 14 3 2 4" xfId="12947"/>
    <cellStyle name="Comma [0] 2 2 2 2 5 5 2 2 4" xfId="12948"/>
    <cellStyle name="Comma [0] 2 2 4 5 4 3 4 2" xfId="12949"/>
    <cellStyle name="Comma [0] 2 2 2 2 4 7 7" xfId="12950"/>
    <cellStyle name="Comma [0] 2 3 3 6 3 3 2 4" xfId="12951"/>
    <cellStyle name="Comma [0] 2 2 2 2 5 12" xfId="12952"/>
    <cellStyle name="Comma [0] 2 2 2 2 4 7 7 2" xfId="12953"/>
    <cellStyle name="Comma [0] 4 14 3 2 5" xfId="12954"/>
    <cellStyle name="Comma [0] 2 2 2 2 5 5 2 2 5" xfId="12955"/>
    <cellStyle name="Comma [0] 2 2 2 2 4 7 8" xfId="12956"/>
    <cellStyle name="Comma [0] 2 3 3 6 3 3 2 5" xfId="12957"/>
    <cellStyle name="Comma [0] 3 3 9 4 4 2 2" xfId="12958"/>
    <cellStyle name="Comma [0] 2 3 3 4 9 2 2 2" xfId="12959"/>
    <cellStyle name="Comma [0] 2 2 2 2 4 7 9" xfId="12960"/>
    <cellStyle name="Comma [0] 2 2 2 2 6 2 3 2 5" xfId="12961"/>
    <cellStyle name="Comma [0] 2 3 2 7 3 2 7" xfId="12962"/>
    <cellStyle name="Comma [0] 2 2 2 2 4 8 2 2 2" xfId="12963"/>
    <cellStyle name="Comma [0] 4 3 3 3 4 3" xfId="12964"/>
    <cellStyle name="Comma [0] 4 2 8 5 5 2 2" xfId="12965"/>
    <cellStyle name="Comma [0] 2 2 2 6" xfId="12966"/>
    <cellStyle name="Comma [0] 2 2 2 2 4 8 2 2 2 2" xfId="12967"/>
    <cellStyle name="Comma [0] 2 2 3 6 7 3 5" xfId="12968"/>
    <cellStyle name="Comma [0] 2 2 2 2 4 8 2 2 3" xfId="12969"/>
    <cellStyle name="Comma [0] 2 2 3 6 7 6 2" xfId="12970"/>
    <cellStyle name="Comma [0] 2 2 2 2 4 8 2 2 4" xfId="12971"/>
    <cellStyle name="Comma [0] 2 2 2 2 4 8 2 2 5" xfId="12972"/>
    <cellStyle name="Comma [0] 2 2 2 2 4 8 2 3" xfId="12973"/>
    <cellStyle name="Comma [0] 5 5 8 4 5" xfId="12974"/>
    <cellStyle name="Comma [0] 3 10 2 3 2 4" xfId="12975"/>
    <cellStyle name="Comma [0] 2 2 3 3 8 10" xfId="12976"/>
    <cellStyle name="Comma [0] 2 3 2 7 3 3 7" xfId="12977"/>
    <cellStyle name="Comma [0] 2 2 2 2 4 8 2 3 2" xfId="12978"/>
    <cellStyle name="Comma [0] 2 2 2 2 4 8 2 4" xfId="12979"/>
    <cellStyle name="Comma [0] 3 4 3 8 3 2 5" xfId="12980"/>
    <cellStyle name="Comma [0] 2 2 2 2 4 8 2 4 2" xfId="12981"/>
    <cellStyle name="Comma [0] 2 2 2 2 4 8 2 5" xfId="12982"/>
    <cellStyle name="Comma [0] 2 2 4 14 3 2 3" xfId="12983"/>
    <cellStyle name="Comma [0] 2 2 2 2 4 8 2 7" xfId="12984"/>
    <cellStyle name="Comma [0] 3 3 4 2 2 2 3" xfId="12985"/>
    <cellStyle name="Comma [0] 2 3 2 7 4 2 7" xfId="12986"/>
    <cellStyle name="Comma [0] 2 2 2 2 4 8 3 2 2" xfId="12987"/>
    <cellStyle name="Comma [0] 2 2 3 7 7 3 5" xfId="12988"/>
    <cellStyle name="Comma [0] 3 11 3 10" xfId="12989"/>
    <cellStyle name="Comma [0] 2 2 2 2 4 8 3 2 2 2" xfId="12990"/>
    <cellStyle name="Comma [0] 3 3 4 2 2 2 4" xfId="12991"/>
    <cellStyle name="Comma [0] 2 4 3 3 2 4 2" xfId="12992"/>
    <cellStyle name="Comma [0] 2 2 2 2 4 8 3 2 3" xfId="12993"/>
    <cellStyle name="Comma [0] 2 2 2 2 4 8 3 2 5" xfId="12994"/>
    <cellStyle name="Comma [0] 3 6 2 2 7" xfId="12995"/>
    <cellStyle name="Comma [0] 2 2 2 2 4 8 3 3 2" xfId="12996"/>
    <cellStyle name="Comma [0] 2 3 3 2 11" xfId="12997"/>
    <cellStyle name="Comma [0] 2 3 2 7 4 3 7" xfId="12998"/>
    <cellStyle name="Comma [0] 2 2 2 2 4 8 3 5" xfId="12999"/>
    <cellStyle name="Comma [0] 2 2 3 3 2 2 2 2 2" xfId="13000"/>
    <cellStyle name="Comma [0] 3 3 5 8 2" xfId="13001"/>
    <cellStyle name="Comma [0] 3 2 3 10 2 2" xfId="13002"/>
    <cellStyle name="Comma [0] 2 2 2 2 9 6 2 2 2" xfId="13003"/>
    <cellStyle name="Comma [0] 2 2 3 6 13" xfId="13004"/>
    <cellStyle name="Comma [0] 2 2 4 14 3 3 2" xfId="13005"/>
    <cellStyle name="Comma [0] 2 2 2 2 4 8 3 6" xfId="13006"/>
    <cellStyle name="Comma [0] 3 3 5 8 3" xfId="13007"/>
    <cellStyle name="Comma [0] 3 2 3 10 2 3" xfId="13008"/>
    <cellStyle name="Comma [0] 2 2 2 2 9 6 2 2 3" xfId="13009"/>
    <cellStyle name="Comma [0] 2 2 3 6 14" xfId="13010"/>
    <cellStyle name="Comma [0] 2 2 3 4 2 3 2 2 2" xfId="13011"/>
    <cellStyle name="Comma [0] 2 2 2 2 4 8 3 7" xfId="13012"/>
    <cellStyle name="Comma [0] 3 2 10 3 3 2 2 2" xfId="13013"/>
    <cellStyle name="Comma [0] 3 2 2 11 5 2" xfId="13014"/>
    <cellStyle name="Comma [0] 4 2 8 7 5 2" xfId="13015"/>
    <cellStyle name="Comma [0] 3 4 6 7 3 3 2" xfId="13016"/>
    <cellStyle name="Comma [0] 2 2 3 8 6 2 2 3" xfId="13017"/>
    <cellStyle name="Comma [0] 3 2 7 7 5 4" xfId="13018"/>
    <cellStyle name="Comma [0] 2 2 2 8 5 2 2 5" xfId="13019"/>
    <cellStyle name="Comma [0] 2 3 8 9 6" xfId="13020"/>
    <cellStyle name="Comma [0] 3 3 4 2 3 2 3" xfId="13021"/>
    <cellStyle name="Comma [0] 2 3 2 7 5 2 7" xfId="13022"/>
    <cellStyle name="Comma [0] 2 2 2 2 4 8 4 2 2" xfId="13023"/>
    <cellStyle name="Comma [0] 3 2 2 7 2 4" xfId="13024"/>
    <cellStyle name="Comma [0] 2 2 3 6 2 2 3" xfId="13025"/>
    <cellStyle name="Comma [0] 2 4 5 2 3 2 2" xfId="13026"/>
    <cellStyle name="Comma [0] 4 2 3 7 2 2" xfId="13027"/>
    <cellStyle name="Comma [0] 2 2 2 2 4 8 4 4" xfId="13028"/>
    <cellStyle name="Comma [0] 3 2 12 3 2 3" xfId="13029"/>
    <cellStyle name="Comma [0] 3 2 2 7 2 5" xfId="13030"/>
    <cellStyle name="Comma [0] 2 2 6 2 3 2 2 2" xfId="13031"/>
    <cellStyle name="Comma [0] 2 2 3 6 2 2 4" xfId="13032"/>
    <cellStyle name="Comma [0] 2 4 5 2 3 2 3" xfId="13033"/>
    <cellStyle name="Comma [0] 4 2 3 7 2 3" xfId="13034"/>
    <cellStyle name="Comma [0] 2 2 2 2 4 8 4 5" xfId="13035"/>
    <cellStyle name="Comma [0] 2 3 3 7 2 2 2" xfId="13036"/>
    <cellStyle name="Comma [0] 3 2 12 3 2 4" xfId="13037"/>
    <cellStyle name="Comma [0] 2 2 2 2 6 10 2 4" xfId="13038"/>
    <cellStyle name="Comma [0] 2 2 3 8 6 3 2 3" xfId="13039"/>
    <cellStyle name="Comma [0] 4 2 3 2 3 7" xfId="13040"/>
    <cellStyle name="Comma [0] 3 2 7 8 5 4" xfId="13041"/>
    <cellStyle name="Comma [0] 2 2 2 8 5 3 2 5" xfId="13042"/>
    <cellStyle name="Comma [0] 2 3 9 9 6" xfId="13043"/>
    <cellStyle name="Comma [0] 2 3 2 7 6 2 7" xfId="13044"/>
    <cellStyle name="Comma [0] 2 2 2 2 4 8 5 2 2" xfId="13045"/>
    <cellStyle name="Comma [0] 3 2 2 7 3 4" xfId="13046"/>
    <cellStyle name="Comma [0] 2 2 3 6 2 3 3" xfId="13047"/>
    <cellStyle name="Comma [0] 2 4 5 2 3 3 2" xfId="13048"/>
    <cellStyle name="Comma [0] 4 2 3 7 3 2" xfId="13049"/>
    <cellStyle name="Comma [0] 2 2 2 2 4 8 5 4" xfId="13050"/>
    <cellStyle name="Comma [0] 3 2 2 7 3 5" xfId="13051"/>
    <cellStyle name="Comma [0] 2 2 4 3 3 2 2 2 2" xfId="13052"/>
    <cellStyle name="Comma [0] 2 2 3 6 2 3 4" xfId="13053"/>
    <cellStyle name="Comma [0] 4 2 3 7 3 3" xfId="13054"/>
    <cellStyle name="Comma [0] 2 2 2 2 4 8 5 5" xfId="13055"/>
    <cellStyle name="Comma [0] 2 3 3 7 2 3 2" xfId="13056"/>
    <cellStyle name="Comma [0] 2 2 2 2 4 8 6" xfId="13057"/>
    <cellStyle name="Comma [0] 2 2 2 2 4 8 8" xfId="13058"/>
    <cellStyle name="Comma [0] 2 2 2 2 4 8 9" xfId="13059"/>
    <cellStyle name="Comma [0] 2 2 4 10 2 7" xfId="13060"/>
    <cellStyle name="Comma [0] 2 2 2 2 4 9 2 3" xfId="13061"/>
    <cellStyle name="Comma [0] 2 2 2 2 4 9 2 4" xfId="13062"/>
    <cellStyle name="Comma [0] 2 2 2 2 4 9 2 5" xfId="13063"/>
    <cellStyle name="Comma [0] 2 2 4 4 5 3 2 4" xfId="13064"/>
    <cellStyle name="Comma [0] 2 2 2 2 9 2 2 5" xfId="13065"/>
    <cellStyle name="Comma [0] 3 4 8 16" xfId="13066"/>
    <cellStyle name="Comma [0] 2 2 4 10 3 6" xfId="13067"/>
    <cellStyle name="Comma [0] 2 2 2 2 4 9 3 2" xfId="13068"/>
    <cellStyle name="Comma [0] 2 2 2 2 9 2 3 5" xfId="13069"/>
    <cellStyle name="Comma [0] 2 2 2 2 4 9 4 2" xfId="13070"/>
    <cellStyle name="Comma [0] 2 2 2 2 4 9 6" xfId="13071"/>
    <cellStyle name="Comma [0] 2 3 3 5 7 8" xfId="13072"/>
    <cellStyle name="Comma [0] 4 4 5 7" xfId="13073"/>
    <cellStyle name="Comma [0] 2 2 2 2 5 10 2" xfId="13074"/>
    <cellStyle name="Comma [0] 2 2 2 2 4 9 7" xfId="13075"/>
    <cellStyle name="Comma [0] 2 2 2 2 5 10" xfId="13076"/>
    <cellStyle name="Comma [0] 4 4 5 7 2" xfId="13077"/>
    <cellStyle name="Comma [0] 2 2 2 2 5 10 2 2" xfId="13078"/>
    <cellStyle name="Comma [0] 2 4 7 4 3 2" xfId="13079"/>
    <cellStyle name="Comma [0] 2 2 2 4 13" xfId="13080"/>
    <cellStyle name="Comma [0] 2 2 2 2 5 10 2 3" xfId="13081"/>
    <cellStyle name="Comma [0] 2 4 7 4 3 3" xfId="13082"/>
    <cellStyle name="Comma [0] 2 2 2 4 14" xfId="13083"/>
    <cellStyle name="Comma [0] 3 12 9 4 2" xfId="13084"/>
    <cellStyle name="Comma [0] 3 4 8 4 3 3" xfId="13085"/>
    <cellStyle name="Comma [0] 2 2 2 2 5 10 2 5" xfId="13086"/>
    <cellStyle name="Comma [0] 2 4 7 4 3 5" xfId="13087"/>
    <cellStyle name="Comma [0] 2 2 2 4 16" xfId="13088"/>
    <cellStyle name="Comma [0] 3 2 2 3 7 2 2 2 2" xfId="13089"/>
    <cellStyle name="Comma [0] 2 2 2 2 6 5 4 2" xfId="13090"/>
    <cellStyle name="Comma [0] 2 2 3 4 2 4" xfId="13091"/>
    <cellStyle name="Comma [0] 2 2 4 2 9 2" xfId="13092"/>
    <cellStyle name="Comma [0] 2 4 7 4 4" xfId="13093"/>
    <cellStyle name="Comma [0] 2 3 3 5 7 9" xfId="13094"/>
    <cellStyle name="Comma [0] 5 16 3 2" xfId="13095"/>
    <cellStyle name="Comma [0] 4 4 5 8" xfId="13096"/>
    <cellStyle name="Comma [0] 2 2 2 2 5 10 3" xfId="13097"/>
    <cellStyle name="Comma [0] 2 2 4 2 9 3" xfId="13098"/>
    <cellStyle name="Comma [0] 2 4 7 4 5" xfId="13099"/>
    <cellStyle name="Comma [0] 4 4 5 9" xfId="13100"/>
    <cellStyle name="Comma [0] 2 2 2 2 5 10 4" xfId="13101"/>
    <cellStyle name="Comma [0] 2 2 2 7 5 2 2 2" xfId="13102"/>
    <cellStyle name="Comma [0] 2 2 4 5 3 5 3" xfId="13103"/>
    <cellStyle name="Comma [0] 4 2 9 14" xfId="13104"/>
    <cellStyle name="Comma [0] 4 11 6 2 2" xfId="13105"/>
    <cellStyle name="Comma [0] 2 2 2 2 5 2 5 2 2" xfId="13106"/>
    <cellStyle name="Comma [0] 2 2 4 2 9 5" xfId="13107"/>
    <cellStyle name="Comma [0] 2 4 7 4 7" xfId="13108"/>
    <cellStyle name="Comma [0] 2 3 2 4 2 3" xfId="13109"/>
    <cellStyle name="Comma [0] 2 2 2 2 5 10 6" xfId="13110"/>
    <cellStyle name="Comma [0] 2 2 4 2 9 6" xfId="13111"/>
    <cellStyle name="Comma [0] 2 4 7 4 8" xfId="13112"/>
    <cellStyle name="Comma [0] 2 3 2 4 2 4" xfId="13113"/>
    <cellStyle name="Comma [0] 2 2 2 2 5 10 7" xfId="13114"/>
    <cellStyle name="Comma [0] 2 3 2 4 5 5 2 2" xfId="13115"/>
    <cellStyle name="Comma [0] 3 6 2 3 3 2" xfId="13116"/>
    <cellStyle name="Comma [0] 2 2 2 2 5 11" xfId="13117"/>
    <cellStyle name="Comma [0] 2 3 3 5 8 8" xfId="13118"/>
    <cellStyle name="Comma [0] 4 4 6 7" xfId="13119"/>
    <cellStyle name="Comma [0] 2 2 2 2 5 11 2" xfId="13120"/>
    <cellStyle name="Comma [0] 4 4 6 7 2" xfId="13121"/>
    <cellStyle name="Comma [0] 2 2 2 2 5 11 2 2" xfId="13122"/>
    <cellStyle name="Comma [0] 4 10 2 6 2" xfId="13123"/>
    <cellStyle name="Comma [0] 2 4 7 5 3 2" xfId="13124"/>
    <cellStyle name="Comma [0] 2 2 2 9 13" xfId="13125"/>
    <cellStyle name="Comma [0] 2 2 2 2 5 11 2 3" xfId="13126"/>
    <cellStyle name="Comma [0] 2 4 7 5 3 3" xfId="13127"/>
    <cellStyle name="Comma [0] 2 2 2 9 14" xfId="13128"/>
    <cellStyle name="Comma [0] 3 4 8 5 3 2" xfId="13129"/>
    <cellStyle name="Comma [0] 2 2 2 2 5 11 2 4" xfId="13130"/>
    <cellStyle name="Comma [0] 2 4 7 5 3 4" xfId="13131"/>
    <cellStyle name="Comma [0] 2 2 2 9 15" xfId="13132"/>
    <cellStyle name="Comma [0] 2 2 2 2 7 10 3 2" xfId="13133"/>
    <cellStyle name="Comma [0] 2 2 3 5 2 3" xfId="13134"/>
    <cellStyle name="Comma [0] 3 4 8 5 3 3" xfId="13135"/>
    <cellStyle name="Comma [0] 2 2 2 2 5 11 2 5" xfId="13136"/>
    <cellStyle name="Comma [0] 2 4 7 5 3 5" xfId="13137"/>
    <cellStyle name="Comma [0] 4 7 2 10" xfId="13138"/>
    <cellStyle name="Comma [0] 2 2 2 9 16" xfId="13139"/>
    <cellStyle name="Comma [0] 2 2 2 2 6 6 4 2" xfId="13140"/>
    <cellStyle name="Comma [0] 2 2 3 5 2 4" xfId="13141"/>
    <cellStyle name="Comma [0] 4 4 7 7" xfId="13142"/>
    <cellStyle name="Comma [0] 2 2 2 2 5 12 2" xfId="13143"/>
    <cellStyle name="Comma [0] 2 2 7 6 2 3" xfId="13144"/>
    <cellStyle name="Comma [0] 4 10 3 6" xfId="13145"/>
    <cellStyle name="Comma [0] 2 2 4 7 2 10" xfId="13146"/>
    <cellStyle name="Comma [0] 2 4 7 6 3" xfId="13147"/>
    <cellStyle name="Comma [0] 3 4 2 7 2 4" xfId="13148"/>
    <cellStyle name="Comma [0] 2 2 5 6 2 2 3" xfId="13149"/>
    <cellStyle name="Comma [0] 2 4 7 2 3 2 2" xfId="13150"/>
    <cellStyle name="Comma [0] 4 4 7 7 2" xfId="13151"/>
    <cellStyle name="Comma [0] 2 2 2 2 5 12 2 2" xfId="13152"/>
    <cellStyle name="Comma [0] 2 2 7 6 2 3 2" xfId="13153"/>
    <cellStyle name="Comma [0] 2 2 2 2 5 13" xfId="13154"/>
    <cellStyle name="Comma [0] 4 4 8 7" xfId="13155"/>
    <cellStyle name="Comma [0] 2 2 2 2 5 13 2" xfId="13156"/>
    <cellStyle name="Comma [0] 2 2 7 6 3 3" xfId="13157"/>
    <cellStyle name="Comma [0] 4 4 8 7 2" xfId="13158"/>
    <cellStyle name="Comma [0] 2 2 2 2 5 13 2 2" xfId="13159"/>
    <cellStyle name="Comma [0] 2 2 7 6 3 3 2" xfId="13160"/>
    <cellStyle name="Comma [0] 3 3 2 5 3 7" xfId="13161"/>
    <cellStyle name="Comma [0] 2 2 2 2 5 2" xfId="13162"/>
    <cellStyle name="Comma [0] 4 11 3" xfId="13163"/>
    <cellStyle name="Comma [0] 3 3 7 3 2 7" xfId="13164"/>
    <cellStyle name="Comma [0] 3 3 4 6 9" xfId="13165"/>
    <cellStyle name="Comma [0] 2 2 2 2 5 2 2" xfId="13166"/>
    <cellStyle name="Comma [0] 4 11 3 2 2 2" xfId="13167"/>
    <cellStyle name="Comma [0] 3 5 6 3 2 4" xfId="13168"/>
    <cellStyle name="Comma [0] 2 2 2 2 5 2 2 2 2 2" xfId="13169"/>
    <cellStyle name="Comma [0] 4 11 3 2 4" xfId="13170"/>
    <cellStyle name="Comma [0] 2 2 2 2 5 2 2 2 4" xfId="13171"/>
    <cellStyle name="Comma [0] 4 5 7 3 4" xfId="13172"/>
    <cellStyle name="Comma [0] 2 2 2 3 5 3 2 2 2" xfId="13173"/>
    <cellStyle name="Comma [0] 4 11 3 2 5" xfId="13174"/>
    <cellStyle name="Comma [0] 2 2 2 2 5 2 2 2 5" xfId="13175"/>
    <cellStyle name="Comma [0] 4 11 3 3" xfId="13176"/>
    <cellStyle name="Comma [0] 2 2 2 2 5 2 2 3" xfId="13177"/>
    <cellStyle name="Comma [0] 2 3 3 6 9 6" xfId="13178"/>
    <cellStyle name="Comma [0] 4 5 7 5" xfId="13179"/>
    <cellStyle name="Comma [0] 2 2 3 2 6 2 2 2" xfId="13180"/>
    <cellStyle name="Comma [0] 4 11 3 4" xfId="13181"/>
    <cellStyle name="Comma [0] 2 2 2 2 5 2 2 4" xfId="13182"/>
    <cellStyle name="Comma [0] 4 5 7 5 2" xfId="13183"/>
    <cellStyle name="Comma [0] 3 3 2 7 2 2 4" xfId="13184"/>
    <cellStyle name="Comma [0] 2 2 3 2 6 2 2 2 2" xfId="13185"/>
    <cellStyle name="Comma [0] 4 11 3 4 2" xfId="13186"/>
    <cellStyle name="Comma [0] 3 4 4 2 3 2 5" xfId="13187"/>
    <cellStyle name="Comma [0] 3 2 2 6 2 2 6" xfId="13188"/>
    <cellStyle name="Comma [0] 2 2 2 2 5 2 2 4 2" xfId="13189"/>
    <cellStyle name="Comma [0] 2 2 7 7 2 2" xfId="13190"/>
    <cellStyle name="Comma [0] 2 3 3 6 9 7" xfId="13191"/>
    <cellStyle name="Comma [0] 4 5 7 6" xfId="13192"/>
    <cellStyle name="Comma [0] 2 2 3 2 6 2 2 3" xfId="13193"/>
    <cellStyle name="Comma [0] 4 11 3 5" xfId="13194"/>
    <cellStyle name="Comma [0] 2 2 2 2 5 2 2 5" xfId="13195"/>
    <cellStyle name="Comma [0] 2 4 8 6 2" xfId="13196"/>
    <cellStyle name="Comma [0] 3 4 2 8 2 3" xfId="13197"/>
    <cellStyle name="Comma [0] 2 2 5 6 3 2 2" xfId="13198"/>
    <cellStyle name="Comma [0] 4 5 7 7" xfId="13199"/>
    <cellStyle name="Comma [0] 2 2 3 2 6 2 2 4" xfId="13200"/>
    <cellStyle name="Comma [0] 2 2 7 7 2 3" xfId="13201"/>
    <cellStyle name="Comma [0] 4 11 3 6" xfId="13202"/>
    <cellStyle name="Comma [0] 2 2 4 7 7 10" xfId="13203"/>
    <cellStyle name="Comma [0] 2 2 2 2 5 2 2 6" xfId="13204"/>
    <cellStyle name="Comma [0] 2 4 8 6 3" xfId="13205"/>
    <cellStyle name="Comma [0] 3 4 2 8 2 4" xfId="13206"/>
    <cellStyle name="Comma [0] 2 2 5 6 3 2 3" xfId="13207"/>
    <cellStyle name="Comma [0] 2 2 4 2 7 2 2 2" xfId="13208"/>
    <cellStyle name="Comma [0] 2 4 7 2 4 2 2" xfId="13209"/>
    <cellStyle name="Comma [0] 2 2 7 7 2 4" xfId="13210"/>
    <cellStyle name="Comma [0] 2 3 5 7 3 2 2" xfId="13211"/>
    <cellStyle name="Comma [0] 4 5 7 8" xfId="13212"/>
    <cellStyle name="Comma [0] 2 2 3 2 6 2 2 5" xfId="13213"/>
    <cellStyle name="Comma [0] 4 11 3 7" xfId="13214"/>
    <cellStyle name="Comma [0] 3 2 8 7 2 2" xfId="13215"/>
    <cellStyle name="Comma [0] 2 2 2 2 5 2 2 7" xfId="13216"/>
    <cellStyle name="Comma [0] 2 4 8 6 4" xfId="13217"/>
    <cellStyle name="Comma [0] 3 4 2 8 2 5" xfId="13218"/>
    <cellStyle name="Comma [0] 2 2 5 6 3 2 4" xfId="13219"/>
    <cellStyle name="Comma [0] 2 2 4 2 7 2 2 3" xfId="13220"/>
    <cellStyle name="Comma [0] 2 2 2 9 3 2 2 2 2" xfId="13221"/>
    <cellStyle name="Comma [0] 2 3 2 10 2 2 2" xfId="13222"/>
    <cellStyle name="Comma [0] 2 2 4 6 5 3 4" xfId="13223"/>
    <cellStyle name="Comma [0] 2 3 3 5 5 2 4 2" xfId="13224"/>
    <cellStyle name="Comma [0] 4 11 4" xfId="13225"/>
    <cellStyle name="Comma [0] 2 2 2 2 5 2 3" xfId="13226"/>
    <cellStyle name="Comma [0] 4 11 4 2" xfId="13227"/>
    <cellStyle name="Comma [0] 2 2 2 2 5 2 3 2" xfId="13228"/>
    <cellStyle name="Comma [0] 2 3 3 7 11 2 5" xfId="13229"/>
    <cellStyle name="Comma [0] 4 11 4 2 2" xfId="13230"/>
    <cellStyle name="Comma [0] 2 2 2 2 5 2 3 2 2" xfId="13231"/>
    <cellStyle name="Comma [0] 4 11 4 2 3" xfId="13232"/>
    <cellStyle name="Comma [0] 2 2 2 2 5 2 3 2 3" xfId="13233"/>
    <cellStyle name="Comma [0] 4 11 4 3" xfId="13234"/>
    <cellStyle name="Comma [0] 2 2 2 2 5 2 3 3" xfId="13235"/>
    <cellStyle name="Comma [0] 4 11 4 3 2" xfId="13236"/>
    <cellStyle name="Comma [0] 2 2 2 2 5 2 3 3 2" xfId="13237"/>
    <cellStyle name="Comma [0] 4 5 8 5" xfId="13238"/>
    <cellStyle name="Comma [0] 2 2 3 2 6 2 3 2" xfId="13239"/>
    <cellStyle name="Comma [0] 2 4 3 11 2 5" xfId="13240"/>
    <cellStyle name="Comma [0] 4 11 4 4" xfId="13241"/>
    <cellStyle name="Comma [0] 2 2 2 2 5 2 3 4" xfId="13242"/>
    <cellStyle name="Comma [0] 4 11 4 4 2" xfId="13243"/>
    <cellStyle name="Comma [0] 3 2 2 6 3 2 6" xfId="13244"/>
    <cellStyle name="Comma [0] 2 2 2 2 5 2 3 4 2" xfId="13245"/>
    <cellStyle name="Comma [0] 2 2 7 7 3 2" xfId="13246"/>
    <cellStyle name="Comma [0] 4 11 4 5" xfId="13247"/>
    <cellStyle name="Comma [0] 2 2 2 2 5 2 3 5" xfId="13248"/>
    <cellStyle name="Comma [0] 2 4 8 7 2" xfId="13249"/>
    <cellStyle name="Comma [0] 3 4 2 8 3 3" xfId="13250"/>
    <cellStyle name="Comma [0] 2 2 5 6 3 3 2" xfId="13251"/>
    <cellStyle name="Comma [0] 2 2 7 7 3 3" xfId="13252"/>
    <cellStyle name="Comma [0] 4 11 4 6" xfId="13253"/>
    <cellStyle name="Comma [0] 2 2 2 2 5 2 3 6" xfId="13254"/>
    <cellStyle name="Comma [0] 2 4 8 7 3" xfId="13255"/>
    <cellStyle name="Comma [0] 3 4 2 8 3 4" xfId="13256"/>
    <cellStyle name="Comma [0] 2 2 4 2 7 2 3 2" xfId="13257"/>
    <cellStyle name="Comma [0] 2 2 7 7 3 4" xfId="13258"/>
    <cellStyle name="Comma [0] 2 3 5 7 3 3 2" xfId="13259"/>
    <cellStyle name="Comma [0] 4 11 4 7" xfId="13260"/>
    <cellStyle name="Comma [0] 3 2 8 7 3 2" xfId="13261"/>
    <cellStyle name="Comma [0] 2 2 2 2 5 2 3 7" xfId="13262"/>
    <cellStyle name="Comma [0] 2 4 8 7 4" xfId="13263"/>
    <cellStyle name="Comma [0] 4 2 9 5 3 2 2" xfId="13264"/>
    <cellStyle name="Comma [0] 4 11 5" xfId="13265"/>
    <cellStyle name="Comma [0] 2 2 2 2 5 2 4" xfId="13266"/>
    <cellStyle name="Comma [0] 2 3 2 10 2 2 4" xfId="13267"/>
    <cellStyle name="Comma [0] 2 2 4 6 5 3 6" xfId="13268"/>
    <cellStyle name="Comma [0] 2 2 2 7 5 2" xfId="13269"/>
    <cellStyle name="Comma [0] 4 2 9 5 3 2 3" xfId="13270"/>
    <cellStyle name="Comma [0] 4 11 6" xfId="13271"/>
    <cellStyle name="Comma [0] 2 2 2 2 5 2 5" xfId="13272"/>
    <cellStyle name="Comma [0] 2 2 2 7 5 2 2" xfId="13273"/>
    <cellStyle name="Comma [0] 4 11 6 2" xfId="13274"/>
    <cellStyle name="Comma [0] 2 2 2 2 5 2 5 2" xfId="13275"/>
    <cellStyle name="Comma [0] 2 2 2 7 5 2 3" xfId="13276"/>
    <cellStyle name="Comma [0] 4 11 6 3" xfId="13277"/>
    <cellStyle name="Comma [0] 2 2 2 2 5 2 5 3" xfId="13278"/>
    <cellStyle name="Comma [0] 2 2 2 2 5 3" xfId="13279"/>
    <cellStyle name="Comma [0] 4 12 3" xfId="13280"/>
    <cellStyle name="Comma [0] 3 3 7 3 3 7" xfId="13281"/>
    <cellStyle name="Comma [0] 3 3 4 7 9" xfId="13282"/>
    <cellStyle name="Comma [0] 2 2 2 2 5 3 2" xfId="13283"/>
    <cellStyle name="Comma [0] 3 13 3 2" xfId="13284"/>
    <cellStyle name="Comma [0] 4 12 3 2 2 2" xfId="13285"/>
    <cellStyle name="Comma [0] 3 6 6 3 2 4" xfId="13286"/>
    <cellStyle name="Comma [0] 3 3 6 10 3" xfId="13287"/>
    <cellStyle name="Comma [0] 2 2 2 2 5 3 2 2 2 2" xfId="13288"/>
    <cellStyle name="Comma [0] 3 13 5" xfId="13289"/>
    <cellStyle name="Comma [0] 4 12 3 2 4" xfId="13290"/>
    <cellStyle name="Comma [0] 2 2 2 2 5 3 2 2 4" xfId="13291"/>
    <cellStyle name="Comma [0] 2 2 7 2 4" xfId="13292"/>
    <cellStyle name="Comma [0] 2 2 2 2 7 2" xfId="13293"/>
    <cellStyle name="Comma [0] 3 13 6" xfId="13294"/>
    <cellStyle name="Comma [0] 4 12 3 2 5" xfId="13295"/>
    <cellStyle name="Comma [0] 2 2 2 2 5 3 2 2 5" xfId="13296"/>
    <cellStyle name="Comma [0] 5 8 7 3 2 4" xfId="13297"/>
    <cellStyle name="Comma [0] 2 2 2 2 7 5 3 2 2 2" xfId="13298"/>
    <cellStyle name="Comma [0] 4 12 3 3" xfId="13299"/>
    <cellStyle name="Comma [0] 2 2 2 2 5 3 2 3" xfId="13300"/>
    <cellStyle name="Comma [0] 2 3 3 2 3 3 7" xfId="13301"/>
    <cellStyle name="Comma [0] 3 14 3" xfId="13302"/>
    <cellStyle name="Comma [0] 4 12 3 3 2" xfId="13303"/>
    <cellStyle name="Comma [0] 2 2 2 2 5 3 2 3 2" xfId="13304"/>
    <cellStyle name="Comma [0] 4 6 7 4 2" xfId="13305"/>
    <cellStyle name="Comma [0] 2 2 2 2 8 6 10" xfId="13306"/>
    <cellStyle name="Comma [0] 4 6 7 5 2" xfId="13307"/>
    <cellStyle name="Comma [0] 3 3 2 8 2 2 4" xfId="13308"/>
    <cellStyle name="Comma [0] 2 2 3 2 6 3 2 2 2" xfId="13309"/>
    <cellStyle name="Comma [0] 3 4 2 9 2 2 2" xfId="13310"/>
    <cellStyle name="Comma [0] 3 20 3" xfId="13311"/>
    <cellStyle name="Comma [0] 3 15 3" xfId="13312"/>
    <cellStyle name="Comma [0] 4 12 3 4 2" xfId="13313"/>
    <cellStyle name="Comma [0] 3 4 4 3 3 2 5" xfId="13314"/>
    <cellStyle name="Comma [0] 3 2 2 7 2 2 6" xfId="13315"/>
    <cellStyle name="Comma [0] 2 2 2 2 5 3 2 4 2" xfId="13316"/>
    <cellStyle name="Comma [0] 4 12 3 5" xfId="13317"/>
    <cellStyle name="Comma [0] 2 2 2 2 5 3 2 5" xfId="13318"/>
    <cellStyle name="Comma [0] 2 4 7 10 3 2" xfId="13319"/>
    <cellStyle name="Comma [0] 2 4 9 6 2" xfId="13320"/>
    <cellStyle name="Comma [0] 3 4 2 9 2 3" xfId="13321"/>
    <cellStyle name="Comma [0] 3 2 6 4 2 2 2 2" xfId="13322"/>
    <cellStyle name="Comma [0] 2 2 5 6 4 2 2" xfId="13323"/>
    <cellStyle name="Comma [0] 2 2 7 8 2 2" xfId="13324"/>
    <cellStyle name="Comma [0] 2 3 3 7 9 7" xfId="13325"/>
    <cellStyle name="Comma [0] 4 6 7 6" xfId="13326"/>
    <cellStyle name="Comma [0] 2 2 3 2 6 3 2 3" xfId="13327"/>
    <cellStyle name="Comma [0] 3 4 2 9 2 4" xfId="13328"/>
    <cellStyle name="Comma [0] 2 2 4 2 7 3 2 2" xfId="13329"/>
    <cellStyle name="Comma [0] 2 4 7 2 5 2 2" xfId="13330"/>
    <cellStyle name="Comma [0] 4 12 3 6" xfId="13331"/>
    <cellStyle name="Comma [0] 2 2 2 2 5 3 2 6" xfId="13332"/>
    <cellStyle name="Comma [0] 2 2 7 8 2 3" xfId="13333"/>
    <cellStyle name="Comma [0] 4 6 7 7" xfId="13334"/>
    <cellStyle name="Comma [0] 2 2 3 2 6 3 2 4" xfId="13335"/>
    <cellStyle name="Comma [0] 4 12 3 7" xfId="13336"/>
    <cellStyle name="Comma [0] 3 2 8 8 2 2" xfId="13337"/>
    <cellStyle name="Comma [0] 2 2 2 2 5 3 2 7" xfId="13338"/>
    <cellStyle name="Comma [0] 3 4 2 9 2 5" xfId="13339"/>
    <cellStyle name="Comma [0] 2 2 4 2 7 3 2 3" xfId="13340"/>
    <cellStyle name="Comma [0] 3 2 7 4 3 2 2 2" xfId="13341"/>
    <cellStyle name="Comma [0] 2 2 7 8 2 4" xfId="13342"/>
    <cellStyle name="Comma [0] 2 3 5 7 4 2 2" xfId="13343"/>
    <cellStyle name="Comma [0] 4 6 7 8" xfId="13344"/>
    <cellStyle name="Comma [0] 2 2 3 2 6 3 2 5" xfId="13345"/>
    <cellStyle name="Comma [0] 4 12 4" xfId="13346"/>
    <cellStyle name="Comma [0] 3 3 13 10" xfId="13347"/>
    <cellStyle name="Comma [0] 2 2 2 2 5 3 3" xfId="13348"/>
    <cellStyle name="Comma [0] 4 12 4 2" xfId="13349"/>
    <cellStyle name="Comma [0] 2 2 2 2 5 3 3 2" xfId="13350"/>
    <cellStyle name="Comma [0] 2 3 3 2 4 2 7" xfId="13351"/>
    <cellStyle name="Comma [0] 4 12 4 2 2" xfId="13352"/>
    <cellStyle name="Comma [0] 2 2 2 2 5 3 3 2 2" xfId="13353"/>
    <cellStyle name="Comma [0] 3 6 7 3 2 4" xfId="13354"/>
    <cellStyle name="Comma [0] 2 2 2 2 5 3 3 2 2 2" xfId="13355"/>
    <cellStyle name="Comma [0] 2 2 2 2 5 3 3 2 3" xfId="13356"/>
    <cellStyle name="Comma [0] 4 12 4 3" xfId="13357"/>
    <cellStyle name="Comma [0] 2 2 2 2 5 3 3 3" xfId="13358"/>
    <cellStyle name="Comma [0] 2 3 3 2 4 3 7" xfId="13359"/>
    <cellStyle name="Comma [0] 2 2 2 2 5 3 3 3 2" xfId="13360"/>
    <cellStyle name="Comma [0] 4 6 8 5" xfId="13361"/>
    <cellStyle name="Comma [0] 2 2 3 2 6 3 3 2" xfId="13362"/>
    <cellStyle name="Comma [0] 4 12 4 4" xfId="13363"/>
    <cellStyle name="Comma [0] 2 2 2 2 5 3 3 4" xfId="13364"/>
    <cellStyle name="Comma [0] 3 2 2 7 3 2 6" xfId="13365"/>
    <cellStyle name="Comma [0] 2 2 2 2 5 3 3 4 2" xfId="13366"/>
    <cellStyle name="Comma [0] 4 12 4 5" xfId="13367"/>
    <cellStyle name="Comma [0] 2 2 2 2 5 3 3 5" xfId="13368"/>
    <cellStyle name="Comma [0] 2 4 7 10 4 2" xfId="13369"/>
    <cellStyle name="Comma [0] 2 4 9 7 2" xfId="13370"/>
    <cellStyle name="Comma [0] 2 2 2 2 5 3 3 6" xfId="13371"/>
    <cellStyle name="Comma [0] 2 2 4 2 7 3 3 2" xfId="13372"/>
    <cellStyle name="Comma [0] 3 2 8 8 3 2" xfId="13373"/>
    <cellStyle name="Comma [0] 2 2 2 2 5 3 3 7" xfId="13374"/>
    <cellStyle name="Comma [0] 4 2 9 5 3 3 2" xfId="13375"/>
    <cellStyle name="Comma [0] 4 12 5" xfId="13376"/>
    <cellStyle name="Comma [0] 2 2 2 2 5 3 4" xfId="13377"/>
    <cellStyle name="Comma [0] 2 2 2 7 6 2" xfId="13378"/>
    <cellStyle name="Comma [0] 4 12 6" xfId="13379"/>
    <cellStyle name="Comma [0] 2 2 2 2 5 3 5" xfId="13380"/>
    <cellStyle name="Comma [0] 4 2 9 6 2 7" xfId="13381"/>
    <cellStyle name="Comma [0] 2 2 4 19 4" xfId="13382"/>
    <cellStyle name="Comma [0] 2 2 2 2 5 4 10" xfId="13383"/>
    <cellStyle name="Comma [0] 3 3 3 4 4 5" xfId="13384"/>
    <cellStyle name="Comma [0] 2 2 3 6 10 2 2" xfId="13385"/>
    <cellStyle name="Comma [0] 2 3 10 7 3 3 2" xfId="13386"/>
    <cellStyle name="Comma [0] 4 7 7 3 2 2" xfId="13387"/>
    <cellStyle name="Comma [0] 2 2 6 16" xfId="13388"/>
    <cellStyle name="Comma [0] 4 9 5 7" xfId="13389"/>
    <cellStyle name="Comma [0] 4 13 3 2 2 2" xfId="13390"/>
    <cellStyle name="Comma [0] 3 7 6 3 2 4" xfId="13391"/>
    <cellStyle name="Comma [0] 2 2 2 2 6 10 2" xfId="13392"/>
    <cellStyle name="Comma [0] 2 2 2 2 5 4 2 2 2 2" xfId="13393"/>
    <cellStyle name="Comma [0] 2 3 10 7 3 5" xfId="13394"/>
    <cellStyle name="Comma [0] 4 7 7 3 4" xfId="13395"/>
    <cellStyle name="Comma [0] 2 2 4 2 7 6 2" xfId="13396"/>
    <cellStyle name="Comma [0] 4 13 3 2 4" xfId="13397"/>
    <cellStyle name="Comma [0] 2 2 2 2 5 4 2 2 4" xfId="13398"/>
    <cellStyle name="Comma [0] 2 2 2 2 6 12" xfId="13399"/>
    <cellStyle name="Comma [0] 4 2 13 4 2 2" xfId="13400"/>
    <cellStyle name="Comma [0] 2 2 3 8 10 4 2" xfId="13401"/>
    <cellStyle name="Comma [0] 2 3 10 7 3 6" xfId="13402"/>
    <cellStyle name="Comma [0] 4 13 3 2 5" xfId="13403"/>
    <cellStyle name="Comma [0] 2 2 2 2 5 4 2 2 5" xfId="13404"/>
    <cellStyle name="Comma [0] 2 2 2 2 6 13" xfId="13405"/>
    <cellStyle name="Comma [0] 4 13 3 3" xfId="13406"/>
    <cellStyle name="Comma [0] 3 2 2 2 4 2 2 5" xfId="13407"/>
    <cellStyle name="Comma [0] 2 2 2 2 5 4 2 3" xfId="13408"/>
    <cellStyle name="Comma [0] 3 4 6 11 3 2" xfId="13409"/>
    <cellStyle name="Comma [0] 2 3 3 3 4 2 7" xfId="13410"/>
    <cellStyle name="Comma [0] 4 13 4 2 2" xfId="13411"/>
    <cellStyle name="Comma [0] 2 2 2 2 5 4 3 2 2" xfId="13412"/>
    <cellStyle name="Comma [0] 3 7 7 3 2 4" xfId="13413"/>
    <cellStyle name="Comma [0] 2 2 2 2 5 4 3 2 2 2" xfId="13414"/>
    <cellStyle name="Comma [0] 2 2 2 2 5 4 3 2 3" xfId="13415"/>
    <cellStyle name="Comma [0] 4 7 8 3 4" xfId="13416"/>
    <cellStyle name="Comma [0] 2 2 4 2 8 6 2" xfId="13417"/>
    <cellStyle name="Comma [0] 2 2 2 2 5 4 3 2 4" xfId="13418"/>
    <cellStyle name="Comma [0] 2 2 2 2 5 4 3 2 5" xfId="13419"/>
    <cellStyle name="Comma [0] 2 2 2 3 2 4 2" xfId="13420"/>
    <cellStyle name="Comma [0] 2 3 3 3 5 2 7" xfId="13421"/>
    <cellStyle name="Comma [0] 4 13 5 2 2" xfId="13422"/>
    <cellStyle name="Comma [0] 2 2 2 2 5 4 4 2 2" xfId="13423"/>
    <cellStyle name="Comma [0] 3 2 3 3 2 2 2" xfId="13424"/>
    <cellStyle name="Comma [0] 2 2 2 5 11" xfId="13425"/>
    <cellStyle name="Comma [0] 4 14 3 2" xfId="13426"/>
    <cellStyle name="Comma [0] 3 2 2 2 4 3 2 4" xfId="13427"/>
    <cellStyle name="Comma [0] 2 2 2 2 5 5 2 2" xfId="13428"/>
    <cellStyle name="Comma [0] 4 14 3 3" xfId="13429"/>
    <cellStyle name="Comma [0] 3 2 2 2 4 3 2 5" xfId="13430"/>
    <cellStyle name="Comma [0] 2 2 2 2 5 5 2 3" xfId="13431"/>
    <cellStyle name="Comma [0] 2 3 3 9 9 6" xfId="13432"/>
    <cellStyle name="Comma [0] 4 8 7 5" xfId="13433"/>
    <cellStyle name="Comma [0] 3 7 6 2 4 2" xfId="13434"/>
    <cellStyle name="Comma [0] 2 2 3 2 6 5 2 2" xfId="13435"/>
    <cellStyle name="Comma [0] 3 12 11 2 2" xfId="13436"/>
    <cellStyle name="Comma [0] 4 14 3 4" xfId="13437"/>
    <cellStyle name="Comma [0] 2 2 2 2 5 5 2 4" xfId="13438"/>
    <cellStyle name="Comma [0] 4 14 3 5" xfId="13439"/>
    <cellStyle name="Comma [0] 2 2 2 2 5 5 2 5" xfId="13440"/>
    <cellStyle name="Comma [0] 4 14 3 6" xfId="13441"/>
    <cellStyle name="Comma [0] 2 2 2 2 5 5 2 6" xfId="13442"/>
    <cellStyle name="Comma [0] 4 7 7 2 4 2" xfId="13443"/>
    <cellStyle name="Comma [0] 2 2 4 2 7 5 2 2" xfId="13444"/>
    <cellStyle name="Comma [0] 2 3 3 6 3 3 7" xfId="13445"/>
    <cellStyle name="Comma [0] 4 16 3 3 2" xfId="13446"/>
    <cellStyle name="Comma [0] 2 2 2 2 5 7 2 3 2" xfId="13447"/>
    <cellStyle name="Comma [0] 4 2 8 4 3 2 2 2" xfId="13448"/>
    <cellStyle name="Comma [0] 4 14 3 7" xfId="13449"/>
    <cellStyle name="Comma [0] 2 2 2 2 5 5 2 7" xfId="13450"/>
    <cellStyle name="Comma [0] 2 2 2 5 2 4 2 2" xfId="13451"/>
    <cellStyle name="Comma [0] 4 14 4" xfId="13452"/>
    <cellStyle name="Comma [0] 3 9 8 3 2 4" xfId="13453"/>
    <cellStyle name="Comma [0] 2 2 2 2 5 5 3" xfId="13454"/>
    <cellStyle name="Comma [0] 4 14 4 2" xfId="13455"/>
    <cellStyle name="Comma [0] 2 2 2 2 5 5 3 2" xfId="13456"/>
    <cellStyle name="Comma [0] 2 3 5 2 2 3" xfId="13457"/>
    <cellStyle name="Comma [0] 4 16 6" xfId="13458"/>
    <cellStyle name="Comma [0] 2 2 2 2 5 7 5" xfId="13459"/>
    <cellStyle name="Comma [0] 2 3 3 6 3 4 2 2" xfId="13460"/>
    <cellStyle name="Comma [0] 2 3 3 4 4 2 7" xfId="13461"/>
    <cellStyle name="Comma [0] 4 14 4 2 2" xfId="13462"/>
    <cellStyle name="Comma [0] 2 2 2 2 5 5 3 2 2" xfId="13463"/>
    <cellStyle name="Comma [0] 2 2 2 6 3 4" xfId="13464"/>
    <cellStyle name="Comma [0] 2 3 5 2 2 3 2" xfId="13465"/>
    <cellStyle name="Comma [0] 4 16 6 2" xfId="13466"/>
    <cellStyle name="Comma [0] 2 2 2 2 5 7 5 2" xfId="13467"/>
    <cellStyle name="Comma [0] 3 8 7 3 2 4" xfId="13468"/>
    <cellStyle name="Comma [0] 2 2 2 2 5 5 3 2 2 2" xfId="13469"/>
    <cellStyle name="Comma [0] 4 14 4 3" xfId="13470"/>
    <cellStyle name="Comma [0] 2 2 2 2 5 5 3 3" xfId="13471"/>
    <cellStyle name="Comma [0] 4 3 5 6 7" xfId="13472"/>
    <cellStyle name="Comma [0] 4 10 4 3 2 3" xfId="13473"/>
    <cellStyle name="Comma [0] 3 4 7 4 2 5" xfId="13474"/>
    <cellStyle name="Comma [0] 2 2 2 8 2 10" xfId="13475"/>
    <cellStyle name="Comma [0] 4 14 4 4" xfId="13476"/>
    <cellStyle name="Comma [0] 2 2 2 2 5 5 3 4" xfId="13477"/>
    <cellStyle name="Comma [0] 4 14 4 5" xfId="13478"/>
    <cellStyle name="Comma [0] 2 2 2 2 5 5 3 5" xfId="13479"/>
    <cellStyle name="Comma [0] 2 2 2 2 5 5 3 6" xfId="13480"/>
    <cellStyle name="Comma [0] 4 16 3 4 2" xfId="13481"/>
    <cellStyle name="Comma [0] 3 4 4 7 3 2 5" xfId="13482"/>
    <cellStyle name="Comma [0] 2 2 2 2 5 7 2 4 2" xfId="13483"/>
    <cellStyle name="Comma [0] 2 2 2 2 5 5 3 7" xfId="13484"/>
    <cellStyle name="Comma [0] 4 14 5" xfId="13485"/>
    <cellStyle name="Comma [0] 3 9 8 3 2 5" xfId="13486"/>
    <cellStyle name="Comma [0] 2 2 2 2 5 5 4" xfId="13487"/>
    <cellStyle name="Comma [0] 2 2 2 4 2 4" xfId="13488"/>
    <cellStyle name="Comma [0] 4 14 5 2" xfId="13489"/>
    <cellStyle name="Comma [0] 2 2 2 2 5 5 4 2" xfId="13490"/>
    <cellStyle name="Comma [0] 3 3 4 7 5 4" xfId="13491"/>
    <cellStyle name="Comma [0] 2 2 4 8 2 5 3" xfId="13492"/>
    <cellStyle name="Comma [0] 2 2 2 9 2 2 2 5" xfId="13493"/>
    <cellStyle name="Comma [0] 2 3 3 7 5 6" xfId="13494"/>
    <cellStyle name="Comma [0] 4 6 3 5" xfId="13495"/>
    <cellStyle name="Comma [0] 4 3 5 7 5 2" xfId="13496"/>
    <cellStyle name="Comma [0] 3 4 7 4 3 3 2" xfId="13497"/>
    <cellStyle name="Comma [0] 2 2 3 9 3 2 2 3" xfId="13498"/>
    <cellStyle name="Comma [0] 4 14 5 2 2" xfId="13499"/>
    <cellStyle name="Comma [0] 2 2 2 2 5 5 4 2 2" xfId="13500"/>
    <cellStyle name="Comma [0] 3 2 10" xfId="13501"/>
    <cellStyle name="Comma [0] 2 2 2 4 2 4 2" xfId="13502"/>
    <cellStyle name="Comma [0] 2 3 3 4 5 2 7" xfId="13503"/>
    <cellStyle name="Comma [0] 2 2 2 4 2 5" xfId="13504"/>
    <cellStyle name="Comma [0] 4 14 5 3" xfId="13505"/>
    <cellStyle name="Comma [0] 2 2 2 2 5 5 4 3" xfId="13506"/>
    <cellStyle name="Comma [0] 4 2 2 10 2 4" xfId="13507"/>
    <cellStyle name="Comma [0] 2 2 2 7 8 2" xfId="13508"/>
    <cellStyle name="Comma [0] 2 3 10 5 3 2 3" xfId="13509"/>
    <cellStyle name="Comma [0] 2 3 2 3 5 5 3" xfId="13510"/>
    <cellStyle name="Comma [0] 3 2 3 4 3" xfId="13511"/>
    <cellStyle name="Comma [0] 2 2 3 5 3 4 2 2" xfId="13512"/>
    <cellStyle name="Comma [0] 4 14 6" xfId="13513"/>
    <cellStyle name="Comma [0] 3 2 4 5 3 2 2 2" xfId="13514"/>
    <cellStyle name="Comma [0] 2 2 2 2 5 5 5" xfId="13515"/>
    <cellStyle name="Comma [0] 4 20 3 2" xfId="13516"/>
    <cellStyle name="Comma [0] 4 15 3 2" xfId="13517"/>
    <cellStyle name="Comma [0] 2 2 2 2 5 6 2 2" xfId="13518"/>
    <cellStyle name="Comma [0] 2 3 3 5 3 2 7" xfId="13519"/>
    <cellStyle name="Comma [0] 4 15 3 2 2" xfId="13520"/>
    <cellStyle name="Comma [0] 2 2 2 2 5 6 2 2 2" xfId="13521"/>
    <cellStyle name="Comma [0] 4 15 3 2 3" xfId="13522"/>
    <cellStyle name="Comma [0] 2 2 2 2 5 6 2 2 3" xfId="13523"/>
    <cellStyle name="Comma [0] 4 15 3 3" xfId="13524"/>
    <cellStyle name="Comma [0] 2 2 2 2 5 6 2 3" xfId="13525"/>
    <cellStyle name="Comma [0] 3 12 12 2 2" xfId="13526"/>
    <cellStyle name="Comma [0] 4 15 3 4" xfId="13527"/>
    <cellStyle name="Comma [0] 2 2 2 2 5 6 2 4" xfId="13528"/>
    <cellStyle name="Comma [0] 4 15 3 5" xfId="13529"/>
    <cellStyle name="Comma [0] 2 2 2 2 5 6 2 5" xfId="13530"/>
    <cellStyle name="Comma [0] 4 15 3 6" xfId="13531"/>
    <cellStyle name="Comma [0] 2 2 4 8 2 10" xfId="13532"/>
    <cellStyle name="Comma [0] 2 2 2 2 5 6 2 6" xfId="13533"/>
    <cellStyle name="Comma [0] 4 9 7 7" xfId="13534"/>
    <cellStyle name="Comma [0] 2 2 2 2 6 12 2" xfId="13535"/>
    <cellStyle name="Comma [0] 2 3 3 6 4 3 7" xfId="13536"/>
    <cellStyle name="Comma [0] 4 5 2 2 7" xfId="13537"/>
    <cellStyle name="Comma [0] 2 2 2 2 5 7 3 3 2" xfId="13538"/>
    <cellStyle name="Comma [0] 4 15 3 7" xfId="13539"/>
    <cellStyle name="Comma [0] 2 2 2 2 5 6 2 7" xfId="13540"/>
    <cellStyle name="Comma [0] 4 9 7 8" xfId="13541"/>
    <cellStyle name="Comma [0] 2 2 2 2 6 12 3" xfId="13542"/>
    <cellStyle name="Comma [0] 4 20 4" xfId="13543"/>
    <cellStyle name="Comma [0] 4 15 4" xfId="13544"/>
    <cellStyle name="Comma [0] 2 2 2 2 5 6 3" xfId="13545"/>
    <cellStyle name="Comma [0] 4 20 4 2" xfId="13546"/>
    <cellStyle name="Comma [0] 4 15 4 2" xfId="13547"/>
    <cellStyle name="Comma [0] 2 2 2 2 5 6 3 2" xfId="13548"/>
    <cellStyle name="Comma [0] 2 3 3 5 4 2 7" xfId="13549"/>
    <cellStyle name="Comma [0] 4 15 4 2 2" xfId="13550"/>
    <cellStyle name="Comma [0] 2 2 2 2 5 6 3 2 2" xfId="13551"/>
    <cellStyle name="Comma [0] 2 2 2 2 5 6 3 2 3" xfId="13552"/>
    <cellStyle name="Comma [0] 4 15 4 3" xfId="13553"/>
    <cellStyle name="Comma [0] 2 2 2 2 5 6 3 3" xfId="13554"/>
    <cellStyle name="Comma [0] 3 3 5 7 5 4" xfId="13555"/>
    <cellStyle name="Comma [0] 2 2 4 9 2 5 3" xfId="13556"/>
    <cellStyle name="Comma [0] 2 2 2 9 3 2 2 5" xfId="13557"/>
    <cellStyle name="Comma [0] 2 3 2 10 2 5" xfId="13558"/>
    <cellStyle name="Comma [0] 3 10 12" xfId="13559"/>
    <cellStyle name="Comma [0] 5 6 3 5" xfId="13560"/>
    <cellStyle name="Comma [0] 4 3 6 7 5 2" xfId="13561"/>
    <cellStyle name="Comma [0] 3 4 7 5 3 3 2" xfId="13562"/>
    <cellStyle name="Comma [0] 2 2 3 9 4 2 2 3" xfId="13563"/>
    <cellStyle name="Comma [0] 2 2 2 5 2 4 2" xfId="13564"/>
    <cellStyle name="Comma [0] 2 3 3 5 5 2 7" xfId="13565"/>
    <cellStyle name="Comma [0] 4 15 5 2 2" xfId="13566"/>
    <cellStyle name="Comma [0] 2 2 2 2 5 6 4 2 2" xfId="13567"/>
    <cellStyle name="Comma [0] 2 2 2 5 2 5" xfId="13568"/>
    <cellStyle name="Comma [0] 4 15 5 3" xfId="13569"/>
    <cellStyle name="Comma [0] 2 2 2 2 5 6 4 3" xfId="13570"/>
    <cellStyle name="Comma [0] 2 2 2 5 2 7" xfId="13571"/>
    <cellStyle name="Comma [0] 4 2 4 5 2 3" xfId="13572"/>
    <cellStyle name="Comma [0] 4 15 5 5" xfId="13573"/>
    <cellStyle name="Comma [0] 2 2 2 2 5 6 4 5" xfId="13574"/>
    <cellStyle name="Comma [0] 2 2 2 7 9 2" xfId="13575"/>
    <cellStyle name="Comma [0] 4 20 6" xfId="13576"/>
    <cellStyle name="Comma [0] 4 2 2 8 4 2 2" xfId="13577"/>
    <cellStyle name="Comma [0] 4 15 6" xfId="13578"/>
    <cellStyle name="Comma [0] 2 2 2 2 5 6 5" xfId="13579"/>
    <cellStyle name="Comma [0] 3 3 5 8 5 4" xfId="13580"/>
    <cellStyle name="Comma [0] 2 2 4 9 3 5 3" xfId="13581"/>
    <cellStyle name="Comma [0] 2 2 2 9 3 3 2 5" xfId="13582"/>
    <cellStyle name="Comma [0] 2 3 2 11 2 5" xfId="13583"/>
    <cellStyle name="Comma [0] 2 2 2 7 9 2 2 2" xfId="13584"/>
    <cellStyle name="Comma [0] 5 7 3 5" xfId="13585"/>
    <cellStyle name="Comma [0] 4 3 6 8 5 2" xfId="13586"/>
    <cellStyle name="Comma [0] 2 2 3 9 4 3 2 3" xfId="13587"/>
    <cellStyle name="Comma [0] 2 2 7 12 2" xfId="13588"/>
    <cellStyle name="Comma [0] 2 2 2 5 3 4 2" xfId="13589"/>
    <cellStyle name="Comma [0] 2 3 3 5 6 2 7" xfId="13590"/>
    <cellStyle name="Comma [0] 2 2 2 2 5 6 5 2 2" xfId="13591"/>
    <cellStyle name="Comma [0] 2 2 2 7 9 2 5" xfId="13592"/>
    <cellStyle name="Comma [0] 2 2 7 15" xfId="13593"/>
    <cellStyle name="Comma [0] 2 2 2 5 3 7" xfId="13594"/>
    <cellStyle name="Comma [0] 4 2 4 5 3 3" xfId="13595"/>
    <cellStyle name="Comma [0] 2 2 2 2 5 6 5 5" xfId="13596"/>
    <cellStyle name="Comma [0] 2 2 2 2 5 7 10" xfId="13597"/>
    <cellStyle name="Comma [0] 4 3 2 3 3 4 2" xfId="13598"/>
    <cellStyle name="Comma [0] 2 2 2 2 7 4 3 7" xfId="13599"/>
    <cellStyle name="Comma [0] 4 21 3" xfId="13600"/>
    <cellStyle name="Comma [0] 4 16 3" xfId="13601"/>
    <cellStyle name="Comma [0] 2 2 2 2 5 7 2" xfId="13602"/>
    <cellStyle name="Comma [0] 4 16 3 2" xfId="13603"/>
    <cellStyle name="Comma [0] 2 2 2 2 5 7 2 2" xfId="13604"/>
    <cellStyle name="Comma [0] 2 3 2 6 7 3 5" xfId="13605"/>
    <cellStyle name="Comma [0] 2 3 9 13 2" xfId="13606"/>
    <cellStyle name="Comma [0] 4 16 3 2 2 2" xfId="13607"/>
    <cellStyle name="Comma [0] 3 5 5 2 5" xfId="13608"/>
    <cellStyle name="Comma [0] 2 2 2 2 5 7 2 2 2 2" xfId="13609"/>
    <cellStyle name="Comma [0] 2 2 2 5 7 3 7" xfId="13610"/>
    <cellStyle name="Comma [0] 4 16 3 3" xfId="13611"/>
    <cellStyle name="Comma [0] 2 2 2 2 5 7 2 3" xfId="13612"/>
    <cellStyle name="Comma [0] 4 16 3 4" xfId="13613"/>
    <cellStyle name="Comma [0] 2 2 2 2 5 7 2 4" xfId="13614"/>
    <cellStyle name="Comma [0] 4 16 3 6" xfId="13615"/>
    <cellStyle name="Comma [0] 2 2 4 8 7 10" xfId="13616"/>
    <cellStyle name="Comma [0] 2 2 2 2 5 7 2 6" xfId="13617"/>
    <cellStyle name="Comma [0] 2 2 4 15 2 2 2" xfId="13618"/>
    <cellStyle name="Comma [0] 2 2 4 15 2 2 3" xfId="13619"/>
    <cellStyle name="Comma [0] 4 16 3 7" xfId="13620"/>
    <cellStyle name="Comma [0] 2 2 2 2 5 7 2 7" xfId="13621"/>
    <cellStyle name="Comma [0] 4 21 4" xfId="13622"/>
    <cellStyle name="Comma [0] 4 16 4" xfId="13623"/>
    <cellStyle name="Comma [0] 3 3 3 6 2 2 2 2" xfId="13624"/>
    <cellStyle name="Comma [0] 2 2 2 2 5 7 3" xfId="13625"/>
    <cellStyle name="Comma [0] 2 3 3 6 4 2 7" xfId="13626"/>
    <cellStyle name="Comma [0] 4 16 4 2 2" xfId="13627"/>
    <cellStyle name="Comma [0] 2 2 2 2 5 7 3 2 2" xfId="13628"/>
    <cellStyle name="Comma [0] 4 16 4 3" xfId="13629"/>
    <cellStyle name="Comma [0] 2 2 2 2 5 7 3 3" xfId="13630"/>
    <cellStyle name="Comma [0] 2 3 5 2 2 2" xfId="13631"/>
    <cellStyle name="Comma [0] 4 21 5" xfId="13632"/>
    <cellStyle name="Comma [0] 4 16 5" xfId="13633"/>
    <cellStyle name="Comma [0] 2 2 2 2 5 7 4" xfId="13634"/>
    <cellStyle name="Comma [0] 2 2 2 6 2 4" xfId="13635"/>
    <cellStyle name="Comma [0] 2 3 5 2 2 2 2" xfId="13636"/>
    <cellStyle name="Comma [0] 4 16 5 2" xfId="13637"/>
    <cellStyle name="Comma [0] 2 2 2 2 5 7 4 2" xfId="13638"/>
    <cellStyle name="Comma [0] 4 3 7 7 5 2" xfId="13639"/>
    <cellStyle name="Comma [0] 3 4 7 6 3 3 2" xfId="13640"/>
    <cellStyle name="Comma [0] 2 2 3 9 5 2 2 3" xfId="13641"/>
    <cellStyle name="Comma [0] 3 3 6 7 5 4" xfId="13642"/>
    <cellStyle name="Comma [0] 3 2 8 9 6" xfId="13643"/>
    <cellStyle name="Comma [0] 2 2 2 9 4 2 2 5" xfId="13644"/>
    <cellStyle name="Comma [0] 2 2 2 6 2 4 2" xfId="13645"/>
    <cellStyle name="Comma [0] 2 3 3 6 5 2 7" xfId="13646"/>
    <cellStyle name="Comma [0] 2 3 5 2 2 2 2 2" xfId="13647"/>
    <cellStyle name="Comma [0] 4 16 5 2 2" xfId="13648"/>
    <cellStyle name="Comma [0] 2 2 2 2 5 7 4 2 2" xfId="13649"/>
    <cellStyle name="Comma [0] 4 16 5 3" xfId="13650"/>
    <cellStyle name="Comma [0] 2 2 2 2 5 7 4 3" xfId="13651"/>
    <cellStyle name="Comma [0] 3 2 13 2 2 2" xfId="13652"/>
    <cellStyle name="Comma [0] 2 2 2 6 2 5" xfId="13653"/>
    <cellStyle name="Comma [0] 2 3 5 2 2 2 3" xfId="13654"/>
    <cellStyle name="Comma [0] 4 2 4 6 2 3" xfId="13655"/>
    <cellStyle name="Comma [0] 4 16 5 5" xfId="13656"/>
    <cellStyle name="Comma [0] 2 2 2 2 5 7 4 5" xfId="13657"/>
    <cellStyle name="Comma [0] 3 2 13 2 2 4" xfId="13658"/>
    <cellStyle name="Comma [0] 2 2 2 6 2 7" xfId="13659"/>
    <cellStyle name="Comma [0] 2 3 5 2 2 2 5" xfId="13660"/>
    <cellStyle name="Comma [0] 4 3 7 8 5 2" xfId="13661"/>
    <cellStyle name="Comma [0] 2 2 3 9 5 3 2 3" xfId="13662"/>
    <cellStyle name="Comma [0] 4 3 2 2 3 7" xfId="13663"/>
    <cellStyle name="Comma [0] 3 3 6 8 5 4" xfId="13664"/>
    <cellStyle name="Comma [0] 3 2 9 9 6" xfId="13665"/>
    <cellStyle name="Comma [0] 2 2 2 9 4 3 2 5" xfId="13666"/>
    <cellStyle name="Comma [0] 2 2 2 6 3 4 2" xfId="13667"/>
    <cellStyle name="Comma [0] 2 3 3 6 6 2 7" xfId="13668"/>
    <cellStyle name="Comma [0] 2 2 2 2 5 7 5 2 2" xfId="13669"/>
    <cellStyle name="Comma [0] 2 2 2 2 5 7 5 3" xfId="13670"/>
    <cellStyle name="Comma [0] 3 2 13 2 3 2" xfId="13671"/>
    <cellStyle name="Comma [0] 2 2 2 6 3 5" xfId="13672"/>
    <cellStyle name="Comma [0] 2 2 2 6 3 7" xfId="13673"/>
    <cellStyle name="Comma [0] 4 2 4 6 3 3" xfId="13674"/>
    <cellStyle name="Comma [0] 2 2 2 2 5 7 5 5" xfId="13675"/>
    <cellStyle name="Comma [0] 2 2 4 3 6 9" xfId="13676"/>
    <cellStyle name="Comma [0] 2 2 2 2 5 8 10" xfId="13677"/>
    <cellStyle name="Comma [0] 2 2 2 2 7 2 3 2 5" xfId="13678"/>
    <cellStyle name="Comma [0] 2 3 3 7 3 2 7" xfId="13679"/>
    <cellStyle name="Comma [0] 4 17 3 2 2" xfId="13680"/>
    <cellStyle name="Comma [0] 2 2 2 2 5 8 2 2 2" xfId="13681"/>
    <cellStyle name="Comma [0] 2 2 2 2 5 9 2 5" xfId="13682"/>
    <cellStyle name="Comma [0] 2 2 3 5 7 3 7" xfId="13683"/>
    <cellStyle name="Comma [0] 2 3 3 6 7 3 5" xfId="13684"/>
    <cellStyle name="Comma [0] 4 5 5 2 5" xfId="13685"/>
    <cellStyle name="Comma [0] 4 3 6 10 3" xfId="13686"/>
    <cellStyle name="Comma [0] 4 17 3 2 2 2" xfId="13687"/>
    <cellStyle name="Comma [0] 2 2 2 2 5 8 2 2 2 2" xfId="13688"/>
    <cellStyle name="Comma [0] 4 17 3 2 3" xfId="13689"/>
    <cellStyle name="Comma [0] 2 2 2 2 5 8 2 2 3" xfId="13690"/>
    <cellStyle name="Comma [0] 2 2 4 6 7 6 2" xfId="13691"/>
    <cellStyle name="Comma [0] 4 17 3 2 4" xfId="13692"/>
    <cellStyle name="Comma [0] 2 2 2 2 5 8 2 2 4" xfId="13693"/>
    <cellStyle name="Comma [0] 2 2 7 2 7 2" xfId="13694"/>
    <cellStyle name="Comma [0] 2 2 2 2 7 5 2" xfId="13695"/>
    <cellStyle name="Comma [0] 4 17 3 2 5" xfId="13696"/>
    <cellStyle name="Comma [0] 2 2 2 2 5 8 2 2 5" xfId="13697"/>
    <cellStyle name="Comma [0] 4 17 3 3" xfId="13698"/>
    <cellStyle name="Comma [0] 2 2 2 2 5 8 2 3" xfId="13699"/>
    <cellStyle name="Comma [0] 2 3 3 7 3 3 7" xfId="13700"/>
    <cellStyle name="Comma [0] 4 17 3 3 2" xfId="13701"/>
    <cellStyle name="Comma [0] 2 2 2 2 5 8 2 3 2" xfId="13702"/>
    <cellStyle name="Comma [0] 4 17 3 4" xfId="13703"/>
    <cellStyle name="Comma [0] 2 2 2 2 5 8 2 4" xfId="13704"/>
    <cellStyle name="Comma [0] 4 17 3 4 2" xfId="13705"/>
    <cellStyle name="Comma [0] 3 4 4 8 3 2 5" xfId="13706"/>
    <cellStyle name="Comma [0] 2 2 2 2 5 8 2 4 2" xfId="13707"/>
    <cellStyle name="Comma [0] 4 17 3 5" xfId="13708"/>
    <cellStyle name="Comma [0] 2 2 2 2 5 8 2 5" xfId="13709"/>
    <cellStyle name="Comma [0] 2 2 4 15 3 2 3" xfId="13710"/>
    <cellStyle name="Comma [0] 4 17 3 7" xfId="13711"/>
    <cellStyle name="Comma [0] 2 2 2 2 5 8 2 7" xfId="13712"/>
    <cellStyle name="Comma [0] 3 3 5 2 2 2 3" xfId="13713"/>
    <cellStyle name="Comma [0] 2 3 3 7 4 2 7" xfId="13714"/>
    <cellStyle name="Comma [0] 4 17 4 2 2" xfId="13715"/>
    <cellStyle name="Comma [0] 2 2 2 2 5 8 3 2 2" xfId="13716"/>
    <cellStyle name="Comma [0] 4 3 3 3 4 5" xfId="13717"/>
    <cellStyle name="Comma [0] 2 2 2 8" xfId="13718"/>
    <cellStyle name="Comma [0] 2 2 3 6 7 3 7" xfId="13719"/>
    <cellStyle name="Comma [0] 2 3 3 7 7 3 5" xfId="13720"/>
    <cellStyle name="Comma [0] 4 6 5 2 5" xfId="13721"/>
    <cellStyle name="Comma [0] 2 2 2 2 5 8 3 2 2 2" xfId="13722"/>
    <cellStyle name="Comma [0] 4 2 12 2 2" xfId="13723"/>
    <cellStyle name="Comma [0] 3 3 5 2 2 2 4" xfId="13724"/>
    <cellStyle name="Comma [0] 2 4 4 3 2 4 2" xfId="13725"/>
    <cellStyle name="Comma [0] 2 2 2 2 5 8 3 2 3" xfId="13726"/>
    <cellStyle name="Comma [0] 3 11 2 8" xfId="13727"/>
    <cellStyle name="Comma [0] 2 2 3 2 2 2 2 2 2" xfId="13728"/>
    <cellStyle name="Comma [0] 4 17 4 3" xfId="13729"/>
    <cellStyle name="Comma [0] 2 2 2 2 5 8 3 3" xfId="13730"/>
    <cellStyle name="Comma [0] 2 3 3 7 4 3 7" xfId="13731"/>
    <cellStyle name="Comma [0] 4 6 2 2 7" xfId="13732"/>
    <cellStyle name="Comma [0] 2 2 2 2 5 8 3 3 2" xfId="13733"/>
    <cellStyle name="Comma [0] 4 17 4 5" xfId="13734"/>
    <cellStyle name="Comma [0] 2 2 2 2 5 8 3 5" xfId="13735"/>
    <cellStyle name="Comma [0] 2 2 3 3 2 3 2 2 2" xfId="13736"/>
    <cellStyle name="Comma [0] 4 3 8 6 9" xfId="13737"/>
    <cellStyle name="Comma [0] 4 3 12" xfId="13738"/>
    <cellStyle name="Comma [0] 3 4 7 7 2 7" xfId="13739"/>
    <cellStyle name="Comma [0] 2 2 3 2 9 2 2" xfId="13740"/>
    <cellStyle name="Comma [0] 2 3 7 4 4 2" xfId="13741"/>
    <cellStyle name="Comma [0] 2 4 7 7 3 2 5" xfId="13742"/>
    <cellStyle name="Comma [0] 3 4 5 8 2" xfId="13743"/>
    <cellStyle name="Comma [0] 2 2 2 2 9 7 2 2 2" xfId="13744"/>
    <cellStyle name="Comma [0] 2 2 4 15 3 3 2" xfId="13745"/>
    <cellStyle name="Comma [0] 2 2 2 2 5 8 3 6" xfId="13746"/>
    <cellStyle name="Comma [0] 4 3 13" xfId="13747"/>
    <cellStyle name="Comma [0] 2 2 3 2 9 2 3" xfId="13748"/>
    <cellStyle name="Comma [0] 2 3 7 4 4 3" xfId="13749"/>
    <cellStyle name="Comma [0] 3 4 5 8 3" xfId="13750"/>
    <cellStyle name="Comma [0] 2 2 2 2 9 7 2 2 3" xfId="13751"/>
    <cellStyle name="Comma [0] 2 2 2 2 5 8 3 7" xfId="13752"/>
    <cellStyle name="Comma [0] 3 2 3 7 2 2" xfId="13753"/>
    <cellStyle name="Comma [0] 3 11 3 7" xfId="13754"/>
    <cellStyle name="Comma [0] 2 2 4 2 2 2 2 3" xfId="13755"/>
    <cellStyle name="Comma [0] 2 2 2 7 2 4" xfId="13756"/>
    <cellStyle name="Comma [0] 2 3 5 2 3 2 2" xfId="13757"/>
    <cellStyle name="Comma [0] 4 17 5 2" xfId="13758"/>
    <cellStyle name="Comma [0] 2 2 2 2 5 8 4 2" xfId="13759"/>
    <cellStyle name="Comma [0] 4 17 5 3" xfId="13760"/>
    <cellStyle name="Comma [0] 2 2 2 2 5 8 4 3" xfId="13761"/>
    <cellStyle name="Comma [0] 3 2 13 3 2 2" xfId="13762"/>
    <cellStyle name="Comma [0] 2 2 5 2 3 2 2 2" xfId="13763"/>
    <cellStyle name="Comma [0] 2 2 2 7 2 5" xfId="13764"/>
    <cellStyle name="Comma [0] 2 3 5 2 3 2 3" xfId="13765"/>
    <cellStyle name="Comma [0] 3 2 3 7 2 3" xfId="13766"/>
    <cellStyle name="Comma [0] 2 2 3 7 2 2 2" xfId="13767"/>
    <cellStyle name="Comma [0] 3 11 3 8" xfId="13768"/>
    <cellStyle name="Comma [0] 2 2 4 2 2 2 2 4" xfId="13769"/>
    <cellStyle name="Comma [0] 3 2 3 7 2 4" xfId="13770"/>
    <cellStyle name="Comma [0] 2 2 3 7 2 2 3" xfId="13771"/>
    <cellStyle name="Comma [0] 2 4 5 3 3 2 2" xfId="13772"/>
    <cellStyle name="Comma [0] 3 11 3 9" xfId="13773"/>
    <cellStyle name="Comma [0] 2 2 4 2 2 2 2 5" xfId="13774"/>
    <cellStyle name="Comma [0] 4 2 4 7 2 2" xfId="13775"/>
    <cellStyle name="Comma [0] 4 17 5 4" xfId="13776"/>
    <cellStyle name="Comma [0] 2 2 2 2 5 8 4 4" xfId="13777"/>
    <cellStyle name="Comma [0] 3 2 13 3 2 3" xfId="13778"/>
    <cellStyle name="Comma [0] 2 2 2 7 2 6" xfId="13779"/>
    <cellStyle name="Comma [0] 2 3 5 2 3 2 4" xfId="13780"/>
    <cellStyle name="Comma [0] 3 2 3 7 2 5" xfId="13781"/>
    <cellStyle name="Comma [0] 2 2 3 7 2 2 4" xfId="13782"/>
    <cellStyle name="Comma [0] 2 4 5 3 3 2 3" xfId="13783"/>
    <cellStyle name="Comma [0] 4 2 4 7 2 3" xfId="13784"/>
    <cellStyle name="Comma [0] 4 17 5 5" xfId="13785"/>
    <cellStyle name="Comma [0] 2 2 2 2 5 8 4 5" xfId="13786"/>
    <cellStyle name="Comma [0] 2 3 3 8 2 2 2" xfId="13787"/>
    <cellStyle name="Comma [0] 3 2 13 3 2 4" xfId="13788"/>
    <cellStyle name="Comma [0] 2 2 2 7 2 7" xfId="13789"/>
    <cellStyle name="Comma [0] 2 3 5 2 3 2 5" xfId="13790"/>
    <cellStyle name="Comma [0] 3 4 7 10 3 2" xfId="13791"/>
    <cellStyle name="Comma [0] 2 2 2 2 7 3 3 2 5" xfId="13792"/>
    <cellStyle name="Comma [0] 2 3 3 8 3 2 7" xfId="13793"/>
    <cellStyle name="Comma [0] 2 2 3 2 6 10" xfId="13794"/>
    <cellStyle name="Comma [0] 2 2 2 2 5 9 2 2 2" xfId="13795"/>
    <cellStyle name="Comma [0] 2 2 2 2 5 9 2 3" xfId="13796"/>
    <cellStyle name="Comma [0] 2 2 2 2 5 9 2 4" xfId="13797"/>
    <cellStyle name="Comma [0] 2 2 2 5 15" xfId="13798"/>
    <cellStyle name="Comma [0] 2 3 2 4 2 4 4" xfId="13799"/>
    <cellStyle name="Comma [0] 2 2 4 9 3 2 2 5" xfId="13800"/>
    <cellStyle name="Comma [0] 2 3 2 4 13 2" xfId="13801"/>
    <cellStyle name="Comma [0] 3 12 3 2 4 2" xfId="13802"/>
    <cellStyle name="Comma [0] 2 2 3 4 7 3" xfId="13803"/>
    <cellStyle name="Comma [0] 2 3 9 2 5" xfId="13804"/>
    <cellStyle name="Comma [0] 3 6 3 9" xfId="13805"/>
    <cellStyle name="Comma [0] 2 2 2 2 6 10 2 2 2" xfId="13806"/>
    <cellStyle name="Comma [0] 3 2 10 8 3" xfId="13807"/>
    <cellStyle name="Comma [0] 2 2 2 2 6 10 2 5" xfId="13808"/>
    <cellStyle name="Comma [0] 2 2 4 7 9 2" xfId="13809"/>
    <cellStyle name="Comma [0] 4 7 7 3 2 3" xfId="13810"/>
    <cellStyle name="Comma [0] 2 2 6 17" xfId="13811"/>
    <cellStyle name="Comma [0] 4 9 5 8" xfId="13812"/>
    <cellStyle name="Comma [0] 3 7 6 3 2 5" xfId="13813"/>
    <cellStyle name="Comma [0] 2 2 2 2 6 10 3" xfId="13814"/>
    <cellStyle name="Comma [0] 2 2 4 9 4 2 2 5" xfId="13815"/>
    <cellStyle name="Comma [0] 2 3 2 9 13 2" xfId="13816"/>
    <cellStyle name="Comma [0] 3 12 4 2 4 2" xfId="13817"/>
    <cellStyle name="Comma [0] 2 2 4 4 7 3" xfId="13818"/>
    <cellStyle name="Comma [0] 2 4 9 2 5" xfId="13819"/>
    <cellStyle name="Comma [0] 4 6 3 9" xfId="13820"/>
    <cellStyle name="Comma [0] 2 2 2 2 6 11 2 2 2" xfId="13821"/>
    <cellStyle name="Comma [0] 5 3 7 7" xfId="13822"/>
    <cellStyle name="Comma [0] 2 2 2 2 8 10 3 2" xfId="13823"/>
    <cellStyle name="Comma [0] 2 3 7 2 2 2 4" xfId="13824"/>
    <cellStyle name="Comma [0] 2 4 2 6 2 6" xfId="13825"/>
    <cellStyle name="Comma [0] 2 2 8 5 2 3" xfId="13826"/>
    <cellStyle name="Comma [0] 2 2 2 2 6 11 2 4" xfId="13827"/>
    <cellStyle name="Comma [0] 2 2 2 2 6 11 2 5" xfId="13828"/>
    <cellStyle name="Comma [0] 2 2 2 2 6 11 3 2" xfId="13829"/>
    <cellStyle name="Comma [0] 4 9 6 9" xfId="13830"/>
    <cellStyle name="Comma [0] 2 2 2 2 6 11 4" xfId="13831"/>
    <cellStyle name="Comma [0] 2 2 2 2 6 11 4 2" xfId="13832"/>
    <cellStyle name="Comma [0] 2 2 2 2 6 11 5" xfId="13833"/>
    <cellStyle name="Comma [0] 2 2 2 2 6 11 6" xfId="13834"/>
    <cellStyle name="Comma [0] 2 2 2 2 6 11 7" xfId="13835"/>
    <cellStyle name="Comma [0] 4 9 7 7 2" xfId="13836"/>
    <cellStyle name="Comma [0] 2 2 2 2 6 12 2 2" xfId="13837"/>
    <cellStyle name="Comma [0] 4 9 7 9" xfId="13838"/>
    <cellStyle name="Comma [0] 2 2 2 2 6 12 4" xfId="13839"/>
    <cellStyle name="Comma [0] 2 2 2 2 6 12 5" xfId="13840"/>
    <cellStyle name="Comma [0] 2 2 4 4 2 3 2 3" xfId="13841"/>
    <cellStyle name="Comma [0] 2 2 2 2 6 2 2 4" xfId="13842"/>
    <cellStyle name="Comma [0] 3 2 10 2 3 2 5" xfId="13843"/>
    <cellStyle name="Comma [0] 5 5 7 5" xfId="13844"/>
    <cellStyle name="Comma [0] 2 2 3 2 7 2 2 2" xfId="13845"/>
    <cellStyle name="Comma [0] 2 3 7 2 4 2 2" xfId="13846"/>
    <cellStyle name="Comma [0] 2 4 2 8 2 4" xfId="13847"/>
    <cellStyle name="Comma [0] 4 9 8 7 2" xfId="13848"/>
    <cellStyle name="Comma [0] 2 2 2 2 6 13 2 2" xfId="13849"/>
    <cellStyle name="Comma [0] 4 9 8 9" xfId="13850"/>
    <cellStyle name="Comma [0] 2 2 2 2 6 13 4" xfId="13851"/>
    <cellStyle name="Comma [0] 2 2 2 2 6 13 5" xfId="13852"/>
    <cellStyle name="Comma [0] 2 3 15 4 2 2" xfId="13853"/>
    <cellStyle name="Comma [0] 5 2 5 5 2" xfId="13854"/>
    <cellStyle name="Comma [0] 2 2 2 2 6 14" xfId="13855"/>
    <cellStyle name="Comma [0] 5 2 5 5 2 2" xfId="13856"/>
    <cellStyle name="Comma [0] 4 9 9 7" xfId="13857"/>
    <cellStyle name="Comma [0] 2 2 2 2 6 14 2" xfId="13858"/>
    <cellStyle name="Comma [0] 2 2 2 5 2 8" xfId="13859"/>
    <cellStyle name="Comma [0] 2 2 7 16" xfId="13860"/>
    <cellStyle name="Comma [0] 2 2 2 5 3 8" xfId="13861"/>
    <cellStyle name="Comma [0] 2 2 2 2 6 15 2" xfId="13862"/>
    <cellStyle name="Comma [0] 5 2 5 5 4" xfId="13863"/>
    <cellStyle name="Comma [0] 2 2 2 2 6 16" xfId="13864"/>
    <cellStyle name="Comma [0] 3 2 2 3 3 3 2 4" xfId="13865"/>
    <cellStyle name="Comma [0] 2 2 3 2 7 6" xfId="13866"/>
    <cellStyle name="Comma [0] 2 2 2 3 4 5 2 2" xfId="13867"/>
    <cellStyle name="Comma [0] 2 3 7 2 8" xfId="13868"/>
    <cellStyle name="Comma [0] 5 2 5 5 5" xfId="13869"/>
    <cellStyle name="Comma [0] 2 2 2 2 6 17" xfId="13870"/>
    <cellStyle name="Comma [0] 2 3 2 9 6 6 2" xfId="13871"/>
    <cellStyle name="Comma [0] 2 2 2 2 6 18" xfId="13872"/>
    <cellStyle name="Comma [0] 2 2 2 2 6 2" xfId="13873"/>
    <cellStyle name="Comma [0] 2 2 2 2 6 2 10" xfId="13874"/>
    <cellStyle name="Comma [0] 2 2 4 2 11 3 2" xfId="13875"/>
    <cellStyle name="Comma [0] 2 2 2 2 7 8 3 7" xfId="13876"/>
    <cellStyle name="Comma [0] 2 4 2 8 10" xfId="13877"/>
    <cellStyle name="Comma [0] 3 3 7 4 2 7" xfId="13878"/>
    <cellStyle name="Comma [0] 3 3 5 6 9" xfId="13879"/>
    <cellStyle name="Comma [0] 2 2 2 2 6 2 2" xfId="13880"/>
    <cellStyle name="Comma [0] 2 2 4 13 8" xfId="13881"/>
    <cellStyle name="Comma [0] 2 2 2 2 6 2 2 2" xfId="13882"/>
    <cellStyle name="Comma [0] 3 2 10 2 3 2 3" xfId="13883"/>
    <cellStyle name="Comma [0] 2 2 4 4 2 3 2 2" xfId="13884"/>
    <cellStyle name="Comma [0] 2 2 4 13 9" xfId="13885"/>
    <cellStyle name="Comma [0] 2 2 2 2 6 2 2 3" xfId="13886"/>
    <cellStyle name="Comma [0] 3 2 10 2 3 2 4" xfId="13887"/>
    <cellStyle name="Comma [0] 3 3 13 3 2" xfId="13888"/>
    <cellStyle name="Comma [0] 2 2 4 4 2 3 2 4" xfId="13889"/>
    <cellStyle name="Comma [0] 2 2 2 2 6 2 2 5" xfId="13890"/>
    <cellStyle name="Comma [0] 3 4 3 8 2 3" xfId="13891"/>
    <cellStyle name="Comma [0] 2 2 5 7 3 2 2" xfId="13892"/>
    <cellStyle name="Comma [0] 5 5 7 6" xfId="13893"/>
    <cellStyle name="Comma [0] 2 2 3 2 7 2 2 3" xfId="13894"/>
    <cellStyle name="Comma [0] 2 4 2 8 2 5" xfId="13895"/>
    <cellStyle name="Comma [0] 2 2 8 7 2 2" xfId="13896"/>
    <cellStyle name="Comma [0] 3 4 3 8 2 4" xfId="13897"/>
    <cellStyle name="Comma [0] 2 2 5 7 3 2 3" xfId="13898"/>
    <cellStyle name="Comma [0] 2 2 4 2 8 2 2 2" xfId="13899"/>
    <cellStyle name="Comma [0] 2 4 7 3 4 2 2" xfId="13900"/>
    <cellStyle name="Comma [0] 3 3 13 3 3" xfId="13901"/>
    <cellStyle name="Comma [0] 2 2 4 4 2 3 2 5" xfId="13902"/>
    <cellStyle name="Comma [0] 2 2 2 2 6 2 2 6" xfId="13903"/>
    <cellStyle name="Comma [0] 5 5 7 7" xfId="13904"/>
    <cellStyle name="Comma [0] 2 2 3 2 7 2 2 4" xfId="13905"/>
    <cellStyle name="Comma [0] 2 4 2 8 2 6" xfId="13906"/>
    <cellStyle name="Comma [0] 2 2 8 7 2 3" xfId="13907"/>
    <cellStyle name="Comma [0] 3 3 13 3 4" xfId="13908"/>
    <cellStyle name="Comma [0] 3 2 9 7 2 2" xfId="13909"/>
    <cellStyle name="Comma [0] 2 2 2 2 6 2 2 7" xfId="13910"/>
    <cellStyle name="Comma [0] 3 4 3 8 2 5" xfId="13911"/>
    <cellStyle name="Comma [0] 2 2 5 7 3 2 4" xfId="13912"/>
    <cellStyle name="Comma [0] 2 2 4 2 8 2 2 3" xfId="13913"/>
    <cellStyle name="Comma [0] 5 5 7 8" xfId="13914"/>
    <cellStyle name="Comma [0] 2 2 3 2 7 2 2 5" xfId="13915"/>
    <cellStyle name="Comma [0] 2 4 2 8 2 7" xfId="13916"/>
    <cellStyle name="Comma [0] 2 2 8 7 2 4" xfId="13917"/>
    <cellStyle name="Comma [0] 2 3 5 8 3 2 2" xfId="13918"/>
    <cellStyle name="Comma [0] 2 2 4 14 8" xfId="13919"/>
    <cellStyle name="Comma [0] 2 2 2 2 6 2 3 2" xfId="13920"/>
    <cellStyle name="Comma [0] 4 5 7 3 2 4" xfId="13921"/>
    <cellStyle name="Comma [0] 2 2 2 2 6 2 3 2 2 2" xfId="13922"/>
    <cellStyle name="Comma [0] 2 3 2 7 3 2 4 2" xfId="13923"/>
    <cellStyle name="Comma [0] 2 2 4 4 2 3 3 2" xfId="13924"/>
    <cellStyle name="Comma [0] 2 2 4 14 9" xfId="13925"/>
    <cellStyle name="Comma [0] 2 2 2 2 6 2 3 3" xfId="13926"/>
    <cellStyle name="Comma [0] 5 5 8 5" xfId="13927"/>
    <cellStyle name="Comma [0] 2 2 3 2 7 2 3 2" xfId="13928"/>
    <cellStyle name="Comma [0] 2 4 2 8 3 4" xfId="13929"/>
    <cellStyle name="Comma [0] 2 2 2 2 6 2 3 4" xfId="13930"/>
    <cellStyle name="Comma [0] 3 3 13 4 2" xfId="13931"/>
    <cellStyle name="Comma [0] 2 2 2 2 6 2 3 5" xfId="13932"/>
    <cellStyle name="Comma [0] 3 4 3 8 3 3" xfId="13933"/>
    <cellStyle name="Comma [0] 2 2 5 7 3 3 2" xfId="13934"/>
    <cellStyle name="Comma [0] 3 3 13 4 3" xfId="13935"/>
    <cellStyle name="Comma [0] 2 2 2 2 6 2 3 6" xfId="13936"/>
    <cellStyle name="Comma [0] 3 4 3 8 3 4" xfId="13937"/>
    <cellStyle name="Comma [0] 2 2 4 2 8 2 3 2" xfId="13938"/>
    <cellStyle name="Comma [0] 3 3 13 4 4" xfId="13939"/>
    <cellStyle name="Comma [0] 3 2 9 7 3 2" xfId="13940"/>
    <cellStyle name="Comma [0] 2 2 2 2 6 2 3 7" xfId="13941"/>
    <cellStyle name="Comma [0] 2 2 4 15 8" xfId="13942"/>
    <cellStyle name="Comma [0] 2 2 2 2 6 2 4 2" xfId="13943"/>
    <cellStyle name="Comma [0] 2 2 4 4 2 3 4 2" xfId="13944"/>
    <cellStyle name="Comma [0] 2 2 4 15 9" xfId="13945"/>
    <cellStyle name="Comma [0] 2 2 2 2 6 2 4 3" xfId="13946"/>
    <cellStyle name="Comma [0] 5 5 9 5" xfId="13947"/>
    <cellStyle name="Comma [0] 2 2 3 2 7 2 4 2" xfId="13948"/>
    <cellStyle name="Comma [0] 2 3 2 3 6 2 2 4" xfId="13949"/>
    <cellStyle name="Comma [0] 2 4 2 8 4 4" xfId="13950"/>
    <cellStyle name="Comma [0] 3 4 3 8 4 2" xfId="13951"/>
    <cellStyle name="Comma [0] 3 3 8 2 4 2 2" xfId="13952"/>
    <cellStyle name="Comma [0] 2 3 3 3 7 2 2 2" xfId="13953"/>
    <cellStyle name="Comma [0] 2 2 2 2 6 2 4 4" xfId="13954"/>
    <cellStyle name="Comma [0] 3 4 3 8 4 3" xfId="13955"/>
    <cellStyle name="Comma [0] 2 2 5 7 3 4 2" xfId="13956"/>
    <cellStyle name="Comma [0] 2 3 3 3 7 2 2 3" xfId="13957"/>
    <cellStyle name="Comma [0] 3 3 13 5 2" xfId="13958"/>
    <cellStyle name="Comma [0] 2 2 2 2 6 2 4 5" xfId="13959"/>
    <cellStyle name="Comma [0] 2 3 2 10 3 2 4" xfId="13960"/>
    <cellStyle name="Comma [0] 2 2 4 6 6 3 6" xfId="13961"/>
    <cellStyle name="Comma [0] 2 2 2 8 5 2" xfId="13962"/>
    <cellStyle name="Comma [0] 2 2 2 2 6 2 5" xfId="13963"/>
    <cellStyle name="Comma [0] 2 2 2 8 5 2 2" xfId="13964"/>
    <cellStyle name="Comma [0] 2 2 4 2 6 2 5" xfId="13965"/>
    <cellStyle name="Comma [0] 2 2 2 2 6 2 5 2" xfId="13966"/>
    <cellStyle name="Comma [0] 2 2 2 8 5 2 3" xfId="13967"/>
    <cellStyle name="Comma [0] 2 2 4 2 6 2 6" xfId="13968"/>
    <cellStyle name="Comma [0] 2 2 2 2 6 2 5 3" xfId="13969"/>
    <cellStyle name="Comma [0] 2 2 2 8 5 2 4" xfId="13970"/>
    <cellStyle name="Comma [0] 2 2 4 2 6 2 7" xfId="13971"/>
    <cellStyle name="Comma [0] 3 4 3 8 5 2" xfId="13972"/>
    <cellStyle name="Comma [0] 2 3 3 3 7 2 3 2" xfId="13973"/>
    <cellStyle name="Comma [0] 2 2 2 2 6 2 5 4" xfId="13974"/>
    <cellStyle name="Comma [0] 2 2 2 8 5 2 5" xfId="13975"/>
    <cellStyle name="Comma [0] 3 3 13 6 2" xfId="13976"/>
    <cellStyle name="Comma [0] 2 2 2 2 6 2 5 5" xfId="13977"/>
    <cellStyle name="Comma [0] 2 3 2 10 3 2 5" xfId="13978"/>
    <cellStyle name="Comma [0] 3 4 7 15 2" xfId="13979"/>
    <cellStyle name="Comma [0] 2 2 4 6 6 3 7" xfId="13980"/>
    <cellStyle name="Comma [0] 2 2 2 8 5 3" xfId="13981"/>
    <cellStyle name="Comma [0] 3 4 7 8 6 2" xfId="13982"/>
    <cellStyle name="Comma [0] 2 2 2 2 6 2 6" xfId="13983"/>
    <cellStyle name="Comma [0] 2 2 2 8 5 3 2" xfId="13984"/>
    <cellStyle name="Comma [0] 2 2 4 2 6 3 5" xfId="13985"/>
    <cellStyle name="Comma [0] 2 2 2 2 6 2 6 2" xfId="13986"/>
    <cellStyle name="Comma [0] 2 2 2 8 5 4" xfId="13987"/>
    <cellStyle name="Comma [0] 2 2 2 2 6 2 7" xfId="13988"/>
    <cellStyle name="Comma [0] 2 2 2 8 5 4 2" xfId="13989"/>
    <cellStyle name="Comma [0] 2 2 4 2 6 4 5" xfId="13990"/>
    <cellStyle name="Comma [0] 2 2 3 3 6 10" xfId="13991"/>
    <cellStyle name="Comma [0] 2 2 2 2 6 2 7 2" xfId="13992"/>
    <cellStyle name="Comma [0] 2 2 2 8 5 5" xfId="13993"/>
    <cellStyle name="Comma [0] 3 2 4 7 3 3 2" xfId="13994"/>
    <cellStyle name="Comma [0] 2 2 3 8 2 3 2 2" xfId="13995"/>
    <cellStyle name="Comma [0] 3 2 3 8 5 3" xfId="13996"/>
    <cellStyle name="Comma [0] 2 2 3 7 3 5 2" xfId="13997"/>
    <cellStyle name="Comma [0] 3 12 6 8" xfId="13998"/>
    <cellStyle name="Comma [0] 2 2 2 2 6 2 8" xfId="13999"/>
    <cellStyle name="Comma [0] 2 2 2 2 6 3" xfId="14000"/>
    <cellStyle name="Comma [0] 2 3 2 4 2 3 2 2 2" xfId="14001"/>
    <cellStyle name="Comma [0] 2 2 4 7 6 9" xfId="14002"/>
    <cellStyle name="Comma [0] 2 2 2 2 6 3 10" xfId="14003"/>
    <cellStyle name="Comma [0] 3 3 7 4 3 7" xfId="14004"/>
    <cellStyle name="Comma [0] 3 3 5 7 9" xfId="14005"/>
    <cellStyle name="Comma [0] 2 2 2 2 6 3 2" xfId="14006"/>
    <cellStyle name="Comma [0] 2 2 2 2 6 3 2 2" xfId="14007"/>
    <cellStyle name="Comma [0] 2 2 2 2 6 3 2 2 3" xfId="14008"/>
    <cellStyle name="Comma [0] 2 3 2 8 2 2 5" xfId="14009"/>
    <cellStyle name="Comma [0] 2 2 2 7 2 2 7" xfId="14010"/>
    <cellStyle name="Comma [0] 3 12 7 2 2 3" xfId="14011"/>
    <cellStyle name="Comma [0] 2 2 7 4 5 4" xfId="14012"/>
    <cellStyle name="Comma [0] 2 2 2 2 9 3 4" xfId="14013"/>
    <cellStyle name="Comma [0] 3 12 7 2 2 4" xfId="14014"/>
    <cellStyle name="Comma [0] 2 2 7 4 5 5" xfId="14015"/>
    <cellStyle name="Comma [0] 2 2 2 2 9 3 5" xfId="14016"/>
    <cellStyle name="Comma [0] 4 3 19 2 2" xfId="14017"/>
    <cellStyle name="Comma [0] 2 2 2 2 6 3 2 2 4" xfId="14018"/>
    <cellStyle name="Comma [0] 2 3 2 8 2 2 6" xfId="14019"/>
    <cellStyle name="Comma [0] 4 2 9 4 5 2" xfId="14020"/>
    <cellStyle name="Comma [0] 3 12 7 2 2 5" xfId="14021"/>
    <cellStyle name="Comma [0] 2 2 2 2 9 3 6" xfId="14022"/>
    <cellStyle name="Comma [0] 2 2 2 2 6 3 2 2 5" xfId="14023"/>
    <cellStyle name="Comma [0] 2 3 2 8 2 2 7" xfId="14024"/>
    <cellStyle name="Comma [0] 2 2 4 4 2 4 2 2" xfId="14025"/>
    <cellStyle name="Comma [0] 2 2 2 2 6 3 2 3" xfId="14026"/>
    <cellStyle name="Comma [0] 2 2 2 2 6 3 2 3 2" xfId="14027"/>
    <cellStyle name="Comma [0] 2 3 2 8 2 3 4" xfId="14028"/>
    <cellStyle name="Comma [0] 2 2 2 7 2 3 6" xfId="14029"/>
    <cellStyle name="Comma [0] 3 12 7 2 3 2" xfId="14030"/>
    <cellStyle name="Comma [0] 2 2 2 2 9 4 3" xfId="14031"/>
    <cellStyle name="Comma [0] 5 6 7 5" xfId="14032"/>
    <cellStyle name="Comma [0] 2 2 3 2 7 3 2 2" xfId="14033"/>
    <cellStyle name="Comma [0] 2 3 7 2 5 2 2" xfId="14034"/>
    <cellStyle name="Comma [0] 2 4 2 9 2 4" xfId="14035"/>
    <cellStyle name="Comma [0] 2 2 2 2 6 3 2 4" xfId="14036"/>
    <cellStyle name="Comma [0] 2 2 4 9 7 2 2 5" xfId="14037"/>
    <cellStyle name="Comma [0] 3 12 7 2 4 2" xfId="14038"/>
    <cellStyle name="Comma [0] 2 2 2 2 9 5 3" xfId="14039"/>
    <cellStyle name="Comma [0] 5 6 7 5 2" xfId="14040"/>
    <cellStyle name="Comma [0] 3 3 3 8 2 2 4" xfId="14041"/>
    <cellStyle name="Comma [0] 2 2 3 2 7 3 2 2 2" xfId="14042"/>
    <cellStyle name="Comma [0] 3 4 5 3 3 2 5" xfId="14043"/>
    <cellStyle name="Comma [0] 2 2 2 2 6 3 2 4 2" xfId="14044"/>
    <cellStyle name="Comma [0] 2 3 2 8 2 4 4" xfId="14045"/>
    <cellStyle name="Comma [0] 3 3 14 3 2" xfId="14046"/>
    <cellStyle name="Comma [0] 2 2 2 2 6 3 2 5" xfId="14047"/>
    <cellStyle name="Comma [0] 3 4 3 9 2 3" xfId="14048"/>
    <cellStyle name="Comma [0] 3 2 6 4 3 2 2 2" xfId="14049"/>
    <cellStyle name="Comma [0] 2 2 5 7 4 2 2" xfId="14050"/>
    <cellStyle name="Comma [0] 5 6 7 6" xfId="14051"/>
    <cellStyle name="Comma [0] 2 2 3 2 7 3 2 3" xfId="14052"/>
    <cellStyle name="Comma [0] 2 4 2 9 2 5" xfId="14053"/>
    <cellStyle name="Comma [0] 2 2 8 8 2 2" xfId="14054"/>
    <cellStyle name="Comma [0] 3 4 3 9 2 4" xfId="14055"/>
    <cellStyle name="Comma [0] 2 2 4 2 8 3 2 2" xfId="14056"/>
    <cellStyle name="Comma [0] 2 4 7 3 5 2 2" xfId="14057"/>
    <cellStyle name="Comma [0] 3 3 14 3 3" xfId="14058"/>
    <cellStyle name="Comma [0] 2 2 2 2 6 3 2 6" xfId="14059"/>
    <cellStyle name="Comma [0] 2 2 8 8 2 3" xfId="14060"/>
    <cellStyle name="Comma [0] 5 6 7 7" xfId="14061"/>
    <cellStyle name="Comma [0] 2 2 3 2 7 3 2 4" xfId="14062"/>
    <cellStyle name="Comma [0] 4 3 2 2 2 3 2" xfId="14063"/>
    <cellStyle name="Comma [0] 3 3 14 3 4" xfId="14064"/>
    <cellStyle name="Comma [0] 3 2 9 8 2 2" xfId="14065"/>
    <cellStyle name="Comma [0] 2 2 2 2 6 3 2 7" xfId="14066"/>
    <cellStyle name="Comma [0] 3 4 3 9 2 5" xfId="14067"/>
    <cellStyle name="Comma [0] 2 2 4 2 8 3 2 3" xfId="14068"/>
    <cellStyle name="Comma [0] 2 2 8 8 2 4" xfId="14069"/>
    <cellStyle name="Comma [0] 2 3 5 8 4 2 2" xfId="14070"/>
    <cellStyle name="Comma [0] 5 6 7 8" xfId="14071"/>
    <cellStyle name="Comma [0] 2 2 3 2 7 3 2 5" xfId="14072"/>
    <cellStyle name="Comma [0] 2 2 2 2 6 3 3 2" xfId="14073"/>
    <cellStyle name="Comma [0] 2 2 2 2 6 3 3 2 2" xfId="14074"/>
    <cellStyle name="Comma [0] 2 3 2 8 3 2 4" xfId="14075"/>
    <cellStyle name="Comma [0] 2 2 2 7 3 2 6" xfId="14076"/>
    <cellStyle name="Comma [0] 3 11 10 2" xfId="14077"/>
    <cellStyle name="Comma [0] 4 6 7 3 2 4" xfId="14078"/>
    <cellStyle name="Comma [0] 2 2 2 2 6 3 3 2 2 2" xfId="14079"/>
    <cellStyle name="Comma [0] 2 3 2 8 3 2 4 2" xfId="14080"/>
    <cellStyle name="Comma [0] 2 2 2 2 6 3 3 2 3" xfId="14081"/>
    <cellStyle name="Comma [0] 2 3 2 8 3 2 5" xfId="14082"/>
    <cellStyle name="Comma [0] 2 2 2 7 3 2 7" xfId="14083"/>
    <cellStyle name="Comma [0] 3 11 10 3" xfId="14084"/>
    <cellStyle name="Comma [0] 2 2 2 2 6 3 3 2 4" xfId="14085"/>
    <cellStyle name="Comma [0] 2 3 2 8 3 2 6" xfId="14086"/>
    <cellStyle name="Comma [0] 2 2 2 2 6 3 3 3" xfId="14087"/>
    <cellStyle name="Comma [0] 2 2 2 2 6 3 3 3 2" xfId="14088"/>
    <cellStyle name="Comma [0] 2 3 2 8 3 3 4" xfId="14089"/>
    <cellStyle name="Comma [0] 2 2 2 7 3 3 6" xfId="14090"/>
    <cellStyle name="Comma [0] 3 11 11 2" xfId="14091"/>
    <cellStyle name="Comma [0] 3 11 12" xfId="14092"/>
    <cellStyle name="Comma [0] 5 6 8 5" xfId="14093"/>
    <cellStyle name="Comma [0] 2 2 3 2 7 3 3 2" xfId="14094"/>
    <cellStyle name="Comma [0] 2 2 2 2 6 3 3 4" xfId="14095"/>
    <cellStyle name="Comma [0] 2 2 2 2 6 3 3 4 2" xfId="14096"/>
    <cellStyle name="Comma [0] 2 3 2 8 3 4 4" xfId="14097"/>
    <cellStyle name="Comma [0] 3 3 14 4 2" xfId="14098"/>
    <cellStyle name="Comma [0] 2 2 2 2 6 3 3 5" xfId="14099"/>
    <cellStyle name="Comma [0] 3 3 14 4 3" xfId="14100"/>
    <cellStyle name="Comma [0] 2 2 2 2 6 3 3 6" xfId="14101"/>
    <cellStyle name="Comma [0] 2 2 4 2 8 3 3 2" xfId="14102"/>
    <cellStyle name="Comma [0] 4 3 2 2 2 4 2" xfId="14103"/>
    <cellStyle name="Comma [0] 3 3 14 4 4" xfId="14104"/>
    <cellStyle name="Comma [0] 3 2 9 8 3 2" xfId="14105"/>
    <cellStyle name="Comma [0] 2 2 2 2 6 3 3 7" xfId="14106"/>
    <cellStyle name="Comma [0] 2 2 2 8 6 2" xfId="14107"/>
    <cellStyle name="Comma [0] 2 2 2 2 6 3 5" xfId="14108"/>
    <cellStyle name="Comma [0] 4 3 16 2 2 2" xfId="14109"/>
    <cellStyle name="Comma [0] 2 2 4 2 7 2 5" xfId="14110"/>
    <cellStyle name="Comma [0] 2 4 7 2 4 5" xfId="14111"/>
    <cellStyle name="Comma [0] 2 2 2 8 6 2 2" xfId="14112"/>
    <cellStyle name="Comma [0] 2 2 2 2 6 3 5 2" xfId="14113"/>
    <cellStyle name="Comma [0] 2 2 3 2 3 4" xfId="14114"/>
    <cellStyle name="Comma [0] 2 3 2 15 2 2 5" xfId="14115"/>
    <cellStyle name="Comma [0] 3 12 7 5 2 2" xfId="14116"/>
    <cellStyle name="Comma [0] 2 2 7 7 5 3" xfId="14117"/>
    <cellStyle name="Comma [0] 4 11 6 6" xfId="14118"/>
    <cellStyle name="Comma [0] 2 2 2 8 6 2 2 2" xfId="14119"/>
    <cellStyle name="Comma [0] 2 4 8 9 3" xfId="14120"/>
    <cellStyle name="Comma [0] 2 2 2 2 6 3 5 2 2" xfId="14121"/>
    <cellStyle name="Comma [0] 2 3 2 8 5 2 4" xfId="14122"/>
    <cellStyle name="Comma [0] 4 3 2 8 9" xfId="14123"/>
    <cellStyle name="Comma [0] 2 2 3 2 3 4 2" xfId="14124"/>
    <cellStyle name="Comma [0] 3 2 4 2 3 2 2" xfId="14125"/>
    <cellStyle name="Comma [0] 2 2 2 7 5 2 6" xfId="14126"/>
    <cellStyle name="Comma [0] 2 2 2 8 6 2 3" xfId="14127"/>
    <cellStyle name="Comma [0] 2 2 4 2 7 2 6" xfId="14128"/>
    <cellStyle name="Comma [0] 2 2 2 2 6 3 5 3" xfId="14129"/>
    <cellStyle name="Comma [0] 2 2 3 2 3 5" xfId="14130"/>
    <cellStyle name="Comma [0] 2 2 2 8 6 2 4" xfId="14131"/>
    <cellStyle name="Comma [0] 2 2 4 2 7 2 7" xfId="14132"/>
    <cellStyle name="Comma [0] 2 2 3 2 3 6" xfId="14133"/>
    <cellStyle name="Comma [0] 2 3 3 3 7 3 3 2" xfId="14134"/>
    <cellStyle name="Comma [0] 4 2 5 2 3 2" xfId="14135"/>
    <cellStyle name="Comma [0] 2 2 2 2 6 3 5 4" xfId="14136"/>
    <cellStyle name="Comma [0] 2 2 2 8 6 2 5" xfId="14137"/>
    <cellStyle name="Comma [0] 4 2 5 2 3 3" xfId="14138"/>
    <cellStyle name="Comma [0] 3 3 14 6 2" xfId="14139"/>
    <cellStyle name="Comma [0] 2 2 2 2 6 3 5 5" xfId="14140"/>
    <cellStyle name="Comma [0] 2 2 3 2 3 7" xfId="14141"/>
    <cellStyle name="Comma [0] 3 2 2 5 2 10" xfId="14142"/>
    <cellStyle name="Comma [0] 2 2 2 8 6 3" xfId="14143"/>
    <cellStyle name="Comma [0] 3 4 7 8 7 2" xfId="14144"/>
    <cellStyle name="Comma [0] 2 2 2 2 6 3 6" xfId="14145"/>
    <cellStyle name="Comma [0] 2 2 4 2 7 3 5" xfId="14146"/>
    <cellStyle name="Comma [0] 2 4 7 2 5 5" xfId="14147"/>
    <cellStyle name="Comma [0] 2 2 2 8 6 3 2" xfId="14148"/>
    <cellStyle name="Comma [0] 2 2 2 2 6 3 6 2" xfId="14149"/>
    <cellStyle name="Comma [0] 2 2 3 2 4 4" xfId="14150"/>
    <cellStyle name="Comma [0] 2 2 2 8 6 4" xfId="14151"/>
    <cellStyle name="Comma [0] 2 2 2 2 6 3 7" xfId="14152"/>
    <cellStyle name="Comma [0] 2 2 3 8 10 2 4" xfId="14153"/>
    <cellStyle name="Comma [0] 2 2 2 8 6 4 2" xfId="14154"/>
    <cellStyle name="Comma [0] 2 2 4 2 7 4 5" xfId="14155"/>
    <cellStyle name="Comma [0] 2 2 2 2 6 3 7 2" xfId="14156"/>
    <cellStyle name="Comma [0] 2 2 3 2 5 4" xfId="14157"/>
    <cellStyle name="Comma [0] 2 2 2 8 6 5" xfId="14158"/>
    <cellStyle name="Comma [0] 4 3 16 2 5" xfId="14159"/>
    <cellStyle name="Comma [0] 3 2 4 7 3 4 2" xfId="14160"/>
    <cellStyle name="Comma [0] 2 2 3 8 2 3 3 2" xfId="14161"/>
    <cellStyle name="Comma [0] 2 2 3 7 3 6 2" xfId="14162"/>
    <cellStyle name="Comma [0] 3 12 7 8" xfId="14163"/>
    <cellStyle name="Comma [0] 2 2 2 2 6 3 8" xfId="14164"/>
    <cellStyle name="Comma [0] 2 2 2 7 6 5 2" xfId="14165"/>
    <cellStyle name="Comma [0] 2 2 2 2 6 4" xfId="14166"/>
    <cellStyle name="Comma [0] 2 3 3 3 11 2" xfId="14167"/>
    <cellStyle name="Comma [0] 2 2 2 3 4 3 3" xfId="14168"/>
    <cellStyle name="Comma [0] 2 2 4 7 4 4 4" xfId="14169"/>
    <cellStyle name="Comma [0] 2 3 3 2 7 3 2 5" xfId="14170"/>
    <cellStyle name="Comma [0] 3 3 5 8 4 2 2" xfId="14171"/>
    <cellStyle name="Comma [0] 2 2 2 2 6 4 10" xfId="14172"/>
    <cellStyle name="Comma [0] 3 2 2 7 5 3 2 4" xfId="14173"/>
    <cellStyle name="Comma [0] 2 2 2 7 6 5 2 2" xfId="14174"/>
    <cellStyle name="Comma [0] 2 2 4 6 6 5 3" xfId="14175"/>
    <cellStyle name="Comma [0] 3 3 5 8 9" xfId="14176"/>
    <cellStyle name="Comma [0] 2 2 2 2 6 4 2" xfId="14177"/>
    <cellStyle name="Comma [0] 3 2 2 2 5 2 2 4" xfId="14178"/>
    <cellStyle name="Comma [0] 2 2 2 2 6 4 2 2" xfId="14179"/>
    <cellStyle name="Comma [0] 2 2 2 2 6 4 2 2 2" xfId="14180"/>
    <cellStyle name="Comma [0] 2 2 2 2 7 4 10" xfId="14181"/>
    <cellStyle name="Comma [0] 2 3 2 9 2 2 4" xfId="14182"/>
    <cellStyle name="Comma [0] 2 2 2 8 2 2 6" xfId="14183"/>
    <cellStyle name="Comma [0] 2 4 4 4 3 2 5" xfId="14184"/>
    <cellStyle name="Comma [0] 4 7 6 3 2 4" xfId="14185"/>
    <cellStyle name="Comma [0] 2 2 2 2 6 4 2 2 2 2" xfId="14186"/>
    <cellStyle name="Comma [0] 2 3 2 9 2 2 4 2" xfId="14187"/>
    <cellStyle name="Comma [0] 2 2 3 7 9 3" xfId="14188"/>
    <cellStyle name="Comma [0] 2 2 2 2 6 4 2 2 3" xfId="14189"/>
    <cellStyle name="Comma [0] 2 3 2 9 2 2 5" xfId="14190"/>
    <cellStyle name="Comma [0] 2 2 2 8 2 2 7" xfId="14191"/>
    <cellStyle name="Comma [0] 2 2 2 2 6 4 2 2 4" xfId="14192"/>
    <cellStyle name="Comma [0] 2 3 2 9 2 2 6" xfId="14193"/>
    <cellStyle name="Comma [0] 2 2 2 2 6 4 2 2 5" xfId="14194"/>
    <cellStyle name="Comma [0] 2 3 2 9 2 2 7" xfId="14195"/>
    <cellStyle name="Comma [0] 4 9 2 2 4 2" xfId="14196"/>
    <cellStyle name="Comma [0] 3 2 2 2 5 2 2 5" xfId="14197"/>
    <cellStyle name="Comma [0] 2 2 4 4 2 5 2 2" xfId="14198"/>
    <cellStyle name="Comma [0] 2 2 2 2 6 4 2 3" xfId="14199"/>
    <cellStyle name="Comma [0] 2 2 2 2 6 4 2 3 2" xfId="14200"/>
    <cellStyle name="Comma [0] 2 3 2 9 2 3 4" xfId="14201"/>
    <cellStyle name="Comma [0] 2 2 2 8 2 3 6" xfId="14202"/>
    <cellStyle name="Comma [0] 5 7 7 5" xfId="14203"/>
    <cellStyle name="Comma [0] 2 2 3 2 7 4 2 2" xfId="14204"/>
    <cellStyle name="Comma [0] 2 2 2 2 6 4 2 4" xfId="14205"/>
    <cellStyle name="Comma [0] 3 4 5 4 3 2 5" xfId="14206"/>
    <cellStyle name="Comma [0] 2 2 2 2 6 4 2 4 2" xfId="14207"/>
    <cellStyle name="Comma [0] 2 3 2 5 15" xfId="14208"/>
    <cellStyle name="Comma [0] 2 3 2 9 2 4 4" xfId="14209"/>
    <cellStyle name="Comma [0] 3 3 15 3 2" xfId="14210"/>
    <cellStyle name="Comma [0] 2 2 2 2 6 4 2 5" xfId="14211"/>
    <cellStyle name="Comma [0] 2 2 5 7 5 2 2" xfId="14212"/>
    <cellStyle name="Comma [0] 3 3 15 3 3" xfId="14213"/>
    <cellStyle name="Comma [0] 2 2 2 2 6 4 2 6" xfId="14214"/>
    <cellStyle name="Comma [0] 2 2 4 2 8 4 2 2" xfId="14215"/>
    <cellStyle name="Comma [0] 4 3 2 2 3 3 2" xfId="14216"/>
    <cellStyle name="Comma [0] 3 3 15 3 4" xfId="14217"/>
    <cellStyle name="Comma [0] 3 2 9 9 2 2" xfId="14218"/>
    <cellStyle name="Comma [0] 2 2 2 2 6 4 2 7" xfId="14219"/>
    <cellStyle name="Comma [0] 2 2 2 2 6 4 3" xfId="14220"/>
    <cellStyle name="Comma [0] 2 2 2 2 8 10 6" xfId="14221"/>
    <cellStyle name="Comma [0] 3 12 8 3 2" xfId="14222"/>
    <cellStyle name="Comma [0] 2 2 2 2 6 4 3 2" xfId="14223"/>
    <cellStyle name="Comma [0] 2 2 2 2 6 4 3 2 2" xfId="14224"/>
    <cellStyle name="Comma [0] 2 3 2 9 3 2 4" xfId="14225"/>
    <cellStyle name="Comma [0] 2 2 2 8 3 2 6" xfId="14226"/>
    <cellStyle name="Comma [0] 2 2 2 2 6 4 3 2 3" xfId="14227"/>
    <cellStyle name="Comma [0] 2 3 2 9 3 2 5" xfId="14228"/>
    <cellStyle name="Comma [0] 2 2 2 8 3 2 7" xfId="14229"/>
    <cellStyle name="Comma [0] 2 2 2 2 6 4 3 2 4" xfId="14230"/>
    <cellStyle name="Comma [0] 2 3 2 9 3 2 6" xfId="14231"/>
    <cellStyle name="Comma [0] 2 2 2 2 6 4 3 2 5" xfId="14232"/>
    <cellStyle name="Comma [0] 2 3 2 9 3 2 7" xfId="14233"/>
    <cellStyle name="Comma [0] 2 2 2 2 8 10 7" xfId="14234"/>
    <cellStyle name="Comma [0] 2 2 2 2 6 4 3 3" xfId="14235"/>
    <cellStyle name="Comma [0] 5 2 2 2 7" xfId="14236"/>
    <cellStyle name="Comma [0] 2 2 2 2 6 4 3 3 2" xfId="14237"/>
    <cellStyle name="Comma [0] 2 3 2 9 3 3 4" xfId="14238"/>
    <cellStyle name="Comma [0] 2 2 2 8 3 3 6" xfId="14239"/>
    <cellStyle name="Comma [0] 2 2 3 3 10 2 2 2" xfId="14240"/>
    <cellStyle name="Comma [0] 2 2 2 2 6 4 3 4" xfId="14241"/>
    <cellStyle name="Comma [0] 5 2 2 3 7" xfId="14242"/>
    <cellStyle name="Comma [0] 2 2 2 2 6 4 3 4 2" xfId="14243"/>
    <cellStyle name="Comma [0] 2 3 2 9 3 4 4" xfId="14244"/>
    <cellStyle name="Comma [0] 3 3 15 4 2" xfId="14245"/>
    <cellStyle name="Comma [0] 2 2 2 2 6 4 3 5" xfId="14246"/>
    <cellStyle name="Comma [0] 3 8 2 10" xfId="14247"/>
    <cellStyle name="Comma [0] 2 2 2 8 4 2 2 2 2" xfId="14248"/>
    <cellStyle name="Comma [0] 2 2 8 9 3 2" xfId="14249"/>
    <cellStyle name="Comma [0] 3 3 15 4 3" xfId="14250"/>
    <cellStyle name="Comma [0] 2 2 2 2 6 4 3 6" xfId="14251"/>
    <cellStyle name="Comma [0] 4 3 2 2 3 4 2" xfId="14252"/>
    <cellStyle name="Comma [0] 3 3 15 4 4" xfId="14253"/>
    <cellStyle name="Comma [0] 3 2 9 9 3 2" xfId="14254"/>
    <cellStyle name="Comma [0] 2 2 2 2 6 4 3 7" xfId="14255"/>
    <cellStyle name="Comma [0] 2 2 2 9 4 3 2 2 2" xfId="14256"/>
    <cellStyle name="Comma [0] 2 2 2 2 6 4 4" xfId="14257"/>
    <cellStyle name="Comma [0] 2 2 2 2 6 4 4 2" xfId="14258"/>
    <cellStyle name="Comma [0] 2 2 3 3 2 4" xfId="14259"/>
    <cellStyle name="Comma [0] 2 2 2 2 6 4 4 2 2" xfId="14260"/>
    <cellStyle name="Comma [0] 2 3 2 9 4 2 4" xfId="14261"/>
    <cellStyle name="Comma [0] 2 2 3 3 2 4 2" xfId="14262"/>
    <cellStyle name="Comma [0] 3 2 4 3 2 2 2" xfId="14263"/>
    <cellStyle name="Comma [0] 2 2 2 8 4 2 6" xfId="14264"/>
    <cellStyle name="Comma [0] 2 2 2 2 6 4 4 3" xfId="14265"/>
    <cellStyle name="Comma [0] 2 2 3 3 2 5" xfId="14266"/>
    <cellStyle name="Comma [0] 2 2 3 3 2 6" xfId="14267"/>
    <cellStyle name="Comma [0] 2 3 3 3 7 4 2 2" xfId="14268"/>
    <cellStyle name="Comma [0] 4 2 5 3 2 2" xfId="14269"/>
    <cellStyle name="Comma [0] 2 2 2 2 6 4 4 4" xfId="14270"/>
    <cellStyle name="Comma [0] 4 2 5 3 2 3" xfId="14271"/>
    <cellStyle name="Comma [0] 3 3 15 5 2" xfId="14272"/>
    <cellStyle name="Comma [0] 2 2 2 2 6 4 4 5" xfId="14273"/>
    <cellStyle name="Comma [0] 2 2 3 3 2 7" xfId="14274"/>
    <cellStyle name="Comma [0] 2 2 2 8 7 2" xfId="14275"/>
    <cellStyle name="Comma [0] 2 3 7 2 10" xfId="14276"/>
    <cellStyle name="Comma [0] 2 2 2 2 6 4 5" xfId="14277"/>
    <cellStyle name="Comma [0] 2 2 4 2 8 2 5" xfId="14278"/>
    <cellStyle name="Comma [0] 2 4 7 3 4 5" xfId="14279"/>
    <cellStyle name="Comma [0] 2 2 2 8 7 2 2" xfId="14280"/>
    <cellStyle name="Comma [0] 2 2 2 2 6 4 5 2" xfId="14281"/>
    <cellStyle name="Comma [0] 2 2 3 3 3 4" xfId="14282"/>
    <cellStyle name="Comma [0] 2 2 2 8 7 2 2 2" xfId="14283"/>
    <cellStyle name="Comma [0] 2 2 2 2 6 4 5 2 2" xfId="14284"/>
    <cellStyle name="Comma [0] 2 3 2 9 5 2 4" xfId="14285"/>
    <cellStyle name="Comma [0] 2 2 3 3 3 4 2" xfId="14286"/>
    <cellStyle name="Comma [0] 3 2 4 3 3 2 2" xfId="14287"/>
    <cellStyle name="Comma [0] 2 2 2 8 5 2 6" xfId="14288"/>
    <cellStyle name="Comma [0] 2 2 2 8 7 2 3" xfId="14289"/>
    <cellStyle name="Comma [0] 2 2 4 2 8 2 6" xfId="14290"/>
    <cellStyle name="Comma [0] 2 2 2 2 6 4 5 3" xfId="14291"/>
    <cellStyle name="Comma [0] 2 2 3 3 3 5" xfId="14292"/>
    <cellStyle name="Comma [0] 2 2 2 8 7 2 4" xfId="14293"/>
    <cellStyle name="Comma [0] 2 2 4 2 8 2 7" xfId="14294"/>
    <cellStyle name="Comma [0] 4 2 5 3 3 2" xfId="14295"/>
    <cellStyle name="Comma [0] 3 2 2 8 6 2 2 2" xfId="14296"/>
    <cellStyle name="Comma [0] 2 2 2 2 6 4 5 4" xfId="14297"/>
    <cellStyle name="Comma [0] 2 2 3 3 3 6" xfId="14298"/>
    <cellStyle name="Comma [0] 2 2 2 8 7 2 5" xfId="14299"/>
    <cellStyle name="Comma [0] 4 2 5 3 3 3" xfId="14300"/>
    <cellStyle name="Comma [0] 3 3 15 6 2" xfId="14301"/>
    <cellStyle name="Comma [0] 3 2 2 8 6 2 2 3" xfId="14302"/>
    <cellStyle name="Comma [0] 2 2 3 8 5 2 2 2 2" xfId="14303"/>
    <cellStyle name="Comma [0] 2 2 2 2 6 4 5 5" xfId="14304"/>
    <cellStyle name="Comma [0] 2 2 3 3 3 7" xfId="14305"/>
    <cellStyle name="Comma [0] 2 2 4 7 8 5 2 2" xfId="14306"/>
    <cellStyle name="Comma [0] 2 2 2 8 7 3" xfId="14307"/>
    <cellStyle name="Comma [0] 2 2 2 2 6 4 6" xfId="14308"/>
    <cellStyle name="Comma [0] 2 2 4 2 8 3 5" xfId="14309"/>
    <cellStyle name="Comma [0] 2 4 7 3 5 5" xfId="14310"/>
    <cellStyle name="Comma [0] 2 2 2 8 7 3 2" xfId="14311"/>
    <cellStyle name="Comma [0] 2 2 2 2 6 4 6 2" xfId="14312"/>
    <cellStyle name="Comma [0] 2 2 3 3 4 4" xfId="14313"/>
    <cellStyle name="Comma [0] 2 2 2 8 7 4" xfId="14314"/>
    <cellStyle name="Comma [0] 2 2 2 2 6 4 7" xfId="14315"/>
    <cellStyle name="Comma [0] 2 2 2 8 7 4 2" xfId="14316"/>
    <cellStyle name="Comma [0] 2 2 4 2 8 4 5" xfId="14317"/>
    <cellStyle name="Comma [0] 3 4 8 10 2 5" xfId="14318"/>
    <cellStyle name="Comma [0] 2 2 2 2 6 4 7 2" xfId="14319"/>
    <cellStyle name="Comma [0] 2 2 3 3 5 4" xfId="14320"/>
    <cellStyle name="Comma [0] 2 2 2 8 7 5" xfId="14321"/>
    <cellStyle name="Comma [0] 2 2 3 8 2 3 4 2" xfId="14322"/>
    <cellStyle name="Comma [0] 4 2 5 7 3 3 2" xfId="14323"/>
    <cellStyle name="Comma [0] 2 3 3 9 2 3 2 2" xfId="14324"/>
    <cellStyle name="Comma [0] 2 2 3 7 3 7 2" xfId="14325"/>
    <cellStyle name="Comma [0] 2 2 2 2 6 4 8" xfId="14326"/>
    <cellStyle name="Comma [0] 4 2 17 3 2" xfId="14327"/>
    <cellStyle name="Comma [0] 2 2 2 7 6 5 3" xfId="14328"/>
    <cellStyle name="Comma [0] 3 2 2 5 6 3 2 4" xfId="14329"/>
    <cellStyle name="Comma [0] 2 2 7 7 10" xfId="14330"/>
    <cellStyle name="Comma [0] 2 2 2 5 7 5 2 2" xfId="14331"/>
    <cellStyle name="Comma [0] 2 2 2 2 6 5" xfId="14332"/>
    <cellStyle name="Comma [0] 2 2 2 2 6 5 2" xfId="14333"/>
    <cellStyle name="Comma [0] 3 2 2 2 5 3 2 4" xfId="14334"/>
    <cellStyle name="Comma [0] 2 2 2 2 6 5 2 2" xfId="14335"/>
    <cellStyle name="Comma [0] 4 6 7" xfId="14336"/>
    <cellStyle name="Comma [0] 2 2 2 2 6 5 2 2 2" xfId="14337"/>
    <cellStyle name="Comma [0] 2 2 2 9 2 2 6" xfId="14338"/>
    <cellStyle name="Comma [0] 2 4 4 5 3 2 5" xfId="14339"/>
    <cellStyle name="Comma [0] 2 3 3 7 9 3" xfId="14340"/>
    <cellStyle name="Comma [0] 4 8 6 3 2 4" xfId="14341"/>
    <cellStyle name="Comma [0] 4 6 7 2" xfId="14342"/>
    <cellStyle name="Comma [0] 2 2 2 2 6 5 2 2 2 2" xfId="14343"/>
    <cellStyle name="Comma [0] 4 6 8" xfId="14344"/>
    <cellStyle name="Comma [0] 2 2 2 2 6 5 2 2 3" xfId="14345"/>
    <cellStyle name="Comma [0] 2 4 3 12 2" xfId="14346"/>
    <cellStyle name="Comma [0] 2 2 2 9 2 2 7" xfId="14347"/>
    <cellStyle name="Comma [0] 4 6 9" xfId="14348"/>
    <cellStyle name="Comma [0] 2 2 2 2 6 5 2 2 4" xfId="14349"/>
    <cellStyle name="Comma [0] 2 4 3 12 3" xfId="14350"/>
    <cellStyle name="Comma [0] 2 2 2 2 6 5 2 2 5" xfId="14351"/>
    <cellStyle name="Comma [0] 2 4 3 12 4" xfId="14352"/>
    <cellStyle name="Comma [0] 4 9 2 3 4 2" xfId="14353"/>
    <cellStyle name="Comma [0] 3 2 2 2 5 3 2 5" xfId="14354"/>
    <cellStyle name="Comma [0] 2 2 2 2 6 5 2 3" xfId="14355"/>
    <cellStyle name="Comma [0] 4 7 7" xfId="14356"/>
    <cellStyle name="Comma [0] 2 2 2 2 6 5 2 3 2" xfId="14357"/>
    <cellStyle name="Comma [0] 2 2 2 9 2 3 6" xfId="14358"/>
    <cellStyle name="Comma [0] 5 8 7 5" xfId="14359"/>
    <cellStyle name="Comma [0] 3 7 7 2 4 2" xfId="14360"/>
    <cellStyle name="Comma [0] 2 2 3 2 7 5 2 2" xfId="14361"/>
    <cellStyle name="Comma [0] 2 2 2 2 6 5 2 4" xfId="14362"/>
    <cellStyle name="Comma [0] 4 8 7" xfId="14363"/>
    <cellStyle name="Comma [0] 3 4 5 5 3 2 5" xfId="14364"/>
    <cellStyle name="Comma [0] 2 2 2 2 6 5 2 4 2" xfId="14365"/>
    <cellStyle name="Comma [0] 3 3 16 3 2" xfId="14366"/>
    <cellStyle name="Comma [0] 2 2 2 2 6 5 2 5" xfId="14367"/>
    <cellStyle name="Comma [0] 2 2 2 2 6 5 2 6" xfId="14368"/>
    <cellStyle name="Comma [0] 4 7 8 2 4 2" xfId="14369"/>
    <cellStyle name="Comma [0] 2 2 4 2 8 5 2 2" xfId="14370"/>
    <cellStyle name="Comma [0] 2 2 2 2 6 5 2 7" xfId="14371"/>
    <cellStyle name="Comma [0] 2 2 4 6 3 10" xfId="14372"/>
    <cellStyle name="Comma [0] 2 2 2 5 2 5 2 2" xfId="14373"/>
    <cellStyle name="Comma [0] 2 2 2 2 6 5 3" xfId="14374"/>
    <cellStyle name="Comma [0] 2 2 2 2 6 5 3 2" xfId="14375"/>
    <cellStyle name="Comma [0] 5 6 7" xfId="14376"/>
    <cellStyle name="Comma [0] 2 2 2 2 6 5 3 2 2" xfId="14377"/>
    <cellStyle name="Comma [0] 2 2 2 9 3 2 6" xfId="14378"/>
    <cellStyle name="Comma [0] 2 3 2 10 6" xfId="14379"/>
    <cellStyle name="Comma [0] 3 2 10 2 4 2" xfId="14380"/>
    <cellStyle name="Comma [0] 5 6 7 2" xfId="14381"/>
    <cellStyle name="Comma [0] 4 8 7 3 2 4" xfId="14382"/>
    <cellStyle name="Comma [0] 2 2 2 2 6 5 3 2 2 2" xfId="14383"/>
    <cellStyle name="Comma [0] 5 6 8" xfId="14384"/>
    <cellStyle name="Comma [0] 2 2 2 2 6 5 3 2 3" xfId="14385"/>
    <cellStyle name="Comma [0] 2 2 2 9 3 2 7" xfId="14386"/>
    <cellStyle name="Comma [0] 2 3 2 10 7" xfId="14387"/>
    <cellStyle name="Comma [0] 3 2 10 2 4 3" xfId="14388"/>
    <cellStyle name="Comma [0] 5 6 9" xfId="14389"/>
    <cellStyle name="Comma [0] 2 2 2 2 6 5 3 2 4" xfId="14390"/>
    <cellStyle name="Comma [0] 2 3 2 6 8 2 2 2 2" xfId="14391"/>
    <cellStyle name="Comma [0] 2 2 2 2 6 5 3 2 5" xfId="14392"/>
    <cellStyle name="Comma [0] 2 2 2 2 6 5 3 3" xfId="14393"/>
    <cellStyle name="Comma [0] 5 7 7" xfId="14394"/>
    <cellStyle name="Comma [0] 5 3 2 2 7" xfId="14395"/>
    <cellStyle name="Comma [0] 2 2 2 2 6 5 3 3 2" xfId="14396"/>
    <cellStyle name="Comma [0] 2 2 2 9 3 3 6" xfId="14397"/>
    <cellStyle name="Comma [0] 2 3 2 11 6" xfId="14398"/>
    <cellStyle name="Comma [0] 3 2 10 2 5 2" xfId="14399"/>
    <cellStyle name="Comma [0] 2 2 2 2 6 5 3 4" xfId="14400"/>
    <cellStyle name="Comma [0] 5 8 7" xfId="14401"/>
    <cellStyle name="Comma [0] 5 3 2 3 7" xfId="14402"/>
    <cellStyle name="Comma [0] 2 2 2 2 6 5 3 4 2" xfId="14403"/>
    <cellStyle name="Comma [0] 3 3 16 4 2" xfId="14404"/>
    <cellStyle name="Comma [0] 2 2 2 2 6 5 3 5" xfId="14405"/>
    <cellStyle name="Comma [0] 2 2 2 2 6 5 3 6" xfId="14406"/>
    <cellStyle name="Comma [0] 2 2 2 2 6 5 3 7" xfId="14407"/>
    <cellStyle name="Comma [0] 3 2 2 3 7 2 2 2" xfId="14408"/>
    <cellStyle name="Comma [0] 2 2 2 2 6 5 4" xfId="14409"/>
    <cellStyle name="Comma [0] 2 2 2 2 6 5 4 2 2" xfId="14410"/>
    <cellStyle name="Comma [0] 2 2 3 4 2 4 2" xfId="14411"/>
    <cellStyle name="Comma [0] 3 2 4 4 2 2 2" xfId="14412"/>
    <cellStyle name="Comma [0] 2 2 2 9 4 2 6" xfId="14413"/>
    <cellStyle name="Comma [0] 3 2 10 3 4 2" xfId="14414"/>
    <cellStyle name="Comma [0] 2 4 7 4 3 6" xfId="14415"/>
    <cellStyle name="Comma [0] 2 2 2 4 17" xfId="14416"/>
    <cellStyle name="Comma [0] 2 2 2 2 6 5 4 3" xfId="14417"/>
    <cellStyle name="Comma [0] 2 2 3 4 2 5" xfId="14418"/>
    <cellStyle name="Normal 7 2 2" xfId="14419"/>
    <cellStyle name="Comma [0] 2 4 7 4 3 7" xfId="14420"/>
    <cellStyle name="Comma [0] 2 2 2 4 18" xfId="14421"/>
    <cellStyle name="Comma [0] 2 2 3 4 2 6" xfId="14422"/>
    <cellStyle name="Comma [0] 2 3 3 3 7 5 2 2" xfId="14423"/>
    <cellStyle name="Comma [0] 4 2 5 4 2 2" xfId="14424"/>
    <cellStyle name="Comma [0] 2 2 2 2 6 5 4 4" xfId="14425"/>
    <cellStyle name="Comma [0] 4 3 7 5 3 2 2 2" xfId="14426"/>
    <cellStyle name="Comma [0] 4 2 5 4 2 3" xfId="14427"/>
    <cellStyle name="Comma [0] 2 2 2 2 6 5 4 5" xfId="14428"/>
    <cellStyle name="Comma [0] 2 2 3 4 2 7" xfId="14429"/>
    <cellStyle name="Comma [0] 4 2 2 11 2 4" xfId="14430"/>
    <cellStyle name="Comma [0] 2 2 2 8 8 2" xfId="14431"/>
    <cellStyle name="Comma [0] 4 2 4 10 3 2" xfId="14432"/>
    <cellStyle name="Comma [0] 2 3 2 3 6 5 3" xfId="14433"/>
    <cellStyle name="Comma [0] 3 2 4 4 3" xfId="14434"/>
    <cellStyle name="Comma [0] 2 2 3 5 3 5 2 2" xfId="14435"/>
    <cellStyle name="Comma [0] 3 2 2 3 7 2 2 3" xfId="14436"/>
    <cellStyle name="Comma [0] 2 2 2 2 6 5 5" xfId="14437"/>
    <cellStyle name="Comma [0] 2 2 4 2 9 2 5" xfId="14438"/>
    <cellStyle name="Comma [0] 2 4 7 4 4 5" xfId="14439"/>
    <cellStyle name="Comma [0] 2 2 2 8 8 2 2" xfId="14440"/>
    <cellStyle name="Comma [0] 2 2 2 2 6 5 5 2" xfId="14441"/>
    <cellStyle name="Comma [0] 2 2 3 4 3 4" xfId="14442"/>
    <cellStyle name="Comma [0] 2 2 2 2 6 5 5 2 2" xfId="14443"/>
    <cellStyle name="Comma [0] 2 2 3 4 3 4 2" xfId="14444"/>
    <cellStyle name="Comma [0] 3 2 4 4 3 2 2" xfId="14445"/>
    <cellStyle name="Comma [0] 2 2 2 9 5 2 6" xfId="14446"/>
    <cellStyle name="Comma [0] 3 2 10 4 4 2" xfId="14447"/>
    <cellStyle name="Comma [0] 2 2 2 8 8 2 2 2" xfId="14448"/>
    <cellStyle name="Comma [0] 2 2 2 8 8 2 3" xfId="14449"/>
    <cellStyle name="Comma [0] 2 2 2 2 6 5 5 3" xfId="14450"/>
    <cellStyle name="Comma [0] 2 2 3 4 3 5" xfId="14451"/>
    <cellStyle name="Comma [0] 2 2 2 8 8 2 4" xfId="14452"/>
    <cellStyle name="Comma [0] 4 2 5 4 3 2" xfId="14453"/>
    <cellStyle name="Comma [0] 3 2 2 8 6 3 2 2" xfId="14454"/>
    <cellStyle name="Comma [0] 2 2 2 2 6 5 5 4" xfId="14455"/>
    <cellStyle name="Comma [0] 2 2 3 4 3 6" xfId="14456"/>
    <cellStyle name="Comma [0] 2 2 2 8 8 2 5" xfId="14457"/>
    <cellStyle name="Comma [0] 4 2 5 4 3 3" xfId="14458"/>
    <cellStyle name="Comma [0] 3 2 2 8 6 3 2 3" xfId="14459"/>
    <cellStyle name="Comma [0] 2 2 2 2 6 5 5 5" xfId="14460"/>
    <cellStyle name="Comma [0] 2 2 3 4 3 7" xfId="14461"/>
    <cellStyle name="Comma [0] 4 2 2 11 2 5" xfId="14462"/>
    <cellStyle name="Comma [0] 2 2 2 8 8 3" xfId="14463"/>
    <cellStyle name="Comma [0] 3 2 2 3 7 2 2 4" xfId="14464"/>
    <cellStyle name="Comma [0] 2 2 2 2 6 5 6" xfId="14465"/>
    <cellStyle name="Comma [0] 2 2 2 3 8 4 2 2" xfId="14466"/>
    <cellStyle name="Comma [0] 2 4 7 4 5 5" xfId="14467"/>
    <cellStyle name="Comma [0] 2 2 2 8 8 3 2" xfId="14468"/>
    <cellStyle name="Comma [0] 2 2 2 2 6 5 6 2" xfId="14469"/>
    <cellStyle name="Comma [0] 2 3 2 4 10 3" xfId="14470"/>
    <cellStyle name="Comma [0] 2 2 3 4 4 4" xfId="14471"/>
    <cellStyle name="Comma [0] 4 3 4 7 2 7" xfId="14472"/>
    <cellStyle name="Comma [0] 3 2 4 4 4 2" xfId="14473"/>
    <cellStyle name="Comma [0] 2 2 2 2 8 3 2 2 4" xfId="14474"/>
    <cellStyle name="Comma [0] 3 2 10 5 4" xfId="14475"/>
    <cellStyle name="Comma [0] 2 2 2 8 8 4" xfId="14476"/>
    <cellStyle name="Comma [0] 3 2 2 3 7 2 2 5" xfId="14477"/>
    <cellStyle name="Comma [0] 2 2 4 5 4 5 2 2" xfId="14478"/>
    <cellStyle name="Comma [0] 2 2 2 2 6 5 7" xfId="14479"/>
    <cellStyle name="Comma [0] 5 2 7 3 3" xfId="14480"/>
    <cellStyle name="Comma [0] 2 4 2 5 2 2 3" xfId="14481"/>
    <cellStyle name="Comma [0] 2 2 2 3 2 2 7" xfId="14482"/>
    <cellStyle name="Comma [0] 2 2 2 8 8 4 2" xfId="14483"/>
    <cellStyle name="Comma [0] 2 3 2 4 2 2 5" xfId="14484"/>
    <cellStyle name="Comma [0] 2 2 2 2 6 5 7 2" xfId="14485"/>
    <cellStyle name="Comma [0] 2 3 2 4 11 3" xfId="14486"/>
    <cellStyle name="Comma [0] 3 12 3 2 2 3" xfId="14487"/>
    <cellStyle name="Comma [0] 2 2 3 4 5 4" xfId="14488"/>
    <cellStyle name="Comma [0] 4 2 6 7 3 2 2 2" xfId="14489"/>
    <cellStyle name="Comma [0] 2 2 2 7 6 5 4" xfId="14490"/>
    <cellStyle name="Comma [0] 2 2 2 2 6 6" xfId="14491"/>
    <cellStyle name="Comma [0] 2 2 2 2 6 6 2" xfId="14492"/>
    <cellStyle name="Comma [0] 2 2 2 2 6 6 2 2" xfId="14493"/>
    <cellStyle name="Comma [0] 2 2 2 2 6 6 2 2 2" xfId="14494"/>
    <cellStyle name="Comma [0] 4 9 6 3 2 4" xfId="14495"/>
    <cellStyle name="Comma [0] 2 2 2 2 6 6 2 2 2 2" xfId="14496"/>
    <cellStyle name="Comma [0] 2 2 3 10 3 2 2" xfId="14497"/>
    <cellStyle name="Comma [0] 2 2 2 2 6 6 2 2 3" xfId="14498"/>
    <cellStyle name="Comma [0] 2 4 8 12 2" xfId="14499"/>
    <cellStyle name="Comma [0] 2 2 3 10 3 2 3" xfId="14500"/>
    <cellStyle name="Comma [0] 2 2 2 2 6 6 2 2 4" xfId="14501"/>
    <cellStyle name="Comma [0] 2 4 8 12 3" xfId="14502"/>
    <cellStyle name="Comma [0] 2 2 3 10 3 2 4" xfId="14503"/>
    <cellStyle name="Comma [0] 2 2 2 2 6 6 2 2 5" xfId="14504"/>
    <cellStyle name="Comma [0] 2 4 8 12 4" xfId="14505"/>
    <cellStyle name="Comma [0] 2 2 2 2 6 6 2 3" xfId="14506"/>
    <cellStyle name="Comma [0] 2 2 2 2 6 6 2 3 2" xfId="14507"/>
    <cellStyle name="Comma [0] 2 2 2 2 6 6 2 4" xfId="14508"/>
    <cellStyle name="Comma [0] 3 4 5 6 3 2 5" xfId="14509"/>
    <cellStyle name="Comma [0] 2 2 2 2 6 6 2 4 2" xfId="14510"/>
    <cellStyle name="Comma [0] 3 3 17 3 2" xfId="14511"/>
    <cellStyle name="Comma [0] 2 2 2 2 6 6 2 5" xfId="14512"/>
    <cellStyle name="Comma [0] 2 2 2 2 6 6 2 6" xfId="14513"/>
    <cellStyle name="Comma [0] 2 2 2 2 6 6 2 7" xfId="14514"/>
    <cellStyle name="Comma [0] 2 2 2 2 6 6 3" xfId="14515"/>
    <cellStyle name="Comma [0] 2 2 2 2 6 6 3 2" xfId="14516"/>
    <cellStyle name="Comma [0] 2 2 2 2 7 10 2 3" xfId="14517"/>
    <cellStyle name="Comma [0] 2 2 2 2 6 6 3 2 2" xfId="14518"/>
    <cellStyle name="Comma [0] 4 9 7 3 2 4" xfId="14519"/>
    <cellStyle name="Comma [0] 2 2 2 2 6 6 3 2 2 2" xfId="14520"/>
    <cellStyle name="Comma [0] 3 4 21 2" xfId="14521"/>
    <cellStyle name="Comma [0] 3 4 16 2" xfId="14522"/>
    <cellStyle name="Comma [0] 2 2 3 10 4 2 2" xfId="14523"/>
    <cellStyle name="Comma [0] 2 2 2 2 6 6 3 2 3" xfId="14524"/>
    <cellStyle name="Comma [0] 3 4 16 3" xfId="14525"/>
    <cellStyle name="Comma [0] 2 2 2 2 6 6 3 2 4" xfId="14526"/>
    <cellStyle name="Comma [0] 2 3 2 6 8 3 2 2 2" xfId="14527"/>
    <cellStyle name="Comma [0] 3 5 6 2 2 2 2" xfId="14528"/>
    <cellStyle name="Comma [0] 3 4 16 4" xfId="14529"/>
    <cellStyle name="Comma [0] 2 2 2 2 6 6 3 2 5" xfId="14530"/>
    <cellStyle name="Comma [0] 2 2 2 2 6 6 3 3" xfId="14531"/>
    <cellStyle name="Comma [0] 2 2 2 2 7 10 2 4" xfId="14532"/>
    <cellStyle name="Comma [0] 5 4 2 2 7" xfId="14533"/>
    <cellStyle name="Comma [0] 2 2 2 2 6 6 3 3 2" xfId="14534"/>
    <cellStyle name="Comma [0] 3 2 2 3 7 2 3 2" xfId="14535"/>
    <cellStyle name="Comma [0] 2 2 2 2 6 6 4" xfId="14536"/>
    <cellStyle name="Comma [0] 2 2 2 2 6 6 4 2 2" xfId="14537"/>
    <cellStyle name="Comma [0] 2 2 3 5 2 4 2" xfId="14538"/>
    <cellStyle name="Comma [0] 2 4 7 5 3 6" xfId="14539"/>
    <cellStyle name="Comma [0] 2 2 2 9 17" xfId="14540"/>
    <cellStyle name="Comma [0] 2 2 2 2 6 6 4 3" xfId="14541"/>
    <cellStyle name="Comma [0] 2 2 3 5 2 5" xfId="14542"/>
    <cellStyle name="Comma [0] 2 2 2 8 9 2" xfId="14543"/>
    <cellStyle name="Comma [0] 4 2 2 8 5 2 2" xfId="14544"/>
    <cellStyle name="Comma [0] 2 2 2 2 6 6 5" xfId="14545"/>
    <cellStyle name="Comma [0] 4 3 2 7 10" xfId="14546"/>
    <cellStyle name="Comma [0] 4 2 4 10 4 2" xfId="14547"/>
    <cellStyle name="Comma [0] 2 2 2 6 5 2 2 2 2" xfId="14548"/>
    <cellStyle name="Comma [0] 2 2 2 7 8" xfId="14549"/>
    <cellStyle name="Comma [0] 3 4 5 8 5 4" xfId="14550"/>
    <cellStyle name="Comma [0] 2 3 7 11 2 5" xfId="14551"/>
    <cellStyle name="Comma [0] 2 2 2 8 9 2 2 2" xfId="14552"/>
    <cellStyle name="Comma [0] 2 2 2 2 6 6 5 2 2" xfId="14553"/>
    <cellStyle name="Comma [0] 2 2 3 5 3 4 2" xfId="14554"/>
    <cellStyle name="Comma [0] 2 2 2 8 9 2 3" xfId="14555"/>
    <cellStyle name="Comma [0] 2 2 2 2 6 6 5 3" xfId="14556"/>
    <cellStyle name="Comma [0] 2 2 3 5 3 5" xfId="14557"/>
    <cellStyle name="Comma [0] 2 2 2 8 9 3" xfId="14558"/>
    <cellStyle name="Comma [0] 2 2 2 2 6 6 6" xfId="14559"/>
    <cellStyle name="Comma [0] 2 4 7 5 5 5" xfId="14560"/>
    <cellStyle name="Comma [0] 2 2 2 8 9 3 2" xfId="14561"/>
    <cellStyle name="Comma [0] 2 2 2 2 6 6 6 2" xfId="14562"/>
    <cellStyle name="Comma [0] 2 2 3 5 4 4" xfId="14563"/>
    <cellStyle name="Comma [0] 4 3 4 8 2 7" xfId="14564"/>
    <cellStyle name="Comma [0] 3 2 4 5 4 2" xfId="14565"/>
    <cellStyle name="Comma [0] 2 2 2 2 8 3 3 2 4" xfId="14566"/>
    <cellStyle name="Comma [0] 3 2 11 5 4" xfId="14567"/>
    <cellStyle name="Comma [0] 2 2 2 8 9 4" xfId="14568"/>
    <cellStyle name="Comma [0] 2 2 2 7 5 3 2 2 2" xfId="14569"/>
    <cellStyle name="Comma [0] 2 2 2 2 6 6 7" xfId="14570"/>
    <cellStyle name="Comma [0] 4 11 7 2 2 2 2" xfId="14571"/>
    <cellStyle name="Comma [0] 2 2 2 3 3 2 7" xfId="14572"/>
    <cellStyle name="Comma [0] 3 2 10 2 10" xfId="14573"/>
    <cellStyle name="Comma [0] 5 2 8 3 3" xfId="14574"/>
    <cellStyle name="Comma [0] 3 4 10 7 2" xfId="14575"/>
    <cellStyle name="Comma [0] 2 4 2 5 3 2 3" xfId="14576"/>
    <cellStyle name="Comma [0] 2 2 2 8 9 4 2" xfId="14577"/>
    <cellStyle name="Comma [0] 2 3 2 4 3 2 5" xfId="14578"/>
    <cellStyle name="Comma [0] 2 2 2 2 6 6 7 2" xfId="14579"/>
    <cellStyle name="Comma [0] 3 12 3 3 2 3" xfId="14580"/>
    <cellStyle name="Comma [0] 2 2 3 5 5 4" xfId="14581"/>
    <cellStyle name="Comma [0] 2 2 2 8 9 5" xfId="14582"/>
    <cellStyle name="Comma [0] 2 2 2 2 6 6 8" xfId="14583"/>
    <cellStyle name="Comma [0] 2 2 2 8 9 6" xfId="14584"/>
    <cellStyle name="Comma [0] 2 3 2 7 7 2 4 2" xfId="14585"/>
    <cellStyle name="Comma [0] 2 2 2 2 6 6 9" xfId="14586"/>
    <cellStyle name="Comma [0] 4 2 5 10 3 2" xfId="14587"/>
    <cellStyle name="Comma [0] 2 3 2 8 6 5 3" xfId="14588"/>
    <cellStyle name="Comma [0] 3 7 4 4 3" xfId="14589"/>
    <cellStyle name="Comma [0] 3 4 11" xfId="14590"/>
    <cellStyle name="Comma [0] 2 2 3 5 8 5 2 2" xfId="14591"/>
    <cellStyle name="Comma [0] 2 2 2 7 6 5 5" xfId="14592"/>
    <cellStyle name="Comma [0] 2 2 2 2 6 7" xfId="14593"/>
    <cellStyle name="Comma [0] 2 2 2 2 6 7 10" xfId="14594"/>
    <cellStyle name="Comma [0] 2 2 2 2 6 7 2" xfId="14595"/>
    <cellStyle name="Comma [0] 2 2 2 2 6 7 2 2 2 2" xfId="14596"/>
    <cellStyle name="Comma [0] 2 2 3 11 3 2 2" xfId="14597"/>
    <cellStyle name="Comma [0] 2 2 2 2 6 7 2 2 3" xfId="14598"/>
    <cellStyle name="Comma [0] 2 2 3 11 3 2 3" xfId="14599"/>
    <cellStyle name="Comma [0] 2 2 2 2 6 7 2 2 4" xfId="14600"/>
    <cellStyle name="Comma [0] 2 2 3 11 3 2 4" xfId="14601"/>
    <cellStyle name="Comma [0] 2 2 2 2 6 7 2 2 5" xfId="14602"/>
    <cellStyle name="Comma [0] 3 4 5 7 3 2 5" xfId="14603"/>
    <cellStyle name="Comma [0] 2 2 2 2 6 7 2 4 2" xfId="14604"/>
    <cellStyle name="Comma [0] 2 2 2 2 6 7 2 7" xfId="14605"/>
    <cellStyle name="Comma [0] 2 2 2 2 6 7 3" xfId="14606"/>
    <cellStyle name="Comma [0] 2 2 2 2 6 7 3 2" xfId="14607"/>
    <cellStyle name="Comma [0] 2 2 2 2 7 11 2 3" xfId="14608"/>
    <cellStyle name="Comma [0] 2 2 2 2 6 7 3 2 2" xfId="14609"/>
    <cellStyle name="Comma [0] 2 2 2 2 6 7 3 2 2 2" xfId="14610"/>
    <cellStyle name="Comma [0] 3 2 2 6 4 4" xfId="14611"/>
    <cellStyle name="Comma [0] 2 4 5 2 2 4 2" xfId="14612"/>
    <cellStyle name="Comma [0] 2 2 3 11 4 2 2" xfId="14613"/>
    <cellStyle name="Comma [0] 2 2 2 2 6 7 3 2 3" xfId="14614"/>
    <cellStyle name="Comma [0] 2 2 2 2 6 7 3 2 4" xfId="14615"/>
    <cellStyle name="Comma [0] 3 5 6 3 2 2 2" xfId="14616"/>
    <cellStyle name="Comma [0] 2 2 2 2 6 7 3 2 5" xfId="14617"/>
    <cellStyle name="Comma [0] 2 2 2 2 9 10 3 2" xfId="14618"/>
    <cellStyle name="Comma [0] 2 3 7 7 2 2 4" xfId="14619"/>
    <cellStyle name="Comma [0] 2 4 7 6 2 6" xfId="14620"/>
    <cellStyle name="Comma [0] 2 2 2 2 6 7 3 3" xfId="14621"/>
    <cellStyle name="Comma [0] 2 2 2 2 7 11 2 4" xfId="14622"/>
    <cellStyle name="Comma [0] 5 5 2 2 7" xfId="14623"/>
    <cellStyle name="Comma [0] 2 2 2 2 6 7 3 3 2" xfId="14624"/>
    <cellStyle name="Comma [0] 2 3 5 3 2 2" xfId="14625"/>
    <cellStyle name="Comma [0] 3 2 2 3 7 2 4 2" xfId="14626"/>
    <cellStyle name="Comma [0] 2 2 2 2 6 7 4" xfId="14627"/>
    <cellStyle name="Comma [0] 3 2 4 6 2 2" xfId="14628"/>
    <cellStyle name="Comma [0] 3 2 12 3 4" xfId="14629"/>
    <cellStyle name="Comma [0] 2 2 5 2 2 2 4" xfId="14630"/>
    <cellStyle name="Comma [0] 2 2 3 6 2 4" xfId="14631"/>
    <cellStyle name="Comma [0] 2 3 5 3 2 2 2" xfId="14632"/>
    <cellStyle name="Comma [0] 2 2 2 2 6 7 4 2" xfId="14633"/>
    <cellStyle name="Comma [0] 2 2 4 4 7 3 2 2 2" xfId="14634"/>
    <cellStyle name="Comma [0] 2 2 2 2 9 10 4 2" xfId="14635"/>
    <cellStyle name="Comma [0] 2 4 7 6 3 6" xfId="14636"/>
    <cellStyle name="Comma [0] 3 2 4 6 2 3" xfId="14637"/>
    <cellStyle name="Comma [0] 3 2 12 3 5" xfId="14638"/>
    <cellStyle name="Comma [0] 2 2 5 2 2 2 5" xfId="14639"/>
    <cellStyle name="Comma [0] 2 2 2 2 6 7 4 3" xfId="14640"/>
    <cellStyle name="Comma [0] 3 2 14 2 2 2" xfId="14641"/>
    <cellStyle name="Comma [0] 2 2 3 6 2 5" xfId="14642"/>
    <cellStyle name="Comma [0] 2 3 5 3 2 2 3" xfId="14643"/>
    <cellStyle name="Comma [0] 2 3 5 3 2 3" xfId="14644"/>
    <cellStyle name="Comma [0] 2 2 2 2 6 7 5" xfId="14645"/>
    <cellStyle name="Comma [0] 2 3 3 6 3 5 2 2" xfId="14646"/>
    <cellStyle name="Comma [0] 2 2 3 6 3 4" xfId="14647"/>
    <cellStyle name="Comma [0] 2 3 5 3 2 3 2" xfId="14648"/>
    <cellStyle name="Comma [0] 2 2 2 2 6 7 5 2" xfId="14649"/>
    <cellStyle name="Comma [0] 2 2 2 2 6 7 5 2 2" xfId="14650"/>
    <cellStyle name="Comma [0] 3 2 2 8 4 3" xfId="14651"/>
    <cellStyle name="Comma [0] 2 2 3 6 3 4 2" xfId="14652"/>
    <cellStyle name="Comma [0] 2 2 2 2 6 7 5 3" xfId="14653"/>
    <cellStyle name="Comma [0] 3 2 14 2 3 2" xfId="14654"/>
    <cellStyle name="Comma [0] 2 2 3 6 3 5" xfId="14655"/>
    <cellStyle name="Comma [0] 2 3 5 3 2 4" xfId="14656"/>
    <cellStyle name="Comma [0] 2 2 2 2 6 7 6" xfId="14657"/>
    <cellStyle name="Comma [0] 3 2 6 2 2 2 4" xfId="14658"/>
    <cellStyle name="Comma [0] 2 2 3 6 4 4" xfId="14659"/>
    <cellStyle name="Comma [0] 2 3 5 3 2 4 2" xfId="14660"/>
    <cellStyle name="Comma [0] 2 2 2 2 6 7 6 2" xfId="14661"/>
    <cellStyle name="Comma [0] 2 3 5 3 2 5" xfId="14662"/>
    <cellStyle name="Comma [0] 2 2 2 2 6 7 7" xfId="14663"/>
    <cellStyle name="Comma [0] 4 3 9 7 2 2 3" xfId="14664"/>
    <cellStyle name="Comma [0] 2 3 2 4 4 2 5" xfId="14665"/>
    <cellStyle name="Comma [0] 2 2 3 4 6 10" xfId="14666"/>
    <cellStyle name="Comma [0] 4 2 9 6 2 2 5" xfId="14667"/>
    <cellStyle name="Comma [0] 2 2 2 3 4 2 7" xfId="14668"/>
    <cellStyle name="Comma [0] 3 2 10 7 10" xfId="14669"/>
    <cellStyle name="Comma [0] 3 4 11 7 2" xfId="14670"/>
    <cellStyle name="Comma [0] 2 3 3 3 10 6" xfId="14671"/>
    <cellStyle name="Comma [0] 2 2 2 2 6 7 7 2" xfId="14672"/>
    <cellStyle name="Comma [0] 2 2 3 6 5 4" xfId="14673"/>
    <cellStyle name="Comma [0] 2 3 5 3 2 6" xfId="14674"/>
    <cellStyle name="Comma [0] 4 3 7 3 2 2" xfId="14675"/>
    <cellStyle name="Comma [0] 2 2 2 2 6 7 8" xfId="14676"/>
    <cellStyle name="Comma [0] 3 2 2 3 3 7 2" xfId="14677"/>
    <cellStyle name="Comma [0] 2 3 5 3 2 7" xfId="14678"/>
    <cellStyle name="Comma [0] 4 3 7 3 2 3" xfId="14679"/>
    <cellStyle name="Comma [0] 2 2 2 2 6 7 9" xfId="14680"/>
    <cellStyle name="Comma [0] 2 2 2 2 6 8" xfId="14681"/>
    <cellStyle name="Comma [0] 3 2 2 5 3 3 5" xfId="14682"/>
    <cellStyle name="Comma [0] 2 4 5 15 2" xfId="14683"/>
    <cellStyle name="Comma [0] 2 2 3 4 6 2 2 2" xfId="14684"/>
    <cellStyle name="Comma [0] 3 2 10 7 2 2 2" xfId="14685"/>
    <cellStyle name="Comma [0] 3 4 12 10" xfId="14686"/>
    <cellStyle name="Comma [0] 2 2 2 4 5 2 2 4" xfId="14687"/>
    <cellStyle name="Comma [0] 2 2 4 8 6 9" xfId="14688"/>
    <cellStyle name="Comma [0] 2 2 2 2 6 8 10" xfId="14689"/>
    <cellStyle name="Comma [0] 3 2 3 5 4 3" xfId="14690"/>
    <cellStyle name="Comma [0] 2 2 2 2 8 2 3 2 5" xfId="14691"/>
    <cellStyle name="Comma [0] 2 2 2 2 6 8 2 2 2" xfId="14692"/>
    <cellStyle name="Comma [0] 2 4 4 8 3 2 5" xfId="14693"/>
    <cellStyle name="Comma [0] 2 2 2 5 4 5" xfId="14694"/>
    <cellStyle name="Comma [0] 2 2 2 2 6 8 2 2 2 2" xfId="14695"/>
    <cellStyle name="Comma [0] 2 2 2 3 18" xfId="14696"/>
    <cellStyle name="Comma [0] 2 2 2 5 4 5 2" xfId="14697"/>
    <cellStyle name="Comma [0] 2 3 3 5 7 3 7" xfId="14698"/>
    <cellStyle name="Comma [0] 2 2 3 12 3 2 2" xfId="14699"/>
    <cellStyle name="Comma [0] 2 2 2 2 6 8 2 2 3" xfId="14700"/>
    <cellStyle name="Comma [0] 2 2 2 5 4 6" xfId="14701"/>
    <cellStyle name="Comma [0] 2 2 3 12 3 2 3" xfId="14702"/>
    <cellStyle name="Comma [0] 2 2 2 2 6 8 2 2 4" xfId="14703"/>
    <cellStyle name="Comma [0] 2 2 2 5 4 7" xfId="14704"/>
    <cellStyle name="Comma [0] 2 2 3 12 3 2 4" xfId="14705"/>
    <cellStyle name="Comma [0] 2 2 2 2 6 8 2 2 5" xfId="14706"/>
    <cellStyle name="Comma [0] 2 2 2 5 4 8" xfId="14707"/>
    <cellStyle name="Comma [0] 2 2 2 2 9 11 2 2" xfId="14708"/>
    <cellStyle name="Comma [0] 2 2 2 2 6 8 2 3" xfId="14709"/>
    <cellStyle name="Comma [0] 2 2 2 2 6 8 2 4" xfId="14710"/>
    <cellStyle name="Comma [0] 2 2 2 2 6 8 2 5" xfId="14711"/>
    <cellStyle name="Comma [0] 2 2 2 2 6 8 2 6" xfId="14712"/>
    <cellStyle name="Comma [0] 2 2 2 2 6 8 3 2" xfId="14713"/>
    <cellStyle name="Comma [0] 3 3 6 2 2 2 3" xfId="14714"/>
    <cellStyle name="Comma [0] 3 2 3 6 4 3" xfId="14715"/>
    <cellStyle name="Comma [0] 3 10 5 8" xfId="14716"/>
    <cellStyle name="Comma [0] 2 2 2 2 6 8 3 2 2" xfId="14717"/>
    <cellStyle name="Comma [0] 3 2 13 2 4 2" xfId="14718"/>
    <cellStyle name="Comma [0] 2 2 2 6 4 5" xfId="14719"/>
    <cellStyle name="Comma [0] 2 2 2 2 6 8 3 2 2 2" xfId="14720"/>
    <cellStyle name="Comma [0] 2 2 2 6 4 5 2" xfId="14721"/>
    <cellStyle name="Comma [0] 2 3 3 6 7 3 7" xfId="14722"/>
    <cellStyle name="Comma [0] 4 7 12 2 2" xfId="14723"/>
    <cellStyle name="Comma [0] 3 3 6 2 2 2 4" xfId="14724"/>
    <cellStyle name="Comma [0] 3 2 3 6 4 4" xfId="14725"/>
    <cellStyle name="Comma [0] 2 4 5 3 2 4 2" xfId="14726"/>
    <cellStyle name="Comma [0] 3 10 5 9" xfId="14727"/>
    <cellStyle name="Comma [0] 2 2 3 12 4 2 2" xfId="14728"/>
    <cellStyle name="Comma [0] 2 2 2 2 6 8 3 2 3" xfId="14729"/>
    <cellStyle name="Comma [0] 2 2 2 6 4 6" xfId="14730"/>
    <cellStyle name="Comma [0] 2 2 2 2 6 8 3 2 4" xfId="14731"/>
    <cellStyle name="Comma [0] 2 2 2 6 4 7" xfId="14732"/>
    <cellStyle name="Comma [0] 3 2 13 2 5" xfId="14733"/>
    <cellStyle name="Comma [0] 2 2 3 2 2 3 2 2 2" xfId="14734"/>
    <cellStyle name="Comma [0] 2 2 2 2 6 8 3 3" xfId="14735"/>
    <cellStyle name="Comma [0] 2 2 2 2 6 8 3 5" xfId="14736"/>
    <cellStyle name="Comma [0] 3 4 8 7 2 7" xfId="14737"/>
    <cellStyle name="Comma [0] 2 2 3 3 9 2 2" xfId="14738"/>
    <cellStyle name="Comma [0] 2 3 8 4 4 2" xfId="14739"/>
    <cellStyle name="Comma [0] 2 2 2 2 9 8 2 2 2" xfId="14740"/>
    <cellStyle name="Comma [0] 2 2 2 2 6 8 3 6" xfId="14741"/>
    <cellStyle name="Comma [0] 3 2 4 7 2 2" xfId="14742"/>
    <cellStyle name="Comma [0] 3 2 13 3 4" xfId="14743"/>
    <cellStyle name="Comma [0] 2 2 5 2 3 2 4" xfId="14744"/>
    <cellStyle name="Comma [0] 2 2 4 2 3 2 2 3" xfId="14745"/>
    <cellStyle name="Comma [0] 2 2 3 7 2 4" xfId="14746"/>
    <cellStyle name="Comma [0] 2 3 5 3 3 2 2" xfId="14747"/>
    <cellStyle name="Comma [0] 2 2 3 2 2 2 2 5" xfId="14748"/>
    <cellStyle name="Comma [0] 2 2 2 2 6 8 4 2" xfId="14749"/>
    <cellStyle name="Comma [0] 3 3 6 2 3 2 3" xfId="14750"/>
    <cellStyle name="Comma [0] 3 2 3 7 4 3" xfId="14751"/>
    <cellStyle name="Comma [0] 2 2 3 7 2 4 2" xfId="14752"/>
    <cellStyle name="Comma [0] 2 3 5 3 3 2 2 2" xfId="14753"/>
    <cellStyle name="Comma [0] 3 11 5 8" xfId="14754"/>
    <cellStyle name="Comma [0] 2 2 2 2 6 8 4 2 2" xfId="14755"/>
    <cellStyle name="Comma [0] 3 2 4 7 2 2 2" xfId="14756"/>
    <cellStyle name="Comma [0] 3 2 13 3 4 2" xfId="14757"/>
    <cellStyle name="Comma [0] 2 2 2 7 4 5" xfId="14758"/>
    <cellStyle name="Comma [0] 3 2 4 7 2 3" xfId="14759"/>
    <cellStyle name="Comma [0] 2 2 3 8 2 2 2" xfId="14760"/>
    <cellStyle name="Comma [0] 3 2 13 3 5" xfId="14761"/>
    <cellStyle name="Comma [0] 2 2 5 2 3 2 5" xfId="14762"/>
    <cellStyle name="Comma [0] 2 2 4 2 3 2 2 4" xfId="14763"/>
    <cellStyle name="Comma [0] 2 2 2 2 6 8 4 3" xfId="14764"/>
    <cellStyle name="Comma [0] 3 2 14 3 2 2" xfId="14765"/>
    <cellStyle name="Comma [0] 2 2 3 7 2 5" xfId="14766"/>
    <cellStyle name="Comma [0] 2 3 5 3 3 2 3" xfId="14767"/>
    <cellStyle name="Comma [0] 3 2 4 7 2 4" xfId="14768"/>
    <cellStyle name="Comma [0] 2 2 3 8 2 2 3" xfId="14769"/>
    <cellStyle name="Comma [0] 2 4 5 4 3 2 2" xfId="14770"/>
    <cellStyle name="Comma [0] 3 2 13 3 6" xfId="14771"/>
    <cellStyle name="Comma [0] 2 2 4 2 3 2 2 5" xfId="14772"/>
    <cellStyle name="Comma [0] 4 2 5 7 2 2" xfId="14773"/>
    <cellStyle name="Comma [0] 2 2 2 2 6 8 4 4" xfId="14774"/>
    <cellStyle name="Comma [0] 3 2 14 3 2 3" xfId="14775"/>
    <cellStyle name="Comma [0] 2 2 3 7 2 6" xfId="14776"/>
    <cellStyle name="Comma [0] 2 3 5 3 3 2 4" xfId="14777"/>
    <cellStyle name="Comma [0] 2 2 3 7 3 4" xfId="14778"/>
    <cellStyle name="Comma [0] 2 3 5 3 3 3 2" xfId="14779"/>
    <cellStyle name="Comma [0] 2 2 2 2 6 8 5 2" xfId="14780"/>
    <cellStyle name="Comma [0] 3 2 3 8 4 3" xfId="14781"/>
    <cellStyle name="Comma [0] 2 2 3 7 3 4 2" xfId="14782"/>
    <cellStyle name="Comma [0] 3 12 5 8" xfId="14783"/>
    <cellStyle name="Comma [0] 2 2 2 2 6 8 5 2 2" xfId="14784"/>
    <cellStyle name="Comma [0] 2 2 2 8 4 5" xfId="14785"/>
    <cellStyle name="Comma [0] 2 2 2 2 6 8 5 3" xfId="14786"/>
    <cellStyle name="Comma [0] 3 2 14 3 3 2" xfId="14787"/>
    <cellStyle name="Comma [0] 2 2 4 2 3 3 2 2 2" xfId="14788"/>
    <cellStyle name="Comma [0] 2 2 3 7 3 5" xfId="14789"/>
    <cellStyle name="Comma [0] 3 2 4 7 3 3" xfId="14790"/>
    <cellStyle name="Comma [0] 2 2 3 8 2 3 2" xfId="14791"/>
    <cellStyle name="Comma [0] 3 2 13 4 5" xfId="14792"/>
    <cellStyle name="Comma [0] 3 2 4 7 3 4" xfId="14793"/>
    <cellStyle name="Comma [0] 2 2 3 8 2 3 3" xfId="14794"/>
    <cellStyle name="Comma [0] 2 4 5 4 3 3 2" xfId="14795"/>
    <cellStyle name="Comma [0] 4 2 5 7 3 2" xfId="14796"/>
    <cellStyle name="Comma [0] 2 2 2 2 6 8 5 4" xfId="14797"/>
    <cellStyle name="Comma [0] 2 2 3 7 3 6" xfId="14798"/>
    <cellStyle name="Comma [0] 3 2 4 7 3 5" xfId="14799"/>
    <cellStyle name="Comma [0] 2 2 3 8 2 3 4" xfId="14800"/>
    <cellStyle name="Comma [0] 4 2 5 7 3 3" xfId="14801"/>
    <cellStyle name="Comma [0] 2 2 2 2 6 8 5 5" xfId="14802"/>
    <cellStyle name="Comma [0] 2 3 3 9 2 3 2" xfId="14803"/>
    <cellStyle name="Comma [0] 2 2 3 7 3 7" xfId="14804"/>
    <cellStyle name="Comma [0] 2 3 5 3 3 4" xfId="14805"/>
    <cellStyle name="Comma [0] 2 2 2 2 6 8 6" xfId="14806"/>
    <cellStyle name="Comma [0] 3 2 6 2 3 2 4" xfId="14807"/>
    <cellStyle name="Comma [0] 2 2 3 7 4 4" xfId="14808"/>
    <cellStyle name="Comma [0] 2 3 5 3 3 4 2" xfId="14809"/>
    <cellStyle name="Comma [0] 2 2 2 2 6 8 6 2" xfId="14810"/>
    <cellStyle name="Comma [0] 3 3 6 3 3 3" xfId="14811"/>
    <cellStyle name="Comma [0] 3 2 4 7 5" xfId="14812"/>
    <cellStyle name="Comma [0] 2 2 3 7 6 3 2 2 2" xfId="14813"/>
    <cellStyle name="Comma [0] 2 3 5 3 3 5" xfId="14814"/>
    <cellStyle name="Comma [0] 2 2 2 2 6 8 7" xfId="14815"/>
    <cellStyle name="Comma [0] 2 2 2 2 6 8 7 2" xfId="14816"/>
    <cellStyle name="Comma [0] 2 2 3 7 5 4" xfId="14817"/>
    <cellStyle name="Comma [0] 3 3 6 3 3 3 2" xfId="14818"/>
    <cellStyle name="Comma [0] 3 2 4 7 5 2" xfId="14819"/>
    <cellStyle name="Comma [0] 2 2 2 8 2 2 2 3" xfId="14820"/>
    <cellStyle name="Comma [0] 4 2 9 6 3 2 5" xfId="14821"/>
    <cellStyle name="Comma [0] 2 2 2 3 5 2 7" xfId="14822"/>
    <cellStyle name="Comma [0] 2 3 5 3 3 6" xfId="14823"/>
    <cellStyle name="Comma [0] 4 3 7 3 3 2" xfId="14824"/>
    <cellStyle name="Comma [0] 3 2 2 9 8 2 2 2" xfId="14825"/>
    <cellStyle name="Comma [0] 2 2 2 2 6 8 8" xfId="14826"/>
    <cellStyle name="Comma [0] 2 3 5 3 3 7" xfId="14827"/>
    <cellStyle name="Comma [0] 4 3 7 3 3 3" xfId="14828"/>
    <cellStyle name="Comma [0] 2 2 2 2 6 8 9" xfId="14829"/>
    <cellStyle name="Comma [0] 2 2 3 5 4 5" xfId="14830"/>
    <cellStyle name="Comma [0] 3 2 4 5 4 3" xfId="14831"/>
    <cellStyle name="Comma [0] 2 2 2 2 8 3 3 2 5" xfId="14832"/>
    <cellStyle name="Comma [0] 3 2 11 5 5" xfId="14833"/>
    <cellStyle name="Comma [0] 2 2 2 2 6 9 2 2 2" xfId="14834"/>
    <cellStyle name="Comma [0] 2 2 2 2 9 12 2 2" xfId="14835"/>
    <cellStyle name="Comma [0] 2 3 3 5 6 3 2 2 2" xfId="14836"/>
    <cellStyle name="Comma [0] 2 2 2 2 6 9 2 3" xfId="14837"/>
    <cellStyle name="Comma [0] 2 2 2 2 6 9 2 4" xfId="14838"/>
    <cellStyle name="Comma [0] 2 2 2 2 6 9 2 5" xfId="14839"/>
    <cellStyle name="Comma [0] 3 4 13 3 2" xfId="14840"/>
    <cellStyle name="Comma [0] 2 2 4 4 7 3 2 4" xfId="14841"/>
    <cellStyle name="Comma [0] 2 2 2 2 9 10 6" xfId="14842"/>
    <cellStyle name="Comma [0] 2 2 2 2 6 9 3 2" xfId="14843"/>
    <cellStyle name="Comma [0] 3 2 4 8 2 2" xfId="14844"/>
    <cellStyle name="Comma [0] 3 2 14 3 4" xfId="14845"/>
    <cellStyle name="Comma [0] 2 2 4 2 3 3 2 3" xfId="14846"/>
    <cellStyle name="Comma [0] 2 2 3 8 2 4" xfId="14847"/>
    <cellStyle name="Comma [0] 2 3 5 3 4 2 2" xfId="14848"/>
    <cellStyle name="Comma [0] 2 2 3 2 2 3 2 5" xfId="14849"/>
    <cellStyle name="Comma [0] 2 2 2 2 6 9 4 2" xfId="14850"/>
    <cellStyle name="Comma [0] 2 3 5 3 4 4" xfId="14851"/>
    <cellStyle name="Comma [0] 2 2 2 2 6 9 6" xfId="14852"/>
    <cellStyle name="Comma [0] 2 3 5 3 4 5" xfId="14853"/>
    <cellStyle name="Comma [0] 2 2 2 2 6 9 7" xfId="14854"/>
    <cellStyle name="Comma [0] 2 2 2 2 7 10 2 2" xfId="14855"/>
    <cellStyle name="Comma [0] 2 3 2 13 7 2" xfId="14856"/>
    <cellStyle name="Comma [0] 2 2 2 2 7 10 3" xfId="14857"/>
    <cellStyle name="Comma [0] 2 3 2 13 8" xfId="14858"/>
    <cellStyle name="Comma [0] 2 2 2 2 7 10 4" xfId="14859"/>
    <cellStyle name="Comma [0] 2 3 2 13 9" xfId="14860"/>
    <cellStyle name="Comma [0] 3 4 8 6 2" xfId="14861"/>
    <cellStyle name="Comma [0] 2 2 2 3 5 2 2 5" xfId="14862"/>
    <cellStyle name="Comma [0] 2 2 6 6 3 2 2" xfId="14863"/>
    <cellStyle name="Comma [0] 2 3 7 7 2 2" xfId="14864"/>
    <cellStyle name="Comma [0] 2 2 3 3 6 2 2 3" xfId="14865"/>
    <cellStyle name="Comma [0] 2 2 25" xfId="14866"/>
    <cellStyle name="Comma [0] 2 2 2 2 7 11 2" xfId="14867"/>
    <cellStyle name="Comma [0] 2 3 2 14 7" xfId="14868"/>
    <cellStyle name="Comma [0] 3 2 12 2 3" xfId="14869"/>
    <cellStyle name="Comma [0] 2 2 25 2" xfId="14870"/>
    <cellStyle name="Comma [0] 2 2 2 2 7 11 2 2" xfId="14871"/>
    <cellStyle name="Comma [0] 2 3 2 14 7 2" xfId="14872"/>
    <cellStyle name="Comma [0] 2 2 26" xfId="14873"/>
    <cellStyle name="Comma [0] 2 2 2 2 7 11 3" xfId="14874"/>
    <cellStyle name="Comma [0] 2 3 2 14 8" xfId="14875"/>
    <cellStyle name="Comma [0] 3 2 12 3 3" xfId="14876"/>
    <cellStyle name="Comma [0] 2 2 5 2 2 2 3" xfId="14877"/>
    <cellStyle name="Comma [0] 2 2 2 2 7 11 3 2" xfId="14878"/>
    <cellStyle name="Comma [0] 2 2 3 6 2 3" xfId="14879"/>
    <cellStyle name="Comma [0] 2 2 2 2 7 11 4 2" xfId="14880"/>
    <cellStyle name="Comma [0] 2 2 3 6 3 3" xfId="14881"/>
    <cellStyle name="Comma [0] 2 2 28" xfId="14882"/>
    <cellStyle name="Comma [0] 2 2 2 2 7 11 5" xfId="14883"/>
    <cellStyle name="Comma [0] 2 2 4 9 2 10" xfId="14884"/>
    <cellStyle name="Comma [0] 2 2 2 2 7 12 2" xfId="14885"/>
    <cellStyle name="Comma [0] 2 3 2 15 7" xfId="14886"/>
    <cellStyle name="Comma [0] 2 2 2 2 7 12 2 2" xfId="14887"/>
    <cellStyle name="Comma [0] 2 3 2 15 7 2" xfId="14888"/>
    <cellStyle name="Comma [0] 2 2 4 2 3 2 2" xfId="14889"/>
    <cellStyle name="Comma [0] 2 2 2 2 7 12 3" xfId="14890"/>
    <cellStyle name="Comma [0] 2 3 2 15 8" xfId="14891"/>
    <cellStyle name="Comma [0] 2 2 4 2 3 2 3" xfId="14892"/>
    <cellStyle name="Comma [0] 2 2 2 2 7 12 4" xfId="14893"/>
    <cellStyle name="Comma [0] 2 3 2 15 9" xfId="14894"/>
    <cellStyle name="Comma [0] 2 2 4 2 3 2 4" xfId="14895"/>
    <cellStyle name="Comma [0] 2 3 4 3 3 2 2" xfId="14896"/>
    <cellStyle name="Comma [0] 2 2 2 2 7 12 5" xfId="14897"/>
    <cellStyle name="Comma [0] 2 2 6 6 3 4 2" xfId="14898"/>
    <cellStyle name="Comma [0] 2 3 3 4 6 2 2 3" xfId="14899"/>
    <cellStyle name="Comma [0] 3 4 8 8 2" xfId="14900"/>
    <cellStyle name="Comma [0] 2 2 2 2 9 7 5 2 2" xfId="14901"/>
    <cellStyle name="Comma [0] 2 2 2 2 7 13 2" xfId="14902"/>
    <cellStyle name="Comma [0] 2 3 2 16 7" xfId="14903"/>
    <cellStyle name="Comma [0] 2 2 4 4 7 3 2 3" xfId="14904"/>
    <cellStyle name="Comma [0] 2 2 2 2 9 10 5" xfId="14905"/>
    <cellStyle name="Comma [0] 3 2 10 7 3 2 5" xfId="14906"/>
    <cellStyle name="Comma [0] 4 10 5 5 4" xfId="14907"/>
    <cellStyle name="Comma [0] 3 2 7 6 3 2 2 2" xfId="14908"/>
    <cellStyle name="Comma [0] 2 3 7 7 4 2 2" xfId="14909"/>
    <cellStyle name="Comma [0] 2 4 7 8 2 4" xfId="14910"/>
    <cellStyle name="Comma [0] 2 2 3 4 6 3 2 5" xfId="14911"/>
    <cellStyle name="Comma [0] 2 2 2 2 7 13 2 2" xfId="14912"/>
    <cellStyle name="Comma [0] 2 2 4 2 3 3 2" xfId="14913"/>
    <cellStyle name="Comma [0] 2 2 2 2 7 13 3" xfId="14914"/>
    <cellStyle name="Comma [0] 2 2 4 2 3 3 3" xfId="14915"/>
    <cellStyle name="Comma [0] 2 2 2 2 7 13 4" xfId="14916"/>
    <cellStyle name="Comma [0] 2 2 4 2 3 3 4" xfId="14917"/>
    <cellStyle name="Comma [0] 2 3 4 3 3 3 2" xfId="14918"/>
    <cellStyle name="Comma [0] 2 2 2 2 7 13 5" xfId="14919"/>
    <cellStyle name="Comma [0] 3 4 8 9" xfId="14920"/>
    <cellStyle name="Comma [0] 2 2 2 2 9 7 5 3" xfId="14921"/>
    <cellStyle name="Comma [0] 2 2 6 6 3 5" xfId="14922"/>
    <cellStyle name="Comma [0] 2 2 2 2 7 14" xfId="14923"/>
    <cellStyle name="Comma [0] 2 2 2 2 7 14 2" xfId="14924"/>
    <cellStyle name="Comma [0] 2 3 2 17 7" xfId="14925"/>
    <cellStyle name="Comma [0] 2 2 3 7 5 2 5" xfId="14926"/>
    <cellStyle name="Comma [0] 2 2 2 2 7 15 2" xfId="14927"/>
    <cellStyle name="Comma [0] 2 3 2 18 7" xfId="14928"/>
    <cellStyle name="Comma [0] 2 2 3 7 5 3 5" xfId="14929"/>
    <cellStyle name="Comma [0] 2 3 2 9 11 2 2" xfId="14930"/>
    <cellStyle name="Comma [0] 2 4 3 8 10" xfId="14931"/>
    <cellStyle name="Comma [0] 3 12 4 2 2 2 2" xfId="14932"/>
    <cellStyle name="Comma [0] 2 2 4 4 5 3 2" xfId="14933"/>
    <cellStyle name="Comma [0] 2 2 2 2 7 2 10" xfId="14934"/>
    <cellStyle name="Comma [0] 3 2 2 7 2 7" xfId="14935"/>
    <cellStyle name="Comma [0] 2 2 3 6 2 2 6" xfId="14936"/>
    <cellStyle name="Comma [0] 2 4 5 2 3 2 5" xfId="14937"/>
    <cellStyle name="Comma [0] 2 4 3 8 2 2 2" xfId="14938"/>
    <cellStyle name="Comma [0] 4 2 3 7 2 5" xfId="14939"/>
    <cellStyle name="Comma [0] 2 2 2 2 7 2 2 2 2" xfId="14940"/>
    <cellStyle name="Comma [0] 2 3 3 7 2 2 4" xfId="14941"/>
    <cellStyle name="Comma [0] 2 4 3 8 2 2 3" xfId="14942"/>
    <cellStyle name="Comma [0] 3 2 2 7 2 8" xfId="14943"/>
    <cellStyle name="Comma [0] 2 2 3 6 2 2 7" xfId="14944"/>
    <cellStyle name="Comma [0] 4 2 3 7 2 6" xfId="14945"/>
    <cellStyle name="Comma [0] 2 2 2 2 7 2 2 2 3" xfId="14946"/>
    <cellStyle name="Comma [0] 2 3 3 7 2 2 5" xfId="14947"/>
    <cellStyle name="Comma [0] 4 2 3 7 2 7" xfId="14948"/>
    <cellStyle name="Comma [0] 2 2 2 2 7 2 2 2 4" xfId="14949"/>
    <cellStyle name="Comma [0] 2 3 3 7 2 2 6" xfId="14950"/>
    <cellStyle name="Comma [0] 2 2 2 3 7 3 2 2 2" xfId="14951"/>
    <cellStyle name="Comma [0] 2 4 3 8 2 2 4" xfId="14952"/>
    <cellStyle name="Comma [0] 2 2 2 2 7 2 2 2 5" xfId="14953"/>
    <cellStyle name="Comma [0] 2 3 3 7 2 2 7" xfId="14954"/>
    <cellStyle name="Comma [0] 2 2 4 4 3 3 2 2" xfId="14955"/>
    <cellStyle name="Comma [0] 2 2 2 2 7 2 2 3" xfId="14956"/>
    <cellStyle name="Comma [0] 3 2 10 3 3 2 4" xfId="14957"/>
    <cellStyle name="Comma [0] 2 4 3 8 2 3" xfId="14958"/>
    <cellStyle name="Comma [0] 2 2 3 4 2 3 2 4" xfId="14959"/>
    <cellStyle name="Comma [0] 4 2 3 7 3 5" xfId="14960"/>
    <cellStyle name="Comma [0] 2 2 4 4 3 3 2 2 2" xfId="14961"/>
    <cellStyle name="Comma [0] 2 2 2 2 7 2 2 3 2" xfId="14962"/>
    <cellStyle name="Comma [0] 2 3 3 7 2 3 4" xfId="14963"/>
    <cellStyle name="Comma [0] 2 4 3 8 2 3 2" xfId="14964"/>
    <cellStyle name="Comma [0] 3 2 2 7 3 7" xfId="14965"/>
    <cellStyle name="Comma [0] 2 2 3 6 2 3 6" xfId="14966"/>
    <cellStyle name="Comma [0] 2 2 4 4 3 3 2 3" xfId="14967"/>
    <cellStyle name="Comma [0] 2 2 2 2 7 2 2 4" xfId="14968"/>
    <cellStyle name="Comma [0] 3 2 10 3 3 2 5" xfId="14969"/>
    <cellStyle name="Comma [0] 2 2 3 2 8 2 2 2" xfId="14970"/>
    <cellStyle name="Comma [0] 2 3 7 3 4 2 2" xfId="14971"/>
    <cellStyle name="Comma [0] 2 4 3 8 2 4" xfId="14972"/>
    <cellStyle name="Comma [0] 2 2 3 4 2 3 2 5" xfId="14973"/>
    <cellStyle name="Comma [0] 3 3 4 7 2 2 4" xfId="14974"/>
    <cellStyle name="Comma [0] 2 2 3 2 8 2 2 2 2" xfId="14975"/>
    <cellStyle name="Comma [0] 2 4 3 8 2 4 2" xfId="14976"/>
    <cellStyle name="Comma [0] 4 2 3 7 4 5" xfId="14977"/>
    <cellStyle name="Comma [0] 3 4 6 2 3 2 5" xfId="14978"/>
    <cellStyle name="Comma [0] 2 2 2 2 7 2 2 4 2" xfId="14979"/>
    <cellStyle name="Comma [0] 2 3 3 7 2 4 4" xfId="14980"/>
    <cellStyle name="Comma [0] 2 4 3 8 3 2 2" xfId="14981"/>
    <cellStyle name="Comma [0] 3 2 2 8 2 7" xfId="14982"/>
    <cellStyle name="Comma [0] 2 2 3 6 3 2 6" xfId="14983"/>
    <cellStyle name="Comma [0] 4 2 3 8 2 5" xfId="14984"/>
    <cellStyle name="Comma [0] 2 2 2 2 7 2 3 2 2" xfId="14985"/>
    <cellStyle name="Comma [0] 2 3 3 7 3 2 4" xfId="14986"/>
    <cellStyle name="Comma [0] 3 2 5 10 4 2" xfId="14987"/>
    <cellStyle name="Comma [0] 2 4 3 8 3 2 3" xfId="14988"/>
    <cellStyle name="Comma [0] 3 2 2 8 2 8" xfId="14989"/>
    <cellStyle name="Comma [0] 2 2 3 6 3 2 7" xfId="14990"/>
    <cellStyle name="Comma [0] 4 2 3 8 2 6" xfId="14991"/>
    <cellStyle name="Comma [0] 2 2 2 2 7 2 3 2 3" xfId="14992"/>
    <cellStyle name="Comma [0] 2 3 3 7 3 2 5" xfId="14993"/>
    <cellStyle name="Comma [0] 4 2 3 8 2 7" xfId="14994"/>
    <cellStyle name="Comma [0] 2 2 2 2 7 2 3 2 4" xfId="14995"/>
    <cellStyle name="Comma [0] 2 3 3 7 3 2 6" xfId="14996"/>
    <cellStyle name="Comma [0] 2 2 4 4 3 3 3 2" xfId="14997"/>
    <cellStyle name="Comma [0] 2 2 2 2 7 2 3 3" xfId="14998"/>
    <cellStyle name="Comma [0] 2 4 3 8 3 3 2" xfId="14999"/>
    <cellStyle name="Comma [0] 3 2 2 8 3 7" xfId="15000"/>
    <cellStyle name="Comma [0] 2 2 3 6 3 3 6" xfId="15001"/>
    <cellStyle name="Comma [0] 4 2 3 8 3 5" xfId="15002"/>
    <cellStyle name="Comma [0] 2 2 2 2 7 2 3 3 2" xfId="15003"/>
    <cellStyle name="Comma [0] 2 3 3 7 3 3 4" xfId="15004"/>
    <cellStyle name="Comma [0] 2 2 3 2 8 2 3 2" xfId="15005"/>
    <cellStyle name="Comma [0] 2 4 3 8 3 4" xfId="15006"/>
    <cellStyle name="Comma [0] 2 2 2 2 7 2 3 4" xfId="15007"/>
    <cellStyle name="Comma [0] 4 2 3 8 4 5" xfId="15008"/>
    <cellStyle name="Comma [0] 2 2 2 2 7 2 3 4 2" xfId="15009"/>
    <cellStyle name="Comma [0] 2 3 3 7 3 4 4" xfId="15010"/>
    <cellStyle name="Comma [0] 4 2 9 5 5 2 2" xfId="15011"/>
    <cellStyle name="Comma [0] 2 2 7 2 4 4" xfId="15012"/>
    <cellStyle name="Comma [0] 2 2 2 2 7 2 4" xfId="15013"/>
    <cellStyle name="Comma [0] 2 2 2 2 7 2 4 2" xfId="15014"/>
    <cellStyle name="Comma [0] 2 3 3 5 2 3 2 3" xfId="15015"/>
    <cellStyle name="Comma [0] 3 2 5 14 2" xfId="15016"/>
    <cellStyle name="Comma [0] 2 3 2 3 7 2 2 2 2" xfId="15017"/>
    <cellStyle name="Comma [0] 2 4 3 8 4 2 2" xfId="15018"/>
    <cellStyle name="Comma [0] 3 2 2 9 2 7" xfId="15019"/>
    <cellStyle name="Comma [0] 2 2 3 6 4 2 6" xfId="15020"/>
    <cellStyle name="Comma [0] 4 2 3 9 2 5" xfId="15021"/>
    <cellStyle name="Comma [0] 2 2 2 2 7 2 4 2 2" xfId="15022"/>
    <cellStyle name="Comma [0] 2 3 3 7 4 2 4" xfId="15023"/>
    <cellStyle name="Comma [0] 2 3 2 6 17" xfId="15024"/>
    <cellStyle name="Comma [0] 2 2 4 4 3 3 4 2" xfId="15025"/>
    <cellStyle name="Comma [0] 2 2 2 2 7 2 4 3" xfId="15026"/>
    <cellStyle name="Comma [0] 2 3 3 5 2 3 2 4" xfId="15027"/>
    <cellStyle name="Comma [0] 3 2 5 16" xfId="15028"/>
    <cellStyle name="Comma [0] 2 2 3 2 8 2 4 2" xfId="15029"/>
    <cellStyle name="Comma [0] 2 3 2 3 7 2 2 4" xfId="15030"/>
    <cellStyle name="Comma [0] 2 4 3 8 4 4" xfId="15031"/>
    <cellStyle name="Comma [0] 2 2 2 2 7 2 4 4" xfId="15032"/>
    <cellStyle name="Comma [0] 2 3 3 5 2 3 2 5" xfId="15033"/>
    <cellStyle name="Comma [0] 3 4 4 8 4 2" xfId="15034"/>
    <cellStyle name="Comma [0] 3 3 8 3 4 2 2" xfId="15035"/>
    <cellStyle name="Comma [0] 2 3 3 3 8 2 2 2" xfId="15036"/>
    <cellStyle name="Comma [0] 3 4 4 8 4 3" xfId="15037"/>
    <cellStyle name="Comma [0] 2 2 5 8 3 4 2" xfId="15038"/>
    <cellStyle name="Comma [0] 2 3 3 3 8 2 2 3" xfId="15039"/>
    <cellStyle name="Comma [0] 2 2 2 2 7 2 4 5" xfId="15040"/>
    <cellStyle name="Comma [0] 2 2 4 6 7 3 6" xfId="15041"/>
    <cellStyle name="Comma [0] 2 2 2 9 5 2" xfId="15042"/>
    <cellStyle name="Comma [0] 2 2 7 2 4 5" xfId="15043"/>
    <cellStyle name="Comma [0] 2 2 2 2 7 2 5" xfId="15044"/>
    <cellStyle name="Comma [0] 2 2 2 9 5 2 2" xfId="15045"/>
    <cellStyle name="Comma [0] 2 2 4 3 6 2 5" xfId="15046"/>
    <cellStyle name="Comma [0] 3 4 5 7 10" xfId="15047"/>
    <cellStyle name="Comma [0] 2 2 2 2 7 2 5 2" xfId="15048"/>
    <cellStyle name="Comma [0] 3 3 8 9 3" xfId="15049"/>
    <cellStyle name="Comma [0] 2 2 2 9 5 2 2 2" xfId="15050"/>
    <cellStyle name="Comma [0] 2 4 3 8 5 2 2" xfId="15051"/>
    <cellStyle name="Comma [0] 2 2 3 6 5 2 6" xfId="15052"/>
    <cellStyle name="Comma [0] 2 2 2 2 7 2 5 2 2" xfId="15053"/>
    <cellStyle name="Comma [0] 2 3 3 7 5 2 4" xfId="15054"/>
    <cellStyle name="Comma [0] 2 2 2 9 5 2 3" xfId="15055"/>
    <cellStyle name="Comma [0] 2 2 4 3 6 2 6" xfId="15056"/>
    <cellStyle name="Comma [0] 2 2 2 2 7 2 5 3" xfId="15057"/>
    <cellStyle name="Comma [0] 2 2 2 9 5 2 4" xfId="15058"/>
    <cellStyle name="Comma [0] 2 2 4 3 6 2 7" xfId="15059"/>
    <cellStyle name="Comma [0] 3 4 4 8 5 2" xfId="15060"/>
    <cellStyle name="Comma [0] 2 3 3 3 8 2 3 2" xfId="15061"/>
    <cellStyle name="Comma [0] 2 2 2 2 7 2 5 4" xfId="15062"/>
    <cellStyle name="Comma [0] 2 2 2 9 5 2 5" xfId="15063"/>
    <cellStyle name="Comma [0] 2 2 2 2 7 2 5 5" xfId="15064"/>
    <cellStyle name="Comma [0] 2 2 4 6 7 3 7" xfId="15065"/>
    <cellStyle name="Comma [0] 2 2 2 9 5 3" xfId="15066"/>
    <cellStyle name="Comma [0] 2 2 2 2 7 2 6" xfId="15067"/>
    <cellStyle name="Comma [0] 2 2 2 9 5 3 2" xfId="15068"/>
    <cellStyle name="Comma [0] 2 2 4 3 6 3 5" xfId="15069"/>
    <cellStyle name="Comma [0] 2 2 2 2 7 2 6 2" xfId="15070"/>
    <cellStyle name="Comma [0] 2 2 2 9 5 4" xfId="15071"/>
    <cellStyle name="Comma [0] 2 2 2 2 7 2 7" xfId="15072"/>
    <cellStyle name="Comma [0] 2 2 2 9 5 4 2" xfId="15073"/>
    <cellStyle name="Comma [0] 2 2 4 3 6 4 5" xfId="15074"/>
    <cellStyle name="Comma [0] 2 2 3 8 6 10" xfId="15075"/>
    <cellStyle name="Comma [0] 2 2 2 2 7 2 7 2" xfId="15076"/>
    <cellStyle name="Comma [0] 2 2 2 9 5 5" xfId="15077"/>
    <cellStyle name="Comma [0] 2 2 3 8 2 4 2 2" xfId="15078"/>
    <cellStyle name="Comma [0] 2 2 3 7 4 5 2" xfId="15079"/>
    <cellStyle name="Comma [0] 2 2 2 2 7 2 8" xfId="15080"/>
    <cellStyle name="Comma [0] 2 2 2 6 7 3 2 2" xfId="15081"/>
    <cellStyle name="Comma [0] 2 2 3 7 4 5 3" xfId="15082"/>
    <cellStyle name="Comma [0] 2 3 10 2 4 2" xfId="15083"/>
    <cellStyle name="Comma [0] 2 2 2 9 5 6" xfId="15084"/>
    <cellStyle name="Comma [0] 2 2 2 2 7 2 9" xfId="15085"/>
    <cellStyle name="Comma [0] 2 2 7 2 5" xfId="15086"/>
    <cellStyle name="Comma [0] 2 2 2 2 7 3" xfId="15087"/>
    <cellStyle name="Comma [0] 4 9 4 5 2 2" xfId="15088"/>
    <cellStyle name="Comma [0] 2 2 3 6 8 10" xfId="15089"/>
    <cellStyle name="Comma [0] 2 4 3 9" xfId="15090"/>
    <cellStyle name="Comma [0] 2 2 2 2 7 3 10" xfId="15091"/>
    <cellStyle name="Comma [0] 3 3 7 5 3 7" xfId="15092"/>
    <cellStyle name="Comma [0] 3 3 6 7 9" xfId="15093"/>
    <cellStyle name="Comma [0] 2 2 7 2 5 2" xfId="15094"/>
    <cellStyle name="Comma [0] 2 2 2 2 7 3 2" xfId="15095"/>
    <cellStyle name="Comma [0] 2 2 7 2 5 2 2" xfId="15096"/>
    <cellStyle name="Comma [0] 2 2 2 2 7 3 2 2" xfId="15097"/>
    <cellStyle name="Comma [0] 3 2 3 7 2 7" xfId="15098"/>
    <cellStyle name="Comma [0] 2 2 3 7 2 2 6" xfId="15099"/>
    <cellStyle name="Comma [0] 2 4 5 3 3 2 5" xfId="15100"/>
    <cellStyle name="Comma [0] 2 4 3 9 2 2 2" xfId="15101"/>
    <cellStyle name="Comma [0] 4 2 4 7 2 5" xfId="15102"/>
    <cellStyle name="Comma [0] 2 2 2 2 7 3 2 2 2" xfId="15103"/>
    <cellStyle name="Comma [0] 2 3 3 8 2 2 4" xfId="15104"/>
    <cellStyle name="Comma [0] 2 2 2 7 2 9" xfId="15105"/>
    <cellStyle name="Comma [0] 2 2 3 5 6" xfId="15106"/>
    <cellStyle name="Comma [0] 2 2 2 2 8 3 3 4" xfId="15107"/>
    <cellStyle name="Comma [0] 3 2 11 7" xfId="15108"/>
    <cellStyle name="Comma [0] 2 2 3 7 2 2 7" xfId="15109"/>
    <cellStyle name="Comma [0] 4 2 4 7 2 6" xfId="15110"/>
    <cellStyle name="Comma [0] 2 2 2 2 7 3 2 2 3" xfId="15111"/>
    <cellStyle name="Comma [0] 2 3 3 8 2 2 5" xfId="15112"/>
    <cellStyle name="Comma [0] 4 2 4 7 2 7" xfId="15113"/>
    <cellStyle name="Comma [0] 2 2 2 2 7 3 2 2 4" xfId="15114"/>
    <cellStyle name="Comma [0] 2 3 3 8 2 2 6" xfId="15115"/>
    <cellStyle name="Comma [0] 2 2 3 5 11 2 2" xfId="15116"/>
    <cellStyle name="Comma [0] 2 2 2 2 7 3 2 2 5" xfId="15117"/>
    <cellStyle name="Comma [0] 2 3 3 8 2 2 7" xfId="15118"/>
    <cellStyle name="Comma [0] 4 18 2 2 2" xfId="15119"/>
    <cellStyle name="Comma [0] 2 2 3 5 11 2 3" xfId="15120"/>
    <cellStyle name="Comma [0] 2 2 4 4 3 4 2 2" xfId="15121"/>
    <cellStyle name="Comma [0] 2 2 2 2 7 3 2 3" xfId="15122"/>
    <cellStyle name="Comma [0] 2 2 3 2 8 3 2 2" xfId="15123"/>
    <cellStyle name="Comma [0] 2 3 7 3 5 2 2" xfId="15124"/>
    <cellStyle name="Comma [0] 2 4 3 9 2 4" xfId="15125"/>
    <cellStyle name="Comma [0] 2 2 2 2 7 3 2 4" xfId="15126"/>
    <cellStyle name="Comma [0] 3 3 4 8 2 2 4" xfId="15127"/>
    <cellStyle name="Comma [0] 2 2 3 2 8 3 2 2 2" xfId="15128"/>
    <cellStyle name="Comma [0] 3 4 4 9 2 2 2" xfId="15129"/>
    <cellStyle name="Comma [0] 2 2 2 7 4 9" xfId="15130"/>
    <cellStyle name="Comma [0] 3 2 10 10 2 5" xfId="15131"/>
    <cellStyle name="Comma [0] 4 2 4 7 4 5" xfId="15132"/>
    <cellStyle name="Comma [0] 3 4 6 3 3 2 5" xfId="15133"/>
    <cellStyle name="Comma [0] 2 2 2 2 7 3 2 4 2" xfId="15134"/>
    <cellStyle name="Comma [0] 2 3 3 8 2 4 4" xfId="15135"/>
    <cellStyle name="Comma [0] 2 2 7 2 5 3" xfId="15136"/>
    <cellStyle name="Comma [0] 2 2 2 2 7 3 3" xfId="15137"/>
    <cellStyle name="Comma [0] 4 11 10 2" xfId="15138"/>
    <cellStyle name="Comma [0] 3 2 3 8 2 7" xfId="15139"/>
    <cellStyle name="Comma [0] 2 2 3 7 3 2 6" xfId="15140"/>
    <cellStyle name="Comma [0] 4 2 4 8 2 5" xfId="15141"/>
    <cellStyle name="Comma [0] 2 2 2 2 7 3 3 2 2" xfId="15142"/>
    <cellStyle name="Comma [0] 2 3 3 8 3 2 4" xfId="15143"/>
    <cellStyle name="Comma [0] 2 2 2 8 2 9" xfId="15144"/>
    <cellStyle name="Comma [0] 4 11 10 3" xfId="15145"/>
    <cellStyle name="Comma [0] 2 2 3 7 3 2 7" xfId="15146"/>
    <cellStyle name="Comma [0] 4 2 4 8 2 6" xfId="15147"/>
    <cellStyle name="Comma [0] 2 2 2 2 7 3 3 2 3" xfId="15148"/>
    <cellStyle name="Comma [0] 2 3 3 8 3 2 5" xfId="15149"/>
    <cellStyle name="Comma [0] 4 2 4 8 2 7" xfId="15150"/>
    <cellStyle name="Comma [0] 2 2 2 2 7 3 3 2 4" xfId="15151"/>
    <cellStyle name="Comma [0] 2 3 3 8 3 2 6" xfId="15152"/>
    <cellStyle name="Comma [0] 3 4 7 4 10" xfId="15153"/>
    <cellStyle name="Comma [0] 2 2 3 5 12 2 2" xfId="15154"/>
    <cellStyle name="Comma [0] 2 2 2 2 7 3 3 3" xfId="15155"/>
    <cellStyle name="Comma [0] 4 11 11 2" xfId="15156"/>
    <cellStyle name="Comma [0] 3 2 3 8 3 7" xfId="15157"/>
    <cellStyle name="Comma [0] 2 2 3 7 3 3 6" xfId="15158"/>
    <cellStyle name="Comma [0] 4 2 4 8 3 5" xfId="15159"/>
    <cellStyle name="Comma [0] 2 2 2 2 7 3 3 3 2" xfId="15160"/>
    <cellStyle name="Comma [0] 2 3 3 8 3 3 4" xfId="15161"/>
    <cellStyle name="Comma [0] 2 2 2 8 3 9" xfId="15162"/>
    <cellStyle name="Comma [0] 2 2 3 2 8 3 3 2" xfId="15163"/>
    <cellStyle name="Comma [0] 2 2 2 2 7 3 3 4" xfId="15164"/>
    <cellStyle name="Comma [0] 2 2 7 2 5 4" xfId="15165"/>
    <cellStyle name="Comma [0] 2 2 2 2 7 3 4" xfId="15166"/>
    <cellStyle name="Comma [0] 2 2 2 2 7 3 4 2" xfId="15167"/>
    <cellStyle name="Comma [0] 2 2 4 2 2 4" xfId="15168"/>
    <cellStyle name="Comma [0] 4 2 4 9 2 5" xfId="15169"/>
    <cellStyle name="Comma [0] 2 2 2 2 7 3 4 2 2" xfId="15170"/>
    <cellStyle name="Comma [0] 2 3 3 8 4 2 4" xfId="15171"/>
    <cellStyle name="Comma [0] 2 2 4 2 2 4 2" xfId="15172"/>
    <cellStyle name="Comma [0] 2 2 2 9 2 9" xfId="15173"/>
    <cellStyle name="Comma [0] 2 3 2 3 7 3 2 2 2" xfId="15174"/>
    <cellStyle name="Comma [0] 3 2 5 2 2 2 2" xfId="15175"/>
    <cellStyle name="Comma [0] 2 2 3 7 4 2 6" xfId="15176"/>
    <cellStyle name="Comma [0] 2 2 2 2 7 3 4 3" xfId="15177"/>
    <cellStyle name="Comma [0] 3 3 5 5 3 2 2 2" xfId="15178"/>
    <cellStyle name="Comma [0] 2 2 4 2 2 5" xfId="15179"/>
    <cellStyle name="Comma [0] 3 4 4 9 4 2" xfId="15180"/>
    <cellStyle name="Comma [0] 3 3 8 3 5 2 2" xfId="15181"/>
    <cellStyle name="Comma [0] 2 2 4 2 2 6" xfId="15182"/>
    <cellStyle name="Comma [0] 2 3 3 3 8 3 2 2" xfId="15183"/>
    <cellStyle name="Comma [0] 4 2 6 2 2 2" xfId="15184"/>
    <cellStyle name="Comma [0] 2 2 2 2 7 3 4 4" xfId="15185"/>
    <cellStyle name="Comma [0] 2 2 3 2 8 3 4 2" xfId="15186"/>
    <cellStyle name="Comma [0] 2 3 2 3 7 3 2 4" xfId="15187"/>
    <cellStyle name="Comma [0] 2 2 4 2 2 7" xfId="15188"/>
    <cellStyle name="Comma [0] 2 3 3 3 8 3 2 3" xfId="15189"/>
    <cellStyle name="Comma [0] 4 2 6 2 2 3" xfId="15190"/>
    <cellStyle name="Comma [0] 2 2 2 2 7 3 4 5" xfId="15191"/>
    <cellStyle name="Comma [0] 2 3 2 3 7 3 2 5" xfId="15192"/>
    <cellStyle name="Comma [0] 3 2 6 8 4 2 2" xfId="15193"/>
    <cellStyle name="Comma [0] 3 2 5 2 2 5" xfId="15194"/>
    <cellStyle name="Comma [0] 2 2 4 10 2" xfId="15195"/>
    <cellStyle name="Comma [0] 2 2 9 8 4 2" xfId="15196"/>
    <cellStyle name="Comma [0] 2 2 7 2 5 5" xfId="15197"/>
    <cellStyle name="Comma [0] 2 2 2 2 7 3 5" xfId="15198"/>
    <cellStyle name="Comma [0] 2 2 2 2 7 3 5 2" xfId="15199"/>
    <cellStyle name="Comma [0] 2 2 4 2 3 4" xfId="15200"/>
    <cellStyle name="Comma [0] 2 2 2 2 7 3 5 2 2" xfId="15201"/>
    <cellStyle name="Comma [0] 2 3 3 8 5 2 4" xfId="15202"/>
    <cellStyle name="Comma [0] 2 2 4 2 3 4 2" xfId="15203"/>
    <cellStyle name="Comma [0] 2 3 3 2 2 2 2 3" xfId="15204"/>
    <cellStyle name="Comma [0] 3 2 5 2 3 2 2" xfId="15205"/>
    <cellStyle name="Comma [0] 2 2 3 7 5 2 6" xfId="15206"/>
    <cellStyle name="Comma [0] 2 2 2 2 7 3 5 3" xfId="15207"/>
    <cellStyle name="Comma [0] 2 2 4 2 3 5" xfId="15208"/>
    <cellStyle name="Comma [0] 2 2 4 2 3 6" xfId="15209"/>
    <cellStyle name="Comma [0] 2 3 3 3 8 3 3 2" xfId="15210"/>
    <cellStyle name="Comma [0] 4 2 6 2 3 2" xfId="15211"/>
    <cellStyle name="Comma [0] 2 2 2 2 7 3 5 4" xfId="15212"/>
    <cellStyle name="Comma [0] 4 2 6 2 3 3" xfId="15213"/>
    <cellStyle name="Comma [0] 2 2 2 2 7 3 5 5" xfId="15214"/>
    <cellStyle name="Comma [0] 2 2 4 2 3 7" xfId="15215"/>
    <cellStyle name="Comma [0] 3 2 5 2 3 5" xfId="15216"/>
    <cellStyle name="Comma [0] 2 2 4 11 2" xfId="15217"/>
    <cellStyle name="Comma [0] 2 2 9 8 5 2" xfId="15218"/>
    <cellStyle name="Comma [0] 2 3 2 2 11 2 3" xfId="15219"/>
    <cellStyle name="Comma [0] 2 2 2 2 7 3 6" xfId="15220"/>
    <cellStyle name="Comma [0] 2 2 2 2 7 3 6 2" xfId="15221"/>
    <cellStyle name="Comma [0] 4 2 9 2 5 2 2" xfId="15222"/>
    <cellStyle name="Comma [0] 2 2 4 2 4 4" xfId="15223"/>
    <cellStyle name="Comma [0] 2 2 2 2 7 3 7" xfId="15224"/>
    <cellStyle name="Comma [0] 2 2 2 2 7 3 7 2" xfId="15225"/>
    <cellStyle name="Comma [0] 2 2 4 2 5 4" xfId="15226"/>
    <cellStyle name="Comma [0] 2 2 2 2 7 3 8" xfId="15227"/>
    <cellStyle name="Comma [0] 2 2 2 7 6 6 2" xfId="15228"/>
    <cellStyle name="Comma [0] 3 2 2 3 2 3 2 2" xfId="15229"/>
    <cellStyle name="Comma [0] 2 2 7 2 6" xfId="15230"/>
    <cellStyle name="Comma [0] 2 2 2 2 7 4" xfId="15231"/>
    <cellStyle name="Comma [0] 3 3 6 8 9" xfId="15232"/>
    <cellStyle name="Comma [0] 3 2 2 3 2 3 2 2 2" xfId="15233"/>
    <cellStyle name="Comma [0] 2 2 7 2 6 2" xfId="15234"/>
    <cellStyle name="Comma [0] 2 2 2 2 7 4 2" xfId="15235"/>
    <cellStyle name="Comma [0] 2 2 3 8 2 2 7" xfId="15236"/>
    <cellStyle name="Comma [0] 4 2 5 7 2 6" xfId="15237"/>
    <cellStyle name="Comma [0] 2 2 2 2 7 4 2 2 3" xfId="15238"/>
    <cellStyle name="Comma [0] 2 3 3 9 2 2 5" xfId="15239"/>
    <cellStyle name="Comma [0] 4 2 5 7 2 7" xfId="15240"/>
    <cellStyle name="Comma [0] 2 2 2 2 7 4 2 2 4" xfId="15241"/>
    <cellStyle name="Comma [0] 2 3 3 9 2 2 6" xfId="15242"/>
    <cellStyle name="Comma [0] 2 2 2 2 7 4 2 2 5" xfId="15243"/>
    <cellStyle name="Comma [0] 2 3 3 9 2 2 7" xfId="15244"/>
    <cellStyle name="Comma [0] 4 2 5 7 4 5" xfId="15245"/>
    <cellStyle name="Comma [0] 3 4 6 4 3 2 5" xfId="15246"/>
    <cellStyle name="Comma [0] 2 2 2 2 7 4 2 4 2" xfId="15247"/>
    <cellStyle name="Comma [0] 2 3 3 9 2 4 4" xfId="15248"/>
    <cellStyle name="Comma [0] 2 2 3 7 4 9" xfId="15249"/>
    <cellStyle name="Comma [0] 2 2 2 2 7 4 2 6" xfId="15250"/>
    <cellStyle name="Comma [0] 2 3 2 4 2 2 2 2" xfId="15251"/>
    <cellStyle name="Comma [0] 2 2 2 3 2 2 4 2" xfId="15252"/>
    <cellStyle name="Comma [0] 2 2 9 9 2 3" xfId="15253"/>
    <cellStyle name="Comma [0] 4 3 2 3 3 3 2" xfId="15254"/>
    <cellStyle name="Comma [0] 2 2 2 2 7 4 2 7" xfId="15255"/>
    <cellStyle name="Comma [0] 2 3 2 4 2 2 2 3" xfId="15256"/>
    <cellStyle name="Comma [0] 2 2 2 2 7 4 3" xfId="15257"/>
    <cellStyle name="Comma [0] 2 3 3 6 10 4" xfId="15258"/>
    <cellStyle name="Comma [0] 2 2 3 8 3 2 7" xfId="15259"/>
    <cellStyle name="Comma [0] 4 2 5 8 2 6" xfId="15260"/>
    <cellStyle name="Comma [0] 2 2 2 2 7 4 3 2 3" xfId="15261"/>
    <cellStyle name="Comma [0] 2 3 3 9 3 2 5" xfId="15262"/>
    <cellStyle name="Comma [0] 4 2 5 8 2 7" xfId="15263"/>
    <cellStyle name="Comma [0] 2 2 2 2 7 4 3 2 4" xfId="15264"/>
    <cellStyle name="Comma [0] 2 3 3 9 3 2 6" xfId="15265"/>
    <cellStyle name="Comma [0] 2 2 2 2 7 4 3 2 5" xfId="15266"/>
    <cellStyle name="Comma [0] 2 3 3 9 3 2 7" xfId="15267"/>
    <cellStyle name="Comma [0] 2 2 3 7 6 10" xfId="15268"/>
    <cellStyle name="Comma [0] 4 2 5 8 4 5" xfId="15269"/>
    <cellStyle name="Comma [0] 2 2 2 2 7 4 3 4 2" xfId="15270"/>
    <cellStyle name="Comma [0] 2 3 3 9 3 4 4" xfId="15271"/>
    <cellStyle name="Comma [0] 2 2 3 8 4 9" xfId="15272"/>
    <cellStyle name="Comma [0] 2 2 2 2 7 4 3 6" xfId="15273"/>
    <cellStyle name="Comma [0] 2 3 2 4 2 2 3 2" xfId="15274"/>
    <cellStyle name="Comma [0] 2 2 2 2 7 4 4" xfId="15275"/>
    <cellStyle name="Comma [0] 2 2 2 2 7 4 5" xfId="15276"/>
    <cellStyle name="Comma [0] 2 2 2 2 7 4 6" xfId="15277"/>
    <cellStyle name="Comma [0] 2 2 2 2 7 4 7" xfId="15278"/>
    <cellStyle name="Comma [0] 2 2 2 2 7 4 8" xfId="15279"/>
    <cellStyle name="Comma [0] 3 2 2 3 2 3 2 3" xfId="15280"/>
    <cellStyle name="Comma [0] 2 2 7 2 7" xfId="15281"/>
    <cellStyle name="Comma [0] 2 2 2 2 7 5" xfId="15282"/>
    <cellStyle name="Comma [0] 3 3 15 3 4 2" xfId="15283"/>
    <cellStyle name="Comma [0] 3 2 9 9 2 2 2" xfId="15284"/>
    <cellStyle name="Comma [0] 2 2 2 2 7 5 10" xfId="15285"/>
    <cellStyle name="Comma [0] 4 5 5 5 5" xfId="15286"/>
    <cellStyle name="Comma [0] 4 3 6 13 3" xfId="15287"/>
    <cellStyle name="Comma [0] 2 2 2 7 10 2 4" xfId="15288"/>
    <cellStyle name="Comma [0] 2 2 4 2 11 4" xfId="15289"/>
    <cellStyle name="Comma [0] 3 2 2 2 6 3 2 4" xfId="15290"/>
    <cellStyle name="Comma [0] 2 2 2 2 7 5 2 2" xfId="15291"/>
    <cellStyle name="Comma [0] 3 2 5 7 2 7" xfId="15292"/>
    <cellStyle name="Comma [0] 2 2 5 10 4" xfId="15293"/>
    <cellStyle name="Comma [0] 2 2 3 9 2 2 6" xfId="15294"/>
    <cellStyle name="Comma [0] 2 4 5 5 3 2 5" xfId="15295"/>
    <cellStyle name="Comma [0] 2 2 4 2 11 4 2" xfId="15296"/>
    <cellStyle name="Comma [0] 4 2 6 7 2 5" xfId="15297"/>
    <cellStyle name="Comma [0] 2 2 2 2 7 5 2 2 2" xfId="15298"/>
    <cellStyle name="Comma [0] 2 2 4 7 2 9" xfId="15299"/>
    <cellStyle name="Comma [0] 2 2 5 10 5" xfId="15300"/>
    <cellStyle name="Comma [0] 2 2 3 9 2 2 7" xfId="15301"/>
    <cellStyle name="Comma [0] 4 2 6 7 2 6" xfId="15302"/>
    <cellStyle name="Comma [0] 2 2 2 2 7 5 2 2 3" xfId="15303"/>
    <cellStyle name="Comma [0] 2 2 5 10 6" xfId="15304"/>
    <cellStyle name="Comma [0] 4 2 6 7 2 7" xfId="15305"/>
    <cellStyle name="Comma [0] 2 2 2 2 7 5 2 2 4" xfId="15306"/>
    <cellStyle name="Comma [0] 4 3 6 13 4" xfId="15307"/>
    <cellStyle name="Comma [0] 2 2 2 7 10 2 5" xfId="15308"/>
    <cellStyle name="Comma [0] 2 2 4 2 11 5" xfId="15309"/>
    <cellStyle name="Comma [0] 4 9 3 3 4 2" xfId="15310"/>
    <cellStyle name="Comma [0] 3 2 2 2 6 3 2 5" xfId="15311"/>
    <cellStyle name="Comma [0] 2 2 2 2 7 5 2 3" xfId="15312"/>
    <cellStyle name="Comma [0] 3 7 8 2 4 2" xfId="15313"/>
    <cellStyle name="Comma [0] 2 2 4 2 11 6" xfId="15314"/>
    <cellStyle name="Comma [0] 2 2 3 2 8 5 2 2" xfId="15315"/>
    <cellStyle name="Comma [0] 2 2 2 2 7 5 2 4" xfId="15316"/>
    <cellStyle name="Comma [0] 2 2 5 12 4" xfId="15317"/>
    <cellStyle name="Comma [0] 4 2 6 7 4 5" xfId="15318"/>
    <cellStyle name="Comma [0] 3 4 6 5 3 2 5" xfId="15319"/>
    <cellStyle name="Comma [0] 2 2 2 2 7 5 2 4 2" xfId="15320"/>
    <cellStyle name="Comma [0] 2 2 4 7 4 9" xfId="15321"/>
    <cellStyle name="Comma [0] 2 2 4 2 11 7" xfId="15322"/>
    <cellStyle name="Comma [0] 2 2 2 2 7 5 2 5" xfId="15323"/>
    <cellStyle name="Comma [0] 2 2 2 2 7 5 2 6" xfId="15324"/>
    <cellStyle name="Comma [0] 2 3 2 4 2 3 2 2" xfId="15325"/>
    <cellStyle name="Comma [0] 2 2 2 3 2 3 4 2" xfId="15326"/>
    <cellStyle name="Comma [0] 2 2 2 2 7 5 2 7" xfId="15327"/>
    <cellStyle name="Comma [0] 2 3 2 4 2 3 2 3" xfId="15328"/>
    <cellStyle name="Comma [0] 2 2 4 6 8 10" xfId="15329"/>
    <cellStyle name="Comma [0] 4 2 4 5 2 2 2 2" xfId="15330"/>
    <cellStyle name="Comma [0] 2 2 2 2 7 5 3" xfId="15331"/>
    <cellStyle name="Comma [0] 2 2 4 2 12 4" xfId="15332"/>
    <cellStyle name="Comma [0] 3 18 2 2 5" xfId="15333"/>
    <cellStyle name="Comma [0] 2 2 2 2 7 5 3 2" xfId="15334"/>
    <cellStyle name="Comma [0] 4 2 6 8 2 5" xfId="15335"/>
    <cellStyle name="Comma [0] 2 2 2 2 7 5 3 2 2" xfId="15336"/>
    <cellStyle name="Comma [0] 2 2 4 8 2 9" xfId="15337"/>
    <cellStyle name="Comma [0] 3 2 5 8 2 7" xfId="15338"/>
    <cellStyle name="Comma [0] 2 2 3 9 3 2 6" xfId="15339"/>
    <cellStyle name="Comma [0] 2 2 3 9 3 2 7" xfId="15340"/>
    <cellStyle name="Comma [0] 4 2 6 8 2 6" xfId="15341"/>
    <cellStyle name="Comma [0] 2 2 2 2 7 5 3 2 3" xfId="15342"/>
    <cellStyle name="Comma [0] 4 2 6 8 2 7" xfId="15343"/>
    <cellStyle name="Comma [0] 2 2 2 2 7 5 3 2 4" xfId="15344"/>
    <cellStyle name="Comma [0] 2 2 2 2 7 5 3 2 5" xfId="15345"/>
    <cellStyle name="Comma [0] 2 2 4 2 12 5" xfId="15346"/>
    <cellStyle name="Comma [0] 2 2 2 2 7 5 3 3" xfId="15347"/>
    <cellStyle name="Comma [0] 2 2 2 2 7 5 3 4" xfId="15348"/>
    <cellStyle name="Comma [0] 4 2 6 8 4 5" xfId="15349"/>
    <cellStyle name="Comma [0] 2 2 2 2 7 5 3 4 2" xfId="15350"/>
    <cellStyle name="Comma [0] 2 2 4 8 4 9" xfId="15351"/>
    <cellStyle name="Comma [0] 2 2 2 2 7 5 3 5" xfId="15352"/>
    <cellStyle name="Comma [0] 2 2 2 2 7 5 3 6" xfId="15353"/>
    <cellStyle name="Comma [0] 2 3 2 4 2 3 3 2" xfId="15354"/>
    <cellStyle name="Comma [0] 2 2 2 2 7 5 3 7" xfId="15355"/>
    <cellStyle name="Comma [0] 3 2 2 3 7 3 2 2" xfId="15356"/>
    <cellStyle name="Comma [0] 2 2 2 2 7 5 4" xfId="15357"/>
    <cellStyle name="Comma [0] 3 2 2 3 7 3 2 2 2" xfId="15358"/>
    <cellStyle name="Comma [0] 2 2 2 2 7 5 4 2" xfId="15359"/>
    <cellStyle name="Comma [0] 5 4 10 2 2" xfId="15360"/>
    <cellStyle name="Comma [0] 2 2 4 4 2 4" xfId="15361"/>
    <cellStyle name="Comma [0] 2 2 4 2 13 4" xfId="15362"/>
    <cellStyle name="Comma [0] 2 3 2 3 7 5 2 2" xfId="15363"/>
    <cellStyle name="Comma [0] 4 2 6 9 2 5" xfId="15364"/>
    <cellStyle name="Comma [0] 2 2 2 2 7 5 4 2 2" xfId="15365"/>
    <cellStyle name="Comma [0] 5 4 10 2 2 2" xfId="15366"/>
    <cellStyle name="Comma [0] 2 2 4 9 2 9" xfId="15367"/>
    <cellStyle name="Comma [0] 2 2 4 4 2 4 2" xfId="15368"/>
    <cellStyle name="Comma [0] 3 2 5 4 2 2 2" xfId="15369"/>
    <cellStyle name="Comma [0] 2 2 3 9 4 2 6" xfId="15370"/>
    <cellStyle name="Comma [0] 2 2 2 2 7 5 4 3" xfId="15371"/>
    <cellStyle name="Comma [0] 5 4 10 2 3" xfId="15372"/>
    <cellStyle name="Comma [0] 2 2 4 4 2 5" xfId="15373"/>
    <cellStyle name="Comma [0] 2 2 4 2 13 5" xfId="15374"/>
    <cellStyle name="Comma [0] 5 4 10 2 4" xfId="15375"/>
    <cellStyle name="Comma [0] 2 2 4 4 2 6" xfId="15376"/>
    <cellStyle name="Comma [0] 2 3 3 3 8 5 2 2" xfId="15377"/>
    <cellStyle name="Comma [0] 4 2 6 4 2 2" xfId="15378"/>
    <cellStyle name="Comma [0] 2 2 2 2 7 5 4 4" xfId="15379"/>
    <cellStyle name="Comma [0] 4 2 6 4 2 3" xfId="15380"/>
    <cellStyle name="Comma [0] 2 2 2 2 7 5 4 5" xfId="15381"/>
    <cellStyle name="Comma [0] 5 4 10 2 5" xfId="15382"/>
    <cellStyle name="Comma [0] 2 2 4 4 2 7" xfId="15383"/>
    <cellStyle name="Comma [0] 3 2 2 3 7 3 2 3" xfId="15384"/>
    <cellStyle name="Comma [0] 2 2 2 2 7 5 5" xfId="15385"/>
    <cellStyle name="Comma [0] 2 2 2 2 7 5 5 2" xfId="15386"/>
    <cellStyle name="Comma [0] 5 4 10 3 2" xfId="15387"/>
    <cellStyle name="Comma [0] 2 2 4 4 3 4" xfId="15388"/>
    <cellStyle name="Comma [0] 2 2 4 4 3 4 2" xfId="15389"/>
    <cellStyle name="Comma [0] 2 3 3 2 4 2 2 3" xfId="15390"/>
    <cellStyle name="Comma [0] 2 2 2 2 7 5 5 2 2" xfId="15391"/>
    <cellStyle name="Comma [0] 2 3 2 2 3 2 2 5" xfId="15392"/>
    <cellStyle name="Comma [0] 3 2 5 4 3 2 2" xfId="15393"/>
    <cellStyle name="Comma [0] 2 2 3 9 5 2 6" xfId="15394"/>
    <cellStyle name="Comma [0] 2 2 2 2 7 5 5 3" xfId="15395"/>
    <cellStyle name="Comma [0] 2 2 4 4 3 5" xfId="15396"/>
    <cellStyle name="Comma [0] 4 2 6 4 3 2" xfId="15397"/>
    <cellStyle name="Comma [0] 3 2 2 8 7 3 2 2" xfId="15398"/>
    <cellStyle name="Comma [0] 2 2 2 2 7 5 5 4" xfId="15399"/>
    <cellStyle name="Comma [0] 2 2 4 4 3 6" xfId="15400"/>
    <cellStyle name="Comma [0] 4 2 6 4 3 3" xfId="15401"/>
    <cellStyle name="Comma [0] 3 2 2 8 7 3 2 3" xfId="15402"/>
    <cellStyle name="Comma [0] 2 2 2 2 7 5 5 5" xfId="15403"/>
    <cellStyle name="Comma [0] 2 2 4 4 3 7" xfId="15404"/>
    <cellStyle name="Comma [0] 3 2 2 3 7 3 2 4" xfId="15405"/>
    <cellStyle name="Comma [0] 2 2 2 2 7 5 6" xfId="15406"/>
    <cellStyle name="Comma [0] 2 2 2 3 8 5 2 2" xfId="15407"/>
    <cellStyle name="Comma [0] 2 2 2 2 7 5 6 2" xfId="15408"/>
    <cellStyle name="Comma [0] 2 3 2 9 10 3" xfId="15409"/>
    <cellStyle name="Comma [0] 5 4 10 4 2" xfId="15410"/>
    <cellStyle name="Comma [0] 2 2 4 4 4 4" xfId="15411"/>
    <cellStyle name="Comma [0] 4 3 5 7 2 7" xfId="15412"/>
    <cellStyle name="Comma [0] 3 2 5 4 4 2" xfId="15413"/>
    <cellStyle name="Comma [0] 2 2 2 2 8 4 2 2 4" xfId="15414"/>
    <cellStyle name="Comma [0] 3 2 2 3 7 3 2 5" xfId="15415"/>
    <cellStyle name="Comma [0] 2 2 2 2 7 5 7" xfId="15416"/>
    <cellStyle name="Comma [0] 2 2 2 9 8 4 2" xfId="15417"/>
    <cellStyle name="Comma [0] 2 3 2 5 2 2 5" xfId="15418"/>
    <cellStyle name="Comma [0] 2 3 3 12 2" xfId="15419"/>
    <cellStyle name="Comma [0] 5 3 7 3 3" xfId="15420"/>
    <cellStyle name="Comma [0] 2 4 2 6 2 2 3" xfId="15421"/>
    <cellStyle name="Comma [0] 2 2 2 4 2 2 7" xfId="15422"/>
    <cellStyle name="Comma [0] 2 2 2 2 7 5 7 2" xfId="15423"/>
    <cellStyle name="Comma [0] 2 3 2 9 11 3" xfId="15424"/>
    <cellStyle name="Comma [0] 3 12 4 2 2 3" xfId="15425"/>
    <cellStyle name="Comma [0] 2 2 4 4 5 4" xfId="15426"/>
    <cellStyle name="Comma [0] 2 2 2 2 7 5 8" xfId="15427"/>
    <cellStyle name="Comma [0] 3 2 2 3 2 3 2 4" xfId="15428"/>
    <cellStyle name="Comma [0] 2 2 7 2 8" xfId="15429"/>
    <cellStyle name="Comma [0] 2 2 2 2 7 6" xfId="15430"/>
    <cellStyle name="Comma [0] 2 2 2 3 3 5 2 2" xfId="15431"/>
    <cellStyle name="Comma [0] 2 2 4 8 2 4 2 2" xfId="15432"/>
    <cellStyle name="Comma [0] 2 2 2 6 6 3 2 3" xfId="15433"/>
    <cellStyle name="Comma [0] 3 2 2 9 5 5" xfId="15434"/>
    <cellStyle name="Comma [0] 2 2 3 6 4 5 4" xfId="15435"/>
    <cellStyle name="Comma [0] 2 3 3 7 4 5 2" xfId="15436"/>
    <cellStyle name="Comma [0] 4 6 2 4 2" xfId="15437"/>
    <cellStyle name="Comma [0] 3 2 5 8 2 2 2 2" xfId="15438"/>
    <cellStyle name="Comma [0] 2 2 2 2 7 6 10" xfId="15439"/>
    <cellStyle name="Comma [0] 2 2 2 2 7 6 2 2" xfId="15440"/>
    <cellStyle name="Comma [0] 2 2 2 9 10 3 2" xfId="15441"/>
    <cellStyle name="Comma [0] 4 5 6 5 5" xfId="15442"/>
    <cellStyle name="Comma [0] 2 2 2 7 11 2 4" xfId="15443"/>
    <cellStyle name="Comma [0] 4 2 7 7 2 5" xfId="15444"/>
    <cellStyle name="Comma [0] 3 3 4 10" xfId="15445"/>
    <cellStyle name="Comma [0] 2 2 2 2 7 6 2 2 2" xfId="15446"/>
    <cellStyle name="Comma [0] 2 2 2 3 4 3 2 3" xfId="15447"/>
    <cellStyle name="Comma [0] 2 3 5 2 9" xfId="15448"/>
    <cellStyle name="Comma [0] 3 3 4 10 2" xfId="15449"/>
    <cellStyle name="Comma [0] 2 2 2 2 7 6 2 2 2 2" xfId="15450"/>
    <cellStyle name="Comma [0] 2 3 3 9 10 2 2 2" xfId="15451"/>
    <cellStyle name="Comma [0] 4 2 7 7 2 6" xfId="15452"/>
    <cellStyle name="Comma [0] 3 3 4 11" xfId="15453"/>
    <cellStyle name="Comma [0] 2 2 2 2 7 6 2 2 3" xfId="15454"/>
    <cellStyle name="Comma [0] 4 2 7 7 2 7" xfId="15455"/>
    <cellStyle name="Comma [0] 3 3 4 12" xfId="15456"/>
    <cellStyle name="Comma [0] 2 2 2 2 7 6 2 2 4" xfId="15457"/>
    <cellStyle name="Comma [0] 3 3 4 13" xfId="15458"/>
    <cellStyle name="Comma [0] 2 2 2 2 7 6 2 2 5" xfId="15459"/>
    <cellStyle name="Comma [0] 2 2 2 7 11 2 5" xfId="15460"/>
    <cellStyle name="Comma [0] 2 2 2 2 7 6 2 3" xfId="15461"/>
    <cellStyle name="Comma [0] 2 2 2 2 7 6 2 4" xfId="15462"/>
    <cellStyle name="Comma [0] 4 2 7 7 4 5" xfId="15463"/>
    <cellStyle name="Comma [0] 3 4 6 6 3 2 5" xfId="15464"/>
    <cellStyle name="Comma [0] 2 2 2 2 7 6 2 4 2" xfId="15465"/>
    <cellStyle name="Comma [0] 2 2 2 2 7 6 2 5" xfId="15466"/>
    <cellStyle name="Comma [0] 2 2 2 2 7 6 2 6" xfId="15467"/>
    <cellStyle name="Comma [0] 2 2 2 5 13 2" xfId="15468"/>
    <cellStyle name="Comma [0] 2 3 2 4 2 4 2 2" xfId="15469"/>
    <cellStyle name="Comma [0] 2 2 2 2 7 6 3 2" xfId="15470"/>
    <cellStyle name="Comma [0] 2 2 2 9 10 4 2" xfId="15471"/>
    <cellStyle name="Comma [0] 4 2 7 8 2 5" xfId="15472"/>
    <cellStyle name="Comma [0] 3 3 9 10" xfId="15473"/>
    <cellStyle name="Comma [0] 2 2 2 2 7 6 3 2 2" xfId="15474"/>
    <cellStyle name="Comma [0] 2 2 2 3 5 3 2 3" xfId="15475"/>
    <cellStyle name="Comma [0] 2 4 5 2 9" xfId="15476"/>
    <cellStyle name="Comma [0] 3 3 9 10 2" xfId="15477"/>
    <cellStyle name="Comma [0] 2 2 2 2 7 6 3 2 2 2" xfId="15478"/>
    <cellStyle name="Comma [0] 4 2 7 8 2 6" xfId="15479"/>
    <cellStyle name="Comma [0] 3 3 9 11" xfId="15480"/>
    <cellStyle name="Comma [0] 2 2 2 2 7 6 3 2 3" xfId="15481"/>
    <cellStyle name="Comma [0] 4 2 7 8 2 7" xfId="15482"/>
    <cellStyle name="Comma [0] 3 3 9 12" xfId="15483"/>
    <cellStyle name="Comma [0] 2 2 2 2 7 6 3 2 4" xfId="15484"/>
    <cellStyle name="Comma [0] 3 5 7 2 2 2 2" xfId="15485"/>
    <cellStyle name="Comma [0] 3 3 9 13" xfId="15486"/>
    <cellStyle name="Comma [0] 2 2 2 2 7 6 3 2 5" xfId="15487"/>
    <cellStyle name="Comma [0] 2 2 2 2 7 6 3 3" xfId="15488"/>
    <cellStyle name="Comma [0] 4 2 7 8 3 5" xfId="15489"/>
    <cellStyle name="Comma [0] 2 2 2 2 7 6 3 3 2" xfId="15490"/>
    <cellStyle name="Comma [0] 4 2 7 9 2 5" xfId="15491"/>
    <cellStyle name="Comma [0] 2 2 2 2 7 6 4 2 2" xfId="15492"/>
    <cellStyle name="Comma [0] 5 4 11 2 2 2" xfId="15493"/>
    <cellStyle name="Comma [0] 2 2 4 5 2 4 2" xfId="15494"/>
    <cellStyle name="Comma [0] 2 2 2 2 7 6 4 3" xfId="15495"/>
    <cellStyle name="Comma [0] 5 4 11 2 3" xfId="15496"/>
    <cellStyle name="Comma [0] 2 2 4 5 2 5" xfId="15497"/>
    <cellStyle name="Comma [0] 3 4 6 2 10" xfId="15498"/>
    <cellStyle name="Comma [0] 2 2 2 2 7 6 5 2" xfId="15499"/>
    <cellStyle name="Comma [0] 5 4 11 3 2" xfId="15500"/>
    <cellStyle name="Comma [0] 2 2 4 5 3 4" xfId="15501"/>
    <cellStyle name="Comma [0] 2 2 4 5 3 4 2" xfId="15502"/>
    <cellStyle name="Comma [0] 2 3 3 2 5 2 2 3" xfId="15503"/>
    <cellStyle name="Comma [0] 2 2 2 2 7 6 5 2 2" xfId="15504"/>
    <cellStyle name="Comma [0] 2 2 2 2 7 6 5 3" xfId="15505"/>
    <cellStyle name="Comma [0] 2 3 3 8 5 2 2 2 2" xfId="15506"/>
    <cellStyle name="Comma [0] 2 2 4 5 3 5" xfId="15507"/>
    <cellStyle name="Comma [0] 2 2 2 2 7 6 8" xfId="15508"/>
    <cellStyle name="Comma [0] 2 2 2 2 7 6 9" xfId="15509"/>
    <cellStyle name="Comma [0] 3 2 2 3 2 3 2 5" xfId="15510"/>
    <cellStyle name="Comma [0] 2 2 7 2 9" xfId="15511"/>
    <cellStyle name="Comma [0] 2 2 2 2 7 7" xfId="15512"/>
    <cellStyle name="Comma [0] 2 3 2 9 12 2 2" xfId="15513"/>
    <cellStyle name="Comma [0] 2 2 4 4 6 3 2" xfId="15514"/>
    <cellStyle name="Comma [0] 2 2 2 2 7 7 10" xfId="15515"/>
    <cellStyle name="Comma [0] 2 2 2 2 7 7 2" xfId="15516"/>
    <cellStyle name="Comma [0] 2 2 2 9 11 3" xfId="15517"/>
    <cellStyle name="Comma [0] 2 2 2 2 7 7 2 2" xfId="15518"/>
    <cellStyle name="Comma [0] 3 3 2 5 4 4" xfId="15519"/>
    <cellStyle name="Comma [0] 3 2 2 11 2 6" xfId="15520"/>
    <cellStyle name="Comma [0] 4 2 8 7 2 6" xfId="15521"/>
    <cellStyle name="Comma [0] 2 2 2 2 7 7 2 2 3" xfId="15522"/>
    <cellStyle name="Comma [0] 3 3 2 5 4 5" xfId="15523"/>
    <cellStyle name="Comma [0] 3 2 2 11 2 7" xfId="15524"/>
    <cellStyle name="Comma [0] 4 2 8 7 2 7" xfId="15525"/>
    <cellStyle name="Comma [0] 2 2 2 2 7 7 2 2 4" xfId="15526"/>
    <cellStyle name="Comma [0] 2 2 2 2 7 7 2 2 5" xfId="15527"/>
    <cellStyle name="Comma [0] 2 2 2 2 7 7 2 3" xfId="15528"/>
    <cellStyle name="Comma [0] 3 2 2 2 9 2" xfId="15529"/>
    <cellStyle name="Comma [0] 2 2 2 2 7 7 2 4" xfId="15530"/>
    <cellStyle name="Comma [0] 3 2 2 11 4 5" xfId="15531"/>
    <cellStyle name="Comma [0] 4 2 8 7 4 5" xfId="15532"/>
    <cellStyle name="Comma [0] 3 4 6 7 3 2 5" xfId="15533"/>
    <cellStyle name="Comma [0] 3 2 2 2 9 2 2" xfId="15534"/>
    <cellStyle name="Comma [0] 2 2 2 2 7 7 2 4 2" xfId="15535"/>
    <cellStyle name="Comma [0] 3 2 2 2 9 3" xfId="15536"/>
    <cellStyle name="Comma [0] 2 2 2 2 7 7 2 5" xfId="15537"/>
    <cellStyle name="Comma [0] 2 2 4 17 2 2 2" xfId="15538"/>
    <cellStyle name="Comma [0] 3 2 2 2 9 4" xfId="15539"/>
    <cellStyle name="Comma [0] 2 2 2 2 7 7 2 6" xfId="15540"/>
    <cellStyle name="Comma [0] 2 3 2 4 2 5 2 2" xfId="15541"/>
    <cellStyle name="Comma [0] 5 8 10 2 3" xfId="15542"/>
    <cellStyle name="Comma [0] 2 2 4 2 10 2 2" xfId="15543"/>
    <cellStyle name="Comma [0] 3 2 2 2 9 5" xfId="15544"/>
    <cellStyle name="Comma [0] 2 2 2 2 7 7 2 7" xfId="15545"/>
    <cellStyle name="Comma [0] 2 2 2 2 7 7 3" xfId="15546"/>
    <cellStyle name="Comma [0] 2 2 2 9 11 4" xfId="15547"/>
    <cellStyle name="Comma [0] 2 2 2 2 7 7 3 2" xfId="15548"/>
    <cellStyle name="Comma [0] 3 4 5 2 9" xfId="15549"/>
    <cellStyle name="Comma [0] 2 2 2 4 5 3 2 3" xfId="15550"/>
    <cellStyle name="Comma [0] 2 2 2 2 7 7 3 2 2 2" xfId="15551"/>
    <cellStyle name="Comma [0] 3 3 2 6 4 4" xfId="15552"/>
    <cellStyle name="Comma [0] 3 2 2 12 2 6" xfId="15553"/>
    <cellStyle name="Comma [0] 2 4 6 2 2 4 2" xfId="15554"/>
    <cellStyle name="Comma [0] 2 2 2 2 7 7 3 2 3" xfId="15555"/>
    <cellStyle name="Comma [0] 2 2 2 2 7 7 3 3" xfId="15556"/>
    <cellStyle name="Comma [0] 2 2 2 2 7 7 3 3 2" xfId="15557"/>
    <cellStyle name="Comma [0] 3 3 5 14" xfId="15558"/>
    <cellStyle name="Comma [0] 2 2 5 3 2 2 4" xfId="15559"/>
    <cellStyle name="Comma [0] 5 4 12 2 2" xfId="15560"/>
    <cellStyle name="Comma [0] 2 2 4 6 2 4" xfId="15561"/>
    <cellStyle name="Comma [0] 2 3 5 4 2 2 2" xfId="15562"/>
    <cellStyle name="Comma [0] 2 2 2 2 7 7 4 2" xfId="15563"/>
    <cellStyle name="Comma [0] 3 2 5 6 2 3" xfId="15564"/>
    <cellStyle name="Comma [0] 2 3 3 14 2 2 2 2" xfId="15565"/>
    <cellStyle name="Comma [0] 3 3 5 15" xfId="15566"/>
    <cellStyle name="Comma [0] 2 2 5 3 2 2 5" xfId="15567"/>
    <cellStyle name="Comma [0] 2 2 2 2 7 7 4 3" xfId="15568"/>
    <cellStyle name="Comma [0] 3 2 15 2 2 2" xfId="15569"/>
    <cellStyle name="Comma [0] 2 2 4 6 2 5" xfId="15570"/>
    <cellStyle name="Comma [0] 2 3 5 4 2 2 3" xfId="15571"/>
    <cellStyle name="Comma [0] 5 4 12 3" xfId="15572"/>
    <cellStyle name="Comma [0] 4 3 5 6 3 2 2 2" xfId="15573"/>
    <cellStyle name="Comma [0] 2 3 5 4 2 3" xfId="15574"/>
    <cellStyle name="Comma [0] 2 2 2 2 7 7 5" xfId="15575"/>
    <cellStyle name="Comma [0] 5 4 12 4" xfId="15576"/>
    <cellStyle name="Comma [0] 2 3 5 4 2 4" xfId="15577"/>
    <cellStyle name="Comma [0] 2 2 2 2 7 7 6" xfId="15578"/>
    <cellStyle name="Comma [0] 2 2 2 2 7 7 6 2" xfId="15579"/>
    <cellStyle name="Comma [0] 2 4 2 10 5" xfId="15580"/>
    <cellStyle name="Comma [0] 3 2 6 3 2 2 4" xfId="15581"/>
    <cellStyle name="Comma [0] 2 2 4 6 4 4" xfId="15582"/>
    <cellStyle name="Comma [0] 2 3 5 4 2 4 2" xfId="15583"/>
    <cellStyle name="Comma [0] 5 4 12 5" xfId="15584"/>
    <cellStyle name="Comma [0] 2 3 5 4 2 5" xfId="15585"/>
    <cellStyle name="Comma [0] 2 2 2 2 7 7 7" xfId="15586"/>
    <cellStyle name="Comma [0] 2 3 2 5 4 2 5" xfId="15587"/>
    <cellStyle name="Comma [0] 2 2 3 9 6 10" xfId="15588"/>
    <cellStyle name="Comma [0] 2 3 3 8 10 6" xfId="15589"/>
    <cellStyle name="Comma [0] 4 2 9 7 2 2 5" xfId="15590"/>
    <cellStyle name="Comma [0] 4 12" xfId="15591"/>
    <cellStyle name="Comma [0] 2 2 2 4 4 2 7" xfId="15592"/>
    <cellStyle name="Comma [0] 2 2 2 2 7 7 7 2" xfId="15593"/>
    <cellStyle name="Comma [0] 2 4 2 11 5" xfId="15594"/>
    <cellStyle name="Comma [0] 2 2 4 6 5 4" xfId="15595"/>
    <cellStyle name="Comma [0] 2 3 5 4 2 6" xfId="15596"/>
    <cellStyle name="Comma [0] 4 3 7 4 2 2" xfId="15597"/>
    <cellStyle name="Comma [0] 2 2 2 2 7 7 8" xfId="15598"/>
    <cellStyle name="Comma [0] 3 2 2 3 4 7 2" xfId="15599"/>
    <cellStyle name="Comma [0] 2 3 5 4 2 7" xfId="15600"/>
    <cellStyle name="Comma [0] 4 3 7 4 2 3" xfId="15601"/>
    <cellStyle name="Comma [0] 2 2 2 2 7 7 9" xfId="15602"/>
    <cellStyle name="Comma [0] 2 3 2 9 6 3 4 2" xfId="15603"/>
    <cellStyle name="Comma [0] 3 8 4 2 4 2" xfId="15604"/>
    <cellStyle name="Comma [0] 2 2 3 3 4 5 2 2" xfId="15605"/>
    <cellStyle name="Comma [0] 2 2 2 2 7 8" xfId="15606"/>
    <cellStyle name="Comma [0] 2 2 2 2 7 8 10" xfId="15607"/>
    <cellStyle name="Comma [0] 3 3 3 5 4 3" xfId="15608"/>
    <cellStyle name="Comma [0] 2 2 2 2 9 2 3 2 5" xfId="15609"/>
    <cellStyle name="Comma [0] 4 2 9 7 2 5" xfId="15610"/>
    <cellStyle name="Comma [0] 2 2 2 2 7 8 2 2 2" xfId="15611"/>
    <cellStyle name="Comma [0] 4 3 5 2 9" xfId="15612"/>
    <cellStyle name="Comma [0] 2 2 2 5 4 3 2 3" xfId="15613"/>
    <cellStyle name="Comma [0] 2 2 2 2 7 8 2 2 2 2" xfId="15614"/>
    <cellStyle name="Comma [0] 2 2 2 4 4 5 4" xfId="15615"/>
    <cellStyle name="Comma [0] 4 2 9 7 2 6" xfId="15616"/>
    <cellStyle name="Comma [0] 2 2 2 2 7 8 2 2 3" xfId="15617"/>
    <cellStyle name="Comma [0] 4 2 9 7 2 7" xfId="15618"/>
    <cellStyle name="Comma [0] 2 2 2 2 7 8 2 2 4" xfId="15619"/>
    <cellStyle name="Comma [0] 3 3 3 5 4 5" xfId="15620"/>
    <cellStyle name="Comma [0] 2 2 3 6 11 2 2" xfId="15621"/>
    <cellStyle name="Comma [0] 2 2 2 2 7 8 2 2 5" xfId="15622"/>
    <cellStyle name="Comma [0] 2 2 3 6 11 2 3" xfId="15623"/>
    <cellStyle name="Comma [0] 2 2 2 2 7 8 2 3" xfId="15624"/>
    <cellStyle name="Comma [0] 3 2 2 3 9 2" xfId="15625"/>
    <cellStyle name="Comma [0] 2 2 2 2 7 8 2 4" xfId="15626"/>
    <cellStyle name="Comma [0] 4 2 9 7 4 5" xfId="15627"/>
    <cellStyle name="Comma [0] 3 4 6 8 3 2 5" xfId="15628"/>
    <cellStyle name="Comma [0] 3 2 2 3 9 2 2" xfId="15629"/>
    <cellStyle name="Comma [0] 2 2 2 2 7 8 2 4 2" xfId="15630"/>
    <cellStyle name="Comma [0] 3 2 2 3 9 3" xfId="15631"/>
    <cellStyle name="Comma [0] 2 2 2 2 7 8 2 5" xfId="15632"/>
    <cellStyle name="Comma [0] 3 2 2 3 9 4" xfId="15633"/>
    <cellStyle name="Comma [0] 2 2 2 2 7 8 2 6" xfId="15634"/>
    <cellStyle name="Comma [0] 2 2 2 7 10 2 2 2" xfId="15635"/>
    <cellStyle name="Comma [0] 2 3 9 4 3 3" xfId="15636"/>
    <cellStyle name="Comma [0] 2 2 4 2 11 2 2" xfId="15637"/>
    <cellStyle name="Comma [0] 3 2 2 3 9 5" xfId="15638"/>
    <cellStyle name="Comma [0] 3 2 2 2 6 3 2 2 2" xfId="15639"/>
    <cellStyle name="Comma [0] 2 2 2 2 7 8 2 7" xfId="15640"/>
    <cellStyle name="Comma [0] 2 2 2 2 7 8 3 2" xfId="15641"/>
    <cellStyle name="Comma [0] 4 2 9 8 2 5" xfId="15642"/>
    <cellStyle name="Comma [0] 2 2 2 2 7 8 3 2 2" xfId="15643"/>
    <cellStyle name="Comma [0] 2 2 2 5 5 3 2 3" xfId="15644"/>
    <cellStyle name="Comma [0] 2 2 2 2 7 8 3 2 2 2" xfId="15645"/>
    <cellStyle name="Comma [0] 2 2 2 5 4 5 4" xfId="15646"/>
    <cellStyle name="Comma [0] 3 3 7 2 2 2 4" xfId="15647"/>
    <cellStyle name="Comma [0] 3 3 3 6 4 4" xfId="15648"/>
    <cellStyle name="Comma [0] 2 4 6 3 2 4 2" xfId="15649"/>
    <cellStyle name="Comma [0] 2 2 2 2 7 8 3 2 3" xfId="15650"/>
    <cellStyle name="Comma [0] 2 2 2 2 7 8 3 2 4" xfId="15651"/>
    <cellStyle name="Comma [0] 3 3 7 2 2 2 5" xfId="15652"/>
    <cellStyle name="Comma [0] 3 3 3 6 4 5" xfId="15653"/>
    <cellStyle name="Comma [0] 2 2 3 6 12 2 2" xfId="15654"/>
    <cellStyle name="Comma [0] 3 4 8 10 3 2" xfId="15655"/>
    <cellStyle name="Comma [0] 2 2 2 2 7 8 3 2 5" xfId="15656"/>
    <cellStyle name="Comma [0] 2 2 4 2 6 10" xfId="15657"/>
    <cellStyle name="Comma [0] 2 2 2 2 7 8 3 3" xfId="15658"/>
    <cellStyle name="Comma [0] 2 2 2 2 7 8 3 3 2" xfId="15659"/>
    <cellStyle name="Comma [0] 2 2 2 2 7 8 3 4 2" xfId="15660"/>
    <cellStyle name="Comma [0] 2 2 2 2 7 8 3 5" xfId="15661"/>
    <cellStyle name="Comma [0] 3 4 9 7 2 7" xfId="15662"/>
    <cellStyle name="Comma [0] 2 2 3 4 9 2 2" xfId="15663"/>
    <cellStyle name="Comma [0] 2 3 9 4 4 2" xfId="15664"/>
    <cellStyle name="Comma [0] 2 2 3 4 13 5" xfId="15665"/>
    <cellStyle name="Comma [0] 2 2 2 2 9 9 2 2 2" xfId="15666"/>
    <cellStyle name="Comma [0] 2 3 10 8 6" xfId="15667"/>
    <cellStyle name="Comma [0] 2 2 2 2 7 8 3 6" xfId="15668"/>
    <cellStyle name="Comma [0] 3 3 7 2 3 2 3" xfId="15669"/>
    <cellStyle name="Comma [0] 3 3 3 7 4 3" xfId="15670"/>
    <cellStyle name="Comma [0] 2 2 4 7 2 4 2" xfId="15671"/>
    <cellStyle name="Comma [0] 2 3 5 4 3 2 2 2" xfId="15672"/>
    <cellStyle name="Comma [0] 4 2 9 9 2 5" xfId="15673"/>
    <cellStyle name="Comma [0] 2 2 2 2 7 8 4 2 2" xfId="15674"/>
    <cellStyle name="Comma [0] 3 2 5 7 2 3" xfId="15675"/>
    <cellStyle name="Comma [0] 2 2 3 9 2 2 2" xfId="15676"/>
    <cellStyle name="Comma [0] 2 2 5 3 3 2 5" xfId="15677"/>
    <cellStyle name="Comma [0] 2 2 4 2 4 2 2 4" xfId="15678"/>
    <cellStyle name="Comma [0] 2 2 2 2 7 8 4 3" xfId="15679"/>
    <cellStyle name="Comma [0] 3 2 15 3 2 2" xfId="15680"/>
    <cellStyle name="Comma [0] 2 2 4 7 2 5" xfId="15681"/>
    <cellStyle name="Comma [0] 2 3 5 4 3 2 3" xfId="15682"/>
    <cellStyle name="Comma [0] 4 2 6 7 2 2" xfId="15683"/>
    <cellStyle name="Comma [0] 2 2 2 2 7 8 4 4" xfId="15684"/>
    <cellStyle name="Comma [0] 3 2 15 3 2 3" xfId="15685"/>
    <cellStyle name="Comma [0] 2 2 4 7 2 6" xfId="15686"/>
    <cellStyle name="Comma [0] 2 3 5 4 3 2 4" xfId="15687"/>
    <cellStyle name="Comma [0] 3 2 5 7 2 4" xfId="15688"/>
    <cellStyle name="Comma [0] 2 2 3 9 2 2 3" xfId="15689"/>
    <cellStyle name="Comma [0] 2 4 5 5 3 2 2" xfId="15690"/>
    <cellStyle name="Comma [0] 2 2 4 2 4 2 2 5" xfId="15691"/>
    <cellStyle name="Comma [0] 3 3 3 8 4 3" xfId="15692"/>
    <cellStyle name="Comma [0] 2 2 4 7 3 4 2" xfId="15693"/>
    <cellStyle name="Comma [0] 2 3 3 2 7 2 2 3" xfId="15694"/>
    <cellStyle name="Comma [0] 2 2 2 2 7 8 5 2 2" xfId="15695"/>
    <cellStyle name="Comma [0] 2 2 2 2 7 8 5 3" xfId="15696"/>
    <cellStyle name="Comma [0] 3 2 15 3 3 2" xfId="15697"/>
    <cellStyle name="Comma [0] 2 2 4 7 3 5" xfId="15698"/>
    <cellStyle name="Comma [0] 3 2 5 7 3 3" xfId="15699"/>
    <cellStyle name="Comma [0] 2 2 3 9 2 3 2" xfId="15700"/>
    <cellStyle name="Comma [0] 4 2 6 7 3 2" xfId="15701"/>
    <cellStyle name="Comma [0] 2 2 2 2 7 8 5 4" xfId="15702"/>
    <cellStyle name="Comma [0] 2 2 4 7 3 6" xfId="15703"/>
    <cellStyle name="Comma [0] 3 2 5 7 3 4" xfId="15704"/>
    <cellStyle name="Comma [0] 2 2 3 9 2 3 3" xfId="15705"/>
    <cellStyle name="Comma [0] 2 4 5 5 3 3 2" xfId="15706"/>
    <cellStyle name="Comma [0] 3 2 5 7 3 5" xfId="15707"/>
    <cellStyle name="Comma [0] 2 2 5 11 2" xfId="15708"/>
    <cellStyle name="Comma [0] 2 2 3 9 2 3 4" xfId="15709"/>
    <cellStyle name="Comma [0] 4 2 6 7 3 3" xfId="15710"/>
    <cellStyle name="Comma [0] 2 2 2 2 7 8 5 5" xfId="15711"/>
    <cellStyle name="Comma [0] 2 2 4 7 3 7" xfId="15712"/>
    <cellStyle name="Comma [0] 5 4 13 4" xfId="15713"/>
    <cellStyle name="Comma [0] 2 3 5 4 3 4" xfId="15714"/>
    <cellStyle name="Comma [0] 2 2 2 2 7 8 6" xfId="15715"/>
    <cellStyle name="Comma [0] 3 2 6 3 3 2 4" xfId="15716"/>
    <cellStyle name="Comma [0] 2 2 4 7 4 4" xfId="15717"/>
    <cellStyle name="Comma [0] 2 3 5 4 3 4 2" xfId="15718"/>
    <cellStyle name="Comma [0] 2 2 2 2 7 8 6 2" xfId="15719"/>
    <cellStyle name="Comma [0] 5 4 13 5" xfId="15720"/>
    <cellStyle name="Comma [0] 2 3 5 4 3 5" xfId="15721"/>
    <cellStyle name="Comma [0] 2 2 2 2 7 8 7" xfId="15722"/>
    <cellStyle name="Comma [0] 2 3 10 4 2 2 2 2" xfId="15723"/>
    <cellStyle name="Comma [0] 2 2 2 2 7 8 7 2" xfId="15724"/>
    <cellStyle name="Comma [0] 2 2 4 7 5 4" xfId="15725"/>
    <cellStyle name="Comma [0] 3 3 6 4 3 3 2" xfId="15726"/>
    <cellStyle name="Comma [0] 3 2 5 7 5 2" xfId="15727"/>
    <cellStyle name="Comma [0] 2 2 2 8 3 2 2 3" xfId="15728"/>
    <cellStyle name="Comma [0] 4 2 9 7 3 2 5" xfId="15729"/>
    <cellStyle name="Comma [0] 2 2 2 4 5 2 7" xfId="15730"/>
    <cellStyle name="Comma [0] 2 3 5 4 3 6" xfId="15731"/>
    <cellStyle name="Comma [0] 4 3 7 4 3 2" xfId="15732"/>
    <cellStyle name="Comma [0] 2 2 2 2 7 8 8" xfId="15733"/>
    <cellStyle name="Comma [0] 2 3 5 4 3 7" xfId="15734"/>
    <cellStyle name="Comma [0] 4 3 7 4 3 3" xfId="15735"/>
    <cellStyle name="Comma [0] 2 2 2 2 7 8 9" xfId="15736"/>
    <cellStyle name="Comma [0] 2 2 2 9 4 10" xfId="15737"/>
    <cellStyle name="Comma [0] 3 3 4 5 4 3" xfId="15738"/>
    <cellStyle name="Comma [0] 2 2 2 2 9 3 3 2 5" xfId="15739"/>
    <cellStyle name="Comma [0] 2 2 2 2 7 9 2 2 2" xfId="15740"/>
    <cellStyle name="Comma [0] 4 4 4 3 2 2 2" xfId="15741"/>
    <cellStyle name="Comma [0] 2 2 2 3 10 7" xfId="15742"/>
    <cellStyle name="Comma [0] 2 2 8 2 2 3 2" xfId="15743"/>
    <cellStyle name="Comma [0] 2 3 11 7 3" xfId="15744"/>
    <cellStyle name="Comma [0] 2 2 2 2 7 9 2 3" xfId="15745"/>
    <cellStyle name="Comma [0] 3 2 2 4 9 2" xfId="15746"/>
    <cellStyle name="Comma [0] 2 2 2 2 7 9 2 4" xfId="15747"/>
    <cellStyle name="Comma [0] 3 2 2 4 9 3" xfId="15748"/>
    <cellStyle name="Comma [0] 2 2 2 2 7 9 2 5" xfId="15749"/>
    <cellStyle name="Comma [0] 2 2 4 4 8 3 2 4" xfId="15750"/>
    <cellStyle name="Comma [0] 4 11 5 5 5" xfId="15751"/>
    <cellStyle name="Comma [0] 2 4 8 8 2 5" xfId="15752"/>
    <cellStyle name="Comma [0] 2 2 2 3 11 6" xfId="15753"/>
    <cellStyle name="Comma [0] 2 3 11 8 2" xfId="15754"/>
    <cellStyle name="Comma [0] 2 2 2 2 7 9 3 2" xfId="15755"/>
    <cellStyle name="Comma [0] 2 3 5 4 4 4" xfId="15756"/>
    <cellStyle name="Comma [0] 2 2 2 2 7 9 6" xfId="15757"/>
    <cellStyle name="Comma [0] 3 3 6 4 4 2" xfId="15758"/>
    <cellStyle name="Comma [0] 3 2 5 8 4" xfId="15759"/>
    <cellStyle name="Comma [0] 2 2 2 2 9 5 2 2 4" xfId="15760"/>
    <cellStyle name="Comma [0] 2 3 5 4 4 5" xfId="15761"/>
    <cellStyle name="Comma [0] 2 2 2 2 7 9 7" xfId="15762"/>
    <cellStyle name="Comma [0] 3 3 6 4 4 3" xfId="15763"/>
    <cellStyle name="Comma [0] 3 2 5 8 5" xfId="15764"/>
    <cellStyle name="Comma [0] 2 2 2 2 9 5 2 2 5" xfId="15765"/>
    <cellStyle name="Comma [0] 2 2 2 2 8" xfId="15766"/>
    <cellStyle name="Comma [0] 3 6 2 4 2 2" xfId="15767"/>
    <cellStyle name="Comma [0] 2 2 2 2 8 10 2" xfId="15768"/>
    <cellStyle name="Comma [0] 2 3 3 13 7" xfId="15769"/>
    <cellStyle name="Comma [0] 2 3 2 7 4 5 2 2" xfId="15770"/>
    <cellStyle name="Comma [0] 5 3 6 7" xfId="15771"/>
    <cellStyle name="Comma [0] 2 2 2 2 8 10 2 2" xfId="15772"/>
    <cellStyle name="Comma [0] 2 3 3 13 7 2" xfId="15773"/>
    <cellStyle name="Comma [0] 5 3 6 8" xfId="15774"/>
    <cellStyle name="Comma [0] 2 2 2 2 8 10 2 3" xfId="15775"/>
    <cellStyle name="Comma [0] 5 3 6 9" xfId="15776"/>
    <cellStyle name="Comma [0] 2 2 2 2 8 10 2 4" xfId="15777"/>
    <cellStyle name="Comma [0] 2 2 2 2 8 10 2 5" xfId="15778"/>
    <cellStyle name="Comma [0] 2 2 2 2 8 10 3" xfId="15779"/>
    <cellStyle name="Comma [0] 2 3 3 13 8" xfId="15780"/>
    <cellStyle name="Comma [0] 2 3 3 5 6 7 2" xfId="15781"/>
    <cellStyle name="Comma [0] 2 2 2 2 8 10 4" xfId="15782"/>
    <cellStyle name="Comma [0] 2 3 3 13 9" xfId="15783"/>
    <cellStyle name="Comma [0] 5 3 8 7" xfId="15784"/>
    <cellStyle name="Comma [0] 2 2 2 2 8 10 4 2" xfId="15785"/>
    <cellStyle name="Comma [0] 2 4 2 6 3 6" xfId="15786"/>
    <cellStyle name="Comma [0] 2 2 8 5 3 3" xfId="15787"/>
    <cellStyle name="Comma [0] 2 2 2 2 8 10 5" xfId="15788"/>
    <cellStyle name="Comma [0] 2 2 3 5 7 3 2 2 2" xfId="15789"/>
    <cellStyle name="Comma [0] 2 2 2 2 8 11 2" xfId="15790"/>
    <cellStyle name="Comma [0] 2 3 3 14 7" xfId="15791"/>
    <cellStyle name="Comma [0] 5 4 6 7" xfId="15792"/>
    <cellStyle name="Comma [0] 2 2 2 2 8 11 2 2" xfId="15793"/>
    <cellStyle name="Comma [0] 2 3 3 14 7 2" xfId="15794"/>
    <cellStyle name="Comma [0] 2 2 2 2 8 11 3" xfId="15795"/>
    <cellStyle name="Comma [0] 2 3 3 14 8" xfId="15796"/>
    <cellStyle name="Comma [0] 2 2 2 2 8 11 4" xfId="15797"/>
    <cellStyle name="Comma [0] 2 3 3 14 9" xfId="15798"/>
    <cellStyle name="Comma [0] 2 2 2 2 8 11 5" xfId="15799"/>
    <cellStyle name="Comma [0] 3 3 13 2 3" xfId="15800"/>
    <cellStyle name="Comma [0] 2 2 4 4 12" xfId="15801"/>
    <cellStyle name="Comma [0] 5 5 6 7" xfId="15802"/>
    <cellStyle name="Comma [0] 2 2 2 2 8 12 2 2" xfId="15803"/>
    <cellStyle name="Comma [0] 2 3 3 15 7 2" xfId="15804"/>
    <cellStyle name="Comma [0] 2 2 4 2 8 2 4" xfId="15805"/>
    <cellStyle name="Comma [0] 2 4 7 3 4 4" xfId="15806"/>
    <cellStyle name="Comma [0] 2 2 2 2 8 12 5" xfId="15807"/>
    <cellStyle name="Comma [0] 2 2 4 5 8 3 2 2" xfId="15808"/>
    <cellStyle name="Comma [0] 2 3 2 7 4 5 5" xfId="15809"/>
    <cellStyle name="Comma [0] 3 6 2 4 5" xfId="15810"/>
    <cellStyle name="Comma [0] 2 2 3 5 7 3 2 4" xfId="15811"/>
    <cellStyle name="Comma [0] 2 2 2 2 8 13" xfId="15812"/>
    <cellStyle name="Comma [0] 2 2 4 5 8 3 2 2 2" xfId="15813"/>
    <cellStyle name="Comma [0] 2 2 2 2 8 13 2" xfId="15814"/>
    <cellStyle name="Comma [0] 2 3 3 16 7" xfId="15815"/>
    <cellStyle name="Comma [0] 2 2 4 5 8 3 2 3" xfId="15816"/>
    <cellStyle name="Comma [0] 2 3 3 2 2 7 2" xfId="15817"/>
    <cellStyle name="Comma [0] 2 3 8 8 4 2 2" xfId="15818"/>
    <cellStyle name="Comma [0] 2 2 3 5 7 3 2 5" xfId="15819"/>
    <cellStyle name="Comma [0] 2 2 2 2 8 14" xfId="15820"/>
    <cellStyle name="Comma [0] 2 2 2 2 8 14 2" xfId="15821"/>
    <cellStyle name="Comma [0] 2 3 3 17 7" xfId="15822"/>
    <cellStyle name="Comma [0] 2 2 4 5 8 3 2 4" xfId="15823"/>
    <cellStyle name="Comma [0] 2 2 2 2 8 15" xfId="15824"/>
    <cellStyle name="Comma [0] 2 2 2 2 8 17" xfId="15825"/>
    <cellStyle name="Comma [0] 2 2 7 3 4" xfId="15826"/>
    <cellStyle name="Comma [0] 2 2 2 2 8 2" xfId="15827"/>
    <cellStyle name="Comma [0] 2 2 2 2 8 2 10" xfId="15828"/>
    <cellStyle name="Comma [0] 2 2 7 3 4 2 2" xfId="15829"/>
    <cellStyle name="Comma [0] 2 2 2 2 8 2 2 2" xfId="15830"/>
    <cellStyle name="Comma [0] 3 2 10 4 3 2 3" xfId="15831"/>
    <cellStyle name="Comma [0] 2 2 2 4 2 3 2 5" xfId="15832"/>
    <cellStyle name="Comma [0] 3 2 2 2 4 3 6" xfId="15833"/>
    <cellStyle name="Comma [0] 2 4 4 8 2 2" xfId="15834"/>
    <cellStyle name="Comma [0] 2 2 3 4 3 3 2 3" xfId="15835"/>
    <cellStyle name="Comma [0] 2 2 2 4 4" xfId="15836"/>
    <cellStyle name="Comma [0] 3 3 2 7 2 7" xfId="15837"/>
    <cellStyle name="Comma [0] 2 2 4 6 2 2 6" xfId="15838"/>
    <cellStyle name="Comma [0] 2 2 2 4 4 2" xfId="15839"/>
    <cellStyle name="Comma [0] 2 4 6 2 3 2 5" xfId="15840"/>
    <cellStyle name="Comma [0] 2 4 4 8 2 2 2" xfId="15841"/>
    <cellStyle name="Comma [0] 4 3 3 7 2 5" xfId="15842"/>
    <cellStyle name="Comma [0] 2 2 2 2 8 2 2 2 2" xfId="15843"/>
    <cellStyle name="Comma [0] 2 3 4 7 2 2 4" xfId="15844"/>
    <cellStyle name="Comma [0] 3 2 6 11 2 5" xfId="15845"/>
    <cellStyle name="Comma [0] 2 3 10 10 2 3" xfId="15846"/>
    <cellStyle name="Comma [0] 2 2 2 2 8 2 2 2 2 2" xfId="15847"/>
    <cellStyle name="Comma [0] 2 4 4 8 2 2 2 2" xfId="15848"/>
    <cellStyle name="Comma [0] 3 3 9 2 2 7" xfId="15849"/>
    <cellStyle name="Comma [0] 2 2 2 4 4 2 2" xfId="15850"/>
    <cellStyle name="Comma [0] 2 4 4 8 2 2 3" xfId="15851"/>
    <cellStyle name="Comma [0] 2 2 4 6 2 2 7" xfId="15852"/>
    <cellStyle name="Comma [0] 2 2 2 4 4 3" xfId="15853"/>
    <cellStyle name="Comma [0] 4 3 3 7 2 6" xfId="15854"/>
    <cellStyle name="Comma [0] 2 2 2 2 8 2 2 2 3" xfId="15855"/>
    <cellStyle name="Comma [0] 2 3 4 7 2 2 5" xfId="15856"/>
    <cellStyle name="Comma [0] 2 3 10 10 2 4" xfId="15857"/>
    <cellStyle name="Comma [0] 2 2 2 7 8 3 3" xfId="15858"/>
    <cellStyle name="Comma [0] 3 2 3 4 4 3" xfId="15859"/>
    <cellStyle name="Comma [0] 2 2 2 2 8 2 2 2 5" xfId="15860"/>
    <cellStyle name="Comma [0] 2 4 4 8 2 2 5" xfId="15861"/>
    <cellStyle name="Comma [0] 2 2 2 4 4 5" xfId="15862"/>
    <cellStyle name="Comma [0] 2 2 4 4 4 3 2 2" xfId="15863"/>
    <cellStyle name="Comma [0] 2 2 2 2 8 2 2 3" xfId="15864"/>
    <cellStyle name="Comma [0] 3 2 10 4 3 2 4" xfId="15865"/>
    <cellStyle name="Comma [0] 2 3 2 9 10 2 2 2" xfId="15866"/>
    <cellStyle name="Comma [0] 3 2 2 2 4 3 7" xfId="15867"/>
    <cellStyle name="Comma [0] 2 4 4 8 2 3" xfId="15868"/>
    <cellStyle name="Comma [0] 2 2 3 4 3 3 2 4" xfId="15869"/>
    <cellStyle name="Comma [0] 2 2 2 4 5" xfId="15870"/>
    <cellStyle name="Comma [0] 2 2 4 4 4 3 2 3" xfId="15871"/>
    <cellStyle name="Comma [0] 2 2 2 2 8 2 2 4" xfId="15872"/>
    <cellStyle name="Comma [0] 3 2 10 4 3 2 5" xfId="15873"/>
    <cellStyle name="Comma [0] 3 4 5 8 2 2" xfId="15874"/>
    <cellStyle name="Comma [0] 2 2 2 2 9 7 2 2 2 2" xfId="15875"/>
    <cellStyle name="Comma [0] 4 3 12 2" xfId="15876"/>
    <cellStyle name="Comma [0] 2 2 3 2 9 2 2 2" xfId="15877"/>
    <cellStyle name="Comma [0] 2 3 7 4 4 2 2" xfId="15878"/>
    <cellStyle name="Comma [0] 2 4 4 8 2 4" xfId="15879"/>
    <cellStyle name="Comma [0] 2 2 3 4 3 3 2 5" xfId="15880"/>
    <cellStyle name="Comma [0] 2 2 2 4 6" xfId="15881"/>
    <cellStyle name="Comma [0] 2 2 2 2 8 2 3 2" xfId="15882"/>
    <cellStyle name="Comma [0] 2 4 4 8 3 2" xfId="15883"/>
    <cellStyle name="Comma [0] 2 2 2 5 4" xfId="15884"/>
    <cellStyle name="Comma [0] 2 4 4 8 3 2 2" xfId="15885"/>
    <cellStyle name="Comma [0] 3 3 2 8 2 7" xfId="15886"/>
    <cellStyle name="Comma [0] 2 2 4 6 3 2 6" xfId="15887"/>
    <cellStyle name="Comma [0] 2 2 2 5 4 2" xfId="15888"/>
    <cellStyle name="Comma [0] 4 3 3 8 2 5" xfId="15889"/>
    <cellStyle name="Comma [0] 2 2 2 2 8 2 3 2 2" xfId="15890"/>
    <cellStyle name="Comma [0] 2 3 4 7 3 2 4" xfId="15891"/>
    <cellStyle name="Comma [0] 2 2 2 2 8 2 3 2 2 2" xfId="15892"/>
    <cellStyle name="Comma [0] 2 4 4 8 3 2 2 2" xfId="15893"/>
    <cellStyle name="Comma [0] 2 2 2 5 4 2 2" xfId="15894"/>
    <cellStyle name="Comma [0] 2 4 4 8 3 2 3" xfId="15895"/>
    <cellStyle name="Comma [0] 2 2 4 6 3 2 7" xfId="15896"/>
    <cellStyle name="Comma [0] 2 2 2 5 4 3" xfId="15897"/>
    <cellStyle name="Comma [0] 4 3 3 8 2 6" xfId="15898"/>
    <cellStyle name="Comma [0] 2 2 2 2 8 2 3 2 3" xfId="15899"/>
    <cellStyle name="Comma [0] 2 3 4 7 3 2 5" xfId="15900"/>
    <cellStyle name="Comma [0] 2 2 4 4 4 3 3 2" xfId="15901"/>
    <cellStyle name="Comma [0] 2 2 2 2 8 2 3 3" xfId="15902"/>
    <cellStyle name="Comma [0] 2 4 4 8 3 3" xfId="15903"/>
    <cellStyle name="Comma [0] 2 2 2 5 5" xfId="15904"/>
    <cellStyle name="Comma [0] 2 2 2 2 8 2 3 4" xfId="15905"/>
    <cellStyle name="Comma [0] 4 3 13 2" xfId="15906"/>
    <cellStyle name="Comma [0] 2 4 4 8 3 4" xfId="15907"/>
    <cellStyle name="Comma [0] 2 2 2 5 6" xfId="15908"/>
    <cellStyle name="Comma [0] 2 2 2 2 8 2 3 6" xfId="15909"/>
    <cellStyle name="Comma [0] 4 3 13 4" xfId="15910"/>
    <cellStyle name="Comma [0] 2 4 4 8 3 6" xfId="15911"/>
    <cellStyle name="Comma [0] 2 2 2 5 8" xfId="15912"/>
    <cellStyle name="Comma [0] 2 2 2 2 8 2 3 7" xfId="15913"/>
    <cellStyle name="Comma [0] 2 4 6 3 10" xfId="15914"/>
    <cellStyle name="Comma [0] 4 3 13 5" xfId="15915"/>
    <cellStyle name="Comma [0] 2 4 4 8 3 7" xfId="15916"/>
    <cellStyle name="Comma [0] 2 2 2 5 9" xfId="15917"/>
    <cellStyle name="Comma [0] 2 2 7 3 4 4" xfId="15918"/>
    <cellStyle name="Comma [0] 2 2 2 2 8 2 4" xfId="15919"/>
    <cellStyle name="Comma [0] 2 2 2 2 8 2 4 2" xfId="15920"/>
    <cellStyle name="Comma [0] 2 3 3 5 3 3 2 3" xfId="15921"/>
    <cellStyle name="Comma [0] 3 2 8 3 4 2 2" xfId="15922"/>
    <cellStyle name="Comma [0] 2 3 2 3 8 2 2 2" xfId="15923"/>
    <cellStyle name="Comma [0] 2 4 4 8 4 2" xfId="15924"/>
    <cellStyle name="Comma [0] 2 2 2 6 4" xfId="15925"/>
    <cellStyle name="Comma [0] 2 3 2 5 2 3 2 5" xfId="15926"/>
    <cellStyle name="Comma [0] 2 3 2 3 8 2 2 2 2" xfId="15927"/>
    <cellStyle name="Comma [0] 2 4 4 8 4 2 2" xfId="15928"/>
    <cellStyle name="Comma [0] 2 2 4 6 4 2 6" xfId="15929"/>
    <cellStyle name="Comma [0] 2 2 2 6 4 2" xfId="15930"/>
    <cellStyle name="Comma [0] 4 3 3 9 2 5" xfId="15931"/>
    <cellStyle name="Comma [0] 2 2 2 2 8 2 4 2 2" xfId="15932"/>
    <cellStyle name="Comma [0] 3 10 5 5" xfId="15933"/>
    <cellStyle name="Comma [0] 2 2 4 4 4 3 4 2" xfId="15934"/>
    <cellStyle name="Comma [0] 2 2 2 2 8 2 4 3" xfId="15935"/>
    <cellStyle name="Comma [0] 2 3 3 5 3 3 2 4" xfId="15936"/>
    <cellStyle name="Comma [0] 2 3 2 3 8 2 2 3" xfId="15937"/>
    <cellStyle name="Comma [0] 2 4 4 8 4 3" xfId="15938"/>
    <cellStyle name="Comma [0] 5 4 2 2 2 2" xfId="15939"/>
    <cellStyle name="Comma [0] 2 2 2 6 5" xfId="15940"/>
    <cellStyle name="Comma [0] 2 3 5 10 2 2 2" xfId="15941"/>
    <cellStyle name="Comma [0] 2 2 2 2 8 2 4 4" xfId="15942"/>
    <cellStyle name="Comma [0] 2 3 3 5 3 3 2 5" xfId="15943"/>
    <cellStyle name="Comma [0] 3 4 5 8 4 2" xfId="15944"/>
    <cellStyle name="Comma [0] 3 3 8 4 4 2 2" xfId="15945"/>
    <cellStyle name="Comma [0] 2 3 3 3 9 2 2 2" xfId="15946"/>
    <cellStyle name="Comma [0] 4 3 14 2" xfId="15947"/>
    <cellStyle name="Comma [0] 2 3 2 3 8 2 2 4" xfId="15948"/>
    <cellStyle name="Comma [0] 2 4 4 8 4 4" xfId="15949"/>
    <cellStyle name="Comma [0] 5 4 2 2 2 3" xfId="15950"/>
    <cellStyle name="Comma [0] 2 2 2 6 6" xfId="15951"/>
    <cellStyle name="Comma [0] 2 2 2 2 8 2 4 5" xfId="15952"/>
    <cellStyle name="Comma [0] 4 3 14 3" xfId="15953"/>
    <cellStyle name="Comma [0] 2 3 2 3 8 2 2 5" xfId="15954"/>
    <cellStyle name="Comma [0] 2 4 4 8 4 5" xfId="15955"/>
    <cellStyle name="Comma [0] 5 4 2 2 2 4" xfId="15956"/>
    <cellStyle name="Comma [0] 2 2 2 6 7" xfId="15957"/>
    <cellStyle name="Comma [0] 2 2 7 3 4 5" xfId="15958"/>
    <cellStyle name="Comma [0] 2 2 2 2 8 2 5" xfId="15959"/>
    <cellStyle name="Comma [0] 2 2 2 2 8 2 5 2" xfId="15960"/>
    <cellStyle name="Comma [0] 2 3 2 3 8 2 3 2" xfId="15961"/>
    <cellStyle name="Comma [0] 2 4 4 8 5 2" xfId="15962"/>
    <cellStyle name="Comma [0] 2 2 2 7 4" xfId="15963"/>
    <cellStyle name="Comma [0] 2 4 4 8 5 2 2" xfId="15964"/>
    <cellStyle name="Comma [0] 2 2 4 6 5 2 6" xfId="15965"/>
    <cellStyle name="Comma [0] 2 2 2 7 4 2" xfId="15966"/>
    <cellStyle name="Comma [0] 2 2 2 2 8 2 5 2 2" xfId="15967"/>
    <cellStyle name="Comma [0] 3 11 5 5" xfId="15968"/>
    <cellStyle name="Comma [0] 2 3 7 11 2 2" xfId="15969"/>
    <cellStyle name="Comma [0] 2 2 2 2 8 2 5 3" xfId="15970"/>
    <cellStyle name="Comma [0] 2 3 2 18 2 2 2" xfId="15971"/>
    <cellStyle name="Comma [0] 2 4 4 8 5 3" xfId="15972"/>
    <cellStyle name="Comma [0] 5 4 2 2 3 2" xfId="15973"/>
    <cellStyle name="Comma [0] 2 2 2 7 5" xfId="15974"/>
    <cellStyle name="Comma [0] 3 4 5 8 5 2" xfId="15975"/>
    <cellStyle name="Comma [0] 2 3 7 11 2 3" xfId="15976"/>
    <cellStyle name="Comma [0] 2 2 2 2 8 2 5 4" xfId="15977"/>
    <cellStyle name="Comma [0] 4 3 20 2" xfId="15978"/>
    <cellStyle name="Comma [0] 4 3 15 2" xfId="15979"/>
    <cellStyle name="Comma [0] 2 4 4 8 5 4" xfId="15980"/>
    <cellStyle name="Comma [0] 2 2 2 7 6" xfId="15981"/>
    <cellStyle name="Comma [0] 3 4 5 8 5 3" xfId="15982"/>
    <cellStyle name="Comma [0] 2 3 7 11 2 4" xfId="15983"/>
    <cellStyle name="Comma [0] 2 2 2 2 8 2 5 5" xfId="15984"/>
    <cellStyle name="Comma [0] 4 3 20 3" xfId="15985"/>
    <cellStyle name="Comma [0] 4 3 15 3" xfId="15986"/>
    <cellStyle name="Comma [0] 2 4 4 8 5 5" xfId="15987"/>
    <cellStyle name="Comma [0] 2 2 2 7 7" xfId="15988"/>
    <cellStyle name="Comma [0] 2 2 2 2 8 2 6" xfId="15989"/>
    <cellStyle name="Comma [0] 2 2 2 2 8 2 6 2" xfId="15990"/>
    <cellStyle name="Comma [0] 2 4 6 10 5" xfId="15991"/>
    <cellStyle name="Comma [0] 2 3 2 3 8 2 4 2" xfId="15992"/>
    <cellStyle name="Comma [0] 2 4 4 8 6 2" xfId="15993"/>
    <cellStyle name="Comma [0] 4 3 6 4 2 7" xfId="15994"/>
    <cellStyle name="Comma [0] 2 2 2 8 4" xfId="15995"/>
    <cellStyle name="Comma [0] 2 2 2 2 8 2 7" xfId="15996"/>
    <cellStyle name="Comma [0] 2 2 2 2 8 2 7 2" xfId="15997"/>
    <cellStyle name="Comma [0] 2 4 6 11 5" xfId="15998"/>
    <cellStyle name="Comma [0] 2 4 4 8 7 2" xfId="15999"/>
    <cellStyle name="Comma [0] 4 3 6 4 3 7" xfId="16000"/>
    <cellStyle name="Comma [0] 2 2 2 9 4" xfId="16001"/>
    <cellStyle name="Comma [0] 2 3 3 13 2 5" xfId="16002"/>
    <cellStyle name="Comma [0] 2 2 2 2 8 2 8" xfId="16003"/>
    <cellStyle name="Comma [0] 3 2 2 6 6 2 2 4" xfId="16004"/>
    <cellStyle name="Comma [0] 2 2 2 6 7 4 2 2" xfId="16005"/>
    <cellStyle name="Comma [0] 2 2 3 7 5 5 3" xfId="16006"/>
    <cellStyle name="Comma [0] 4 2 8 10 2 2" xfId="16007"/>
    <cellStyle name="Comma [0] 2 2 2 2 8 2 9" xfId="16008"/>
    <cellStyle name="Comma [0] 2 2 7 3 5" xfId="16009"/>
    <cellStyle name="Comma [0] 2 2 2 2 8 3" xfId="16010"/>
    <cellStyle name="Comma [0] 2 2 2 2 8 3 10" xfId="16011"/>
    <cellStyle name="Comma [0] 3 3 7 7 9" xfId="16012"/>
    <cellStyle name="Comma [0] 3 3 7 6 3 7" xfId="16013"/>
    <cellStyle name="Comma [0] 2 2 7 3 5 2" xfId="16014"/>
    <cellStyle name="Comma [0] 2 2 2 2 8 3 2" xfId="16015"/>
    <cellStyle name="Comma [0] 2 2 7 3 5 2 2" xfId="16016"/>
    <cellStyle name="Comma [0] 2 2 2 2 8 3 2 2" xfId="16017"/>
    <cellStyle name="Comma [0] 3 2 10 5" xfId="16018"/>
    <cellStyle name="Comma [0] 3 2 2 2 5 3 6" xfId="16019"/>
    <cellStyle name="Comma [0] 2 4 4 9 2 2" xfId="16020"/>
    <cellStyle name="Comma [0] 2 2 3 4 4" xfId="16021"/>
    <cellStyle name="Comma [0] 2 3 2 4 10 2" xfId="16022"/>
    <cellStyle name="Comma [0] 2 2 4 7 2 2 7" xfId="16023"/>
    <cellStyle name="Comma [0] 2 2 3 4 4 3" xfId="16024"/>
    <cellStyle name="Comma [0] 4 3 4 7 2 6" xfId="16025"/>
    <cellStyle name="Comma [0] 2 2 2 2 8 3 2 2 3" xfId="16026"/>
    <cellStyle name="Comma [0] 2 3 4 8 2 2 5" xfId="16027"/>
    <cellStyle name="Comma [0] 3 2 10 5 3" xfId="16028"/>
    <cellStyle name="Comma [0] 2 2 2 8 8 3 3" xfId="16029"/>
    <cellStyle name="Comma [0] 2 3 2 4 10 4" xfId="16030"/>
    <cellStyle name="Comma [0] 2 2 3 4 4 5" xfId="16031"/>
    <cellStyle name="Comma [0] 3 2 4 4 4 3" xfId="16032"/>
    <cellStyle name="Comma [0] 2 2 2 2 8 3 2 2 5" xfId="16033"/>
    <cellStyle name="Comma [0] 3 2 10 5 5" xfId="16034"/>
    <cellStyle name="Comma [0] 2 2 4 4 4 4 2 2" xfId="16035"/>
    <cellStyle name="Comma [0] 2 2 2 2 8 3 2 3" xfId="16036"/>
    <cellStyle name="Comma [0] 3 2 10 6" xfId="16037"/>
    <cellStyle name="Comma [0] 3 2 2 2 5 3 7" xfId="16038"/>
    <cellStyle name="Comma [0] 2 4 4 9 2 3" xfId="16039"/>
    <cellStyle name="Comma [0] 2 2 3 4 5" xfId="16040"/>
    <cellStyle name="Comma [0] 2 2 3 8 12 2 2" xfId="16041"/>
    <cellStyle name="Comma [0] 2 3 2 4 2 2 3" xfId="16042"/>
    <cellStyle name="Comma [0] 2 3 3 11 2 2 2 2" xfId="16043"/>
    <cellStyle name="Comma [0] 2 2 2 3 2 2 5" xfId="16044"/>
    <cellStyle name="Comma [0] 3 3 3 7 3 7" xfId="16045"/>
    <cellStyle name="Comma [0] 2 2 4 7 2 3 6" xfId="16046"/>
    <cellStyle name="Comma [0] 2 2 3 4 5 2" xfId="16047"/>
    <cellStyle name="Comma [0] 4 3 4 7 3 5" xfId="16048"/>
    <cellStyle name="Comma [0] 2 2 2 2 8 3 2 3 2" xfId="16049"/>
    <cellStyle name="Comma [0] 3 2 10 6 2" xfId="16050"/>
    <cellStyle name="Comma [0] 2 3 2 7 3 9" xfId="16051"/>
    <cellStyle name="Comma [0] 2 3 7 4 5 2 2" xfId="16052"/>
    <cellStyle name="Comma [0] 2 4 4 9 2 4" xfId="16053"/>
    <cellStyle name="Comma [0] 2 2 3 4 6" xfId="16054"/>
    <cellStyle name="Comma [0] 2 2 2 2 8 3 2 4" xfId="16055"/>
    <cellStyle name="Comma [0] 3 2 10 7" xfId="16056"/>
    <cellStyle name="Comma [0] 2 2 2 3 2 3 5" xfId="16057"/>
    <cellStyle name="Comma [0] 2 2 3 4 6 2" xfId="16058"/>
    <cellStyle name="Comma [0] 4 3 4 7 4 5" xfId="16059"/>
    <cellStyle name="Comma [0] 3 6 2 8" xfId="16060"/>
    <cellStyle name="Comma [0] 3 4 7 3 3 2 5" xfId="16061"/>
    <cellStyle name="Comma [0] 2 2 2 2 8 3 2 4 2" xfId="16062"/>
    <cellStyle name="Comma [0] 3 2 10 7 2" xfId="16063"/>
    <cellStyle name="Comma [0] 3 4 5 9 2 2 2" xfId="16064"/>
    <cellStyle name="Comma [0] 2 3 2 7 4 9" xfId="16065"/>
    <cellStyle name="Comma [0] 2 4 4 9 2 5" xfId="16066"/>
    <cellStyle name="Comma [0] 4 2 2 3 2 3 2" xfId="16067"/>
    <cellStyle name="Comma [0] 2 2 3 4 7" xfId="16068"/>
    <cellStyle name="Comma [0] 2 2 2 2 8 3 2 5" xfId="16069"/>
    <cellStyle name="Comma [0] 3 2 10 8" xfId="16070"/>
    <cellStyle name="Comma [0] 2 2 3 4 8" xfId="16071"/>
    <cellStyle name="Comma [0] 2 2 2 2 8 3 2 6" xfId="16072"/>
    <cellStyle name="Comma [0] 3 2 10 9" xfId="16073"/>
    <cellStyle name="Comma [0] 3 4 5 9 2 4" xfId="16074"/>
    <cellStyle name="Comma [0] 2 4 7 5 5 2 2" xfId="16075"/>
    <cellStyle name="Comma [0] 2 2 3 4 9" xfId="16076"/>
    <cellStyle name="Comma [0] 4 3 2 4 2 3 2" xfId="16077"/>
    <cellStyle name="Comma [0] 2 2 2 2 8 3 2 7" xfId="16078"/>
    <cellStyle name="Comma [0] 2 2 2 2 9 9 2" xfId="16079"/>
    <cellStyle name="Comma [0] 2 2 7 3 5 3" xfId="16080"/>
    <cellStyle name="Comma [0] 2 2 2 2 8 3 3" xfId="16081"/>
    <cellStyle name="Comma [0] 2 4 4 9 3 2" xfId="16082"/>
    <cellStyle name="Comma [0] 5 11 10" xfId="16083"/>
    <cellStyle name="Comma [0] 2 2 3 5 4" xfId="16084"/>
    <cellStyle name="Comma [0] 2 2 2 2 8 3 3 2" xfId="16085"/>
    <cellStyle name="Comma [0] 3 2 11 5" xfId="16086"/>
    <cellStyle name="Comma [0] 2 2 3 5 8" xfId="16087"/>
    <cellStyle name="Comma [0] 2 2 2 2 8 3 3 6" xfId="16088"/>
    <cellStyle name="Comma [0] 3 2 11 9" xfId="16089"/>
    <cellStyle name="Comma [0] 2 2 3 5 4 2 2" xfId="16090"/>
    <cellStyle name="Comma [0] 2 2 2 2 8 3 3 2 2 2" xfId="16091"/>
    <cellStyle name="Comma [0] 3 2 11 5 2 2" xfId="16092"/>
    <cellStyle name="Comma [0] 2 2 4 7 3 2 7" xfId="16093"/>
    <cellStyle name="Comma [0] 2 2 3 5 4 3" xfId="16094"/>
    <cellStyle name="Comma [0] 4 3 4 8 2 6" xfId="16095"/>
    <cellStyle name="Comma [0] 2 2 2 2 8 3 3 2 3" xfId="16096"/>
    <cellStyle name="Comma [0] 2 3 4 8 3 2 5" xfId="16097"/>
    <cellStyle name="Comma [0] 3 2 11 5 3" xfId="16098"/>
    <cellStyle name="Comma [0] 2 2 3 5 5" xfId="16099"/>
    <cellStyle name="Comma [0] 2 2 2 2 8 3 3 3" xfId="16100"/>
    <cellStyle name="Comma [0] 3 2 11 6" xfId="16101"/>
    <cellStyle name="Comma [0] 2 2 2 3 3 2 5" xfId="16102"/>
    <cellStyle name="Comma [0] 3 3 3 8 3 7" xfId="16103"/>
    <cellStyle name="Comma [0] 2 2 4 7 3 3 6" xfId="16104"/>
    <cellStyle name="Comma [0] 2 2 3 5 5 2" xfId="16105"/>
    <cellStyle name="Comma [0] 4 3 4 8 3 5" xfId="16106"/>
    <cellStyle name="Comma [0] 2 2 2 2 8 3 3 3 2" xfId="16107"/>
    <cellStyle name="Comma [0] 3 2 11 6 2" xfId="16108"/>
    <cellStyle name="Comma [0] 2 3 2 8 3 9" xfId="16109"/>
    <cellStyle name="Comma [0] 2 2 2 3 3 3 5" xfId="16110"/>
    <cellStyle name="Comma [0] 2 3 11 4 10" xfId="16111"/>
    <cellStyle name="Comma [0] 2 2 3 5 6 2" xfId="16112"/>
    <cellStyle name="Comma [0] 4 3 4 8 4 5" xfId="16113"/>
    <cellStyle name="Comma [0] 3 7 2 8" xfId="16114"/>
    <cellStyle name="Comma [0] 2 2 2 2 8 3 3 4 2" xfId="16115"/>
    <cellStyle name="Comma [0] 3 2 11 7 2" xfId="16116"/>
    <cellStyle name="Comma [0] 2 3 2 8 4 9" xfId="16117"/>
    <cellStyle name="Comma [0] 4 2 2 3 2 4 2" xfId="16118"/>
    <cellStyle name="Comma [0] 2 2 3 5 7" xfId="16119"/>
    <cellStyle name="Comma [0] 5 2 3 3 2 2 2" xfId="16120"/>
    <cellStyle name="Comma [0] 2 2 2 2 8 3 3 5" xfId="16121"/>
    <cellStyle name="Comma [0] 3 2 11 8" xfId="16122"/>
    <cellStyle name="Comma [0] 2 2 3 5 9" xfId="16123"/>
    <cellStyle name="Comma [0] 4 3 2 4 2 4 2" xfId="16124"/>
    <cellStyle name="Comma [0] 2 2 2 2 8 3 3 7" xfId="16125"/>
    <cellStyle name="Comma [0] 2 4 6 8 10" xfId="16126"/>
    <cellStyle name="Comma [0] 2 2 2 2 8 3 4 2" xfId="16127"/>
    <cellStyle name="Comma [0] 3 2 12 5" xfId="16128"/>
    <cellStyle name="Comma [0] 2 2 5 2 2 4" xfId="16129"/>
    <cellStyle name="Comma [0] 2 3 2 3 6 10" xfId="16130"/>
    <cellStyle name="Comma [0] 3 2 8 3 5 2 2" xfId="16131"/>
    <cellStyle name="Comma [0] 2 3 2 3 8 3 2 2" xfId="16132"/>
    <cellStyle name="Comma [0] 2 4 4 9 4 2" xfId="16133"/>
    <cellStyle name="Comma [0] 3 2 6 2 2 2" xfId="16134"/>
    <cellStyle name="Comma [0] 2 2 3 6 4" xfId="16135"/>
    <cellStyle name="Comma [0] 4 3 4 9 2 5" xfId="16136"/>
    <cellStyle name="Comma [0] 2 2 2 2 8 3 4 2 2" xfId="16137"/>
    <cellStyle name="Comma [0] 3 2 12 5 2" xfId="16138"/>
    <cellStyle name="Comma [0] 2 2 5 2 2 4 2" xfId="16139"/>
    <cellStyle name="Comma [0] 2 3 2 9 2 9" xfId="16140"/>
    <cellStyle name="Comma [0] 2 3 2 3 8 3 2 2 2" xfId="16141"/>
    <cellStyle name="Comma [0] 3 2 6 2 2 2 2" xfId="16142"/>
    <cellStyle name="Comma [0] 2 2 4 7 4 2 6" xfId="16143"/>
    <cellStyle name="Comma [0] 2 2 3 6 4 2" xfId="16144"/>
    <cellStyle name="Comma [0] 2 2 2 2 8 3 4 3" xfId="16145"/>
    <cellStyle name="Comma [0] 3 2 12 6" xfId="16146"/>
    <cellStyle name="Comma [0] 2 2 5 2 2 5" xfId="16147"/>
    <cellStyle name="Comma [0] 2 3 2 3 8 3 2 3" xfId="16148"/>
    <cellStyle name="Comma [0] 5 4 2 3 2 2" xfId="16149"/>
    <cellStyle name="Comma [0] 3 2 6 2 2 3" xfId="16150"/>
    <cellStyle name="Comma [0] 3 2 2 3 3 10" xfId="16151"/>
    <cellStyle name="Comma [0] 3 2 2 3 11 2 2 2" xfId="16152"/>
    <cellStyle name="Comma [0] 2 2 3 6 5" xfId="16153"/>
    <cellStyle name="Comma [0] 4 2 7 2 2 2" xfId="16154"/>
    <cellStyle name="Comma [0] 2 2 2 2 8 3 4 4" xfId="16155"/>
    <cellStyle name="Comma [0] 3 2 12 7" xfId="16156"/>
    <cellStyle name="Comma [0] 3 4 5 9 4 2" xfId="16157"/>
    <cellStyle name="Comma [0] 3 3 8 4 5 2 2" xfId="16158"/>
    <cellStyle name="Comma [0] 2 2 5 2 2 6" xfId="16159"/>
    <cellStyle name="Comma [0] 3 4 5 10 2 2 2" xfId="16160"/>
    <cellStyle name="Comma [0] 2 3 2 3 8 3 2 4" xfId="16161"/>
    <cellStyle name="Comma [0] 5 4 2 3 2 3" xfId="16162"/>
    <cellStyle name="Comma [0] 3 2 6 2 2 4" xfId="16163"/>
    <cellStyle name="Comma [0] 2 2 3 6 6" xfId="16164"/>
    <cellStyle name="Comma [0] 4 2 7 2 2 3" xfId="16165"/>
    <cellStyle name="Comma [0] 2 2 2 2 8 3 4 5" xfId="16166"/>
    <cellStyle name="Comma [0] 3 2 12 8" xfId="16167"/>
    <cellStyle name="Comma [0] 2 2 5 2 2 7" xfId="16168"/>
    <cellStyle name="Comma [0] 2 3 2 3 8 3 2 5" xfId="16169"/>
    <cellStyle name="Comma [0] 5 4 2 3 2 4" xfId="16170"/>
    <cellStyle name="Comma [0] 3 2 6 2 2 5" xfId="16171"/>
    <cellStyle name="Comma [0] 2 2 3 6 7" xfId="16172"/>
    <cellStyle name="Comma [0] 2 2 9 10 2" xfId="16173"/>
    <cellStyle name="Comma [0] 2 2 7 3 5 5" xfId="16174"/>
    <cellStyle name="Comma [0] 2 2 2 2 8 3 5" xfId="16175"/>
    <cellStyle name="Comma [0] 2 2 2 2 8 3 5 2" xfId="16176"/>
    <cellStyle name="Comma [0] 3 2 13 5" xfId="16177"/>
    <cellStyle name="Comma [0] 2 2 5 2 3 4" xfId="16178"/>
    <cellStyle name="Comma [0] 3 2 6 2 3 2" xfId="16179"/>
    <cellStyle name="Comma [0] 2 2 3 7 4" xfId="16180"/>
    <cellStyle name="Comma [0] 2 3 5 3 10" xfId="16181"/>
    <cellStyle name="Comma [0] 2 3 2 3 8 3 3 2" xfId="16182"/>
    <cellStyle name="Comma [0] 2 2 2 2 8 3 5 2 2" xfId="16183"/>
    <cellStyle name="Comma [0] 3 2 13 5 2" xfId="16184"/>
    <cellStyle name="Comma [0] 2 2 5 2 3 4 2" xfId="16185"/>
    <cellStyle name="Comma [0] 2 3 3 3 2 2 2 3" xfId="16186"/>
    <cellStyle name="Comma [0] 3 2 6 2 3 2 2" xfId="16187"/>
    <cellStyle name="Comma [0] 2 2 4 7 5 2 6" xfId="16188"/>
    <cellStyle name="Comma [0] 2 2 3 7 4 2" xfId="16189"/>
    <cellStyle name="Comma [0] 2 2 2 2 8 3 5 3" xfId="16190"/>
    <cellStyle name="Comma [0] 3 2 13 6" xfId="16191"/>
    <cellStyle name="Comma [0] 2 2 5 2 3 5" xfId="16192"/>
    <cellStyle name="Comma [0] 2 3 7 12 2 2" xfId="16193"/>
    <cellStyle name="Comma [0] 5 4 2 3 3 2" xfId="16194"/>
    <cellStyle name="Comma [0] 3 2 6 2 3 3" xfId="16195"/>
    <cellStyle name="Comma [0] 2 2 3 7 5" xfId="16196"/>
    <cellStyle name="Comma [0] 4 2 7 2 3 2" xfId="16197"/>
    <cellStyle name="Comma [0] 2 2 2 2 8 3 5 4" xfId="16198"/>
    <cellStyle name="Comma [0] 3 2 13 7" xfId="16199"/>
    <cellStyle name="Comma [0] 2 2 5 2 3 6" xfId="16200"/>
    <cellStyle name="Comma [0] 3 2 6 2 3 4" xfId="16201"/>
    <cellStyle name="Comma [0] 2 2 3 7 6" xfId="16202"/>
    <cellStyle name="Comma [0] 4 2 7 2 3 3" xfId="16203"/>
    <cellStyle name="Comma [0] 2 2 2 2 8 3 5 5" xfId="16204"/>
    <cellStyle name="Comma [0] 3 2 13 8" xfId="16205"/>
    <cellStyle name="Comma [0] 2 2 5 2 3 7" xfId="16206"/>
    <cellStyle name="Comma [0] 3 2 6 2 3 5" xfId="16207"/>
    <cellStyle name="Comma [0] 2 2 3 7 7" xfId="16208"/>
    <cellStyle name="Comma [0] 2 2 9 11 2" xfId="16209"/>
    <cellStyle name="Comma [0] 2 2 2 2 8 3 6 2" xfId="16210"/>
    <cellStyle name="Comma [0] 3 2 14 5" xfId="16211"/>
    <cellStyle name="Comma [0] 4 2 9 3 5 2 2" xfId="16212"/>
    <cellStyle name="Comma [0] 2 2 5 2 4 4" xfId="16213"/>
    <cellStyle name="Comma [0] 2 3 2 3 8 3 4 2" xfId="16214"/>
    <cellStyle name="Comma [0] 4 3 6 5 2 7" xfId="16215"/>
    <cellStyle name="Comma [0] 3 2 6 2 4 2" xfId="16216"/>
    <cellStyle name="Comma [0] 2 2 3 8 4" xfId="16217"/>
    <cellStyle name="Comma [0] 3 2 20 5" xfId="16218"/>
    <cellStyle name="Comma [0] 2 2 2 2 8 3 7 2" xfId="16219"/>
    <cellStyle name="Comma [0] 3 2 15 5" xfId="16220"/>
    <cellStyle name="Comma [0] 2 2 5 2 5 4" xfId="16221"/>
    <cellStyle name="Comma [0] 4 3 6 5 3 7" xfId="16222"/>
    <cellStyle name="Comma [0] 3 2 6 2 5 2" xfId="16223"/>
    <cellStyle name="Comma [0] 2 2 3 9 4" xfId="16224"/>
    <cellStyle name="Comma [0] 2 3 3 14 2 5" xfId="16225"/>
    <cellStyle name="Comma [0] 2 2 2 2 8 3 8" xfId="16226"/>
    <cellStyle name="Comma [0] 4 3 5 8 2 2 2 2" xfId="16227"/>
    <cellStyle name="Comma [0] 2 2 2 7 6 7 2" xfId="16228"/>
    <cellStyle name="Comma [0] 3 2 2 3 2 3 3 2" xfId="16229"/>
    <cellStyle name="Comma [0] 2 2 7 3 6" xfId="16230"/>
    <cellStyle name="Comma [0] 2 2 2 2 8 4" xfId="16231"/>
    <cellStyle name="Comma [0] 4 2 5 3 3 4" xfId="16232"/>
    <cellStyle name="Comma [0] 3 2 2 8 6 2 2 4" xfId="16233"/>
    <cellStyle name="Comma [0] 2 2 2 8 7 4 2 2" xfId="16234"/>
    <cellStyle name="Comma [0] 2 2 3 3 3 8" xfId="16235"/>
    <cellStyle name="Comma [0] 2 2 2 2 8 4 10" xfId="16236"/>
    <cellStyle name="Comma [0] 2 3 2 9 7 2 4" xfId="16237"/>
    <cellStyle name="Comma [0] 2 2 3 3 5 4 2" xfId="16238"/>
    <cellStyle name="Comma [0] 3 2 4 3 5 2 2" xfId="16239"/>
    <cellStyle name="Comma [0] 2 2 2 8 7 2 6" xfId="16240"/>
    <cellStyle name="Comma [0] 3 3 7 8 9" xfId="16241"/>
    <cellStyle name="Comma [0] 2 2 7 3 6 2" xfId="16242"/>
    <cellStyle name="Comma [0] 2 2 2 2 8 4 2" xfId="16243"/>
    <cellStyle name="Comma [0] 3 3 4 7 2 7" xfId="16244"/>
    <cellStyle name="Comma [0] 2 2 4 8 2 2 6" xfId="16245"/>
    <cellStyle name="Comma [0] 2 2 4 4 4 2" xfId="16246"/>
    <cellStyle name="Comma [0] 2 4 6 4 3 2 5" xfId="16247"/>
    <cellStyle name="Comma [0] 2 2 4 2 15 2" xfId="16248"/>
    <cellStyle name="Comma [0] 2 3 3 7 2 9" xfId="16249"/>
    <cellStyle name="Comma [0] 4 3 5 7 2 5" xfId="16250"/>
    <cellStyle name="Comma [0] 2 2 2 2 8 4 2 2 2" xfId="16251"/>
    <cellStyle name="Comma [0] 2 2 4 4 4 2 2" xfId="16252"/>
    <cellStyle name="Comma [0] 2 2 2 2 8 4 2 2 2 2" xfId="16253"/>
    <cellStyle name="Comma [0] 2 3 2 9 10 2" xfId="16254"/>
    <cellStyle name="Comma [0] 2 2 4 8 2 2 7" xfId="16255"/>
    <cellStyle name="Comma [0] 2 2 4 4 4 3" xfId="16256"/>
    <cellStyle name="Comma [0] 4 3 5 7 2 6" xfId="16257"/>
    <cellStyle name="Comma [0] 2 2 2 2 8 4 2 2 3" xfId="16258"/>
    <cellStyle name="Comma [0] 2 3 2 9 10 4" xfId="16259"/>
    <cellStyle name="Comma [0] 2 2 4 4 4 5" xfId="16260"/>
    <cellStyle name="Comma [0] 3 2 5 4 4 3" xfId="16261"/>
    <cellStyle name="Comma [0] 2 2 2 2 8 4 2 2 5" xfId="16262"/>
    <cellStyle name="Comma [0] 5 2 11 4 2" xfId="16263"/>
    <cellStyle name="Comma [0] 2 3 3 11 3 2 2 2" xfId="16264"/>
    <cellStyle name="Comma [0] 2 2 2 4 2 2 5" xfId="16265"/>
    <cellStyle name="Comma [0] 3 3 4 7 3 7" xfId="16266"/>
    <cellStyle name="Comma [0] 2 2 4 8 2 3 6" xfId="16267"/>
    <cellStyle name="Comma [0] 2 2 4 4 5 2" xfId="16268"/>
    <cellStyle name="Comma [0] 2 3 3 7 3 9" xfId="16269"/>
    <cellStyle name="Comma [0] 4 3 5 7 3 5" xfId="16270"/>
    <cellStyle name="Comma [0] 2 2 2 2 8 4 2 3 2" xfId="16271"/>
    <cellStyle name="Comma [0] 2 2 2 4 2 3 5" xfId="16272"/>
    <cellStyle name="Comma [0] 2 2 4 4 6 2" xfId="16273"/>
    <cellStyle name="Comma [0] 2 3 3 7 4 9" xfId="16274"/>
    <cellStyle name="Comma [0] 4 6 2 8" xfId="16275"/>
    <cellStyle name="Comma [0] 4 3 5 7 4 5" xfId="16276"/>
    <cellStyle name="Comma [0] 3 4 7 4 3 2 5" xfId="16277"/>
    <cellStyle name="Comma [0] 2 2 2 2 8 4 2 4 2" xfId="16278"/>
    <cellStyle name="Comma [0] 2 2 4 4 8" xfId="16279"/>
    <cellStyle name="Comma [0] 2 2 2 3 3 2 4 2" xfId="16280"/>
    <cellStyle name="Comma [0] 5 18 2" xfId="16281"/>
    <cellStyle name="Comma [0] 2 2 2 2 8 4 2 6" xfId="16282"/>
    <cellStyle name="Comma [0] 2 3 2 4 3 2 2 2" xfId="16283"/>
    <cellStyle name="Comma [0] 2 2 4 4 9" xfId="16284"/>
    <cellStyle name="Comma [0] 5 18 3" xfId="16285"/>
    <cellStyle name="Comma [0] 4 3 2 4 3 3 2" xfId="16286"/>
    <cellStyle name="Comma [0] 2 2 2 2 8 4 2 7" xfId="16287"/>
    <cellStyle name="Comma [0] 2 3 2 4 3 2 2 3" xfId="16288"/>
    <cellStyle name="Comma [0] 2 2 2 2 8 4 3" xfId="16289"/>
    <cellStyle name="Comma [0] 5 2 12 3" xfId="16290"/>
    <cellStyle name="Comma [0] 2 4 9 3 2 5" xfId="16291"/>
    <cellStyle name="Comma [0] 2 2 2 7 11 6" xfId="16292"/>
    <cellStyle name="Comma [0] 2 2 4 5 4" xfId="16293"/>
    <cellStyle name="Comma [0] 2 2 2 2 8 4 3 2" xfId="16294"/>
    <cellStyle name="Comma [0] 2 2 4 5 4 2 2" xfId="16295"/>
    <cellStyle name="Comma [0] 2 2 2 2 8 4 3 2 2 2" xfId="16296"/>
    <cellStyle name="Comma [0] 2 2 2 7 9 7" xfId="16297"/>
    <cellStyle name="Comma [0] 2 3 3 6 6 10" xfId="16298"/>
    <cellStyle name="Comma [0] 2 2 4 5 5" xfId="16299"/>
    <cellStyle name="Comma [0] 2 2 2 7 4 3 2 2 2" xfId="16300"/>
    <cellStyle name="Comma [0] 2 2 2 2 8 4 3 3" xfId="16301"/>
    <cellStyle name="Comma [0] 5 2 12 4" xfId="16302"/>
    <cellStyle name="Comma [0] 2 3 3 11 3 3 2" xfId="16303"/>
    <cellStyle name="Comma [0] 2 2 2 7 11 7" xfId="16304"/>
    <cellStyle name="Comma [0] 2 2 4 5 6" xfId="16305"/>
    <cellStyle name="Comma [0] 2 2 2 2 8 4 3 4" xfId="16306"/>
    <cellStyle name="Comma [0] 4 2 2 3 3 4 2" xfId="16307"/>
    <cellStyle name="Comma [0] 2 2 4 5 7" xfId="16308"/>
    <cellStyle name="Comma [0] 2 2 2 2 8 4 3 5" xfId="16309"/>
    <cellStyle name="Comma [0] 2 2 4 5 8" xfId="16310"/>
    <cellStyle name="Comma [0] 5 19 2" xfId="16311"/>
    <cellStyle name="Comma [0] 2 2 2 2 8 4 3 6" xfId="16312"/>
    <cellStyle name="Comma [0] 2 3 2 4 3 2 3 2" xfId="16313"/>
    <cellStyle name="Comma [0] 2 2 4 5 9" xfId="16314"/>
    <cellStyle name="Comma [0] 5 19 3" xfId="16315"/>
    <cellStyle name="Comma [0] 4 3 2 4 3 4 2" xfId="16316"/>
    <cellStyle name="Comma [0] 2 2 2 2 8 4 3 7" xfId="16317"/>
    <cellStyle name="Comma [0] 2 2 2 2 8 4 4" xfId="16318"/>
    <cellStyle name="Comma [0] 2 2 4 7 10 2 4" xfId="16319"/>
    <cellStyle name="Comma [0] 2 2 2 2 8 4 4 2" xfId="16320"/>
    <cellStyle name="Comma [0] 2 2 5 3 2 4" xfId="16321"/>
    <cellStyle name="Comma [0] 2 3 2 3 8 4 2 2" xfId="16322"/>
    <cellStyle name="Comma [0] 3 2 6 3 2 2" xfId="16323"/>
    <cellStyle name="Comma [0] 2 2 4 6 4" xfId="16324"/>
    <cellStyle name="Comma [0] 2 2 5 3 2 4 2" xfId="16325"/>
    <cellStyle name="Comma [0] 2 3 3 9 2 9" xfId="16326"/>
    <cellStyle name="Comma [0] 4 3 5 9 2 5" xfId="16327"/>
    <cellStyle name="Comma [0] 2 2 2 2 8 4 4 2 2" xfId="16328"/>
    <cellStyle name="Comma [0] 2 4 2 10 3" xfId="16329"/>
    <cellStyle name="Comma [0] 3 2 6 3 2 2 2" xfId="16330"/>
    <cellStyle name="Comma [0] 2 2 4 8 4 2 6" xfId="16331"/>
    <cellStyle name="Comma [0] 2 2 4 6 4 2" xfId="16332"/>
    <cellStyle name="Comma [0] 2 2 4 7 10 2 5" xfId="16333"/>
    <cellStyle name="Comma [0] 2 2 2 2 8 4 4 3" xfId="16334"/>
    <cellStyle name="Comma [0] 2 2 5 3 2 5" xfId="16335"/>
    <cellStyle name="Comma [0] 5 4 2 4 2 2" xfId="16336"/>
    <cellStyle name="Comma [0] 3 2 6 3 2 3" xfId="16337"/>
    <cellStyle name="Comma [0] 3 2 2 3 8 10" xfId="16338"/>
    <cellStyle name="Comma [0] 2 2 4 6 5" xfId="16339"/>
    <cellStyle name="Comma [0] 4 2 7 3 2 2" xfId="16340"/>
    <cellStyle name="Comma [0] 2 2 2 2 8 4 4 4" xfId="16341"/>
    <cellStyle name="Comma [0] 2 2 5 3 2 6" xfId="16342"/>
    <cellStyle name="Comma [0] 3 2 6 3 2 4" xfId="16343"/>
    <cellStyle name="Comma [0] 2 2 4 6 6" xfId="16344"/>
    <cellStyle name="Comma [0] 4 2 7 3 2 3" xfId="16345"/>
    <cellStyle name="Comma [0] 2 2 2 2 8 4 4 5" xfId="16346"/>
    <cellStyle name="Comma [0] 2 2 5 3 2 7" xfId="16347"/>
    <cellStyle name="Comma [0] 3 2 6 3 2 5" xfId="16348"/>
    <cellStyle name="Comma [0] 2 2 4 6 7" xfId="16349"/>
    <cellStyle name="Comma [0] 2 2 2 2 8 4 5" xfId="16350"/>
    <cellStyle name="Comma [0] 2 2 2 2 8 4 5 2" xfId="16351"/>
    <cellStyle name="Comma [0] 2 2 5 3 3 4" xfId="16352"/>
    <cellStyle name="Comma [0] 3 2 6 3 3 2" xfId="16353"/>
    <cellStyle name="Comma [0] 2 2 4 7 4" xfId="16354"/>
    <cellStyle name="Comma [0] 2 3 5 8 10" xfId="16355"/>
    <cellStyle name="Comma [0] 2 2 5 3 3 5" xfId="16356"/>
    <cellStyle name="Comma [0] 2 3 7 13 2 2" xfId="16357"/>
    <cellStyle name="Comma [0] 2 2 2 2 8 4 5 3" xfId="16358"/>
    <cellStyle name="Comma [0] 3 2 6 3 3 3" xfId="16359"/>
    <cellStyle name="Comma [0] 2 2 4 7 5" xfId="16360"/>
    <cellStyle name="Comma [0] 2 2 3 7 5 3 2 2 2" xfId="16361"/>
    <cellStyle name="Comma [0] 4 2 7 3 3 2" xfId="16362"/>
    <cellStyle name="Comma [0] 3 2 2 8 8 2 2 2" xfId="16363"/>
    <cellStyle name="Comma [0] 2 2 2 2 8 4 5 4" xfId="16364"/>
    <cellStyle name="Comma [0] 2 2 5 3 3 6" xfId="16365"/>
    <cellStyle name="Comma [0] 3 2 6 3 3 4" xfId="16366"/>
    <cellStyle name="Comma [0] 2 2 4 7 6" xfId="16367"/>
    <cellStyle name="Comma [0] 4 2 7 3 3 3" xfId="16368"/>
    <cellStyle name="Comma [0] 2 2 2 2 8 4 5 5" xfId="16369"/>
    <cellStyle name="Comma [0] 2 2 5 3 3 7" xfId="16370"/>
    <cellStyle name="Comma [0] 3 2 6 3 3 5" xfId="16371"/>
    <cellStyle name="Comma [0] 2 2 4 7 7" xfId="16372"/>
    <cellStyle name="Comma [0] 2 2 2 2 8 4 6" xfId="16373"/>
    <cellStyle name="Comma [0] 2 2 2 2 8 4 6 2" xfId="16374"/>
    <cellStyle name="Comma [0] 2 2 5 3 4 4" xfId="16375"/>
    <cellStyle name="Comma [0] 4 3 6 6 2 7" xfId="16376"/>
    <cellStyle name="Comma [0] 3 2 6 3 4 2" xfId="16377"/>
    <cellStyle name="Comma [0] 2 2 4 8 4" xfId="16378"/>
    <cellStyle name="Comma [0] 2 2 2 2 8 4 7" xfId="16379"/>
    <cellStyle name="Comma [0] 2 3 3 15 2 5" xfId="16380"/>
    <cellStyle name="Comma [0] 2 2 4 9 4" xfId="16381"/>
    <cellStyle name="Comma [0] 3 2 6 3 5 2" xfId="16382"/>
    <cellStyle name="Comma [0] 4 3 6 6 3 7" xfId="16383"/>
    <cellStyle name="Comma [0] 2 2 4 3 15" xfId="16384"/>
    <cellStyle name="Comma [0] 2 2 5 3 5 4" xfId="16385"/>
    <cellStyle name="Comma [0] 2 2 2 2 8 4 7 2" xfId="16386"/>
    <cellStyle name="Comma [0] 2 2 2 2 8 4 8" xfId="16387"/>
    <cellStyle name="Comma [0] 4 2 8 10 4 2" xfId="16388"/>
    <cellStyle name="Comma [0] 2 2 2 2 8 4 9" xfId="16389"/>
    <cellStyle name="Comma [0] 2 2 7 3 7" xfId="16390"/>
    <cellStyle name="Comma [0] 2 2 2 2 8 5" xfId="16391"/>
    <cellStyle name="Comma [0] 3 2 2 2 7 3 2 4" xfId="16392"/>
    <cellStyle name="Comma [0] 2 2 5 8" xfId="16393"/>
    <cellStyle name="Comma [0] 2 2 2 2 8 5 2 2" xfId="16394"/>
    <cellStyle name="Comma [0] 2 2 4 7 15" xfId="16395"/>
    <cellStyle name="Comma [0] 3 2 2 2 7 3 6" xfId="16396"/>
    <cellStyle name="Comma [0] 2 2 4 7 11 4" xfId="16397"/>
    <cellStyle name="Comma [0] 2 2 5 4 4" xfId="16398"/>
    <cellStyle name="Comma [0] 4 3 6 7 2 5" xfId="16399"/>
    <cellStyle name="Comma [0] 2 2 5 8 2" xfId="16400"/>
    <cellStyle name="Comma [0] 2 2 2 2 8 5 2 2 2" xfId="16401"/>
    <cellStyle name="Comma [0] 2 2 4 7 15 2" xfId="16402"/>
    <cellStyle name="Comma [0] 3 3 5 7 2 7" xfId="16403"/>
    <cellStyle name="Comma [0] 2 2 5 4 4 2" xfId="16404"/>
    <cellStyle name="Comma [0] 2 2 4 9 2 2 6" xfId="16405"/>
    <cellStyle name="Comma [0] 2 4 6 5 3 2 5" xfId="16406"/>
    <cellStyle name="Comma [0] 2 2 4 7 11 4 2" xfId="16407"/>
    <cellStyle name="Comma [0] 2 2 9 6" xfId="16408"/>
    <cellStyle name="Comma [0] 4 3 6 7 2 6" xfId="16409"/>
    <cellStyle name="Comma [0] 2 2 5 8 3" xfId="16410"/>
    <cellStyle name="Comma [0] 2 2 2 2 8 5 2 2 3" xfId="16411"/>
    <cellStyle name="Comma [0] 2 2 9 7" xfId="16412"/>
    <cellStyle name="Comma [0] 2 2 5 4 4 3" xfId="16413"/>
    <cellStyle name="Comma [0] 2 2 4 9 2 2 7" xfId="16414"/>
    <cellStyle name="Comma [0] 4 3 6 7 2 7" xfId="16415"/>
    <cellStyle name="Comma [0] 3 2 6 4 4 2" xfId="16416"/>
    <cellStyle name="Comma [0] 2 2 5 8 4" xfId="16417"/>
    <cellStyle name="Comma [0] 2 2 2 2 8 5 2 2 4" xfId="16418"/>
    <cellStyle name="Comma [0] 2 2 2 2 8 5 6 2" xfId="16419"/>
    <cellStyle name="Comma [0] 2 2 9 8" xfId="16420"/>
    <cellStyle name="Comma [0] 2 2 5 4 4 4" xfId="16421"/>
    <cellStyle name="Comma [0] 3 2 6 4 4 3" xfId="16422"/>
    <cellStyle name="Comma [0] 2 2 5 8 5" xfId="16423"/>
    <cellStyle name="Comma [0] 2 2 2 2 8 5 2 2 5" xfId="16424"/>
    <cellStyle name="Comma [0] 2 2 9 9" xfId="16425"/>
    <cellStyle name="Comma [0] 2 2 5 4 4 5" xfId="16426"/>
    <cellStyle name="Comma [0] 4 9 4 3 4 2" xfId="16427"/>
    <cellStyle name="Comma [0] 3 2 2 2 7 3 2 5" xfId="16428"/>
    <cellStyle name="Comma [0] 2 2 5 9" xfId="16429"/>
    <cellStyle name="Comma [0] 2 2 2 2 8 5 2 3" xfId="16430"/>
    <cellStyle name="Comma [0] 2 2 4 7 16" xfId="16431"/>
    <cellStyle name="Comma [0] 3 2 2 2 7 3 7" xfId="16432"/>
    <cellStyle name="Comma [0] 2 2 4 7 11 5" xfId="16433"/>
    <cellStyle name="Comma [0] 2 2 5 4 5" xfId="16434"/>
    <cellStyle name="Comma [0] 2 2 2 5 2 2 5" xfId="16435"/>
    <cellStyle name="Comma [0] 4 3 6 7 3 5" xfId="16436"/>
    <cellStyle name="Comma [0] 2 2 5 9 2" xfId="16437"/>
    <cellStyle name="Comma [0] 2 2 2 2 8 5 2 3 2" xfId="16438"/>
    <cellStyle name="Comma [0] 2 3 3 16 2 3" xfId="16439"/>
    <cellStyle name="Comma [0] 3 3 5 7 3 7" xfId="16440"/>
    <cellStyle name="Comma [0] 2 2 5 4 5 2" xfId="16441"/>
    <cellStyle name="Comma [0] 2 2 4 9 2 3 6" xfId="16442"/>
    <cellStyle name="Comma [0] 2 2 4 8 13" xfId="16443"/>
    <cellStyle name="Comma [0] 2 2 4 7 11 6" xfId="16444"/>
    <cellStyle name="Comma [0] 2 2 5 4 6" xfId="16445"/>
    <cellStyle name="Comma [0] 2 2 2 2 8 5 2 4" xfId="16446"/>
    <cellStyle name="Comma [0] 2 2 4 7 17" xfId="16447"/>
    <cellStyle name="Comma [0] 2 2 2 5 2 3 5" xfId="16448"/>
    <cellStyle name="Comma [0] 2 2 5 4 6 2" xfId="16449"/>
    <cellStyle name="Comma [0] 5 6 2 8" xfId="16450"/>
    <cellStyle name="Comma [0] 4 3 6 7 4 5" xfId="16451"/>
    <cellStyle name="Comma [0] 3 4 7 5 3 2 5" xfId="16452"/>
    <cellStyle name="Comma [0] 2 2 2 2 8 5 2 4 2" xfId="16453"/>
    <cellStyle name="Comma [0] 2 2 4 7 11 7" xfId="16454"/>
    <cellStyle name="Comma [0] 2 2 5 4 7" xfId="16455"/>
    <cellStyle name="Comma [0] 2 2 2 2 8 5 2 5" xfId="16456"/>
    <cellStyle name="Comma [0] 2 2 4 7 18" xfId="16457"/>
    <cellStyle name="Comma [0] 2 2 5 4 8" xfId="16458"/>
    <cellStyle name="Comma [0] 2 2 2 3 3 3 4 2" xfId="16459"/>
    <cellStyle name="Comma [0] 2 2 2 2 8 5 2 6" xfId="16460"/>
    <cellStyle name="Comma [0] 2 3 2 4 3 3 2 2" xfId="16461"/>
    <cellStyle name="Comma [0] 2 2 5 4 9" xfId="16462"/>
    <cellStyle name="Comma [0] 2 2 2 2 8 5 2 7" xfId="16463"/>
    <cellStyle name="Comma [0] 2 3 2 4 3 3 2 3" xfId="16464"/>
    <cellStyle name="Comma [0] 2 2 2 2 8 5 3" xfId="16465"/>
    <cellStyle name="Comma [0] 2 2 6 8" xfId="16466"/>
    <cellStyle name="Comma [0] 2 2 2 2 8 5 3 2" xfId="16467"/>
    <cellStyle name="Comma [0] 2 2 4 7 12 4" xfId="16468"/>
    <cellStyle name="Comma [0] 2 2 5 5 4" xfId="16469"/>
    <cellStyle name="Comma [0] 4 3 6 8 2 5" xfId="16470"/>
    <cellStyle name="Comma [0] 2 2 6 8 2" xfId="16471"/>
    <cellStyle name="Comma [0] 2 2 2 2 8 5 3 2 2" xfId="16472"/>
    <cellStyle name="Comma [0] 2 3 9 6" xfId="16473"/>
    <cellStyle name="Comma [0] 3 3 5 8 2 7" xfId="16474"/>
    <cellStyle name="Comma [0] 2 2 5 5 4 2" xfId="16475"/>
    <cellStyle name="Comma [0] 2 2 4 9 3 2 6" xfId="16476"/>
    <cellStyle name="Comma [0] 4 3 6 8 2 6" xfId="16477"/>
    <cellStyle name="Comma [0] 2 2 6 8 3" xfId="16478"/>
    <cellStyle name="Comma [0] 2 2 2 2 8 5 3 2 3" xfId="16479"/>
    <cellStyle name="Comma [0] 2 3 9 7" xfId="16480"/>
    <cellStyle name="Comma [0] 2 2 5 5 4 3" xfId="16481"/>
    <cellStyle name="Comma [0] 2 2 4 9 3 2 7" xfId="16482"/>
    <cellStyle name="Comma [0] 4 3 6 8 2 7" xfId="16483"/>
    <cellStyle name="Comma [0] 3 2 6 5 4 2" xfId="16484"/>
    <cellStyle name="Comma [0] 2 2 6 8 4" xfId="16485"/>
    <cellStyle name="Comma [0] 2 2 2 2 8 5 3 2 4" xfId="16486"/>
    <cellStyle name="Comma [0] 2 2 2 2 8 6 6 2" xfId="16487"/>
    <cellStyle name="Comma [0] 2 3 9 8" xfId="16488"/>
    <cellStyle name="Comma [0] 2 2 5 5 4 4" xfId="16489"/>
    <cellStyle name="Comma [0] 3 2 6 5 4 3" xfId="16490"/>
    <cellStyle name="Comma [0] 2 2 6 8 5" xfId="16491"/>
    <cellStyle name="Comma [0] 2 2 2 2 8 5 3 2 5" xfId="16492"/>
    <cellStyle name="Comma [0] 2 3 9 9" xfId="16493"/>
    <cellStyle name="Comma [0] 2 2 5 5 4 5" xfId="16494"/>
    <cellStyle name="Comma [0] 2 2 6 9" xfId="16495"/>
    <cellStyle name="Comma [0] 2 2 2 2 8 5 3 3" xfId="16496"/>
    <cellStyle name="Comma [0] 2 2 4 7 12 5" xfId="16497"/>
    <cellStyle name="Comma [0] 2 2 5 5 5" xfId="16498"/>
    <cellStyle name="Comma [0] 2 2 7 10 5" xfId="16499"/>
    <cellStyle name="Comma [0] 2 2 2 5 3 2 5" xfId="16500"/>
    <cellStyle name="Comma [0] 4 3 6 8 3 5" xfId="16501"/>
    <cellStyle name="Comma [0] 2 2 6 9 2" xfId="16502"/>
    <cellStyle name="Comma [0] 2 2 2 2 8 5 3 3 2" xfId="16503"/>
    <cellStyle name="Comma [0] 2 3 3 17 2 3" xfId="16504"/>
    <cellStyle name="Comma [0] 3 3 5 8 3 7" xfId="16505"/>
    <cellStyle name="Comma [0] 2 2 5 5 5 2" xfId="16506"/>
    <cellStyle name="Comma [0] 2 2 4 9 3 3 6" xfId="16507"/>
    <cellStyle name="Comma [0] 2 2 5 5 6" xfId="16508"/>
    <cellStyle name="Comma [0] 2 2 2 2 8 5 3 4" xfId="16509"/>
    <cellStyle name="Comma [0] 2 2 7 11 5" xfId="16510"/>
    <cellStyle name="Comma [0] 2 2 2 5 3 3 5" xfId="16511"/>
    <cellStyle name="Comma [0] 2 3 3 3 16" xfId="16512"/>
    <cellStyle name="Comma [0] 2 2 5 5 6 2" xfId="16513"/>
    <cellStyle name="Comma [0] 5 7 2 8" xfId="16514"/>
    <cellStyle name="Comma [0] 4 3 6 8 4 5" xfId="16515"/>
    <cellStyle name="Comma [0] 2 2 2 2 8 5 3 4 2" xfId="16516"/>
    <cellStyle name="Comma [0] 2 2 5 5 7" xfId="16517"/>
    <cellStyle name="Comma [0] 2 2 2 2 8 5 3 5" xfId="16518"/>
    <cellStyle name="Comma [0] 2 2 5 5 8" xfId="16519"/>
    <cellStyle name="Comma [0] 2 2 2 2 8 5 3 6" xfId="16520"/>
    <cellStyle name="Comma [0] 2 3 2 4 3 3 3 2" xfId="16521"/>
    <cellStyle name="Comma [0] 2 2 5 5 9" xfId="16522"/>
    <cellStyle name="Comma [0] 2 2 2 2 8 5 3 7" xfId="16523"/>
    <cellStyle name="Comma [0] 3 2 2 3 7 4 2 2" xfId="16524"/>
    <cellStyle name="Comma [0] 2 2 2 2 8 5 4" xfId="16525"/>
    <cellStyle name="Comma [0] 2 2 7 8" xfId="16526"/>
    <cellStyle name="Comma [0] 2 2 4 7 11 2 4" xfId="16527"/>
    <cellStyle name="Comma [0] 2 2 2 2 8 5 4 2" xfId="16528"/>
    <cellStyle name="Comma [0] 2 2 5 4 2 4" xfId="16529"/>
    <cellStyle name="Comma [0] 2 2 4 7 13 4" xfId="16530"/>
    <cellStyle name="Comma [0] 2 3 2 3 8 5 2 2" xfId="16531"/>
    <cellStyle name="Comma [0] 3 2 6 4 2 2" xfId="16532"/>
    <cellStyle name="Comma [0] 2 2 5 6 4" xfId="16533"/>
    <cellStyle name="Comma [0] 2 4 7 10 3" xfId="16534"/>
    <cellStyle name="Comma [0] 2 4 9 6" xfId="16535"/>
    <cellStyle name="Comma [0] 3 2 6 4 2 2 2" xfId="16536"/>
    <cellStyle name="Comma [0] 2 2 5 6 4 2" xfId="16537"/>
    <cellStyle name="Comma [0] 2 2 4 9 4 2 6" xfId="16538"/>
    <cellStyle name="Comma [0] 4 3 6 9 2 5" xfId="16539"/>
    <cellStyle name="Comma [0] 2 2 2 2 8 5 4 2 2" xfId="16540"/>
    <cellStyle name="Comma [0] 2 2 7 8 2" xfId="16541"/>
    <cellStyle name="Comma [0] 2 2 5 4 2 4 2" xfId="16542"/>
    <cellStyle name="Comma [0] 2 2 4 7 13 5" xfId="16543"/>
    <cellStyle name="Comma [0] 5 4 2 5 2 2" xfId="16544"/>
    <cellStyle name="Comma [0] 3 2 6 4 2 3" xfId="16545"/>
    <cellStyle name="Comma [0] 2 2 5 6 5" xfId="16546"/>
    <cellStyle name="Comma [0] 2 2 4 7 11 2 5" xfId="16547"/>
    <cellStyle name="Comma [0] 2 2 2 2 8 5 4 3" xfId="16548"/>
    <cellStyle name="Comma [0] 2 2 7 9" xfId="16549"/>
    <cellStyle name="Comma [0] 2 2 5 4 2 5" xfId="16550"/>
    <cellStyle name="Comma [0] 3 2 6 4 2 4" xfId="16551"/>
    <cellStyle name="Comma [0] 2 2 5 6 6" xfId="16552"/>
    <cellStyle name="Comma [0] 4 2 7 4 2 2" xfId="16553"/>
    <cellStyle name="Comma [0] 2 2 2 2 8 5 4 4" xfId="16554"/>
    <cellStyle name="Comma [0] 2 2 5 4 2 6" xfId="16555"/>
    <cellStyle name="Comma [0] 3 2 6 4 2 5" xfId="16556"/>
    <cellStyle name="Comma [0] 2 2 5 6 7" xfId="16557"/>
    <cellStyle name="Comma [0] 4 2 7 4 2 3" xfId="16558"/>
    <cellStyle name="Comma [0] 2 2 2 2 8 5 4 5" xfId="16559"/>
    <cellStyle name="Comma [0] 2 2 5 4 2 7" xfId="16560"/>
    <cellStyle name="Comma [0] 2 2 2 2 8 5 5" xfId="16561"/>
    <cellStyle name="Comma [0] 3 2 6 4 3 2" xfId="16562"/>
    <cellStyle name="Comma [0] 2 2 5 7 4" xfId="16563"/>
    <cellStyle name="Comma [0] 2 2 2 2 8 5 5 2" xfId="16564"/>
    <cellStyle name="Comma [0] 2 2 8 8" xfId="16565"/>
    <cellStyle name="Comma [0] 2 2 5 4 3 4" xfId="16566"/>
    <cellStyle name="Comma [0] 3 2 6 4 3 3" xfId="16567"/>
    <cellStyle name="Comma [0] 2 2 5 7 5" xfId="16568"/>
    <cellStyle name="Comma [0] 2 2 2 2 8 5 5 3" xfId="16569"/>
    <cellStyle name="Comma [0] 2 2 8 9" xfId="16570"/>
    <cellStyle name="Comma [0] 2 3 10 3 2 2 2 2" xfId="16571"/>
    <cellStyle name="Comma [0] 2 2 5 4 3 5" xfId="16572"/>
    <cellStyle name="Comma [0] 3 2 6 4 3 4" xfId="16573"/>
    <cellStyle name="Comma [0] 2 2 5 7 6" xfId="16574"/>
    <cellStyle name="Comma [0] 4 2 7 4 3 2" xfId="16575"/>
    <cellStyle name="Comma [0] 2 2 2 2 8 5 5 4" xfId="16576"/>
    <cellStyle name="Comma [0] 2 2 5 4 3 6" xfId="16577"/>
    <cellStyle name="Comma [0] 2 3 11 3 3 2 2 2" xfId="16578"/>
    <cellStyle name="Comma [0] 3 2 6 4 3 5" xfId="16579"/>
    <cellStyle name="Comma [0] 2 2 5 7 7" xfId="16580"/>
    <cellStyle name="Comma [0] 4 2 7 4 3 3" xfId="16581"/>
    <cellStyle name="Comma [0] 2 2 2 2 8 5 5 5" xfId="16582"/>
    <cellStyle name="Comma [0] 2 2 5 4 3 7" xfId="16583"/>
    <cellStyle name="Comma [0] 2 2 2 2 8 5 6" xfId="16584"/>
    <cellStyle name="Comma [0] 2 2 2 2 8 5 7" xfId="16585"/>
    <cellStyle name="Comma [0] 5 4 7 3 3" xfId="16586"/>
    <cellStyle name="Comma [0] 2 4 2 7 2 2 3" xfId="16587"/>
    <cellStyle name="Comma [0] 2 2 2 5 2 2 7" xfId="16588"/>
    <cellStyle name="Comma [0] 4 3 6 7 3 7" xfId="16589"/>
    <cellStyle name="Comma [0] 3 2 6 4 5 2" xfId="16590"/>
    <cellStyle name="Comma [0] 2 2 5 9 4" xfId="16591"/>
    <cellStyle name="Comma [0] 2 3 3 16 2 5" xfId="16592"/>
    <cellStyle name="Comma [0] 2 2 2 2 8 5 7 2" xfId="16593"/>
    <cellStyle name="Comma [0] 3 12 5 2 2 3" xfId="16594"/>
    <cellStyle name="Comma [0] 2 2 5 4 5 4" xfId="16595"/>
    <cellStyle name="Comma [0] 2 2 4 8 15" xfId="16596"/>
    <cellStyle name="Comma [0] 3 3 2 5 2 2 2 2" xfId="16597"/>
    <cellStyle name="Comma [0] 2 2 2 2 8 5 8" xfId="16598"/>
    <cellStyle name="Comma [0] 2 2 2 2 8 5 9" xfId="16599"/>
    <cellStyle name="Comma [0] 4 4 11 4" xfId="16600"/>
    <cellStyle name="Comma [0] 2 2 7 10 2 2 2" xfId="16601"/>
    <cellStyle name="Comma [0] 2 2 2 5 3 2 2 2 2" xfId="16602"/>
    <cellStyle name="Comma [0] 2 2 7 3 8" xfId="16603"/>
    <cellStyle name="Comma [0] 2 2 2 2 8 6" xfId="16604"/>
    <cellStyle name="Comma [0] 2 2 6 4 4" xfId="16605"/>
    <cellStyle name="Comma [0] 2 2 2 2 8 6 2 2" xfId="16606"/>
    <cellStyle name="Comma [0] 2 3 5 8" xfId="16607"/>
    <cellStyle name="Comma [0] 3 3 6 7 2 7" xfId="16608"/>
    <cellStyle name="Comma [0] 3 2 8 6 9" xfId="16609"/>
    <cellStyle name="Comma [0] 2 2 6 4 4 2" xfId="16610"/>
    <cellStyle name="Comma [0] 2 4 6 6 3 2 5" xfId="16611"/>
    <cellStyle name="Comma [0] 4 3 7 7 2 5" xfId="16612"/>
    <cellStyle name="Comma [0] 2 2 2 2 8 6 2 2 2" xfId="16613"/>
    <cellStyle name="Comma [0] 2 3 5 8 2" xfId="16614"/>
    <cellStyle name="Comma [0] 3 2 9 6 2" xfId="16615"/>
    <cellStyle name="Comma [0] 2 2 2 3 3 3 2 5" xfId="16616"/>
    <cellStyle name="Comma [0] 2 2 6 4 4 2 2" xfId="16617"/>
    <cellStyle name="Comma [0] 2 2 2 2 8 6 2 2 2 2" xfId="16618"/>
    <cellStyle name="Comma [0] 2 3 5 8 2 2" xfId="16619"/>
    <cellStyle name="Comma [0] 2 2 3 3 4 3 2 3" xfId="16620"/>
    <cellStyle name="Comma [0] 2 2 6 4 4 3" xfId="16621"/>
    <cellStyle name="Comma [0] 4 3 7 7 2 6" xfId="16622"/>
    <cellStyle name="Comma [0] 2 2 2 2 8 6 2 2 3" xfId="16623"/>
    <cellStyle name="Comma [0] 2 3 5 8 3" xfId="16624"/>
    <cellStyle name="Comma [0] 3 2 9 8" xfId="16625"/>
    <cellStyle name="Comma [0] 2 2 2 2 9 5 6 2" xfId="16626"/>
    <cellStyle name="Comma [0] 2 2 6 4 4 4" xfId="16627"/>
    <cellStyle name="Comma [0] 4 3 7 7 2 7" xfId="16628"/>
    <cellStyle name="Comma [0] 3 2 7 4 4 2" xfId="16629"/>
    <cellStyle name="Comma [0] 2 2 2 2 8 6 2 2 4" xfId="16630"/>
    <cellStyle name="Comma [0] 2 3 2 2 9 2 2" xfId="16631"/>
    <cellStyle name="Comma [0] 2 3 5 8 4" xfId="16632"/>
    <cellStyle name="Comma [0] 2 2 6 4 4 5" xfId="16633"/>
    <cellStyle name="Comma [0] 2 3 18 3 2" xfId="16634"/>
    <cellStyle name="Comma [0] 3 2 7 4 4 3" xfId="16635"/>
    <cellStyle name="Comma [0] 2 2 2 2 8 6 2 2 5" xfId="16636"/>
    <cellStyle name="Comma [0] 2 3 2 2 9 2 3" xfId="16637"/>
    <cellStyle name="Comma [0] 2 3 5 8 5" xfId="16638"/>
    <cellStyle name="Comma [0] 2 2 6 4 5" xfId="16639"/>
    <cellStyle name="Comma [0] 2 2 2 2 8 6 2 3" xfId="16640"/>
    <cellStyle name="Comma [0] 2 3 5 9" xfId="16641"/>
    <cellStyle name="Comma [0] 3 2 2 3 2 2 4 2" xfId="16642"/>
    <cellStyle name="Comma [0] 2 2 6 4 6" xfId="16643"/>
    <cellStyle name="Comma [0] 3 3 2 4 2 2 2 2" xfId="16644"/>
    <cellStyle name="Comma [0] 2 2 2 2 8 6 2 4" xfId="16645"/>
    <cellStyle name="Comma [0] 2 2 6 4 7" xfId="16646"/>
    <cellStyle name="Comma [0] 2 2 2 2 8 6 2 5" xfId="16647"/>
    <cellStyle name="Comma [0] 2 2 6 4 8" xfId="16648"/>
    <cellStyle name="Comma [0] 2 2 2 2 8 6 2 6" xfId="16649"/>
    <cellStyle name="Comma [0] 2 3 2 4 3 4 2 2" xfId="16650"/>
    <cellStyle name="Comma [0] 2 2 6 4 9" xfId="16651"/>
    <cellStyle name="Comma [0] 2 2 2 2 8 6 2 7" xfId="16652"/>
    <cellStyle name="Comma [0] 2 2 6 5 4" xfId="16653"/>
    <cellStyle name="Comma [0] 2 2 2 2 8 6 3 2" xfId="16654"/>
    <cellStyle name="Comma [0] 2 3 6 8" xfId="16655"/>
    <cellStyle name="Comma [0] 3 3 6 8 2 7" xfId="16656"/>
    <cellStyle name="Comma [0] 3 2 9 6 9" xfId="16657"/>
    <cellStyle name="Comma [0] 2 2 6 5 4 2" xfId="16658"/>
    <cellStyle name="Comma [0] 4 3 7 8 2 5" xfId="16659"/>
    <cellStyle name="Comma [0] 2 2 2 2 8 6 3 2 2" xfId="16660"/>
    <cellStyle name="Comma [0] 2 3 6 8 2" xfId="16661"/>
    <cellStyle name="Comma [0] 3 3 9 6 2" xfId="16662"/>
    <cellStyle name="Comma [0] 2 2 2 3 4 3 2 5" xfId="16663"/>
    <cellStyle name="Comma [0] 3 3 4 10 4" xfId="16664"/>
    <cellStyle name="Comma [0] 2 2 6 5 4 2 2" xfId="16665"/>
    <cellStyle name="Comma [0] 2 2 2 2 8 6 3 2 2 2" xfId="16666"/>
    <cellStyle name="Comma [0] 2 3 6 8 2 2" xfId="16667"/>
    <cellStyle name="Comma [0] 2 2 3 3 5 3 2 3" xfId="16668"/>
    <cellStyle name="Comma [0] 2 2 6 5 4 3" xfId="16669"/>
    <cellStyle name="Comma [0] 4 3 7 8 2 6" xfId="16670"/>
    <cellStyle name="Comma [0] 2 2 2 2 8 6 3 2 3" xfId="16671"/>
    <cellStyle name="Comma [0] 2 3 6 8 3" xfId="16672"/>
    <cellStyle name="Comma [0] 3 3 9 8" xfId="16673"/>
    <cellStyle name="Comma [0] 3 2 3 14 2" xfId="16674"/>
    <cellStyle name="Comma [0] 2 2 2 2 9 6 6 2" xfId="16675"/>
    <cellStyle name="Comma [0] 2 2 6 5 4 4" xfId="16676"/>
    <cellStyle name="Comma [0] 4 3 7 8 2 7" xfId="16677"/>
    <cellStyle name="Comma [0] 3 2 7 5 4 2" xfId="16678"/>
    <cellStyle name="Comma [0] 2 2 2 2 8 6 3 2 4" xfId="16679"/>
    <cellStyle name="Comma [0] 2 3 6 8 4" xfId="16680"/>
    <cellStyle name="Comma [0] 2 2 6 5 4 5" xfId="16681"/>
    <cellStyle name="Comma [0] 2 3 19 3 2" xfId="16682"/>
    <cellStyle name="Comma [0] 3 5 8 2 2 2 2" xfId="16683"/>
    <cellStyle name="Comma [0] 3 2 7 5 4 3" xfId="16684"/>
    <cellStyle name="Comma [0] 2 2 2 2 8 6 3 2 5" xfId="16685"/>
    <cellStyle name="Comma [0] 2 3 6 8 5" xfId="16686"/>
    <cellStyle name="Comma [0] 2 2 6 5 5" xfId="16687"/>
    <cellStyle name="Comma [0] 2 3 2 8 4 3 2 2 2" xfId="16688"/>
    <cellStyle name="Comma [0] 2 2 2 2 8 6 3 3" xfId="16689"/>
    <cellStyle name="Comma [0] 2 3 6 9" xfId="16690"/>
    <cellStyle name="Comma [0] 2 2 6 5 7" xfId="16691"/>
    <cellStyle name="Comma [0] 2 2 2 2 8 6 3 5" xfId="16692"/>
    <cellStyle name="Comma [0] 2 2 6 5 8" xfId="16693"/>
    <cellStyle name="Comma [0] 2 2 2 2 8 6 3 6" xfId="16694"/>
    <cellStyle name="Comma [0] 2 2 6 5 9" xfId="16695"/>
    <cellStyle name="Comma [0] 2 2 2 2 8 6 3 7" xfId="16696"/>
    <cellStyle name="Comma [0] 3 2 6 5 2 2 2" xfId="16697"/>
    <cellStyle name="Comma [0] 2 2 6 6 4 2" xfId="16698"/>
    <cellStyle name="Comma [0] 4 3 7 9 2 5" xfId="16699"/>
    <cellStyle name="Comma [0] 2 2 2 2 8 6 4 2 2" xfId="16700"/>
    <cellStyle name="Comma [0] 2 3 7 8 2" xfId="16701"/>
    <cellStyle name="Comma [0] 2 2 5 5 2 4 2" xfId="16702"/>
    <cellStyle name="Comma [0] 3 2 6 5 2 3" xfId="16703"/>
    <cellStyle name="Comma [0] 2 2 6 6 5" xfId="16704"/>
    <cellStyle name="Comma [0] 2 2 2 2 8 6 4 3" xfId="16705"/>
    <cellStyle name="Comma [0] 2 3 7 9" xfId="16706"/>
    <cellStyle name="Comma [0] 2 2 5 5 2 5" xfId="16707"/>
    <cellStyle name="Comma [0] 3 2 6 5 2 4" xfId="16708"/>
    <cellStyle name="Comma [0] 2 2 6 6 6" xfId="16709"/>
    <cellStyle name="Comma [0] 4 2 7 5 2 2" xfId="16710"/>
    <cellStyle name="Comma [0] 2 2 2 2 8 6 4 4" xfId="16711"/>
    <cellStyle name="Comma [0] 2 2 5 5 2 6" xfId="16712"/>
    <cellStyle name="Comma [0] 3 2 6 5 3 2" xfId="16713"/>
    <cellStyle name="Comma [0] 2 2 6 7 4" xfId="16714"/>
    <cellStyle name="Comma [0] 2 2 2 2 8 6 5 2" xfId="16715"/>
    <cellStyle name="Comma [0] 2 3 8 8" xfId="16716"/>
    <cellStyle name="Comma [0] 2 2 5 5 3 4" xfId="16717"/>
    <cellStyle name="Comma [0] 3 2 6 5 3 3" xfId="16718"/>
    <cellStyle name="Comma [0] 2 2 6 7 5" xfId="16719"/>
    <cellStyle name="Comma [0] 2 2 3 6 4 10" xfId="16720"/>
    <cellStyle name="Comma [0] 2 2 2 2 8 6 5 3" xfId="16721"/>
    <cellStyle name="Comma [0] 2 3 3 8 5 3 2 2 2" xfId="16722"/>
    <cellStyle name="Comma [0] 2 3 8 9" xfId="16723"/>
    <cellStyle name="Comma [0] 4 7 3 2 2 2 2" xfId="16724"/>
    <cellStyle name="Comma [0] 2 2 5 5 3 5" xfId="16725"/>
    <cellStyle name="Comma [0] 3 2 6 5 3 4" xfId="16726"/>
    <cellStyle name="Comma [0] 2 2 6 7 6" xfId="16727"/>
    <cellStyle name="Comma [0] 4 2 7 5 3 2" xfId="16728"/>
    <cellStyle name="Comma [0] 2 2 2 2 8 6 5 4" xfId="16729"/>
    <cellStyle name="Comma [0] 2 2 5 5 3 6" xfId="16730"/>
    <cellStyle name="Comma [0] 5 4 8 3 3" xfId="16731"/>
    <cellStyle name="Comma [0] 2 4 2 7 3 2 3" xfId="16732"/>
    <cellStyle name="Comma [0] 2 2 7 10 7" xfId="16733"/>
    <cellStyle name="Comma [0] 2 2 2 5 3 2 7" xfId="16734"/>
    <cellStyle name="Comma [0] 4 3 6 8 3 7" xfId="16735"/>
    <cellStyle name="Comma [0] 3 2 6 5 5 2" xfId="16736"/>
    <cellStyle name="Comma [0] 2 2 6 9 4" xfId="16737"/>
    <cellStyle name="Comma [0] 2 3 3 17 2 5" xfId="16738"/>
    <cellStyle name="Comma [0] 2 2 2 2 8 6 7 2" xfId="16739"/>
    <cellStyle name="Comma [0] 3 12 5 3 2 3" xfId="16740"/>
    <cellStyle name="Comma [0] 2 2 5 5 5 4" xfId="16741"/>
    <cellStyle name="Comma [0] 2 2 2 2 8 6 8" xfId="16742"/>
    <cellStyle name="Comma [0] 2 2 2 2 8 6 9" xfId="16743"/>
    <cellStyle name="Comma [0] 2 2 7 3 9" xfId="16744"/>
    <cellStyle name="Comma [0] 2 2 2 2 8 7" xfId="16745"/>
    <cellStyle name="Comma [0] 2 2 2 2 8 7 10" xfId="16746"/>
    <cellStyle name="Comma [0] 2 2 2 2 8 7 2" xfId="16747"/>
    <cellStyle name="Comma [0] 2 2 2 2 9" xfId="16748"/>
    <cellStyle name="Comma [0] 2 2 7 4 4" xfId="16749"/>
    <cellStyle name="Comma [0] 2 2 2 2 9 2" xfId="16750"/>
    <cellStyle name="Comma [0] 2 2 2 2 8 7 2 2" xfId="16751"/>
    <cellStyle name="Comma [0] 2 4 5 8" xfId="16752"/>
    <cellStyle name="Comma [0] 3 3 8 6 9" xfId="16753"/>
    <cellStyle name="Comma [0] 3 3 7 7 2 7" xfId="16754"/>
    <cellStyle name="Comma [0] 2 2 7 4 4 2" xfId="16755"/>
    <cellStyle name="Comma [0] 2 2 2 2 9 2 2" xfId="16756"/>
    <cellStyle name="Comma [0] 2 4 6 7 3 2 5" xfId="16757"/>
    <cellStyle name="Comma [0] 4 3 8 7 2 5" xfId="16758"/>
    <cellStyle name="Comma [0] 2 2 2 2 8 7 2 2 2" xfId="16759"/>
    <cellStyle name="Comma [0] 2 4 5 8 2" xfId="16760"/>
    <cellStyle name="Comma [0] 3 4 2 5 4 3" xfId="16761"/>
    <cellStyle name="Comma [0] 3 2 7 11 2 5" xfId="16762"/>
    <cellStyle name="Comma [0] 2 3 11 10 2 3" xfId="16763"/>
    <cellStyle name="Comma [0] 2 2 7 4 4 3" xfId="16764"/>
    <cellStyle name="Comma [0] 2 2 2 2 9 2 3" xfId="16765"/>
    <cellStyle name="Comma [0] 4 3 8 7 2 6" xfId="16766"/>
    <cellStyle name="Comma [0] 2 2 2 2 8 7 2 2 3" xfId="16767"/>
    <cellStyle name="Comma [0] 2 4 5 8 3" xfId="16768"/>
    <cellStyle name="Comma [0] 3 4 2 5 4 4" xfId="16769"/>
    <cellStyle name="Comma [0] 2 3 11 10 2 4" xfId="16770"/>
    <cellStyle name="Comma [0] 2 2 7 4 4 4" xfId="16771"/>
    <cellStyle name="Comma [0] 2 2 2 2 9 2 4" xfId="16772"/>
    <cellStyle name="Comma [0] 4 3 8 7 2 7" xfId="16773"/>
    <cellStyle name="Comma [0] 3 2 8 4 4 2" xfId="16774"/>
    <cellStyle name="Comma [0] 2 2 2 2 8 7 2 2 4" xfId="16775"/>
    <cellStyle name="Comma [0] 2 3 2 3 9 2 2" xfId="16776"/>
    <cellStyle name="Comma [0] 2 4 5 8 4" xfId="16777"/>
    <cellStyle name="Comma [0] 3 4 2 5 4 5" xfId="16778"/>
    <cellStyle name="Comma [0] 2 3 11 10 2 5" xfId="16779"/>
    <cellStyle name="Comma [0] 2 2 7 4 4 5" xfId="16780"/>
    <cellStyle name="Comma [0] 2 2 2 2 9 2 5" xfId="16781"/>
    <cellStyle name="Comma [0] 3 2 8 4 4 3" xfId="16782"/>
    <cellStyle name="Comma [0] 2 2 2 2 8 7 2 2 5" xfId="16783"/>
    <cellStyle name="Comma [0] 2 3 2 3 9 2 3" xfId="16784"/>
    <cellStyle name="Comma [0] 2 4 5 8 5" xfId="16785"/>
    <cellStyle name="Comma [0] 2 2 7 4 5" xfId="16786"/>
    <cellStyle name="Comma [0] 2 2 2 2 9 3" xfId="16787"/>
    <cellStyle name="Comma [0] 2 2 2 2 8 7 2 3" xfId="16788"/>
    <cellStyle name="Comma [0] 2 4 5 9" xfId="16789"/>
    <cellStyle name="Comma [0] 2 2 2 7 2 2 5" xfId="16790"/>
    <cellStyle name="Comma [0] 2 4 4 3 3 2 4" xfId="16791"/>
    <cellStyle name="Comma [0] 3 15 7 2" xfId="16792"/>
    <cellStyle name="Comma [0] 3 3 8 7 9" xfId="16793"/>
    <cellStyle name="Comma [0] 3 3 7 7 3 7" xfId="16794"/>
    <cellStyle name="Comma [0] 2 2 7 4 5 2" xfId="16795"/>
    <cellStyle name="Comma [0] 2 2 2 2 9 3 2" xfId="16796"/>
    <cellStyle name="Comma [0] 4 3 8 7 3 5" xfId="16797"/>
    <cellStyle name="Comma [0] 2 2 2 2 8 7 2 3 2" xfId="16798"/>
    <cellStyle name="Comma [0] 2 4 5 9 2" xfId="16799"/>
    <cellStyle name="Comma [0] 3 2 2 3 2 3 4 2" xfId="16800"/>
    <cellStyle name="Comma [0] 2 2 7 4 6" xfId="16801"/>
    <cellStyle name="Comma [0] 2 2 2 2 9 4" xfId="16802"/>
    <cellStyle name="Comma [0] 2 2 2 2 8 7 2 4" xfId="16803"/>
    <cellStyle name="Comma [0] 2 2 2 7 2 3 5" xfId="16804"/>
    <cellStyle name="Comma [0] 2 2 7 4 6 2" xfId="16805"/>
    <cellStyle name="Comma [0] 2 2 2 2 9 4 2" xfId="16806"/>
    <cellStyle name="Comma [0] 4 3 8 7 4 5" xfId="16807"/>
    <cellStyle name="Comma [0] 3 4 7 7 3 2 5" xfId="16808"/>
    <cellStyle name="Comma [0] 2 2 2 2 8 7 2 4 2" xfId="16809"/>
    <cellStyle name="Comma [0] 2 2 7 4 7" xfId="16810"/>
    <cellStyle name="Comma [0] 2 2 2 2 9 5" xfId="16811"/>
    <cellStyle name="Comma [0] 2 2 2 2 8 7 2 5" xfId="16812"/>
    <cellStyle name="Comma [0] 2 2 7 4 8" xfId="16813"/>
    <cellStyle name="Comma [0] 2 2 4 18 2 2 2" xfId="16814"/>
    <cellStyle name="Comma [0] 2 2 2 2 9 6" xfId="16815"/>
    <cellStyle name="Comma [0] 2 2 2 2 8 7 2 6" xfId="16816"/>
    <cellStyle name="Comma [0] 2 3 2 4 3 5 2 2" xfId="16817"/>
    <cellStyle name="Comma [0] 2 2 7 4 9" xfId="16818"/>
    <cellStyle name="Comma [0] 2 2 2 2 9 7" xfId="16819"/>
    <cellStyle name="Comma [0] 2 3 3 5 6 10" xfId="16820"/>
    <cellStyle name="Comma [0] 2 2 2 2 8 7 2 7" xfId="16821"/>
    <cellStyle name="Comma [0] 2 2 2 2 8 7 3" xfId="16822"/>
    <cellStyle name="Comma [0] 2 2 7 5 4" xfId="16823"/>
    <cellStyle name="Comma [0] 2 2 2 2 8 7 3 2" xfId="16824"/>
    <cellStyle name="Comma [0] 2 4 6 8" xfId="16825"/>
    <cellStyle name="Comma [0] 5 11 3" xfId="16826"/>
    <cellStyle name="Comma [0] 3 3 9 6 9" xfId="16827"/>
    <cellStyle name="Comma [0] 3 3 7 8 2 7" xfId="16828"/>
    <cellStyle name="Comma [0] 2 2 7 5 4 2" xfId="16829"/>
    <cellStyle name="Comma [0] 4 3 8 8 2 5" xfId="16830"/>
    <cellStyle name="Comma [0] 2 2 2 2 8 7 3 2 2" xfId="16831"/>
    <cellStyle name="Comma [0] 2 4 6 8 2" xfId="16832"/>
    <cellStyle name="Comma [0] 2 2 7 5 5" xfId="16833"/>
    <cellStyle name="Comma [0] 2 2 2 2 8 7 3 3" xfId="16834"/>
    <cellStyle name="Comma [0] 2 4 6 9" xfId="16835"/>
    <cellStyle name="Comma [0] 2 2 2 7 3 2 5" xfId="16836"/>
    <cellStyle name="Comma [0] 3 16 7 2" xfId="16837"/>
    <cellStyle name="Comma [0] 5 12 3" xfId="16838"/>
    <cellStyle name="Comma [0] 3 3 9 7 9" xfId="16839"/>
    <cellStyle name="Comma [0] 3 3 7 8 3 7" xfId="16840"/>
    <cellStyle name="Comma [0] 2 2 7 5 5 2" xfId="16841"/>
    <cellStyle name="Comma [0] 2 2 2 2 8 7 3 3 2" xfId="16842"/>
    <cellStyle name="Comma [0] 2 4 6 9 2" xfId="16843"/>
    <cellStyle name="Comma [0] 2 2 7 5 6" xfId="16844"/>
    <cellStyle name="Comma [0] 2 2 2 2 8 7 3 4" xfId="16845"/>
    <cellStyle name="Comma [0] 2 2 2 7 3 3 5" xfId="16846"/>
    <cellStyle name="Comma [0] 5 13 3" xfId="16847"/>
    <cellStyle name="Comma [0] 2 2 7 5 6 2" xfId="16848"/>
    <cellStyle name="Comma [0] 2 2 2 2 8 7 3 4 2" xfId="16849"/>
    <cellStyle name="Comma [0] 2 2 7 5 7" xfId="16850"/>
    <cellStyle name="Comma [0] 2 2 2 2 8 7 3 5" xfId="16851"/>
    <cellStyle name="Comma [0] 2 2 7 5 8" xfId="16852"/>
    <cellStyle name="Comma [0] 2 2 2 2 8 7 3 6" xfId="16853"/>
    <cellStyle name="Comma [0] 2 2 3 5 4 2 2 2 2" xfId="16854"/>
    <cellStyle name="Comma [0] 2 2 7 5 9" xfId="16855"/>
    <cellStyle name="Comma [0] 2 2 2 2 8 7 3 7" xfId="16856"/>
    <cellStyle name="Comma [0] 2 4 7 3 10" xfId="16857"/>
    <cellStyle name="Comma [0] 4 3 10 7 2" xfId="16858"/>
    <cellStyle name="Comma [0] 2 2 5 4 2 2 4" xfId="16859"/>
    <cellStyle name="Comma [0] 3 2 6 6 2 2" xfId="16860"/>
    <cellStyle name="Comma [0] 2 2 7 6 4" xfId="16861"/>
    <cellStyle name="Comma [0] 2 2 2 2 8 7 4 2" xfId="16862"/>
    <cellStyle name="Comma [0] 2 4 7 8" xfId="16863"/>
    <cellStyle name="Comma [0] 2 2 5 6 2 4" xfId="16864"/>
    <cellStyle name="Comma [0] 2 3 5 5 2 2 2" xfId="16865"/>
    <cellStyle name="Comma [0] 3 2 6 6 2 2 2" xfId="16866"/>
    <cellStyle name="Comma [0] 2 2 7 6 4 2" xfId="16867"/>
    <cellStyle name="Comma [0] 4 3 8 9 2 5" xfId="16868"/>
    <cellStyle name="Comma [0] 4 10 5 5" xfId="16869"/>
    <cellStyle name="Comma [0] 2 2 2 2 8 7 4 2 2" xfId="16870"/>
    <cellStyle name="Comma [0] 2 4 7 8 2" xfId="16871"/>
    <cellStyle name="Comma [0] 3 4 2 7 4 3" xfId="16872"/>
    <cellStyle name="Comma [0] 2 2 5 6 2 4 2" xfId="16873"/>
    <cellStyle name="Comma [0] 2 3 5 5 2 2 2 2" xfId="16874"/>
    <cellStyle name="Comma [0] 3 2 6 6 2 3" xfId="16875"/>
    <cellStyle name="Comma [0] 2 2 7 6 5" xfId="16876"/>
    <cellStyle name="Comma [0] 2 3 3 14 3 2 2 2" xfId="16877"/>
    <cellStyle name="Comma [0] 2 2 5 4 2 2 5" xfId="16878"/>
    <cellStyle name="Comma [0] 2 2 2 2 8 7 4 3" xfId="16879"/>
    <cellStyle name="Comma [0] 2 4 7 9" xfId="16880"/>
    <cellStyle name="Comma [0] 3 2 16 2 2 2" xfId="16881"/>
    <cellStyle name="Comma [0] 2 2 5 6 2 5" xfId="16882"/>
    <cellStyle name="Comma [0] 2 3 5 5 2 2 3" xfId="16883"/>
    <cellStyle name="Comma [0] 3 2 6 6 2 4" xfId="16884"/>
    <cellStyle name="Comma [0] 2 2 7 6 6" xfId="16885"/>
    <cellStyle name="Comma [0] 2 4 5 6 2 2 2" xfId="16886"/>
    <cellStyle name="Comma [0] 4 2 7 6 2 2" xfId="16887"/>
    <cellStyle name="Comma [0] 2 2 2 2 8 7 4 4" xfId="16888"/>
    <cellStyle name="Comma [0] 3 2 16 2 2 3" xfId="16889"/>
    <cellStyle name="Comma [0] 2 2 7 4 2 2 2 2" xfId="16890"/>
    <cellStyle name="Comma [0] 2 2 5 6 2 6" xfId="16891"/>
    <cellStyle name="Comma [0] 2 3 5 5 2 2 4" xfId="16892"/>
    <cellStyle name="Comma [0] 3 2 6 6 3 3" xfId="16893"/>
    <cellStyle name="Comma [0] 2 2 7 7 5" xfId="16894"/>
    <cellStyle name="Comma [0] 2 2 2 2 8 7 5 3" xfId="16895"/>
    <cellStyle name="Comma [0] 2 4 8 9" xfId="16896"/>
    <cellStyle name="Comma [0] 3 2 16 2 3 2" xfId="16897"/>
    <cellStyle name="Comma [0] 2 2 5 6 3 5" xfId="16898"/>
    <cellStyle name="Comma [0] 3 2 6 6 3 4" xfId="16899"/>
    <cellStyle name="Comma [0] 2 2 7 7 6" xfId="16900"/>
    <cellStyle name="Comma [0] 2 4 5 6 2 3 2" xfId="16901"/>
    <cellStyle name="Comma [0] 4 2 7 6 3 2" xfId="16902"/>
    <cellStyle name="Comma [0] 2 2 2 2 8 7 5 4" xfId="16903"/>
    <cellStyle name="Comma [0] 2 2 5 6 3 6" xfId="16904"/>
    <cellStyle name="Comma [0] 2 2 2 2 8 7 6 2" xfId="16905"/>
    <cellStyle name="Comma [0] 2 4 7 10 5" xfId="16906"/>
    <cellStyle name="Comma [0] 2 4 9 8" xfId="16907"/>
    <cellStyle name="Comma [0] 3 2 6 4 2 2 4" xfId="16908"/>
    <cellStyle name="Comma [0] 2 2 5 6 4 4" xfId="16909"/>
    <cellStyle name="Comma [0] 2 3 5 5 2 4 2" xfId="16910"/>
    <cellStyle name="Comma [0] 3 2 2 6 10 2 4" xfId="16911"/>
    <cellStyle name="Comma [0] 2 2 2 5 4 2 7" xfId="16912"/>
    <cellStyle name="Comma [0] 2 2 2 2 8 7 7 2" xfId="16913"/>
    <cellStyle name="Comma [0] 2 4 7 11 5" xfId="16914"/>
    <cellStyle name="Comma [0] 2 2 5 6 5 4" xfId="16915"/>
    <cellStyle name="Comma [0] 2 2 2 2 8 8" xfId="16916"/>
    <cellStyle name="Comma [0] 2 2 2 6 3 3 2 2 2" xfId="16917"/>
    <cellStyle name="Comma [0] 3 3 10 5" xfId="16918"/>
    <cellStyle name="Comma [0] 2 2 2 2 8 8 2 2" xfId="16919"/>
    <cellStyle name="Comma [0] 2 2 2 3 9 2" xfId="16920"/>
    <cellStyle name="Comma [0] 2 2 8 4 4" xfId="16921"/>
    <cellStyle name="Comma [0] 3 3 10 6" xfId="16922"/>
    <cellStyle name="Comma [0] 2 2 2 2 8 8 2 3" xfId="16923"/>
    <cellStyle name="Comma [0] 2 2 2 3 9 3" xfId="16924"/>
    <cellStyle name="Comma [0] 2 2 8 4 5" xfId="16925"/>
    <cellStyle name="Comma [0] 3 3 10 7" xfId="16926"/>
    <cellStyle name="Comma [0] 2 2 2 2 8 8 2 4" xfId="16927"/>
    <cellStyle name="Comma [0] 2 2 2 3 9 4" xfId="16928"/>
    <cellStyle name="Comma [0] 2 2 8 4 6" xfId="16929"/>
    <cellStyle name="Comma [0] 3 3 11 5" xfId="16930"/>
    <cellStyle name="Comma [0] 2 2 2 2 8 8 3 2" xfId="16931"/>
    <cellStyle name="Comma [0] 2 3 5 5 3 4" xfId="16932"/>
    <cellStyle name="Comma [0] 3 2 2 8 10 2" xfId="16933"/>
    <cellStyle name="Comma [0] 2 2 2 2 8 8 6" xfId="16934"/>
    <cellStyle name="Comma [0] 4 7 4 2 2 2 2" xfId="16935"/>
    <cellStyle name="Comma [0] 2 3 5 5 3 5" xfId="16936"/>
    <cellStyle name="Comma [0] 3 2 2 8 10 3" xfId="16937"/>
    <cellStyle name="Comma [0] 2 2 2 2 8 8 7" xfId="16938"/>
    <cellStyle name="Comma [0] 2 3 3 8 6 3 2 2 2" xfId="16939"/>
    <cellStyle name="Comma [0] 2 2 2 2 8 9 3" xfId="16940"/>
    <cellStyle name="Comma [0] 3 4 5 8 2 7" xfId="16941"/>
    <cellStyle name="Comma [0] 2 3 5 5 4 2" xfId="16942"/>
    <cellStyle name="Comma [0] 2 2 2 2 8 9 4" xfId="16943"/>
    <cellStyle name="Comma [0] 3 2 6 8 2" xfId="16944"/>
    <cellStyle name="Comma [0] 2 2 2 2 9 5 3 2 2" xfId="16945"/>
    <cellStyle name="Comma [0] 2 3 5 5 4 4" xfId="16946"/>
    <cellStyle name="Comma [0] 3 2 2 8 11 2" xfId="16947"/>
    <cellStyle name="Comma [0] 2 2 2 2 8 9 6" xfId="16948"/>
    <cellStyle name="Comma [0] 3 3 6 5 4 2" xfId="16949"/>
    <cellStyle name="Comma [0] 3 2 6 8 4" xfId="16950"/>
    <cellStyle name="Comma [0] 2 2 2 2 9 5 3 2 4" xfId="16951"/>
    <cellStyle name="Comma [0] 2 3 5 5 4 5" xfId="16952"/>
    <cellStyle name="Comma [0] 3 2 2 8 11 3" xfId="16953"/>
    <cellStyle name="Comma [0] 2 2 2 2 8 9 7" xfId="16954"/>
    <cellStyle name="Comma [0] 3 3 6 5 4 3" xfId="16955"/>
    <cellStyle name="Comma [0] 3 2 6 8 5" xfId="16956"/>
    <cellStyle name="Comma [0] 2 2 2 2 9 5 3 2 5" xfId="16957"/>
    <cellStyle name="Comma [0] 2 3 2 4 12 2 2" xfId="16958"/>
    <cellStyle name="Comma [0] 3 4 9 4 3 7" xfId="16959"/>
    <cellStyle name="Comma [0] 2 2 3 4 6 3 2" xfId="16960"/>
    <cellStyle name="Comma [0] 2 2 2 2 9 10" xfId="16961"/>
    <cellStyle name="Comma [0] 3 2 10 7 3 2" xfId="16962"/>
    <cellStyle name="Comma [0] 2 2 3 4 6 3 2 2" xfId="16963"/>
    <cellStyle name="Comma [0] 2 2 2 2 9 10 2" xfId="16964"/>
    <cellStyle name="Comma [0] 3 2 10 7 3 2 2" xfId="16965"/>
    <cellStyle name="Comma [0] 2 2 2 4 5 3 2 4" xfId="16966"/>
    <cellStyle name="Comma [0] 3 2 6 6 2 2 2 2" xfId="16967"/>
    <cellStyle name="Comma [0] 2 2 7 6 4 2 2" xfId="16968"/>
    <cellStyle name="Comma [0] 2 2 2 2 9 10 3" xfId="16969"/>
    <cellStyle name="Comma [0] 3 2 10 7 3 2 3" xfId="16970"/>
    <cellStyle name="Comma [0] 2 2 2 4 5 3 2 5" xfId="16971"/>
    <cellStyle name="Comma [0] 4 10 5 5 2" xfId="16972"/>
    <cellStyle name="Comma [0] 3 2 2 5 4 3 6" xfId="16973"/>
    <cellStyle name="Comma [0] 2 4 7 8 2 2" xfId="16974"/>
    <cellStyle name="Comma [0] 2 2 3 4 6 3 2 3" xfId="16975"/>
    <cellStyle name="Comma [0] 2 2 4 4 7 3 2 2" xfId="16976"/>
    <cellStyle name="Comma [0] 2 2 2 2 9 10 4" xfId="16977"/>
    <cellStyle name="Comma [0] 3 2 10 7 3 2 4" xfId="16978"/>
    <cellStyle name="Comma [0] 4 10 5 5 3" xfId="16979"/>
    <cellStyle name="Comma [0] 3 2 2 5 4 3 7" xfId="16980"/>
    <cellStyle name="Comma [0] 2 4 7 8 2 3" xfId="16981"/>
    <cellStyle name="Comma [0] 2 2 3 4 6 3 2 4" xfId="16982"/>
    <cellStyle name="Comma [0] 3 4 13 3 3" xfId="16983"/>
    <cellStyle name="Comma [0] 2 2 4 4 7 3 2 5" xfId="16984"/>
    <cellStyle name="Comma [0] 2 2 2 2 9 10 7" xfId="16985"/>
    <cellStyle name="Comma [0] 4 3 6 10 3 2" xfId="16986"/>
    <cellStyle name="Comma [0] 2 2 3 4 6 3 3" xfId="16987"/>
    <cellStyle name="Comma [0] 2 2 2 2 9 11" xfId="16988"/>
    <cellStyle name="Comma [0] 3 2 10 7 3 3" xfId="16989"/>
    <cellStyle name="Comma [0] 2 2 3 4 6 3 3 2" xfId="16990"/>
    <cellStyle name="Comma [0] 2 2 2 2 9 11 2" xfId="16991"/>
    <cellStyle name="Comma [0] 3 2 10 7 3 3 2" xfId="16992"/>
    <cellStyle name="Comma [0] 3 4 8 2 3 2 2 2" xfId="16993"/>
    <cellStyle name="Comma [0] 2 2 2 2 9 11 3" xfId="16994"/>
    <cellStyle name="Comma [0] 2 2 4 4 7 3 3 2" xfId="16995"/>
    <cellStyle name="Comma [0] 2 2 2 2 9 11 4" xfId="16996"/>
    <cellStyle name="Comma [0] 2 2 2 2 9 11 5" xfId="16997"/>
    <cellStyle name="Comma [0] 2 2 3 4 6 3 4" xfId="16998"/>
    <cellStyle name="Comma [0] 2 2 2 2 9 12" xfId="16999"/>
    <cellStyle name="Comma [0] 2 3 3 5 6 3 2" xfId="17000"/>
    <cellStyle name="Comma [0] 3 2 10 7 3 4" xfId="17001"/>
    <cellStyle name="Comma [0] 2 2 3 4 6 3 4 2" xfId="17002"/>
    <cellStyle name="Comma [0] 2 3 2 5 5 3 2 4" xfId="17003"/>
    <cellStyle name="Comma [0] 2 2 2 2 9 12 2" xfId="17004"/>
    <cellStyle name="Comma [0] 2 3 3 5 6 3 2 2" xfId="17005"/>
    <cellStyle name="Comma [0] 2 4 2 2 2 6" xfId="17006"/>
    <cellStyle name="Comma [0] 3 2 10 7 3 4 2" xfId="17007"/>
    <cellStyle name="Comma [0] 2 2 2 2 9 12 3" xfId="17008"/>
    <cellStyle name="Comma [0] 2 3 3 5 6 3 2 3" xfId="17009"/>
    <cellStyle name="Comma [0] 2 4 2 2 2 7" xfId="17010"/>
    <cellStyle name="Comma [0] 2 2 4 4 7 3 4 2" xfId="17011"/>
    <cellStyle name="Comma [0] 2 2 2 2 9 12 4" xfId="17012"/>
    <cellStyle name="Comma [0] 2 3 3 5 6 3 2 4" xfId="17013"/>
    <cellStyle name="Comma [0] 2 2 2 2 9 12 5" xfId="17014"/>
    <cellStyle name="Comma [0] 2 3 3 5 6 3 2 5" xfId="17015"/>
    <cellStyle name="Comma [0] 2 2 3 4 6 3 5" xfId="17016"/>
    <cellStyle name="Comma [0] 2 2 2 2 9 13" xfId="17017"/>
    <cellStyle name="Comma [0] 2 3 3 5 6 3 3" xfId="17018"/>
    <cellStyle name="Comma [0] 3 2 10 7 3 5" xfId="17019"/>
    <cellStyle name="Comma [0] 2 2 2 2 9 13 2" xfId="17020"/>
    <cellStyle name="Comma [0] 2 3 3 5 6 3 3 2" xfId="17021"/>
    <cellStyle name="Comma [0] 2 4 2 2 3 6" xfId="17022"/>
    <cellStyle name="Comma [0] 2 2 2 9 3 3 3 2" xfId="17023"/>
    <cellStyle name="Comma [0] 2 3 2 11 3 2" xfId="17024"/>
    <cellStyle name="Comma [0] 2 2 3 4 6 3 6" xfId="17025"/>
    <cellStyle name="Comma [0] 2 2 2 2 9 14" xfId="17026"/>
    <cellStyle name="Comma [0] 2 3 2 8 10 4 2" xfId="17027"/>
    <cellStyle name="Comma [0] 2 3 3 5 6 3 4" xfId="17028"/>
    <cellStyle name="Comma [0] 3 2 10 7 3 6" xfId="17029"/>
    <cellStyle name="Comma [0] 4 3 11 2 2 3" xfId="17030"/>
    <cellStyle name="Comma [0] 2 2 2 2 9 14 2" xfId="17031"/>
    <cellStyle name="Comma [0] 2 3 3 5 6 3 4 2" xfId="17032"/>
    <cellStyle name="Comma [0] 4 4 4 2 4 2" xfId="17033"/>
    <cellStyle name="Comma [0] 2 2 2 3 6 2 3" xfId="17034"/>
    <cellStyle name="Comma [0] 2 2 3 4 6 3 7" xfId="17035"/>
    <cellStyle name="Comma [0] 2 2 2 2 9 15" xfId="17036"/>
    <cellStyle name="Comma [0] 2 3 3 5 6 3 5" xfId="17037"/>
    <cellStyle name="Comma [0] 3 2 10 7 3 7" xfId="17038"/>
    <cellStyle name="Comma [0] 2 2 2 2 9 16" xfId="17039"/>
    <cellStyle name="Comma [0] 2 3 3 5 6 3 6" xfId="17040"/>
    <cellStyle name="Comma [0] 2 2 7 13 2" xfId="17041"/>
    <cellStyle name="Comma [0] 2 2 2 2 9 17" xfId="17042"/>
    <cellStyle name="Comma [0] 2 2 2 5 3 5 2" xfId="17043"/>
    <cellStyle name="Comma [0] 2 3 3 5 6 3 7" xfId="17044"/>
    <cellStyle name="Comma [0] 2 2 2 2 9 2 2 2 2 2" xfId="17045"/>
    <cellStyle name="Comma [0] 2 3 3 3 10 3" xfId="17046"/>
    <cellStyle name="Comma [0] 4 2 9 6 2 2 2" xfId="17047"/>
    <cellStyle name="Comma [0] 2 2 2 3 4 2 4" xfId="17048"/>
    <cellStyle name="Comma [0] 3 4 8 2 3 2 5" xfId="17049"/>
    <cellStyle name="Comma [0] 2 2 2 2 9 2 2 4 2" xfId="17050"/>
    <cellStyle name="Comma [0] 4 2 9 6 6" xfId="17051"/>
    <cellStyle name="Comma [0] 3 4 6 8 2 4" xfId="17052"/>
    <cellStyle name="Comma [0] 3 2 8 6 2 2 2 2" xfId="17053"/>
    <cellStyle name="Comma [0] 2 4 7 6 4 2 2" xfId="17054"/>
    <cellStyle name="Comma [0] 2 2 4 4 5 3 2 5" xfId="17055"/>
    <cellStyle name="Comma [0] 2 2 2 2 9 2 2 6" xfId="17056"/>
    <cellStyle name="Comma [0] 2 2 7 7 2 6" xfId="17057"/>
    <cellStyle name="Comma [0] 2 2 2 2 9 2 3 2 2" xfId="17058"/>
    <cellStyle name="Comma [0] 2 3 5 7 3 2 4" xfId="17059"/>
    <cellStyle name="Comma [0] 4 11 3 9" xfId="17060"/>
    <cellStyle name="Comma [0] 3 2 8 7 2 4" xfId="17061"/>
    <cellStyle name="Comma [0] 2 4 5 8 3 2 2" xfId="17062"/>
    <cellStyle name="Comma [0] 2 4 8 6 6" xfId="17063"/>
    <cellStyle name="Comma [0] 3 4 2 8 2 7" xfId="17064"/>
    <cellStyle name="Comma [0] 2 2 4 2 7 2 2 5" xfId="17065"/>
    <cellStyle name="Comma [0] 2 3 2 5 4 2" xfId="17066"/>
    <cellStyle name="Comma [0] 2 2 2 2 9 2 3 2 2 2" xfId="17067"/>
    <cellStyle name="Comma [0] 2 3 3 8 10 3" xfId="17068"/>
    <cellStyle name="Comma [0] 4 2 9 7 2 2 2" xfId="17069"/>
    <cellStyle name="Comma [0] 2 2 2 4 4 2 4" xfId="17070"/>
    <cellStyle name="Comma [0] 3 3 3 5 4 2" xfId="17071"/>
    <cellStyle name="Comma [0] 2 2 2 2 9 2 3 2 4" xfId="17072"/>
    <cellStyle name="Comma [0] 2 2 7 7 3 6" xfId="17073"/>
    <cellStyle name="Comma [0] 2 2 2 2 9 2 3 3 2" xfId="17074"/>
    <cellStyle name="Comma [0] 2 2 2 2 9 2 3 4 2" xfId="17075"/>
    <cellStyle name="Comma [0] 2 2 2 2 9 2 3 6" xfId="17076"/>
    <cellStyle name="Comma [0] 2 2 2 2 9 2 3 7" xfId="17077"/>
    <cellStyle name="Comma [0] 3 2 8 8 2 4" xfId="17078"/>
    <cellStyle name="Comma [0] 2 4 5 8 4 2 2" xfId="17079"/>
    <cellStyle name="Comma [0] 2 2 4 2 7 3 2 5" xfId="17080"/>
    <cellStyle name="Comma [0] 2 3 2 6 4 2" xfId="17081"/>
    <cellStyle name="Comma [0] 2 2 2 2 9 2 4 2 2" xfId="17082"/>
    <cellStyle name="Comma [0] 2 2 7 8 2 6" xfId="17083"/>
    <cellStyle name="Comma [0] 2 2 4 4 5 3 4 2" xfId="17084"/>
    <cellStyle name="Comma [0] 2 2 2 2 9 2 4 3" xfId="17085"/>
    <cellStyle name="Comma [0] 2 3 3 5 4 3 2 4" xfId="17086"/>
    <cellStyle name="Comma [0] 2 2 2 2 9 2 4 4" xfId="17087"/>
    <cellStyle name="Comma [0] 2 3 3 5 4 3 2 5" xfId="17088"/>
    <cellStyle name="Comma [0] 2 2 2 2 9 2 4 5" xfId="17089"/>
    <cellStyle name="Comma [0] 4 2 9 9 3" xfId="17090"/>
    <cellStyle name="Comma [0] 2 3 15 2 2" xfId="17091"/>
    <cellStyle name="Comma [0] 2 3 20 2 2" xfId="17092"/>
    <cellStyle name="Comma [0] 2 2 2 2 9 2 5 3" xfId="17093"/>
    <cellStyle name="Comma [0] 4 2 9 9 4" xfId="17094"/>
    <cellStyle name="Comma [0] 3 4 6 8 5 2" xfId="17095"/>
    <cellStyle name="Comma [0] 2 3 15 2 3" xfId="17096"/>
    <cellStyle name="Comma [0] 2 3 20 2 3" xfId="17097"/>
    <cellStyle name="Comma [0] 2 2 2 2 9 2 5 4" xfId="17098"/>
    <cellStyle name="Comma [0] 4 2 9 9 5" xfId="17099"/>
    <cellStyle name="Comma [0] 3 4 6 8 5 3" xfId="17100"/>
    <cellStyle name="Comma [0] 2 3 15 2 4" xfId="17101"/>
    <cellStyle name="Comma [0] 2 3 20 2 4" xfId="17102"/>
    <cellStyle name="Comma [0] 2 2 2 2 9 2 5 5" xfId="17103"/>
    <cellStyle name="Comma [0] 4 8 10 2 2" xfId="17104"/>
    <cellStyle name="Comma [0] 3 2 8 4 4 4" xfId="17105"/>
    <cellStyle name="Comma [0] 2 3 2 3 9 2 4" xfId="17106"/>
    <cellStyle name="Comma [0] 2 4 5 8 6" xfId="17107"/>
    <cellStyle name="Comma [0] 3 4 5 4 10" xfId="17108"/>
    <cellStyle name="Comma [0] 2 2 3 17 2 2 2" xfId="17109"/>
    <cellStyle name="Comma [0] 2 3 2 2 6 2" xfId="17110"/>
    <cellStyle name="Comma [0] 2 2 2 2 9 2 6" xfId="17111"/>
    <cellStyle name="Comma [0] 2 2 2 2 9 2 6 2" xfId="17112"/>
    <cellStyle name="Comma [0] 4 8 10 2 3" xfId="17113"/>
    <cellStyle name="Comma [0] 3 2 8 4 4 5" xfId="17114"/>
    <cellStyle name="Comma [0] 2 2 3 2 10 2 2" xfId="17115"/>
    <cellStyle name="Comma [0] 2 3 2 3 9 2 5" xfId="17116"/>
    <cellStyle name="Comma [0] 2 4 5 8 7" xfId="17117"/>
    <cellStyle name="Comma [0] 2 3 2 2 6 3" xfId="17118"/>
    <cellStyle name="Comma [0] 2 2 2 2 9 2 7" xfId="17119"/>
    <cellStyle name="Comma [0] 2 2 3 2 10 2 2 2" xfId="17120"/>
    <cellStyle name="Comma [0] 2 4 5 8 7 2" xfId="17121"/>
    <cellStyle name="Comma [0] 4 3 7 4 3 7" xfId="17122"/>
    <cellStyle name="Comma [0] 2 3 2 2 6 3 2" xfId="17123"/>
    <cellStyle name="Comma [0] 2 3 2 9 4" xfId="17124"/>
    <cellStyle name="Comma [0] 2 2 2 2 9 2 7 2" xfId="17125"/>
    <cellStyle name="Comma [0] 4 8 10 2 4" xfId="17126"/>
    <cellStyle name="Comma [0] 2 2 3 2 10 2 3" xfId="17127"/>
    <cellStyle name="Comma [0] 2 4 5 8 8" xfId="17128"/>
    <cellStyle name="Comma [0] 2 3 2 2 6 4" xfId="17129"/>
    <cellStyle name="Comma [0] 3 3 3 2 6 2" xfId="17130"/>
    <cellStyle name="Comma [0] 2 2 2 2 9 2 8" xfId="17131"/>
    <cellStyle name="Comma [0] 3 2 2 6 6 3 2 4" xfId="17132"/>
    <cellStyle name="Comma [0] 2 2 2 6 7 5 2 2" xfId="17133"/>
    <cellStyle name="Comma [0] 2 2 3 7 6 5 3" xfId="17134"/>
    <cellStyle name="Comma [0] 4 8 10 2 5" xfId="17135"/>
    <cellStyle name="Comma [0] 2 2 3 2 10 2 4" xfId="17136"/>
    <cellStyle name="Comma [0] 2 4 5 8 9" xfId="17137"/>
    <cellStyle name="Comma [0] 2 3 2 2 6 5" xfId="17138"/>
    <cellStyle name="Comma [0] 4 2 8 11 2 2" xfId="17139"/>
    <cellStyle name="Comma [0] 2 2 2 2 9 2 9" xfId="17140"/>
    <cellStyle name="Comma [0] 2 2 2 2 9 3 10" xfId="17141"/>
    <cellStyle name="Comma [0] 2 2 2 2 9 3 2 2 2" xfId="17142"/>
    <cellStyle name="Comma [0] 2 2 8 6 2 6" xfId="17143"/>
    <cellStyle name="Comma [0] 2 3 5 8 2 2 4" xfId="17144"/>
    <cellStyle name="Comma [0] 2 2 2 2 9 3 2 2 2 2" xfId="17145"/>
    <cellStyle name="Comma [0] 2 2 3 3 4 2 4" xfId="17146"/>
    <cellStyle name="Comma [0] 2 2 2 2 9 3 2 3 2" xfId="17147"/>
    <cellStyle name="Comma [0] 2 2 8 6 3 6" xfId="17148"/>
    <cellStyle name="Comma [0] 3 4 6 9 2 2 2" xfId="17149"/>
    <cellStyle name="Comma [0] 2 3 5 5 10" xfId="17150"/>
    <cellStyle name="Comma [0] 3 4 8 3 3 2 5" xfId="17151"/>
    <cellStyle name="Comma [0] 2 2 2 2 9 3 2 4 2" xfId="17152"/>
    <cellStyle name="Comma [0] 2 2 2 2 9 3 2 5" xfId="17153"/>
    <cellStyle name="Comma [0] 3 4 6 9 2 4" xfId="17154"/>
    <cellStyle name="Comma [0] 2 4 7 6 5 2 2" xfId="17155"/>
    <cellStyle name="Comma [0] 2 2 2 2 9 3 2 6" xfId="17156"/>
    <cellStyle name="Comma [0] 3 4 6 9 2 5" xfId="17157"/>
    <cellStyle name="Comma [0] 2 2 2 4 2 10" xfId="17158"/>
    <cellStyle name="Comma [0] 4 3 2 5 2 3 2" xfId="17159"/>
    <cellStyle name="Comma [0] 2 2 2 2 9 3 2 7" xfId="17160"/>
    <cellStyle name="Comma [0] 3 4 3 8 2 7" xfId="17161"/>
    <cellStyle name="Comma [0] 2 2 4 2 8 2 2 5" xfId="17162"/>
    <cellStyle name="Comma [0] 2 3 3 5 4 2" xfId="17163"/>
    <cellStyle name="Comma [0] 2 2 2 2 9 3 3 2 2" xfId="17164"/>
    <cellStyle name="Comma [0] 2 2 8 7 2 6" xfId="17165"/>
    <cellStyle name="Comma [0] 2 3 5 8 3 2 4" xfId="17166"/>
    <cellStyle name="Comma [0] 3 3 4 5 4 2" xfId="17167"/>
    <cellStyle name="Comma [0] 2 2 2 2 9 3 3 2 4" xfId="17168"/>
    <cellStyle name="Comma [0] 2 2 2 2 9 3 3 3 2" xfId="17169"/>
    <cellStyle name="Comma [0] 2 2 8 7 3 6" xfId="17170"/>
    <cellStyle name="Comma [0] 2 2 2 2 9 3 3 4 2" xfId="17171"/>
    <cellStyle name="Comma [0] 2 2 2 2 9 3 3 5" xfId="17172"/>
    <cellStyle name="Comma [0] 2 2 2 2 9 3 3 6" xfId="17173"/>
    <cellStyle name="Comma [0] 4 3 2 5 2 4 2" xfId="17174"/>
    <cellStyle name="Comma [0] 2 2 2 2 9 3 3 7" xfId="17175"/>
    <cellStyle name="Comma [0] 2 2 2 2 9 3 4 2 2" xfId="17176"/>
    <cellStyle name="Comma [0] 2 2 8 8 2 6" xfId="17177"/>
    <cellStyle name="Comma [0] 2 2 6 2 2 4 2" xfId="17178"/>
    <cellStyle name="Comma [0] 3 2 7 2 2 2 2" xfId="17179"/>
    <cellStyle name="Comma [0] 2 2 4 2 8 3 2 5" xfId="17180"/>
    <cellStyle name="Comma [0] 2 3 3 6 4 2" xfId="17181"/>
    <cellStyle name="Comma [0] 2 2 2 2 9 3 4 3" xfId="17182"/>
    <cellStyle name="Comma [0] 4 4 2 3 2 4" xfId="17183"/>
    <cellStyle name="Comma [0] 2 2 6 2 2 5" xfId="17184"/>
    <cellStyle name="Comma [0] 4 2 8 2 2 2" xfId="17185"/>
    <cellStyle name="Comma [0] 2 2 2 2 9 3 4 4" xfId="17186"/>
    <cellStyle name="Comma [0] 4 4 2 3 2 5" xfId="17187"/>
    <cellStyle name="Comma [0] 3 4 6 9 4 2" xfId="17188"/>
    <cellStyle name="Comma [0] 3 3 8 5 5 2 2" xfId="17189"/>
    <cellStyle name="Comma [0] 2 2 6 2 2 6" xfId="17190"/>
    <cellStyle name="Comma [0] 4 2 8 2 2 3" xfId="17191"/>
    <cellStyle name="Comma [0] 2 2 2 2 9 3 4 5" xfId="17192"/>
    <cellStyle name="Comma [0] 2 2 6 2 2 7" xfId="17193"/>
    <cellStyle name="Comma [0] 2 2 6 2 3 4 2" xfId="17194"/>
    <cellStyle name="Comma [0] 2 3 3 4 2 2 2 3" xfId="17195"/>
    <cellStyle name="Comma [0] 2 2 2 2 9 3 5 2 2" xfId="17196"/>
    <cellStyle name="Comma [0] 2 2 6 2 3 5" xfId="17197"/>
    <cellStyle name="Comma [0] 2 3 16 2 2" xfId="17198"/>
    <cellStyle name="Comma [0] 2 3 21 2 2" xfId="17199"/>
    <cellStyle name="Comma [0] 2 2 2 2 9 3 5 3" xfId="17200"/>
    <cellStyle name="Comma [0] 2 2 6 2 3 6" xfId="17201"/>
    <cellStyle name="Comma [0] 2 3 16 2 3" xfId="17202"/>
    <cellStyle name="Comma [0] 4 2 8 2 3 2" xfId="17203"/>
    <cellStyle name="Comma [0] 2 2 2 2 9 3 5 4" xfId="17204"/>
    <cellStyle name="Comma [0] 2 2 6 2 3 7" xfId="17205"/>
    <cellStyle name="Comma [0] 2 3 16 2 4" xfId="17206"/>
    <cellStyle name="Comma [0] 4 2 8 2 3 3" xfId="17207"/>
    <cellStyle name="Comma [0] 2 2 2 2 9 3 5 5" xfId="17208"/>
    <cellStyle name="Comma [0] 2 2 2 2 9 3 6 2" xfId="17209"/>
    <cellStyle name="Comma [0] 4 2 9 4 5 2 2" xfId="17210"/>
    <cellStyle name="Comma [0] 2 2 6 2 4 4" xfId="17211"/>
    <cellStyle name="Comma [0] 3 2 8 4 5 5" xfId="17212"/>
    <cellStyle name="Comma [0] 2 2 3 2 10 3 2" xfId="17213"/>
    <cellStyle name="Comma [0] 2 4 5 9 7" xfId="17214"/>
    <cellStyle name="Comma [0] 3 2 7 2 5" xfId="17215"/>
    <cellStyle name="Comma [0] 2 3 2 2 7 3" xfId="17216"/>
    <cellStyle name="Comma [0] 2 2 2 2 9 3 7" xfId="17217"/>
    <cellStyle name="Comma [0] 3 3 3 2 7 2" xfId="17218"/>
    <cellStyle name="Comma [0] 2 2 2 2 9 3 8" xfId="17219"/>
    <cellStyle name="Comma [0] 3 4 8 4 3 2 5" xfId="17220"/>
    <cellStyle name="Comma [0] 2 2 2 2 9 4 2 4 2" xfId="17221"/>
    <cellStyle name="Comma [0] 2 2 2 2 9 4 2 5" xfId="17222"/>
    <cellStyle name="Comma [0] 2 2 2 2 9 4 2 6" xfId="17223"/>
    <cellStyle name="Comma [0] 2 3 2 4 4 2 2 2" xfId="17224"/>
    <cellStyle name="Comma [0] 4 2 9 6 2 2 2 2" xfId="17225"/>
    <cellStyle name="Comma [0] 2 2 2 3 4 2 4 2" xfId="17226"/>
    <cellStyle name="Comma [0] 2 3 4 4 8" xfId="17227"/>
    <cellStyle name="Comma [0] 2 3 3 3 10 3 2" xfId="17228"/>
    <cellStyle name="Comma [0] 4 3 2 5 3 3 2" xfId="17229"/>
    <cellStyle name="Comma [0] 2 2 2 2 9 4 2 7" xfId="17230"/>
    <cellStyle name="Comma [0] 2 3 2 4 4 2 2 3" xfId="17231"/>
    <cellStyle name="Comma [0] 2 2 2 4 7 10" xfId="17232"/>
    <cellStyle name="Comma [0] 3 2 2 7 9 7" xfId="17233"/>
    <cellStyle name="Comma [0] 2 2 2 2 9 4 3 2 2 2" xfId="17234"/>
    <cellStyle name="Comma [0] 2 2 4 4 4 2 4" xfId="17235"/>
    <cellStyle name="Comma [0] 3 3 5 5 4 2" xfId="17236"/>
    <cellStyle name="Comma [0] 2 2 2 2 9 4 3 2 4" xfId="17237"/>
    <cellStyle name="Comma [0] 5 4 2 4" xfId="17238"/>
    <cellStyle name="Comma [0] 3 2 2 3 11 3" xfId="17239"/>
    <cellStyle name="Comma [0] 2 3 5 10 4" xfId="17240"/>
    <cellStyle name="Comma [0] 2 2 4 3 11 4 2" xfId="17241"/>
    <cellStyle name="Comma [0] 2 3 4 5 4 5" xfId="17242"/>
    <cellStyle name="Comma [0] 3 3 5 5 4 3" xfId="17243"/>
    <cellStyle name="Comma [0] 2 2 2 2 9 4 3 2 5" xfId="17244"/>
    <cellStyle name="Comma [0] 2 2 2 2 9 4 3 5" xfId="17245"/>
    <cellStyle name="Comma [0] 2 2 2 2 9 4 3 6" xfId="17246"/>
    <cellStyle name="Comma [0] 2 3 2 4 4 2 3 2" xfId="17247"/>
    <cellStyle name="Comma [0] 4 3 2 5 3 4 2" xfId="17248"/>
    <cellStyle name="Comma [0] 2 2 2 2 9 4 3 7" xfId="17249"/>
    <cellStyle name="Comma [0] 5 6 7 4 3" xfId="17250"/>
    <cellStyle name="Comma [0] 3 10 3 2 2 2" xfId="17251"/>
    <cellStyle name="Comma [0] 2 2 2 7 2 3 7" xfId="17252"/>
    <cellStyle name="Comma [0] 2 2 2 2 9 4 4" xfId="17253"/>
    <cellStyle name="Comma [0] 2 2 2 2 9 4 4 3" xfId="17254"/>
    <cellStyle name="Comma [0] 2 2 6 3 2 5" xfId="17255"/>
    <cellStyle name="Comma [0] 4 2 8 3 2 2" xfId="17256"/>
    <cellStyle name="Comma [0] 2 2 2 2 9 4 4 4" xfId="17257"/>
    <cellStyle name="Comma [0] 2 2 6 3 2 6" xfId="17258"/>
    <cellStyle name="Comma [0] 4 2 8 3 2 3" xfId="17259"/>
    <cellStyle name="Comma [0] 2 2 2 2 9 4 4 5" xfId="17260"/>
    <cellStyle name="Comma [0] 2 2 6 3 2 7" xfId="17261"/>
    <cellStyle name="Comma [0] 2 2 2 2 9 4 5" xfId="17262"/>
    <cellStyle name="Comma [0] 2 2 6 3 3 4 2" xfId="17263"/>
    <cellStyle name="Comma [0] 2 3 3 4 3 2 2 3" xfId="17264"/>
    <cellStyle name="Comma [0] 2 2 2 2 9 4 5 2 2" xfId="17265"/>
    <cellStyle name="Comma [0] 2 2 6 3 3 5" xfId="17266"/>
    <cellStyle name="Comma [0] 2 3 17 2 2" xfId="17267"/>
    <cellStyle name="Comma [0] 2 3 22 2 2" xfId="17268"/>
    <cellStyle name="Comma [0] 2 2 2 2 9 4 5 3" xfId="17269"/>
    <cellStyle name="Comma [0] 2 2 6 3 3 6" xfId="17270"/>
    <cellStyle name="Comma [0] 2 3 17 2 3" xfId="17271"/>
    <cellStyle name="Comma [0] 4 2 8 3 3 2" xfId="17272"/>
    <cellStyle name="Comma [0] 3 2 2 8 9 2 2 2" xfId="17273"/>
    <cellStyle name="Comma [0] 2 2 2 2 9 4 5 4" xfId="17274"/>
    <cellStyle name="Comma [0] 2 2 6 3 3 7" xfId="17275"/>
    <cellStyle name="Comma [0] 2 3 17 2 4" xfId="17276"/>
    <cellStyle name="Comma [0] 4 2 8 3 3 3" xfId="17277"/>
    <cellStyle name="Comma [0] 2 2 2 2 9 4 5 5" xfId="17278"/>
    <cellStyle name="Comma [0] 2 2 2 2 9 4 6" xfId="17279"/>
    <cellStyle name="Comma [0] 2 2 2 2 9 4 6 2" xfId="17280"/>
    <cellStyle name="Comma [0] 2 2 6 3 4 4" xfId="17281"/>
    <cellStyle name="Comma [0] 3 2 7 3 5" xfId="17282"/>
    <cellStyle name="Comma [0] 2 3 2 2 8 3" xfId="17283"/>
    <cellStyle name="Comma [0] 4 3 8 10" xfId="17284"/>
    <cellStyle name="Comma [0] 2 2 3 2 10 4 2" xfId="17285"/>
    <cellStyle name="Comma [0] 2 2 2 2 9 4 7" xfId="17286"/>
    <cellStyle name="Comma [0] 2 2 2 2 9 4 8" xfId="17287"/>
    <cellStyle name="Comma [0] 2 2 2 2 9 4 9" xfId="17288"/>
    <cellStyle name="Comma [0] 4 3 3 5 3 3 2" xfId="17289"/>
    <cellStyle name="Comma [0] 2 3 2 5 4 2 2 3" xfId="17290"/>
    <cellStyle name="Comma [0] 3 2 2 4 3 5 4" xfId="17291"/>
    <cellStyle name="Comma [0] 2 2 2 2 9 5 10" xfId="17292"/>
    <cellStyle name="Comma [0] 4 2 13 2 4" xfId="17293"/>
    <cellStyle name="Comma [0] 2 2 2 7 2 4 5" xfId="17294"/>
    <cellStyle name="Comma [0] 2 2 7 4 7 2" xfId="17295"/>
    <cellStyle name="Comma [0] 2 2 2 2 9 5 2" xfId="17296"/>
    <cellStyle name="Comma [0] 2 4 6 7 10" xfId="17297"/>
    <cellStyle name="Comma [0] 2 2 4 9 7 2 2 4" xfId="17298"/>
    <cellStyle name="Comma [0] 3 2 5 9 2" xfId="17299"/>
    <cellStyle name="Comma [0] 2 2 2 2 9 5 2 3 2" xfId="17300"/>
    <cellStyle name="Comma [0] 3 4 8 5 3 2 5" xfId="17301"/>
    <cellStyle name="Comma [0] 2 2 2 2 9 5 2 4 2" xfId="17302"/>
    <cellStyle name="Comma [0] 2 2 2 2 9 5 2 5" xfId="17303"/>
    <cellStyle name="Comma [0] 2 2 2 2 9 5 2 6" xfId="17304"/>
    <cellStyle name="Comma [0] 2 3 2 4 4 3 2 2" xfId="17305"/>
    <cellStyle name="Comma [0] 5 4 18" xfId="17306"/>
    <cellStyle name="Comma [0] 2 2 2 3 4 3 4 2" xfId="17307"/>
    <cellStyle name="Comma [0] 2 3 5 4 8" xfId="17308"/>
    <cellStyle name="Comma [0] 2 3 3 3 11 3 2" xfId="17309"/>
    <cellStyle name="Comma [0] 2 2 2 2 9 5 2 7" xfId="17310"/>
    <cellStyle name="Comma [0] 2 3 2 4 4 3 2 3" xfId="17311"/>
    <cellStyle name="Comma [0] 3 2 6 9 2" xfId="17312"/>
    <cellStyle name="Comma [0] 2 2 2 2 9 5 3 3 2" xfId="17313"/>
    <cellStyle name="Comma [0] 2 2 2 2 9 5 3 4 2" xfId="17314"/>
    <cellStyle name="Comma [0] 2 2 2 2 9 5 3 5" xfId="17315"/>
    <cellStyle name="Comma [0] 2 2 2 2 9 5 3 6" xfId="17316"/>
    <cellStyle name="Comma [0] 2 3 2 4 4 3 3 2" xfId="17317"/>
    <cellStyle name="Comma [0] 2 2 2 2 9 5 3 7" xfId="17318"/>
    <cellStyle name="Comma [0] 3 2 2 3 7 5 2 2" xfId="17319"/>
    <cellStyle name="Comma [0] 2 2 2 2 9 5 4" xfId="17320"/>
    <cellStyle name="Comma [0] 3 2 7 8 2" xfId="17321"/>
    <cellStyle name="Comma [0] 2 2 2 2 9 5 4 2 2" xfId="17322"/>
    <cellStyle name="Comma [0] 2 2 6 4 2 4 2" xfId="17323"/>
    <cellStyle name="Comma [0] 3 2 7 4 2 2 2" xfId="17324"/>
    <cellStyle name="Comma [0] 2 3 5 6 4 2" xfId="17325"/>
    <cellStyle name="Comma [0] 2 2 2 2 9 9 4" xfId="17326"/>
    <cellStyle name="Comma [0] 3 2 7 9" xfId="17327"/>
    <cellStyle name="Comma [0] 2 2 2 2 9 5 4 3" xfId="17328"/>
    <cellStyle name="Comma [0] 2 2 6 4 2 5" xfId="17329"/>
    <cellStyle name="Comma [0] 4 2 8 4 2 2" xfId="17330"/>
    <cellStyle name="Comma [0] 2 2 2 2 9 5 4 4" xfId="17331"/>
    <cellStyle name="Comma [0] 2 2 6 4 2 6" xfId="17332"/>
    <cellStyle name="Comma [0] 4 2 8 4 2 3" xfId="17333"/>
    <cellStyle name="Comma [0] 2 2 2 2 9 5 4 5" xfId="17334"/>
    <cellStyle name="Comma [0] 2 2 6 4 2 7" xfId="17335"/>
    <cellStyle name="Comma [0] 2 2 2 2 9 5 5" xfId="17336"/>
    <cellStyle name="Comma [0] 2 2 6 4 3 4 2" xfId="17337"/>
    <cellStyle name="Comma [0] 2 3 3 4 4 2 2 3" xfId="17338"/>
    <cellStyle name="Comma [0] 3 2 8 8 2" xfId="17339"/>
    <cellStyle name="Comma [0] 2 2 2 2 9 5 5 2 2" xfId="17340"/>
    <cellStyle name="Comma [0] 2 2 6 4 3 5" xfId="17341"/>
    <cellStyle name="Comma [0] 2 3 18 2 2" xfId="17342"/>
    <cellStyle name="Comma [0] 3 2 8 9" xfId="17343"/>
    <cellStyle name="Comma [0] 2 2 2 2 9 5 5 3" xfId="17344"/>
    <cellStyle name="Comma [0] 2 3 10 3 3 2 2 2" xfId="17345"/>
    <cellStyle name="Comma [0] 2 2 6 4 3 6" xfId="17346"/>
    <cellStyle name="Comma [0] 2 3 18 2 3" xfId="17347"/>
    <cellStyle name="Comma [0] 4 2 8 4 3 2" xfId="17348"/>
    <cellStyle name="Comma [0] 2 2 2 2 9 5 5 4" xfId="17349"/>
    <cellStyle name="Comma [0] 2 2 6 4 3 7" xfId="17350"/>
    <cellStyle name="Comma [0] 2 3 18 2 4" xfId="17351"/>
    <cellStyle name="Comma [0] 4 2 8 4 3 3" xfId="17352"/>
    <cellStyle name="Comma [0] 2 2 2 2 9 5 5 5" xfId="17353"/>
    <cellStyle name="Comma [0] 2 2 2 2 9 5 6" xfId="17354"/>
    <cellStyle name="Comma [0] 2 2 2 2 9 5 7" xfId="17355"/>
    <cellStyle name="Comma [0] 2 2 2 2 9 5 8" xfId="17356"/>
    <cellStyle name="Comma [0] 2 2 2 2 9 5 9" xfId="17357"/>
    <cellStyle name="Comma [0] 4 2 13 3 4" xfId="17358"/>
    <cellStyle name="Comma [0] 2 2 2 7 2 5 5" xfId="17359"/>
    <cellStyle name="Comma [0] 2 2 4 7 3 2 2 3" xfId="17360"/>
    <cellStyle name="Comma [0] 2 2 3 7 2 2 2 5" xfId="17361"/>
    <cellStyle name="Comma [0] 2 3 2 8 2 5 3" xfId="17362"/>
    <cellStyle name="Comma [0] 3 2 3 10" xfId="17363"/>
    <cellStyle name="Comma [0] 2 2 2 2 9 6 2" xfId="17364"/>
    <cellStyle name="Comma [0] 3 3 5 8 2 2" xfId="17365"/>
    <cellStyle name="Comma [0] 3 2 3 10 2 2 2" xfId="17366"/>
    <cellStyle name="Comma [0] 2 2 2 2 9 6 2 2 2 2" xfId="17367"/>
    <cellStyle name="Comma [0] 2 2 4 3 4 3 2 3" xfId="17368"/>
    <cellStyle name="Comma [0] 2 2 3 6 13 2" xfId="17369"/>
    <cellStyle name="Comma [0] 2 3 4 8 2 4" xfId="17370"/>
    <cellStyle name="Comma [0] 2 3 6 4 4 2 2" xfId="17371"/>
    <cellStyle name="Comma [0] 2 2 3 3 3 3 2 5" xfId="17372"/>
    <cellStyle name="Comma [0] 3 3 7 4 4 2" xfId="17373"/>
    <cellStyle name="Comma [0] 3 3 5 8 4" xfId="17374"/>
    <cellStyle name="Comma [0] 3 2 3 10 2 4" xfId="17375"/>
    <cellStyle name="Comma [0] 2 2 2 2 9 6 2 2 4" xfId="17376"/>
    <cellStyle name="Comma [0] 2 3 3 2 9 2 2" xfId="17377"/>
    <cellStyle name="Comma [0] 2 2 3 6 15" xfId="17378"/>
    <cellStyle name="Comma [0] 3 3 7 4 4 3" xfId="17379"/>
    <cellStyle name="Comma [0] 3 3 5 8 5" xfId="17380"/>
    <cellStyle name="Comma [0] 3 2 3 10 2 5" xfId="17381"/>
    <cellStyle name="Comma [0] 2 2 2 2 9 6 2 2 5" xfId="17382"/>
    <cellStyle name="Comma [0] 2 3 3 2 9 2 3" xfId="17383"/>
    <cellStyle name="Comma [0] 2 2 3 6 16" xfId="17384"/>
    <cellStyle name="Comma [0] 3 3 5 9 2" xfId="17385"/>
    <cellStyle name="Comma [0] 3 2 3 10 3 2" xfId="17386"/>
    <cellStyle name="Comma [0] 2 2 2 2 9 6 2 3 2" xfId="17387"/>
    <cellStyle name="Comma [0] 3 4 8 6 3 2 5" xfId="17388"/>
    <cellStyle name="Comma [0] 3 2 3 10 4 2" xfId="17389"/>
    <cellStyle name="Comma [0] 2 2 2 2 9 6 2 4 2" xfId="17390"/>
    <cellStyle name="Comma [0] 3 2 3 10 5" xfId="17391"/>
    <cellStyle name="Comma [0] 2 2 2 2 9 6 2 5" xfId="17392"/>
    <cellStyle name="Comma [0] 2 3 6 4 8" xfId="17393"/>
    <cellStyle name="Comma [0] 2 2 4 6 10" xfId="17394"/>
    <cellStyle name="Comma [0] 3 2 3 10 6" xfId="17395"/>
    <cellStyle name="Comma [0] 2 2 2 2 9 6 2 6" xfId="17396"/>
    <cellStyle name="Comma [0] 2 3 2 4 4 4 2 2" xfId="17397"/>
    <cellStyle name="Comma [0] 2 3 6 4 9" xfId="17398"/>
    <cellStyle name="Comma [0] 2 2 4 6 11" xfId="17399"/>
    <cellStyle name="Comma [0] 3 2 3 10 7" xfId="17400"/>
    <cellStyle name="Comma [0] 2 2 2 2 9 6 2 7" xfId="17401"/>
    <cellStyle name="Comma [0] 3 2 3 11" xfId="17402"/>
    <cellStyle name="Comma [0] 2 2 2 2 9 6 3" xfId="17403"/>
    <cellStyle name="Comma [0] 3 3 6 8 2" xfId="17404"/>
    <cellStyle name="Comma [0] 3 2 3 11 2 2" xfId="17405"/>
    <cellStyle name="Comma [0] 2 2 2 2 9 6 3 2 2" xfId="17406"/>
    <cellStyle name="Comma [0] 3 3 6 8 2 2" xfId="17407"/>
    <cellStyle name="Comma [0] 3 2 9 6 4" xfId="17408"/>
    <cellStyle name="Comma [0] 3 2 3 11 2 2 2" xfId="17409"/>
    <cellStyle name="Comma [0] 2 2 2 2 9 6 3 2 2 2" xfId="17410"/>
    <cellStyle name="Comma [0] 2 2 4 3 5 3 2 3" xfId="17411"/>
    <cellStyle name="Comma [0] 2 3 5 8 2 4" xfId="17412"/>
    <cellStyle name="Comma [0] 2 3 6 5 4 2 2" xfId="17413"/>
    <cellStyle name="Comma [0] 2 2 3 3 4 3 2 5" xfId="17414"/>
    <cellStyle name="Comma [0] 3 3 6 8 3" xfId="17415"/>
    <cellStyle name="Comma [0] 3 2 3 11 2 3" xfId="17416"/>
    <cellStyle name="Comma [0] 2 2 2 2 9 6 3 2 3" xfId="17417"/>
    <cellStyle name="Comma [0] 3 3 7 5 4 2" xfId="17418"/>
    <cellStyle name="Comma [0] 3 3 6 8 4" xfId="17419"/>
    <cellStyle name="Comma [0] 3 2 3 11 2 4" xfId="17420"/>
    <cellStyle name="Comma [0] 2 2 2 2 9 6 3 2 4" xfId="17421"/>
    <cellStyle name="Comma [0] 3 3 7 5 4 3" xfId="17422"/>
    <cellStyle name="Comma [0] 3 3 6 8 5" xfId="17423"/>
    <cellStyle name="Comma [0] 3 2 3 11 2 5" xfId="17424"/>
    <cellStyle name="Comma [0] 2 2 2 2 9 6 3 2 5" xfId="17425"/>
    <cellStyle name="Comma [0] 3 3 6 9 2" xfId="17426"/>
    <cellStyle name="Comma [0] 3 2 3 11 3 2" xfId="17427"/>
    <cellStyle name="Comma [0] 2 2 2 2 9 6 3 3 2" xfId="17428"/>
    <cellStyle name="Comma [0] 3 2 3 11 4 2" xfId="17429"/>
    <cellStyle name="Comma [0] 2 2 2 2 9 6 3 4 2" xfId="17430"/>
    <cellStyle name="Comma [0] 3 2 3 11 5" xfId="17431"/>
    <cellStyle name="Comma [0] 2 2 2 2 9 6 3 5" xfId="17432"/>
    <cellStyle name="Comma [0] 3 2 3 11 6" xfId="17433"/>
    <cellStyle name="Comma [0] 2 2 2 2 9 6 3 6" xfId="17434"/>
    <cellStyle name="Comma [0] 3 2 3 11 7" xfId="17435"/>
    <cellStyle name="Comma [0] 2 2 2 2 9 6 3 7" xfId="17436"/>
    <cellStyle name="Comma [0] 3 3 7 8 2" xfId="17437"/>
    <cellStyle name="Comma [0] 3 2 3 12 2 2" xfId="17438"/>
    <cellStyle name="Comma [0] 2 2 2 2 9 6 4 2 2" xfId="17439"/>
    <cellStyle name="Comma [0] 2 2 6 5 2 4 2" xfId="17440"/>
    <cellStyle name="Comma [0] 3 3 7 9" xfId="17441"/>
    <cellStyle name="Comma [0] 3 2 3 12 3" xfId="17442"/>
    <cellStyle name="Comma [0] 2 2 2 2 9 6 4 3" xfId="17443"/>
    <cellStyle name="Comma [0] 2 2 6 5 2 5" xfId="17444"/>
    <cellStyle name="Comma [0] 4 2 8 5 2 2" xfId="17445"/>
    <cellStyle name="Comma [0] 3 2 3 12 4" xfId="17446"/>
    <cellStyle name="Comma [0] 2 2 2 2 9 6 4 4" xfId="17447"/>
    <cellStyle name="Comma [0] 2 2 6 5 2 6" xfId="17448"/>
    <cellStyle name="Comma [0] 3 2 3 13" xfId="17449"/>
    <cellStyle name="Comma [0] 2 2 2 2 9 6 5" xfId="17450"/>
    <cellStyle name="Comma [0] 3 2 3 14" xfId="17451"/>
    <cellStyle name="Comma [0] 2 2 2 2 9 6 6" xfId="17452"/>
    <cellStyle name="Comma [0] 3 2 3 15" xfId="17453"/>
    <cellStyle name="Comma [0] 2 2 2 2 9 6 7" xfId="17454"/>
    <cellStyle name="Comma [0] 3 2 3 16" xfId="17455"/>
    <cellStyle name="Comma [0] 2 2 2 2 9 6 8" xfId="17456"/>
    <cellStyle name="Comma [0] 3 2 3 17" xfId="17457"/>
    <cellStyle name="Comma [0] 2 2 2 2 9 6 9" xfId="17458"/>
    <cellStyle name="Comma [0] 2 2 3 2 9" xfId="17459"/>
    <cellStyle name="Comma [0] 2 2 2 2 9 7 2" xfId="17460"/>
    <cellStyle name="Comma [0] 4 3 14" xfId="17461"/>
    <cellStyle name="Comma [0] 2 2 3 2 9 2 4" xfId="17462"/>
    <cellStyle name="Comma [0] 2 3 7 4 4 4" xfId="17463"/>
    <cellStyle name="Comma [0] 3 4 5 8 4" xfId="17464"/>
    <cellStyle name="Comma [0] 3 3 8 4 4 2" xfId="17465"/>
    <cellStyle name="Comma [0] 2 2 2 2 9 7 2 2 4" xfId="17466"/>
    <cellStyle name="Comma [0] 2 3 3 3 9 2 2" xfId="17467"/>
    <cellStyle name="Comma [0] 4 3 20" xfId="17468"/>
    <cellStyle name="Comma [0] 4 3 15" xfId="17469"/>
    <cellStyle name="Comma [0] 2 2 3 2 9 2 5" xfId="17470"/>
    <cellStyle name="Comma [0] 2 3 7 4 4 5" xfId="17471"/>
    <cellStyle name="Comma [0] 3 4 5 8 5" xfId="17472"/>
    <cellStyle name="Comma [0] 3 3 8 4 4 3" xfId="17473"/>
    <cellStyle name="Comma [0] 2 2 2 2 9 7 2 2 5" xfId="17474"/>
    <cellStyle name="Comma [0] 2 3 3 3 9 2 3" xfId="17475"/>
    <cellStyle name="Comma [0] 3 2 3 7 2 6" xfId="17476"/>
    <cellStyle name="Comma [0] 2 2 4 15 3 4 2" xfId="17477"/>
    <cellStyle name="Comma [0] 2 2 3 7 2 2 5" xfId="17478"/>
    <cellStyle name="Comma [0] 2 4 5 3 3 2 4" xfId="17479"/>
    <cellStyle name="Comma [0] 4 2 4 7 2 4" xfId="17480"/>
    <cellStyle name="Comma [0] 2 3 3 8 2 2 3" xfId="17481"/>
    <cellStyle name="Comma [0] 3 2 13 3 2 5" xfId="17482"/>
    <cellStyle name="Comma [0] 2 2 2 7 2 8" xfId="17483"/>
    <cellStyle name="Comma [0] 4 3 8 7 9" xfId="17484"/>
    <cellStyle name="Comma [0] 3 4 7 7 3 7" xfId="17485"/>
    <cellStyle name="Comma [0] 2 2 3 2 9 3 2" xfId="17486"/>
    <cellStyle name="Comma [0] 2 3 7 4 5 2" xfId="17487"/>
    <cellStyle name="Comma [0] 3 4 5 9 2" xfId="17488"/>
    <cellStyle name="Comma [0] 2 2 2 2 9 7 2 3 2" xfId="17489"/>
    <cellStyle name="Comma [0] 2 2 2 2 9 7 3" xfId="17490"/>
    <cellStyle name="Comma [0] 4 8 12" xfId="17491"/>
    <cellStyle name="Comma [0] 4 3 9 6 9" xfId="17492"/>
    <cellStyle name="Comma [0] 3 4 7 8 2 7" xfId="17493"/>
    <cellStyle name="Comma [0] 2 3 7 5 4 2" xfId="17494"/>
    <cellStyle name="Comma [0] 2 2 3 17 4" xfId="17495"/>
    <cellStyle name="Comma [0] 3 4 6 8 2" xfId="17496"/>
    <cellStyle name="Comma [0] 2 2 2 2 9 7 3 2 2" xfId="17497"/>
    <cellStyle name="Comma [0] 4 8 13" xfId="17498"/>
    <cellStyle name="Comma [0] 3 4 9 2 2 2 2" xfId="17499"/>
    <cellStyle name="Comma [0] 2 3 7 5 4 3" xfId="17500"/>
    <cellStyle name="Comma [0] 2 2 3 17 5" xfId="17501"/>
    <cellStyle name="Comma [0] 2 4 8 2 2 4 2" xfId="17502"/>
    <cellStyle name="Comma [0] 3 2 11 10" xfId="17503"/>
    <cellStyle name="Comma [0] 3 4 6 8 3" xfId="17504"/>
    <cellStyle name="Comma [0] 2 2 2 2 9 7 3 2 3" xfId="17505"/>
    <cellStyle name="Comma [0] 4 8 15" xfId="17506"/>
    <cellStyle name="Comma [0] 3 4 9 2 2 2 4" xfId="17507"/>
    <cellStyle name="Comma [0] 2 3 7 5 4 5" xfId="17508"/>
    <cellStyle name="Comma [0] 2 2 3 17 7" xfId="17509"/>
    <cellStyle name="Comma [0] 3 4 6 8 5" xfId="17510"/>
    <cellStyle name="Comma [0] 3 3 8 5 4 3" xfId="17511"/>
    <cellStyle name="Comma [0] 2 2 2 2 9 7 3 2 5" xfId="17512"/>
    <cellStyle name="Comma [0] 3 2 3 8 2 6" xfId="17513"/>
    <cellStyle name="Comma [0] 2 2 3 7 3 2 5" xfId="17514"/>
    <cellStyle name="Comma [0] 4 2 4 8 2 4" xfId="17515"/>
    <cellStyle name="Comma [0] 2 3 3 8 3 2 3" xfId="17516"/>
    <cellStyle name="Comma [0] 2 2 2 8 2 8" xfId="17517"/>
    <cellStyle name="Comma [0] 4 3 9 7 9" xfId="17518"/>
    <cellStyle name="Comma [0] 3 4 7 8 3 7" xfId="17519"/>
    <cellStyle name="Comma [0] 2 3 7 5 5 2" xfId="17520"/>
    <cellStyle name="Comma [0] 2 2 3 18 4" xfId="17521"/>
    <cellStyle name="Comma [0] 3 4 6 9 2" xfId="17522"/>
    <cellStyle name="Comma [0] 2 2 2 2 9 7 3 3 2" xfId="17523"/>
    <cellStyle name="Comma [0] 2 2 6 4 2 2 2" xfId="17524"/>
    <cellStyle name="Comma [0] 2 3 5 6 2 2" xfId="17525"/>
    <cellStyle name="Comma [0] 2 2 2 2 9 7 4" xfId="17526"/>
    <cellStyle name="Comma [0] 2 2 6 6 2 4 2" xfId="17527"/>
    <cellStyle name="Comma [0] 2 3 5 6 2 2 2 2" xfId="17528"/>
    <cellStyle name="Comma [0] 3 4 7 8 2" xfId="17529"/>
    <cellStyle name="Comma [0] 2 2 2 2 9 7 4 2 2" xfId="17530"/>
    <cellStyle name="Comma [0] 3 4 7 9" xfId="17531"/>
    <cellStyle name="Comma [0] 2 2 2 2 9 7 4 3" xfId="17532"/>
    <cellStyle name="Comma [0] 3 2 17 2 2 2" xfId="17533"/>
    <cellStyle name="Comma [0] 2 2 6 6 2 5" xfId="17534"/>
    <cellStyle name="Comma [0] 2 3 5 6 2 2 3" xfId="17535"/>
    <cellStyle name="Comma [0] 3 2 7 6 2 3" xfId="17536"/>
    <cellStyle name="Comma [0] 2 3 7 6 5" xfId="17537"/>
    <cellStyle name="Comma [0] 2 2 5 5 2 2 5" xfId="17538"/>
    <cellStyle name="Comma [0] 3 2 6 5 2 2 4" xfId="17539"/>
    <cellStyle name="Comma [0] 2 2 6 6 4 4" xfId="17540"/>
    <cellStyle name="Comma [0] 2 3 5 6 2 4 2" xfId="17541"/>
    <cellStyle name="Comma [0] 2 3 6 5 2 2 2 2" xfId="17542"/>
    <cellStyle name="Comma [0] 3 4 9 8" xfId="17543"/>
    <cellStyle name="Comma [0] 2 2 2 2 9 7 6 2" xfId="17544"/>
    <cellStyle name="Comma [0] 2 3 3 4 4 5 2 2" xfId="17545"/>
    <cellStyle name="Comma [0] 4 3 2 4 2 2" xfId="17546"/>
    <cellStyle name="Comma [0] 2 2 2 2 9 8" xfId="17547"/>
    <cellStyle name="Comma [0] 4 2 2 3 2 2 4" xfId="17548"/>
    <cellStyle name="Comma [0] 2 2 3 3 9" xfId="17549"/>
    <cellStyle name="Comma [0] 4 3 2 4 2 2 2" xfId="17550"/>
    <cellStyle name="Comma [0] 2 2 2 2 9 8 2" xfId="17551"/>
    <cellStyle name="Comma [0] 2 2 3 3 9 3" xfId="17552"/>
    <cellStyle name="Comma [0] 2 3 8 4 5" xfId="17553"/>
    <cellStyle name="Comma [0] 3 8 10 6" xfId="17554"/>
    <cellStyle name="Comma [0] 3 5 5 9" xfId="17555"/>
    <cellStyle name="Comma [0] 2 2 2 2 9 8 2 3" xfId="17556"/>
    <cellStyle name="Comma [0] 2 3 2 6 8 9" xfId="17557"/>
    <cellStyle name="Comma [0] 3 8 11 5" xfId="17558"/>
    <cellStyle name="Comma [0] 3 5 6 8" xfId="17559"/>
    <cellStyle name="Comma [0] 2 2 2 2 9 8 3 2" xfId="17560"/>
    <cellStyle name="Comma [0] 2 2 6 4 2 3 2" xfId="17561"/>
    <cellStyle name="Comma [0] 2 3 5 6 3 2" xfId="17562"/>
    <cellStyle name="Comma [0] 4 3 2 4 2 2 4" xfId="17563"/>
    <cellStyle name="Comma [0] 2 2 2 2 9 8 4" xfId="17564"/>
    <cellStyle name="Comma [0] 2 3 5 6 3 4" xfId="17565"/>
    <cellStyle name="Comma [0] 2 3 6 5 2 3 2" xfId="17566"/>
    <cellStyle name="Comma [0] 2 2 2 2 9 8 6" xfId="17567"/>
    <cellStyle name="Comma [0] 2 3 5 6 3 5" xfId="17568"/>
    <cellStyle name="Comma [0] 2 2 2 2 9 8 7" xfId="17569"/>
    <cellStyle name="Comma [0] 2 2 3 4 9 3" xfId="17570"/>
    <cellStyle name="Comma [0] 2 3 9 4 5" xfId="17571"/>
    <cellStyle name="Comma [0] 2 3 2 4 15 2" xfId="17572"/>
    <cellStyle name="Comma [0] 3 6 5 9" xfId="17573"/>
    <cellStyle name="Comma [0] 2 2 2 2 9 9 2 3" xfId="17574"/>
    <cellStyle name="Comma [0] 2 2 2 2 9 9 3" xfId="17575"/>
    <cellStyle name="Comma [0] 2 3 2 7 8 9" xfId="17576"/>
    <cellStyle name="Comma [0] 3 6 6 8" xfId="17577"/>
    <cellStyle name="Comma [0] 2 2 2 2 9 9 3 2" xfId="17578"/>
    <cellStyle name="Comma [0] 3 2 7 4 2 2 4" xfId="17579"/>
    <cellStyle name="Comma [0] 2 3 5 6 4 4" xfId="17580"/>
    <cellStyle name="Comma [0] 2 3 6 5 2 4 2" xfId="17581"/>
    <cellStyle name="Comma [0] 2 2 2 2 9 9 6" xfId="17582"/>
    <cellStyle name="Comma [0] 3 2 7 4 2 2 5" xfId="17583"/>
    <cellStyle name="Comma [0] 2 3 5 6 4 5" xfId="17584"/>
    <cellStyle name="Comma [0] 2 2 2 2 9 9 7" xfId="17585"/>
    <cellStyle name="Comma [0] 2 2 2 25" xfId="17586"/>
    <cellStyle name="Comma [0] 2 3 2 8 7 3" xfId="17587"/>
    <cellStyle name="Comma [0] 2 2 2 26" xfId="17588"/>
    <cellStyle name="Comma [0] 2 3 2 8 7 4" xfId="17589"/>
    <cellStyle name="Comma [0] 3 9 10 2 3" xfId="17590"/>
    <cellStyle name="Comma [0] 2 2 2 3 10 2 2" xfId="17591"/>
    <cellStyle name="Comma [0] 3 2 15 10" xfId="17592"/>
    <cellStyle name="Comma [0] 3 4 7 3 3" xfId="17593"/>
    <cellStyle name="Comma [0] 2 2 2 3 10 2 2 2" xfId="17594"/>
    <cellStyle name="Comma [0] 3 9 10 2 4" xfId="17595"/>
    <cellStyle name="Comma [0] 2 2 2 3 10 2 3" xfId="17596"/>
    <cellStyle name="Comma [0] 2 2 2 7 5 10" xfId="17597"/>
    <cellStyle name="Comma [0] 2 4 14 5 2 2" xfId="17598"/>
    <cellStyle name="Comma [0] 3 9 10 2 5" xfId="17599"/>
    <cellStyle name="Comma [0] 2 2 2 3 10 2 4" xfId="17600"/>
    <cellStyle name="Comma [0] 3 4 2 8 4 2 2" xfId="17601"/>
    <cellStyle name="Comma [0] 2 2 2 3 10 3" xfId="17602"/>
    <cellStyle name="Comma [0] 2 3 3 3 6 2 2 2 2" xfId="17603"/>
    <cellStyle name="Comma [0] 2 2 2 3 10 5" xfId="17604"/>
    <cellStyle name="Comma [0] 2 2 3 4 7 3 2 2" xfId="17605"/>
    <cellStyle name="Comma [0] 2 2 2 3 11 2" xfId="17606"/>
    <cellStyle name="Comma [0] 2 3 9 2 5 2 2" xfId="17607"/>
    <cellStyle name="Comma [0] 2 2 2 4 6 3 2 4" xfId="17608"/>
    <cellStyle name="Comma [0] 3 9 11 2 3" xfId="17609"/>
    <cellStyle name="Comma [0] 2 2 3 4 7 3 2 2 2" xfId="17610"/>
    <cellStyle name="Comma [0] 2 2 2 3 11 2 2" xfId="17611"/>
    <cellStyle name="Comma [0] 3 9 11 2 4" xfId="17612"/>
    <cellStyle name="Comma [0] 2 2 2 3 11 2 3" xfId="17613"/>
    <cellStyle name="Comma [0] 2 2 2 4 6 3 2 5" xfId="17614"/>
    <cellStyle name="Comma [0] 3 2 6 6 3 2 2 2" xfId="17615"/>
    <cellStyle name="Comma [0] 2 2 7 7 4 2 2" xfId="17616"/>
    <cellStyle name="Comma [0] 4 11 5 5 2" xfId="17617"/>
    <cellStyle name="Comma [0] 3 2 2 6 4 3 6" xfId="17618"/>
    <cellStyle name="Comma [0] 2 4 8 8 2 2" xfId="17619"/>
    <cellStyle name="Comma [0] 2 2 3 4 7 3 2 3" xfId="17620"/>
    <cellStyle name="Comma [0] 2 2 2 3 11 3" xfId="17621"/>
    <cellStyle name="Comma [0] 4 11 5 5 2 2" xfId="17622"/>
    <cellStyle name="Comma [0] 2 4 8 8 2 2 2" xfId="17623"/>
    <cellStyle name="Comma [0] 2 2 2 3 11 3 2" xfId="17624"/>
    <cellStyle name="Comma [0] 2 2 4 4 8 3 2 2" xfId="17625"/>
    <cellStyle name="Comma [0] 4 11 5 5 3" xfId="17626"/>
    <cellStyle name="Comma [0] 3 2 2 6 4 3 7" xfId="17627"/>
    <cellStyle name="Comma [0] 2 4 8 8 2 3" xfId="17628"/>
    <cellStyle name="Comma [0] 2 2 3 4 7 3 2 4" xfId="17629"/>
    <cellStyle name="Comma [0] 2 2 2 3 11 4" xfId="17630"/>
    <cellStyle name="Comma [0] 2 2 4 4 8 3 2 3" xfId="17631"/>
    <cellStyle name="Comma [0] 2 3 2 2 2 7 2" xfId="17632"/>
    <cellStyle name="Comma [0] 4 11 5 5 4" xfId="17633"/>
    <cellStyle name="Comma [0] 2 3 7 8 4 2 2" xfId="17634"/>
    <cellStyle name="Comma [0] 2 4 8 8 2 4" xfId="17635"/>
    <cellStyle name="Comma [0] 2 2 3 4 7 3 2 5" xfId="17636"/>
    <cellStyle name="Comma [0] 2 2 2 3 11 5" xfId="17637"/>
    <cellStyle name="Comma [0] 3 2 9 2 2 2 2" xfId="17638"/>
    <cellStyle name="Comma [0] 2 2 4 4 8 3 2 5" xfId="17639"/>
    <cellStyle name="Comma [0] 2 2 2 3 11 7" xfId="17640"/>
    <cellStyle name="Comma [0] 2 2 8 2 2 4 2" xfId="17641"/>
    <cellStyle name="Comma [0] 2 3 11 8 3" xfId="17642"/>
    <cellStyle name="Comma [0] 2 2 3 4 7 3 5" xfId="17643"/>
    <cellStyle name="Comma [0] 2 2 2 3 14" xfId="17644"/>
    <cellStyle name="Comma [0] 2 3 9 2 5 5" xfId="17645"/>
    <cellStyle name="Comma [0] 2 2 3 4 7 3 6" xfId="17646"/>
    <cellStyle name="Comma [0] 2 2 2 3 15" xfId="17647"/>
    <cellStyle name="Comma [0] 2 2 3 4 7 3 7" xfId="17648"/>
    <cellStyle name="Comma [0] 2 2 2 3 16" xfId="17649"/>
    <cellStyle name="Comma [0] 2 3 4 11 4 2" xfId="17650"/>
    <cellStyle name="Comma [0] 2 2 2 3 17" xfId="17651"/>
    <cellStyle name="Comma [0] 2 3 3 7 4 5 3" xfId="17652"/>
    <cellStyle name="Comma [0] 4 6 2 4 3" xfId="17653"/>
    <cellStyle name="Comma [0] 2 2 3 6 7 3 2 2" xfId="17654"/>
    <cellStyle name="Comma [0] 2 2 2 6 6 3 2 4" xfId="17655"/>
    <cellStyle name="Comma [0] 3 2 2 9 5 6" xfId="17656"/>
    <cellStyle name="Comma [0] 2 2 3 6 4 5 5" xfId="17657"/>
    <cellStyle name="Comma [0] 2 2 2 3 2" xfId="17658"/>
    <cellStyle name="Comma [0] 2 2 2 3 2 2 2 2" xfId="17659"/>
    <cellStyle name="Comma [0] 2 2 3 5 6 9" xfId="17660"/>
    <cellStyle name="Comma [0] 2 2 2 3 2 2 2 2 2" xfId="17661"/>
    <cellStyle name="Comma [0] 2 2 2 3 2 2 2 3" xfId="17662"/>
    <cellStyle name="Comma [0] 2 2 3 3 3 2 2 2" xfId="17663"/>
    <cellStyle name="Comma [0] 2 2 2 3 2 2 2 4" xfId="17664"/>
    <cellStyle name="Comma [0] 2 2 2 3 2 2 2 5" xfId="17665"/>
    <cellStyle name="Comma [0] 2 2 6 3 3 2 2" xfId="17666"/>
    <cellStyle name="Comma [0] 2 3 4 7 2 2" xfId="17667"/>
    <cellStyle name="Comma [0] 2 2 3 3 3 2 2 3" xfId="17668"/>
    <cellStyle name="Comma [0] 3 4 9 7 3 2 4" xfId="17669"/>
    <cellStyle name="Comma [0] 2 2 2 3 2 2 3" xfId="17670"/>
    <cellStyle name="Comma [0] 4 2 2 2 3 2 3" xfId="17671"/>
    <cellStyle name="Comma [0] 2 2 2 3 2 2 3 2" xfId="17672"/>
    <cellStyle name="Comma [0] 2 2 4 2 9 4 2" xfId="17673"/>
    <cellStyle name="Comma [0] 2 4 7 4 6 2" xfId="17674"/>
    <cellStyle name="Comma [0] 2 3 2 4 2 2 2" xfId="17675"/>
    <cellStyle name="Comma [0] 3 4 9 7 3 2 5" xfId="17676"/>
    <cellStyle name="Comma [0] 2 2 2 3 2 2 4" xfId="17677"/>
    <cellStyle name="Comma [0] 5 2 7 3 2" xfId="17678"/>
    <cellStyle name="Comma [0] 2 4 2 5 2 2 2" xfId="17679"/>
    <cellStyle name="Comma [0] 3 4 8 4 6 2" xfId="17680"/>
    <cellStyle name="Comma [0] 2 2 2 3 2 2 6" xfId="17681"/>
    <cellStyle name="Comma [0] 2 2 2 3 2 3 2 2" xfId="17682"/>
    <cellStyle name="Comma [0] 2 2 2 3 2 3 2 3" xfId="17683"/>
    <cellStyle name="Comma [0] 2 2 3 3 3 3 2 2" xfId="17684"/>
    <cellStyle name="Comma [0] 5 5 5 10" xfId="17685"/>
    <cellStyle name="Comma [0] 2 2 2 3 2 3 2 4" xfId="17686"/>
    <cellStyle name="Comma [0] 2 2 2 3 2 3 2 5" xfId="17687"/>
    <cellStyle name="Comma [0] 2 2 6 3 4 2 2" xfId="17688"/>
    <cellStyle name="Comma [0] 2 3 4 8 2 2" xfId="17689"/>
    <cellStyle name="Comma [0] 2 2 3 3 3 3 2 3" xfId="17690"/>
    <cellStyle name="Comma [0] 2 2 2 3 2 3 3" xfId="17691"/>
    <cellStyle name="Comma [0] 2 2 2 3 2 3 3 2" xfId="17692"/>
    <cellStyle name="Comma [0] 2 2 2 3 2 3 4" xfId="17693"/>
    <cellStyle name="Comma [0] 5 2 7 4 2" xfId="17694"/>
    <cellStyle name="Comma [0] 2 4 2 5 2 3 2" xfId="17695"/>
    <cellStyle name="Comma [0] 3 4 8 4 7 2" xfId="17696"/>
    <cellStyle name="Comma [0] 2 2 2 3 2 3 6" xfId="17697"/>
    <cellStyle name="Comma [0] 2 2 2 3 2 3 7" xfId="17698"/>
    <cellStyle name="Comma [0] 2 2 2 8 8 5 2" xfId="17699"/>
    <cellStyle name="Comma [0] 2 3 2 4 2 3 5" xfId="17700"/>
    <cellStyle name="Comma [0] 2 2 2 3 2 4 2 2" xfId="17701"/>
    <cellStyle name="Comma [0] 3 2 3 3 2 2 2 2" xfId="17702"/>
    <cellStyle name="Comma [0] 2 2 2 5 11 2" xfId="17703"/>
    <cellStyle name="Comma [0] 2 2 2 3 2 4 3" xfId="17704"/>
    <cellStyle name="Comma [0] 3 2 3 3 2 2 3" xfId="17705"/>
    <cellStyle name="Comma [0] 2 2 2 5 12" xfId="17706"/>
    <cellStyle name="Comma [0] 2 2 2 3 2 4 4" xfId="17707"/>
    <cellStyle name="Comma [0] 3 2 3 3 2 2 4" xfId="17708"/>
    <cellStyle name="Comma [0] 2 2 2 5 13" xfId="17709"/>
    <cellStyle name="Comma [0] 2 3 2 4 2 4 2" xfId="17710"/>
    <cellStyle name="Comma [0] 2 2 2 3 2 4 5" xfId="17711"/>
    <cellStyle name="Comma [0] 3 2 3 3 2 2 5" xfId="17712"/>
    <cellStyle name="Comma [0] 2 2 2 5 14" xfId="17713"/>
    <cellStyle name="Comma [0] 2 3 2 4 2 4 3" xfId="17714"/>
    <cellStyle name="Comma [0] 2 2 2 3 2 5 2" xfId="17715"/>
    <cellStyle name="Comma [0] 2 3 3 3 5 3 7" xfId="17716"/>
    <cellStyle name="Comma [0] 2 2 2 3 2 5 2 2" xfId="17717"/>
    <cellStyle name="Comma [0] 2 2 2 3 2 5 3" xfId="17718"/>
    <cellStyle name="Comma [0] 2 2 4 17 2 2" xfId="17719"/>
    <cellStyle name="Comma [0] 2 2 2 3 2 5 4" xfId="17720"/>
    <cellStyle name="Comma [0] 2 2 4 17 2 3" xfId="17721"/>
    <cellStyle name="Comma [0] 2 2 2 3 2 5 5" xfId="17722"/>
    <cellStyle name="Comma [0] 2 3 3 7 4 5 4" xfId="17723"/>
    <cellStyle name="Comma [0] 4 6 2 4 4" xfId="17724"/>
    <cellStyle name="Comma [0] 2 2 3 6 7 3 2 3" xfId="17725"/>
    <cellStyle name="Comma [0] 3 2 6 8 3 2 2 2" xfId="17726"/>
    <cellStyle name="Comma [0] 3 2 2 9 5 7" xfId="17727"/>
    <cellStyle name="Comma [0] 2 2 9 7 4 2 2" xfId="17728"/>
    <cellStyle name="Comma [0] 2 2 2 6 6 3 2 5" xfId="17729"/>
    <cellStyle name="Comma [0] 2 2 2 3 3" xfId="17730"/>
    <cellStyle name="Comma [0] 2 2 4 2 8" xfId="17731"/>
    <cellStyle name="Comma [0] 2 2 2 3 3 2 2 2" xfId="17732"/>
    <cellStyle name="Comma [0] 2 2 4 2 8 2" xfId="17733"/>
    <cellStyle name="Comma [0] 2 2 2 3 3 2 2 2 2" xfId="17734"/>
    <cellStyle name="Comma [0] 2 4 7 3 4" xfId="17735"/>
    <cellStyle name="Comma [0] 2 2 4 2 9" xfId="17736"/>
    <cellStyle name="Comma [0] 2 2 2 3 3 2 2 3" xfId="17737"/>
    <cellStyle name="Comma [0] 2 2 2 3 3 2 3" xfId="17738"/>
    <cellStyle name="Comma [0] 4 2 2 3 3 2 3" xfId="17739"/>
    <cellStyle name="Comma [0] 2 2 4 3 8" xfId="17740"/>
    <cellStyle name="Comma [0] 2 2 2 3 3 2 3 2" xfId="17741"/>
    <cellStyle name="Comma [0] 2 2 5 2 8" xfId="17742"/>
    <cellStyle name="Comma [0] 2 2 2 3 3 3 2 2" xfId="17743"/>
    <cellStyle name="Comma [0] 2 2 5 2 9" xfId="17744"/>
    <cellStyle name="Comma [0] 2 2 2 3 3 3 2 3" xfId="17745"/>
    <cellStyle name="Comma [0] 2 2 2 3 3 3 3" xfId="17746"/>
    <cellStyle name="Comma [0] 3 12 3 10" xfId="17747"/>
    <cellStyle name="Comma [0] 2 2 5 3 8" xfId="17748"/>
    <cellStyle name="Comma [0] 2 2 2 3 3 3 3 2" xfId="17749"/>
    <cellStyle name="Comma [0] 2 2 2 3 3 3 4" xfId="17750"/>
    <cellStyle name="Comma [0] 5 2 8 4 2" xfId="17751"/>
    <cellStyle name="Comma [0] 2 4 2 5 3 3 2" xfId="17752"/>
    <cellStyle name="Comma [0] 3 4 8 5 7 2" xfId="17753"/>
    <cellStyle name="Comma [0] 2 2 2 3 3 3 6" xfId="17754"/>
    <cellStyle name="Comma [0] 2 2 2 3 3 3 7" xfId="17755"/>
    <cellStyle name="Comma [0] 2 2 2 7 7 2 2 2 2" xfId="17756"/>
    <cellStyle name="Comma [0] 3 2 2 3 2 2 2 4" xfId="17757"/>
    <cellStyle name="Comma [0] 2 2 6 2 8" xfId="17758"/>
    <cellStyle name="Comma [0] 2 2 2 3 3 4 2 2" xfId="17759"/>
    <cellStyle name="Comma [0] 3 3 5 8 3 3 2" xfId="17760"/>
    <cellStyle name="Comma [0] 2 2 4 9 3 3 2 2" xfId="17761"/>
    <cellStyle name="Comma [0] 2 2 2 7 7 2 2 3" xfId="17762"/>
    <cellStyle name="Comma [0] 3 3 3 8 5 5" xfId="17763"/>
    <cellStyle name="Comma [0] 2 2 4 7 3 5 4" xfId="17764"/>
    <cellStyle name="Comma [0] 2 3 2 8 5 7" xfId="17765"/>
    <cellStyle name="Comma [0] 4 3 4 8 5 3" xfId="17766"/>
    <cellStyle name="Comma [0] 3 7 3 6" xfId="17767"/>
    <cellStyle name="Comma [0] 2 2 3 9 2 3 2 4" xfId="17768"/>
    <cellStyle name="Comma [0] 2 2 2 3 3 4 3" xfId="17769"/>
    <cellStyle name="Comma [0] 2 2 4 9 3 3 2 3" xfId="17770"/>
    <cellStyle name="Comma [0] 2 2 2 7 7 2 2 4" xfId="17771"/>
    <cellStyle name="Comma [0] 2 2 4 7 3 5 5" xfId="17772"/>
    <cellStyle name="Comma [0] 2 2 3 7 8 2 2 2" xfId="17773"/>
    <cellStyle name="Comma [0] 2 3 2 8 5 8" xfId="17774"/>
    <cellStyle name="Comma [0] 4 3 4 8 5 4" xfId="17775"/>
    <cellStyle name="Comma [0] 3 7 3 7" xfId="17776"/>
    <cellStyle name="Comma [0] 2 2 3 9 2 3 2 5" xfId="17777"/>
    <cellStyle name="Comma [0] 2 2 2 3 3 4 4" xfId="17778"/>
    <cellStyle name="Comma [0] 2 2 4 9 3 3 2 4" xfId="17779"/>
    <cellStyle name="Comma [0] 2 2 2 7 7 2 2 5" xfId="17780"/>
    <cellStyle name="Comma [0] 2 2 3 5 7 2" xfId="17781"/>
    <cellStyle name="Comma [0] 2 2 3 7 8 2 2 3" xfId="17782"/>
    <cellStyle name="Comma [0] 2 3 2 8 5 9" xfId="17783"/>
    <cellStyle name="Comma [0] 2 2 2 3 3 4 5" xfId="17784"/>
    <cellStyle name="Comma [0] 4 2 6 7 3 2 3" xfId="17785"/>
    <cellStyle name="Comma [0] 2 2 2 7 7 2 3 2" xfId="17786"/>
    <cellStyle name="Comma [0] 2 2 2 3 3 5 2" xfId="17787"/>
    <cellStyle name="Comma [0] 2 3 3 3 6 3 7" xfId="17788"/>
    <cellStyle name="Comma [0] 4 2 4 2 8" xfId="17789"/>
    <cellStyle name="Comma [0] 2 2 7 10 2 2" xfId="17790"/>
    <cellStyle name="Comma [0] 2 2 2 5 3 2 2 2" xfId="17791"/>
    <cellStyle name="Comma [0] 2 2 2 3 3 5 3" xfId="17792"/>
    <cellStyle name="Comma [0] 4 2 4 2 9" xfId="17793"/>
    <cellStyle name="Comma [0] 3 3 3 4 3 3 2" xfId="17794"/>
    <cellStyle name="Comma [0] 2 2 7 10 2 3" xfId="17795"/>
    <cellStyle name="Comma [0] 2 2 2 5 3 2 2 3" xfId="17796"/>
    <cellStyle name="Comma [0] 2 2 4 18 2 2" xfId="17797"/>
    <cellStyle name="Comma [0] 2 2 2 3 3 5 4" xfId="17798"/>
    <cellStyle name="Comma [0] 4 2 12 10" xfId="17799"/>
    <cellStyle name="Comma [0] 2 2 7 10 2 4" xfId="17800"/>
    <cellStyle name="Comma [0] 2 2 2 5 3 2 2 4" xfId="17801"/>
    <cellStyle name="Comma [0] 2 2 4 18 2 3" xfId="17802"/>
    <cellStyle name="Comma [0] 2 2 2 3 3 5 5" xfId="17803"/>
    <cellStyle name="Comma [0] 2 3 2 4 3 5 3" xfId="17804"/>
    <cellStyle name="Comma [0] 2 2 3 5 4 2 2 2" xfId="17805"/>
    <cellStyle name="Comma [0] 3 4 2 4 4 2 2" xfId="17806"/>
    <cellStyle name="Comma [0] 2 2 2 3 4" xfId="17807"/>
    <cellStyle name="Comma [0] 2 2 2 3 4 10" xfId="17808"/>
    <cellStyle name="Comma [0] 2 3 11 9 6" xfId="17809"/>
    <cellStyle name="Comma [0] 3 4 3 6 9" xfId="17810"/>
    <cellStyle name="Comma [0] 3 3 8 2 2 7" xfId="17811"/>
    <cellStyle name="Comma [0] 2 2 2 3 4 2 2" xfId="17812"/>
    <cellStyle name="Comma [0] 2 2 2 3 4 2 2 2" xfId="17813"/>
    <cellStyle name="Comma [0] 2 3 4 2 8" xfId="17814"/>
    <cellStyle name="Comma [0] 2 2 6 11 2 5" xfId="17815"/>
    <cellStyle name="Comma [0] 2 3 2 3 13 5" xfId="17816"/>
    <cellStyle name="Comma [0] 3 4 7 3 4" xfId="17817"/>
    <cellStyle name="Comma [0] 2 2 2 3 4 2 2 2 2" xfId="17818"/>
    <cellStyle name="Comma [0] 2 2 2 3 4 2 2 3" xfId="17819"/>
    <cellStyle name="Comma [0] 2 3 4 2 9" xfId="17820"/>
    <cellStyle name="Comma [0] 2 2 3 3 5 2 2 2" xfId="17821"/>
    <cellStyle name="Comma [0] 2 2 2 3 4 2 2 4" xfId="17822"/>
    <cellStyle name="Comma [0] 2 3 12 10" xfId="17823"/>
    <cellStyle name="Comma [0] 2 3 2 8 10 2 2 2" xfId="17824"/>
    <cellStyle name="Comma [0] 2 3 3 3 10 2" xfId="17825"/>
    <cellStyle name="Comma [0] 2 2 2 3 4 2 3" xfId="17826"/>
    <cellStyle name="Comma [0] 4 2 2 4 3 2 3" xfId="17827"/>
    <cellStyle name="Comma [0] 2 2 2 3 4 2 3 2" xfId="17828"/>
    <cellStyle name="Comma [0] 2 3 4 3 8" xfId="17829"/>
    <cellStyle name="Comma [0] 2 3 3 3 10 2 2" xfId="17830"/>
    <cellStyle name="Comma [0] 2 3 3 3 10 4" xfId="17831"/>
    <cellStyle name="Comma [0] 4 2 9 6 2 2 3" xfId="17832"/>
    <cellStyle name="Comma [0] 2 2 2 3 4 2 5" xfId="17833"/>
    <cellStyle name="Comma [0] 3 4 3 7 9" xfId="17834"/>
    <cellStyle name="Comma [0] 3 3 8 2 3 7" xfId="17835"/>
    <cellStyle name="Comma [0] 2 2 2 3 4 3 2" xfId="17836"/>
    <cellStyle name="Comma [0] 2 2 2 3 4 3 2 2" xfId="17837"/>
    <cellStyle name="Comma [0] 2 3 5 2 8" xfId="17838"/>
    <cellStyle name="Comma [0] 2 2 3 3 5 3 2 2" xfId="17839"/>
    <cellStyle name="Comma [0] 2 2 2 3 4 3 2 4" xfId="17840"/>
    <cellStyle name="Comma [0] 2 3 17 10" xfId="17841"/>
    <cellStyle name="Comma [0] 2 2 2 3 4 3 3 2" xfId="17842"/>
    <cellStyle name="Comma [0] 2 3 5 3 8" xfId="17843"/>
    <cellStyle name="Comma [0] 2 3 3 3 11 2 2" xfId="17844"/>
    <cellStyle name="Comma [0] 2 3 3 3 11 4" xfId="17845"/>
    <cellStyle name="Comma [0] 2 2 2 3 4 3 5" xfId="17846"/>
    <cellStyle name="Comma [0] 5 2 9 4 2" xfId="17847"/>
    <cellStyle name="Comma [0] 2 3 3 3 11 5" xfId="17848"/>
    <cellStyle name="Comma [0] 3 4 8 6 7 2" xfId="17849"/>
    <cellStyle name="Comma [0] 2 2 2 3 4 3 6" xfId="17850"/>
    <cellStyle name="Comma [0] 2 3 3 3 11 6" xfId="17851"/>
    <cellStyle name="Comma [0] 2 2 2 3 4 3 7" xfId="17852"/>
    <cellStyle name="Comma [0] 2 2 2 7 7 3 2 2" xfId="17853"/>
    <cellStyle name="Comma [0] 2 2 4 7 4 5 3" xfId="17854"/>
    <cellStyle name="Comma [0] 3 4 3 8 9" xfId="17855"/>
    <cellStyle name="Comma [0] 2 2 2 3 4 4 2" xfId="17856"/>
    <cellStyle name="Comma [0] 2 3 3 3 7 2 7" xfId="17857"/>
    <cellStyle name="Comma [0] 2 2 2 7 7 3 2 2 2" xfId="17858"/>
    <cellStyle name="Comma [0] 3 2 2 3 3 2 2 4" xfId="17859"/>
    <cellStyle name="Comma [0] 2 2 2 3 4 4 2 2" xfId="17860"/>
    <cellStyle name="Comma [0] 2 3 6 2 8" xfId="17861"/>
    <cellStyle name="Comma [0] 2 2 4 9 3 4 2 2" xfId="17862"/>
    <cellStyle name="Comma [0] 2 2 2 7 7 3 2 3" xfId="17863"/>
    <cellStyle name="Comma [0] 2 2 4 7 4 5 4" xfId="17864"/>
    <cellStyle name="Comma [0] 2 3 3 3 12 2" xfId="17865"/>
    <cellStyle name="Comma [0] 2 2 2 3 4 4 3" xfId="17866"/>
    <cellStyle name="Comma [0] 2 2 2 7 7 3 2 4" xfId="17867"/>
    <cellStyle name="Comma [0] 2 2 4 7 4 5 5" xfId="17868"/>
    <cellStyle name="Comma [0] 5 7 2 4 3" xfId="17869"/>
    <cellStyle name="Comma [0] 2 2 3 7 8 3 2 2" xfId="17870"/>
    <cellStyle name="Comma [0] 2 3 2 9 5 8" xfId="17871"/>
    <cellStyle name="Comma [0] 3 3 3 4 4 2 2" xfId="17872"/>
    <cellStyle name="Comma [0] 2 3 3 3 12 3" xfId="17873"/>
    <cellStyle name="Comma [0] 4 2 9 6 2 4 2" xfId="17874"/>
    <cellStyle name="Comma [0] 2 2 2 3 4 4 4" xfId="17875"/>
    <cellStyle name="Comma [0] 5 7 2 4 4" xfId="17876"/>
    <cellStyle name="Comma [0] 2 2 3 7 8 3 2 3" xfId="17877"/>
    <cellStyle name="Comma [0] 2 3 2 9 5 9" xfId="17878"/>
    <cellStyle name="Comma [0] 2 2 3 6 7 2" xfId="17879"/>
    <cellStyle name="Comma [0] 2 2 9 10 2 2" xfId="17880"/>
    <cellStyle name="Comma [0] 2 2 2 7 7 3 2 5" xfId="17881"/>
    <cellStyle name="Comma [0] 2 2 2 3 4 4 5" xfId="17882"/>
    <cellStyle name="Comma [0] 2 3 9 11 2 2 2" xfId="17883"/>
    <cellStyle name="Comma [0] 2 3 3 3 12 4" xfId="17884"/>
    <cellStyle name="Comma [0] 2 2 2 7 7 3 3 2" xfId="17885"/>
    <cellStyle name="Comma [0] 2 2 2 3 4 5 2" xfId="17886"/>
    <cellStyle name="Comma [0] 2 3 3 3 7 3 7" xfId="17887"/>
    <cellStyle name="Comma [0] 4 2 5 2 8" xfId="17888"/>
    <cellStyle name="Comma [0] 2 2 7 11 2 2" xfId="17889"/>
    <cellStyle name="Comma [0] 2 2 2 5 3 3 2 2" xfId="17890"/>
    <cellStyle name="Comma [0] 2 3 3 3 13 2" xfId="17891"/>
    <cellStyle name="Comma [0] 2 2 2 3 4 5 3" xfId="17892"/>
    <cellStyle name="Comma [0] 4 2 5 2 9" xfId="17893"/>
    <cellStyle name="Comma [0] 2 2 7 11 2 3" xfId="17894"/>
    <cellStyle name="Comma [0] 2 2 2 5 3 3 2 3" xfId="17895"/>
    <cellStyle name="Comma [0] 2 3 3 3 13 3" xfId="17896"/>
    <cellStyle name="Comma [0] 2 2 4 19 2 2" xfId="17897"/>
    <cellStyle name="Comma [0] 2 2 2 3 4 5 4" xfId="17898"/>
    <cellStyle name="Comma [0] 2 2 7 11 2 4" xfId="17899"/>
    <cellStyle name="Comma [0] 2 2 2 5 3 3 2 4" xfId="17900"/>
    <cellStyle name="Comma [0] 2 3 3 3 13 4" xfId="17901"/>
    <cellStyle name="Comma [0] 2 2 2 3 4 5 5" xfId="17902"/>
    <cellStyle name="Comma [0] 2 3 2 4 4 5 3" xfId="17903"/>
    <cellStyle name="Comma [0] 3 3 2 4 3" xfId="17904"/>
    <cellStyle name="Comma [0] 2 2 3 5 4 3 2 2" xfId="17905"/>
    <cellStyle name="Comma [0] 2 2 2 7 7 3 4" xfId="17906"/>
    <cellStyle name="Comma [0] 2 2 2 3 4 6" xfId="17907"/>
    <cellStyle name="Comma [0] 2 2 2 7 7 3 4 2" xfId="17908"/>
    <cellStyle name="Comma [0] 3 6 3 10" xfId="17909"/>
    <cellStyle name="Comma [0] 2 2 2 3 4 6 2" xfId="17910"/>
    <cellStyle name="Comma [0] 2 2 3 13 2 5" xfId="17911"/>
    <cellStyle name="Comma [0] 2 2 2 3 4 7 2" xfId="17912"/>
    <cellStyle name="Comma [0] 2 3 2 8 7 3 4" xfId="17913"/>
    <cellStyle name="Comma [0] 3 7 5 2 4" xfId="17914"/>
    <cellStyle name="Comma [0] 2 2 3 2 5 5 2" xfId="17915"/>
    <cellStyle name="Comma [0] 2 2 2 7 7 3 6" xfId="17916"/>
    <cellStyle name="Comma [0] 2 2 2 3 4 8" xfId="17917"/>
    <cellStyle name="Comma [0] 2 2 2 3 5" xfId="17918"/>
    <cellStyle name="Comma [0] 2 2 2 3 5 10" xfId="17919"/>
    <cellStyle name="Comma [0] 3 4 4 6 9" xfId="17920"/>
    <cellStyle name="Comma [0] 3 3 8 3 2 7" xfId="17921"/>
    <cellStyle name="Comma [0] 2 2 2 3 5 2 2" xfId="17922"/>
    <cellStyle name="Comma [0] 2 2 2 9 3 3 2 2 2" xfId="17923"/>
    <cellStyle name="Comma [0] 2 3 2 11 2 2 2" xfId="17924"/>
    <cellStyle name="Comma [0] 2 2 4 7 5 3 4" xfId="17925"/>
    <cellStyle name="Comma [0] 2 3 3 5 6 2 4 2" xfId="17926"/>
    <cellStyle name="Comma [0] 2 2 2 3 5 2 3" xfId="17927"/>
    <cellStyle name="Comma [0] 4 2 2 5 3 2 3" xfId="17928"/>
    <cellStyle name="Comma [0] 2 2 2 3 5 2 3 2" xfId="17929"/>
    <cellStyle name="Comma [0] 2 4 4 3 8" xfId="17930"/>
    <cellStyle name="Comma [0] 4 2 9 6 3 2 2" xfId="17931"/>
    <cellStyle name="Comma [0] 2 2 2 3 5 2 4" xfId="17932"/>
    <cellStyle name="Comma [0] 4 2 9 6 3 2 2 2" xfId="17933"/>
    <cellStyle name="Comma [0] 2 2 2 3 5 2 4 2" xfId="17934"/>
    <cellStyle name="Comma [0] 2 4 4 4 8" xfId="17935"/>
    <cellStyle name="Comma [0] 4 2 9 6 3 2 3" xfId="17936"/>
    <cellStyle name="Comma [0] 2 2 2 3 5 2 5" xfId="17937"/>
    <cellStyle name="Comma [0] 2 3 2 11 2 2 5" xfId="17938"/>
    <cellStyle name="Comma [0] 3 12 3 5 2 2" xfId="17939"/>
    <cellStyle name="Comma [0] 2 2 4 7 5 3 7" xfId="17940"/>
    <cellStyle name="Comma [0] 2 2 3 7 5 3" xfId="17941"/>
    <cellStyle name="Comma [0] 2 2 2 8 2 2 2 2" xfId="17942"/>
    <cellStyle name="Comma [0] 2 4 2 5 5 2 2" xfId="17943"/>
    <cellStyle name="Comma [0] 4 2 9 6 3 2 4" xfId="17944"/>
    <cellStyle name="Comma [0] 3 4 8 7 6 2" xfId="17945"/>
    <cellStyle name="Comma [0] 3 3 8 7 3 4 2" xfId="17946"/>
    <cellStyle name="Comma [0] 2 2 2 3 5 2 6" xfId="17947"/>
    <cellStyle name="Comma [0] 3 4 4 7 9" xfId="17948"/>
    <cellStyle name="Comma [0] 3 3 8 3 3 7" xfId="17949"/>
    <cellStyle name="Comma [0] 2 2 2 3 5 3 2" xfId="17950"/>
    <cellStyle name="Comma [0] 2 2 2 3 5 3 2 2" xfId="17951"/>
    <cellStyle name="Comma [0] 2 4 5 2 8" xfId="17952"/>
    <cellStyle name="Comma [0] 2 2 3 3 6 3 2 2" xfId="17953"/>
    <cellStyle name="Comma [0] 2 2 2 3 5 3 2 4" xfId="17954"/>
    <cellStyle name="Comma [0] 3 4 9 6 2" xfId="17955"/>
    <cellStyle name="Comma [0] 2 2 2 3 5 3 2 5" xfId="17956"/>
    <cellStyle name="Comma [0] 3 3 9 10 4" xfId="17957"/>
    <cellStyle name="Comma [0] 3 2 6 5 2 2 2 2" xfId="17958"/>
    <cellStyle name="Comma [0] 2 2 6 6 4 2 2" xfId="17959"/>
    <cellStyle name="Comma [0] 2 3 7 8 2 2" xfId="17960"/>
    <cellStyle name="Comma [0] 2 2 3 3 6 3 2 3" xfId="17961"/>
    <cellStyle name="Comma [0] 3 4 13 10" xfId="17962"/>
    <cellStyle name="Comma [0] 2 2 2 3 5 3 3" xfId="17963"/>
    <cellStyle name="Comma [0] 2 2 2 3 5 3 3 2" xfId="17964"/>
    <cellStyle name="Comma [0] 2 4 5 3 8" xfId="17965"/>
    <cellStyle name="Comma [0] 4 2 9 6 3 3 2" xfId="17966"/>
    <cellStyle name="Comma [0] 2 2 2 3 5 3 4" xfId="17967"/>
    <cellStyle name="Comma [0] 2 2 2 3 5 3 4 2" xfId="17968"/>
    <cellStyle name="Comma [0] 2 4 5 4 8" xfId="17969"/>
    <cellStyle name="Comma [0] 2 3 2 2 2 4" xfId="17970"/>
    <cellStyle name="Comma [0] 2 2 2 3 5 3 5" xfId="17971"/>
    <cellStyle name="Comma [0] 2 2 3 7 6 3" xfId="17972"/>
    <cellStyle name="Comma [0] 4 2 7 2 3 2 3" xfId="17973"/>
    <cellStyle name="Comma [0] 3 9 2 9" xfId="17974"/>
    <cellStyle name="Comma [0] 2 2 2 8 2 2 3 2" xfId="17975"/>
    <cellStyle name="Comma [0] 2 4 4 4 3 2 2 2" xfId="17976"/>
    <cellStyle name="Comma [0] 3 4 8 7 7 2" xfId="17977"/>
    <cellStyle name="Comma [0] 2 2 2 3 5 3 6" xfId="17978"/>
    <cellStyle name="Comma [0] 2 2 2 3 5 3 7" xfId="17979"/>
    <cellStyle name="Comma [0] 3 2 2 7 6 2 2 4" xfId="17980"/>
    <cellStyle name="Comma [0] 2 2 2 7 7 4 2 2" xfId="17981"/>
    <cellStyle name="Comma [0] 4 5 10 2 2 2" xfId="17982"/>
    <cellStyle name="Comma [0] 2 2 4 7 5 5 3" xfId="17983"/>
    <cellStyle name="Comma [0] 3 4 4 8 9" xfId="17984"/>
    <cellStyle name="Comma [0] 2 2 2 3 5 4 2" xfId="17985"/>
    <cellStyle name="Comma [0] 2 3 3 3 8 2 7" xfId="17986"/>
    <cellStyle name="Comma [0] 2 2 2 3 6 10" xfId="17987"/>
    <cellStyle name="Comma [0] 3 2 2 3 4 2 2 4" xfId="17988"/>
    <cellStyle name="Comma [0] 2 2 2 3 5 4 2 2" xfId="17989"/>
    <cellStyle name="Comma [0] 2 4 6 2 8" xfId="17990"/>
    <cellStyle name="Comma [0] 2 2 2 3 5 4 3" xfId="17991"/>
    <cellStyle name="Comma [0] 2 2 2 3 5 4 5" xfId="17992"/>
    <cellStyle name="Comma [0] 4 2 18 2 2" xfId="17993"/>
    <cellStyle name="Comma [0] 2 2 2 7 7 4 3" xfId="17994"/>
    <cellStyle name="Comma [0] 2 2 2 3 5 5" xfId="17995"/>
    <cellStyle name="Comma [0] 2 2 2 3 5 5 2" xfId="17996"/>
    <cellStyle name="Comma [0] 2 3 3 3 8 3 7" xfId="17997"/>
    <cellStyle name="Comma [0] 3 2 2 3 4 3 2 4" xfId="17998"/>
    <cellStyle name="Comma [0] 2 2 4 2 7 6" xfId="17999"/>
    <cellStyle name="Comma [0] 2 2 2 3 5 5 2 2" xfId="18000"/>
    <cellStyle name="Comma [0] 2 4 7 2 8" xfId="18001"/>
    <cellStyle name="Comma [0] 4 2 6 2 8" xfId="18002"/>
    <cellStyle name="Comma [0] 3 2 2 5 2 2 2 4" xfId="18003"/>
    <cellStyle name="Comma [0] 2 2 7 12 2 2" xfId="18004"/>
    <cellStyle name="Comma [0] 2 2 2 5 3 4 2 2" xfId="18005"/>
    <cellStyle name="Comma [0] 2 2 2 3 5 5 3" xfId="18006"/>
    <cellStyle name="Comma [0] 2 2 2 3 5 5 4" xfId="18007"/>
    <cellStyle name="Comma [0] 2 3 2 4 5 5 3" xfId="18008"/>
    <cellStyle name="Comma [0] 3 3 3 4 3" xfId="18009"/>
    <cellStyle name="Comma [0] 2 2 3 5 4 4 2 2" xfId="18010"/>
    <cellStyle name="Comma [0] 2 2 2 3 5 5 5" xfId="18011"/>
    <cellStyle name="Comma [0] 4 2 18 2 3" xfId="18012"/>
    <cellStyle name="Comma [0] 2 2 2 7 7 4 4" xfId="18013"/>
    <cellStyle name="Comma [0] 2 2 2 3 5 6" xfId="18014"/>
    <cellStyle name="Comma [0] 3 6 8 10" xfId="18015"/>
    <cellStyle name="Comma [0] 2 2 2 3 5 6 2" xfId="18016"/>
    <cellStyle name="Comma [0] 4 2 18 2 4" xfId="18017"/>
    <cellStyle name="Comma [0] 2 2 2 7 7 4 5" xfId="18018"/>
    <cellStyle name="Comma [0] 2 2 2 3 5 7" xfId="18019"/>
    <cellStyle name="Comma [0] 2 2 3 14 2 5" xfId="18020"/>
    <cellStyle name="Comma [0] 2 2 2 3 5 7 2" xfId="18021"/>
    <cellStyle name="Comma [0] 2 2 2 3 5 8" xfId="18022"/>
    <cellStyle name="Comma [0] 2 2 2 3 6" xfId="18023"/>
    <cellStyle name="Comma [0] 2 2 2 3 6 2" xfId="18024"/>
    <cellStyle name="Comma [0] 4 3 11 2 2 2" xfId="18025"/>
    <cellStyle name="Comma [0] 2 4 2 2 4 5" xfId="18026"/>
    <cellStyle name="Comma [0] 3 4 5 6 9" xfId="18027"/>
    <cellStyle name="Comma [0] 3 3 8 4 2 7" xfId="18028"/>
    <cellStyle name="Comma [0] 2 2 2 3 6 2 2" xfId="18029"/>
    <cellStyle name="Comma [0] 2 2 2 3 6 2 2 2" xfId="18030"/>
    <cellStyle name="Comma [0] 5 4 7 3 4" xfId="18031"/>
    <cellStyle name="Comma [0] 2 2 2 3 6 2 2 2 2" xfId="18032"/>
    <cellStyle name="Comma [0] 2 4 2 7 2 2 4" xfId="18033"/>
    <cellStyle name="Comma [0] 2 2 4 5 2 3 2 2" xfId="18034"/>
    <cellStyle name="Comma [0] 2 2 2 3 6 2 2 3" xfId="18035"/>
    <cellStyle name="Comma [0] 2 2 4 5 2 3 2 3" xfId="18036"/>
    <cellStyle name="Comma [0] 2 2 2 3 6 2 2 4" xfId="18037"/>
    <cellStyle name="Comma [0] 2 2 3 3 7 2 2 2" xfId="18038"/>
    <cellStyle name="Comma [0] 2 3 8 2 4 2 2" xfId="18039"/>
    <cellStyle name="Comma [0] 3 5 8 6 2" xfId="18040"/>
    <cellStyle name="Comma [0] 2 2 4 5 2 3 2 4" xfId="18041"/>
    <cellStyle name="Comma [0] 2 2 2 3 6 2 2 5" xfId="18042"/>
    <cellStyle name="Comma [0] 2 2 6 7 3 2 2" xfId="18043"/>
    <cellStyle name="Comma [0] 3 2 2 6 16" xfId="18044"/>
    <cellStyle name="Comma [0] 2 3 8 7 2 2" xfId="18045"/>
    <cellStyle name="Comma [0] 2 2 3 3 7 2 2 3" xfId="18046"/>
    <cellStyle name="Comma [0] 4 2 2 6 3 2 3" xfId="18047"/>
    <cellStyle name="Comma [0] 2 2 2 3 6 2 3 2" xfId="18048"/>
    <cellStyle name="Comma [0] 4 2 9 6 4 2 2" xfId="18049"/>
    <cellStyle name="Comma [0] 3 4 6 8 2 2 2 2" xfId="18050"/>
    <cellStyle name="Comma [0] 2 2 2 3 6 2 4" xfId="18051"/>
    <cellStyle name="Comma [0] 2 2 2 3 6 2 4 2" xfId="18052"/>
    <cellStyle name="Comma [0] 2 2 2 3 6 2 5" xfId="18053"/>
    <cellStyle name="Comma [0] 2 3 2 11 3 2 5" xfId="18054"/>
    <cellStyle name="Comma [0] 2 2 4 7 6 3 7" xfId="18055"/>
    <cellStyle name="Comma [0] 2 2 3 8 5 3" xfId="18056"/>
    <cellStyle name="Comma [0] 2 2 2 8 2 3 2 2" xfId="18057"/>
    <cellStyle name="Comma [0] 2 3 4 5 10" xfId="18058"/>
    <cellStyle name="Comma [0] 2 2 2 3 6 2 6" xfId="18059"/>
    <cellStyle name="Comma [0] 2 2 3 8 5 4" xfId="18060"/>
    <cellStyle name="Comma [0] 3 2 4 8 5 2" xfId="18061"/>
    <cellStyle name="Comma [0] 2 2 2 8 2 3 2 3" xfId="18062"/>
    <cellStyle name="Comma [0] 2 2 2 3 6 2 7" xfId="18063"/>
    <cellStyle name="Comma [0] 3 2 2 4 2 10" xfId="18064"/>
    <cellStyle name="Comma [0] 2 2 2 3 6 3" xfId="18065"/>
    <cellStyle name="Comma [0] 4 3 11 2 3 2" xfId="18066"/>
    <cellStyle name="Comma [0] 2 4 2 2 5 5" xfId="18067"/>
    <cellStyle name="Comma [0] 3 4 5 7 9" xfId="18068"/>
    <cellStyle name="Comma [0] 3 3 8 4 3 7" xfId="18069"/>
    <cellStyle name="Comma [0] 2 2 2 3 6 3 2" xfId="18070"/>
    <cellStyle name="Comma [0] 2 2 2 3 6 3 2 2" xfId="18071"/>
    <cellStyle name="Comma [0] 2 2 4 5 2 4 2 2" xfId="18072"/>
    <cellStyle name="Comma [0] 2 2 2 3 6 3 2 3" xfId="18073"/>
    <cellStyle name="Comma [0] 2 2 3 3 7 3 2 2" xfId="18074"/>
    <cellStyle name="Comma [0] 2 3 8 2 5 2 2" xfId="18075"/>
    <cellStyle name="Comma [0] 2 2 2 3 6 3 2 4" xfId="18076"/>
    <cellStyle name="Comma [0] 2 2 2 3 6 3 2 5" xfId="18077"/>
    <cellStyle name="Comma [0] 3 2 6 5 3 2 2 2" xfId="18078"/>
    <cellStyle name="Comma [0] 2 2 6 7 4 2 2" xfId="18079"/>
    <cellStyle name="Comma [0] 2 3 8 8 2 2" xfId="18080"/>
    <cellStyle name="Comma [0] 2 2 3 3 7 3 2 3" xfId="18081"/>
    <cellStyle name="Comma [0] 2 2 2 3 6 3 3" xfId="18082"/>
    <cellStyle name="Comma [0] 2 2 2 3 6 3 4" xfId="18083"/>
    <cellStyle name="Comma [0] 2 3 3 2 2 4" xfId="18084"/>
    <cellStyle name="Comma [0] 2 2 2 3 6 3 4 2" xfId="18085"/>
    <cellStyle name="Comma [0] 2 2 2 3 6 3 5" xfId="18086"/>
    <cellStyle name="Comma [0] 2 2 3 8 6 3" xfId="18087"/>
    <cellStyle name="Comma [0] 2 2 2 8 2 3 3 2" xfId="18088"/>
    <cellStyle name="Comma [0] 2 2 2 3 6 3 6" xfId="18089"/>
    <cellStyle name="Comma [0] 2 2 2 3 6 3 7" xfId="18090"/>
    <cellStyle name="Comma [0] 2 2 2 7 7 5 2" xfId="18091"/>
    <cellStyle name="Comma [0] 2 2 2 3 6 4" xfId="18092"/>
    <cellStyle name="Comma [0] 3 2 2 7 6 3 2 4" xfId="18093"/>
    <cellStyle name="Comma [0] 2 2 2 7 7 5 2 2" xfId="18094"/>
    <cellStyle name="Comma [0] 2 2 4 7 6 5 3" xfId="18095"/>
    <cellStyle name="Comma [0] 3 4 5 8 9" xfId="18096"/>
    <cellStyle name="Comma [0] 2 2 3 7 10 2 4" xfId="18097"/>
    <cellStyle name="Comma [0] 2 2 2 3 6 4 2" xfId="18098"/>
    <cellStyle name="Comma [0] 3 2 2 3 5 2 2 4" xfId="18099"/>
    <cellStyle name="Comma [0] 2 2 2 3 6 4 2 2" xfId="18100"/>
    <cellStyle name="Comma [0] 2 2 3 7 10 2 5" xfId="18101"/>
    <cellStyle name="Comma [0] 2 2 2 3 6 4 3" xfId="18102"/>
    <cellStyle name="Comma [0] 2 2 2 3 6 4 4" xfId="18103"/>
    <cellStyle name="Comma [0] 2 2 2 3 6 4 5" xfId="18104"/>
    <cellStyle name="Comma [0] 4 2 18 3 2" xfId="18105"/>
    <cellStyle name="Comma [0] 2 2 2 7 7 5 3" xfId="18106"/>
    <cellStyle name="Comma [0] 2 2 2 3 6 5" xfId="18107"/>
    <cellStyle name="Comma [0] 2 2 2 3 6 5 2" xfId="18108"/>
    <cellStyle name="Comma [0] 4 2 7 2 7 2" xfId="18109"/>
    <cellStyle name="Comma [0] 3 2 17 7" xfId="18110"/>
    <cellStyle name="Comma [0] 3 2 2 3 5 3 2 4" xfId="18111"/>
    <cellStyle name="Comma [0] 2 2 2 3 6 5 2 2" xfId="18112"/>
    <cellStyle name="Comma [0] 4 2 7 2 8" xfId="18113"/>
    <cellStyle name="Comma [0] 3 2 2 5 2 3 2 4" xfId="18114"/>
    <cellStyle name="Comma [0] 2 2 7 13 2 2" xfId="18115"/>
    <cellStyle name="Comma [0] 2 2 2 5 3 5 2 2" xfId="18116"/>
    <cellStyle name="Comma [0] 2 2 2 3 6 5 3" xfId="18117"/>
    <cellStyle name="Comma [0] 3 2 2 3 8 2 2 2" xfId="18118"/>
    <cellStyle name="Comma [0] 2 2 2 3 6 5 4" xfId="18119"/>
    <cellStyle name="Comma [0] 2 3 2 4 6 5 3" xfId="18120"/>
    <cellStyle name="Comma [0] 3 3 4 4 3" xfId="18121"/>
    <cellStyle name="Comma [0] 2 2 3 5 4 5 2 2" xfId="18122"/>
    <cellStyle name="Comma [0] 3 2 2 3 8 2 2 3" xfId="18123"/>
    <cellStyle name="Comma [0] 2 2 2 3 6 5 5" xfId="18124"/>
    <cellStyle name="Comma [0] 2 3 2 8 7 5 2" xfId="18125"/>
    <cellStyle name="Comma [0] 3 9 10" xfId="18126"/>
    <cellStyle name="Comma [0] 3 7 5 4 2" xfId="18127"/>
    <cellStyle name="Comma [0] 2 2 5 11 2 2 2" xfId="18128"/>
    <cellStyle name="Comma [0] 2 2 2 7 7 5 4" xfId="18129"/>
    <cellStyle name="Comma [0] 2 2 2 3 6 6" xfId="18130"/>
    <cellStyle name="Comma [0] 2 2 2 3 6 6 2" xfId="18131"/>
    <cellStyle name="Comma [0] 2 2 2 7 7 5 5" xfId="18132"/>
    <cellStyle name="Comma [0] 2 2 2 3 6 7" xfId="18133"/>
    <cellStyle name="Comma [0] 2 2 3 15 2 5" xfId="18134"/>
    <cellStyle name="Comma [0] 2 2 2 3 6 7 2" xfId="18135"/>
    <cellStyle name="Comma [0] 2 2 2 3 6 8" xfId="18136"/>
    <cellStyle name="Comma [0] 4 9 8 2 2 5" xfId="18137"/>
    <cellStyle name="Comma [0] 2 3 2 2 4 5 4" xfId="18138"/>
    <cellStyle name="Comma [0] 2 2 3 5 2 3 2 3" xfId="18139"/>
    <cellStyle name="Comma [0] 2 2 2 3 7 2 2 2" xfId="18140"/>
    <cellStyle name="Comma [0] 2 2 8 2 4 2 2" xfId="18141"/>
    <cellStyle name="Comma [0] 2 2 2 3 7 2 2 2 2" xfId="18142"/>
    <cellStyle name="Comma [0] 2 4 3 7 2 2 4" xfId="18143"/>
    <cellStyle name="Comma [0] 2 2 4 5 3 3 2 2" xfId="18144"/>
    <cellStyle name="Comma [0] 2 2 2 3 7 2 2 3" xfId="18145"/>
    <cellStyle name="Comma [0] 2 3 2 2 4 5 5" xfId="18146"/>
    <cellStyle name="Comma [0] 2 2 3 5 2 3 2 4" xfId="18147"/>
    <cellStyle name="Comma [0] 2 2 4 5 3 3 2 3" xfId="18148"/>
    <cellStyle name="Comma [0] 2 2 2 3 7 2 2 4" xfId="18149"/>
    <cellStyle name="Comma [0] 2 2 3 3 8 2 2 2" xfId="18150"/>
    <cellStyle name="Comma [0] 2 3 8 3 4 2 2" xfId="18151"/>
    <cellStyle name="Comma [0] 2 2 3 5 2 3 2 5" xfId="18152"/>
    <cellStyle name="Comma [0] 3 2 2 6 8 4" xfId="18153"/>
    <cellStyle name="Comma [0] 2 2 2 6 12 2" xfId="18154"/>
    <cellStyle name="Comma [0] 3 6 8 6 2" xfId="18155"/>
    <cellStyle name="Comma [0] 2 2 4 5 3 3 2 4" xfId="18156"/>
    <cellStyle name="Comma [0] 2 2 2 3 7 2 2 5" xfId="18157"/>
    <cellStyle name="Comma [0] 2 2 6 8 3 2 2" xfId="18158"/>
    <cellStyle name="Comma [0] 2 3 9 7 2 2" xfId="18159"/>
    <cellStyle name="Comma [0] 2 2 3 3 8 2 2 3" xfId="18160"/>
    <cellStyle name="Comma [0] 4 2 2 7 3 2 3" xfId="18161"/>
    <cellStyle name="Comma [0] 2 2 2 3 7 2 3 2" xfId="18162"/>
    <cellStyle name="Comma [0] 4 2 9 6 5 2 2" xfId="18163"/>
    <cellStyle name="Comma [0] 2 2 2 3 7 2 4" xfId="18164"/>
    <cellStyle name="Comma [0] 2 2 8 2 4 4" xfId="18165"/>
    <cellStyle name="Comma [0] 2 2 2 3 7 2 4 2" xfId="18166"/>
    <cellStyle name="Comma [0] 2 3 3 6 2 3 2 3" xfId="18167"/>
    <cellStyle name="Comma [0] 2 2 2 3 7 2 5" xfId="18168"/>
    <cellStyle name="Comma [0] 2 2 8 2 4 5" xfId="18169"/>
    <cellStyle name="Currency [0] 3 3" xfId="18170"/>
    <cellStyle name="Comma [0] 3 2 3 8 2 2 2 2" xfId="18171"/>
    <cellStyle name="Comma [0] 2 3 2 5 11 2" xfId="18172"/>
    <cellStyle name="Comma [0] 2 2 4 7 7 3 7" xfId="18173"/>
    <cellStyle name="Comma [0] 2 2 3 9 5 3" xfId="18174"/>
    <cellStyle name="Comma [0] 2 2 2 8 2 4 2 2" xfId="18175"/>
    <cellStyle name="Comma [0] 2 2 2 3 7 2 6" xfId="18176"/>
    <cellStyle name="Comma [0] 2 2 2 3 7 2 7" xfId="18177"/>
    <cellStyle name="Comma [0] 2 2 2 3 7 3" xfId="18178"/>
    <cellStyle name="Comma [0] 2 2 8 2 5" xfId="18179"/>
    <cellStyle name="Comma [0] 4 3 11 3 3 2" xfId="18180"/>
    <cellStyle name="Comma [0] 2 4 2 3 5 5" xfId="18181"/>
    <cellStyle name="Comma [0] 3 4 6 7 9" xfId="18182"/>
    <cellStyle name="Comma [0] 3 3 8 5 3 7" xfId="18183"/>
    <cellStyle name="Comma [0] 2 2 2 3 7 3 2" xfId="18184"/>
    <cellStyle name="Comma [0] 2 2 8 2 5 2" xfId="18185"/>
    <cellStyle name="Comma [0] 2 2 4 5 3 4 2 2" xfId="18186"/>
    <cellStyle name="Comma [0] 2 2 2 3 7 3 2 3" xfId="18187"/>
    <cellStyle name="Comma [0] 2 2 3 3 8 3 2 2" xfId="18188"/>
    <cellStyle name="Comma [0] 2 3 8 3 5 2 2" xfId="18189"/>
    <cellStyle name="Comma [0] 2 2 2 3 7 3 2 4" xfId="18190"/>
    <cellStyle name="Comma [0] 2 2 2 3 7 3 2 5" xfId="18191"/>
    <cellStyle name="Comma [0] 3 2 2 2 2 5 2" xfId="18192"/>
    <cellStyle name="Comma [0] 3 2 2 17 7" xfId="18193"/>
    <cellStyle name="Comma [0] 2 2 6 8 4 2 2" xfId="18194"/>
    <cellStyle name="Comma [0] 4 2 3 2 2 3 2" xfId="18195"/>
    <cellStyle name="Comma [0] 2 3 9 8 2 2" xfId="18196"/>
    <cellStyle name="Comma [0] 2 2 3 3 8 3 2 3" xfId="18197"/>
    <cellStyle name="Comma [0] 2 2 2 3 7 3 3" xfId="18198"/>
    <cellStyle name="Comma [0] 2 2 8 2 5 3" xfId="18199"/>
    <cellStyle name="Comma [0] 2 2 2 3 7 3 3 2" xfId="18200"/>
    <cellStyle name="Comma [0] 2 2 2 3 7 3 4" xfId="18201"/>
    <cellStyle name="Comma [0] 2 2 8 2 5 4" xfId="18202"/>
    <cellStyle name="Comma [0] 3 2 2 19 4" xfId="18203"/>
    <cellStyle name="Comma [0] 2 3 4 2 2 4" xfId="18204"/>
    <cellStyle name="Comma [0] 2 2 2 3 7 3 4 2" xfId="18205"/>
    <cellStyle name="Comma [0] 2 2 2 3 7 3 5" xfId="18206"/>
    <cellStyle name="Comma [0] 2 2 8 2 5 5" xfId="18207"/>
    <cellStyle name="Comma [0] 2 2 2 3 7 3 6" xfId="18208"/>
    <cellStyle name="Comma [0] 2 2 2 3 7 3 7" xfId="18209"/>
    <cellStyle name="Comma [0] 2 2 3 9 10 3" xfId="18210"/>
    <cellStyle name="Comma [0] 2 2 2 7 7 6 2" xfId="18211"/>
    <cellStyle name="Comma [0] 3 2 2 3 2 4 2 2" xfId="18212"/>
    <cellStyle name="Comma [0] 2 2 2 3 7 4" xfId="18213"/>
    <cellStyle name="Comma [0] 2 2 8 2 6" xfId="18214"/>
    <cellStyle name="Comma [0] 3 4 6 8 9" xfId="18215"/>
    <cellStyle name="Comma [0] 2 2 3 7 11 2 4" xfId="18216"/>
    <cellStyle name="Comma [0] 2 2 2 3 7 4 2" xfId="18217"/>
    <cellStyle name="Comma [0] 2 2 8 2 6 2" xfId="18218"/>
    <cellStyle name="Comma [0] 4 3 9 5 4 5" xfId="18219"/>
    <cellStyle name="Comma [0] 2 2 3 5 11" xfId="18220"/>
    <cellStyle name="Comma [0] 2 2 3 5 11 2" xfId="18221"/>
    <cellStyle name="Comma [0] 2 3 2 2 6 5 4" xfId="18222"/>
    <cellStyle name="Comma [0] 3 2 2 3 6 2 2 4" xfId="18223"/>
    <cellStyle name="Comma [0] 2 2 2 3 7 4 2 2" xfId="18224"/>
    <cellStyle name="Comma [0] 2 2 3 7 11 2 5" xfId="18225"/>
    <cellStyle name="Comma [0] 2 2 2 3 7 4 3" xfId="18226"/>
    <cellStyle name="Comma [0] 2 2 3 5 12" xfId="18227"/>
    <cellStyle name="Comma [0] 3 2 9 2 6 2" xfId="18228"/>
    <cellStyle name="Comma [0] 2 2 3 5 13" xfId="18229"/>
    <cellStyle name="Comma [0] 2 3 2 4 7 4 2" xfId="18230"/>
    <cellStyle name="Comma [0] 2 2 2 3 7 4 4" xfId="18231"/>
    <cellStyle name="Comma [0] 2 2 3 5 14" xfId="18232"/>
    <cellStyle name="Comma [0] 2 3 2 4 7 4 3" xfId="18233"/>
    <cellStyle name="Comma [0] 2 2 2 3 7 4 5" xfId="18234"/>
    <cellStyle name="Comma [0] 2 2 2 3 7 5" xfId="18235"/>
    <cellStyle name="Comma [0] 2 2 8 2 7" xfId="18236"/>
    <cellStyle name="Comma [0] 2 2 2 3 7 5 2" xfId="18237"/>
    <cellStyle name="Comma [0] 2 2 8 2 7 2" xfId="18238"/>
    <cellStyle name="Comma [0] 4 2 4 5 3 2 2 2" xfId="18239"/>
    <cellStyle name="Comma [0] 2 2 2 3 7 5 3" xfId="18240"/>
    <cellStyle name="Comma [0] 3 2 2 3 8 3 2 2" xfId="18241"/>
    <cellStyle name="Comma [0] 2 2 2 3 7 5 4" xfId="18242"/>
    <cellStyle name="Comma [0] 3 2 2 3 8 3 2 3" xfId="18243"/>
    <cellStyle name="Comma [0] 2 2 2 3 7 5 5" xfId="18244"/>
    <cellStyle name="Comma [0] 2 2 2 3 7 7" xfId="18245"/>
    <cellStyle name="Comma [0] 2 2 8 2 9" xfId="18246"/>
    <cellStyle name="Comma [0] 2 2 3 16 2 5" xfId="18247"/>
    <cellStyle name="Comma [0] 2 2 2 3 7 7 2" xfId="18248"/>
    <cellStyle name="Comma [0] 2 2 2 3 7 8" xfId="18249"/>
    <cellStyle name="Comma [0] 2 2 2 3 8 2" xfId="18250"/>
    <cellStyle name="Comma [0] 2 2 8 3 4" xfId="18251"/>
    <cellStyle name="Comma [0] 2 2 2 3 8 2 4" xfId="18252"/>
    <cellStyle name="Comma [0] 2 2 8 3 4 4" xfId="18253"/>
    <cellStyle name="Comma [0] 2 2 2 3 8 2 5" xfId="18254"/>
    <cellStyle name="Comma [0] 2 2 8 3 4 5" xfId="18255"/>
    <cellStyle name="Comma [0] 2 2 3 7 3 2 2 2 2" xfId="18256"/>
    <cellStyle name="Comma [0] 2 2 4 7 8 3 7" xfId="18257"/>
    <cellStyle name="Comma [0] 2 2 2 8 2 5 2 2" xfId="18258"/>
    <cellStyle name="Comma [0] 2 2 2 3 8 2 6" xfId="18259"/>
    <cellStyle name="Comma [0] 2 2 2 3 8 2 7" xfId="18260"/>
    <cellStyle name="Comma [0] 2 2 2 3 8 3" xfId="18261"/>
    <cellStyle name="Comma [0] 2 2 8 3 5" xfId="18262"/>
    <cellStyle name="Comma [0] 3 4 9 10 2 3" xfId="18263"/>
    <cellStyle name="Comma [0] 2 4 2 4 5 5" xfId="18264"/>
    <cellStyle name="Comma [0] 3 4 7 7 9" xfId="18265"/>
    <cellStyle name="Comma [0] 3 3 8 6 3 7" xfId="18266"/>
    <cellStyle name="Comma [0] 2 2 2 3 8 3 2" xfId="18267"/>
    <cellStyle name="Comma [0] 2 2 8 3 5 2" xfId="18268"/>
    <cellStyle name="Comma [0] 2 2 2 3 8 3 3" xfId="18269"/>
    <cellStyle name="Comma [0] 2 2 8 3 5 3" xfId="18270"/>
    <cellStyle name="Comma [0] 2 2 2 3 8 3 5" xfId="18271"/>
    <cellStyle name="Comma [0] 2 2 8 3 5 5" xfId="18272"/>
    <cellStyle name="Comma [0] 2 2 2 3 8 3 6" xfId="18273"/>
    <cellStyle name="Comma [0] 2 2 2 3 8 3 7" xfId="18274"/>
    <cellStyle name="Comma [0] 2 2 3 9 11 3" xfId="18275"/>
    <cellStyle name="Comma [0] 2 2 2 7 7 7 2" xfId="18276"/>
    <cellStyle name="Comma [0] 2 2 2 3 8 4" xfId="18277"/>
    <cellStyle name="Comma [0] 2 2 8 3 6" xfId="18278"/>
    <cellStyle name="Comma [0] 3 4 7 8 9" xfId="18279"/>
    <cellStyle name="Comma [0] 2 2 2 3 8 4 2" xfId="18280"/>
    <cellStyle name="Comma [0] 2 2 8 3 6 2" xfId="18281"/>
    <cellStyle name="Comma [0] 2 2 2 3 8 4 3" xfId="18282"/>
    <cellStyle name="Comma [0] 2 2 2 3 8 4 4" xfId="18283"/>
    <cellStyle name="Comma [0] 2 2 2 3 8 4 5" xfId="18284"/>
    <cellStyle name="Comma [0] 2 2 2 3 8 5" xfId="18285"/>
    <cellStyle name="Comma [0] 2 2 8 3 7" xfId="18286"/>
    <cellStyle name="Comma [0] 2 2 2 3 8 5 2" xfId="18287"/>
    <cellStyle name="Comma [0] 2 2 8 3 7 2" xfId="18288"/>
    <cellStyle name="Comma [0] 2 2 2 3 8 5 3" xfId="18289"/>
    <cellStyle name="Comma [0] 3 2 2 3 8 4 2 2" xfId="18290"/>
    <cellStyle name="Comma [0] 2 2 2 3 8 5 4" xfId="18291"/>
    <cellStyle name="Comma [0] 2 2 2 3 8 5 5" xfId="18292"/>
    <cellStyle name="Comma [0] 2 2 2 3 8 6" xfId="18293"/>
    <cellStyle name="Comma [0] 2 2 8 3 8" xfId="18294"/>
    <cellStyle name="Comma [0] 3 3 7 10 2 2 2" xfId="18295"/>
    <cellStyle name="Comma [0] 2 2 2 3 8 7" xfId="18296"/>
    <cellStyle name="Comma [0] 2 2 8 3 9" xfId="18297"/>
    <cellStyle name="Comma [0] 2 2 3 17 2 5" xfId="18298"/>
    <cellStyle name="Comma [0] 2 3 2 2 9" xfId="18299"/>
    <cellStyle name="Comma [0] 2 2 2 3 8 7 2" xfId="18300"/>
    <cellStyle name="Comma [0] 2 2 7 11 2 5" xfId="18301"/>
    <cellStyle name="Comma [0] 2 2 2 5 3 3 2 5" xfId="18302"/>
    <cellStyle name="Comma [0] 2 3 3 3 13 5" xfId="18303"/>
    <cellStyle name="Comma [0] 2 2 2 3 9 2 2 2" xfId="18304"/>
    <cellStyle name="Comma [0] 2 2 8 4 4 2 2" xfId="18305"/>
    <cellStyle name="Comma [0] 3 3 10 5 2 2" xfId="18306"/>
    <cellStyle name="Comma [0] 2 3 2 4 4 5 4" xfId="18307"/>
    <cellStyle name="Comma [0] 3 3 2 4 4" xfId="18308"/>
    <cellStyle name="Comma [0] 2 2 3 5 4 3 2 3" xfId="18309"/>
    <cellStyle name="Comma [0] 5 2 9 7" xfId="18310"/>
    <cellStyle name="Comma [0] 2 3 3 4 10 2" xfId="18311"/>
    <cellStyle name="Comma [0] 2 2 2 3 9 2 3" xfId="18312"/>
    <cellStyle name="Comma [0] 2 2 8 4 4 3" xfId="18313"/>
    <cellStyle name="Comma [0] 2 3 3 4 10 3" xfId="18314"/>
    <cellStyle name="Comma [0] 2 2 2 3 9 2 4" xfId="18315"/>
    <cellStyle name="Comma [0] 2 2 8 4 4 4" xfId="18316"/>
    <cellStyle name="Comma [0] 2 3 3 4 10 4" xfId="18317"/>
    <cellStyle name="Comma [0] 2 2 2 3 9 2 5" xfId="18318"/>
    <cellStyle name="Comma [0] 2 2 8 4 4 5" xfId="18319"/>
    <cellStyle name="Comma [0] 2 2 3 9 12 2 2" xfId="18320"/>
    <cellStyle name="Comma [0] 2 3 2 9 2 2 3" xfId="18321"/>
    <cellStyle name="Comma [0] 3 12 3 5 5" xfId="18322"/>
    <cellStyle name="Comma [0] 2 2 2 8 2 2 5" xfId="18323"/>
    <cellStyle name="Comma [0] 2 4 4 4 3 2 4" xfId="18324"/>
    <cellStyle name="Comma [0] 2 4 2 5 5 5" xfId="18325"/>
    <cellStyle name="Comma [0] 3 4 8 7 9" xfId="18326"/>
    <cellStyle name="Comma [0] 3 3 8 7 3 7" xfId="18327"/>
    <cellStyle name="Comma [0] 2 2 2 3 9 3 2" xfId="18328"/>
    <cellStyle name="Comma [0] 2 2 8 4 5 2" xfId="18329"/>
    <cellStyle name="Comma [0] 2 2 2 8 2 3 5" xfId="18330"/>
    <cellStyle name="Comma [0] 2 2 2 3 9 4 2" xfId="18331"/>
    <cellStyle name="Comma [0] 2 2 8 4 6 2" xfId="18332"/>
    <cellStyle name="Comma [0] 3 9 7 5 4" xfId="18333"/>
    <cellStyle name="Comma [0] 2 2 2 4 11" xfId="18334"/>
    <cellStyle name="Comma [0] 3 9 7 5 5" xfId="18335"/>
    <cellStyle name="Comma [0] 2 2 2 4 12" xfId="18336"/>
    <cellStyle name="Comma [0] 2 2 2 4 2 2" xfId="18337"/>
    <cellStyle name="Comma [0] 2 3 6 6 10" xfId="18338"/>
    <cellStyle name="Comma [0] 2 2 2 4 2 2 2" xfId="18339"/>
    <cellStyle name="Comma [0] 2 2 7 3 3 2 2" xfId="18340"/>
    <cellStyle name="Comma [0] 3 2 10 4 2 2 3" xfId="18341"/>
    <cellStyle name="Comma [0] 2 2 2 4 2 2 2 5" xfId="18342"/>
    <cellStyle name="Comma [0] 3 2 2 2 3 3 6" xfId="18343"/>
    <cellStyle name="Comma [0] 2 4 4 7 2 2" xfId="18344"/>
    <cellStyle name="Comma [0] 3 4 2 4 3 3 2" xfId="18345"/>
    <cellStyle name="Comma [0] 2 2 3 4 3 2 2 3" xfId="18346"/>
    <cellStyle name="Comma [0] 2 2 2 4 2 2 3" xfId="18347"/>
    <cellStyle name="Comma [0] 4 2 3 2 3 2 3" xfId="18348"/>
    <cellStyle name="Comma [0] 2 2 2 4 2 2 3 2" xfId="18349"/>
    <cellStyle name="Comma [0] 2 2 3 5 10 6" xfId="18350"/>
    <cellStyle name="Comma [0] 2 2 4 3 9 4 2" xfId="18351"/>
    <cellStyle name="Comma [0] 2 4 8 4 6 2" xfId="18352"/>
    <cellStyle name="Comma [0] 2 3 2 5 2 2 2" xfId="18353"/>
    <cellStyle name="Comma [0] 2 2 2 4 2 2 4" xfId="18354"/>
    <cellStyle name="Comma [0] 2 2 2 4 2 2 4 2" xfId="18355"/>
    <cellStyle name="Comma [0] 2 3 9 9 2 3" xfId="18356"/>
    <cellStyle name="Comma [0] 2 2 3 5 11 6" xfId="18357"/>
    <cellStyle name="Comma [0] 5 3 7 3 2" xfId="18358"/>
    <cellStyle name="Comma [0] 2 4 2 6 2 2 2" xfId="18359"/>
    <cellStyle name="Comma [0] 3 4 9 4 6 2" xfId="18360"/>
    <cellStyle name="Comma [0] 2 2 2 4 2 2 6" xfId="18361"/>
    <cellStyle name="Comma [0] 2 2 2 4 2 3" xfId="18362"/>
    <cellStyle name="Comma [0] 2 2 2 4 2 3 2" xfId="18363"/>
    <cellStyle name="Comma [0] 2 2 2 4 2 3 2 2 2" xfId="18364"/>
    <cellStyle name="Comma [0] 3 16 2 2 3" xfId="18365"/>
    <cellStyle name="Comma [0] 2 2 2 4 2 3 3" xfId="18366"/>
    <cellStyle name="Comma [0] 2 2 2 4 2 3 3 2" xfId="18367"/>
    <cellStyle name="Comma [0] 2 2 2 4 2 3 4 2" xfId="18368"/>
    <cellStyle name="Comma [0] 5 3 7 4 2" xfId="18369"/>
    <cellStyle name="Comma [0] 2 4 2 6 2 3 2" xfId="18370"/>
    <cellStyle name="Comma [0] 2 4 6 10" xfId="18371"/>
    <cellStyle name="Comma [0] 3 4 9 4 7 2" xfId="18372"/>
    <cellStyle name="Comma [0] 2 2 2 4 2 3 6" xfId="18373"/>
    <cellStyle name="Comma [0] 5 3 7 4 3" xfId="18374"/>
    <cellStyle name="Comma [0] 2 4 6 11" xfId="18375"/>
    <cellStyle name="Comma [0] 2 2 2 4 2 3 7" xfId="18376"/>
    <cellStyle name="Comma [0] 3 8 8 3 2 4" xfId="18377"/>
    <cellStyle name="Comma [0] 3 2 10 2" xfId="18378"/>
    <cellStyle name="Comma [0] 2 2 2 4 2 4 2 2" xfId="18379"/>
    <cellStyle name="Comma [0] 3 2 11" xfId="18380"/>
    <cellStyle name="Comma [0] 2 2 2 4 2 4 3" xfId="18381"/>
    <cellStyle name="Comma [0] 3 3 3 5 2 2 2" xfId="18382"/>
    <cellStyle name="Comma [0] 3 2 12" xfId="18383"/>
    <cellStyle name="Comma [0] 2 2 2 4 2 4 4" xfId="18384"/>
    <cellStyle name="Comma [0] 3 3 3 5 2 2 3" xfId="18385"/>
    <cellStyle name="Comma [0] 3 2 13" xfId="18386"/>
    <cellStyle name="Comma [0] 2 2 2 4 2 4 5" xfId="18387"/>
    <cellStyle name="Comma [0] 2 2 2 4 2 5 2" xfId="18388"/>
    <cellStyle name="Comma [0] 2 3 3 4 5 3 7" xfId="18389"/>
    <cellStyle name="Comma [0] 2 2 2 7 10 3" xfId="18390"/>
    <cellStyle name="Comma [0] 2 2 4 2 12" xfId="18391"/>
    <cellStyle name="Comma [0] 2 2 2 4 2 5 2 2" xfId="18392"/>
    <cellStyle name="Comma [0] 2 2 2 4 2 5 3" xfId="18393"/>
    <cellStyle name="Comma [0] 2 2 2 4 2 5 4" xfId="18394"/>
    <cellStyle name="Comma [0] 2 2 2 4 2 5 5" xfId="18395"/>
    <cellStyle name="Comma [0] 2 2 2 4 2 6 2" xfId="18396"/>
    <cellStyle name="Comma [0] 2 2 2 4 2 7 2" xfId="18397"/>
    <cellStyle name="Comma [0] 3 2 2 5 7 3 2 2 2" xfId="18398"/>
    <cellStyle name="Comma [0] 2 2 2 4 2 8" xfId="18399"/>
    <cellStyle name="Comma [0] 2 2 2 4 2 9" xfId="18400"/>
    <cellStyle name="Comma [0] 2 3 4 4 3 7" xfId="18401"/>
    <cellStyle name="Comma [0] 4 3 6 4 3 3" xfId="18402"/>
    <cellStyle name="Comma [0] 3 2 2 9 7 3 2 3" xfId="18403"/>
    <cellStyle name="Comma [0] 2 2 2 4 4 10" xfId="18404"/>
    <cellStyle name="Comma [0] 2 2 2 4 4 2 2 2 2" xfId="18405"/>
    <cellStyle name="Comma [0] 5 10 3 2" xfId="18406"/>
    <cellStyle name="Comma [0] 3 2 7 10 2" xfId="18407"/>
    <cellStyle name="Comma [0] 2 2 7 5 3 2 2" xfId="18408"/>
    <cellStyle name="Comma [0] 3 2 10 6 2 2 3" xfId="18409"/>
    <cellStyle name="Comma [0] 4 3 8 6 2" xfId="18410"/>
    <cellStyle name="Comma [0] 2 2 2 4 4 2 2 5" xfId="18411"/>
    <cellStyle name="Comma [0] 3 2 2 4 3 3 6" xfId="18412"/>
    <cellStyle name="Comma [0] 2 4 6 7 2 2" xfId="18413"/>
    <cellStyle name="Comma [0] 3 4 2 6 3 3 2" xfId="18414"/>
    <cellStyle name="Comma [0] 2 2 3 4 5 2 2 3" xfId="18415"/>
    <cellStyle name="Comma [0] 2 3 3 8 10 2" xfId="18416"/>
    <cellStyle name="Comma [0] 2 2 2 4 4 2 3" xfId="18417"/>
    <cellStyle name="Comma [0] 3 3 3 3 10" xfId="18418"/>
    <cellStyle name="Comma [0] 2 3 3 8 10 2 2" xfId="18419"/>
    <cellStyle name="Comma [0] 4 2 3 4 3 2 3" xfId="18420"/>
    <cellStyle name="Comma [0] 3 3 4 3 8" xfId="18421"/>
    <cellStyle name="Comma [0] 2 2 2 4 4 2 3 2" xfId="18422"/>
    <cellStyle name="Comma [0] 5 3 9 3 2" xfId="18423"/>
    <cellStyle name="Comma [0] 2 3 3 8 10 5" xfId="18424"/>
    <cellStyle name="Comma [0] 2 4 2 6 4 2 2" xfId="18425"/>
    <cellStyle name="Comma [0] 4 2 9 7 2 2 4" xfId="18426"/>
    <cellStyle name="Comma [0] 4 11" xfId="18427"/>
    <cellStyle name="Comma [0] 3 4 9 6 6 2" xfId="18428"/>
    <cellStyle name="Comma [0] 2 2 2 4 4 2 6" xfId="18429"/>
    <cellStyle name="Comma [0] 3 3 9 2 3 7" xfId="18430"/>
    <cellStyle name="Comma [0] 2 2 2 4 4 3 2" xfId="18431"/>
    <cellStyle name="Comma [0] 2 2 2 4 4 3 2 2 2" xfId="18432"/>
    <cellStyle name="Comma [0] 2 3 3 8 11 2" xfId="18433"/>
    <cellStyle name="Comma [0] 2 2 2 4 4 3 3" xfId="18434"/>
    <cellStyle name="Comma [0] 3 3 3 8 10" xfId="18435"/>
    <cellStyle name="Comma [0] 2 3 3 8 11 2 2" xfId="18436"/>
    <cellStyle name="Comma [0] 3 3 5 3 8" xfId="18437"/>
    <cellStyle name="Comma [0] 2 2 2 4 4 3 3 2" xfId="18438"/>
    <cellStyle name="Comma [0] 2 3 3 8 11 3" xfId="18439"/>
    <cellStyle name="Comma [0] 4 2 9 7 2 3 2" xfId="18440"/>
    <cellStyle name="Comma [0] 2 2 2 4 4 3 4" xfId="18441"/>
    <cellStyle name="Comma [0] 2 3 3 8 11 4" xfId="18442"/>
    <cellStyle name="Comma [0] 2 2 2 4 4 3 5" xfId="18443"/>
    <cellStyle name="Comma [0] 5 3 9 4 2" xfId="18444"/>
    <cellStyle name="Comma [0] 2 3 3 8 11 5" xfId="18445"/>
    <cellStyle name="Comma [0] 3 4 9 6 7 2" xfId="18446"/>
    <cellStyle name="Comma [0] 2 2 2 4 4 3 6" xfId="18447"/>
    <cellStyle name="Comma [0] 2 2 2 4 4 3 7" xfId="18448"/>
    <cellStyle name="Comma [0] 2 2 2 7 8 3 2 2" xfId="18449"/>
    <cellStyle name="Comma [0] 2 2 4 8 4 5 3" xfId="18450"/>
    <cellStyle name="Comma [0] 2 2 2 4 4 4 2" xfId="18451"/>
    <cellStyle name="Comma [0] 2 3 3 4 7 2 7" xfId="18452"/>
    <cellStyle name="Comma [0] 2 2 2 7 8 3 2 2 2" xfId="18453"/>
    <cellStyle name="Comma [0] 3 3 6 2 8" xfId="18454"/>
    <cellStyle name="Comma [0] 3 2 2 4 3 2 2 4" xfId="18455"/>
    <cellStyle name="Comma [0] 2 2 2 4 4 4 2 2" xfId="18456"/>
    <cellStyle name="Comma [0] 2 2 4 9 4 4 2 2" xfId="18457"/>
    <cellStyle name="Comma [0] 2 2 2 7 8 3 2 3" xfId="18458"/>
    <cellStyle name="Comma [0] 2 2 4 8 4 5 4" xfId="18459"/>
    <cellStyle name="Comma [0] 2 3 3 8 12 2" xfId="18460"/>
    <cellStyle name="Comma [0] 2 2 2 4 4 4 3" xfId="18461"/>
    <cellStyle name="Comma [0] 2 2 2 7 8 3 2 4" xfId="18462"/>
    <cellStyle name="Comma [0] 2 4 2 13 2" xfId="18463"/>
    <cellStyle name="Comma [0] 2 2 4 8 4 5 5" xfId="18464"/>
    <cellStyle name="Comma [0] 3 3 3 5 4 2 2" xfId="18465"/>
    <cellStyle name="Comma [0] 2 3 3 8 12 3" xfId="18466"/>
    <cellStyle name="Comma [0] 4 2 9 7 2 4 2" xfId="18467"/>
    <cellStyle name="Comma [0] 2 2 2 4 4 4 4" xfId="18468"/>
    <cellStyle name="Comma [0] 2 2 2 7 8 3 2 5" xfId="18469"/>
    <cellStyle name="Comma [0] 2 4 2 13 3" xfId="18470"/>
    <cellStyle name="Comma [0] 2 2 4 6 7 2" xfId="18471"/>
    <cellStyle name="Comma [0] 2 3 3 8 12 4" xfId="18472"/>
    <cellStyle name="Comma [0] 2 2 2 4 4 4 5" xfId="18473"/>
    <cellStyle name="Comma [0] 2 2 2 7 8 3 3 2" xfId="18474"/>
    <cellStyle name="Comma [0] 2 2 2 4 4 5 2" xfId="18475"/>
    <cellStyle name="Comma [0] 2 3 3 4 7 3 7" xfId="18476"/>
    <cellStyle name="Comma [0] 3 3 7 2 8" xfId="18477"/>
    <cellStyle name="Comma [0] 3 2 2 4 3 3 2 4" xfId="18478"/>
    <cellStyle name="Comma [0] 2 2 2 4 4 5 2 2" xfId="18479"/>
    <cellStyle name="Comma [0] 2 3 3 2 7 6" xfId="18480"/>
    <cellStyle name="Comma [0] 4 3 5 2 8" xfId="18481"/>
    <cellStyle name="Comma [0] 2 2 2 5 4 3 2 2" xfId="18482"/>
    <cellStyle name="Comma [0] 2 3 3 8 13 2" xfId="18483"/>
    <cellStyle name="Comma [0] 2 2 2 4 4 5 3" xfId="18484"/>
    <cellStyle name="Comma [0] 2 3 2 5 4 5 3" xfId="18485"/>
    <cellStyle name="Comma [0] 3 4 2 4 3" xfId="18486"/>
    <cellStyle name="Comma [0] 2 2 3 5 5 3 2 2" xfId="18487"/>
    <cellStyle name="Comma [0] 2 2 2 5 4 3 2 4" xfId="18488"/>
    <cellStyle name="Comma [0] 2 2 2 4 4 5 5" xfId="18489"/>
    <cellStyle name="Comma [0] 2 2 2 7 8 3 4" xfId="18490"/>
    <cellStyle name="Comma [0] 3 3 5 4 10" xfId="18491"/>
    <cellStyle name="Comma [0] 2 2 3 12 2 2 2" xfId="18492"/>
    <cellStyle name="Comma [0] 2 2 2 4 4 6" xfId="18493"/>
    <cellStyle name="Comma [0] 2 2 2 7 8 3 4 2" xfId="18494"/>
    <cellStyle name="Comma [0] 2 2 3 12 2 2 2 2" xfId="18495"/>
    <cellStyle name="Comma [0] 2 2 2 4 4 6 2" xfId="18496"/>
    <cellStyle name="Comma [0] 2 2 2 7 8 3 5" xfId="18497"/>
    <cellStyle name="Comma [0] 2 2 3 12 2 2 3" xfId="18498"/>
    <cellStyle name="Comma [0] 2 2 2 4 4 7" xfId="18499"/>
    <cellStyle name="Comma [0] 2 2 2 4 4 7 2" xfId="18500"/>
    <cellStyle name="Comma [0] 3 7 6 2 4" xfId="18501"/>
    <cellStyle name="Comma [0] 2 2 3 2 6 5 2" xfId="18502"/>
    <cellStyle name="Comma [0] 2 2 2 7 8 3 6" xfId="18503"/>
    <cellStyle name="Comma [0] 3 12 11 2" xfId="18504"/>
    <cellStyle name="Comma [0] 2 2 3 12 2 2 4" xfId="18505"/>
    <cellStyle name="Comma [0] 2 2 2 4 4 8" xfId="18506"/>
    <cellStyle name="Comma [0] 2 2 2 6 2 5 2 2" xfId="18507"/>
    <cellStyle name="Comma [0] 3 7 6 2 5" xfId="18508"/>
    <cellStyle name="Comma [0] 2 2 3 2 6 5 3" xfId="18509"/>
    <cellStyle name="Comma [0] 2 2 2 7 8 3 7" xfId="18510"/>
    <cellStyle name="Comma [0] 3 12 11 3" xfId="18511"/>
    <cellStyle name="Comma [0] 2 2 3 12 2 2 5" xfId="18512"/>
    <cellStyle name="Comma [0] 4 2 7 11 2 2" xfId="18513"/>
    <cellStyle name="Comma [0] 2 2 2 4 4 9" xfId="18514"/>
    <cellStyle name="Comma [0] 5 3 6 6" xfId="18515"/>
    <cellStyle name="Comma [0] 2 2 2 4 5 10" xfId="18516"/>
    <cellStyle name="Comma [0] 2 2 2 4 5 2 2 2 2" xfId="18517"/>
    <cellStyle name="Comma [0] 3 4 4 2 9" xfId="18518"/>
    <cellStyle name="Comma [0] 3 3 2 6 3 3 2" xfId="18519"/>
    <cellStyle name="Comma [0] 2 2 2 4 5 2 2 3" xfId="18520"/>
    <cellStyle name="Comma [0] 2 2 7 6 3 2 2" xfId="18521"/>
    <cellStyle name="Comma [0] 3 2 10 7 2 2 3" xfId="18522"/>
    <cellStyle name="Comma [0] 4 4 8 6 2" xfId="18523"/>
    <cellStyle name="Comma [0] 2 2 2 4 5 2 2 5" xfId="18524"/>
    <cellStyle name="Comma [0] 4 10 4 5 2" xfId="18525"/>
    <cellStyle name="Comma [0] 3 2 2 5 3 3 6" xfId="18526"/>
    <cellStyle name="Comma [0] 2 4 7 7 2 2" xfId="18527"/>
    <cellStyle name="Comma [0] 3 4 2 7 3 3 2" xfId="18528"/>
    <cellStyle name="Comma [0] 2 2 3 4 6 2 2 3" xfId="18529"/>
    <cellStyle name="Comma [0] 4 2 3 5 3 2 3" xfId="18530"/>
    <cellStyle name="Comma [0] 3 4 4 3 8" xfId="18531"/>
    <cellStyle name="Comma [0] 2 2 2 4 5 2 3 2" xfId="18532"/>
    <cellStyle name="Comma [0] 4 2 9 7 3 2 2 2" xfId="18533"/>
    <cellStyle name="Comma [0] 3 4 4 4 8" xfId="18534"/>
    <cellStyle name="Comma [0] 2 2 2 4 5 2 4 2" xfId="18535"/>
    <cellStyle name="Comma [0] 2 3 2 12 2 2 5" xfId="18536"/>
    <cellStyle name="Comma [0] 3 12 4 5 2 2" xfId="18537"/>
    <cellStyle name="Comma [0] 2 2 4 8 5 3 7" xfId="18538"/>
    <cellStyle name="Comma [0] 2 2 4 7 5 3" xfId="18539"/>
    <cellStyle name="Comma [0] 2 2 2 8 3 2 2 2" xfId="18540"/>
    <cellStyle name="Comma [0] 2 4 2 6 5 2 2" xfId="18541"/>
    <cellStyle name="Comma [0] 4 2 9 7 3 2 4" xfId="18542"/>
    <cellStyle name="Comma [0] 3 4 9 7 6 2" xfId="18543"/>
    <cellStyle name="Comma [0] 2 2 2 4 5 2 6" xfId="18544"/>
    <cellStyle name="Comma [0] 2 3 4 13 5" xfId="18545"/>
    <cellStyle name="Comma [0] 3 4 5 2 8" xfId="18546"/>
    <cellStyle name="Comma [0] 2 2 2 4 5 3 2 2" xfId="18547"/>
    <cellStyle name="Comma [0] 2 2 2 4 5 3 3" xfId="18548"/>
    <cellStyle name="Comma [0] 3 4 5 3 8" xfId="18549"/>
    <cellStyle name="Comma [0] 2 2 2 4 5 3 3 2" xfId="18550"/>
    <cellStyle name="Comma [0] 4 2 9 7 3 3 2" xfId="18551"/>
    <cellStyle name="Comma [0] 2 2 2 4 5 3 4" xfId="18552"/>
    <cellStyle name="Comma [0] 2 4 2 2 2 4" xfId="18553"/>
    <cellStyle name="Comma [0] 3 4 5 4 8" xfId="18554"/>
    <cellStyle name="Comma [0] 2 2 2 4 5 3 4 2" xfId="18555"/>
    <cellStyle name="Comma [0] 5 3 6 10" xfId="18556"/>
    <cellStyle name="Comma [0] 2 2 2 4 5 3 5" xfId="18557"/>
    <cellStyle name="Comma [0] 2 2 4 7 6 3" xfId="18558"/>
    <cellStyle name="Comma [0] 4 9 2 9" xfId="18559"/>
    <cellStyle name="Comma [0] 4 2 7 3 3 2 3" xfId="18560"/>
    <cellStyle name="Comma [0] 2 2 2 8 3 2 3 2" xfId="18561"/>
    <cellStyle name="Comma [0] 3 4 9 7 7 2" xfId="18562"/>
    <cellStyle name="Comma [0] 2 2 2 4 5 3 6" xfId="18563"/>
    <cellStyle name="Comma [0] 2 2 2 4 5 3 7" xfId="18564"/>
    <cellStyle name="Comma [0] 3 4 6 2 8" xfId="18565"/>
    <cellStyle name="Comma [0] 3 2 2 4 4 2 2 4" xfId="18566"/>
    <cellStyle name="Comma [0] 2 2 2 4 5 4 2 2" xfId="18567"/>
    <cellStyle name="Comma [0] 2 2 2 4 5 4 3" xfId="18568"/>
    <cellStyle name="Comma [0] 2 2 2 4 5 4 5" xfId="18569"/>
    <cellStyle name="Comma [0] 3 4 7 2 8" xfId="18570"/>
    <cellStyle name="Comma [0] 3 2 2 4 4 3 2 4" xfId="18571"/>
    <cellStyle name="Comma [0] 2 2 2 4 5 5 2 2" xfId="18572"/>
    <cellStyle name="Comma [0] 4 3 6 2 8" xfId="18573"/>
    <cellStyle name="Comma [0] 3 2 2 5 3 2 2 4" xfId="18574"/>
    <cellStyle name="Comma [0] 2 2 2 5 4 4 2 2" xfId="18575"/>
    <cellStyle name="Comma [0] 2 2 2 4 5 5 3" xfId="18576"/>
    <cellStyle name="Comma [0] 2 2 2 4 5 5 4" xfId="18577"/>
    <cellStyle name="Comma [0] 2 3 2 5 5 5 3" xfId="18578"/>
    <cellStyle name="Comma [0] 3 4 3 4 3" xfId="18579"/>
    <cellStyle name="Comma [0] 2 2 3 5 5 4 2 2" xfId="18580"/>
    <cellStyle name="Comma [0] 2 2 2 4 5 5 5" xfId="18581"/>
    <cellStyle name="Comma [0] 2 2 2 4 5 6 2" xfId="18582"/>
    <cellStyle name="Comma [0] 2 2 2 4 5 7 2" xfId="18583"/>
    <cellStyle name="Comma [0] 2 2 2 4 5 8" xfId="18584"/>
    <cellStyle name="Comma [0] 2 2 2 8 3 3 5" xfId="18585"/>
    <cellStyle name="Comma [0] 4 3 9 2 2 2 3" xfId="18586"/>
    <cellStyle name="Comma [0] 2 2 8 5 6 2" xfId="18587"/>
    <cellStyle name="Comma [0] 2 2 2 4 6 10" xfId="18588"/>
    <cellStyle name="Comma [0] 2 3 3 12 5" xfId="18589"/>
    <cellStyle name="Comma [0] 2 2 2 4 6 2 2 2 2" xfId="18590"/>
    <cellStyle name="Comma [0] 3 3 2 7 3 3 2" xfId="18591"/>
    <cellStyle name="Comma [0] 2 2 4 6 2 3 2 2" xfId="18592"/>
    <cellStyle name="Comma [0] 2 2 2 4 6 2 2 3" xfId="18593"/>
    <cellStyle name="Comma [0] 3 2 10 8 2 2 2" xfId="18594"/>
    <cellStyle name="Comma [0] 2 2 4 6 2 3 2 3" xfId="18595"/>
    <cellStyle name="Comma [0] 2 2 2 4 6 2 2 4" xfId="18596"/>
    <cellStyle name="Comma [0] 2 2 3 4 7 2 2 2" xfId="18597"/>
    <cellStyle name="Comma [0] 2 3 9 2 4 2 2" xfId="18598"/>
    <cellStyle name="Comma [0] 4 5 8 6 2" xfId="18599"/>
    <cellStyle name="Comma [0] 2 2 4 6 2 3 2 4" xfId="18600"/>
    <cellStyle name="Comma [0] 2 2 2 4 6 2 2 5" xfId="18601"/>
    <cellStyle name="Comma [0] 2 2 7 7 3 2 2" xfId="18602"/>
    <cellStyle name="Comma [0] 4 11 4 5 2" xfId="18603"/>
    <cellStyle name="Comma [0] 3 2 2 6 3 3 6" xfId="18604"/>
    <cellStyle name="Comma [0] 2 4 8 7 2 2" xfId="18605"/>
    <cellStyle name="Comma [0] 3 4 2 8 3 3 2" xfId="18606"/>
    <cellStyle name="Comma [0] 2 2 3 4 7 2 2 3" xfId="18607"/>
    <cellStyle name="Comma [0] 5 2 2 2 3 2" xfId="18608"/>
    <cellStyle name="Comma [0] 2 3 2 12 3 2 5" xfId="18609"/>
    <cellStyle name="Comma [0] 2 2 4 8 6 3 7" xfId="18610"/>
    <cellStyle name="Comma [0] 2 2 4 8 5 3" xfId="18611"/>
    <cellStyle name="Comma [0] 2 2 2 8 3 3 2 2" xfId="18612"/>
    <cellStyle name="Comma [0] 2 3 9 5 10" xfId="18613"/>
    <cellStyle name="Comma [0] 2 2 2 4 6 2 6" xfId="18614"/>
    <cellStyle name="Comma [0] 2 2 4 8 5 4" xfId="18615"/>
    <cellStyle name="Comma [0] 3 2 5 8 5 2" xfId="18616"/>
    <cellStyle name="Comma [0] 2 2 2 8 3 3 2 3" xfId="18617"/>
    <cellStyle name="Comma [0] 2 2 2 4 6 2 7" xfId="18618"/>
    <cellStyle name="Comma [0] 2 3 9 13 5" xfId="18619"/>
    <cellStyle name="Comma [0] 2 2 2 4 6 3 2 2" xfId="18620"/>
    <cellStyle name="Comma [0] 3 2 2 6 13 4" xfId="18621"/>
    <cellStyle name="Comma [0] 2 3 8 12 5" xfId="18622"/>
    <cellStyle name="Comma [0] 2 2 2 4 6 3 2 2 2" xfId="18623"/>
    <cellStyle name="Comma [0] 2 2 4 6 2 4 2 2" xfId="18624"/>
    <cellStyle name="Comma [0] 2 2 2 4 6 3 2 3" xfId="18625"/>
    <cellStyle name="Comma [0] 2 2 2 4 6 3 4" xfId="18626"/>
    <cellStyle name="Comma [0] 2 2 2 4 6 3 5" xfId="18627"/>
    <cellStyle name="Comma [0] 2 2 4 8 6 3" xfId="18628"/>
    <cellStyle name="Comma [0] 2 2 2 8 3 3 3 2" xfId="18629"/>
    <cellStyle name="Comma [0] 2 2 2 4 6 3 6" xfId="18630"/>
    <cellStyle name="Comma [0] 2 2 2 4 6 3 7" xfId="18631"/>
    <cellStyle name="Comma [0] 3 2 2 4 5 2 2 4" xfId="18632"/>
    <cellStyle name="Comma [0] 2 2 2 4 6 4 2 2" xfId="18633"/>
    <cellStyle name="Comma [0] 2 2 2 4 6 4 3" xfId="18634"/>
    <cellStyle name="Comma [0] 2 2 2 4 6 4 4" xfId="18635"/>
    <cellStyle name="Comma [0] 2 2 2 4 6 4 5" xfId="18636"/>
    <cellStyle name="Comma [0] 3 2 2 4 5 3 2 4" xfId="18637"/>
    <cellStyle name="Comma [0] 2 2 2 4 6 5 2 2" xfId="18638"/>
    <cellStyle name="Comma [0] 4 3 7 2 8" xfId="18639"/>
    <cellStyle name="Comma [0] 3 2 2 5 3 3 2 4" xfId="18640"/>
    <cellStyle name="Comma [0] 2 2 2 5 4 5 2 2" xfId="18641"/>
    <cellStyle name="Comma [0] 2 2 2 4 6 5 3" xfId="18642"/>
    <cellStyle name="Comma [0] 3 2 2 3 9 2 2 2" xfId="18643"/>
    <cellStyle name="Comma [0] 2 2 2 4 6 5 4" xfId="18644"/>
    <cellStyle name="Comma [0] 2 3 2 5 6 5 3" xfId="18645"/>
    <cellStyle name="Comma [0] 4 2 6 15" xfId="18646"/>
    <cellStyle name="Comma [0] 3 4 4 4 3" xfId="18647"/>
    <cellStyle name="Comma [0] 2 2 3 5 5 5 2 2" xfId="18648"/>
    <cellStyle name="Comma [0] 2 2 2 4 6 5 5" xfId="18649"/>
    <cellStyle name="Comma [0] 2 2 2 4 6 6 2" xfId="18650"/>
    <cellStyle name="Comma [0] 2 2 2 7 8 5 5" xfId="18651"/>
    <cellStyle name="Comma [0] 2 2 2 4 6 7" xfId="18652"/>
    <cellStyle name="Comma [0] 2 2 2 4 6 7 2" xfId="18653"/>
    <cellStyle name="Comma [0] 2 2 2 4 6 8" xfId="18654"/>
    <cellStyle name="Comma [0] 4 15 2 2 3" xfId="18655"/>
    <cellStyle name="Comma [0] 2 2 2 4 7 2 2 2 2" xfId="18656"/>
    <cellStyle name="Comma [0] 2 2 4 9 5 3" xfId="18657"/>
    <cellStyle name="Comma [0] 2 2 4 8 7 3 7" xfId="18658"/>
    <cellStyle name="Comma [0] 3 2 2 8 2 2 2 4" xfId="18659"/>
    <cellStyle name="Comma [0] 2 2 2 8 3 4 2 2" xfId="18660"/>
    <cellStyle name="Comma [0] 2 2 2 4 7 2 6" xfId="18661"/>
    <cellStyle name="Comma [0] 2 2 2 4 7 2 7" xfId="18662"/>
    <cellStyle name="Comma [0] 2 2 2 4 7 3 2 2" xfId="18663"/>
    <cellStyle name="Comma [0] 2 2 9 2 5 2 2" xfId="18664"/>
    <cellStyle name="Comma [0] 2 3 4 14" xfId="18665"/>
    <cellStyle name="Comma [0] 4 16 2 2 3" xfId="18666"/>
    <cellStyle name="Comma [0] 2 2 2 4 7 3 2 2 2" xfId="18667"/>
    <cellStyle name="Comma [0] 2 2 3 4 8 3 2 2" xfId="18668"/>
    <cellStyle name="Comma [0] 2 2 2 8 11 2" xfId="18669"/>
    <cellStyle name="Comma [0] 2 3 9 3 5 2 2" xfId="18670"/>
    <cellStyle name="Comma [0] 2 2 2 4 7 3 2 4" xfId="18671"/>
    <cellStyle name="Comma [0] 2 2 2 4 7 3 4" xfId="18672"/>
    <cellStyle name="Comma [0] 2 2 9 2 5 4" xfId="18673"/>
    <cellStyle name="Comma [0] 2 2 2 4 7 3 5" xfId="18674"/>
    <cellStyle name="Comma [0] 2 2 9 2 5 5" xfId="18675"/>
    <cellStyle name="Comma [0] 2 2 2 4 7 3 6" xfId="18676"/>
    <cellStyle name="Comma [0] 2 2 2 4 7 3 7" xfId="18677"/>
    <cellStyle name="Comma [0] 3 2 2 4 6 2 2 4" xfId="18678"/>
    <cellStyle name="Comma [0] 2 2 2 4 7 4 2 2" xfId="18679"/>
    <cellStyle name="Comma [0] 2 2 2 4 7 4 3" xfId="18680"/>
    <cellStyle name="Comma [0] 2 2 2 4 7 4 4" xfId="18681"/>
    <cellStyle name="Comma [0] 2 2 2 4 7 4 5" xfId="18682"/>
    <cellStyle name="Comma [0] 2 2 2 4 7 5 2" xfId="18683"/>
    <cellStyle name="Comma [0] 2 2 9 2 7 2" xfId="18684"/>
    <cellStyle name="Comma [0] 3 2 2 4 6 3 2 4" xfId="18685"/>
    <cellStyle name="Comma [0] 2 2 2 4 7 5 2 2" xfId="18686"/>
    <cellStyle name="Comma [0] 2 2 2 4 7 5 3" xfId="18687"/>
    <cellStyle name="Comma [0] 2 2 2 4 7 5 4" xfId="18688"/>
    <cellStyle name="Comma [0] 2 2 2 4 7 5 5" xfId="18689"/>
    <cellStyle name="Comma [0] 2 2 2 4 7 7" xfId="18690"/>
    <cellStyle name="Comma [0] 2 2 9 2 9" xfId="18691"/>
    <cellStyle name="Comma [0] 2 2 2 4 7 7 2" xfId="18692"/>
    <cellStyle name="Comma [0] 2 2 2 4 7 8" xfId="18693"/>
    <cellStyle name="Comma [0] 2 2 2 5 8 3 4" xfId="18694"/>
    <cellStyle name="Comma [0] 2 2 8 11 4" xfId="18695"/>
    <cellStyle name="Comma [0] 2 2 3 10 2 2 2" xfId="18696"/>
    <cellStyle name="Comma [0] 2 2 2 4 8 2 2 2 2" xfId="18697"/>
    <cellStyle name="Comma [0] 2 2 4 6 4 3 2 2" xfId="18698"/>
    <cellStyle name="Comma [0] 2 2 3 10 2 3" xfId="18699"/>
    <cellStyle name="Comma [0] 2 2 2 4 8 2 2 3" xfId="18700"/>
    <cellStyle name="Comma [0] 2 3 3 3 4 5 5" xfId="18701"/>
    <cellStyle name="Comma [0] 4 2 2 4 5" xfId="18702"/>
    <cellStyle name="Comma [0] 3 2 2 8 3 3 4" xfId="18703"/>
    <cellStyle name="Comma [0] 2 2 3 6 3 3 2 4" xfId="18704"/>
    <cellStyle name="Comma [0] 2 2 4 6 4 3 2 3" xfId="18705"/>
    <cellStyle name="Comma [0] 2 2 3 10 2 4" xfId="18706"/>
    <cellStyle name="Comma [0] 2 2 2 4 8 2 2 4" xfId="18707"/>
    <cellStyle name="Comma [0] 2 2 3 4 9 2 2 2" xfId="18708"/>
    <cellStyle name="Comma [0] 2 3 9 4 4 2 2" xfId="18709"/>
    <cellStyle name="Comma [0] 4 2 2 4 6" xfId="18710"/>
    <cellStyle name="Comma [0] 3 2 2 8 3 3 5" xfId="18711"/>
    <cellStyle name="Comma [0] 2 2 3 6 3 3 2 5" xfId="18712"/>
    <cellStyle name="Comma [0] 2 2 3 7 3 3 2 2 2" xfId="18713"/>
    <cellStyle name="Comma [0] 3 2 2 8 2 3 2 4" xfId="18714"/>
    <cellStyle name="Comma [0] 2 2 2 8 3 5 2 2" xfId="18715"/>
    <cellStyle name="Comma [0] 2 2 3 10 6" xfId="18716"/>
    <cellStyle name="Comma [0] 2 2 2 4 8 2 6" xfId="18717"/>
    <cellStyle name="Comma [0] 2 2 3 10 7" xfId="18718"/>
    <cellStyle name="Comma [0] 2 2 2 4 8 2 7" xfId="18719"/>
    <cellStyle name="Comma [0] 2 2 3 11 2 2" xfId="18720"/>
    <cellStyle name="Comma [0] 2 2 2 4 8 3 2 2" xfId="18721"/>
    <cellStyle name="Comma [0] 2 2 9 3 5 2 2" xfId="18722"/>
    <cellStyle name="Comma [0] 2 2 4 6 4 4 2 2" xfId="18723"/>
    <cellStyle name="Comma [0] 2 2 3 11 2 3" xfId="18724"/>
    <cellStyle name="Comma [0] 2 2 2 4 8 3 2 3" xfId="18725"/>
    <cellStyle name="Comma [0] 2 2 3 11 2 4" xfId="18726"/>
    <cellStyle name="Comma [0] 2 2 2 4 8 3 2 4" xfId="18727"/>
    <cellStyle name="Comma [0] 2 2 3 11 3" xfId="18728"/>
    <cellStyle name="Comma [0] 2 2 2 4 8 3 3" xfId="18729"/>
    <cellStyle name="Comma [0] 2 2 9 3 5 3" xfId="18730"/>
    <cellStyle name="Comma [0] 2 2 3 11 4" xfId="18731"/>
    <cellStyle name="Comma [0] 2 2 2 4 8 3 4" xfId="18732"/>
    <cellStyle name="Comma [0] 2 2 9 3 5 4" xfId="18733"/>
    <cellStyle name="Comma [0] 2 2 3 11 5" xfId="18734"/>
    <cellStyle name="Comma [0] 2 2 2 4 8 3 5" xfId="18735"/>
    <cellStyle name="Comma [0] 2 2 9 3 5 5" xfId="18736"/>
    <cellStyle name="Comma [0] 5 8 6 3 5" xfId="18737"/>
    <cellStyle name="Comma [0] 2 2 2 5 8 2 2 2 2" xfId="18738"/>
    <cellStyle name="Comma [0] 2 2 8 10 2 2 2" xfId="18739"/>
    <cellStyle name="Comma [0] 2 2 3 11 6" xfId="18740"/>
    <cellStyle name="Comma [0] 2 2 2 4 8 3 6" xfId="18741"/>
    <cellStyle name="Comma [0] 2 2 3 11 7" xfId="18742"/>
    <cellStyle name="Comma [0] 2 2 2 4 8 3 7" xfId="18743"/>
    <cellStyle name="Comma [0] 3 2 2 4 7 2 2 4" xfId="18744"/>
    <cellStyle name="Comma [0] 2 2 3 12 2 2" xfId="18745"/>
    <cellStyle name="Comma [0] 2 2 2 4 8 4 2 2" xfId="18746"/>
    <cellStyle name="Comma [0] 2 2 3 12 3" xfId="18747"/>
    <cellStyle name="Comma [0] 2 2 2 4 8 4 3" xfId="18748"/>
    <cellStyle name="Comma [0] 2 2 3 12 4" xfId="18749"/>
    <cellStyle name="Comma [0] 2 2 2 4 8 4 4" xfId="18750"/>
    <cellStyle name="Comma [0] 2 2 3 12 5" xfId="18751"/>
    <cellStyle name="Comma [0] 2 2 2 4 8 4 5" xfId="18752"/>
    <cellStyle name="Comma [0] 2 2 3 13 2" xfId="18753"/>
    <cellStyle name="Comma [0] 2 2 2 4 8 5 2" xfId="18754"/>
    <cellStyle name="Comma [0] 2 2 9 3 7 2" xfId="18755"/>
    <cellStyle name="Comma [0] 3 2 2 4 7 3 2 4" xfId="18756"/>
    <cellStyle name="Comma [0] 2 2 3 13 2 2" xfId="18757"/>
    <cellStyle name="Comma [0] 2 2 2 4 8 5 2 2" xfId="18758"/>
    <cellStyle name="Comma [0] 2 2 3 13 3" xfId="18759"/>
    <cellStyle name="Comma [0] 2 2 2 4 8 5 3" xfId="18760"/>
    <cellStyle name="Comma [0] 2 2 3 13 4" xfId="18761"/>
    <cellStyle name="Comma [0] 2 2 2 4 8 5 4" xfId="18762"/>
    <cellStyle name="Comma [0] 2 2 3 13 5" xfId="18763"/>
    <cellStyle name="Comma [0] 2 2 2 4 8 5 5" xfId="18764"/>
    <cellStyle name="Comma [0] 3 18 3 2 2 2" xfId="18765"/>
    <cellStyle name="Comma [0] 2 2 3 20" xfId="18766"/>
    <cellStyle name="Comma [0] 2 2 3 15" xfId="18767"/>
    <cellStyle name="Comma [0] 2 2 2 4 8 7" xfId="18768"/>
    <cellStyle name="Comma [0] 2 2 9 3 9" xfId="18769"/>
    <cellStyle name="Comma [0] 2 2 3 20 2" xfId="18770"/>
    <cellStyle name="Comma [0] 2 2 3 15 2" xfId="18771"/>
    <cellStyle name="Comma [0] 2 2 2 4 8 7 2" xfId="18772"/>
    <cellStyle name="Comma [0] 2 2 3 21" xfId="18773"/>
    <cellStyle name="Comma [0] 2 2 3 16" xfId="18774"/>
    <cellStyle name="Comma [0] 2 2 2 4 8 8" xfId="18775"/>
    <cellStyle name="Comma [0] 2 3 2 7 3 3 2 2 2" xfId="18776"/>
    <cellStyle name="Comma [0] 2 2 2 5 10" xfId="18777"/>
    <cellStyle name="Comma [0] 2 3 10 9 3 2" xfId="18778"/>
    <cellStyle name="Comma [0] 2 2 2 5 11 2 2 2" xfId="18779"/>
    <cellStyle name="Comma [0] 2 2 2 7 10 3 2" xfId="18780"/>
    <cellStyle name="Comma [0] 2 2 4 2 12 2" xfId="18781"/>
    <cellStyle name="Comma [0] 2 2 2 5 11 2 4" xfId="18782"/>
    <cellStyle name="Comma [0] 3 18 2 2 3" xfId="18783"/>
    <cellStyle name="Comma [0] 2 2 4 2 12 3" xfId="18784"/>
    <cellStyle name="Comma [0] 2 2 2 5 11 2 5" xfId="18785"/>
    <cellStyle name="Comma [0] 3 18 2 2 4" xfId="18786"/>
    <cellStyle name="Comma [0] 2 2 2 5 11 3" xfId="18787"/>
    <cellStyle name="Comma [0] 2 2 2 5 11 3 2" xfId="18788"/>
    <cellStyle name="Comma [0] 2 2 2 8 7 2 2 2 2" xfId="18789"/>
    <cellStyle name="Comma [0] 2 3 2 9 5 2 4 2" xfId="18790"/>
    <cellStyle name="Comma [0] 2 2 3 3 3 4 2 2" xfId="18791"/>
    <cellStyle name="Comma [0] 2 2 2 5 11 4" xfId="18792"/>
    <cellStyle name="Comma [0] 2 2 2 5 11 4 2" xfId="18793"/>
    <cellStyle name="Comma [0] 4 3 2 3 5 2 2" xfId="18794"/>
    <cellStyle name="Comma [0] 2 2 2 5 12 3" xfId="18795"/>
    <cellStyle name="Comma [0] 2 2 2 5 12 4" xfId="18796"/>
    <cellStyle name="Comma [0] 2 2 2 5 13 2 2" xfId="18797"/>
    <cellStyle name="Comma [0] 2 2 2 5 13 4" xfId="18798"/>
    <cellStyle name="Comma [0] 2 2 2 5 16" xfId="18799"/>
    <cellStyle name="Comma [0] 2 2 2 8 8 6 2" xfId="18800"/>
    <cellStyle name="Comma [0] 2 3 2 4 2 4 5" xfId="18801"/>
    <cellStyle name="Comma [0] 3 4 3 5 2 2 4" xfId="18802"/>
    <cellStyle name="Comma [0] 2 3 8 2 2 2 2 2" xfId="18803"/>
    <cellStyle name="Comma [0] 2 2 2 5 17" xfId="18804"/>
    <cellStyle name="Comma [0] 2 2 2 5 18" xfId="18805"/>
    <cellStyle name="Comma [0] 4 3 3 3 4 2 2" xfId="18806"/>
    <cellStyle name="Comma [0] 2 2 2 5 2" xfId="18807"/>
    <cellStyle name="Comma [0] 2 2 2 5 2 2" xfId="18808"/>
    <cellStyle name="Comma [0] 2 2 2 5 2 2 2" xfId="18809"/>
    <cellStyle name="Comma [0] 2 2 2 5 2 2 3" xfId="18810"/>
    <cellStyle name="Comma [0] 2 3 2 6 2 2 2" xfId="18811"/>
    <cellStyle name="Comma [0] 2 2 4 4 9 4 2" xfId="18812"/>
    <cellStyle name="Comma [0] 2 2 2 5 2 2 4" xfId="18813"/>
    <cellStyle name="Comma [0] 5 4 7 3 2" xfId="18814"/>
    <cellStyle name="Comma [0] 2 4 2 7 2 2 2" xfId="18815"/>
    <cellStyle name="Comma [0] 2 2 2 5 2 2 6" xfId="18816"/>
    <cellStyle name="Comma [0] 2 2 2 5 2 3" xfId="18817"/>
    <cellStyle name="Comma [0] 2 2 2 5 2 3 2" xfId="18818"/>
    <cellStyle name="Comma [0] 2 2 2 5 2 3 3" xfId="18819"/>
    <cellStyle name="Comma [0] 2 2 4 4 2 2 2 2 2" xfId="18820"/>
    <cellStyle name="Comma [0] 2 3 2 6 2 3 4" xfId="18821"/>
    <cellStyle name="Comma [0] 5 4 7 4 2" xfId="18822"/>
    <cellStyle name="Comma [0] 2 4 2 7 2 3 2" xfId="18823"/>
    <cellStyle name="Comma [0] 2 2 2 5 2 3 6" xfId="18824"/>
    <cellStyle name="Comma [0] 2 2 2 5 2 3 7" xfId="18825"/>
    <cellStyle name="Comma [0] 2 2 2 5 2 4 3" xfId="18826"/>
    <cellStyle name="Comma [0] 2 2 2 5 2 4 4" xfId="18827"/>
    <cellStyle name="Comma [0] 2 2 2 5 2 4 5" xfId="18828"/>
    <cellStyle name="Comma [0] 2 2 2 5 2 5 4" xfId="18829"/>
    <cellStyle name="Comma [0] 2 3 3 2 7 10" xfId="18830"/>
    <cellStyle name="Comma [0] 2 2 2 5 2 5 5" xfId="18831"/>
    <cellStyle name="Comma [0] 2 2 2 5 2 6 2" xfId="18832"/>
    <cellStyle name="Comma [0] 2 2 2 5 2 7 2" xfId="18833"/>
    <cellStyle name="Comma [0] 2 2 2 5 2 9" xfId="18834"/>
    <cellStyle name="Comma [0] 2 2 3 4 3 3 3 2" xfId="18835"/>
    <cellStyle name="Comma [0] 2 2 2 5 3" xfId="18836"/>
    <cellStyle name="Comma [0] 2 4 5 4" xfId="18837"/>
    <cellStyle name="Comma [0] 2 2 4 8 7 2 2 4" xfId="18838"/>
    <cellStyle name="Comma [0] 2 2 2 5 3 10" xfId="18839"/>
    <cellStyle name="Comma [0] 3 2 2 11 5 5" xfId="18840"/>
    <cellStyle name="Comma [0] 2 2 7 10" xfId="18841"/>
    <cellStyle name="Comma [0] 2 2 2 5 3 2" xfId="18842"/>
    <cellStyle name="Comma [0] 2 2 7 10 2" xfId="18843"/>
    <cellStyle name="Comma [0] 2 2 2 5 3 2 2" xfId="18844"/>
    <cellStyle name="Comma [0] 2 2 4 18 2 4" xfId="18845"/>
    <cellStyle name="Comma [0] 2 2 8 4 3 2 2" xfId="18846"/>
    <cellStyle name="Comma [0] 5 2 8 6 2" xfId="18847"/>
    <cellStyle name="Comma [0] 2 2 7 10 2 5" xfId="18848"/>
    <cellStyle name="Comma [0] 2 2 2 5 3 2 2 5" xfId="18849"/>
    <cellStyle name="Comma [0] 3 3 10 4 2 2" xfId="18850"/>
    <cellStyle name="Comma [0] 2 3 2 4 3 5 4" xfId="18851"/>
    <cellStyle name="Comma [0] 3 4 3 5 3 3 2" xfId="18852"/>
    <cellStyle name="Comma [0] 2 2 3 5 4 2 2 3" xfId="18853"/>
    <cellStyle name="Comma [0] 2 2 7 10 3" xfId="18854"/>
    <cellStyle name="Comma [0] 2 2 2 5 3 2 3" xfId="18855"/>
    <cellStyle name="Comma [0] 2 2 7 10 4" xfId="18856"/>
    <cellStyle name="Comma [0] 2 2 2 5 3 2 4" xfId="18857"/>
    <cellStyle name="Comma [0] 4 2 4 4 8" xfId="18858"/>
    <cellStyle name="Comma [0] 3 2 2 8 5 3 7" xfId="18859"/>
    <cellStyle name="Comma [0] 2 2 7 10 4 2" xfId="18860"/>
    <cellStyle name="Comma [0] 2 2 2 5 3 2 4 2" xfId="18861"/>
    <cellStyle name="Comma [0] 2 2 3 12 2 6" xfId="18862"/>
    <cellStyle name="Comma [0] 2 3 2 6 3 2 2 2" xfId="18863"/>
    <cellStyle name="Comma [0] 5 4 8 3 2" xfId="18864"/>
    <cellStyle name="Comma [0] 2 4 2 7 3 2 2" xfId="18865"/>
    <cellStyle name="Comma [0] 2 2 7 10 6" xfId="18866"/>
    <cellStyle name="Comma [0] 2 2 2 5 3 2 6" xfId="18867"/>
    <cellStyle name="Comma [0] 2 2 7 11" xfId="18868"/>
    <cellStyle name="Comma [0] 2 2 2 5 3 3" xfId="18869"/>
    <cellStyle name="Comma [0] 2 2 7 11 2" xfId="18870"/>
    <cellStyle name="Comma [0] 2 2 2 5 3 3 2" xfId="18871"/>
    <cellStyle name="Comma [0] 2 3 2 8 10 2 5" xfId="18872"/>
    <cellStyle name="Comma [0] 2 3 3 3 13" xfId="18873"/>
    <cellStyle name="Comma [0] 2 2 7 11 3" xfId="18874"/>
    <cellStyle name="Comma [0] 2 2 2 5 3 3 3" xfId="18875"/>
    <cellStyle name="Comma [0] 2 3 3 3 14" xfId="18876"/>
    <cellStyle name="Comma [0] 4 2 5 3 8" xfId="18877"/>
    <cellStyle name="Comma [0] 3 2 2 8 6 2 7" xfId="18878"/>
    <cellStyle name="Comma [0] 2 2 7 11 3 2" xfId="18879"/>
    <cellStyle name="Comma [0] 2 2 2 5 3 3 3 2" xfId="18880"/>
    <cellStyle name="Comma [0] 2 3 3 3 14 2" xfId="18881"/>
    <cellStyle name="Comma [0] 2 2 7 11 4" xfId="18882"/>
    <cellStyle name="Comma [0] 2 2 2 5 3 3 4" xfId="18883"/>
    <cellStyle name="Comma [0] 2 3 3 3 15" xfId="18884"/>
    <cellStyle name="Comma [0] 4 2 5 4 8" xfId="18885"/>
    <cellStyle name="Comma [0] 3 2 2 8 6 3 7" xfId="18886"/>
    <cellStyle name="Comma [0] 2 2 7 11 4 2" xfId="18887"/>
    <cellStyle name="Comma [0] 2 2 2 5 3 3 4 2" xfId="18888"/>
    <cellStyle name="Comma [0] 2 3 3 3 15 2" xfId="18889"/>
    <cellStyle name="Comma [0] 2 2 3 13 2 6" xfId="18890"/>
    <cellStyle name="Comma [0] 2 3 2 6 3 3 2 2" xfId="18891"/>
    <cellStyle name="Comma [0] 5 4 8 4 2" xfId="18892"/>
    <cellStyle name="Comma [0] 2 4 2 7 3 3 2" xfId="18893"/>
    <cellStyle name="Comma [0] 2 2 7 11 6" xfId="18894"/>
    <cellStyle name="Comma [0] 2 2 2 5 3 3 6" xfId="18895"/>
    <cellStyle name="Comma [0] 2 3 3 3 17" xfId="18896"/>
    <cellStyle name="Comma [0] 2 2 7 11 7" xfId="18897"/>
    <cellStyle name="Comma [0] 2 2 2 5 3 3 7" xfId="18898"/>
    <cellStyle name="Comma [0] 2 3 3 3 18" xfId="18899"/>
    <cellStyle name="Comma [0] 2 2 7 12 3" xfId="18900"/>
    <cellStyle name="Comma [0] 2 2 2 5 3 4 3" xfId="18901"/>
    <cellStyle name="Comma [0] 2 2 7 12 4" xfId="18902"/>
    <cellStyle name="Comma [0] 2 2 2 5 3 4 4" xfId="18903"/>
    <cellStyle name="Comma [0] 2 2 7 12 5" xfId="18904"/>
    <cellStyle name="Comma [0] 2 2 2 5 3 4 5" xfId="18905"/>
    <cellStyle name="Comma [0] 3 3 3 6 3 3 2" xfId="18906"/>
    <cellStyle name="Comma [0] 2 2 2 5 5 2 2 3" xfId="18907"/>
    <cellStyle name="Comma [0] 2 2 7 13 4" xfId="18908"/>
    <cellStyle name="Comma [0] 2 2 2 5 3 5 4" xfId="18909"/>
    <cellStyle name="Comma [0] 2 2 2 5 5 2 2 4" xfId="18910"/>
    <cellStyle name="Comma [0] 2 2 7 13 5" xfId="18911"/>
    <cellStyle name="Comma [0] 2 2 2 5 3 5 5" xfId="18912"/>
    <cellStyle name="Comma [0] 2 3 2 6 3 5 3" xfId="18913"/>
    <cellStyle name="Comma [0] 2 2 3 5 6 2 2 2" xfId="18914"/>
    <cellStyle name="Comma [0] 2 2 7 14 2" xfId="18915"/>
    <cellStyle name="Comma [0] 2 2 2 5 3 6 2" xfId="18916"/>
    <cellStyle name="Comma [0] 2 2 7 15 2" xfId="18917"/>
    <cellStyle name="Comma [0] 2 2 2 5 3 7 2" xfId="18918"/>
    <cellStyle name="Comma [0] 2 2 7 17" xfId="18919"/>
    <cellStyle name="Comma [0] 2 2 2 5 3 9" xfId="18920"/>
    <cellStyle name="Comma [0] 2 2 2 5 4 2 3" xfId="18921"/>
    <cellStyle name="Comma [0] 2 2 4 9 4 3 4" xfId="18922"/>
    <cellStyle name="Comma [0] 5 9 2 2 2" xfId="18923"/>
    <cellStyle name="Comma [0] 2 3 6 10 2 2" xfId="18924"/>
    <cellStyle name="Comma [0] 2 2 2 5 4 10" xfId="18925"/>
    <cellStyle name="Comma [0] 4 2 9 8 2 2 2" xfId="18926"/>
    <cellStyle name="Comma [0] 2 2 2 5 4 2 4" xfId="18927"/>
    <cellStyle name="Comma [0] 3 2 2 6 10 2 2" xfId="18928"/>
    <cellStyle name="Comma [0] 2 2 2 5 4 2 5" xfId="18929"/>
    <cellStyle name="Comma [0] 5 4 9 3 2" xfId="18930"/>
    <cellStyle name="Comma [0] 2 4 2 7 4 2 2" xfId="18931"/>
    <cellStyle name="Comma [0] 3 2 2 6 10 2 3" xfId="18932"/>
    <cellStyle name="Comma [0] 2 2 2 5 4 2 6" xfId="18933"/>
    <cellStyle name="Comma [0] 2 2 2 5 4 3 2" xfId="18934"/>
    <cellStyle name="Comma [0] 2 3 3 8 13" xfId="18935"/>
    <cellStyle name="Comma [0] 3 3 7 3 8" xfId="18936"/>
    <cellStyle name="Comma [0] 2 3 3 2 8 6" xfId="18937"/>
    <cellStyle name="Comma [0] 2 2 2 5 4 3 2 2 2" xfId="18938"/>
    <cellStyle name="Comma [0] 2 2 2 5 4 3 3" xfId="18939"/>
    <cellStyle name="Comma [0] 2 3 3 8 14" xfId="18940"/>
    <cellStyle name="Comma [0] 4 3 5 3 8" xfId="18941"/>
    <cellStyle name="Comma [0] 3 2 2 9 6 2 7" xfId="18942"/>
    <cellStyle name="Comma [0] 2 2 2 5 4 3 3 2" xfId="18943"/>
    <cellStyle name="Comma [0] 2 3 3 8 14 2" xfId="18944"/>
    <cellStyle name="Comma [0] 2 2 2 5 4 3 4" xfId="18945"/>
    <cellStyle name="Comma [0] 2 3 3 8 15" xfId="18946"/>
    <cellStyle name="Comma [0] 4 3 5 4 8" xfId="18947"/>
    <cellStyle name="Comma [0] 3 2 2 9 6 3 7" xfId="18948"/>
    <cellStyle name="Comma [0] 2 2 2 5 4 3 4 2" xfId="18949"/>
    <cellStyle name="Comma [0] 3 2 2 6 10 3 2" xfId="18950"/>
    <cellStyle name="Comma [0] 2 2 2 5 4 3 5" xfId="18951"/>
    <cellStyle name="Comma [0] 2 3 3 8 16" xfId="18952"/>
    <cellStyle name="Comma [0] 2 2 2 5 4 3 6" xfId="18953"/>
    <cellStyle name="Comma [0] 2 3 3 8 17" xfId="18954"/>
    <cellStyle name="Comma [0] 2 2 2 5 4 3 7" xfId="18955"/>
    <cellStyle name="Comma [0] 2 2 2 5 4 4 2" xfId="18956"/>
    <cellStyle name="Comma [0] 2 3 3 5 7 2 7" xfId="18957"/>
    <cellStyle name="Comma [0] 2 2 2 5 4 4 3" xfId="18958"/>
    <cellStyle name="Comma [0] 2 2 2 5 4 4 4" xfId="18959"/>
    <cellStyle name="Comma [0] 3 2 2 6 10 4 2" xfId="18960"/>
    <cellStyle name="Comma [0] 2 2 2 5 4 4 5" xfId="18961"/>
    <cellStyle name="Comma [0] 2 2 2 5 5 3 2 2" xfId="18962"/>
    <cellStyle name="Comma [0] 2 2 2 5 4 5 3" xfId="18963"/>
    <cellStyle name="Comma [0] 2 3 2 6 4 5 3" xfId="18964"/>
    <cellStyle name="Comma [0] 3 5 2 4 3" xfId="18965"/>
    <cellStyle name="Comma [0] 2 2 3 5 6 3 2 2" xfId="18966"/>
    <cellStyle name="Comma [0] 2 2 2 5 5 3 2 4" xfId="18967"/>
    <cellStyle name="Comma [0] 2 2 2 5 4 5 5" xfId="18968"/>
    <cellStyle name="Comma [0] 2 2 3 12 3 2 2 2" xfId="18969"/>
    <cellStyle name="Comma [0] 4 2 10 2 2 4" xfId="18970"/>
    <cellStyle name="Comma [0] 2 2 2 5 4 6 2" xfId="18971"/>
    <cellStyle name="Comma [0] 2 2 2 5 4 7 2" xfId="18972"/>
    <cellStyle name="Comma [0] 2 2 3 12 3 2 5" xfId="18973"/>
    <cellStyle name="Comma [0] 4 2 7 12 2 2" xfId="18974"/>
    <cellStyle name="Comma [0] 2 2 2 5 4 9" xfId="18975"/>
    <cellStyle name="Comma [0] 2 2 2 5 5 3 4 2" xfId="18976"/>
    <cellStyle name="Comma [0] 5 8 6 6" xfId="18977"/>
    <cellStyle name="Comma [0] 2 2 2 5 5 10" xfId="18978"/>
    <cellStyle name="Comma [0] 2 2 2 5 5 2 2 2 2" xfId="18979"/>
    <cellStyle name="Comma [0] 3 3 12 4 2 2" xfId="18980"/>
    <cellStyle name="Comma [0] 2 3 2 6 3 5 4" xfId="18981"/>
    <cellStyle name="Comma [0] 3 4 3 7 3 3 2" xfId="18982"/>
    <cellStyle name="Comma [0] 2 2 3 5 6 2 2 3" xfId="18983"/>
    <cellStyle name="Comma [0] 2 2 8 6 3 2 2" xfId="18984"/>
    <cellStyle name="Comma [0] 5 4 8 6 2" xfId="18985"/>
    <cellStyle name="Comma [0] 2 2 2 5 5 2 2 5" xfId="18986"/>
    <cellStyle name="Comma [0] 4 2 4 5 3 2 3" xfId="18987"/>
    <cellStyle name="Comma [0] 2 2 2 5 5 2 3 2" xfId="18988"/>
    <cellStyle name="Comma [0] 2 2 2 5 5 2 4 2" xfId="18989"/>
    <cellStyle name="Comma [0] 3 3 20 4" xfId="18990"/>
    <cellStyle name="Comma [0] 3 3 15 4" xfId="18991"/>
    <cellStyle name="Comma [0] 2 3 2 13 2 2 5" xfId="18992"/>
    <cellStyle name="Comma [0] 3 12 5 5 2 2" xfId="18993"/>
    <cellStyle name="Comma [0] 2 2 5 7 5 3" xfId="18994"/>
    <cellStyle name="Comma [0] 2 2 4 9 5 3 7" xfId="18995"/>
    <cellStyle name="Comma [0] 5 9 3 2 5" xfId="18996"/>
    <cellStyle name="Comma [0] 2 3 6 11 2 5" xfId="18997"/>
    <cellStyle name="Comma [0] 2 2 2 8 4 2 2 2" xfId="18998"/>
    <cellStyle name="Comma [0] 2 2 8 9 3" xfId="18999"/>
    <cellStyle name="Comma [0] 2 4 2 7 5 2 2" xfId="19000"/>
    <cellStyle name="Comma [0] 3 2 2 6 11 2 3" xfId="19001"/>
    <cellStyle name="Comma [0] 2 2 2 5 5 2 6" xfId="19002"/>
    <cellStyle name="Comma [0] 2 2 5 7 5 4" xfId="19003"/>
    <cellStyle name="Comma [0] 3 3 6 5 3 3 2" xfId="19004"/>
    <cellStyle name="Comma [0] 3 2 6 7 5 2" xfId="19005"/>
    <cellStyle name="Comma [0] 2 2 2 8 4 2 2 3" xfId="19006"/>
    <cellStyle name="Comma [0] 2 2 8 9 4" xfId="19007"/>
    <cellStyle name="Comma [0] 3 2 2 6 11 2 4" xfId="19008"/>
    <cellStyle name="Comma [0] 2 2 2 5 5 2 7" xfId="19009"/>
    <cellStyle name="Comma [0] 2 2 2 5 5 3 2 2 2" xfId="19010"/>
    <cellStyle name="Comma [0] 3 3 12 5 2 2" xfId="19011"/>
    <cellStyle name="Comma [0] 2 3 2 6 4 5 4" xfId="19012"/>
    <cellStyle name="Comma [0] 3 5 2 4 4" xfId="19013"/>
    <cellStyle name="Comma [0] 2 2 3 5 6 3 2 3" xfId="19014"/>
    <cellStyle name="Comma [0] 3 2 6 7 2 2 2 2" xfId="19015"/>
    <cellStyle name="Comma [0] 2 2 8 6 4 2 2" xfId="19016"/>
    <cellStyle name="Comma [0] 2 2 2 5 5 3 2 5" xfId="19017"/>
    <cellStyle name="Comma [0] 2 2 2 5 5 3 3" xfId="19018"/>
    <cellStyle name="Comma [0] 2 2 2 5 5 3 3 2" xfId="19019"/>
    <cellStyle name="Comma [0] 2 2 2 5 5 3 4" xfId="19020"/>
    <cellStyle name="Comma [0] 5 8 6 10" xfId="19021"/>
    <cellStyle name="Comma [0] 3 2 2 6 11 3 2" xfId="19022"/>
    <cellStyle name="Comma [0] 2 2 2 5 5 3 5" xfId="19023"/>
    <cellStyle name="Comma [0] 2 3 8 10 4 2" xfId="19024"/>
    <cellStyle name="Comma [0] 4 2 7 4 3 2 3" xfId="19025"/>
    <cellStyle name="Comma [0] 2 2 2 8 4 2 3 2" xfId="19026"/>
    <cellStyle name="Comma [0] 2 2 2 5 5 3 6" xfId="19027"/>
    <cellStyle name="Comma [0] 2 2 2 5 5 3 7" xfId="19028"/>
    <cellStyle name="Comma [0] 2 2 2 5 5 5 3" xfId="19029"/>
    <cellStyle name="Comma [0] 3 2 2 5 4 2 2 4" xfId="19030"/>
    <cellStyle name="Comma [0] 2 2 2 5 5 4 2 2" xfId="19031"/>
    <cellStyle name="Comma [0] 2 2 2 5 5 4 3" xfId="19032"/>
    <cellStyle name="Comma [0] 2 2 2 5 5 4 4" xfId="19033"/>
    <cellStyle name="Comma [0] 3 2 2 6 11 4 2" xfId="19034"/>
    <cellStyle name="Comma [0] 2 2 2 5 5 4 5" xfId="19035"/>
    <cellStyle name="Comma [0] 2 2 2 5 5 5 2" xfId="19036"/>
    <cellStyle name="Comma [0] 2 3 3 5 8 3 7" xfId="19037"/>
    <cellStyle name="Comma [0] 2 2 2 8 18" xfId="19038"/>
    <cellStyle name="Comma [0] 2 2 2 5 5 5 4" xfId="19039"/>
    <cellStyle name="Comma [0] 2 3 2 6 5 5 3" xfId="19040"/>
    <cellStyle name="Comma [0] 3 5 3 4 3" xfId="19041"/>
    <cellStyle name="Comma [0] 2 2 3 5 6 4 2 2" xfId="19042"/>
    <cellStyle name="Comma [0] 2 2 2 5 5 5 5" xfId="19043"/>
    <cellStyle name="Comma [0] 2 2 2 5 5 7 2" xfId="19044"/>
    <cellStyle name="Comma [0] 2 2 2 8 8 3 5" xfId="19045"/>
    <cellStyle name="Comma [0] 4 2 5 4 4 3" xfId="19046"/>
    <cellStyle name="Comma [0] 2 3 2 4 10 6" xfId="19047"/>
    <cellStyle name="Comma [0] 2 2 3 4 4 7" xfId="19048"/>
    <cellStyle name="Comma [0] 3 2 4 4 4 5" xfId="19049"/>
    <cellStyle name="Comma [0] 3 2 10 5 7" xfId="19050"/>
    <cellStyle name="Comma [0] 2 2 3 13 2 2 3" xfId="19051"/>
    <cellStyle name="Comma [0] 2 2 2 5 6 10" xfId="19052"/>
    <cellStyle name="Comma [0] 2 2 5 8 5 4" xfId="19053"/>
    <cellStyle name="Comma [0] 4 2 2 2 3 5" xfId="19054"/>
    <cellStyle name="Comma [0] 3 2 6 8 5 2" xfId="19055"/>
    <cellStyle name="Comma [0] 2 2 2 8 4 3 2 3" xfId="19056"/>
    <cellStyle name="Comma [0] 2 2 9 9 4" xfId="19057"/>
    <cellStyle name="Comma [0] 2 2 2 5 6 2 7" xfId="19058"/>
    <cellStyle name="Comma [0] 2 2 2 5 6 3 7" xfId="19059"/>
    <cellStyle name="Comma [0] 2 2 2 5 6 7" xfId="19060"/>
    <cellStyle name="Comma [0] 2 2 2 5 6 8" xfId="19061"/>
    <cellStyle name="Comma [0] 4 2 14 3 2 2" xfId="19062"/>
    <cellStyle name="Comma [0] 2 3 11 6 3 6" xfId="19063"/>
    <cellStyle name="Comma [0] 4 8 6 3 5" xfId="19064"/>
    <cellStyle name="Comma [0] 2 2 2 5 7 2 2 2 2" xfId="19065"/>
    <cellStyle name="Comma [0] 4 2 14 3 3" xfId="19066"/>
    <cellStyle name="Comma [0] 2 2 2 7 3 5 4" xfId="19067"/>
    <cellStyle name="Comma [0] 3 3 3 8 3 3 2" xfId="19068"/>
    <cellStyle name="Comma [0] 2 2 4 7 3 3 2 2" xfId="19069"/>
    <cellStyle name="Comma [0] 2 2 2 5 7 2 2 3" xfId="19070"/>
    <cellStyle name="Comma [0] 2 2 3 7 2 3 2 4" xfId="19071"/>
    <cellStyle name="Comma [0] 2 3 2 8 3 5 2" xfId="19072"/>
    <cellStyle name="Comma [0] 2 2 2 7 3 10" xfId="19073"/>
    <cellStyle name="Comma [0] 4 2 14 3 4" xfId="19074"/>
    <cellStyle name="Comma [0] 2 2 2 7 3 5 5" xfId="19075"/>
    <cellStyle name="Comma [0] 2 2 4 7 3 3 2 3" xfId="19076"/>
    <cellStyle name="Comma [0] 2 2 2 5 7 2 2 4" xfId="19077"/>
    <cellStyle name="Comma [0] 2 2 3 7 2 3 2 5" xfId="19078"/>
    <cellStyle name="Comma [0] 2 3 2 8 3 5 3" xfId="19079"/>
    <cellStyle name="Comma [0] 2 2 3 5 8 2 2 2" xfId="19080"/>
    <cellStyle name="Comma [0] 4 2 14 3 5" xfId="19081"/>
    <cellStyle name="Comma [0] 2 2 8 8 3 2 2" xfId="19082"/>
    <cellStyle name="Comma [0] 3 11 13 2" xfId="19083"/>
    <cellStyle name="Comma [0] 5 6 8 6 2" xfId="19084"/>
    <cellStyle name="Comma [0] 2 2 4 7 3 3 2 4" xfId="19085"/>
    <cellStyle name="Comma [0] 2 2 2 5 7 2 2 5" xfId="19086"/>
    <cellStyle name="Comma [0] 3 3 14 4 2 2" xfId="19087"/>
    <cellStyle name="Comma [0] 2 3 2 8 3 5 4" xfId="19088"/>
    <cellStyle name="Comma [0] 2 2 3 5 8 2 2 3" xfId="19089"/>
    <cellStyle name="Comma [0] 4 2 4 7 3 2 3" xfId="19090"/>
    <cellStyle name="Comma [0] 2 2 2 5 7 2 3 2" xfId="19091"/>
    <cellStyle name="Comma [0] 2 2 2 5 7 2 4 2" xfId="19092"/>
    <cellStyle name="Comma [0] 2 3 3 8 2 3 2 3" xfId="19093"/>
    <cellStyle name="Comma [0] 2 2 4 9 7 3 7" xfId="19094"/>
    <cellStyle name="Comma [0] 4 2 2 3 3 4" xfId="19095"/>
    <cellStyle name="Comma [0] 3 2 2 8 3 2 2 4" xfId="19096"/>
    <cellStyle name="Comma [0] 2 2 2 8 4 4 2 2" xfId="19097"/>
    <cellStyle name="Comma [0] 2 2 2 5 7 2 6" xfId="19098"/>
    <cellStyle name="Comma [0] 2 2 2 5 7 2 7" xfId="19099"/>
    <cellStyle name="Comma [0] 4 2 15 3 2" xfId="19100"/>
    <cellStyle name="Comma [0] 2 2 2 7 4 5 3" xfId="19101"/>
    <cellStyle name="Comma [0] 2 2 2 5 7 3 2 2" xfId="19102"/>
    <cellStyle name="Comma [0] 4 9 6 3 5" xfId="19103"/>
    <cellStyle name="Comma [0] 2 2 2 5 7 3 2 2 2" xfId="19104"/>
    <cellStyle name="Comma [0] 4 2 15 3 3" xfId="19105"/>
    <cellStyle name="Comma [0] 2 2 2 7 4 5 4" xfId="19106"/>
    <cellStyle name="Comma [0] 2 2 4 7 3 4 2 2" xfId="19107"/>
    <cellStyle name="Comma [0] 2 2 2 5 7 3 2 3" xfId="19108"/>
    <cellStyle name="Comma [0] 2 3 2 8 4 5 2" xfId="19109"/>
    <cellStyle name="Comma [0] 3 7 2 4 2" xfId="19110"/>
    <cellStyle name="Comma [0] 3 2 5 7 3 2 2 2" xfId="19111"/>
    <cellStyle name="Comma [0] 2 2 2 7 8 10" xfId="19112"/>
    <cellStyle name="Comma [0] 2 3 2 8 4 5 3" xfId="19113"/>
    <cellStyle name="Comma [0] 3 7 2 4 3" xfId="19114"/>
    <cellStyle name="Comma [0] 2 2 3 5 8 3 2 2" xfId="19115"/>
    <cellStyle name="Comma [0] 4 2 15 3 4" xfId="19116"/>
    <cellStyle name="Comma [0] 3 5 10 2" xfId="19117"/>
    <cellStyle name="Comma [0] 2 2 2 7 4 5 5" xfId="19118"/>
    <cellStyle name="Comma [0] 2 2 2 5 7 3 2 4" xfId="19119"/>
    <cellStyle name="Comma [0] 4 2 5 2 2 3 2" xfId="19120"/>
    <cellStyle name="Comma [0] 3 3 14 5 2 2" xfId="19121"/>
    <cellStyle name="Comma [0] 2 3 2 8 4 5 4" xfId="19122"/>
    <cellStyle name="Comma [0] 3 7 2 4 4" xfId="19123"/>
    <cellStyle name="Comma [0] 2 2 3 5 8 3 2 3" xfId="19124"/>
    <cellStyle name="Comma [0] 2 2 3 2 2 7 2" xfId="19125"/>
    <cellStyle name="Comma [0] 4 2 15 3 5" xfId="19126"/>
    <cellStyle name="Comma [0] 3 5 10 3" xfId="19127"/>
    <cellStyle name="Comma [0] 2 2 8 8 4 2 2" xfId="19128"/>
    <cellStyle name="Comma [0] 2 2 2 5 7 3 2 5" xfId="19129"/>
    <cellStyle name="Comma [0] 2 2 2 5 7 3 3" xfId="19130"/>
    <cellStyle name="Comma [0] 2 2 2 5 7 3 3 2" xfId="19131"/>
    <cellStyle name="Comma [0] 2 2 2 5 7 3 4" xfId="19132"/>
    <cellStyle name="Comma [0] 2 2 2 5 7 3 4 2" xfId="19133"/>
    <cellStyle name="Comma [0] 2 2 2 5 7 3 5" xfId="19134"/>
    <cellStyle name="Comma [0] 2 2 2 5 7 3 6" xfId="19135"/>
    <cellStyle name="Comma [0] 4 2 16 3 2" xfId="19136"/>
    <cellStyle name="Comma [0] 2 2 2 7 5 5 3" xfId="19137"/>
    <cellStyle name="Comma [0] 3 2 2 5 6 2 2 4" xfId="19138"/>
    <cellStyle name="Comma [0] 2 2 7 2 10" xfId="19139"/>
    <cellStyle name="Comma [0] 2 2 2 5 7 4 2 2" xfId="19140"/>
    <cellStyle name="Comma [0] 2 2 2 5 7 4 3" xfId="19141"/>
    <cellStyle name="Comma [0] 2 2 2 5 7 4 4" xfId="19142"/>
    <cellStyle name="Comma [0] 2 2 2 5 7 4 5" xfId="19143"/>
    <cellStyle name="Comma [0] 2 2 2 5 7 5 2" xfId="19144"/>
    <cellStyle name="Comma [0] 2 2 2 5 7 5 3" xfId="19145"/>
    <cellStyle name="Comma [0] 2 2 2 5 7 5 4" xfId="19146"/>
    <cellStyle name="Comma [0] 2 3 3 3 7 10" xfId="19147"/>
    <cellStyle name="Comma [0] 2 2 2 5 7 5 5" xfId="19148"/>
    <cellStyle name="Comma [0] 2 2 2 5 7 7" xfId="19149"/>
    <cellStyle name="Comma [0] 2 2 2 5 7 7 2" xfId="19150"/>
    <cellStyle name="Comma [0] 2 2 2 5 7 8" xfId="19151"/>
    <cellStyle name="Comma [0] 4 3 9 10 7" xfId="19152"/>
    <cellStyle name="Comma [0] 2 2 4 8 7 3 2 4" xfId="19153"/>
    <cellStyle name="Comma [0] 3 2 2 12 5 5" xfId="19154"/>
    <cellStyle name="Comma [0] 2 2 2 5 8 10" xfId="19155"/>
    <cellStyle name="Comma [0] 2 2 4 7 4 3 2 2" xfId="19156"/>
    <cellStyle name="Comma [0] 2 2 2 5 8 2 2 3" xfId="19157"/>
    <cellStyle name="Comma [0] 2 2 8 10 2 3" xfId="19158"/>
    <cellStyle name="Comma [0] 2 2 2 8 3 5 4" xfId="19159"/>
    <cellStyle name="Comma [0] 5 2 2 4 5" xfId="19160"/>
    <cellStyle name="Comma [0] 2 2 3 7 3 3 2 4" xfId="19161"/>
    <cellStyle name="Comma [0] 2 3 2 9 3 5 2" xfId="19162"/>
    <cellStyle name="Comma [0] 2 2 4 7 4 3 2 3" xfId="19163"/>
    <cellStyle name="Comma [0] 2 2 2 5 8 2 2 4" xfId="19164"/>
    <cellStyle name="Comma [0] 2 2 8 10 2 4" xfId="19165"/>
    <cellStyle name="Comma [0] 2 2 2 8 3 5 5" xfId="19166"/>
    <cellStyle name="Comma [0] 2 2 3 7 3 3 2 5" xfId="19167"/>
    <cellStyle name="Comma [0] 2 3 2 9 3 5 3" xfId="19168"/>
    <cellStyle name="Comma [0] 2 2 3 5 9 2 2 2" xfId="19169"/>
    <cellStyle name="Comma [0] 2 2 4 7 4 3 2 4" xfId="19170"/>
    <cellStyle name="Comma [0] 2 2 2 5 8 2 2 5" xfId="19171"/>
    <cellStyle name="Comma [0] 2 2 8 10 2 5" xfId="19172"/>
    <cellStyle name="Comma [0] 4 2 4 8 3 2 3" xfId="19173"/>
    <cellStyle name="Comma [0] 2 2 2 5 8 2 3 2" xfId="19174"/>
    <cellStyle name="Comma [0] 2 2 8 10 3 2" xfId="19175"/>
    <cellStyle name="Comma [0] 5 7 10 6" xfId="19176"/>
    <cellStyle name="Comma [0] 2 3 2 8 2 3 2 5" xfId="19177"/>
    <cellStyle name="Comma [0] 2 2 4 12 2 6" xfId="19178"/>
    <cellStyle name="Comma [0] 2 3 2 6 8 2 2 2" xfId="19179"/>
    <cellStyle name="Comma [0] 2 2 2 5 8 2 4 2" xfId="19180"/>
    <cellStyle name="Comma [0] 2 2 8 10 4 2" xfId="19181"/>
    <cellStyle name="Comma [0] 2 3 3 8 3 3 2 3" xfId="19182"/>
    <cellStyle name="Comma [0] 4 2 2 4 3 4" xfId="19183"/>
    <cellStyle name="Comma [0] 3 2 2 8 3 3 2 4" xfId="19184"/>
    <cellStyle name="Comma [0] 2 2 2 8 4 5 2 2" xfId="19185"/>
    <cellStyle name="Comma [0] 2 2 2 5 8 2 6" xfId="19186"/>
    <cellStyle name="Comma [0] 2 2 8 10 6" xfId="19187"/>
    <cellStyle name="Comma [0] 2 2 2 5 8 2 7" xfId="19188"/>
    <cellStyle name="Comma [0] 2 2 8 10 7" xfId="19189"/>
    <cellStyle name="Comma [0] 2 2 2 5 8 3 2 2" xfId="19190"/>
    <cellStyle name="Comma [0] 2 2 8 11 2 2" xfId="19191"/>
    <cellStyle name="Comma [0] 2 2 2 8 4 5 3" xfId="19192"/>
    <cellStyle name="Comma [0] 2 2 2 5 8 3 6" xfId="19193"/>
    <cellStyle name="Comma [0] 2 2 8 11 6" xfId="19194"/>
    <cellStyle name="Comma [0] 2 2 3 10 2 2 4" xfId="19195"/>
    <cellStyle name="Comma [0] 2 2 2 5 8 3 2 2 2" xfId="19196"/>
    <cellStyle name="Comma [0] 2 2 8 11 2 2 2" xfId="19197"/>
    <cellStyle name="Comma [0] 2 2 4 7 4 4 2 2" xfId="19198"/>
    <cellStyle name="Comma [0] 2 2 2 5 8 3 2 3" xfId="19199"/>
    <cellStyle name="Comma [0] 2 2 8 11 2 3" xfId="19200"/>
    <cellStyle name="Comma [0] 2 2 2 8 4 5 4" xfId="19201"/>
    <cellStyle name="Comma [0] 2 2 2 5 8 3 2 4" xfId="19202"/>
    <cellStyle name="Comma [0] 2 2 8 11 2 4" xfId="19203"/>
    <cellStyle name="Comma [0] 2 2 2 8 4 5 5" xfId="19204"/>
    <cellStyle name="Comma [0] 4 2 5 3 2 3 2" xfId="19205"/>
    <cellStyle name="Comma [0] 3 3 15 5 2 2" xfId="19206"/>
    <cellStyle name="Comma [0] 2 3 2 9 4 5 4" xfId="19207"/>
    <cellStyle name="Comma [0] 3 8 2 4 4" xfId="19208"/>
    <cellStyle name="Comma [0] 2 2 3 3 2 7 2" xfId="19209"/>
    <cellStyle name="Comma [0] 2 2 2 5 8 3 2 5" xfId="19210"/>
    <cellStyle name="Comma [0] 2 2 8 11 2 5" xfId="19211"/>
    <cellStyle name="Comma [0] 2 2 2 5 8 3 3" xfId="19212"/>
    <cellStyle name="Comma [0] 2 2 8 11 3" xfId="19213"/>
    <cellStyle name="Comma [0] 2 2 2 5 8 3 3 2" xfId="19214"/>
    <cellStyle name="Comma [0] 2 2 8 11 3 2" xfId="19215"/>
    <cellStyle name="Comma [0] 2 2 4 13 2 6" xfId="19216"/>
    <cellStyle name="Comma [0] 2 3 2 6 8 3 2 2" xfId="19217"/>
    <cellStyle name="Comma [0] 2 2 2 5 8 3 4 2" xfId="19218"/>
    <cellStyle name="Comma [0] 2 2 8 11 4 2" xfId="19219"/>
    <cellStyle name="Comma [0] 2 2 2 5 8 3 5" xfId="19220"/>
    <cellStyle name="Comma [0] 2 2 8 11 5" xfId="19221"/>
    <cellStyle name="Comma [0] 2 2 2 5 8 3 7" xfId="19222"/>
    <cellStyle name="Comma [0] 2 2 8 11 7" xfId="19223"/>
    <cellStyle name="Comma [0] 3 2 2 5 7 2 2 4" xfId="19224"/>
    <cellStyle name="Comma [0] 2 2 2 5 8 4 2 2" xfId="19225"/>
    <cellStyle name="Comma [0] 2 2 8 12 2 2" xfId="19226"/>
    <cellStyle name="Comma [0] 2 2 2 8 5 5 3" xfId="19227"/>
    <cellStyle name="Comma [0] 2 2 2 5 8 4 3" xfId="19228"/>
    <cellStyle name="Comma [0] 2 2 8 12 3" xfId="19229"/>
    <cellStyle name="Comma [0] 2 2 2 5 8 4 4" xfId="19230"/>
    <cellStyle name="Comma [0] 2 2 8 12 4" xfId="19231"/>
    <cellStyle name="Comma [0] 2 2 2 5 8 4 5" xfId="19232"/>
    <cellStyle name="Comma [0] 2 2 8 12 5" xfId="19233"/>
    <cellStyle name="Comma [0] 2 2 2 5 8 5 2" xfId="19234"/>
    <cellStyle name="Comma [0] 2 2 8 13 2" xfId="19235"/>
    <cellStyle name="Comma [0] 3 2 2 5 7 3 2 4" xfId="19236"/>
    <cellStyle name="Comma [0] 2 2 2 5 8 5 2 2" xfId="19237"/>
    <cellStyle name="Comma [0] 2 2 8 13 2 2" xfId="19238"/>
    <cellStyle name="Comma [0] 2 2 2 8 6 5 3" xfId="19239"/>
    <cellStyle name="Comma [0] 2 2 2 5 8 5 3" xfId="19240"/>
    <cellStyle name="Comma [0] 2 2 8 13 3" xfId="19241"/>
    <cellStyle name="Comma [0] 2 2 2 5 8 5 4" xfId="19242"/>
    <cellStyle name="Comma [0] 2 2 8 13 4" xfId="19243"/>
    <cellStyle name="Comma [0] 2 2 2 5 8 5 5" xfId="19244"/>
    <cellStyle name="Comma [0] 2 2 8 13 5" xfId="19245"/>
    <cellStyle name="Comma [0] 2 2 2 5 8 7" xfId="19246"/>
    <cellStyle name="Comma [0] 2 2 8 15" xfId="19247"/>
    <cellStyle name="Comma [0] 2 2 2 5 8 7 2" xfId="19248"/>
    <cellStyle name="Comma [0] 2 2 8 15 2" xfId="19249"/>
    <cellStyle name="Comma [0] 2 2 2 5 8 8" xfId="19250"/>
    <cellStyle name="Comma [0] 2 2 8 16" xfId="19251"/>
    <cellStyle name="Comma [0] 2 2 4 5 2 2 2" xfId="19252"/>
    <cellStyle name="Comma [0] 2 2 2 5 9 7" xfId="19253"/>
    <cellStyle name="Comma [0] 3 2 2 6 6 5" xfId="19254"/>
    <cellStyle name="Comma [0] 2 2 2 6 10 3" xfId="19255"/>
    <cellStyle name="Comma [0] 3 2 2 6 6 6" xfId="19256"/>
    <cellStyle name="Comma [0] 2 2 2 6 10 4" xfId="19257"/>
    <cellStyle name="Comma [0] 3 2 2 6 7 5" xfId="19258"/>
    <cellStyle name="Comma [0] 2 2 2 6 11 3" xfId="19259"/>
    <cellStyle name="Comma [0] 3 2 2 6 7 6" xfId="19260"/>
    <cellStyle name="Comma [0] 2 2 2 6 11 4" xfId="19261"/>
    <cellStyle name="Comma [0] 3 2 2 6 8 5" xfId="19262"/>
    <cellStyle name="Comma [0] 2 2 2 6 12 3" xfId="19263"/>
    <cellStyle name="Comma [0] 5 5 8 3 2 2 2" xfId="19264"/>
    <cellStyle name="Comma [0] 3 2 2 6 8 6" xfId="19265"/>
    <cellStyle name="Comma [0] 2 2 2 6 12 4" xfId="19266"/>
    <cellStyle name="Comma [0] 3 2 2 6 9 4" xfId="19267"/>
    <cellStyle name="Comma [0] 2 2 2 6 13 2" xfId="19268"/>
    <cellStyle name="Comma [0] 3 2 2 6 9 5" xfId="19269"/>
    <cellStyle name="Comma [0] 2 2 2 6 13 3" xfId="19270"/>
    <cellStyle name="Comma [0] 2 2 4 4 3 2 2" xfId="19271"/>
    <cellStyle name="Comma [0] 3 2 2 6 9 6" xfId="19272"/>
    <cellStyle name="Comma [0] 2 2 2 6 13 4" xfId="19273"/>
    <cellStyle name="Comma [0] 2 2 4 4 3 2 3" xfId="19274"/>
    <cellStyle name="Comma [0] 2 2 2 6 14 2" xfId="19275"/>
    <cellStyle name="Comma [0] 2 3 3 2 4 2 2" xfId="19276"/>
    <cellStyle name="Comma [0] 3 2 9 4 2 4 2" xfId="19277"/>
    <cellStyle name="Comma [0] 2 2 2 6 15" xfId="19278"/>
    <cellStyle name="Currency [0] 3 2 5" xfId="19279"/>
    <cellStyle name="Comma [0] 2 3 2 2 3 2 2 4" xfId="19280"/>
    <cellStyle name="Comma [0] 2 2 3 9 5 2 5" xfId="19281"/>
    <cellStyle name="Comma [0] 2 3 3 2 4 2 2 2" xfId="19282"/>
    <cellStyle name="Comma [0] 2 2 2 6 15 2" xfId="19283"/>
    <cellStyle name="Comma [0] 2 3 3 2 4 2 4" xfId="19284"/>
    <cellStyle name="Comma [0] 5 12 2 2 2 2" xfId="19285"/>
    <cellStyle name="Comma [0] 2 2 2 6 17" xfId="19286"/>
    <cellStyle name="Comma [0] 2 2 2 6 2" xfId="19287"/>
    <cellStyle name="Comma [0] 2 3 2 5 2 3 2 3" xfId="19288"/>
    <cellStyle name="Comma [0] 2 4 2 11 3 2" xfId="19289"/>
    <cellStyle name="Comma [0] 2 2 4 6 5 2 2" xfId="19290"/>
    <cellStyle name="Comma [0] 2 2 2 6 2 10" xfId="19291"/>
    <cellStyle name="Comma [0] 2 2 3 8 9 7" xfId="19292"/>
    <cellStyle name="Comma [0] 2 2 2 6 2 2" xfId="19293"/>
    <cellStyle name="Comma [0] 2 2 2 6 2 2 2" xfId="19294"/>
    <cellStyle name="Comma [0] 2 2 2 6 2 2 2 2" xfId="19295"/>
    <cellStyle name="Comma [0] 2 3 2 8 5 3 5" xfId="19296"/>
    <cellStyle name="Comma [0] 3 7 3 2 5" xfId="19297"/>
    <cellStyle name="Comma [0] 2 2 3 2 3 5 3" xfId="19298"/>
    <cellStyle name="Comma [0] 3 10 3 5 2 2" xfId="19299"/>
    <cellStyle name="Comma [0] 2 2 2 7 5 3 7" xfId="19300"/>
    <cellStyle name="Comma [0] 3 7 3 2 6" xfId="19301"/>
    <cellStyle name="Comma [0] 2 2 3 2 3 5 4" xfId="19302"/>
    <cellStyle name="Comma [0] 2 3 8 7 10" xfId="19303"/>
    <cellStyle name="Comma [0] 3 3 4 3 3 3 2" xfId="19304"/>
    <cellStyle name="Comma [0] 2 2 2 6 2 2 2 3" xfId="19305"/>
    <cellStyle name="Comma [0] 2 3 2 8 5 3 6" xfId="19306"/>
    <cellStyle name="Comma [0] 2 3 3 3 3 5 3" xfId="19307"/>
    <cellStyle name="Comma [0] 3 2 2 8 2 3 2" xfId="19308"/>
    <cellStyle name="Comma [0] 2 2 3 6 3 2 2 2" xfId="19309"/>
    <cellStyle name="Comma [0] 2 2 2 6 2 2 2 4" xfId="19310"/>
    <cellStyle name="Comma [0] 2 3 2 8 5 3 7" xfId="19311"/>
    <cellStyle name="Comma [0] 3 7 3 2 7" xfId="19312"/>
    <cellStyle name="Comma [0] 2 2 3 2 3 5 5" xfId="19313"/>
    <cellStyle name="Comma [0] 2 2 3 7 2 10" xfId="19314"/>
    <cellStyle name="Comma [0] 3 10 3 6" xfId="19315"/>
    <cellStyle name="Comma [0] 2 2 2 6 2 3" xfId="19316"/>
    <cellStyle name="Comma [0] 2 2 2 6 2 3 2" xfId="19317"/>
    <cellStyle name="Comma [0] 2 2 2 6 2 3 2 3" xfId="19318"/>
    <cellStyle name="Comma [0] 2 3 2 8 6 3 6" xfId="19319"/>
    <cellStyle name="Comma [0] 3 7 4 2 6" xfId="19320"/>
    <cellStyle name="Comma [0] 2 2 3 2 4 5 4" xfId="19321"/>
    <cellStyle name="Comma [0] 2 3 3 3 4 5 3" xfId="19322"/>
    <cellStyle name="Comma [0] 4 2 2 4 3" xfId="19323"/>
    <cellStyle name="Comma [0] 3 2 2 8 3 3 2" xfId="19324"/>
    <cellStyle name="Comma [0] 2 2 3 6 3 3 2 2" xfId="19325"/>
    <cellStyle name="Comma [0] 2 2 2 6 2 3 2 4" xfId="19326"/>
    <cellStyle name="Comma [0] 2 3 2 8 6 3 7" xfId="19327"/>
    <cellStyle name="Comma [0] 3 7 4 2 7" xfId="19328"/>
    <cellStyle name="Comma [0] 2 2 3 2 4 5 5" xfId="19329"/>
    <cellStyle name="Comma [0] 4 5 3 2 7" xfId="19330"/>
    <cellStyle name="Comma [0] 3 2 13 2 2 2 2" xfId="19331"/>
    <cellStyle name="Comma [0] 2 2 2 6 2 5 2" xfId="19332"/>
    <cellStyle name="Comma [0] 2 3 3 6 5 3 7" xfId="19333"/>
    <cellStyle name="Comma [0] 2 2 3 3 10 3" xfId="19334"/>
    <cellStyle name="Comma [0] 2 2 2 6 2 6 2" xfId="19335"/>
    <cellStyle name="Comma [0] 2 2 3 3 11 3" xfId="19336"/>
    <cellStyle name="Comma [0] 2 2 2 6 2 7 2" xfId="19337"/>
    <cellStyle name="Comma [0] 3 2 3 6 2 6" xfId="19338"/>
    <cellStyle name="Comma [0] 2 2 4 15 2 4 2" xfId="19339"/>
    <cellStyle name="Comma [0] 2 4 5 3 2 2 4" xfId="19340"/>
    <cellStyle name="Comma [0] 4 2 4 6 2 4" xfId="19341"/>
    <cellStyle name="Comma [0] 3 2 13 2 2 5" xfId="19342"/>
    <cellStyle name="Comma [0] 2 2 2 6 2 8" xfId="19343"/>
    <cellStyle name="Comma [0] 2 2 2 6 2 9" xfId="19344"/>
    <cellStyle name="Comma [0] 2 2 3 4 3 3 4 2" xfId="19345"/>
    <cellStyle name="Comma [0] 2 2 2 6 3" xfId="19346"/>
    <cellStyle name="Comma [0] 2 3 2 5 2 3 2 4" xfId="19347"/>
    <cellStyle name="Comma [0] 2 2 4 6 5 7 2" xfId="19348"/>
    <cellStyle name="Comma [0] 2 2 2 6 3 10" xfId="19349"/>
    <cellStyle name="Comma [0] 2 2 2 6 3 2" xfId="19350"/>
    <cellStyle name="Comma [0] 2 2 2 6 3 2 2" xfId="19351"/>
    <cellStyle name="Comma [0] 2 2 2 6 3 2 2 2" xfId="19352"/>
    <cellStyle name="Comma [0] 2 3 2 9 5 3 5" xfId="19353"/>
    <cellStyle name="Comma [0] 3 8 3 2 5" xfId="19354"/>
    <cellStyle name="Comma [0] 2 2 3 3 3 5 3" xfId="19355"/>
    <cellStyle name="Comma [0] 3 10 4 5 2 2" xfId="19356"/>
    <cellStyle name="Comma [0] 2 2 2 8 5 3 7" xfId="19357"/>
    <cellStyle name="Comma [0] 2 2 2 6 3 2 2 2 2" xfId="19358"/>
    <cellStyle name="Comma [0] 3 3 4 4 3 3 2" xfId="19359"/>
    <cellStyle name="Comma [0] 2 2 2 6 3 2 2 3" xfId="19360"/>
    <cellStyle name="Comma [0] 2 3 2 9 5 3 6" xfId="19361"/>
    <cellStyle name="Comma [0] 3 8 3 2 6" xfId="19362"/>
    <cellStyle name="Comma [0] 2 2 3 3 3 5 4" xfId="19363"/>
    <cellStyle name="Comma [0] 2 3 3 4 3 5 3" xfId="19364"/>
    <cellStyle name="Comma [0] 3 2 2 9 2 3 2" xfId="19365"/>
    <cellStyle name="Comma [0] 2 2 3 6 4 2 2 2" xfId="19366"/>
    <cellStyle name="Comma [0] 2 2 2 6 3 2 2 4" xfId="19367"/>
    <cellStyle name="Comma [0] 2 3 2 6 13 2" xfId="19368"/>
    <cellStyle name="Comma [0] 2 3 2 9 5 3 7" xfId="19369"/>
    <cellStyle name="Comma [0] 3 8 3 2 7" xfId="19370"/>
    <cellStyle name="Comma [0] 2 2 3 3 3 5 5" xfId="19371"/>
    <cellStyle name="Comma [0] 2 2 2 6 3 3 2" xfId="19372"/>
    <cellStyle name="Comma [0] 2 2 2 6 3 3 2 2" xfId="19373"/>
    <cellStyle name="Comma [0] 2 3 2 9 6 3 5" xfId="19374"/>
    <cellStyle name="Comma [0] 3 8 4 2 5" xfId="19375"/>
    <cellStyle name="Comma [0] 2 2 3 3 4 5 3" xfId="19376"/>
    <cellStyle name="Comma [0] 2 2 2 8 6 3 7" xfId="19377"/>
    <cellStyle name="Comma [0] 2 2 2 6 3 3 2 3" xfId="19378"/>
    <cellStyle name="Comma [0] 2 3 2 9 6 3 6" xfId="19379"/>
    <cellStyle name="Comma [0] 3 8 4 2 6" xfId="19380"/>
    <cellStyle name="Comma [0] 2 2 3 3 4 5 4" xfId="19381"/>
    <cellStyle name="Comma [0] 2 3 3 4 4 5 3" xfId="19382"/>
    <cellStyle name="Comma [0] 4 3 2 4 3" xfId="19383"/>
    <cellStyle name="Comma [0] 3 2 2 9 3 3 2" xfId="19384"/>
    <cellStyle name="Comma [0] 2 2 3 6 4 3 2 2" xfId="19385"/>
    <cellStyle name="Comma [0] 2 2 2 6 3 3 2 4" xfId="19386"/>
    <cellStyle name="Comma [0] 2 3 2 9 6 3 7" xfId="19387"/>
    <cellStyle name="Comma [0] 3 8 4 2 7" xfId="19388"/>
    <cellStyle name="Comma [0] 2 2 3 3 4 5 5" xfId="19389"/>
    <cellStyle name="Comma [0] 3 2 2 6 2 2 2 4" xfId="19390"/>
    <cellStyle name="Comma [0] 2 2 2 6 3 4 2 2" xfId="19391"/>
    <cellStyle name="Comma [0] 2 3 2 9 7 3 5" xfId="19392"/>
    <cellStyle name="Comma [0] 3 8 5 2 5" xfId="19393"/>
    <cellStyle name="Comma [0] 2 2 3 3 5 5 3" xfId="19394"/>
    <cellStyle name="Comma [0] 2 2 2 8 7 3 7" xfId="19395"/>
    <cellStyle name="Comma [0] 2 2 2 6 3 5 2" xfId="19396"/>
    <cellStyle name="Comma [0] 2 3 3 6 6 3 7" xfId="19397"/>
    <cellStyle name="Comma [0] 3 2 2 6 2 3 2 4" xfId="19398"/>
    <cellStyle name="Comma [0] 2 2 2 6 3 5 2 2" xfId="19399"/>
    <cellStyle name="Comma [0] 3 8 6 2 5" xfId="19400"/>
    <cellStyle name="Comma [0] 2 2 3 3 6 5 3" xfId="19401"/>
    <cellStyle name="Comma [0] 2 2 2 8 8 3 7" xfId="19402"/>
    <cellStyle name="Comma [0] 2 2 2 6 3 6 2" xfId="19403"/>
    <cellStyle name="Comma [0] 2 2 2 6 3 7 2" xfId="19404"/>
    <cellStyle name="Comma [0] 2 2 2 6 4 2 2" xfId="19405"/>
    <cellStyle name="Comma [0] 2 2 2 6 4 2 2 2" xfId="19406"/>
    <cellStyle name="Comma [0] 3 9 3 2 5" xfId="19407"/>
    <cellStyle name="Comma [0] 2 2 3 4 3 5 3" xfId="19408"/>
    <cellStyle name="Comma [0] 2 2 2 9 5 3 7" xfId="19409"/>
    <cellStyle name="Comma [0] 3 2 10 4 5 3" xfId="19410"/>
    <cellStyle name="Comma [0] 3 10 5 5 2 2" xfId="19411"/>
    <cellStyle name="Comma [0] 5 2 12 2" xfId="19412"/>
    <cellStyle name="Comma [0] 2 4 9 3 2 4" xfId="19413"/>
    <cellStyle name="Comma [0] 2 2 2 7 11 5" xfId="19414"/>
    <cellStyle name="Comma [0] 3 2 2 2 6 4 5" xfId="19415"/>
    <cellStyle name="Comma [0] 2 2 2 6 4 2 2 2 2" xfId="19416"/>
    <cellStyle name="Comma [0] 2 2 4 5 3" xfId="19417"/>
    <cellStyle name="Comma [0] 3 3 4 5 3 3 2" xfId="19418"/>
    <cellStyle name="Comma [0] 2 2 2 6 4 2 2 3" xfId="19419"/>
    <cellStyle name="Comma [0] 3 9 3 2 6" xfId="19420"/>
    <cellStyle name="Comma [0] 2 2 3 4 3 5 4" xfId="19421"/>
    <cellStyle name="Comma [0] 2 3 3 5 3 5 3" xfId="19422"/>
    <cellStyle name="Comma [0] 3 2 10 4 5 5" xfId="19423"/>
    <cellStyle name="Comma [0] 2 2 3 6 5 2 2 2" xfId="19424"/>
    <cellStyle name="Comma [0] 2 2 2 6 4 2 2 4" xfId="19425"/>
    <cellStyle name="Comma [0] 3 9 3 2 7" xfId="19426"/>
    <cellStyle name="Comma [0] 2 2 3 4 3 5 5" xfId="19427"/>
    <cellStyle name="Comma [0] 2 2 4 6 4 2 7" xfId="19428"/>
    <cellStyle name="Comma [0] 2 2 2 6 4 3" xfId="19429"/>
    <cellStyle name="Comma [0] 2 2 2 6 4 3 2" xfId="19430"/>
    <cellStyle name="Comma [0] 2 2 2 6 4 3 2 2" xfId="19431"/>
    <cellStyle name="Comma [0] 3 9 4 2 5" xfId="19432"/>
    <cellStyle name="Comma [0] 2 2 3 4 4 5 3" xfId="19433"/>
    <cellStyle name="Comma [0] 2 2 2 9 6 3 7" xfId="19434"/>
    <cellStyle name="Comma [0] 3 2 10 5 5 3" xfId="19435"/>
    <cellStyle name="Comma [0] 2 2 2 6 4 3 2 3" xfId="19436"/>
    <cellStyle name="Comma [0] 3 9 4 2 6" xfId="19437"/>
    <cellStyle name="Comma [0] 2 2 3 4 4 5 4" xfId="19438"/>
    <cellStyle name="Comma [0] 2 3 3 5 4 5 3" xfId="19439"/>
    <cellStyle name="Comma [0] 3 2 10 5 5 5" xfId="19440"/>
    <cellStyle name="Comma [0] 4 4 2 4 3" xfId="19441"/>
    <cellStyle name="Comma [0] 2 2 3 6 5 3 2 2" xfId="19442"/>
    <cellStyle name="Comma [0] 2 2 2 6 4 3 2 4" xfId="19443"/>
    <cellStyle name="Comma [0] 3 9 4 2 7" xfId="19444"/>
    <cellStyle name="Comma [0] 2 2 3 4 4 5 5" xfId="19445"/>
    <cellStyle name="Comma [0] 2 2 2 6 4 4 2" xfId="19446"/>
    <cellStyle name="Comma [0] 2 3 3 6 7 2 7" xfId="19447"/>
    <cellStyle name="Comma [0] 2 4 4 13" xfId="19448"/>
    <cellStyle name="Comma [0] 3 2 2 6 3 2 2 4" xfId="19449"/>
    <cellStyle name="Comma [0] 2 2 2 6 4 4 2 2" xfId="19450"/>
    <cellStyle name="Comma [0] 2 4 4 13 2" xfId="19451"/>
    <cellStyle name="Comma [0] 3 9 5 2 5" xfId="19452"/>
    <cellStyle name="Comma [0] 2 2 3 4 5 5 3" xfId="19453"/>
    <cellStyle name="Comma [0] 2 2 2 9 7 3 7" xfId="19454"/>
    <cellStyle name="Comma [0] 3 2 10 6 5 3" xfId="19455"/>
    <cellStyle name="Comma [0] 3 2 2 6 3 3 2 4" xfId="19456"/>
    <cellStyle name="Comma [0] 2 2 2 6 4 5 2 2" xfId="19457"/>
    <cellStyle name="Comma [0] 3 9 6 2 5" xfId="19458"/>
    <cellStyle name="Comma [0] 2 2 3 4 6 5 3" xfId="19459"/>
    <cellStyle name="Comma [0] 4 2 11 2 2 4" xfId="19460"/>
    <cellStyle name="Comma [0] 2 2 2 6 4 6 2" xfId="19461"/>
    <cellStyle name="Comma [0] 2 2 2 6 4 7 2" xfId="19462"/>
    <cellStyle name="Comma [0] 4 2 7 13 2 2" xfId="19463"/>
    <cellStyle name="Comma [0] 2 2 2 6 4 9" xfId="19464"/>
    <cellStyle name="Comma [0] 2 2 2 6 5 10" xfId="19465"/>
    <cellStyle name="Comma [0] 4 2 4 10 5" xfId="19466"/>
    <cellStyle name="Comma [0] 3 3 4 6 3 3 2" xfId="19467"/>
    <cellStyle name="Comma [0] 2 2 2 6 5 2 2 3" xfId="19468"/>
    <cellStyle name="Comma [0] 2 2 3 5 3 5 4" xfId="19469"/>
    <cellStyle name="Comma [0] 4 2 2 8 5 4" xfId="19470"/>
    <cellStyle name="Comma [0] 2 3 3 6 3 5 3" xfId="19471"/>
    <cellStyle name="Comma [0] 3 2 5 6 10" xfId="19472"/>
    <cellStyle name="Comma [0] 2 2 3 6 6 2 2 2" xfId="19473"/>
    <cellStyle name="Comma [0] 4 2 4 10 6" xfId="19474"/>
    <cellStyle name="Comma [0] 2 2 2 6 5 2 2 4" xfId="19475"/>
    <cellStyle name="Comma [0] 2 2 3 5 3 5 5" xfId="19476"/>
    <cellStyle name="Comma [0] 2 2 2 6 5 3 2 2" xfId="19477"/>
    <cellStyle name="Comma [0] 2 2 3 5 4 5 3" xfId="19478"/>
    <cellStyle name="Comma [0] 4 3 7 7 10" xfId="19479"/>
    <cellStyle name="Comma [0] 2 2 2 6 5 3 2 2 2" xfId="19480"/>
    <cellStyle name="Comma [0] 2 3 3 6 4 5 3" xfId="19481"/>
    <cellStyle name="Comma [0] 4 5 2 4 3" xfId="19482"/>
    <cellStyle name="Comma [0] 2 2 3 6 6 3 2 2" xfId="19483"/>
    <cellStyle name="Comma [0] 2 2 2 6 5 3 2 4" xfId="19484"/>
    <cellStyle name="Comma [0] 2 2 3 5 4 5 5" xfId="19485"/>
    <cellStyle name="Comma [0] 3 2 2 6 4 2 2 4" xfId="19486"/>
    <cellStyle name="Comma [0] 2 2 2 6 5 4 2 2" xfId="19487"/>
    <cellStyle name="Comma [0] 2 2 3 5 5 5 3" xfId="19488"/>
    <cellStyle name="Comma [0] 3 5 17" xfId="19489"/>
    <cellStyle name="Comma [0] 2 2 2 6 5 5 2" xfId="19490"/>
    <cellStyle name="Comma [0] 2 3 3 6 8 3 7" xfId="19491"/>
    <cellStyle name="Comma [0] 3 2 2 6 4 3 2 4" xfId="19492"/>
    <cellStyle name="Comma [0] 2 2 2 6 5 5 2 2" xfId="19493"/>
    <cellStyle name="Comma [0] 2 2 3 5 6 5 3" xfId="19494"/>
    <cellStyle name="Comma [0] 2 2 2 9 10 2 4" xfId="19495"/>
    <cellStyle name="Comma [0] 2 2 2 6 5 7 2" xfId="19496"/>
    <cellStyle name="Currency [0] 2 7" xfId="19497"/>
    <cellStyle name="Comma [0] 2 3 11 2 3 3" xfId="19498"/>
    <cellStyle name="Comma [0] 2 3 2 5 10 6" xfId="19499"/>
    <cellStyle name="Comma [0] 2 3 3 9 4 4 2" xfId="19500"/>
    <cellStyle name="Comma [0] 4 8 2 3 2" xfId="19501"/>
    <cellStyle name="Comma [0] 2 2 3 9 4 7" xfId="19502"/>
    <cellStyle name="Comma [0] 2 2 2 6 6 10" xfId="19503"/>
    <cellStyle name="Comma [0] 2 3 3 2 8 3 2 2 2" xfId="19504"/>
    <cellStyle name="Comma [0] 2 2 3 8 4 4 4" xfId="19505"/>
    <cellStyle name="Comma [0] 3 2 2 8 5 5" xfId="19506"/>
    <cellStyle name="Comma [0] 2 2 3 6 3 5 4" xfId="19507"/>
    <cellStyle name="Comma [0] 2 4 3 7 10" xfId="19508"/>
    <cellStyle name="Comma [0] 4 2 9 10 5" xfId="19509"/>
    <cellStyle name="Comma [0] 3 3 4 7 3 3 2" xfId="19510"/>
    <cellStyle name="Comma [0] 2 2 4 8 2 3 2 2" xfId="19511"/>
    <cellStyle name="Comma [0] 2 2 2 6 6 2 2 3" xfId="19512"/>
    <cellStyle name="Comma [0] 4 2 9 10 6" xfId="19513"/>
    <cellStyle name="Comma [0] 2 2 4 8 2 3 2 3" xfId="19514"/>
    <cellStyle name="Comma [0] 2 2 2 6 6 2 2 4" xfId="19515"/>
    <cellStyle name="Comma [0] 3 2 2 8 5 6" xfId="19516"/>
    <cellStyle name="Comma [0] 2 2 3 6 3 5 5" xfId="19517"/>
    <cellStyle name="Comma [0] 4 2 3 8 5 4" xfId="19518"/>
    <cellStyle name="Comma [0] 2 3 3 7 3 5 3" xfId="19519"/>
    <cellStyle name="Comma [0] 2 2 3 6 7 2 2 2" xfId="19520"/>
    <cellStyle name="Comma [0] 2 2 2 6 6 3 2 2" xfId="19521"/>
    <cellStyle name="Comma [0] 3 2 2 9 5 4" xfId="19522"/>
    <cellStyle name="Comma [0] 2 2 3 6 4 5 3" xfId="19523"/>
    <cellStyle name="Comma [0] 2 2 2 6 6 3 2 2 2" xfId="19524"/>
    <cellStyle name="Comma [0] 3 2 2 6 5 2 2 4" xfId="19525"/>
    <cellStyle name="Comma [0] 2 2 2 6 6 4 2 2" xfId="19526"/>
    <cellStyle name="Comma [0] 2 2 3 6 5 5 3" xfId="19527"/>
    <cellStyle name="Comma [0] 2 2 2 6 6 5 2" xfId="19528"/>
    <cellStyle name="Comma [0] 3 2 2 6 5 3 2 4" xfId="19529"/>
    <cellStyle name="Comma [0] 2 2 2 6 6 5 2 2" xfId="19530"/>
    <cellStyle name="Comma [0] 2 2 3 6 6 5 3" xfId="19531"/>
    <cellStyle name="Comma [0] 2 2 2 6 6 6 2" xfId="19532"/>
    <cellStyle name="Comma [0] 2 2 2 6 6 7" xfId="19533"/>
    <cellStyle name="Comma [0] 3 3 9 10 2 5" xfId="19534"/>
    <cellStyle name="Comma [0] 2 2 2 6 6 7 2" xfId="19535"/>
    <cellStyle name="Comma [0] 2 2 2 6 6 8" xfId="19536"/>
    <cellStyle name="Comma [0] 2 2 4 6 6 2 2" xfId="19537"/>
    <cellStyle name="Comma [0] 2 2 2 6 7 10" xfId="19538"/>
    <cellStyle name="Comma [0] 4 2 7 3 2 2 2 2" xfId="19539"/>
    <cellStyle name="Comma [0] 2 2 3 9 9 7" xfId="19540"/>
    <cellStyle name="Comma [0] 2 2 2 6 7 2 2 2 2" xfId="19541"/>
    <cellStyle name="Comma [0] 4 6 8 10" xfId="19542"/>
    <cellStyle name="Comma [0] 4 2 13 3 2 4" xfId="19543"/>
    <cellStyle name="Comma [0] 2 2 2 8 5 6 2" xfId="19544"/>
    <cellStyle name="Comma [0] 3 2 3 8 5 5" xfId="19545"/>
    <cellStyle name="Comma [0] 2 2 3 7 3 5 4" xfId="19546"/>
    <cellStyle name="Comma [0] 2 4 8 7 10" xfId="19547"/>
    <cellStyle name="Comma [0] 3 3 4 8 3 3 2" xfId="19548"/>
    <cellStyle name="Comma [0] 2 2 4 8 3 3 2 2" xfId="19549"/>
    <cellStyle name="Comma [0] 2 2 2 6 7 2 2 3" xfId="19550"/>
    <cellStyle name="Comma [0] 4 2 4 8 5 3" xfId="19551"/>
    <cellStyle name="Comma [0] 2 2 3 8 2 3 2 4" xfId="19552"/>
    <cellStyle name="Comma [0] 2 3 3 8 3 5 2" xfId="19553"/>
    <cellStyle name="Comma [0] 2 2 2 8 5 7" xfId="19554"/>
    <cellStyle name="Comma [0] 2 2 4 8 3 3 2 3" xfId="19555"/>
    <cellStyle name="Comma [0] 2 2 2 6 7 2 2 4" xfId="19556"/>
    <cellStyle name="Comma [0] 2 2 3 7 3 5 5" xfId="19557"/>
    <cellStyle name="Comma [0] 4 2 4 8 5 4" xfId="19558"/>
    <cellStyle name="Comma [0] 2 2 3 8 2 3 2 5" xfId="19559"/>
    <cellStyle name="Comma [0] 2 3 3 8 3 5 3" xfId="19560"/>
    <cellStyle name="Comma [0] 2 2 3 6 8 2 2 2" xfId="19561"/>
    <cellStyle name="Comma [0] 2 2 2 8 5 8" xfId="19562"/>
    <cellStyle name="Comma [0] 4 8 6 3 7" xfId="19563"/>
    <cellStyle name="Comma [0] 2 3 10 2 4 2 2" xfId="19564"/>
    <cellStyle name="Comma [0] 4 2 14 3 2 4" xfId="19565"/>
    <cellStyle name="Comma [0] 2 2 2 9 5 6 2" xfId="19566"/>
    <cellStyle name="Comma [0] 2 2 2 6 7 3 2 2 2" xfId="19567"/>
    <cellStyle name="Comma [0] 2 2 4 8 3 4 2 2" xfId="19568"/>
    <cellStyle name="Comma [0] 2 2 2 6 7 3 2 3" xfId="19569"/>
    <cellStyle name="Comma [0] 2 2 3 7 4 5 4" xfId="19570"/>
    <cellStyle name="Comma [0] 2 3 10 2 4 3" xfId="19571"/>
    <cellStyle name="Comma [0] 2 3 3 8 4 5 2" xfId="19572"/>
    <cellStyle name="Comma [0] 4 7 2 4 2" xfId="19573"/>
    <cellStyle name="Comma [0] 3 2 5 8 3 2 2 2" xfId="19574"/>
    <cellStyle name="Comma [0] 2 2 2 9 5 7" xfId="19575"/>
    <cellStyle name="Comma [0] 2 2 2 6 7 3 2 4" xfId="19576"/>
    <cellStyle name="Comma [0] 2 2 3 7 4 5 5" xfId="19577"/>
    <cellStyle name="Comma [0] 2 3 10 2 4 4" xfId="19578"/>
    <cellStyle name="Comma [0] 2 3 3 8 4 5 3" xfId="19579"/>
    <cellStyle name="Comma [0] 4 7 2 4 3" xfId="19580"/>
    <cellStyle name="Comma [0] 2 2 3 6 8 3 2 2" xfId="19581"/>
    <cellStyle name="Comma [0] 2 2 2 9 5 8" xfId="19582"/>
    <cellStyle name="Comma [0] 4 2 6 2 2 3 2" xfId="19583"/>
    <cellStyle name="Comma [0] 2 3 10 2 4 5" xfId="19584"/>
    <cellStyle name="Comma [0] 2 3 3 8 4 5 4" xfId="19585"/>
    <cellStyle name="Comma [0] 4 7 2 4 4" xfId="19586"/>
    <cellStyle name="Comma [0] 2 2 4 2 2 7 2" xfId="19587"/>
    <cellStyle name="Comma [0] 2 2 3 6 8 3 2 3" xfId="19588"/>
    <cellStyle name="Comma [0] 2 2 2 9 5 9" xfId="19589"/>
    <cellStyle name="Comma [0] 2 2 4 10 2 2" xfId="19590"/>
    <cellStyle name="Comma [0] 2 2 9 8 4 2 2" xfId="19591"/>
    <cellStyle name="Comma [0] 2 2 2 6 7 3 2 5" xfId="19592"/>
    <cellStyle name="Comma [0] 2 2 2 6 7 5 2" xfId="19593"/>
    <cellStyle name="Comma [0] 2 2 2 6 7 7" xfId="19594"/>
    <cellStyle name="Comma [0] 2 2 3 4 11 3" xfId="19595"/>
    <cellStyle name="Comma [0] 2 2 2 6 7 7 2" xfId="19596"/>
    <cellStyle name="Comma [0] 2 2 2 6 7 8" xfId="19597"/>
    <cellStyle name="Comma [0] 5 4 2 2 2 5" xfId="19598"/>
    <cellStyle name="Comma [0] 3 4 8 5 4 2 2" xfId="19599"/>
    <cellStyle name="Comma [0] 2 2 2 6 8" xfId="19600"/>
    <cellStyle name="Comma [0] 2 2 3 8 5 6 2" xfId="19601"/>
    <cellStyle name="Comma [0] 2 2 2 6 8 2 2 2 2" xfId="19602"/>
    <cellStyle name="Comma [0] 2 2 4 8 4 3 2 2" xfId="19603"/>
    <cellStyle name="Comma [0] 2 2 2 6 8 2 2 3" xfId="19604"/>
    <cellStyle name="Comma [0] 3 2 4 8 5 5" xfId="19605"/>
    <cellStyle name="Comma [0] 2 2 3 8 3 5 4" xfId="19606"/>
    <cellStyle name="Comma [0] 4 2 5 8 5 3" xfId="19607"/>
    <cellStyle name="Comma [0] 2 2 3 8 3 3 2 4" xfId="19608"/>
    <cellStyle name="Comma [0] 2 3 3 9 3 5 2" xfId="19609"/>
    <cellStyle name="Comma [0] 2 2 3 8 5 7" xfId="19610"/>
    <cellStyle name="Comma [0] 2 2 4 8 4 3 2 3" xfId="19611"/>
    <cellStyle name="Comma [0] 2 2 2 6 8 2 2 4" xfId="19612"/>
    <cellStyle name="Comma [0] 2 3 3 6 13 2" xfId="19613"/>
    <cellStyle name="Comma [0] 3 2 4 10 2 2 2" xfId="19614"/>
    <cellStyle name="Comma [0] 2 2 3 8 3 5 5" xfId="19615"/>
    <cellStyle name="Comma [0] 4 2 5 8 5 4" xfId="19616"/>
    <cellStyle name="Comma [0] 2 2 3 8 3 3 2 5" xfId="19617"/>
    <cellStyle name="Comma [0] 2 3 3 9 3 5 3" xfId="19618"/>
    <cellStyle name="Comma [0] 2 2 3 8 5 8" xfId="19619"/>
    <cellStyle name="Comma [0] 2 2 3 6 9 2 2 2" xfId="19620"/>
    <cellStyle name="Comma [0] 2 2 4 8 4 3 2 4" xfId="19621"/>
    <cellStyle name="Comma [0] 2 2 2 6 8 2 2 5" xfId="19622"/>
    <cellStyle name="Comma [0] 2 3 3 6 13 3" xfId="19623"/>
    <cellStyle name="Comma [0] 4 2 5 8 5 5" xfId="19624"/>
    <cellStyle name="Comma [0] 2 3 3 9 3 5 4" xfId="19625"/>
    <cellStyle name="Comma [0] 2 2 3 8 5 9" xfId="19626"/>
    <cellStyle name="Currency [0] 3 6" xfId="19627"/>
    <cellStyle name="Comma [0] 2 3 11 2 4 2" xfId="19628"/>
    <cellStyle name="Comma [0] 2 3 2 5 11 5" xfId="19629"/>
    <cellStyle name="Comma [0] 2 2 3 9 5 6" xfId="19630"/>
    <cellStyle name="Comma [0] 2 2 2 6 8 3 2 2" xfId="19631"/>
    <cellStyle name="Comma [0] 2 2 3 8 4 5 3" xfId="19632"/>
    <cellStyle name="Comma [0] 5 8 6 3 7" xfId="19633"/>
    <cellStyle name="Comma [0] 2 3 11 2 4 2 2" xfId="19634"/>
    <cellStyle name="Comma [0] 2 2 3 9 5 6 2" xfId="19635"/>
    <cellStyle name="Comma [0] 2 2 2 6 8 3 2 2 2" xfId="19636"/>
    <cellStyle name="Comma [0] 2 2 4 8 4 4 2 2" xfId="19637"/>
    <cellStyle name="Comma [0] 2 2 2 6 8 3 2 3" xfId="19638"/>
    <cellStyle name="Comma [0] 2 2 3 8 4 5 4" xfId="19639"/>
    <cellStyle name="Currency [0] 3 7" xfId="19640"/>
    <cellStyle name="Comma [0] 2 3 11 2 4 3" xfId="19641"/>
    <cellStyle name="Comma [0] 2 3 2 5 11 6" xfId="19642"/>
    <cellStyle name="Comma [0] 2 3 3 9 4 5 2" xfId="19643"/>
    <cellStyle name="Comma [0] 4 8 2 4 2" xfId="19644"/>
    <cellStyle name="Comma [0] 2 2 3 9 5 7" xfId="19645"/>
    <cellStyle name="Comma [0] 2 3 11 2 4 4" xfId="19646"/>
    <cellStyle name="Comma [0] 2 3 2 5 11 7" xfId="19647"/>
    <cellStyle name="Comma [0] 2 3 3 9 4 5 3" xfId="19648"/>
    <cellStyle name="Comma [0] 4 8 2 4 3" xfId="19649"/>
    <cellStyle name="Comma [0] 2 2 3 9 5 8" xfId="19650"/>
    <cellStyle name="Comma [0] 2 2 2 6 8 3 2 4" xfId="19651"/>
    <cellStyle name="Comma [0] 2 2 3 8 4 5 5" xfId="19652"/>
    <cellStyle name="Comma [0] 4 2 6 3 2 3 2" xfId="19653"/>
    <cellStyle name="Comma [0] 2 3 11 2 4 5" xfId="19654"/>
    <cellStyle name="Comma [0] 2 3 3 9 4 5 4" xfId="19655"/>
    <cellStyle name="Comma [0] 4 8 2 4 4" xfId="19656"/>
    <cellStyle name="Comma [0] 2 2 4 3 2 7 2" xfId="19657"/>
    <cellStyle name="Comma [0] 2 2 3 9 5 9" xfId="19658"/>
    <cellStyle name="Comma [0] 4 3 4 10 2 2 2" xfId="19659"/>
    <cellStyle name="Comma [0] 2 2 2 6 8 3 2 5" xfId="19660"/>
    <cellStyle name="Comma [0] 3 2 2 6 7 2 2 4" xfId="19661"/>
    <cellStyle name="Comma [0] 2 2 2 6 8 4 2 2" xfId="19662"/>
    <cellStyle name="Comma [0] 2 2 3 8 5 5 3" xfId="19663"/>
    <cellStyle name="Comma [0] 2 2 2 6 8 5 2" xfId="19664"/>
    <cellStyle name="Comma [0] 2 3 2 2 2 3 5" xfId="19665"/>
    <cellStyle name="Comma [0] 3 2 2 6 7 3 2 4" xfId="19666"/>
    <cellStyle name="Comma [0] 2 2 2 6 8 5 2 2" xfId="19667"/>
    <cellStyle name="Comma [0] 2 2 3 8 6 5 3" xfId="19668"/>
    <cellStyle name="Comma [0] 2 2 2 6 8 7" xfId="19669"/>
    <cellStyle name="Comma [0] 2 2 2 6 8 7 2" xfId="19670"/>
    <cellStyle name="Comma [0] 2 3 2 2 2 5 5" xfId="19671"/>
    <cellStyle name="Comma [0] 2 2 2 6 8 8" xfId="19672"/>
    <cellStyle name="Comma [0] 2 2 2 6 9" xfId="19673"/>
    <cellStyle name="Comma [0] 2 2 4 5 3 2 2" xfId="19674"/>
    <cellStyle name="Comma [0] 2 2 2 6 9 7" xfId="19675"/>
    <cellStyle name="Comma [0] 4 3 3 3 4 4" xfId="19676"/>
    <cellStyle name="Comma [0] 2 2 2 7" xfId="19677"/>
    <cellStyle name="Comma [0] 4 5 5 5 3" xfId="19678"/>
    <cellStyle name="Comma [0] 2 2 2 7 10 2 2" xfId="19679"/>
    <cellStyle name="Comma [0] 4 5 5 5 4" xfId="19680"/>
    <cellStyle name="Comma [0] 4 3 6 13 2" xfId="19681"/>
    <cellStyle name="Comma [0] 2 2 2 7 10 2 3" xfId="19682"/>
    <cellStyle name="Comma [0] 2 2 2 7 10 4" xfId="19683"/>
    <cellStyle name="Comma [0] 2 2 2 7 10 4 2" xfId="19684"/>
    <cellStyle name="Comma [0] 2 2 2 7 10 5" xfId="19685"/>
    <cellStyle name="Comma [0] 2 2 2 7 11 2" xfId="19686"/>
    <cellStyle name="Comma [0] 4 5 6 5 3" xfId="19687"/>
    <cellStyle name="Comma [0] 2 2 2 7 11 2 2" xfId="19688"/>
    <cellStyle name="Comma [0] 4 5 6 5 4" xfId="19689"/>
    <cellStyle name="Comma [0] 2 2 2 7 11 2 3" xfId="19690"/>
    <cellStyle name="Comma [0] 2 4 9 3 2 2" xfId="19691"/>
    <cellStyle name="Comma [0] 2 2 2 7 11 3" xfId="19692"/>
    <cellStyle name="Comma [0] 2 4 9 3 2 2 2" xfId="19693"/>
    <cellStyle name="Comma [0] 2 2 2 7 11 3 2" xfId="19694"/>
    <cellStyle name="Comma [0] 4 6 5 4 2 2" xfId="19695"/>
    <cellStyle name="Comma [0] 2 4 9 3 2 3" xfId="19696"/>
    <cellStyle name="Comma [0] 2 2 2 7 11 4" xfId="19697"/>
    <cellStyle name="Comma [0] 2 3 3 7 7 5 2 2" xfId="19698"/>
    <cellStyle name="Comma [0] 2 2 2 7 11 4 2" xfId="19699"/>
    <cellStyle name="Comma [0] 2 2 2 7 12 2" xfId="19700"/>
    <cellStyle name="Comma [0] 2 4 9 3 3 2" xfId="19701"/>
    <cellStyle name="Comma [0] 2 2 2 7 12 3" xfId="19702"/>
    <cellStyle name="Comma [0] 2 2 2 7 12 4" xfId="19703"/>
    <cellStyle name="Comma [0] 2 2 2 7 12 5" xfId="19704"/>
    <cellStyle name="Comma [0] 2 2 4 5 11 2 2" xfId="19705"/>
    <cellStyle name="Comma [0] 2 2 2 7 13 2" xfId="19706"/>
    <cellStyle name="Comma [0] 4 11 4 4 3" xfId="19707"/>
    <cellStyle name="Comma [0] 3 2 2 6 3 2 7" xfId="19708"/>
    <cellStyle name="Comma [0] 2 2 4 5 11 2 2 2" xfId="19709"/>
    <cellStyle name="Comma [0] 4 5 8 5 3" xfId="19710"/>
    <cellStyle name="Comma [0] 3 3 2 7 3 2 5" xfId="19711"/>
    <cellStyle name="Comma [0] 2 2 2 7 13 2 2" xfId="19712"/>
    <cellStyle name="Comma [0] 2 2 4 5 11 2 3" xfId="19713"/>
    <cellStyle name="Comma [0] 2 2 4 4 8 2 2" xfId="19714"/>
    <cellStyle name="Comma [0] 2 4 9 3 4 2" xfId="19715"/>
    <cellStyle name="Comma [0] 2 2 2 7 13 3" xfId="19716"/>
    <cellStyle name="Comma [0] 2 2 4 5 11 2 4" xfId="19717"/>
    <cellStyle name="Comma [0] 2 2 2 7 13 4" xfId="19718"/>
    <cellStyle name="Comma [0] 2 2 4 4 8 2 3" xfId="19719"/>
    <cellStyle name="Comma [0] 2 2 4 5 11 2 5" xfId="19720"/>
    <cellStyle name="Comma [0] 2 2 2 7 13 5" xfId="19721"/>
    <cellStyle name="Comma [0] 5 2 14 2" xfId="19722"/>
    <cellStyle name="Comma [0] 2 2 4 4 8 2 4" xfId="19723"/>
    <cellStyle name="Comma [0] 2 2 2 7 2" xfId="19724"/>
    <cellStyle name="Comma [0] 3 11 4 3 4" xfId="19725"/>
    <cellStyle name="Comma [0] 2 2 2 7 2 10" xfId="19726"/>
    <cellStyle name="Comma [0] 2 2 2 7 2 2" xfId="19727"/>
    <cellStyle name="Comma [0] 2 2 2 7 2 2 2" xfId="19728"/>
    <cellStyle name="Comma [0] 4 7 3 2 5" xfId="19729"/>
    <cellStyle name="Comma [0] 2 2 4 2 3 5 3" xfId="19730"/>
    <cellStyle name="Comma [0] 2 3 7 18" xfId="19731"/>
    <cellStyle name="Comma [0] 2 2 2 7 2 2 2 2" xfId="19732"/>
    <cellStyle name="Comma [0] 2 3 10 3 2 6" xfId="19733"/>
    <cellStyle name="Comma [0] 2 3 3 8 5 3 5" xfId="19734"/>
    <cellStyle name="Comma [0] 3 11 3 5 2 2" xfId="19735"/>
    <cellStyle name="Comma [0] 2 2 3 7 5 3 7" xfId="19736"/>
    <cellStyle name="Comma [0] 2 2 2 7 2 2 2 2 2" xfId="19737"/>
    <cellStyle name="Comma [0] 3 2 16 4 3" xfId="19738"/>
    <cellStyle name="Comma [0] 3 3 5 3 3 3 2" xfId="19739"/>
    <cellStyle name="Comma [0] 2 2 2 7 2 2 2 3" xfId="19740"/>
    <cellStyle name="Comma [0] 2 3 10 3 2 7" xfId="19741"/>
    <cellStyle name="Comma [0] 2 3 3 8 5 3 6" xfId="19742"/>
    <cellStyle name="Comma [0] 4 7 3 2 6" xfId="19743"/>
    <cellStyle name="Comma [0] 2 2 4 2 3 5 4" xfId="19744"/>
    <cellStyle name="Comma [0] 2 2 2 7 2 2 2 4" xfId="19745"/>
    <cellStyle name="Comma [0] 2 2 2 8 2 5 2" xfId="19746"/>
    <cellStyle name="Comma [0] 2 3 3 8 5 3 7" xfId="19747"/>
    <cellStyle name="Comma [0] 4 7 3 2 7" xfId="19748"/>
    <cellStyle name="Comma [0] 2 2 4 2 3 5 5" xfId="19749"/>
    <cellStyle name="Comma [0] 3 2 3 8 2 3 2" xfId="19750"/>
    <cellStyle name="Comma [0] 2 2 3 7 3 2 2 2" xfId="19751"/>
    <cellStyle name="Comma [0] 2 2 2 7 2 2 3" xfId="19752"/>
    <cellStyle name="Comma [0] 2 4 4 3 3 2 2" xfId="19753"/>
    <cellStyle name="Comma [0] 4 2 6 2 3 2 3" xfId="19754"/>
    <cellStyle name="Comma [0] 2 2 2 7 2 2 3 2" xfId="19755"/>
    <cellStyle name="Comma [0] 2 3 10 3 3 6" xfId="19756"/>
    <cellStyle name="Comma [0] 2 3 3 8 5 4 5" xfId="19757"/>
    <cellStyle name="Comma [0] 2 4 4 3 3 2 2 2" xfId="19758"/>
    <cellStyle name="Comma [0] 4 7 3 3 5" xfId="19759"/>
    <cellStyle name="Comma [0] 2 3 27" xfId="19760"/>
    <cellStyle name="Comma [0] 2 3 2 8 2 2 2" xfId="19761"/>
    <cellStyle name="Comma [0] 3 11 3 5 4" xfId="19762"/>
    <cellStyle name="Comma [0] 2 2 4 6 9 4 2" xfId="19763"/>
    <cellStyle name="Comma [0] 2 3 4 2 3 2 5" xfId="19764"/>
    <cellStyle name="Comma [0] 3 2 9 10 4 2" xfId="19765"/>
    <cellStyle name="Comma [0] 2 2 2 7 2 2 4" xfId="19766"/>
    <cellStyle name="Comma [0] 2 4 4 3 3 2 3" xfId="19767"/>
    <cellStyle name="Comma [0] 2 3 2 8 2 2 2 2" xfId="19768"/>
    <cellStyle name="Comma [0] 2 2 4 11 2 3" xfId="19769"/>
    <cellStyle name="Comma [0] 2 2 2 7 2 2 4 2" xfId="19770"/>
    <cellStyle name="Comma [0] 2 3 3 8 5 5 5" xfId="19771"/>
    <cellStyle name="Comma [0] 2 2 3 7 7 10" xfId="19772"/>
    <cellStyle name="Comma [0] 3 11 3 6" xfId="19773"/>
    <cellStyle name="Comma [0] 2 2 4 2 2 2 2 2" xfId="19774"/>
    <cellStyle name="Comma [0] 2 2 2 7 2 3" xfId="19775"/>
    <cellStyle name="Comma [0] 3 11 3 6 2" xfId="19776"/>
    <cellStyle name="Comma [0] 2 2 4 2 2 2 2 2 2" xfId="19777"/>
    <cellStyle name="Comma [0] 2 2 2 7 2 3 2" xfId="19778"/>
    <cellStyle name="Comma [0] 2 2 2 7 2 3 2 2" xfId="19779"/>
    <cellStyle name="Comma [0] 2 3 10 4 2 6" xfId="19780"/>
    <cellStyle name="Comma [0] 2 3 3 8 6 3 5" xfId="19781"/>
    <cellStyle name="Comma [0] 4 7 4 2 5" xfId="19782"/>
    <cellStyle name="Comma [0] 2 2 4 2 4 5 3" xfId="19783"/>
    <cellStyle name="Comma [0] 2 2 3 7 6 3 7" xfId="19784"/>
    <cellStyle name="Comma [0] 2 2 2 7 2 3 2 3" xfId="19785"/>
    <cellStyle name="Comma [0] 2 3 10 4 2 7" xfId="19786"/>
    <cellStyle name="Comma [0] 2 3 3 8 6 3 6" xfId="19787"/>
    <cellStyle name="Comma [0] 4 7 4 2 6" xfId="19788"/>
    <cellStyle name="Comma [0] 2 2 4 2 4 5 4" xfId="19789"/>
    <cellStyle name="Comma [0] 2 2 2 7 2 3 2 4" xfId="19790"/>
    <cellStyle name="Comma [0] 2 2 2 8 3 5 2" xfId="19791"/>
    <cellStyle name="Comma [0] 2 3 3 8 6 3 7" xfId="19792"/>
    <cellStyle name="Comma [0] 4 7 4 2 7" xfId="19793"/>
    <cellStyle name="Comma [0] 2 2 4 2 4 5 5" xfId="19794"/>
    <cellStyle name="Comma [0] 5 2 2 4 3" xfId="19795"/>
    <cellStyle name="Comma [0] 3 2 3 8 3 3 2" xfId="19796"/>
    <cellStyle name="Comma [0] 2 2 3 7 3 3 2 2" xfId="19797"/>
    <cellStyle name="Comma [0] 2 2 2 7 2 3 3" xfId="19798"/>
    <cellStyle name="Comma [0] 2 4 4 3 3 3 2" xfId="19799"/>
    <cellStyle name="Comma [0] 2 2 2 7 2 3 3 2" xfId="19800"/>
    <cellStyle name="Comma [0] 2 3 10 4 3 6" xfId="19801"/>
    <cellStyle name="Comma [0] 2 3 3 8 6 4 5" xfId="19802"/>
    <cellStyle name="Comma [0] 2 2 4 3 2 3 2 2 2" xfId="19803"/>
    <cellStyle name="Comma [0] 2 2 2 7 2 3 4" xfId="19804"/>
    <cellStyle name="Comma [0] 5 7 10 3" xfId="19805"/>
    <cellStyle name="Comma [0] 2 3 2 8 2 3 2 2" xfId="19806"/>
    <cellStyle name="Comma [0] 2 2 4 12 2 3" xfId="19807"/>
    <cellStyle name="Comma [0] 2 2 2 7 2 3 4 2" xfId="19808"/>
    <cellStyle name="Comma [0] 2 3 3 8 6 5 5" xfId="19809"/>
    <cellStyle name="Comma [0] 2 2 2 7 2 4 2 2" xfId="19810"/>
    <cellStyle name="Comma [0] 2 3 10 5 2 6" xfId="19811"/>
    <cellStyle name="Comma [0] 2 3 3 8 7 3 5" xfId="19812"/>
    <cellStyle name="Comma [0] 4 7 5 2 5" xfId="19813"/>
    <cellStyle name="Comma [0] 2 2 4 2 5 5 3" xfId="19814"/>
    <cellStyle name="Comma [0] 2 2 3 7 7 3 7" xfId="19815"/>
    <cellStyle name="Comma [0] 2 3 10 4 10" xfId="19816"/>
    <cellStyle name="Comma [0] 4 2 13 2 2" xfId="19817"/>
    <cellStyle name="Comma [0] 3 3 5 2 3 2 4" xfId="19818"/>
    <cellStyle name="Comma [0] 2 2 2 7 2 4 3" xfId="19819"/>
    <cellStyle name="Comma [0] 2 4 4 3 3 4 2" xfId="19820"/>
    <cellStyle name="Comma [0] 4 2 13 2 3" xfId="19821"/>
    <cellStyle name="Comma [0] 3 3 5 2 3 2 5" xfId="19822"/>
    <cellStyle name="Comma [0] 2 2 2 7 2 4 4" xfId="19823"/>
    <cellStyle name="Comma [0] 3 2 3 7 2 3 2" xfId="19824"/>
    <cellStyle name="Comma [0] 2 2 3 7 2 2 2 2" xfId="19825"/>
    <cellStyle name="Comma [0] 4 6 3 2 7" xfId="19826"/>
    <cellStyle name="Comma [0] 3 2 13 3 2 2 2" xfId="19827"/>
    <cellStyle name="Comma [0] 2 2 2 7 2 5 2" xfId="19828"/>
    <cellStyle name="Comma [0] 2 3 3 7 5 3 7" xfId="19829"/>
    <cellStyle name="Comma [0] 2 2 2 7 2 5 2 2" xfId="19830"/>
    <cellStyle name="Comma [0] 2 3 10 6 2 6" xfId="19831"/>
    <cellStyle name="Comma [0] 4 7 6 2 5" xfId="19832"/>
    <cellStyle name="Comma [0] 2 2 4 2 6 5 3" xfId="19833"/>
    <cellStyle name="Comma [0] 2 2 3 7 2 2 2 2 2" xfId="19834"/>
    <cellStyle name="Comma [0] 2 3 3 2 11 4" xfId="19835"/>
    <cellStyle name="Comma [0] 2 2 3 7 8 3 7" xfId="19836"/>
    <cellStyle name="Comma [0] 4 2 13 3 3" xfId="19837"/>
    <cellStyle name="Comma [0] 2 2 2 7 2 5 4" xfId="19838"/>
    <cellStyle name="Comma [0] 3 3 3 8 2 3 2" xfId="19839"/>
    <cellStyle name="Comma [0] 2 2 4 7 3 2 2 2" xfId="19840"/>
    <cellStyle name="Comma [0] 2 2 3 7 2 2 2 4" xfId="19841"/>
    <cellStyle name="Comma [0] 2 3 2 8 2 5 2" xfId="19842"/>
    <cellStyle name="Comma [0] 2 2 3 8 10 3" xfId="19843"/>
    <cellStyle name="Comma [0] 2 2 2 7 2 6 2" xfId="19844"/>
    <cellStyle name="Comma [0] 4 3 6 2 3 2 3" xfId="19845"/>
    <cellStyle name="Comma [0] 3 2 3 7 2 4 2" xfId="19846"/>
    <cellStyle name="Comma [0] 2 2 3 7 2 2 3 2" xfId="19847"/>
    <cellStyle name="Comma [0] 2 4 5 3 3 2 2 2" xfId="19848"/>
    <cellStyle name="Comma [0] 4 2 4 7 2 3 2" xfId="19849"/>
    <cellStyle name="Comma [0] 2 3 3 8 2 2 2 2" xfId="19850"/>
    <cellStyle name="Comma [0] 2 2 3 8 11 3" xfId="19851"/>
    <cellStyle name="Comma [0] 2 2 2 7 2 7 2" xfId="19852"/>
    <cellStyle name="Comma [0] 2 2 3 7 2 2 4 2" xfId="19853"/>
    <cellStyle name="Comma [0] 2 2 2 7 3" xfId="19854"/>
    <cellStyle name="Comma [0] 2 2 2 7 3 2" xfId="19855"/>
    <cellStyle name="Comma [0] 2 2 2 7 3 2 2" xfId="19856"/>
    <cellStyle name="Comma [0] 2 2 2 7 3 2 2 2" xfId="19857"/>
    <cellStyle name="Comma [0] 2 3 11 3 2 6" xfId="19858"/>
    <cellStyle name="Comma [0] 2 3 3 9 5 3 5" xfId="19859"/>
    <cellStyle name="Comma [0] 4 8 3 2 5" xfId="19860"/>
    <cellStyle name="Comma [0] 2 2 4 3 3 5 3" xfId="19861"/>
    <cellStyle name="Comma [0] 3 11 4 5 2 2" xfId="19862"/>
    <cellStyle name="Comma [0] 2 2 3 8 5 3 7" xfId="19863"/>
    <cellStyle name="Comma [0] 3 3 5 4 3 3 2" xfId="19864"/>
    <cellStyle name="Comma [0] 2 2 2 7 3 2 2 3" xfId="19865"/>
    <cellStyle name="Comma [0] 2 3 11 3 2 7" xfId="19866"/>
    <cellStyle name="Comma [0] 2 3 3 9 5 3 6" xfId="19867"/>
    <cellStyle name="Comma [0] 4 8 3 2 6" xfId="19868"/>
    <cellStyle name="Comma [0] 2 2 4 3 3 5 4" xfId="19869"/>
    <cellStyle name="Comma [0] 2 2 2 7 3 2 2 4" xfId="19870"/>
    <cellStyle name="Comma [0] 2 2 2 9 2 5 2" xfId="19871"/>
    <cellStyle name="Comma [0] 2 3 3 9 5 3 7" xfId="19872"/>
    <cellStyle name="Comma [0] 4 8 3 2 7" xfId="19873"/>
    <cellStyle name="Comma [0] 2 2 4 3 3 5 5" xfId="19874"/>
    <cellStyle name="Comma [0] 4 9 3" xfId="19875"/>
    <cellStyle name="Comma [0] 2 2 3 7 4 2 2 2" xfId="19876"/>
    <cellStyle name="Comma [0] 2 2 2 7 3 2 3" xfId="19877"/>
    <cellStyle name="Comma [0] 2 4 4 3 4 2 2" xfId="19878"/>
    <cellStyle name="Comma [0] 4 2 6 3 3 2 3" xfId="19879"/>
    <cellStyle name="Comma [0] 2 2 2 7 3 2 3 2" xfId="19880"/>
    <cellStyle name="Comma [0] 2 3 11 3 3 6" xfId="19881"/>
    <cellStyle name="Comma [0] 2 3 3 9 5 4 5" xfId="19882"/>
    <cellStyle name="Comma [0] 2 2 2 7 3 2 4" xfId="19883"/>
    <cellStyle name="Comma [0] 2 2 2 7 3 2 4 2" xfId="19884"/>
    <cellStyle name="Comma [0] 2 3 3 9 5 5 5" xfId="19885"/>
    <cellStyle name="Comma [0] 3 11 4 6" xfId="19886"/>
    <cellStyle name="Comma [0] 2 2 4 2 2 2 3 2" xfId="19887"/>
    <cellStyle name="Comma [0] 2 2 2 7 3 3" xfId="19888"/>
    <cellStyle name="Comma [0] 2 2 2 7 3 3 2" xfId="19889"/>
    <cellStyle name="Comma [0] 2 2 2 7 3 3 2 2" xfId="19890"/>
    <cellStyle name="Comma [0] 2 3 11 4 2 6" xfId="19891"/>
    <cellStyle name="Comma [0] 2 3 3 9 6 3 5" xfId="19892"/>
    <cellStyle name="Comma [0] 4 8 4 2 5" xfId="19893"/>
    <cellStyle name="Comma [0] 2 2 4 3 4 5 3" xfId="19894"/>
    <cellStyle name="Comma [0] 2 2 3 8 6 3 7" xfId="19895"/>
    <cellStyle name="Comma [0] 2 2 2 7 3 3 2 3" xfId="19896"/>
    <cellStyle name="Comma [0] 2 3 11 4 2 7" xfId="19897"/>
    <cellStyle name="Comma [0] 2 3 3 9 6 3 6" xfId="19898"/>
    <cellStyle name="Comma [0] 4 8 4 2 6" xfId="19899"/>
    <cellStyle name="Comma [0] 2 2 4 3 4 5 4" xfId="19900"/>
    <cellStyle name="Comma [0] 2 2 2 7 3 3 2 4" xfId="19901"/>
    <cellStyle name="Comma [0] 2 2 2 9 3 5 2" xfId="19902"/>
    <cellStyle name="Comma [0] 2 3 2 13 2" xfId="19903"/>
    <cellStyle name="Comma [0] 2 3 3 9 6 3 7" xfId="19904"/>
    <cellStyle name="Comma [0] 4 8 4 2 7" xfId="19905"/>
    <cellStyle name="Comma [0] 2 2 4 3 4 5 5" xfId="19906"/>
    <cellStyle name="Comma [0] 5 9 3" xfId="19907"/>
    <cellStyle name="Comma [0] 5 3 2 4 3" xfId="19908"/>
    <cellStyle name="Comma [0] 2 2 3 7 4 3 2 2" xfId="19909"/>
    <cellStyle name="Comma [0] 2 3 6 11" xfId="19910"/>
    <cellStyle name="Comma [0] 2 2 2 7 3 3 3" xfId="19911"/>
    <cellStyle name="Comma [0] 2 2 2 7 3 3 4" xfId="19912"/>
    <cellStyle name="Comma [0] 2 2 2 7 3 3 4 2" xfId="19913"/>
    <cellStyle name="Comma [0] 2 3 3 9 6 5 5" xfId="19914"/>
    <cellStyle name="Comma [0] 2 2 2 7 3 3 7" xfId="19915"/>
    <cellStyle name="Comma [0] 3 11 11 3" xfId="19916"/>
    <cellStyle name="Comma [0] 5 6 8 4 3" xfId="19917"/>
    <cellStyle name="Comma [0] 3 10 3 3 2 2" xfId="19918"/>
    <cellStyle name="Comma [0] 3 2 2 7 2 2 2 4" xfId="19919"/>
    <cellStyle name="Comma [0] 2 2 2 7 3 4 2 2" xfId="19920"/>
    <cellStyle name="Comma [0] 2 3 11 5 2 6" xfId="19921"/>
    <cellStyle name="Comma [0] 2 3 3 9 7 3 5" xfId="19922"/>
    <cellStyle name="Comma [0] 4 8 5 2 5" xfId="19923"/>
    <cellStyle name="Comma [0] 2 2 4 3 5 5 3" xfId="19924"/>
    <cellStyle name="Comma [0] 2 2 3 8 7 3 7" xfId="19925"/>
    <cellStyle name="Comma [0] 4 2 14 2 2" xfId="19926"/>
    <cellStyle name="Comma [0] 2 2 2 7 3 4 3" xfId="19927"/>
    <cellStyle name="Comma [0] 4 2 14 2 3" xfId="19928"/>
    <cellStyle name="Comma [0] 2 2 2 7 3 4 4" xfId="19929"/>
    <cellStyle name="Comma [0] 4 2 14 2 4" xfId="19930"/>
    <cellStyle name="Comma [0] 2 2 2 7 3 4 5" xfId="19931"/>
    <cellStyle name="Comma [0] 3 2 3 7 3 3 2" xfId="19932"/>
    <cellStyle name="Comma [0] 2 2 3 7 2 3 2 2" xfId="19933"/>
    <cellStyle name="Comma [0] 2 2 2 7 3 5 2" xfId="19934"/>
    <cellStyle name="Comma [0] 2 3 3 7 6 3 7" xfId="19935"/>
    <cellStyle name="Comma [0] 3 2 2 7 2 3 2 4" xfId="19936"/>
    <cellStyle name="Comma [0] 2 2 2 7 3 5 2 2" xfId="19937"/>
    <cellStyle name="Comma [0] 2 3 11 6 2 6" xfId="19938"/>
    <cellStyle name="Comma [0] 4 8 6 2 5" xfId="19939"/>
    <cellStyle name="Comma [0] 2 2 4 3 6 5 3" xfId="19940"/>
    <cellStyle name="Comma [0] 2 2 3 7 2 3 2 2 2" xfId="19941"/>
    <cellStyle name="Comma [0] 2 3 3 7 11 4" xfId="19942"/>
    <cellStyle name="Comma [0] 3 2 3 7 3 4 2" xfId="19943"/>
    <cellStyle name="Comma [0] 2 2 3 7 2 3 3 2" xfId="19944"/>
    <cellStyle name="Comma [0] 2 2 2 7 3 6 2" xfId="19945"/>
    <cellStyle name="Comma [0] 5 2 10 5" xfId="19946"/>
    <cellStyle name="Comma [0] 2 2 3 7 2 3 4 2" xfId="19947"/>
    <cellStyle name="Comma [0] 4 2 4 7 3 3 2" xfId="19948"/>
    <cellStyle name="Comma [0] 2 3 3 8 2 3 2 2" xfId="19949"/>
    <cellStyle name="Comma [0] 2 2 2 7 3 7 2" xfId="19950"/>
    <cellStyle name="Comma [0] 3 12 3 3 2 2 2" xfId="19951"/>
    <cellStyle name="Comma [0] 2 2 3 5 5 3 2" xfId="19952"/>
    <cellStyle name="Comma [0] 2 2 2 7 4 10" xfId="19953"/>
    <cellStyle name="Comma [0] 2 2 2 7 4 2 2" xfId="19954"/>
    <cellStyle name="Comma [0] 2 2 2 7 4 2 2 2" xfId="19955"/>
    <cellStyle name="Comma [0] 4 9 3 2 5" xfId="19956"/>
    <cellStyle name="Comma [0] 2 2 4 4 3 5 3" xfId="19957"/>
    <cellStyle name="Comma [0] 3 11 5 5 2 2" xfId="19958"/>
    <cellStyle name="Comma [0] 2 2 3 9 5 3 7" xfId="19959"/>
    <cellStyle name="Comma [0] 3 3 5 5 3 3 2" xfId="19960"/>
    <cellStyle name="Comma [0] 2 2 2 7 4 2 2 3" xfId="19961"/>
    <cellStyle name="Comma [0] 4 9 3 2 6" xfId="19962"/>
    <cellStyle name="Comma [0] 2 2 4 4 3 5 4" xfId="19963"/>
    <cellStyle name="Comma [0] 2 2 2 7 4 2 2 4" xfId="19964"/>
    <cellStyle name="Comma [0] 4 9 3 2 7" xfId="19965"/>
    <cellStyle name="Comma [0] 2 2 4 4 3 5 5" xfId="19966"/>
    <cellStyle name="Comma [0] 2 3 2 17 4 2" xfId="19967"/>
    <cellStyle name="Comma [0] 2 2 3 7 5 2 2 2" xfId="19968"/>
    <cellStyle name="Comma [0] 2 2 2 7 4 2 3" xfId="19969"/>
    <cellStyle name="Comma [0] 2 4 4 3 5 2 2" xfId="19970"/>
    <cellStyle name="Comma [0] 4 2 6 4 3 2 3" xfId="19971"/>
    <cellStyle name="Comma [0] 2 2 2 7 4 2 3 2" xfId="19972"/>
    <cellStyle name="Comma [0] 2 2 2 7 4 2 4" xfId="19973"/>
    <cellStyle name="Comma [0] 2 2 2 7 4 2 4 2" xfId="19974"/>
    <cellStyle name="Comma [0] 2 2 2 7 4 2 5" xfId="19975"/>
    <cellStyle name="Comma [0] 3 17 7 2" xfId="19976"/>
    <cellStyle name="Comma [0] 2 2 4 6 5 2 7" xfId="19977"/>
    <cellStyle name="Comma [0] 2 2 2 7 4 3" xfId="19978"/>
    <cellStyle name="Comma [0] 2 3 4 3 2 2 2 2" xfId="19979"/>
    <cellStyle name="Comma [0] 3 11 5 6" xfId="19980"/>
    <cellStyle name="Comma [0] 2 2 4 2 2 2 4 2" xfId="19981"/>
    <cellStyle name="Comma [0] 2 2 2 7 4 3 2" xfId="19982"/>
    <cellStyle name="Comma [0] 2 2 2 7 4 3 2 2" xfId="19983"/>
    <cellStyle name="Comma [0] 4 9 4 2 5" xfId="19984"/>
    <cellStyle name="Comma [0] 2 2 4 4 4 5 3" xfId="19985"/>
    <cellStyle name="Comma [0] 2 2 3 9 6 3 7" xfId="19986"/>
    <cellStyle name="Comma [0] 2 2 2 7 4 3 2 3" xfId="19987"/>
    <cellStyle name="Comma [0] 4 9 4 2 6" xfId="19988"/>
    <cellStyle name="Comma [0] 2 2 4 4 4 5 4" xfId="19989"/>
    <cellStyle name="Comma [0] 2 2 2 7 4 3 2 4" xfId="19990"/>
    <cellStyle name="Comma [0] 2 3 7 13 2" xfId="19991"/>
    <cellStyle name="Comma [0] 4 9 4 2 7" xfId="19992"/>
    <cellStyle name="Comma [0] 2 2 4 4 4 5 5" xfId="19993"/>
    <cellStyle name="Comma [0] 2 3 2 18 4 2" xfId="19994"/>
    <cellStyle name="Comma [0] 5 4 2 4 3" xfId="19995"/>
    <cellStyle name="Comma [0] 2 2 3 7 5 3 2 2" xfId="19996"/>
    <cellStyle name="Comma [0] 2 2 2 7 4 3 3" xfId="19997"/>
    <cellStyle name="Comma [0] 2 2 2 7 4 3 3 2" xfId="19998"/>
    <cellStyle name="Comma [0] 2 2 2 7 4 3 4" xfId="19999"/>
    <cellStyle name="Comma [0] 2 2 2 7 4 3 4 2" xfId="20000"/>
    <cellStyle name="Comma [0] 2 2 2 7 4 3 5" xfId="20001"/>
    <cellStyle name="Comma [0] 2 3 2 8 4 3 4" xfId="20002"/>
    <cellStyle name="Comma [0] 3 7 2 2 4" xfId="20003"/>
    <cellStyle name="Comma [0] 2 2 3 2 2 5 2" xfId="20004"/>
    <cellStyle name="Comma [0] 3 2 4 2 2 3 2" xfId="20005"/>
    <cellStyle name="Comma [0] 2 2 2 7 4 3 6" xfId="20006"/>
    <cellStyle name="Comma [0] 2 3 2 8 4 3 5" xfId="20007"/>
    <cellStyle name="Comma [0] 3 7 2 2 5" xfId="20008"/>
    <cellStyle name="Comma [0] 2 2 3 2 2 5 3" xfId="20009"/>
    <cellStyle name="Comma [0] 3 10 3 4 2 2" xfId="20010"/>
    <cellStyle name="Comma [0] 2 2 2 7 4 3 7" xfId="20011"/>
    <cellStyle name="Comma [0] 2 2 2 7 4 4 2" xfId="20012"/>
    <cellStyle name="Comma [0] 2 3 3 7 7 2 7" xfId="20013"/>
    <cellStyle name="Comma [0] 2 2 6 11 5" xfId="20014"/>
    <cellStyle name="Comma [0] 2 2 3 9 7 3 7" xfId="20015"/>
    <cellStyle name="Comma [0] 2 3 2 3 16" xfId="20016"/>
    <cellStyle name="Comma [0] 3 2 2 7 3 2 2 4" xfId="20017"/>
    <cellStyle name="Comma [0] 2 2 2 7 4 4 2 2" xfId="20018"/>
    <cellStyle name="Comma [0] 4 9 5 2 5" xfId="20019"/>
    <cellStyle name="Comma [0] 2 2 4 4 5 5 3" xfId="20020"/>
    <cellStyle name="Comma [0] 4 2 20 2 2" xfId="20021"/>
    <cellStyle name="Comma [0] 4 2 15 2 2" xfId="20022"/>
    <cellStyle name="Comma [0] 2 2 2 7 4 4 3" xfId="20023"/>
    <cellStyle name="Comma [0] 3 3 3 8 4 2 2" xfId="20024"/>
    <cellStyle name="Comma [0] 2 3 3 2 7 2 2 2 2" xfId="20025"/>
    <cellStyle name="Comma [0] 4 2 15 2 3" xfId="20026"/>
    <cellStyle name="Comma [0] 2 2 2 7 4 4 4" xfId="20027"/>
    <cellStyle name="Comma [0] 2 2 3 7 2 4 2 2" xfId="20028"/>
    <cellStyle name="Comma [0] 2 2 2 7 4 5 2" xfId="20029"/>
    <cellStyle name="Comma [0] 2 3 3 7 7 3 7" xfId="20030"/>
    <cellStyle name="Comma [0] 3 2 2 7 3 3 2 4" xfId="20031"/>
    <cellStyle name="Comma [0] 2 2 2 7 4 5 2 2" xfId="20032"/>
    <cellStyle name="Comma [0] 4 9 6 2 5" xfId="20033"/>
    <cellStyle name="Comma [0] 2 2 4 4 6 5 3" xfId="20034"/>
    <cellStyle name="Comma [0] 4 7 13 2 2" xfId="20035"/>
    <cellStyle name="Comma [0] 3 3 6 2 3 2 4" xfId="20036"/>
    <cellStyle name="Comma [0] 3 2 3 7 4 4" xfId="20037"/>
    <cellStyle name="Comma [0] 2 2 3 7 2 4 3" xfId="20038"/>
    <cellStyle name="Comma [0] 2 4 5 3 3 4 2" xfId="20039"/>
    <cellStyle name="Comma [0] 3 11 5 9" xfId="20040"/>
    <cellStyle name="Comma [0] 2 2 3 12 5 2 2" xfId="20041"/>
    <cellStyle name="Comma [0] 2 2 2 7 4 6" xfId="20042"/>
    <cellStyle name="Comma [0] 3 2 10 10 2 2" xfId="20043"/>
    <cellStyle name="Comma [0] 4 2 12 2 2 4" xfId="20044"/>
    <cellStyle name="Comma [0] 2 2 2 7 4 6 2" xfId="20045"/>
    <cellStyle name="Comma [0] 3 2 10 10 2 2 2" xfId="20046"/>
    <cellStyle name="Comma [0] 3 3 6 2 3 2 5" xfId="20047"/>
    <cellStyle name="Comma [0] 3 2 3 7 4 5" xfId="20048"/>
    <cellStyle name="Comma [0] 2 2 3 7 2 4 4" xfId="20049"/>
    <cellStyle name="Comma [0] 2 2 2 7 4 7" xfId="20050"/>
    <cellStyle name="Comma [0] 2 3 3 6 5 10" xfId="20051"/>
    <cellStyle name="Comma [0] 3 2 10 10 2 3" xfId="20052"/>
    <cellStyle name="Comma [0] 4 2 4 7 4 3" xfId="20053"/>
    <cellStyle name="Comma [0] 3 4 6 3 3 2 3" xfId="20054"/>
    <cellStyle name="Comma [0] 3 2 4 7 2 2 4" xfId="20055"/>
    <cellStyle name="Comma [0] 2 3 3 8 2 4 2" xfId="20056"/>
    <cellStyle name="Comma [0] 2 3 3 8 2 4 2 2" xfId="20057"/>
    <cellStyle name="Comma [0] 2 2 2 7 4 7 2" xfId="20058"/>
    <cellStyle name="Comma [0] 4 3 2 8 5 2 2" xfId="20059"/>
    <cellStyle name="Comma [0] 2 2 3 5 12 3" xfId="20060"/>
    <cellStyle name="Comma [0] 2 2 2 7 5 2 2 2 2" xfId="20061"/>
    <cellStyle name="Comma [0] 3 3 5 6 3 3 2" xfId="20062"/>
    <cellStyle name="Comma [0] 2 2 2 7 5 2 2 3" xfId="20063"/>
    <cellStyle name="Comma [0] 2 2 4 5 3 5 4" xfId="20064"/>
    <cellStyle name="Comma [0] 2 2 2 7 5 2 2 4" xfId="20065"/>
    <cellStyle name="Comma [0] 2 2 4 5 3 5 5" xfId="20066"/>
    <cellStyle name="Comma [0] 2 2 3 7 6 2 2 2" xfId="20067"/>
    <cellStyle name="Comma [0] 4 2 6 5 3 2 3" xfId="20068"/>
    <cellStyle name="Comma [0] 2 2 2 7 5 2 3 2" xfId="20069"/>
    <cellStyle name="Comma [0] 2 2 2 7 5 2 4 2" xfId="20070"/>
    <cellStyle name="Comma [0] 2 2 7 7 5 4" xfId="20071"/>
    <cellStyle name="Comma [0] 4 11 6 7" xfId="20072"/>
    <cellStyle name="Comma [0] 3 3 6 7 3 3 2" xfId="20073"/>
    <cellStyle name="Comma [0] 3 2 8 7 5 2" xfId="20074"/>
    <cellStyle name="Comma [0] 2 2 2 8 6 2 2 3" xfId="20075"/>
    <cellStyle name="Comma [0] 2 4 8 9 4" xfId="20076"/>
    <cellStyle name="Comma [0] 2 3 2 8 5 2 5" xfId="20077"/>
    <cellStyle name="Comma [0] 2 2 3 2 3 4 3" xfId="20078"/>
    <cellStyle name="Comma [0] 3 2 4 2 3 2 3" xfId="20079"/>
    <cellStyle name="Comma [0] 2 2 2 7 5 2 7" xfId="20080"/>
    <cellStyle name="Comma [0] 2 2 2 7 5 3 2 2" xfId="20081"/>
    <cellStyle name="Comma [0] 2 2 4 5 4 5 3" xfId="20082"/>
    <cellStyle name="Comma [0] 2 2 2 7 5 3 2 3" xfId="20083"/>
    <cellStyle name="Comma [0] 2 2 4 5 4 5 4" xfId="20084"/>
    <cellStyle name="Comma [0] 2 2 2 7 5 3 2 4" xfId="20085"/>
    <cellStyle name="Comma [0] 2 2 4 5 4 5 5" xfId="20086"/>
    <cellStyle name="Comma [0] 5 5 2 4 3" xfId="20087"/>
    <cellStyle name="Comma [0] 2 2 3 7 6 3 2 2" xfId="20088"/>
    <cellStyle name="Comma [0] 2 2 2 7 5 3 3" xfId="20089"/>
    <cellStyle name="Comma [0] 2 2 2 7 5 3 3 2" xfId="20090"/>
    <cellStyle name="Comma [0] 3 10 5 10" xfId="20091"/>
    <cellStyle name="Comma [0] 2 2 2 7 5 3 4" xfId="20092"/>
    <cellStyle name="Comma [0] 2 2 2 7 5 3 4 2" xfId="20093"/>
    <cellStyle name="Comma [0] 2 2 2 7 5 3 5" xfId="20094"/>
    <cellStyle name="Comma [0] 4 2 7 6 3 2 3" xfId="20095"/>
    <cellStyle name="Comma [0] 4 11 7 6" xfId="20096"/>
    <cellStyle name="Comma [0] 2 2 2 8 6 2 3 2" xfId="20097"/>
    <cellStyle name="Comma [0] 2 3 2 8 5 3 4" xfId="20098"/>
    <cellStyle name="Comma [0] 3 7 3 2 4" xfId="20099"/>
    <cellStyle name="Comma [0] 2 2 3 2 3 5 2" xfId="20100"/>
    <cellStyle name="Comma [0] 3 2 4 2 3 3 2" xfId="20101"/>
    <cellStyle name="Comma [0] 2 2 2 7 5 3 6" xfId="20102"/>
    <cellStyle name="Comma [0] 4 2 16 2 2" xfId="20103"/>
    <cellStyle name="Comma [0] 2 2 2 7 5 4 3" xfId="20104"/>
    <cellStyle name="Comma [0] 4 2 16 2 3" xfId="20105"/>
    <cellStyle name="Comma [0] 2 2 2 7 5 4 4" xfId="20106"/>
    <cellStyle name="Comma [0] 4 2 16 2 4" xfId="20107"/>
    <cellStyle name="Comma [0] 2 2 2 7 5 4 5" xfId="20108"/>
    <cellStyle name="Comma [0] 2 4 3 2 2 2 2 2" xfId="20109"/>
    <cellStyle name="Comma [0] 2 2 2 7 5 5 2" xfId="20110"/>
    <cellStyle name="Comma [0] 2 3 3 7 8 3 7" xfId="20111"/>
    <cellStyle name="Comma [0] 4 6 6 2 7" xfId="20112"/>
    <cellStyle name="Comma [0] 3 2 2 5 6 2 2 3" xfId="20113"/>
    <cellStyle name="Comma [0] 2 2 3 8 2 2 2 2 2" xfId="20114"/>
    <cellStyle name="Comma [0] 2 2 3 7 2 5 2 2" xfId="20115"/>
    <cellStyle name="Comma [0] 3 2 2 7 4 3 2 4" xfId="20116"/>
    <cellStyle name="Comma [0] 2 2 2 7 5 5 2 2" xfId="20117"/>
    <cellStyle name="Comma [0] 2 2 4 5 6 5 3" xfId="20118"/>
    <cellStyle name="Comma [0] 2 2 2 7 5 5 4" xfId="20119"/>
    <cellStyle name="Comma [0] 3 2 2 5 6 2 2 5" xfId="20120"/>
    <cellStyle name="Comma [0] 2 2 4 7 3 5 2 2" xfId="20121"/>
    <cellStyle name="Comma [0] 2 3 2 8 5 5 2" xfId="20122"/>
    <cellStyle name="Comma [0] 3 7 3 4 2" xfId="20123"/>
    <cellStyle name="Comma [0] 2 2 3 9 2 3 2 2 2" xfId="20124"/>
    <cellStyle name="Comma [0] 4 2 12 3 2 4" xfId="20125"/>
    <cellStyle name="Comma [0] 2 2 2 7 5 6 2" xfId="20126"/>
    <cellStyle name="Comma [0] 3 2 3 7 5 5" xfId="20127"/>
    <cellStyle name="Comma [0] 2 2 3 7 2 5 4" xfId="20128"/>
    <cellStyle name="Comma [0] 2 4 8 2 10" xfId="20129"/>
    <cellStyle name="Comma [0] 3 3 4 8 2 3 2" xfId="20130"/>
    <cellStyle name="Comma [0] 2 2 4 8 3 2 2 2" xfId="20131"/>
    <cellStyle name="Comma [0] 4 2 4 7 5 3" xfId="20132"/>
    <cellStyle name="Comma [0] 2 2 3 8 2 2 2 4" xfId="20133"/>
    <cellStyle name="Comma [0] 2 3 3 8 2 5 2" xfId="20134"/>
    <cellStyle name="Comma [0] 2 2 2 7 5 7" xfId="20135"/>
    <cellStyle name="Comma [0] 2 2 4 8 3 2 2 2 2" xfId="20136"/>
    <cellStyle name="Comma [0] 2 4 10 4" xfId="20137"/>
    <cellStyle name="Comma [0] 2 3 3 8 2 5 2 2" xfId="20138"/>
    <cellStyle name="Comma [0] 2 2 2 7 5 7 2" xfId="20139"/>
    <cellStyle name="Comma [0] 4 2 5 7 2 2 4" xfId="20140"/>
    <cellStyle name="Comma [0] 3 3 4 8 2 4 2" xfId="20141"/>
    <cellStyle name="Comma [0] 2 2 4 8 3 2 3 2" xfId="20142"/>
    <cellStyle name="Comma [0] 4 3 7 2 3 2 5" xfId="20143"/>
    <cellStyle name="Comma [0] 4 3 15 2 7" xfId="20144"/>
    <cellStyle name="Comma [0] 2 3 3 8 2 6 2" xfId="20145"/>
    <cellStyle name="Comma [0] 4 3 5 8 2 2 2" xfId="20146"/>
    <cellStyle name="Comma [0] 2 2 2 7 6 7" xfId="20147"/>
    <cellStyle name="Comma [0] 4 3 5 8 2 2 3" xfId="20148"/>
    <cellStyle name="Comma [0] 2 2 2 7 6 8" xfId="20149"/>
    <cellStyle name="Comma [0] 3 11 5 3 4" xfId="20150"/>
    <cellStyle name="Comma [0] 2 2 2 7 7 10" xfId="20151"/>
    <cellStyle name="Comma [0] 2 2 4 8 3 2 4 2" xfId="20152"/>
    <cellStyle name="Comma [0] 2 3 3 9 2 2 2 4" xfId="20153"/>
    <cellStyle name="Comma [0] 4 5 10 5" xfId="20154"/>
    <cellStyle name="Comma [0] 4 3 15 3 7" xfId="20155"/>
    <cellStyle name="Comma [0] 2 3 3 8 2 7 2" xfId="20156"/>
    <cellStyle name="Comma [0] 4 3 5 8 2 3 2" xfId="20157"/>
    <cellStyle name="Comma [0] 2 2 2 7 7 7" xfId="20158"/>
    <cellStyle name="Comma [0] 2 2 2 7 7 8" xfId="20159"/>
    <cellStyle name="Comma [0] 4 3 5 8 2 4 2" xfId="20160"/>
    <cellStyle name="Comma [0] 2 2 2 7 8 7" xfId="20161"/>
    <cellStyle name="Comma [0] 2 2 2 7 8 8" xfId="20162"/>
    <cellStyle name="Comma [0] 2 2 2 7 8 9" xfId="20163"/>
    <cellStyle name="Comma [0] 2 2 2 7 9" xfId="20164"/>
    <cellStyle name="Comma [0] 2 2 2 8 10 2 2" xfId="20165"/>
    <cellStyle name="Comma [0] 2 2 2 8 10 2 2 2" xfId="20166"/>
    <cellStyle name="Comma [0] 2 2 2 8 10 2 3" xfId="20167"/>
    <cellStyle name="Comma [0] 2 2 2 8 10 2 4" xfId="20168"/>
    <cellStyle name="Comma [0] 2 2 2 8 10 2 5" xfId="20169"/>
    <cellStyle name="Comma [0] 2 2 3 4 8 3 2 2 2" xfId="20170"/>
    <cellStyle name="Comma [0] 2 2 2 8 11 2 2" xfId="20171"/>
    <cellStyle name="Comma [0] 2 2 2 8 11 2 2 2" xfId="20172"/>
    <cellStyle name="Comma [0] 2 2 2 8 11 2 3" xfId="20173"/>
    <cellStyle name="Comma [0] 2 2 2 8 11 2 4" xfId="20174"/>
    <cellStyle name="Comma [0] 2 2 2 8 11 2 5" xfId="20175"/>
    <cellStyle name="Comma [0] 2 2 3 4 8 3 5" xfId="20176"/>
    <cellStyle name="Comma [0] 2 2 2 8 14" xfId="20177"/>
    <cellStyle name="Comma [0] 2 3 9 3 5 5" xfId="20178"/>
    <cellStyle name="Comma [0] 2 2 3 4 8 3 6" xfId="20179"/>
    <cellStyle name="Comma [0] 2 2 2 8 15" xfId="20180"/>
    <cellStyle name="Comma [0] 2 2 3 4 8 3 7" xfId="20181"/>
    <cellStyle name="Comma [0] 2 2 2 8 16" xfId="20182"/>
    <cellStyle name="Comma [0] 2 2 2 8 17" xfId="20183"/>
    <cellStyle name="Comma [0] 4 3 6 4 2 5" xfId="20184"/>
    <cellStyle name="Comma [0] 2 2 2 8 2" xfId="20185"/>
    <cellStyle name="Comma [0] 2 3 2 18 4" xfId="20186"/>
    <cellStyle name="Comma [0] 2 2 3 7 5 3 2" xfId="20187"/>
    <cellStyle name="Comma [0] 2 3 7 13" xfId="20188"/>
    <cellStyle name="Comma [0] 2 2 2 8 2 2 2 2 2" xfId="20189"/>
    <cellStyle name="Comma [0] 2 2 3 7 5 5" xfId="20190"/>
    <cellStyle name="Comma [0] 3 2 4 8 2 3 2" xfId="20191"/>
    <cellStyle name="Comma [0] 2 2 3 8 3 2 2 2" xfId="20192"/>
    <cellStyle name="Comma [0] 3 2 4 7 5 3" xfId="20193"/>
    <cellStyle name="Comma [0] 2 2 3 8 2 5 2" xfId="20194"/>
    <cellStyle name="Comma [0] 2 2 2 8 2 2 2 4" xfId="20195"/>
    <cellStyle name="Comma [0] 2 2 2 8 2 2 3" xfId="20196"/>
    <cellStyle name="Comma [0] 2 4 4 4 3 2 2" xfId="20197"/>
    <cellStyle name="Comma [0] 2 2 4 2 3 2 6" xfId="20198"/>
    <cellStyle name="Comma [0] 2 3 2 9 2 2 2" xfId="20199"/>
    <cellStyle name="Comma [0] 3 12 3 5 4" xfId="20200"/>
    <cellStyle name="Comma [0] 2 2 4 7 9 4 2" xfId="20201"/>
    <cellStyle name="Comma [0] 2 3 4 3 3 2 5" xfId="20202"/>
    <cellStyle name="Comma [0] 2 2 2 8 2 2 4" xfId="20203"/>
    <cellStyle name="Comma [0] 2 4 4 4 3 2 3" xfId="20204"/>
    <cellStyle name="Comma [0] 2 2 4 2 3 2 7" xfId="20205"/>
    <cellStyle name="Comma [0] 2 3 2 9 2 2 2 2" xfId="20206"/>
    <cellStyle name="Comma [0] 2 2 3 7 7 3" xfId="20207"/>
    <cellStyle name="Comma [0] 2 2 9 11 2 3" xfId="20208"/>
    <cellStyle name="Comma [0] 3 9 3 9" xfId="20209"/>
    <cellStyle name="Comma [0] 2 2 2 8 2 2 4 2" xfId="20210"/>
    <cellStyle name="Comma [0] 2 2 3 8 5 3 2" xfId="20211"/>
    <cellStyle name="Comma [0] 3 2 16 4 5" xfId="20212"/>
    <cellStyle name="Comma [0] 2 2 2 8 2 3 2 2 2" xfId="20213"/>
    <cellStyle name="Comma [0] 3 2 4 8 3 3 2" xfId="20214"/>
    <cellStyle name="Comma [0] 2 2 3 8 3 3 2 2" xfId="20215"/>
    <cellStyle name="Comma [0] 2 2 3 8 5 5" xfId="20216"/>
    <cellStyle name="Comma [0] 3 2 4 8 5 3" xfId="20217"/>
    <cellStyle name="Comma [0] 2 2 3 8 3 5 2" xfId="20218"/>
    <cellStyle name="Comma [0] 2 2 2 8 2 3 2 4" xfId="20219"/>
    <cellStyle name="Comma [0] 2 2 2 8 2 3 3" xfId="20220"/>
    <cellStyle name="Comma [0] 2 4 4 4 3 3 2" xfId="20221"/>
    <cellStyle name="Comma [0] 2 2 4 2 3 3 6" xfId="20222"/>
    <cellStyle name="Comma [0] 2 2 2 8 2 3 4" xfId="20223"/>
    <cellStyle name="Comma [0] 2 2 4 2 3 3 7" xfId="20224"/>
    <cellStyle name="Comma [0] 2 3 2 9 2 3 2 2" xfId="20225"/>
    <cellStyle name="Comma [0] 2 2 3 8 7 3" xfId="20226"/>
    <cellStyle name="Comma [0] 2 2 2 8 2 3 4 2" xfId="20227"/>
    <cellStyle name="Comma [0] 5 7 7 4 3" xfId="20228"/>
    <cellStyle name="Comma [0] 3 10 4 2 2 2" xfId="20229"/>
    <cellStyle name="Comma [0] 2 2 2 8 2 3 7" xfId="20230"/>
    <cellStyle name="Comma [0] 3 3 5 3 3 2 3" xfId="20231"/>
    <cellStyle name="Comma [0] 2 2 2 8 2 4 2" xfId="20232"/>
    <cellStyle name="Comma [0] 2 3 3 8 5 2 7" xfId="20233"/>
    <cellStyle name="Comma [0] 2 2 4 2 3 4 5" xfId="20234"/>
    <cellStyle name="Comma [0] 3 3 5 3 3 2 4" xfId="20235"/>
    <cellStyle name="Comma [0] 2 2 2 8 2 4 3" xfId="20236"/>
    <cellStyle name="Comma [0] 2 4 4 4 3 4 2" xfId="20237"/>
    <cellStyle name="Comma [0] 3 3 5 3 3 2 5" xfId="20238"/>
    <cellStyle name="Comma [0] 2 2 2 8 2 4 4" xfId="20239"/>
    <cellStyle name="Comma [0] 2 2 2 8 2 5 4" xfId="20240"/>
    <cellStyle name="Comma [0] 2 2 4 7 4 2 2 2" xfId="20241"/>
    <cellStyle name="Comma [0] 2 2 3 7 3 2 2 4" xfId="20242"/>
    <cellStyle name="Comma [0] 2 3 2 9 2 5 2" xfId="20243"/>
    <cellStyle name="Comma [0] 2 2 2 8 2 5 5" xfId="20244"/>
    <cellStyle name="Comma [0] 2 2 4 7 4 2 2 3" xfId="20245"/>
    <cellStyle name="Comma [0] 2 2 3 7 3 2 2 5" xfId="20246"/>
    <cellStyle name="Comma [0] 2 3 2 9 2 5 3" xfId="20247"/>
    <cellStyle name="Comma [0] 4 3 6 3 3 2 3" xfId="20248"/>
    <cellStyle name="Comma [0] 3 2 3 8 2 4 2" xfId="20249"/>
    <cellStyle name="Comma [0] 2 2 3 7 3 2 3 2" xfId="20250"/>
    <cellStyle name="Comma [0] 4 2 6 2 3 2 5" xfId="20251"/>
    <cellStyle name="Comma [0] 2 2 2 8 2 6 2" xfId="20252"/>
    <cellStyle name="Comma [0] 3 2 3 8 2 5" xfId="20253"/>
    <cellStyle name="Comma [0] 2 2 3 7 3 2 4" xfId="20254"/>
    <cellStyle name="Comma [0] 4 2 4 8 2 3" xfId="20255"/>
    <cellStyle name="Comma [0] 2 3 3 8 3 2 2" xfId="20256"/>
    <cellStyle name="Comma [0] 2 2 2 8 2 7" xfId="20257"/>
    <cellStyle name="Comma [0] 2 2 3 7 3 2 4 2" xfId="20258"/>
    <cellStyle name="Comma [0] 2 3 2 8 2 2 2 4" xfId="20259"/>
    <cellStyle name="Comma [0] 2 2 4 11 2 5" xfId="20260"/>
    <cellStyle name="Comma [0] 4 2 4 8 2 3 2" xfId="20261"/>
    <cellStyle name="Comma [0] 2 3 3 8 3 2 2 2" xfId="20262"/>
    <cellStyle name="Comma [0] 2 2 2 8 2 7 2" xfId="20263"/>
    <cellStyle name="Comma [0] 4 3 6 4 2 6" xfId="20264"/>
    <cellStyle name="Comma [0] 2 2 2 8 3" xfId="20265"/>
    <cellStyle name="Comma [0] 2 2 2 8 3 2 2" xfId="20266"/>
    <cellStyle name="Comma [0] 2 2 4 2 4 2 5" xfId="20267"/>
    <cellStyle name="Comma [0] 2 2 4 7 5 3 2" xfId="20268"/>
    <cellStyle name="Comma [0] 2 2 2 8 3 2 2 2 2" xfId="20269"/>
    <cellStyle name="Comma [0] 2 2 3 8 4 2 2 2" xfId="20270"/>
    <cellStyle name="Comma [0] 2 2 4 7 5 5" xfId="20271"/>
    <cellStyle name="Comma [0] 3 2 5 7 5 3" xfId="20272"/>
    <cellStyle name="Comma [0] 2 2 3 9 2 5 2" xfId="20273"/>
    <cellStyle name="Comma [0] 2 2 2 8 3 2 2 4" xfId="20274"/>
    <cellStyle name="Comma [0] 2 2 2 8 3 2 3" xfId="20275"/>
    <cellStyle name="Comma [0] 2 4 4 4 4 2 2" xfId="20276"/>
    <cellStyle name="Comma [0] 2 2 4 2 4 2 6" xfId="20277"/>
    <cellStyle name="Comma [0] 2 2 2 8 3 2 4" xfId="20278"/>
    <cellStyle name="Comma [0] 2 2 4 2 4 2 7" xfId="20279"/>
    <cellStyle name="Comma [0] 2 3 2 9 3 2 2 2" xfId="20280"/>
    <cellStyle name="Comma [0] 4 3 4 5 10" xfId="20281"/>
    <cellStyle name="Comma [0] 2 2 4 7 7 3" xfId="20282"/>
    <cellStyle name="Comma [0] 4 9 3 9" xfId="20283"/>
    <cellStyle name="Comma [0] 2 2 2 8 3 2 4 2" xfId="20284"/>
    <cellStyle name="Comma [0] 2 2 2 8 3 2 5" xfId="20285"/>
    <cellStyle name="Comma [0] 3 4 7 13 2 2" xfId="20286"/>
    <cellStyle name="Comma [0] 2 2 2 8 3 3 2" xfId="20287"/>
    <cellStyle name="Comma [0] 2 2 4 2 4 3 5" xfId="20288"/>
    <cellStyle name="Comma [0] 2 2 3 8 4 3 2 2" xfId="20289"/>
    <cellStyle name="Comma [0] 2 2 4 8 5 5" xfId="20290"/>
    <cellStyle name="Comma [0] 3 2 5 8 5 3" xfId="20291"/>
    <cellStyle name="Comma [0] 2 2 3 9 3 5 2" xfId="20292"/>
    <cellStyle name="Comma [0] 2 2 2 8 3 3 2 4" xfId="20293"/>
    <cellStyle name="Comma [0] 2 2 2 8 3 3 3" xfId="20294"/>
    <cellStyle name="Comma [0] 2 2 4 2 4 3 6" xfId="20295"/>
    <cellStyle name="Comma [0] 2 2 2 8 3 3 4" xfId="20296"/>
    <cellStyle name="Comma [0] 2 2 4 2 4 3 7" xfId="20297"/>
    <cellStyle name="Comma [0] 2 3 2 9 3 3 2 2" xfId="20298"/>
    <cellStyle name="Comma [0] 2 2 4 8 7 3" xfId="20299"/>
    <cellStyle name="Comma [0] 2 2 2 8 3 3 4 2" xfId="20300"/>
    <cellStyle name="Comma [0] 3 10 4 3 2 2" xfId="20301"/>
    <cellStyle name="Comma [0] 2 2 2 8 3 3 7" xfId="20302"/>
    <cellStyle name="Comma [0] 2 2 2 8 3 4 2" xfId="20303"/>
    <cellStyle name="Comma [0] 2 3 3 8 6 2 7" xfId="20304"/>
    <cellStyle name="Comma [0] 2 2 4 2 4 4 5" xfId="20305"/>
    <cellStyle name="Comma [0] 2 2 2 8 3 4 3" xfId="20306"/>
    <cellStyle name="Comma [0] 2 2 2 8 3 4 4" xfId="20307"/>
    <cellStyle name="Comma [0] 2 2 2 8 3 4 5" xfId="20308"/>
    <cellStyle name="Comma [0] 3 2 3 8 3 3" xfId="20309"/>
    <cellStyle name="Comma [0] 2 2 3 7 3 3 2" xfId="20310"/>
    <cellStyle name="Comma [0] 3 12 4 8" xfId="20311"/>
    <cellStyle name="Comma [0] 3 4 7 13 4" xfId="20312"/>
    <cellStyle name="Comma [0] 2 2 2 8 3 5" xfId="20313"/>
    <cellStyle name="Comma [0] 3 2 3 8 3 4" xfId="20314"/>
    <cellStyle name="Comma [0] 2 2 3 7 3 3 3" xfId="20315"/>
    <cellStyle name="Comma [0] 3 12 4 9" xfId="20316"/>
    <cellStyle name="Comma [0] 3 4 7 13 5" xfId="20317"/>
    <cellStyle name="Comma [0] 2 2 2 8 3 6" xfId="20318"/>
    <cellStyle name="Comma [0] 5 2 2 5 3" xfId="20319"/>
    <cellStyle name="Comma [0] 3 2 3 8 3 4 2" xfId="20320"/>
    <cellStyle name="Comma [0] 2 2 3 7 3 3 3 2" xfId="20321"/>
    <cellStyle name="Comma [0] 2 2 2 8 3 6 2" xfId="20322"/>
    <cellStyle name="Comma [0] 3 2 3 8 3 5" xfId="20323"/>
    <cellStyle name="Comma [0] 2 2 3 7 3 3 4" xfId="20324"/>
    <cellStyle name="Comma [0] 4 2 4 8 3 3" xfId="20325"/>
    <cellStyle name="Comma [0] 2 3 3 8 3 3 2" xfId="20326"/>
    <cellStyle name="Comma [0] 2 2 2 8 3 7" xfId="20327"/>
    <cellStyle name="Comma [0] 5 7 10 5" xfId="20328"/>
    <cellStyle name="Comma [0] 2 2 3 7 3 3 4 2" xfId="20329"/>
    <cellStyle name="Comma [0] 2 3 2 8 2 3 2 4" xfId="20330"/>
    <cellStyle name="Comma [0] 2 2 4 12 2 5" xfId="20331"/>
    <cellStyle name="Comma [0] 4 2 4 8 3 3 2" xfId="20332"/>
    <cellStyle name="Comma [0] 2 3 3 8 3 3 2 2" xfId="20333"/>
    <cellStyle name="Comma [0] 2 2 2 8 3 7 2" xfId="20334"/>
    <cellStyle name="Comma [0] 2 2 2 8 4 2 2" xfId="20335"/>
    <cellStyle name="Comma [0] 2 2 4 2 5 2 5" xfId="20336"/>
    <cellStyle name="Comma [0] 3 3 15 6" xfId="20337"/>
    <cellStyle name="Comma [0] 2 2 3 8 5 2 2 2" xfId="20338"/>
    <cellStyle name="Comma [0] 2 2 5 7 5 5" xfId="20339"/>
    <cellStyle name="Comma [0] 3 2 6 7 5 3" xfId="20340"/>
    <cellStyle name="Comma [0] 2 2 2 8 4 2 2 4" xfId="20341"/>
    <cellStyle name="Comma [0] 2 2 8 9 5" xfId="20342"/>
    <cellStyle name="Comma [0] 2 2 2 8 4 2 3" xfId="20343"/>
    <cellStyle name="Comma [0] 2 4 4 4 5 2 2" xfId="20344"/>
    <cellStyle name="Comma [0] 2 2 4 2 5 2 6" xfId="20345"/>
    <cellStyle name="Comma [0] 2 2 2 8 4 2 4" xfId="20346"/>
    <cellStyle name="Comma [0] 2 2 4 2 5 2 7" xfId="20347"/>
    <cellStyle name="Comma [0] 2 2 2 8 4 2 4 2" xfId="20348"/>
    <cellStyle name="Comma [0] 2 2 2 8 4 2 5" xfId="20349"/>
    <cellStyle name="Comma [0] 2 3 2 9 4 2 5" xfId="20350"/>
    <cellStyle name="Comma [0] 2 2 4 4 6 10" xfId="20351"/>
    <cellStyle name="Comma [0] 2 2 3 3 2 4 3" xfId="20352"/>
    <cellStyle name="Comma [0] 3 2 4 3 2 2 3" xfId="20353"/>
    <cellStyle name="Comma [0] 2 2 2 8 4 2 7" xfId="20354"/>
    <cellStyle name="Comma [0] 2 2 2 8 4 3 2" xfId="20355"/>
    <cellStyle name="Comma [0] 2 2 4 2 5 3 5" xfId="20356"/>
    <cellStyle name="Comma [0] 2 2 3 8 5 3 2 2" xfId="20357"/>
    <cellStyle name="Comma [0] 2 2 5 8 5 5" xfId="20358"/>
    <cellStyle name="Comma [0] 4 2 2 2 3 6" xfId="20359"/>
    <cellStyle name="Comma [0] 3 2 6 8 5 3" xfId="20360"/>
    <cellStyle name="Comma [0] 2 2 2 8 4 3 2 4" xfId="20361"/>
    <cellStyle name="Comma [0] 2 2 9 9 5" xfId="20362"/>
    <cellStyle name="Comma [0] 2 2 2 8 4 3 3" xfId="20363"/>
    <cellStyle name="Comma [0] 2 2 4 2 5 3 6" xfId="20364"/>
    <cellStyle name="Comma [0] 2 2 2 8 4 3 4" xfId="20365"/>
    <cellStyle name="Comma [0] 2 2 4 2 5 3 7" xfId="20366"/>
    <cellStyle name="Comma [0] 2 2 2 8 4 3 5" xfId="20367"/>
    <cellStyle name="Comma [0] 5 2 3 2 7" xfId="20368"/>
    <cellStyle name="Comma [0] 2 3 2 9 4 3 4" xfId="20369"/>
    <cellStyle name="Comma [0] 3 8 2 2 4" xfId="20370"/>
    <cellStyle name="Comma [0] 2 2 3 3 2 5 2" xfId="20371"/>
    <cellStyle name="Comma [0] 3 2 4 3 2 3 2" xfId="20372"/>
    <cellStyle name="Comma [0] 2 2 2 8 4 3 6" xfId="20373"/>
    <cellStyle name="Comma [0] 2 3 2 9 4 3 5" xfId="20374"/>
    <cellStyle name="Comma [0] 3 8 2 2 5" xfId="20375"/>
    <cellStyle name="Comma [0] 2 2 3 3 2 5 3" xfId="20376"/>
    <cellStyle name="Comma [0] 3 10 4 4 2 2" xfId="20377"/>
    <cellStyle name="Comma [0] 2 2 2 8 4 3 7" xfId="20378"/>
    <cellStyle name="Comma [0] 2 2 2 8 4 4 2" xfId="20379"/>
    <cellStyle name="Comma [0] 2 3 3 8 7 2 7" xfId="20380"/>
    <cellStyle name="Comma [0] 2 2 4 2 5 4 5" xfId="20381"/>
    <cellStyle name="Comma [0] 2 2 2 8 4 4 3" xfId="20382"/>
    <cellStyle name="Comma [0] 2 3 3 2 7 3 2 2 2" xfId="20383"/>
    <cellStyle name="Comma [0] 2 2 2 8 4 4 4" xfId="20384"/>
    <cellStyle name="Comma [0] 2 2 2 8 4 4 5" xfId="20385"/>
    <cellStyle name="Comma [0] 2 2 2 8 4 5 2" xfId="20386"/>
    <cellStyle name="Comma [0] 2 3 3 8 7 3 7" xfId="20387"/>
    <cellStyle name="Comma [0] 4 7 5 2 7" xfId="20388"/>
    <cellStyle name="Comma [0] 3 2 4 7 3 2 2 2" xfId="20389"/>
    <cellStyle name="Comma [0] 2 2 4 2 5 5 5" xfId="20390"/>
    <cellStyle name="Comma [0] 5 2 3 4 3" xfId="20391"/>
    <cellStyle name="Comma [0] 2 2 3 7 3 4 2 2" xfId="20392"/>
    <cellStyle name="Comma [0] 3 2 3 8 4 4" xfId="20393"/>
    <cellStyle name="Comma [0] 2 2 3 7 3 4 3" xfId="20394"/>
    <cellStyle name="Comma [0] 3 12 5 9" xfId="20395"/>
    <cellStyle name="Comma [0] 2 2 2 8 4 6" xfId="20396"/>
    <cellStyle name="Comma [0] 3 2 10 11 2 2" xfId="20397"/>
    <cellStyle name="Comma [0] 4 6 3 10" xfId="20398"/>
    <cellStyle name="Comma [0] 4 2 13 2 2 4" xfId="20399"/>
    <cellStyle name="Comma [0] 2 2 2 8 4 6 2" xfId="20400"/>
    <cellStyle name="Comma [0] 3 2 3 8 4 5" xfId="20401"/>
    <cellStyle name="Comma [0] 2 2 3 7 3 4 4" xfId="20402"/>
    <cellStyle name="Comma [0] 4 2 4 8 4 3" xfId="20403"/>
    <cellStyle name="Comma [0] 3 2 4 7 3 2 4" xfId="20404"/>
    <cellStyle name="Comma [0] 2 3 3 8 3 4 2" xfId="20405"/>
    <cellStyle name="Comma [0] 2 2 2 8 4 7" xfId="20406"/>
    <cellStyle name="Comma [0] 3 3 4 8 3 2 2 2" xfId="20407"/>
    <cellStyle name="Comma [0] 2 2 4 13 2 5" xfId="20408"/>
    <cellStyle name="Comma [0] 2 3 3 8 3 4 2 2" xfId="20409"/>
    <cellStyle name="Comma [0] 2 2 2 8 4 7 2" xfId="20410"/>
    <cellStyle name="Comma [0] 2 2 3 7 3 4 5" xfId="20411"/>
    <cellStyle name="Comma [0] 4 2 4 8 4 4" xfId="20412"/>
    <cellStyle name="Comma [0] 3 2 4 7 3 2 5" xfId="20413"/>
    <cellStyle name="Comma [0] 2 3 3 8 3 4 3" xfId="20414"/>
    <cellStyle name="Comma [0] 2 2 2 8 4 8" xfId="20415"/>
    <cellStyle name="Comma [0] 5 4 2 2 4 2" xfId="20416"/>
    <cellStyle name="Comma [0] 2 2 2 8 5" xfId="20417"/>
    <cellStyle name="Comma [0] 2 2 2 8 5 2 2 2 2" xfId="20418"/>
    <cellStyle name="Comma [0] 2 3 8 9 3 2" xfId="20419"/>
    <cellStyle name="Comma [0] 3 3 6 8 3 3 2" xfId="20420"/>
    <cellStyle name="Comma [0] 3 2 9 7 5 2" xfId="20421"/>
    <cellStyle name="Comma [0] 2 2 2 8 7 2 2 3" xfId="20422"/>
    <cellStyle name="Comma [0] 2 3 2 9 5 2 5" xfId="20423"/>
    <cellStyle name="Comma [0] 2 2 3 3 3 4 3" xfId="20424"/>
    <cellStyle name="Comma [0] 3 2 4 3 3 2 3" xfId="20425"/>
    <cellStyle name="Comma [0] 2 2 2 8 5 2 7" xfId="20426"/>
    <cellStyle name="Comma [0] 4 2 3 2 3 4 2" xfId="20427"/>
    <cellStyle name="Comma [0] 2 2 2 8 5 3 2 2 2" xfId="20428"/>
    <cellStyle name="Comma [0] 2 3 9 9 3 2" xfId="20429"/>
    <cellStyle name="Comma [0] 2 2 3 5 12 5" xfId="20430"/>
    <cellStyle name="Comma [0] 2 2 2 8 5 3 3" xfId="20431"/>
    <cellStyle name="Comma [0] 2 2 4 2 6 3 6" xfId="20432"/>
    <cellStyle name="Comma [0] 2 2 2 8 5 3 4" xfId="20433"/>
    <cellStyle name="Comma [0] 2 2 4 2 6 3 7" xfId="20434"/>
    <cellStyle name="Comma [0] 2 2 2 8 5 3 5" xfId="20435"/>
    <cellStyle name="Comma [0] 4 2 7 7 3 2 3" xfId="20436"/>
    <cellStyle name="Comma [0] 2 2 4 5 12" xfId="20437"/>
    <cellStyle name="Comma [0] 2 2 2 8 7 2 3 2" xfId="20438"/>
    <cellStyle name="Comma [0] 5 2 4 2 7" xfId="20439"/>
    <cellStyle name="Comma [0] 2 3 2 9 5 3 4" xfId="20440"/>
    <cellStyle name="Comma [0] 3 8 3 2 4" xfId="20441"/>
    <cellStyle name="Comma [0] 2 2 3 3 3 5 2" xfId="20442"/>
    <cellStyle name="Comma [0] 3 2 4 3 3 3 2" xfId="20443"/>
    <cellStyle name="Comma [0] 2 2 2 8 5 3 6" xfId="20444"/>
    <cellStyle name="Comma [0] 2 2 2 8 5 4 3" xfId="20445"/>
    <cellStyle name="Comma [0] 2 2 2 8 5 4 4" xfId="20446"/>
    <cellStyle name="Comma [0] 2 2 2 8 5 4 5" xfId="20447"/>
    <cellStyle name="Comma [0] 2 4 3 2 3 2 2 2" xfId="20448"/>
    <cellStyle name="Comma [0] 2 2 2 8 5 5 2" xfId="20449"/>
    <cellStyle name="Comma [0] 4 7 6 2 7" xfId="20450"/>
    <cellStyle name="Comma [0] 3 2 2 5 7 2 2 3" xfId="20451"/>
    <cellStyle name="Comma [0] 2 2 4 2 6 5 5" xfId="20452"/>
    <cellStyle name="Comma [0] 2 2 3 8 2 3 2 2 2" xfId="20453"/>
    <cellStyle name="Comma [0] 5 2 4 4 3" xfId="20454"/>
    <cellStyle name="Comma [0] 2 2 3 7 3 5 2 2" xfId="20455"/>
    <cellStyle name="Comma [0] 2 3 3 2 11 6" xfId="20456"/>
    <cellStyle name="Comma [0] 2 2 2 8 5 5 4" xfId="20457"/>
    <cellStyle name="Comma [0] 3 2 2 5 7 2 2 5" xfId="20458"/>
    <cellStyle name="Comma [0] 2 2 4 7 4 5 2 2" xfId="20459"/>
    <cellStyle name="Comma [0] 2 2 4 8 3 3 2 2 2" xfId="20460"/>
    <cellStyle name="Comma [0] 2 2 4 14 2 5" xfId="20461"/>
    <cellStyle name="Comma [0] 2 3 3 8 3 5 2 2" xfId="20462"/>
    <cellStyle name="Comma [0] 2 2 2 8 5 7 2" xfId="20463"/>
    <cellStyle name="Comma [0] 4 3 9 4 4 2 2" xfId="20464"/>
    <cellStyle name="Comma [0] 2 2 2 8 6" xfId="20465"/>
    <cellStyle name="Comma [0] 2 2 3 8 7 2 2 2" xfId="20466"/>
    <cellStyle name="Comma [0] 2 2 7 7 5 5" xfId="20467"/>
    <cellStyle name="Comma [0] 4 11 6 8" xfId="20468"/>
    <cellStyle name="Comma [0] 3 2 8 7 5 3" xfId="20469"/>
    <cellStyle name="Comma [0] 2 2 2 8 6 2 2 4" xfId="20470"/>
    <cellStyle name="Comma [0] 2 4 8 9 5" xfId="20471"/>
    <cellStyle name="Comma [0] 4 2 9 7 5 2" xfId="20472"/>
    <cellStyle name="Comma [0] 3 4 6 8 3 3 2" xfId="20473"/>
    <cellStyle name="Comma [0] 2 2 3 8 7 2 2 3" xfId="20474"/>
    <cellStyle name="Comma [0] 4 11 6 9" xfId="20475"/>
    <cellStyle name="Comma [0] 3 2 8 7 5 4" xfId="20476"/>
    <cellStyle name="Comma [0] 2 2 2 8 6 2 2 5" xfId="20477"/>
    <cellStyle name="Comma [0] 2 4 8 9 6" xfId="20478"/>
    <cellStyle name="Comma [0] 2 3 2 5 7 2" xfId="20479"/>
    <cellStyle name="Comma [0] 4 11 8 6" xfId="20480"/>
    <cellStyle name="Comma [0] 2 2 4 7 8 10" xfId="20481"/>
    <cellStyle name="Comma [0] 2 2 2 8 6 2 4 2" xfId="20482"/>
    <cellStyle name="Comma [0] 4 2 5 2 3 4" xfId="20483"/>
    <cellStyle name="Comma [0] 2 2 2 8 7 3 2 2" xfId="20484"/>
    <cellStyle name="Comma [0] 2 2 3 2 3 8" xfId="20485"/>
    <cellStyle name="Comma [0] 2 3 2 9 6 2 4" xfId="20486"/>
    <cellStyle name="Comma [0] 2 2 3 3 4 4 2" xfId="20487"/>
    <cellStyle name="Comma [0] 2 4 4 5 10" xfId="20488"/>
    <cellStyle name="Comma [0] 3 2 4 3 4 2 2" xfId="20489"/>
    <cellStyle name="Comma [0] 2 2 2 8 6 2 6" xfId="20490"/>
    <cellStyle name="Comma [0] 4 2 5 2 3 5" xfId="20491"/>
    <cellStyle name="Comma [0] 2 2 2 8 7 3 2 3" xfId="20492"/>
    <cellStyle name="Comma [0] 2 2 3 2 3 9" xfId="20493"/>
    <cellStyle name="Comma [0] 2 3 2 9 6 2 5" xfId="20494"/>
    <cellStyle name="Comma [0] 2 2 3 3 4 4 3" xfId="20495"/>
    <cellStyle name="Comma [0] 2 2 2 8 6 2 7" xfId="20496"/>
    <cellStyle name="Comma [0] 2 2 7 8 5 5" xfId="20497"/>
    <cellStyle name="Comma [0] 2 2 3 8 7 3 2 2" xfId="20498"/>
    <cellStyle name="Comma [0] 4 2 4 2 3 6" xfId="20499"/>
    <cellStyle name="Comma [0] 3 2 8 8 5 3" xfId="20500"/>
    <cellStyle name="Comma [0] 2 2 2 8 6 3 2 4" xfId="20501"/>
    <cellStyle name="Comma [0] 2 2 3 8 7 3 2 3" xfId="20502"/>
    <cellStyle name="Comma [0] 2 3 2 6 7 2" xfId="20503"/>
    <cellStyle name="Comma [0] 4 2 4 2 3 7" xfId="20504"/>
    <cellStyle name="Comma [0] 3 2 8 8 5 4" xfId="20505"/>
    <cellStyle name="Comma [0] 2 2 2 8 6 3 2 5" xfId="20506"/>
    <cellStyle name="Comma [0] 2 2 2 8 6 3 3" xfId="20507"/>
    <cellStyle name="Comma [0] 2 2 4 2 7 3 6" xfId="20508"/>
    <cellStyle name="Comma [0] 2 2 2 8 6 3 4" xfId="20509"/>
    <cellStyle name="Comma [0] 2 2 4 2 7 3 7" xfId="20510"/>
    <cellStyle name="Comma [0] 2 2 2 8 6 3 5" xfId="20511"/>
    <cellStyle name="Comma [0] 4 2 5 2 4 4" xfId="20512"/>
    <cellStyle name="Comma [0] 2 2 2 8 7 3 3 2" xfId="20513"/>
    <cellStyle name="Comma [0] 2 2 3 2 4 8" xfId="20514"/>
    <cellStyle name="Comma [0] 5 2 5 2 7" xfId="20515"/>
    <cellStyle name="Comma [0] 2 3 2 9 6 3 4" xfId="20516"/>
    <cellStyle name="Comma [0] 3 8 4 2 4" xfId="20517"/>
    <cellStyle name="Comma [0] 2 2 3 3 4 5 2" xfId="20518"/>
    <cellStyle name="Comma [0] 2 2 2 8 6 3 6" xfId="20519"/>
    <cellStyle name="Comma [0] 2 2 3 8 10 2 5" xfId="20520"/>
    <cellStyle name="Comma [0] 2 2 2 8 6 4 3" xfId="20521"/>
    <cellStyle name="Comma [0] 2 2 2 8 6 4 4" xfId="20522"/>
    <cellStyle name="Comma [0] 2 2 2 8 6 4 5" xfId="20523"/>
    <cellStyle name="Comma [0] 2 2 2 8 6 5 2" xfId="20524"/>
    <cellStyle name="Comma [0] 4 7 7 2 7" xfId="20525"/>
    <cellStyle name="Comma [0] 3 2 2 5 7 3 2 3" xfId="20526"/>
    <cellStyle name="Comma [0] 2 2 4 2 7 5 5" xfId="20527"/>
    <cellStyle name="Comma [0] 2 2 2 8 6 5 4" xfId="20528"/>
    <cellStyle name="Comma [0] 2 2 2 8 6 5 5" xfId="20529"/>
    <cellStyle name="Comma [0] 2 2 2 8 7" xfId="20530"/>
    <cellStyle name="Comma [0] 2 2 8 7 5 5" xfId="20531"/>
    <cellStyle name="Comma [0] 2 2 3 8 8 2 2 2" xfId="20532"/>
    <cellStyle name="Comma [0] 3 2 9 7 5 3" xfId="20533"/>
    <cellStyle name="Comma [0] 2 2 2 8 7 2 2 4" xfId="20534"/>
    <cellStyle name="Comma [0] 2 3 3 5 7 2" xfId="20535"/>
    <cellStyle name="Comma [0] 3 2 9 7 5 4" xfId="20536"/>
    <cellStyle name="Comma [0] 2 2 2 8 7 2 2 5" xfId="20537"/>
    <cellStyle name="Comma [0] 2 2 2 8 7 2 4 2" xfId="20538"/>
    <cellStyle name="Comma [0] 2 3 2 9 7 2 5" xfId="20539"/>
    <cellStyle name="Comma [0] 2 2 3 3 5 4 3" xfId="20540"/>
    <cellStyle name="Comma [0] 2 2 2 8 7 2 7" xfId="20541"/>
    <cellStyle name="Comma [0] 4 2 5 2 3 4 2" xfId="20542"/>
    <cellStyle name="Comma [0] 2 2 2 8 7 3 2 2 2" xfId="20543"/>
    <cellStyle name="Comma [0] 4 2 5 2 3 6" xfId="20544"/>
    <cellStyle name="Comma [0] 2 2 2 8 7 3 2 4" xfId="20545"/>
    <cellStyle name="Comma [0] 2 3 3 6 7 2" xfId="20546"/>
    <cellStyle name="Comma [0] 4 2 5 2 3 7" xfId="20547"/>
    <cellStyle name="Comma [0] 2 2 2 8 7 3 2 5" xfId="20548"/>
    <cellStyle name="Comma [0] 2 2 2 8 7 3 4" xfId="20549"/>
    <cellStyle name="Comma [0] 2 2 4 2 8 3 7" xfId="20550"/>
    <cellStyle name="Comma [0] 4 2 5 2 5 4" xfId="20551"/>
    <cellStyle name="Comma [0] 2 2 2 8 7 3 4 2" xfId="20552"/>
    <cellStyle name="Comma [0] 2 2 3 2 5 8" xfId="20553"/>
    <cellStyle name="Comma [0] 2 2 2 8 7 3 5" xfId="20554"/>
    <cellStyle name="Comma [0] 5 2 6 2 7" xfId="20555"/>
    <cellStyle name="Comma [0] 3 2 2 6 2 2 2 3" xfId="20556"/>
    <cellStyle name="Comma [0] 2 3 2 9 7 3 4" xfId="20557"/>
    <cellStyle name="Comma [0] 3 8 5 2 4" xfId="20558"/>
    <cellStyle name="Comma [0] 2 2 3 3 5 5 2" xfId="20559"/>
    <cellStyle name="Comma [0] 2 2 2 8 7 3 6" xfId="20560"/>
    <cellStyle name="Comma [0] 3 4 3 2 2 2 2 2" xfId="20561"/>
    <cellStyle name="Comma [0] 2 2 2 8 7 4 3" xfId="20562"/>
    <cellStyle name="Comma [0] 2 2 2 8 7 4 4" xfId="20563"/>
    <cellStyle name="Comma [0] 2 2 2 8 7 4 5" xfId="20564"/>
    <cellStyle name="Comma [0] 2 2 2 8 7 5 2" xfId="20565"/>
    <cellStyle name="Comma [0] 4 7 8 2 7" xfId="20566"/>
    <cellStyle name="Comma [0] 2 2 4 2 8 5 5" xfId="20567"/>
    <cellStyle name="Comma [0] 2 3 2 9 8 2 4" xfId="20568"/>
    <cellStyle name="Comma [0] 2 2 3 3 6 4 2" xfId="20569"/>
    <cellStyle name="Comma [0] 2 2 2 8 8 2 6" xfId="20570"/>
    <cellStyle name="Comma [0] 4 2 5 4 3 4" xfId="20571"/>
    <cellStyle name="Comma [0] 3 2 2 8 6 3 2 4" xfId="20572"/>
    <cellStyle name="Comma [0] 2 2 2 8 7 5 2 2" xfId="20573"/>
    <cellStyle name="Comma [0] 2 2 3 4 3 8" xfId="20574"/>
    <cellStyle name="Comma [0] 2 2 2 8 7 5 3" xfId="20575"/>
    <cellStyle name="Comma [0] 2 2 2 8 7 5 4" xfId="20576"/>
    <cellStyle name="Comma [0] 2 2 2 8 7 5 5" xfId="20577"/>
    <cellStyle name="Comma [0] 2 2 2 8 7 6 2" xfId="20578"/>
    <cellStyle name="Comma [0] 2 3 2 7 7 2 2 2 2" xfId="20579"/>
    <cellStyle name="Comma [0] 2 2 2 8 8" xfId="20580"/>
    <cellStyle name="Comma [0] 2 2 2 8 8 2 2 2 2" xfId="20581"/>
    <cellStyle name="Comma [0] 2 2 3 4 3 4 3" xfId="20582"/>
    <cellStyle name="Comma [0] 3 2 4 4 3 2 3" xfId="20583"/>
    <cellStyle name="Comma [0] 2 2 2 9 5 2 7" xfId="20584"/>
    <cellStyle name="Comma [0] 3 2 10 4 4 3" xfId="20585"/>
    <cellStyle name="Comma [0] 2 2 2 8 8 2 2 3" xfId="20586"/>
    <cellStyle name="Comma [0] 2 2 9 7 5 5" xfId="20587"/>
    <cellStyle name="Comma [0] 2 2 3 8 9 2 2 2" xfId="20588"/>
    <cellStyle name="Comma [0] 2 2 2 8 8 2 2 4" xfId="20589"/>
    <cellStyle name="Comma [0] 2 3 4 5 7 2" xfId="20590"/>
    <cellStyle name="Comma [0] 2 2 2 8 8 2 2 5" xfId="20591"/>
    <cellStyle name="Comma [0] 3 9 3 2 4" xfId="20592"/>
    <cellStyle name="Comma [0] 2 2 3 4 3 5 2" xfId="20593"/>
    <cellStyle name="Comma [0] 3 2 4 4 3 3 2" xfId="20594"/>
    <cellStyle name="Comma [0] 2 2 2 9 5 3 6" xfId="20595"/>
    <cellStyle name="Comma [0] 3 2 10 4 5 2" xfId="20596"/>
    <cellStyle name="Comma [0] 4 2 7 8 3 2 3" xfId="20597"/>
    <cellStyle name="Comma [0] 2 2 2 8 8 2 3 2" xfId="20598"/>
    <cellStyle name="Comma [0] 2 2 2 8 8 2 4 2" xfId="20599"/>
    <cellStyle name="Comma [0] 2 3 2 9 8 2 5" xfId="20600"/>
    <cellStyle name="Comma [0] 2 2 3 3 6 4 3" xfId="20601"/>
    <cellStyle name="Comma [0] 2 2 2 8 8 2 7" xfId="20602"/>
    <cellStyle name="Comma [0] 4 2 6 2 3 4" xfId="20603"/>
    <cellStyle name="Comma [0] 2 2 2 8 8 3 2 2" xfId="20604"/>
    <cellStyle name="Comma [0] 2 2 4 2 3 8" xfId="20605"/>
    <cellStyle name="Comma [0] 3 2 5 2 3 6" xfId="20606"/>
    <cellStyle name="Comma [0] 2 2 4 11 3" xfId="20607"/>
    <cellStyle name="Comma [0] 2 2 9 8 5 3" xfId="20608"/>
    <cellStyle name="Comma [0] 2 3 2 2 11 2 4" xfId="20609"/>
    <cellStyle name="Comma [0] 4 2 6 2 3 5" xfId="20610"/>
    <cellStyle name="Comma [0] 2 2 2 8 8 3 2 3" xfId="20611"/>
    <cellStyle name="Comma [0] 2 2 4 2 3 9" xfId="20612"/>
    <cellStyle name="Comma [0] 3 2 5 2 3 7" xfId="20613"/>
    <cellStyle name="Comma [0] 2 2 4 11 4" xfId="20614"/>
    <cellStyle name="Comma [0] 2 2 9 8 5 4" xfId="20615"/>
    <cellStyle name="Comma [0] 2 3 2 2 11 2 5" xfId="20616"/>
    <cellStyle name="Comma [0] 2 2 4 11 5" xfId="20617"/>
    <cellStyle name="Comma [0] 2 2 9 8 5 5" xfId="20618"/>
    <cellStyle name="Comma [0] 4 2 6 2 3 6" xfId="20619"/>
    <cellStyle name="Comma [0] 2 2 2 8 8 3 2 4" xfId="20620"/>
    <cellStyle name="Comma [0] 4 2 8 3 2 3 2" xfId="20621"/>
    <cellStyle name="Comma [0] 2 2 4 11 6" xfId="20622"/>
    <cellStyle name="Comma [0] 2 3 4 6 7 2" xfId="20623"/>
    <cellStyle name="Comma [0] 4 2 6 2 3 7" xfId="20624"/>
    <cellStyle name="Comma [0] 2 2 2 8 8 3 2 5" xfId="20625"/>
    <cellStyle name="Comma [0] 4 2 6 2 4 4" xfId="20626"/>
    <cellStyle name="Comma [0] 2 2 2 8 8 3 3 2" xfId="20627"/>
    <cellStyle name="Comma [0] 2 2 4 2 4 8" xfId="20628"/>
    <cellStyle name="Comma [0] 2 2 4 12 3" xfId="20629"/>
    <cellStyle name="Comma [0] 2 2 2 8 8 3 4" xfId="20630"/>
    <cellStyle name="Comma [0] 4 2 6 2 5 4" xfId="20631"/>
    <cellStyle name="Comma [0] 2 2 2 8 8 3 4 2" xfId="20632"/>
    <cellStyle name="Comma [0] 2 2 4 2 5 8" xfId="20633"/>
    <cellStyle name="Comma [0] 3 8 6 2 2 2" xfId="20634"/>
    <cellStyle name="Comma [0] 2 2 4 13 3" xfId="20635"/>
    <cellStyle name="Comma [0] 3 8 6 2 4" xfId="20636"/>
    <cellStyle name="Comma [0] 2 2 3 3 6 5 2" xfId="20637"/>
    <cellStyle name="Comma [0] 2 2 2 8 8 3 6" xfId="20638"/>
    <cellStyle name="Comma [0] 4 2 6 3 3 4" xfId="20639"/>
    <cellStyle name="Comma [0] 3 2 2 8 7 2 2 4" xfId="20640"/>
    <cellStyle name="Comma [0] 2 2 2 8 8 4 2 2" xfId="20641"/>
    <cellStyle name="Comma [0] 2 2 4 3 3 8" xfId="20642"/>
    <cellStyle name="Comma [0] 2 2 2 8 8 4 3" xfId="20643"/>
    <cellStyle name="Comma [0] 2 3 2 4 2 2 6" xfId="20644"/>
    <cellStyle name="Comma [0] 2 2 2 8 8 4 4" xfId="20645"/>
    <cellStyle name="Comma [0] 2 3 2 4 2 2 7" xfId="20646"/>
    <cellStyle name="Comma [0] 2 2 2 8 8 4 5" xfId="20647"/>
    <cellStyle name="Comma [0] 4 2 6 4 3 4" xfId="20648"/>
    <cellStyle name="Comma [0] 3 2 2 8 7 3 2 4" xfId="20649"/>
    <cellStyle name="Comma [0] 2 2 2 8 8 5 2 2" xfId="20650"/>
    <cellStyle name="Comma [0] 2 2 4 4 3 8" xfId="20651"/>
    <cellStyle name="Comma [0] 2 2 2 8 8 5 3" xfId="20652"/>
    <cellStyle name="Comma [0] 2 3 2 4 2 3 6" xfId="20653"/>
    <cellStyle name="Comma [0] 2 2 2 8 8 5 4" xfId="20654"/>
    <cellStyle name="Comma [0] 2 3 2 4 2 3 7" xfId="20655"/>
    <cellStyle name="Comma [0] 2 2 2 8 8 5 5" xfId="20656"/>
    <cellStyle name="Comma [0] 2 2 4 6 2 2 2 2 2" xfId="20657"/>
    <cellStyle name="Comma [0] 2 2 2 9" xfId="20658"/>
    <cellStyle name="Comma [0] 2 2 2 9 10 2 2" xfId="20659"/>
    <cellStyle name="Comma [0] 2 2 2 9 10 2 3" xfId="20660"/>
    <cellStyle name="Comma [0] 2 3 3 8 4 10" xfId="20661"/>
    <cellStyle name="Comma [0] 3 9 8 5 4" xfId="20662"/>
    <cellStyle name="Comma [0] 2 2 2 9 11" xfId="20663"/>
    <cellStyle name="Comma [0] 2 2 2 9 11 2" xfId="20664"/>
    <cellStyle name="Comma [0] 2 2 2 9 11 2 2" xfId="20665"/>
    <cellStyle name="Comma [0] 2 3 3 6 7 3 2 2 2" xfId="20666"/>
    <cellStyle name="Comma [0] 4 5 5 2 2 2 2" xfId="20667"/>
    <cellStyle name="Comma [0] 3 9 8 5 5" xfId="20668"/>
    <cellStyle name="Comma [0] 2 2 2 9 12" xfId="20669"/>
    <cellStyle name="Comma [0] 4 3 6 4 3 5" xfId="20670"/>
    <cellStyle name="Comma [0] 3 2 2 9 7 3 2 5" xfId="20671"/>
    <cellStyle name="Comma [0] 2 2 2 9 2" xfId="20672"/>
    <cellStyle name="Comma [0] 2 3 3 13 2 3" xfId="20673"/>
    <cellStyle name="Comma [0] 3 4 7 9 2 5" xfId="20674"/>
    <cellStyle name="Comma [0] 2 2 2 9 2 10" xfId="20675"/>
    <cellStyle name="Comma [0] 4 6 7 3 2 5" xfId="20676"/>
    <cellStyle name="Comma [0] 2 2 2 9 2 2" xfId="20677"/>
    <cellStyle name="Comma [0] 2 3 3 13 2 3 2" xfId="20678"/>
    <cellStyle name="Comma [0] 2 3 7 6 10" xfId="20679"/>
    <cellStyle name="Comma [0] 2 3 16 2 2 3" xfId="20680"/>
    <cellStyle name="Comma [0] 2 2 2 9 2 2 2 2" xfId="20681"/>
    <cellStyle name="Comma [0] 2 2 2 9 2 2 2 2 2" xfId="20682"/>
    <cellStyle name="Comma [0] 2 2 3 6 5 3 4" xfId="20683"/>
    <cellStyle name="Comma [0] 2 3 16 2 2 4" xfId="20684"/>
    <cellStyle name="Comma [0] 3 3 7 3 3 3 2" xfId="20685"/>
    <cellStyle name="Comma [0] 3 3 4 7 5 2" xfId="20686"/>
    <cellStyle name="Comma [0] 2 2 2 9 2 2 2 3" xfId="20687"/>
    <cellStyle name="Comma [0] 2 3 16 2 2 5" xfId="20688"/>
    <cellStyle name="Comma [0] 3 3 4 7 5 3" xfId="20689"/>
    <cellStyle name="Comma [0] 2 2 4 8 2 5 2" xfId="20690"/>
    <cellStyle name="Comma [0] 2 2 2 9 2 2 2 4" xfId="20691"/>
    <cellStyle name="Comma [0] 2 3 3 7 5 5" xfId="20692"/>
    <cellStyle name="Comma [0] 4 6 3 4" xfId="20693"/>
    <cellStyle name="Comma [0] 3 2 5 8 2 3 2" xfId="20694"/>
    <cellStyle name="Comma [0] 2 2 3 9 3 2 2 2" xfId="20695"/>
    <cellStyle name="Comma [0] 2 2 2 9 2 2 3" xfId="20696"/>
    <cellStyle name="Comma [0] 2 4 4 5 3 2 2" xfId="20697"/>
    <cellStyle name="Comma [0] 2 2 4 3 3 2 6" xfId="20698"/>
    <cellStyle name="Comma [0] 2 2 3 6 6 10" xfId="20699"/>
    <cellStyle name="Comma [0] 2 3 3 7 6 3" xfId="20700"/>
    <cellStyle name="Comma [0] 4 2 8 2 3 2 3" xfId="20701"/>
    <cellStyle name="Comma [0] 2 2 2 9 2 2 3 2" xfId="20702"/>
    <cellStyle name="Comma [0] 2 4 4 5 3 2 2 2" xfId="20703"/>
    <cellStyle name="Comma [0] 2 3 3 5 10 6" xfId="20704"/>
    <cellStyle name="Comma [0] 2 2 4 8 9 4 2" xfId="20705"/>
    <cellStyle name="Comma [0] 2 3 4 4 3 2 5" xfId="20706"/>
    <cellStyle name="Comma [0] 2 2 2 9 2 2 4" xfId="20707"/>
    <cellStyle name="Comma [0] 2 4 4 5 3 2 3" xfId="20708"/>
    <cellStyle name="Comma [0] 2 2 4 3 3 2 7" xfId="20709"/>
    <cellStyle name="Comma [0] 2 3 3 5 11 6" xfId="20710"/>
    <cellStyle name="Comma [0] 2 2 2 9 2 2 4 2" xfId="20711"/>
    <cellStyle name="Comma [0] 5 6 8 3 2 4" xfId="20712"/>
    <cellStyle name="Comma [0] 2 3 3 8 4 2 4 2" xfId="20713"/>
    <cellStyle name="Comma [0] 3 13 3 6" xfId="20714"/>
    <cellStyle name="Comma [0] 3 3 6 10 7" xfId="20715"/>
    <cellStyle name="Comma [0] 2 2 4 2 2 4 2 2" xfId="20716"/>
    <cellStyle name="Comma [0] 3 11 10 2 4" xfId="20717"/>
    <cellStyle name="Comma [0] 3 2 5 2 2 2 2 2" xfId="20718"/>
    <cellStyle name="Comma [0] 2 2 2 9 2 3" xfId="20719"/>
    <cellStyle name="Comma [0] 2 3 16 3 2 3" xfId="20720"/>
    <cellStyle name="Comma [0] 2 2 2 9 2 3 2 2" xfId="20721"/>
    <cellStyle name="Comma [0] 2 2 2 9 2 3 2 2 2" xfId="20722"/>
    <cellStyle name="Comma [0] 2 3 2 18 6" xfId="20723"/>
    <cellStyle name="Comma [0] 2 2 3 7 5 3 4" xfId="20724"/>
    <cellStyle name="Comma [0] 3 3 4 8 5 2" xfId="20725"/>
    <cellStyle name="Comma [0] 2 2 2 9 2 3 2 3" xfId="20726"/>
    <cellStyle name="Comma [0] 2 3 3 2 8 2 3 2" xfId="20727"/>
    <cellStyle name="Comma [0] 2 3 16 3 2 4" xfId="20728"/>
    <cellStyle name="Comma [0] 2 3 16 3 2 5" xfId="20729"/>
    <cellStyle name="Comma [0] 3 3 4 8 5 3" xfId="20730"/>
    <cellStyle name="Comma [0] 2 2 4 8 3 5 2" xfId="20731"/>
    <cellStyle name="Comma [0] 2 2 2 9 2 3 2 4" xfId="20732"/>
    <cellStyle name="Comma [0] 2 3 3 8 5 5" xfId="20733"/>
    <cellStyle name="Comma [0] 4 7 3 4" xfId="20734"/>
    <cellStyle name="Comma [0] 3 2 5 8 3 3 2" xfId="20735"/>
    <cellStyle name="Comma [0] 2 2 3 9 3 3 2 2" xfId="20736"/>
    <cellStyle name="Comma [0] 2 2 2 9 2 3 3" xfId="20737"/>
    <cellStyle name="Comma [0] 2 4 4 5 3 3 2" xfId="20738"/>
    <cellStyle name="Comma [0] 2 2 4 3 3 3 6" xfId="20739"/>
    <cellStyle name="Comma [0] 2 2 2 9 2 3 3 2" xfId="20740"/>
    <cellStyle name="Comma [0] 2 2 2 9 2 3 4" xfId="20741"/>
    <cellStyle name="Comma [0] 2 2 4 3 3 3 7" xfId="20742"/>
    <cellStyle name="Comma [0] 2 2 2 9 2 3 4 2" xfId="20743"/>
    <cellStyle name="Comma [0] 5 8 7 4 3" xfId="20744"/>
    <cellStyle name="Comma [0] 3 4 6 11" xfId="20745"/>
    <cellStyle name="Comma [0] 3 10 5 2 2 2" xfId="20746"/>
    <cellStyle name="Comma [0] 2 2 2 9 2 3 7" xfId="20747"/>
    <cellStyle name="Comma [0] 2 2 2 9 2 4" xfId="20748"/>
    <cellStyle name="Comma [0] 2 3 5 2 5 2 2" xfId="20749"/>
    <cellStyle name="Comma [0] 3 3 5 4 3 2 3" xfId="20750"/>
    <cellStyle name="Comma [0] 2 2 2 9 2 4 2" xfId="20751"/>
    <cellStyle name="Comma [0] 2 3 3 9 5 2 7" xfId="20752"/>
    <cellStyle name="Comma [0] 2 2 4 3 3 4 5" xfId="20753"/>
    <cellStyle name="Comma [0] 2 2 2 9 2 4 2 2" xfId="20754"/>
    <cellStyle name="Comma [0] 3 3 5 4 3 2 4" xfId="20755"/>
    <cellStyle name="Comma [0] 2 2 2 9 2 4 3" xfId="20756"/>
    <cellStyle name="Comma [0] 2 4 4 5 3 4 2" xfId="20757"/>
    <cellStyle name="Comma [0] 3 3 5 4 3 2 5" xfId="20758"/>
    <cellStyle name="Comma [0] 2 2 2 9 2 4 4" xfId="20759"/>
    <cellStyle name="Comma [0] 3 2 6 2 3 2 2 2" xfId="20760"/>
    <cellStyle name="Comma [0] 3 2 3 9 2 3" xfId="20761"/>
    <cellStyle name="Comma [0] 2 2 3 7 4 2 2" xfId="20762"/>
    <cellStyle name="Comma [0] 3 2 13 5 2 2" xfId="20763"/>
    <cellStyle name="Comma [0] 2 2 2 9 2 5" xfId="20764"/>
    <cellStyle name="Comma [0] 4 9 3 2" xfId="20765"/>
    <cellStyle name="Comma [0] 2 2 3 7 4 2 2 2 2" xfId="20766"/>
    <cellStyle name="Comma [0] 2 2 2 9 2 5 2 2" xfId="20767"/>
    <cellStyle name="Comma [0] 2 2 2 9 2 5 4" xfId="20768"/>
    <cellStyle name="Comma [0] 2 2 4 7 5 2 2 2" xfId="20769"/>
    <cellStyle name="Comma [0] 4 9 5" xfId="20770"/>
    <cellStyle name="Comma [0] 2 2 3 7 4 2 2 4" xfId="20771"/>
    <cellStyle name="Comma [0] 2 2 2 9 2 5 5" xfId="20772"/>
    <cellStyle name="Comma [0] 2 2 4 7 5 2 2 3" xfId="20773"/>
    <cellStyle name="Comma [0] 4 9 6" xfId="20774"/>
    <cellStyle name="Comma [0] 2 2 3 7 4 2 2 5" xfId="20775"/>
    <cellStyle name="Comma [0] 3 2 3 9 2 4" xfId="20776"/>
    <cellStyle name="Comma [0] 2 2 3 7 4 2 3" xfId="20777"/>
    <cellStyle name="Comma [0] 2 4 5 3 5 2 2" xfId="20778"/>
    <cellStyle name="Comma [0] 2 2 2 9 2 6" xfId="20779"/>
    <cellStyle name="Comma [0] 4 3 6 4 3 2 3" xfId="20780"/>
    <cellStyle name="Comma [0] 2 2 3 7 4 2 3 2" xfId="20781"/>
    <cellStyle name="Comma [0] 4 2 6 3 3 2 5" xfId="20782"/>
    <cellStyle name="Comma [0] 2 2 2 9 2 6 2" xfId="20783"/>
    <cellStyle name="Comma [0] 3 2 3 9 2 5" xfId="20784"/>
    <cellStyle name="Comma [0] 2 2 3 7 4 2 4" xfId="20785"/>
    <cellStyle name="Comma [0] 4 2 4 9 2 3" xfId="20786"/>
    <cellStyle name="Comma [0] 2 3 2 2 7 2 2 2 2" xfId="20787"/>
    <cellStyle name="Comma [0] 2 3 3 8 4 2 2" xfId="20788"/>
    <cellStyle name="Comma [0] 2 2 2 9 2 7" xfId="20789"/>
    <cellStyle name="Comma [0] 2 2 3 7 4 2 4 2" xfId="20790"/>
    <cellStyle name="Comma [0] 2 3 2 8 3 2 2 4" xfId="20791"/>
    <cellStyle name="Comma [0] 2 3 3 8 4 2 2 2" xfId="20792"/>
    <cellStyle name="Comma [0] 2 2 2 9 2 7 2" xfId="20793"/>
    <cellStyle name="Comma [0] 2 2 3 7 4 2 5" xfId="20794"/>
    <cellStyle name="Comma [0] 4 2 4 9 2 4" xfId="20795"/>
    <cellStyle name="Comma [0] 2 3 3 8 4 2 3" xfId="20796"/>
    <cellStyle name="Comma [0] 2 2 2 9 2 8" xfId="20797"/>
    <cellStyle name="Comma [0] 4 3 6 4 3 6" xfId="20798"/>
    <cellStyle name="Comma [0] 2 2 2 9 3" xfId="20799"/>
    <cellStyle name="Comma [0] 2 3 3 13 2 4" xfId="20800"/>
    <cellStyle name="Comma [0] 2 2 2 9 3 2" xfId="20801"/>
    <cellStyle name="Comma [0] 2 3 2 10" xfId="20802"/>
    <cellStyle name="Comma [0] 2 3 3 13 2 4 2" xfId="20803"/>
    <cellStyle name="Comma [0] 2 2 2 9 3 2 2 2" xfId="20804"/>
    <cellStyle name="Comma [0] 2 3 2 10 2 2" xfId="20805"/>
    <cellStyle name="Comma [0] 2 3 17 2 2 3" xfId="20806"/>
    <cellStyle name="Comma [0] 3 3 7 4 3 3 2" xfId="20807"/>
    <cellStyle name="Comma [0] 3 3 5 7 5 2" xfId="20808"/>
    <cellStyle name="Comma [0] 2 2 2 9 3 2 2 3" xfId="20809"/>
    <cellStyle name="Comma [0] 2 3 2 10 2 3" xfId="20810"/>
    <cellStyle name="Comma [0] 2 3 17 2 2 4" xfId="20811"/>
    <cellStyle name="Comma [0] 3 3 5 7 5 3" xfId="20812"/>
    <cellStyle name="Comma [0] 2 2 4 9 2 5 2" xfId="20813"/>
    <cellStyle name="Comma [0] 2 2 2 9 3 2 2 4" xfId="20814"/>
    <cellStyle name="Comma [0] 2 3 2 10 2 4" xfId="20815"/>
    <cellStyle name="Comma [0] 2 3 17 2 2 5" xfId="20816"/>
    <cellStyle name="Currency [0] 2 2 2 2" xfId="20817"/>
    <cellStyle name="Comma [0] 2 3 4 7 5 5" xfId="20818"/>
    <cellStyle name="Comma [0] 3 10 11" xfId="20819"/>
    <cellStyle name="Comma [0] 5 6 3 4" xfId="20820"/>
    <cellStyle name="Comma [0] 2 2 3 9 4 2 2 2" xfId="20821"/>
    <cellStyle name="Comma [0] 2 2 2 9 3 2 3" xfId="20822"/>
    <cellStyle name="Comma [0] 2 3 2 10 3" xfId="20823"/>
    <cellStyle name="Comma [0] 2 4 4 5 4 2 2" xfId="20824"/>
    <cellStyle name="Comma [0] 2 2 4 3 4 2 6" xfId="20825"/>
    <cellStyle name="Comma [0] 2 2 2 9 3 2 4" xfId="20826"/>
    <cellStyle name="Comma [0] 2 3 2 10 4" xfId="20827"/>
    <cellStyle name="Comma [0] 2 2 4 3 4 2 7" xfId="20828"/>
    <cellStyle name="Comma [0] 2 2 2 9 3 2 4 2" xfId="20829"/>
    <cellStyle name="Comma [0] 2 3 2 10 4 2" xfId="20830"/>
    <cellStyle name="Comma [0] 2 2 2 9 3 3" xfId="20831"/>
    <cellStyle name="Comma [0] 2 3 2 11" xfId="20832"/>
    <cellStyle name="Comma [0] 2 2 2 9 3 3 2 2" xfId="20833"/>
    <cellStyle name="Comma [0] 2 3 2 11 2 2" xfId="20834"/>
    <cellStyle name="Comma [0] 2 3 17 3 2 3" xfId="20835"/>
    <cellStyle name="Comma [0] 3 3 5 8 5 2" xfId="20836"/>
    <cellStyle name="Comma [0] 2 2 2 9 3 3 2 3" xfId="20837"/>
    <cellStyle name="Comma [0] 2 3 2 11 2 3" xfId="20838"/>
    <cellStyle name="Comma [0] 2 3 17 3 2 4" xfId="20839"/>
    <cellStyle name="Comma [0] 3 3 5 8 5 3" xfId="20840"/>
    <cellStyle name="Comma [0] 2 2 4 9 3 5 2" xfId="20841"/>
    <cellStyle name="Comma [0] 2 2 2 9 3 3 2 4" xfId="20842"/>
    <cellStyle name="Comma [0] 2 3 2 11 2 4" xfId="20843"/>
    <cellStyle name="Comma [0] 2 3 17 3 2 5" xfId="20844"/>
    <cellStyle name="Comma [0] 2 3 2 5 10 2 2 2" xfId="20845"/>
    <cellStyle name="Comma [0] 2 3 4 8 5 5" xfId="20846"/>
    <cellStyle name="Comma [0] 5 7 3 4" xfId="20847"/>
    <cellStyle name="Comma [0] 2 2 3 9 4 3 2 2" xfId="20848"/>
    <cellStyle name="Comma [0] 2 2 2 9 3 3 3" xfId="20849"/>
    <cellStyle name="Comma [0] 2 3 2 11 3" xfId="20850"/>
    <cellStyle name="Comma [0] 2 2 4 3 4 3 6" xfId="20851"/>
    <cellStyle name="Comma [0] 2 2 2 9 3 3 4" xfId="20852"/>
    <cellStyle name="Comma [0] 2 3 2 11 4" xfId="20853"/>
    <cellStyle name="Comma [0] 2 2 4 3 4 3 7" xfId="20854"/>
    <cellStyle name="Comma [0] 2 2 2 9 3 3 4 2" xfId="20855"/>
    <cellStyle name="Comma [0] 2 3 2 11 4 2" xfId="20856"/>
    <cellStyle name="Comma [0] 2 2 2 9 3 3 7" xfId="20857"/>
    <cellStyle name="Comma [0] 2 3 2 11 7" xfId="20858"/>
    <cellStyle name="Comma [0] 3 2 10 2 5 3" xfId="20859"/>
    <cellStyle name="Comma [0] 3 10 5 3 2 2" xfId="20860"/>
    <cellStyle name="Comma [0] 2 2 2 9 3 4" xfId="20861"/>
    <cellStyle name="Comma [0] 2 3 2 12" xfId="20862"/>
    <cellStyle name="Comma [0] 2 2 2 9 3 4 2" xfId="20863"/>
    <cellStyle name="Comma [0] 2 3 2 12 2" xfId="20864"/>
    <cellStyle name="Comma [0] 2 3 3 9 6 2 7" xfId="20865"/>
    <cellStyle name="Comma [0] 2 2 4 3 4 4 5" xfId="20866"/>
    <cellStyle name="Comma [0] 3 2 2 9 2 2 2 4" xfId="20867"/>
    <cellStyle name="Comma [0] 2 2 2 9 3 4 2 2" xfId="20868"/>
    <cellStyle name="Comma [0] 2 3 2 12 2 2" xfId="20869"/>
    <cellStyle name="Comma [0] 2 2 2 9 3 4 3" xfId="20870"/>
    <cellStyle name="Comma [0] 2 3 2 12 3" xfId="20871"/>
    <cellStyle name="Comma [0] 2 2 2 9 3 4 4" xfId="20872"/>
    <cellStyle name="Comma [0] 2 3 2 12 4" xfId="20873"/>
    <cellStyle name="Comma [0] 2 2 2 9 3 4 5" xfId="20874"/>
    <cellStyle name="Comma [0] 2 3 2 12 5" xfId="20875"/>
    <cellStyle name="Comma [0] 2 2 3 7 4 3 2" xfId="20876"/>
    <cellStyle name="Comma [0] 2 2 2 9 3 5" xfId="20877"/>
    <cellStyle name="Comma [0] 2 3 2 13" xfId="20878"/>
    <cellStyle name="Comma [0] 5 9 3 2" xfId="20879"/>
    <cellStyle name="Comma [0] 2 2 3 7 4 3 2 2 2" xfId="20880"/>
    <cellStyle name="Comma [0] 2 3 6 11 2" xfId="20881"/>
    <cellStyle name="Comma [0] 3 2 2 9 2 3 2 4" xfId="20882"/>
    <cellStyle name="Comma [0] 2 2 2 9 3 5 2 2" xfId="20883"/>
    <cellStyle name="Comma [0] 2 3 2 13 2 2" xfId="20884"/>
    <cellStyle name="Comma [0] 2 2 2 9 3 5 4" xfId="20885"/>
    <cellStyle name="Comma [0] 2 3 2 13 4" xfId="20886"/>
    <cellStyle name="Comma [0] 2 2 4 7 5 3 2 2" xfId="20887"/>
    <cellStyle name="Comma [0] 5 9 5" xfId="20888"/>
    <cellStyle name="Comma [0] 5 3 2 4 5" xfId="20889"/>
    <cellStyle name="Comma [0] 2 2 3 7 4 3 2 4" xfId="20890"/>
    <cellStyle name="Comma [0] 2 3 6 13" xfId="20891"/>
    <cellStyle name="Comma [0] 2 2 2 9 3 5 5" xfId="20892"/>
    <cellStyle name="Comma [0] 2 3 2 13 5" xfId="20893"/>
    <cellStyle name="Comma [0] 2 2 4 7 5 3 2 3" xfId="20894"/>
    <cellStyle name="Comma [0] 5 9 6" xfId="20895"/>
    <cellStyle name="Comma [0] 2 2 3 7 4 3 2 5" xfId="20896"/>
    <cellStyle name="Comma [0] 2 3 6 14" xfId="20897"/>
    <cellStyle name="Comma [0] 2 2 3 7 4 3 3" xfId="20898"/>
    <cellStyle name="Comma [0] 2 2 2 9 3 6" xfId="20899"/>
    <cellStyle name="Comma [0] 2 3 2 14" xfId="20900"/>
    <cellStyle name="Comma [0] 4 2 4 9 3 2" xfId="20901"/>
    <cellStyle name="Comma [0] 2 3 10 2 2 2" xfId="20902"/>
    <cellStyle name="Comma [0] 2 2 3 7 4 3 4" xfId="20903"/>
    <cellStyle name="Comma [0] 2 3 10 2 2 3" xfId="20904"/>
    <cellStyle name="Comma [0] 2 3 3 8 4 3 2" xfId="20905"/>
    <cellStyle name="Comma [0] 4 7 2 2 2" xfId="20906"/>
    <cellStyle name="Comma [0] 2 2 2 9 3 7" xfId="20907"/>
    <cellStyle name="Comma [0] 2 3 2 15" xfId="20908"/>
    <cellStyle name="Comma [0] 2 3 2 20" xfId="20909"/>
    <cellStyle name="Comma [0] 2 2 3 7 4 3 4 2" xfId="20910"/>
    <cellStyle name="Comma [0] 2 3 2 8 3 3 2 4" xfId="20911"/>
    <cellStyle name="Comma [0] 2 3 10 2 2 3 2" xfId="20912"/>
    <cellStyle name="Comma [0] 2 3 3 8 4 3 2 2" xfId="20913"/>
    <cellStyle name="Comma [0] 4 7 2 2 2 2" xfId="20914"/>
    <cellStyle name="Comma [0] 2 2 2 9 3 7 2" xfId="20915"/>
    <cellStyle name="Comma [0] 2 3 2 15 2" xfId="20916"/>
    <cellStyle name="Comma [0] 2 3 2 20 2" xfId="20917"/>
    <cellStyle name="Comma [0] 2 3 10 2 2 5" xfId="20918"/>
    <cellStyle name="Comma [0] 2 3 3 8 4 3 4" xfId="20919"/>
    <cellStyle name="Comma [0] 4 7 2 2 4" xfId="20920"/>
    <cellStyle name="Comma [0] 2 2 4 2 2 5 2" xfId="20921"/>
    <cellStyle name="Comma [0] 2 2 2 9 3 9" xfId="20922"/>
    <cellStyle name="Comma [0] 2 3 2 17" xfId="20923"/>
    <cellStyle name="Comma [0] 2 3 2 22" xfId="20924"/>
    <cellStyle name="Comma [0] 3 2 5 2 2 3 2" xfId="20925"/>
    <cellStyle name="Comma [0] 2 2 3 7 4 3 6" xfId="20926"/>
    <cellStyle name="Comma [0] 2 2 4 6 7 2 6" xfId="20927"/>
    <cellStyle name="Comma [0] 2 2 2 9 4 2" xfId="20928"/>
    <cellStyle name="Comma [0] 3 2 8 9 3" xfId="20929"/>
    <cellStyle name="Comma [0] 2 2 2 9 4 2 2 2" xfId="20930"/>
    <cellStyle name="Comma [0] 3 3 7 5 3 3 2" xfId="20931"/>
    <cellStyle name="Comma [0] 3 3 6 7 5 2" xfId="20932"/>
    <cellStyle name="Comma [0] 3 2 8 9 4" xfId="20933"/>
    <cellStyle name="Comma [0] 2 2 2 9 4 2 2 3" xfId="20934"/>
    <cellStyle name="Currency [0] 3 2 2 2" xfId="20935"/>
    <cellStyle name="Comma [0] 4 10 11" xfId="20936"/>
    <cellStyle name="Comma [0] 2 3 5 7 5 5" xfId="20937"/>
    <cellStyle name="Comma [0] 2 2 3 9 5 2 2 2" xfId="20938"/>
    <cellStyle name="Comma [0] 3 3 6 7 5 3" xfId="20939"/>
    <cellStyle name="Comma [0] 3 2 8 9 5" xfId="20940"/>
    <cellStyle name="Comma [0] 2 2 2 9 4 2 2 4" xfId="20941"/>
    <cellStyle name="Comma [0] 2 2 2 9 4 2 3" xfId="20942"/>
    <cellStyle name="Comma [0] 2 4 4 5 5 2 2" xfId="20943"/>
    <cellStyle name="Comma [0] 2 2 4 3 5 2 6" xfId="20944"/>
    <cellStyle name="Comma [0] 4 2 8 4 3 2 3" xfId="20945"/>
    <cellStyle name="Comma [0] 2 2 2 9 4 2 3 2" xfId="20946"/>
    <cellStyle name="Comma [0] 2 2 2 9 4 2 4" xfId="20947"/>
    <cellStyle name="Comma [0] 2 2 4 3 5 2 7" xfId="20948"/>
    <cellStyle name="Comma [0] 2 2 2 9 4 2 4 2" xfId="20949"/>
    <cellStyle name="Comma [0] 2 2 4 9 6 10" xfId="20950"/>
    <cellStyle name="Comma [0] 2 2 3 4 2 4 3" xfId="20951"/>
    <cellStyle name="Comma [0] 3 2 4 4 2 2 3" xfId="20952"/>
    <cellStyle name="Comma [0] 2 2 2 9 4 2 7" xfId="20953"/>
    <cellStyle name="Comma [0] 3 2 10 3 4 3" xfId="20954"/>
    <cellStyle name="Comma [0] 2 2 4 6 7 2 7" xfId="20955"/>
    <cellStyle name="Comma [0] 2 2 2 9 4 3" xfId="20956"/>
    <cellStyle name="Comma [0] 4 3 2 2 3 4" xfId="20957"/>
    <cellStyle name="Comma [0] 3 2 9 9 3" xfId="20958"/>
    <cellStyle name="Comma [0] 2 2 2 9 4 3 2 2" xfId="20959"/>
    <cellStyle name="Comma [0] 4 3 2 2 3 5" xfId="20960"/>
    <cellStyle name="Comma [0] 3 3 6 8 5 2" xfId="20961"/>
    <cellStyle name="Comma [0] 3 2 9 9 4" xfId="20962"/>
    <cellStyle name="Comma [0] 2 2 2 9 4 3 2 3" xfId="20963"/>
    <cellStyle name="Comma [0] 2 3 2 5 11 2 2 2" xfId="20964"/>
    <cellStyle name="Comma [0] 2 3 5 8 5 5" xfId="20965"/>
    <cellStyle name="Comma [0] 2 2 3 9 5 3 2 2" xfId="20966"/>
    <cellStyle name="Comma [0] 4 3 2 2 3 6" xfId="20967"/>
    <cellStyle name="Comma [0] 3 3 6 8 5 3" xfId="20968"/>
    <cellStyle name="Comma [0] 3 2 9 9 5" xfId="20969"/>
    <cellStyle name="Comma [0] 2 2 2 9 4 3 2 4" xfId="20970"/>
    <cellStyle name="Comma [0] 2 2 2 9 4 3 3" xfId="20971"/>
    <cellStyle name="Comma [0] 2 2 4 3 5 3 6" xfId="20972"/>
    <cellStyle name="Comma [0] 4 3 2 2 4 4" xfId="20973"/>
    <cellStyle name="Comma [0] 2 2 2 9 4 3 3 2" xfId="20974"/>
    <cellStyle name="Comma [0] 2 2 2 9 4 3 4" xfId="20975"/>
    <cellStyle name="Comma [0] 2 2 4 3 5 3 7" xfId="20976"/>
    <cellStyle name="Comma [0] 4 3 2 2 5 4" xfId="20977"/>
    <cellStyle name="Comma [0] 2 2 2 9 4 3 4 2" xfId="20978"/>
    <cellStyle name="Comma [0] 3 9 2 2 4" xfId="20979"/>
    <cellStyle name="Comma [0] 2 2 3 4 2 5 2" xfId="20980"/>
    <cellStyle name="Comma [0] 3 2 4 4 2 3 2" xfId="20981"/>
    <cellStyle name="Comma [0] 2 2 2 9 4 3 6" xfId="20982"/>
    <cellStyle name="Comma [0] 3 2 10 3 5 2" xfId="20983"/>
    <cellStyle name="Comma [0] 3 9 2 2 5" xfId="20984"/>
    <cellStyle name="Comma [0] 2 2 3 4 2 5 3" xfId="20985"/>
    <cellStyle name="Comma [0] 2 2 2 9 4 3 7" xfId="20986"/>
    <cellStyle name="Comma [0] 3 2 10 3 5 3" xfId="20987"/>
    <cellStyle name="Comma [0] 3 10 5 4 2 2" xfId="20988"/>
    <cellStyle name="Comma [0] 2 2 2 9 4 4" xfId="20989"/>
    <cellStyle name="Comma [0] 2 2 2 9 4 4 2" xfId="20990"/>
    <cellStyle name="Comma [0] 2 3 3 9 7 2 7" xfId="20991"/>
    <cellStyle name="Comma [0] 2 2 4 3 5 4 5" xfId="20992"/>
    <cellStyle name="Comma [0] 4 3 2 3 3 4" xfId="20993"/>
    <cellStyle name="Comma [0] 3 2 2 9 3 2 2 4" xfId="20994"/>
    <cellStyle name="Comma [0] 2 2 2 9 4 4 2 2" xfId="20995"/>
    <cellStyle name="Comma [0] 2 2 2 9 4 4 3" xfId="20996"/>
    <cellStyle name="Comma [0] 2 2 2 9 4 4 4" xfId="20997"/>
    <cellStyle name="Comma [0] 2 2 2 9 4 4 5" xfId="20998"/>
    <cellStyle name="Comma [0] 2 2 3 7 4 4 2" xfId="20999"/>
    <cellStyle name="Comma [0] 2 2 2 9 4 5" xfId="21000"/>
    <cellStyle name="Comma [0] 2 2 2 9 4 5 2" xfId="21001"/>
    <cellStyle name="Comma [0] 2 3 3 9 7 3 7" xfId="21002"/>
    <cellStyle name="Comma [0] 4 8 5 2 7" xfId="21003"/>
    <cellStyle name="Comma [0] 2 2 4 3 5 5 5" xfId="21004"/>
    <cellStyle name="Comma [0] 5 3 3 4 3" xfId="21005"/>
    <cellStyle name="Comma [0] 2 2 3 7 4 4 2 2" xfId="21006"/>
    <cellStyle name="Comma [0] 4 3 2 4 3 4" xfId="21007"/>
    <cellStyle name="Comma [0] 3 2 2 9 3 3 2 4" xfId="21008"/>
    <cellStyle name="Comma [0] 2 2 2 9 4 5 2 2" xfId="21009"/>
    <cellStyle name="Comma [0] 2 2 2 9 4 5 3" xfId="21010"/>
    <cellStyle name="Comma [0] 2 2 2 9 4 5 4" xfId="21011"/>
    <cellStyle name="Comma [0] 4 2 4 5 10" xfId="21012"/>
    <cellStyle name="Comma [0] 2 2 4 7 5 4 2 2" xfId="21013"/>
    <cellStyle name="Comma [0] 2 2 2 9 4 5 5" xfId="21014"/>
    <cellStyle name="Comma [0] 2 2 3 7 4 4 3" xfId="21015"/>
    <cellStyle name="Comma [0] 2 2 2 9 4 6" xfId="21016"/>
    <cellStyle name="Comma [0] 3 2 10 12 2 2" xfId="21017"/>
    <cellStyle name="Comma [0] 4 2 4 9 4 2" xfId="21018"/>
    <cellStyle name="Comma [0] 3 4 6 3 5 2 2" xfId="21019"/>
    <cellStyle name="Comma [0] 2 3 10 2 3 2" xfId="21020"/>
    <cellStyle name="Comma [0] 4 8 5 3 7" xfId="21021"/>
    <cellStyle name="Comma [0] 2 3 10 2 3 2 2" xfId="21022"/>
    <cellStyle name="Comma [0] 4 2 14 2 2 4" xfId="21023"/>
    <cellStyle name="Comma [0] 2 2 2 9 4 6 2" xfId="21024"/>
    <cellStyle name="Comma [0] 3 3 4 8 4 2 2" xfId="21025"/>
    <cellStyle name="Comma [0] 2 3 3 2 8 2 2 2 2" xfId="21026"/>
    <cellStyle name="Comma [0] 2 2 3 7 4 4 4" xfId="21027"/>
    <cellStyle name="Comma [0] 2 3 10 2 3 3" xfId="21028"/>
    <cellStyle name="Comma [0] 2 3 3 8 4 4 2" xfId="21029"/>
    <cellStyle name="Comma [0] 4 7 2 3 2" xfId="21030"/>
    <cellStyle name="Comma [0] 2 2 2 9 4 7" xfId="21031"/>
    <cellStyle name="Comma [0] 2 3 10 2 3 3 2" xfId="21032"/>
    <cellStyle name="Comma [0] 2 3 3 8 4 4 2 2" xfId="21033"/>
    <cellStyle name="Comma [0] 4 7 2 3 2 2" xfId="21034"/>
    <cellStyle name="Comma [0] 2 2 2 9 4 7 2" xfId="21035"/>
    <cellStyle name="Comma [0] 4 2 6 2 2 2 2" xfId="21036"/>
    <cellStyle name="Comma [0] 2 3 10 2 3 5" xfId="21037"/>
    <cellStyle name="Comma [0] 2 3 3 8 4 4 4" xfId="21038"/>
    <cellStyle name="Comma [0] 4 7 2 3 4" xfId="21039"/>
    <cellStyle name="Comma [0] 2 2 4 2 2 6 2" xfId="21040"/>
    <cellStyle name="Comma [0] 2 2 2 9 4 9" xfId="21041"/>
    <cellStyle name="Comma [0] 2 3 3 3 8 3 2 2 2" xfId="21042"/>
    <cellStyle name="Comma [0] 2 2 2 9 5" xfId="21043"/>
    <cellStyle name="Comma [0] 2 3 3 13 2 6" xfId="21044"/>
    <cellStyle name="Comma [0] 3 3 8 9 3 2" xfId="21045"/>
    <cellStyle name="Comma [0] 2 2 2 9 5 2 2 2 2" xfId="21046"/>
    <cellStyle name="Comma [0] 3 3 8 9 4" xfId="21047"/>
    <cellStyle name="Comma [0] 3 3 7 7 5 2" xfId="21048"/>
    <cellStyle name="Comma [0] 3 3 7 6 3 3 2" xfId="21049"/>
    <cellStyle name="Comma [0] 2 2 2 9 5 2 2 3" xfId="21050"/>
    <cellStyle name="Comma [0] 3 4 5 15 2" xfId="21051"/>
    <cellStyle name="Comma [0] 2 3 6 7 5 5" xfId="21052"/>
    <cellStyle name="Comma [0] 2 2 3 9 6 2 2 2" xfId="21053"/>
    <cellStyle name="Comma [0] 3 3 8 9 5" xfId="21054"/>
    <cellStyle name="Comma [0] 3 3 7 7 5 3" xfId="21055"/>
    <cellStyle name="Comma [0] 2 2 2 9 5 2 2 4" xfId="21056"/>
    <cellStyle name="Comma [0] 4 2 8 5 3 2 3" xfId="21057"/>
    <cellStyle name="Comma [0] 2 2 2 9 5 2 3 2" xfId="21058"/>
    <cellStyle name="Comma [0] 2 2 3 2 3" xfId="21059"/>
    <cellStyle name="Comma [0] 2 2 2 9 5 2 4 2" xfId="21060"/>
    <cellStyle name="Comma [0] 4 3 3 2 3 4" xfId="21061"/>
    <cellStyle name="Comma [0] 3 3 9 9 3" xfId="21062"/>
    <cellStyle name="Comma [0] 2 2 2 9 5 3 2 2" xfId="21063"/>
    <cellStyle name="Comma [0] 4 3 3 2 3 5" xfId="21064"/>
    <cellStyle name="Comma [0] 3 3 9 9 4" xfId="21065"/>
    <cellStyle name="Comma [0] 3 3 7 8 5 2" xfId="21066"/>
    <cellStyle name="Comma [0] 2 2 2 9 5 3 2 3" xfId="21067"/>
    <cellStyle name="Comma [0] 2 3 6 8 5 5" xfId="21068"/>
    <cellStyle name="Comma [0] 2 2 3 9 6 3 2 2" xfId="21069"/>
    <cellStyle name="Comma [0] 4 3 3 2 3 6" xfId="21070"/>
    <cellStyle name="Comma [0] 3 3 9 9 5" xfId="21071"/>
    <cellStyle name="Comma [0] 3 3 7 8 5 3" xfId="21072"/>
    <cellStyle name="Comma [0] 2 2 2 9 5 3 2 4" xfId="21073"/>
    <cellStyle name="Comma [0] 2 2 2 9 5 3 3" xfId="21074"/>
    <cellStyle name="Comma [0] 2 2 4 3 6 3 6" xfId="21075"/>
    <cellStyle name="Comma [0] 4 3 3 2 4 4" xfId="21076"/>
    <cellStyle name="Comma [0] 2 2 2 9 5 3 3 2" xfId="21077"/>
    <cellStyle name="Comma [0] 2 2 2 9 5 3 4" xfId="21078"/>
    <cellStyle name="Comma [0] 2 2 4 3 6 3 7" xfId="21079"/>
    <cellStyle name="Comma [0] 3 9 3 2 2 2" xfId="21080"/>
    <cellStyle name="Comma [0] 2 2 4 2 3" xfId="21081"/>
    <cellStyle name="Comma [0] 4 3 3 2 5 4" xfId="21082"/>
    <cellStyle name="Comma [0] 2 2 2 9 5 3 4 2" xfId="21083"/>
    <cellStyle name="Comma [0] 2 2 2 9 5 3 5" xfId="21084"/>
    <cellStyle name="Comma [0] 4 3 3 3 3 4" xfId="21085"/>
    <cellStyle name="Comma [0] 3 2 2 9 4 2 2 4" xfId="21086"/>
    <cellStyle name="Comma [0] 2 2 2 9 5 4 2 2" xfId="21087"/>
    <cellStyle name="Comma [0] 2 2 2 9 5 4 3" xfId="21088"/>
    <cellStyle name="Comma [0] 3 2 2 7 6 2 2 2 2" xfId="21089"/>
    <cellStyle name="Comma [0] 2 2 2 9 5 4 4" xfId="21090"/>
    <cellStyle name="Comma [0] 2 2 2 9 5 4 5" xfId="21091"/>
    <cellStyle name="Comma [0] 2 2 2 9 5 5 2" xfId="21092"/>
    <cellStyle name="Comma [0] 4 8 6 2 7" xfId="21093"/>
    <cellStyle name="Comma [0] 3 2 2 5 8 2 2 3" xfId="21094"/>
    <cellStyle name="Comma [0] 2 2 4 3 6 5 5" xfId="21095"/>
    <cellStyle name="Comma [0] 5 3 4 4 3" xfId="21096"/>
    <cellStyle name="Comma [0] 2 2 3 7 4 5 2 2" xfId="21097"/>
    <cellStyle name="Comma [0] 2 3 3 7 11 6" xfId="21098"/>
    <cellStyle name="Comma [0] 4 3 3 4 3 4" xfId="21099"/>
    <cellStyle name="Comma [0] 3 2 2 9 4 3 2 4" xfId="21100"/>
    <cellStyle name="Comma [0] 2 2 2 9 5 5 2 2" xfId="21101"/>
    <cellStyle name="Comma [0] 2 2 2 9 5 5 3" xfId="21102"/>
    <cellStyle name="Comma [0] 2 2 2 9 5 5 4" xfId="21103"/>
    <cellStyle name="Comma [0] 3 2 2 5 8 2 2 5" xfId="21104"/>
    <cellStyle name="Comma [0] 2 2 4 7 5 5 2 2" xfId="21105"/>
    <cellStyle name="Comma [0] 2 2 2 9 5 5 5" xfId="21106"/>
    <cellStyle name="Comma [0] 2 3 3 8 4 5 2 2" xfId="21107"/>
    <cellStyle name="Comma [0] 4 7 2 4 2 2" xfId="21108"/>
    <cellStyle name="Comma [0] 2 2 2 9 5 7 2" xfId="21109"/>
    <cellStyle name="Comma [0] 2 4 6 11 7" xfId="21110"/>
    <cellStyle name="Comma [0] 3 4 5 8 7 2" xfId="21111"/>
    <cellStyle name="Comma [0] 2 2 3 7 10 2 2 2" xfId="21112"/>
    <cellStyle name="Comma [0] 2 2 2 9 6" xfId="21113"/>
    <cellStyle name="Comma [0] 2 3 3 13 2 7" xfId="21114"/>
    <cellStyle name="Comma [0] 4 3 9 3 2 2 3" xfId="21115"/>
    <cellStyle name="Comma [0] 2 2 9 5 6 2" xfId="21116"/>
    <cellStyle name="Comma [0] 2 2 2 9 6 10" xfId="21117"/>
    <cellStyle name="Comma [0] 2 2 2 9 6 2" xfId="21118"/>
    <cellStyle name="Comma [0] 4 3 17 2 2 2" xfId="21119"/>
    <cellStyle name="Comma [0] 2 2 4 3 7 2 5" xfId="21120"/>
    <cellStyle name="Comma [0] 2 4 8 2 4 5" xfId="21121"/>
    <cellStyle name="Comma [0] 2 2 2 9 6 2 2" xfId="21122"/>
    <cellStyle name="Comma [0] 4 3 2 15" xfId="21123"/>
    <cellStyle name="Comma [0] 3 4 8 9 3" xfId="21124"/>
    <cellStyle name="Comma [0] 2 2 2 9 6 2 2 2" xfId="21125"/>
    <cellStyle name="Comma [0] 2 2 3 4 15" xfId="21126"/>
    <cellStyle name="Comma [0] 4 3 2 15 2" xfId="21127"/>
    <cellStyle name="Comma [0] 3 4 8 9 3 2" xfId="21128"/>
    <cellStyle name="Comma [0] 2 2 2 9 6 2 2 2 2" xfId="21129"/>
    <cellStyle name="Comma [0] 4 3 2 16" xfId="21130"/>
    <cellStyle name="Comma [0] 3 4 8 9 4" xfId="21131"/>
    <cellStyle name="Comma [0] 3 3 8 7 5 2" xfId="21132"/>
    <cellStyle name="Comma [0] 3 3 7 7 3 3 2" xfId="21133"/>
    <cellStyle name="Comma [0] 2 2 2 9 6 2 2 3" xfId="21134"/>
    <cellStyle name="Comma [0] 2 3 7 7 5 5" xfId="21135"/>
    <cellStyle name="Comma [0] 2 2 3 9 7 2 2 2" xfId="21136"/>
    <cellStyle name="Comma [0] 4 3 2 17" xfId="21137"/>
    <cellStyle name="Comma [0] 3 4 8 9 5" xfId="21138"/>
    <cellStyle name="Comma [0] 3 3 8 7 5 3" xfId="21139"/>
    <cellStyle name="Comma [0] 2 2 2 9 6 2 2 4" xfId="21140"/>
    <cellStyle name="Comma [0] 4 3 9 7 5 2" xfId="21141"/>
    <cellStyle name="Comma [0] 3 4 7 8 3 3 2" xfId="21142"/>
    <cellStyle name="Comma [0] 2 2 3 9 7 2 2 3" xfId="21143"/>
    <cellStyle name="Comma [0] 2 4 2 5 7 2" xfId="21144"/>
    <cellStyle name="Comma [0] 4 3 2 18" xfId="21145"/>
    <cellStyle name="Comma [0] 3 4 8 9 6" xfId="21146"/>
    <cellStyle name="Comma [0] 3 3 8 7 5 4" xfId="21147"/>
    <cellStyle name="Comma [0] 2 2 2 9 6 2 2 5" xfId="21148"/>
    <cellStyle name="Comma [0] 4 3 2 10 2 2" xfId="21149"/>
    <cellStyle name="Comma [0] 2 2 2 9 6 2 3" xfId="21150"/>
    <cellStyle name="Comma [0] 2 2 4 3 7 2 6" xfId="21151"/>
    <cellStyle name="Comma [0] 2 2 3 3 15 2" xfId="21152"/>
    <cellStyle name="Comma [0] 3 2 2 10 3 2 3" xfId="21153"/>
    <cellStyle name="Comma [0] 4 3 2 10 2 2 2" xfId="21154"/>
    <cellStyle name="Comma [0] 4 2 8 6 3 2 3" xfId="21155"/>
    <cellStyle name="Comma [0] 2 2 2 9 6 2 3 2" xfId="21156"/>
    <cellStyle name="Comma [0] 4 3 2 10 2 3" xfId="21157"/>
    <cellStyle name="Comma [0] 2 2 2 9 6 2 4" xfId="21158"/>
    <cellStyle name="Comma [0] 2 2 4 3 7 2 7" xfId="21159"/>
    <cellStyle name="Comma [0] 2 2 3 5 10 2 2 2" xfId="21160"/>
    <cellStyle name="Comma [0] 2 2 2 9 6 2 4 2" xfId="21161"/>
    <cellStyle name="Comma [0] 4 3 2 10 2 4" xfId="21162"/>
    <cellStyle name="Comma [0] 2 2 2 9 6 2 5" xfId="21163"/>
    <cellStyle name="Comma [0] 2 3 2 4 10 3 2" xfId="21164"/>
    <cellStyle name="Comma [0] 2 2 3 4 4 4 2" xfId="21165"/>
    <cellStyle name="Comma [0] 4 3 2 10 2 5" xfId="21166"/>
    <cellStyle name="Comma [0] 3 2 4 4 4 2 2" xfId="21167"/>
    <cellStyle name="Comma [0] 2 2 2 9 6 2 6" xfId="21168"/>
    <cellStyle name="Comma [0] 3 2 10 5 4 2" xfId="21169"/>
    <cellStyle name="Comma [0] 2 2 3 4 4 4 3" xfId="21170"/>
    <cellStyle name="Comma [0] 2 2 2 9 6 2 7" xfId="21171"/>
    <cellStyle name="Comma [0] 3 2 10 5 4 3" xfId="21172"/>
    <cellStyle name="Comma [0] 3 2 2 5 7 10" xfId="21173"/>
    <cellStyle name="Comma [0] 2 2 2 9 6 3" xfId="21174"/>
    <cellStyle name="Comma [0] 2 2 4 3 7 3 5" xfId="21175"/>
    <cellStyle name="Comma [0] 2 4 8 2 5 5" xfId="21176"/>
    <cellStyle name="Comma [0] 2 2 2 9 6 3 2" xfId="21177"/>
    <cellStyle name="Comma [0] 2 3 2 2 3 8" xfId="21178"/>
    <cellStyle name="Comma [0] 4 3 7 15" xfId="21179"/>
    <cellStyle name="Comma [0] 4 3 4 2 3 4" xfId="21180"/>
    <cellStyle name="Comma [0] 3 4 9 9 3" xfId="21181"/>
    <cellStyle name="Comma [0] 2 2 2 9 6 3 2 2" xfId="21182"/>
    <cellStyle name="Comma [0] 4 3 7 15 2" xfId="21183"/>
    <cellStyle name="Comma [0] 4 3 4 2 3 4 2" xfId="21184"/>
    <cellStyle name="Comma [0] 3 4 9 9 3 2" xfId="21185"/>
    <cellStyle name="Comma [0] 2 2 2 9 6 3 2 2 2" xfId="21186"/>
    <cellStyle name="Comma [0] 2 3 2 2 3 9" xfId="21187"/>
    <cellStyle name="Comma [0] 4 3 7 16" xfId="21188"/>
    <cellStyle name="Comma [0] 4 3 4 2 3 5" xfId="21189"/>
    <cellStyle name="Comma [0] 3 4 9 9 4" xfId="21190"/>
    <cellStyle name="Comma [0] 2 2 2 9 6 3 2 3" xfId="21191"/>
    <cellStyle name="Comma [0] 2 3 7 8 5 5" xfId="21192"/>
    <cellStyle name="Comma [0] 2 2 3 9 7 3 2 2" xfId="21193"/>
    <cellStyle name="Comma [0] 2 3 2 3 11 2" xfId="21194"/>
    <cellStyle name="Comma [0] 4 3 7 17" xfId="21195"/>
    <cellStyle name="Comma [0] 4 3 4 2 3 6" xfId="21196"/>
    <cellStyle name="Comma [0] 3 4 9 9 5" xfId="21197"/>
    <cellStyle name="Comma [0] 2 2 2 9 6 3 2 4" xfId="21198"/>
    <cellStyle name="Comma [0] 2 2 3 9 7 3 2 3" xfId="21199"/>
    <cellStyle name="Comma [0] 2 3 2 3 11 3" xfId="21200"/>
    <cellStyle name="Comma [0] 2 4 2 6 7 2" xfId="21201"/>
    <cellStyle name="Comma [0] 4 3 7 18" xfId="21202"/>
    <cellStyle name="Comma [0] 4 3 4 2 3 7" xfId="21203"/>
    <cellStyle name="Comma [0] 3 4 9 9 6" xfId="21204"/>
    <cellStyle name="Comma [0] 2 2 2 9 6 3 2 5" xfId="21205"/>
    <cellStyle name="Comma [0] 4 3 2 10 3 2" xfId="21206"/>
    <cellStyle name="Comma [0] 2 2 2 9 6 3 3" xfId="21207"/>
    <cellStyle name="Comma [0] 2 2 4 3 7 3 6" xfId="21208"/>
    <cellStyle name="Comma [0] 2 3 2 2 4 8" xfId="21209"/>
    <cellStyle name="Comma [0] 4 3 4 2 4 4" xfId="21210"/>
    <cellStyle name="Comma [0] 2 2 2 9 6 3 3 2" xfId="21211"/>
    <cellStyle name="Comma [0] 2 2 2 9 6 3 4" xfId="21212"/>
    <cellStyle name="Comma [0] 2 2 4 3 7 3 7" xfId="21213"/>
    <cellStyle name="Comma [0] 2 3 2 2 5 8" xfId="21214"/>
    <cellStyle name="Comma [0] 4 3 4 2 5 4" xfId="21215"/>
    <cellStyle name="Comma [0] 2 2 2 9 6 3 4 2" xfId="21216"/>
    <cellStyle name="Comma [0] 2 2 2 9 6 3 5" xfId="21217"/>
    <cellStyle name="Comma [0] 5 3 5 2 7" xfId="21218"/>
    <cellStyle name="Comma [0] 2 3 2 4 10 4 2" xfId="21219"/>
    <cellStyle name="Comma [0] 3 9 4 2 4" xfId="21220"/>
    <cellStyle name="Comma [0] 2 2 3 4 4 5 2" xfId="21221"/>
    <cellStyle name="Comma [0] 2 2 2 9 6 3 6" xfId="21222"/>
    <cellStyle name="Comma [0] 3 2 10 5 5 2" xfId="21223"/>
    <cellStyle name="Comma [0] 2 2 2 9 6 4" xfId="21224"/>
    <cellStyle name="Comma [0] 2 2 2 9 6 4 2" xfId="21225"/>
    <cellStyle name="Comma [0] 2 2 4 3 7 4 5" xfId="21226"/>
    <cellStyle name="Comma [0] 2 3 2 3 3 8" xfId="21227"/>
    <cellStyle name="Comma [0] 4 3 4 3 3 4" xfId="21228"/>
    <cellStyle name="Comma [0] 3 2 2 9 5 2 2 4" xfId="21229"/>
    <cellStyle name="Comma [0] 2 2 2 9 6 4 2 2" xfId="21230"/>
    <cellStyle name="Comma [0] 4 3 2 10 4 2" xfId="21231"/>
    <cellStyle name="Comma [0] 2 2 2 9 6 4 3" xfId="21232"/>
    <cellStyle name="Comma [0] 2 2 2 9 6 4 4" xfId="21233"/>
    <cellStyle name="Comma [0] 2 2 2 9 6 4 5" xfId="21234"/>
    <cellStyle name="Comma [0] 2 2 3 7 4 6 2" xfId="21235"/>
    <cellStyle name="Comma [0] 2 2 2 9 6 5" xfId="21236"/>
    <cellStyle name="Comma [0] 2 2 2 9 6 5 2" xfId="21237"/>
    <cellStyle name="Comma [0] 4 8 7 2 7" xfId="21238"/>
    <cellStyle name="Comma [0] 3 2 2 5 8 3 2 3" xfId="21239"/>
    <cellStyle name="Comma [0] 2 2 4 3 7 5 5" xfId="21240"/>
    <cellStyle name="Comma [0] 2 2 4 18 5" xfId="21241"/>
    <cellStyle name="Comma [0] 2 3 2 4 3 8" xfId="21242"/>
    <cellStyle name="Comma [0] 4 3 4 4 3 4" xfId="21243"/>
    <cellStyle name="Comma [0] 3 2 2 9 5 3 2 4" xfId="21244"/>
    <cellStyle name="Comma [0] 2 2 2 9 6 5 2 2" xfId="21245"/>
    <cellStyle name="Comma [0] 2 2 2 9 6 5 3" xfId="21246"/>
    <cellStyle name="Comma [0] 2 2 2 9 6 5 4" xfId="21247"/>
    <cellStyle name="Comma [0] 2 2 2 9 6 5 5" xfId="21248"/>
    <cellStyle name="Comma [0] 4 8 7 3 7" xfId="21249"/>
    <cellStyle name="Comma [0] 2 3 10 2 5 2 2" xfId="21250"/>
    <cellStyle name="Comma [0] 2 2 2 9 6 6 2" xfId="21251"/>
    <cellStyle name="Comma [0] 2 3 10 2 5 3" xfId="21252"/>
    <cellStyle name="Comma [0] 2 3 3 8 4 6 2" xfId="21253"/>
    <cellStyle name="Comma [0] 4 7 2 5 2" xfId="21254"/>
    <cellStyle name="Comma [0] 4 3 5 8 4 2 2" xfId="21255"/>
    <cellStyle name="Comma [0] 2 2 2 9 6 7" xfId="21256"/>
    <cellStyle name="Comma [0] 4 7 2 5 2 2" xfId="21257"/>
    <cellStyle name="Comma [0] 2 2 2 9 6 7 2" xfId="21258"/>
    <cellStyle name="Comma [0] 2 3 10 2 5 4" xfId="21259"/>
    <cellStyle name="Comma [0] 4 7 2 5 3" xfId="21260"/>
    <cellStyle name="Comma [0] 2 2 3 6 8 3 3 2" xfId="21261"/>
    <cellStyle name="Comma [0] 2 2 2 9 6 8" xfId="21262"/>
    <cellStyle name="Comma [0] 3 4 8 12" xfId="21263"/>
    <cellStyle name="Comma [0] 2 2 4 10 3 2" xfId="21264"/>
    <cellStyle name="Comma [0] 4 2 6 2 2 4 2" xfId="21265"/>
    <cellStyle name="Comma [0] 2 3 10 2 5 5" xfId="21266"/>
    <cellStyle name="Comma [0] 4 7 2 5 4" xfId="21267"/>
    <cellStyle name="Comma [0] 2 2 2 9 6 9" xfId="21268"/>
    <cellStyle name="Comma [0] 2 2 2 9 7" xfId="21269"/>
    <cellStyle name="Comma [0] 5 13 3 7" xfId="21270"/>
    <cellStyle name="Comma [0] 4 3 2 6 3 3 2" xfId="21271"/>
    <cellStyle name="Comma [0] 2 3 2 4 5 2 2 3" xfId="21272"/>
    <cellStyle name="Comma [0] 2 2 2 9 7 10" xfId="21273"/>
    <cellStyle name="Comma [0] 2 2 2 9 7 2" xfId="21274"/>
    <cellStyle name="Comma [0] 2 3 7 7 10" xfId="21275"/>
    <cellStyle name="Comma [0] 2 2 2 9 7 2 2 2 2" xfId="21276"/>
    <cellStyle name="Comma [0] 3 3 9 7 5 2" xfId="21277"/>
    <cellStyle name="Comma [0] 3 3 7 8 3 3 2" xfId="21278"/>
    <cellStyle name="Comma [0] 2 2 2 9 7 2 2 3" xfId="21279"/>
    <cellStyle name="Comma [0] 2 3 8 7 5 5" xfId="21280"/>
    <cellStyle name="Comma [0] 2 2 3 9 8 2 2 2" xfId="21281"/>
    <cellStyle name="Comma [0] 3 3 9 7 5 3" xfId="21282"/>
    <cellStyle name="Comma [0] 2 2 2 9 7 2 2 4" xfId="21283"/>
    <cellStyle name="Comma [0] 2 4 3 5 7 2" xfId="21284"/>
    <cellStyle name="Comma [0] 3 3 9 7 5 4" xfId="21285"/>
    <cellStyle name="Comma [0] 2 2 2 9 7 2 2 5" xfId="21286"/>
    <cellStyle name="Comma [0] 2 2 2 9 7 2 4 2" xfId="21287"/>
    <cellStyle name="Comma [0] 2 3 2 4 11 3 2" xfId="21288"/>
    <cellStyle name="Comma [0] 2 2 3 4 5 4 2" xfId="21289"/>
    <cellStyle name="Comma [0] 4 3 2 11 2 5" xfId="21290"/>
    <cellStyle name="Comma [0] 3 2 4 4 5 2 2" xfId="21291"/>
    <cellStyle name="Comma [0] 2 2 2 9 7 2 6" xfId="21292"/>
    <cellStyle name="Comma [0] 3 2 10 6 4 2" xfId="21293"/>
    <cellStyle name="Comma [0] 2 4 4 12 2" xfId="21294"/>
    <cellStyle name="Comma [0] 2 2 3 4 5 4 3" xfId="21295"/>
    <cellStyle name="Comma [0] 2 2 2 9 7 2 7" xfId="21296"/>
    <cellStyle name="Comma [0] 3 2 10 6 4 3" xfId="21297"/>
    <cellStyle name="Comma [0] 2 2 2 9 7 3" xfId="21298"/>
    <cellStyle name="Comma [0] 4 3 5 2 3 4 2" xfId="21299"/>
    <cellStyle name="Comma [0] 2 2 2 9 7 3 2 2 2" xfId="21300"/>
    <cellStyle name="Comma [0] 2 3 3 2 3 9" xfId="21301"/>
    <cellStyle name="Comma [0] 4 3 5 2 3 5" xfId="21302"/>
    <cellStyle name="Comma [0] 2 2 2 9 7 3 2 3" xfId="21303"/>
    <cellStyle name="Comma [0] 4 3 5 2 3 6" xfId="21304"/>
    <cellStyle name="Comma [0] 2 2 2 9 7 3 2 4" xfId="21305"/>
    <cellStyle name="Comma [0] 2 4 3 6 7 2" xfId="21306"/>
    <cellStyle name="Comma [0] 4 3 5 2 3 7" xfId="21307"/>
    <cellStyle name="Comma [0] 2 2 2 9 7 3 2 5" xfId="21308"/>
    <cellStyle name="Comma [0] 2 3 3 2 5 8" xfId="21309"/>
    <cellStyle name="Comma [0] 4 3 5 2 5 4" xfId="21310"/>
    <cellStyle name="Comma [0] 2 2 2 9 7 3 4 2" xfId="21311"/>
    <cellStyle name="Comma [0] 5 3 6 2 7" xfId="21312"/>
    <cellStyle name="Comma [0] 3 2 2 6 3 2 2 3" xfId="21313"/>
    <cellStyle name="Comma [0] 2 3 2 4 11 4 2" xfId="21314"/>
    <cellStyle name="Comma [0] 3 9 5 2 4" xfId="21315"/>
    <cellStyle name="Comma [0] 2 2 3 4 5 5 2" xfId="21316"/>
    <cellStyle name="Comma [0] 2 2 2 9 7 3 6" xfId="21317"/>
    <cellStyle name="Comma [0] 3 2 10 6 5 2" xfId="21318"/>
    <cellStyle name="Comma [0] 2 2 2 9 7 4" xfId="21319"/>
    <cellStyle name="Comma [0] 2 3 3 9 2 4 2 2" xfId="21320"/>
    <cellStyle name="Comma [0] 2 2 3 7 4 7 2" xfId="21321"/>
    <cellStyle name="Comma [0] 2 2 2 9 7 5" xfId="21322"/>
    <cellStyle name="Comma [0] 2 3 3 4 3 8" xfId="21323"/>
    <cellStyle name="Comma [0] 4 3 5 4 3 4" xfId="21324"/>
    <cellStyle name="Comma [0] 3 2 2 9 6 3 2 4" xfId="21325"/>
    <cellStyle name="Comma [0] 2 2 2 9 7 5 2 2" xfId="21326"/>
    <cellStyle name="Comma [0] 2 2 2 9 7 5 4" xfId="21327"/>
    <cellStyle name="Comma [0] 2 2 2 9 7 5 5" xfId="21328"/>
    <cellStyle name="Comma [0] 3 6 5 2 2 3" xfId="21329"/>
    <cellStyle name="Comma [0] 2 3 3 8 4 7 2" xfId="21330"/>
    <cellStyle name="Comma [0] 4 7 2 6 2" xfId="21331"/>
    <cellStyle name="Comma [0] 2 2 2 9 7 7" xfId="21332"/>
    <cellStyle name="Comma [0] 2 3 2 7 7 3 2 3" xfId="21333"/>
    <cellStyle name="Comma [0] 2 2 3 6 8 3 4 2" xfId="21334"/>
    <cellStyle name="Comma [0] 2 2 2 9 7 8" xfId="21335"/>
    <cellStyle name="Comma [0] 2 3 2 7 7 3 2 4" xfId="21336"/>
    <cellStyle name="Comma [0] 2 2 4 10 4 2" xfId="21337"/>
    <cellStyle name="Comma [0] 2 3 3 7 8 3 2 3" xfId="21338"/>
    <cellStyle name="Comma [0] 2 2 2 9 7 9" xfId="21339"/>
    <cellStyle name="Comma [0] 2 3 2 7 7 3 2 5" xfId="21340"/>
    <cellStyle name="Comma [0] 4 3 17 4" xfId="21341"/>
    <cellStyle name="Comma [0] 2 3 2 9 9 2 2 2" xfId="21342"/>
    <cellStyle name="Comma [0] 2 2 2 9 8" xfId="21343"/>
    <cellStyle name="Comma [0] 2 2 2 9 8 2" xfId="21344"/>
    <cellStyle name="Comma [0] 2 3 3 10" xfId="21345"/>
    <cellStyle name="Comma [0] 2 2 4 3 9 2 5" xfId="21346"/>
    <cellStyle name="Comma [0] 2 4 8 4 4 5" xfId="21347"/>
    <cellStyle name="Comma [0] 2 2 2 9 8 2 2" xfId="21348"/>
    <cellStyle name="Comma [0] 2 3 3 10 2" xfId="21349"/>
    <cellStyle name="Comma [0] 2 2 3 3 12" xfId="21350"/>
    <cellStyle name="Comma [0] 2 3 2 7 10 2 4" xfId="21351"/>
    <cellStyle name="Comma [0] 2 3 9 7 5 3" xfId="21352"/>
    <cellStyle name="Comma [0] 2 2 2 9 8 2 2 2" xfId="21353"/>
    <cellStyle name="Comma [0] 2 3 3 10 2 2" xfId="21354"/>
    <cellStyle name="Comma [0] 4 3 2 12 2 2" xfId="21355"/>
    <cellStyle name="Comma [0] 2 2 2 9 8 2 3" xfId="21356"/>
    <cellStyle name="Comma [0] 2 3 3 10 3" xfId="21357"/>
    <cellStyle name="Comma [0] 2 2 2 9 8 2 4" xfId="21358"/>
    <cellStyle name="Comma [0] 2 3 3 10 4" xfId="21359"/>
    <cellStyle name="Comma [0] 2 2 2 9 8 2 5" xfId="21360"/>
    <cellStyle name="Comma [0] 2 3 3 10 5" xfId="21361"/>
    <cellStyle name="Comma [0] 2 2 2 9 8 3" xfId="21362"/>
    <cellStyle name="Comma [0] 2 3 3 11" xfId="21363"/>
    <cellStyle name="Comma [0] 2 4 8 4 5 5" xfId="21364"/>
    <cellStyle name="Comma [0] 2 2 2 9 8 3 2" xfId="21365"/>
    <cellStyle name="Comma [0] 2 3 3 11 2" xfId="21366"/>
    <cellStyle name="Comma [0] 2 2 2 9 8 4" xfId="21367"/>
    <cellStyle name="Comma [0] 2 3 3 12" xfId="21368"/>
    <cellStyle name="Comma [0] 2 2 2 9 8 5" xfId="21369"/>
    <cellStyle name="Comma [0] 2 3 3 13" xfId="21370"/>
    <cellStyle name="Comma [0] 2 2 2 9 8 6" xfId="21371"/>
    <cellStyle name="Comma [0] 2 3 2 7 7 3 3 2" xfId="21372"/>
    <cellStyle name="Comma [0] 2 3 3 14" xfId="21373"/>
    <cellStyle name="Comma [0] 3 6 5 2 3 2" xfId="21374"/>
    <cellStyle name="Comma [0] 2 3 10 2 7 2" xfId="21375"/>
    <cellStyle name="Comma [0] 4 7 2 7 2" xfId="21376"/>
    <cellStyle name="Comma [0] 2 2 2 9 8 7" xfId="21377"/>
    <cellStyle name="Comma [0] 2 3 3 15" xfId="21378"/>
    <cellStyle name="Comma [0] 2 3 3 20" xfId="21379"/>
    <cellStyle name="Comma [0] 2 4 8 5 4 5" xfId="21380"/>
    <cellStyle name="Comma [0] 2 2 2 9 9 2 2" xfId="21381"/>
    <cellStyle name="Comma [0] 2 2 2 9 9 2 2 2" xfId="21382"/>
    <cellStyle name="Comma [0] 4 3 2 13 2 2" xfId="21383"/>
    <cellStyle name="Comma [0] 2 2 2 9 9 2 3" xfId="21384"/>
    <cellStyle name="Comma [0] 2 2 2 9 9 2 5" xfId="21385"/>
    <cellStyle name="Comma [0] 2 2 2 9 9 3" xfId="21386"/>
    <cellStyle name="Comma [0] 2 4 8 5 5 5" xfId="21387"/>
    <cellStyle name="Comma [0] 2 2 2 9 9 3 2" xfId="21388"/>
    <cellStyle name="Comma [0] 2 2 2 9 9 4" xfId="21389"/>
    <cellStyle name="Comma [0] 2 2 2 9 9 5" xfId="21390"/>
    <cellStyle name="Comma [0] 2 2 2 9 9 6" xfId="21391"/>
    <cellStyle name="Comma [0] 2 3 2 7 7 3 4 2" xfId="21392"/>
    <cellStyle name="Comma [0] 4 11 7 3 2 5" xfId="21393"/>
    <cellStyle name="Comma [0] 2 2 4 5 6 2 2" xfId="21394"/>
    <cellStyle name="Comma [0] 2 2 2 9 9 7" xfId="21395"/>
    <cellStyle name="Comma [0] 2 2 7 7 3" xfId="21396"/>
    <cellStyle name="Comma [0] 2 2 3 10 10" xfId="21397"/>
    <cellStyle name="Comma [0] 2 4 8 7" xfId="21398"/>
    <cellStyle name="Comma [0] 2 2 5 6 3 3" xfId="21399"/>
    <cellStyle name="Comma [0] 4 2 7 2 10" xfId="21400"/>
    <cellStyle name="Comma [0] 2 2 3 10 2 2 2 2" xfId="21401"/>
    <cellStyle name="Comma [0] 2 2 3 10 2 2 3" xfId="21402"/>
    <cellStyle name="Comma [0] 2 2 3 10 2 2 5" xfId="21403"/>
    <cellStyle name="Comma [0] 2 2 4 6 4 3 2 2 2" xfId="21404"/>
    <cellStyle name="Comma [0] 2 2 3 10 2 3 2" xfId="21405"/>
    <cellStyle name="Comma [0] 2 2 3 10 2 4 2" xfId="21406"/>
    <cellStyle name="Comma [0] 2 2 4 6 4 3 2 5" xfId="21407"/>
    <cellStyle name="Comma [0] 2 2 3 10 2 6" xfId="21408"/>
    <cellStyle name="Comma [0] 2 2 4 16 4 2" xfId="21409"/>
    <cellStyle name="Comma [0] 2 2 3 10 2 7" xfId="21410"/>
    <cellStyle name="Comma [0] 5 14 2 5" xfId="21411"/>
    <cellStyle name="Comma [0] 2 2 3 10 3 2 2 2" xfId="21412"/>
    <cellStyle name="Comma [0] 2 4 8 12 2 2" xfId="21413"/>
    <cellStyle name="Comma [0] 2 2 3 10 3 2 5" xfId="21414"/>
    <cellStyle name="Comma [0] 2 4 8 12 5" xfId="21415"/>
    <cellStyle name="Comma [0] 4 2 3 8 3 2 4" xfId="21416"/>
    <cellStyle name="Comma [0] 2 2 4 6 4 3 3 2" xfId="21417"/>
    <cellStyle name="Comma [0] 2 2 3 10 3 3" xfId="21418"/>
    <cellStyle name="Comma [0] 2 4 8 13" xfId="21419"/>
    <cellStyle name="Comma [0] 2 2 3 10 3 3 2" xfId="21420"/>
    <cellStyle name="Comma [0] 2 4 8 13 2" xfId="21421"/>
    <cellStyle name="Comma [0] 4 2 3 8 3 2 5" xfId="21422"/>
    <cellStyle name="Comma [0] 2 2 3 10 3 4" xfId="21423"/>
    <cellStyle name="Comma [0] 2 4 8 14" xfId="21424"/>
    <cellStyle name="Comma [0] 2 2 3 10 3 4 2" xfId="21425"/>
    <cellStyle name="Comma [0] 2 4 8 14 2" xfId="21426"/>
    <cellStyle name="Comma [0] 4 7 8 7 2" xfId="21427"/>
    <cellStyle name="Comma [0] 2 2 3 10 3 5" xfId="21428"/>
    <cellStyle name="Comma [0] 2 4 8 15" xfId="21429"/>
    <cellStyle name="Comma [0] 2 2 3 10 3 6" xfId="21430"/>
    <cellStyle name="Comma [0] 2 4 8 16" xfId="21431"/>
    <cellStyle name="Comma [0] 2 2 3 10 3 7" xfId="21432"/>
    <cellStyle name="Comma [0] 2 4 8 17" xfId="21433"/>
    <cellStyle name="Comma [0] 3 4 22" xfId="21434"/>
    <cellStyle name="Comma [0] 3 4 17" xfId="21435"/>
    <cellStyle name="Comma [0] 2 2 4 6 4 3 4 2" xfId="21436"/>
    <cellStyle name="Comma [0] 2 2 3 10 4 3" xfId="21437"/>
    <cellStyle name="Comma [0] 2 3 3 7 3 3 2 4" xfId="21438"/>
    <cellStyle name="Comma [0] 3 4 23" xfId="21439"/>
    <cellStyle name="Comma [0] 3 4 18" xfId="21440"/>
    <cellStyle name="Comma [0] 2 2 3 10 4 4" xfId="21441"/>
    <cellStyle name="Comma [0] 2 3 3 7 3 3 2 5" xfId="21442"/>
    <cellStyle name="Comma [0] 2 3 3 5 9 2 2 2" xfId="21443"/>
    <cellStyle name="Comma [0] 3 4 24" xfId="21444"/>
    <cellStyle name="Comma [0] 3 4 19" xfId="21445"/>
    <cellStyle name="Comma [0] 2 2 3 10 4 5" xfId="21446"/>
    <cellStyle name="Comma [0] 2 2 3 10 5 2" xfId="21447"/>
    <cellStyle name="Comma [0] 2 2 3 10 5 2 2" xfId="21448"/>
    <cellStyle name="Comma [0] 2 2 3 5 2 4 3" xfId="21449"/>
    <cellStyle name="Comma [0] 2 2 3 10 5 3" xfId="21450"/>
    <cellStyle name="Comma [0] 2 2 3 10 5 4" xfId="21451"/>
    <cellStyle name="Comma [0] 2 2 3 10 5 5" xfId="21452"/>
    <cellStyle name="Comma [0] 2 2 3 10 6 2" xfId="21453"/>
    <cellStyle name="Comma [0] 2 2 3 10 7 2" xfId="21454"/>
    <cellStyle name="Comma [0] 2 2 3 10 8" xfId="21455"/>
    <cellStyle name="Comma [0] 2 2 3 10 9" xfId="21456"/>
    <cellStyle name="Comma [0] 2 2 3 11 10" xfId="21457"/>
    <cellStyle name="Comma [0] 2 2 3 11 2 6" xfId="21458"/>
    <cellStyle name="Comma [0] 2 2 4 17 4 2" xfId="21459"/>
    <cellStyle name="Comma [0] 2 3 2 4 2 7 2" xfId="21460"/>
    <cellStyle name="Comma [0] 4 3 4 4 2 3 2" xfId="21461"/>
    <cellStyle name="Comma [0] 2 2 3 11 2 7" xfId="21462"/>
    <cellStyle name="Comma [0] 2 2 3 11 3 2 2 2" xfId="21463"/>
    <cellStyle name="Comma [0] 2 2 3 11 3 2 5" xfId="21464"/>
    <cellStyle name="Comma [0] 2 2 3 11 3 3" xfId="21465"/>
    <cellStyle name="Comma [0] 2 2 3 11 3 3 2" xfId="21466"/>
    <cellStyle name="Comma [0] 2 2 3 11 3 4" xfId="21467"/>
    <cellStyle name="Comma [0] 2 2 3 11 3 4 2" xfId="21468"/>
    <cellStyle name="Comma [0] 5 2 5 3 2 2 2" xfId="21469"/>
    <cellStyle name="Comma [0] 2 2 3 11 3 5" xfId="21470"/>
    <cellStyle name="Comma [0] 2 2 3 11 3 6" xfId="21471"/>
    <cellStyle name="Comma [0] 4 3 4 4 2 4 2" xfId="21472"/>
    <cellStyle name="Comma [0] 2 2 3 11 3 7" xfId="21473"/>
    <cellStyle name="Comma [0] 2 4 5 2 2 5" xfId="21474"/>
    <cellStyle name="Comma [0] 3 9 17" xfId="21475"/>
    <cellStyle name="Comma [0] 2 2 3 11 4 3" xfId="21476"/>
    <cellStyle name="Comma [0] 2 4 5 2 3 4" xfId="21477"/>
    <cellStyle name="Comma [0] 2 2 3 11 5 2" xfId="21478"/>
    <cellStyle name="Comma [0] 3 2 2 7 4 4" xfId="21479"/>
    <cellStyle name="Comma [0] 2 2 3 6 2 4 3" xfId="21480"/>
    <cellStyle name="Comma [0] 2 4 5 2 3 4 2" xfId="21481"/>
    <cellStyle name="Comma [0] 2 2 3 11 5 2 2" xfId="21482"/>
    <cellStyle name="Comma [0] 2 4 5 2 3 5" xfId="21483"/>
    <cellStyle name="Comma [0] 2 2 3 11 5 3" xfId="21484"/>
    <cellStyle name="Comma [0] 2 4 5 2 3 6" xfId="21485"/>
    <cellStyle name="Comma [0] 4 4 7 2 3 2" xfId="21486"/>
    <cellStyle name="Comma [0] 2 2 3 11 5 4" xfId="21487"/>
    <cellStyle name="Comma [0] 4 10 10 3 2" xfId="21488"/>
    <cellStyle name="Comma [0] 2 4 5 2 3 7" xfId="21489"/>
    <cellStyle name="Comma [0] 2 2 3 11 5 5" xfId="21490"/>
    <cellStyle name="Comma [0] 2 4 5 2 4 4" xfId="21491"/>
    <cellStyle name="Comma [0] 2 2 3 11 6 2" xfId="21492"/>
    <cellStyle name="Comma [0] 2 4 5 2 5 4" xfId="21493"/>
    <cellStyle name="Comma [0] 2 2 3 11 7 2" xfId="21494"/>
    <cellStyle name="Comma [0] 2 2 3 11 8" xfId="21495"/>
    <cellStyle name="Comma [0] 2 2 3 11 9" xfId="21496"/>
    <cellStyle name="Comma [0] 2 2 3 12 10" xfId="21497"/>
    <cellStyle name="Comma [0] 3 2 2 4 7 2 2 5" xfId="21498"/>
    <cellStyle name="Comma [0] 2 2 4 6 4 5 2 2" xfId="21499"/>
    <cellStyle name="Comma [0] 2 2 3 12 2 3" xfId="21500"/>
    <cellStyle name="Comma [0] 2 2 4 18 4 2" xfId="21501"/>
    <cellStyle name="Comma [0] 4 3 4 4 3 3 2" xfId="21502"/>
    <cellStyle name="Comma [0] 2 2 3 12 2 7" xfId="21503"/>
    <cellStyle name="Comma [0] 2 3 2 6 3 2 2 3" xfId="21504"/>
    <cellStyle name="Comma [0] 4 7 10 7" xfId="21505"/>
    <cellStyle name="Comma [0] 2 3 2 4 3 7 2" xfId="21506"/>
    <cellStyle name="Comma [0] 2 2 3 12 3 2" xfId="21507"/>
    <cellStyle name="Comma [0] 2 2 3 12 3 4" xfId="21508"/>
    <cellStyle name="Comma [0] 2 2 3 12 3 5" xfId="21509"/>
    <cellStyle name="Comma [0] 2 2 3 12 3 6" xfId="21510"/>
    <cellStyle name="Comma [0] 2 3 2 6 3 2 3 2" xfId="21511"/>
    <cellStyle name="Comma [0] 4 3 4 4 3 4 2" xfId="21512"/>
    <cellStyle name="Comma [0] 2 2 3 12 3 7" xfId="21513"/>
    <cellStyle name="Comma [0] 4 7 12 2" xfId="21514"/>
    <cellStyle name="Comma [0] 2 4 5 3 2 4" xfId="21515"/>
    <cellStyle name="Comma [0] 2 2 3 12 4 2" xfId="21516"/>
    <cellStyle name="Comma [0] 4 7 12 3" xfId="21517"/>
    <cellStyle name="Comma [0] 2 4 5 3 2 5" xfId="21518"/>
    <cellStyle name="Comma [0] 2 2 3 12 4 3" xfId="21519"/>
    <cellStyle name="Comma [0] 4 7 12 4" xfId="21520"/>
    <cellStyle name="Comma [0] 2 4 5 3 2 6" xfId="21521"/>
    <cellStyle name="Comma [0] 4 4 7 3 2 2" xfId="21522"/>
    <cellStyle name="Comma [0] 2 2 3 12 4 4" xfId="21523"/>
    <cellStyle name="Comma [0] 4 7 12 5" xfId="21524"/>
    <cellStyle name="Comma [0] 4 10 11 2 2" xfId="21525"/>
    <cellStyle name="Comma [0] 2 4 5 3 2 7" xfId="21526"/>
    <cellStyle name="Comma [0] 4 4 7 3 2 3" xfId="21527"/>
    <cellStyle name="Comma [0] 2 2 3 12 4 5" xfId="21528"/>
    <cellStyle name="Comma [0] 2 3 3 8 6 10" xfId="21529"/>
    <cellStyle name="Comma [0] 4 7 13 2" xfId="21530"/>
    <cellStyle name="Comma [0] 2 4 5 3 3 4" xfId="21531"/>
    <cellStyle name="Comma [0] 2 2 3 12 5 2" xfId="21532"/>
    <cellStyle name="Comma [0] 3 10 8 4 2" xfId="21533"/>
    <cellStyle name="Comma [0] 3 2 10 10 3" xfId="21534"/>
    <cellStyle name="Comma [0] 4 2 4 7 5" xfId="21535"/>
    <cellStyle name="Comma [0] 3 4 6 3 3 3" xfId="21536"/>
    <cellStyle name="Comma [0] 2 2 3 7 7 3 2 2 2" xfId="21537"/>
    <cellStyle name="Comma [0] 4 7 13 3" xfId="21538"/>
    <cellStyle name="Comma [0] 2 4 5 3 3 5" xfId="21539"/>
    <cellStyle name="Comma [0] 2 2 3 12 5 3" xfId="21540"/>
    <cellStyle name="Comma [0] 4 7 13 4" xfId="21541"/>
    <cellStyle name="Comma [0] 2 4 5 3 3 6" xfId="21542"/>
    <cellStyle name="Comma [0] 4 4 7 3 3 2" xfId="21543"/>
    <cellStyle name="Comma [0] 2 2 3 12 5 4" xfId="21544"/>
    <cellStyle name="Comma [0] 4 7 13 5" xfId="21545"/>
    <cellStyle name="Comma [0] 2 4 5 3 3 7" xfId="21546"/>
    <cellStyle name="Comma [0] 2 2 3 12 5 5" xfId="21547"/>
    <cellStyle name="Comma [0] 2 2 3 12 6" xfId="21548"/>
    <cellStyle name="Comma [0] 4 7 14 2" xfId="21549"/>
    <cellStyle name="Comma [0] 2 4 5 3 4 4" xfId="21550"/>
    <cellStyle name="Comma [0] 2 2 3 12 6 2" xfId="21551"/>
    <cellStyle name="Comma [0] 2 2 3 12 7" xfId="21552"/>
    <cellStyle name="Comma [0] 4 7 15 2" xfId="21553"/>
    <cellStyle name="Comma [0] 2 4 5 3 5 4" xfId="21554"/>
    <cellStyle name="Comma [0] 2 2 3 12 7 2" xfId="21555"/>
    <cellStyle name="Comma [0] 2 2 3 12 8" xfId="21556"/>
    <cellStyle name="Comma [0] 2 2 3 12 9" xfId="21557"/>
    <cellStyle name="Comma [0] 2 2 3 13 10" xfId="21558"/>
    <cellStyle name="Comma [0] 4 2 5 4 4 2" xfId="21559"/>
    <cellStyle name="Comma [0] 3 2 2 8 6 3 3 2" xfId="21560"/>
    <cellStyle name="Comma [0] 2 3 2 4 10 5" xfId="21561"/>
    <cellStyle name="Comma [0] 2 2 3 4 4 6" xfId="21562"/>
    <cellStyle name="Comma [0] 3 2 4 4 4 4" xfId="21563"/>
    <cellStyle name="Comma [0] 3 2 10 5 6" xfId="21564"/>
    <cellStyle name="Comma [0] 2 2 3 13 2 2 2" xfId="21565"/>
    <cellStyle name="Comma [0] 3 9 4 3 4" xfId="21566"/>
    <cellStyle name="Comma [0] 2 2 3 4 4 6 2" xfId="21567"/>
    <cellStyle name="Comma [0] 3 2 10 5 6 2" xfId="21568"/>
    <cellStyle name="Comma [0] 2 2 3 13 2 2 2 2" xfId="21569"/>
    <cellStyle name="Comma [0] 4 2 5 4 4 4" xfId="21570"/>
    <cellStyle name="Comma [0] 2 3 2 4 10 7" xfId="21571"/>
    <cellStyle name="Comma [0] 2 2 3 4 4 8" xfId="21572"/>
    <cellStyle name="Comma [0] 3 2 10 5 8" xfId="21573"/>
    <cellStyle name="Comma [0] 2 2 3 13 2 2 4" xfId="21574"/>
    <cellStyle name="Comma [0] 2 2 3 4 4 9" xfId="21575"/>
    <cellStyle name="Comma [0] 3 2 10 5 9" xfId="21576"/>
    <cellStyle name="Comma [0] 2 2 3 13 2 2 5" xfId="21577"/>
    <cellStyle name="Comma [0] 3 2 2 4 7 3 2 5" xfId="21578"/>
    <cellStyle name="Comma [0] 2 2 3 13 2 3" xfId="21579"/>
    <cellStyle name="Comma [0] 4 2 5 4 5 2" xfId="21580"/>
    <cellStyle name="Comma [0] 3 2 2 8 6 3 4 2" xfId="21581"/>
    <cellStyle name="Comma [0] 2 3 2 4 11 5" xfId="21582"/>
    <cellStyle name="Comma [0] 3 12 3 2 2 5" xfId="21583"/>
    <cellStyle name="Comma [0] 2 2 3 4 5 6" xfId="21584"/>
    <cellStyle name="Comma [0] 3 2 4 4 5 4" xfId="21585"/>
    <cellStyle name="Comma [0] 3 2 10 6 6" xfId="21586"/>
    <cellStyle name="Comma [0] 2 2 3 13 2 3 2" xfId="21587"/>
    <cellStyle name="Comma [0] 2 2 3 13 2 4" xfId="21588"/>
    <cellStyle name="Comma [0] 4 2 5 4 6 2" xfId="21589"/>
    <cellStyle name="Comma [0] 2 3 2 4 12 5" xfId="21590"/>
    <cellStyle name="Comma [0] 2 2 3 4 6 6" xfId="21591"/>
    <cellStyle name="Comma [0] 3 2 10 7 6" xfId="21592"/>
    <cellStyle name="Comma [0] 2 2 3 13 2 4 2" xfId="21593"/>
    <cellStyle name="Comma [0] 4 2 5 4 9" xfId="21594"/>
    <cellStyle name="Comma [0] 2 2 3 6 10 2 2 2" xfId="21595"/>
    <cellStyle name="Comma [0] 3 3 2 6 2" xfId="21596"/>
    <cellStyle name="Comma [0] 2 2 3 13 2 7" xfId="21597"/>
    <cellStyle name="Comma [0] 2 3 2 6 3 3 2 3" xfId="21598"/>
    <cellStyle name="Comma [0] 2 3 2 4 4 7 2" xfId="21599"/>
    <cellStyle name="Comma [0] 2 2 3 13 3 2" xfId="21600"/>
    <cellStyle name="Comma [0] 2 2 3 5 4 6" xfId="21601"/>
    <cellStyle name="Comma [0] 2 2 3 13 3 2 2" xfId="21602"/>
    <cellStyle name="Comma [0] 2 2 3 5 4 6 2" xfId="21603"/>
    <cellStyle name="Comma [0] 2 2 3 13 3 2 2 2" xfId="21604"/>
    <cellStyle name="Comma [0] 2 2 3 5 4 8" xfId="21605"/>
    <cellStyle name="Comma [0] 2 2 3 13 3 2 4" xfId="21606"/>
    <cellStyle name="Comma [0] 2 2 3 5 4 9" xfId="21607"/>
    <cellStyle name="Comma [0] 2 2 3 13 3 2 5" xfId="21608"/>
    <cellStyle name="Comma [0] 2 2 3 13 3 3" xfId="21609"/>
    <cellStyle name="Comma [0] 4 2 5 5 5 2" xfId="21610"/>
    <cellStyle name="Comma [0] 3 12 3 3 2 5" xfId="21611"/>
    <cellStyle name="Comma [0] 2 2 3 5 5 6" xfId="21612"/>
    <cellStyle name="Comma [0] 3 10 9 2 2 2" xfId="21613"/>
    <cellStyle name="Comma [0] 2 2 3 13 3 3 2" xfId="21614"/>
    <cellStyle name="Comma [0] 2 2 3 13 3 4" xfId="21615"/>
    <cellStyle name="Comma [0] 2 2 3 5 6 6" xfId="21616"/>
    <cellStyle name="Comma [0] 2 2 3 13 3 4 2" xfId="21617"/>
    <cellStyle name="Comma [0] 2 2 3 13 3 5" xfId="21618"/>
    <cellStyle name="Comma [0] 2 2 3 13 3 6" xfId="21619"/>
    <cellStyle name="Comma [0] 2 3 2 6 3 3 3 2" xfId="21620"/>
    <cellStyle name="Comma [0] 3 3 2 7 2" xfId="21621"/>
    <cellStyle name="Comma [0] 2 2 3 13 3 7" xfId="21622"/>
    <cellStyle name="Comma [0] 2 4 5 4 2 4" xfId="21623"/>
    <cellStyle name="Comma [0] 2 2 3 13 4 2" xfId="21624"/>
    <cellStyle name="Comma [0] 2 2 3 6 4 6" xfId="21625"/>
    <cellStyle name="Comma [0] 4 2 5 6 4 2" xfId="21626"/>
    <cellStyle name="Comma [0] 3 4 6 4 2 2 2" xfId="21627"/>
    <cellStyle name="Comma [0] 2 2 5 5 10" xfId="21628"/>
    <cellStyle name="Comma [0] 3 3 6 3 2 2 4" xfId="21629"/>
    <cellStyle name="Comma [0] 3 2 4 6 4 4" xfId="21630"/>
    <cellStyle name="Comma [0] 2 4 5 4 2 4 2" xfId="21631"/>
    <cellStyle name="Comma [0] 2 2 3 13 4 2 2" xfId="21632"/>
    <cellStyle name="Comma [0] 2 4 5 4 2 5" xfId="21633"/>
    <cellStyle name="Comma [0] 2 2 3 13 4 3" xfId="21634"/>
    <cellStyle name="Comma [0] 2 4 5 4 2 6" xfId="21635"/>
    <cellStyle name="Comma [0] 4 4 7 4 2 2" xfId="21636"/>
    <cellStyle name="Comma [0] 2 2 3 13 4 4" xfId="21637"/>
    <cellStyle name="Comma [0] 2 4 5 4 3 4" xfId="21638"/>
    <cellStyle name="Comma [0] 2 2 3 13 5 2" xfId="21639"/>
    <cellStyle name="Comma [0] 3 3 6 3 3 2 4" xfId="21640"/>
    <cellStyle name="Comma [0] 3 2 4 7 4 4" xfId="21641"/>
    <cellStyle name="Comma [0] 2 2 3 8 2 4 3" xfId="21642"/>
    <cellStyle name="Comma [0] 2 4 5 4 3 4 2" xfId="21643"/>
    <cellStyle name="Comma [0] 2 2 3 13 5 2 2" xfId="21644"/>
    <cellStyle name="Comma [0] 2 2 3 7 4 6" xfId="21645"/>
    <cellStyle name="Comma [0] 2 4 5 4 3 5" xfId="21646"/>
    <cellStyle name="Comma [0] 2 2 3 13 5 3" xfId="21647"/>
    <cellStyle name="Comma [0] 2 3 10 5 2 2 2 2" xfId="21648"/>
    <cellStyle name="Comma [0] 2 4 5 4 3 6" xfId="21649"/>
    <cellStyle name="Comma [0] 2 2 3 13 5 4" xfId="21650"/>
    <cellStyle name="Comma [0] 2 4 5 4 3 7" xfId="21651"/>
    <cellStyle name="Comma [0] 2 2 3 13 5 5" xfId="21652"/>
    <cellStyle name="Comma [0] 2 2 3 13 6" xfId="21653"/>
    <cellStyle name="Comma [0] 2 4 5 4 4 4" xfId="21654"/>
    <cellStyle name="Comma [0] 2 2 3 13 6 2" xfId="21655"/>
    <cellStyle name="Comma [0] 2 2 3 13 7" xfId="21656"/>
    <cellStyle name="Comma [0] 2 4 5 4 5 4" xfId="21657"/>
    <cellStyle name="Comma [0] 2 2 3 13 7 2" xfId="21658"/>
    <cellStyle name="Comma [0] 2 2 3 13 8" xfId="21659"/>
    <cellStyle name="Comma [0] 2 2 3 13 9" xfId="21660"/>
    <cellStyle name="Comma [0] 3 11 7 3 2 4" xfId="21661"/>
    <cellStyle name="Comma [0] 4 3 3 6 5 4" xfId="21662"/>
    <cellStyle name="Comma [0] 2 2 3 14 10" xfId="21663"/>
    <cellStyle name="Comma [0] 4 3 9 3 7 2" xfId="21664"/>
    <cellStyle name="Comma [0] 2 3 2 2 13 3" xfId="21665"/>
    <cellStyle name="Comma [0] 2 2 3 14 2 2" xfId="21666"/>
    <cellStyle name="Comma [0] 4 2 6 4 4 2" xfId="21667"/>
    <cellStyle name="Comma [0] 3 2 2 8 7 3 3 2" xfId="21668"/>
    <cellStyle name="Comma [0] 2 3 2 9 10 5" xfId="21669"/>
    <cellStyle name="Comma [0] 2 2 4 4 4 6" xfId="21670"/>
    <cellStyle name="Comma [0] 2 2 3 14 2 2 2" xfId="21671"/>
    <cellStyle name="Comma [0] 4 9 4 3 4" xfId="21672"/>
    <cellStyle name="Comma [0] 2 2 4 4 4 6 2" xfId="21673"/>
    <cellStyle name="Comma [0] 2 2 3 14 2 2 2 2" xfId="21674"/>
    <cellStyle name="Comma [0] 4 2 6 4 4 3" xfId="21675"/>
    <cellStyle name="Comma [0] 2 3 2 9 10 6" xfId="21676"/>
    <cellStyle name="Comma [0] 2 2 4 4 4 7" xfId="21677"/>
    <cellStyle name="Comma [0] 4 3 4 11 4 2" xfId="21678"/>
    <cellStyle name="Comma [0] 2 2 3 14 2 2 3" xfId="21679"/>
    <cellStyle name="Comma [0] 4 2 6 4 4 4" xfId="21680"/>
    <cellStyle name="Comma [0] 2 3 2 9 10 7" xfId="21681"/>
    <cellStyle name="Comma [0] 2 2 4 4 4 8" xfId="21682"/>
    <cellStyle name="Comma [0] 2 2 3 14 2 2 4" xfId="21683"/>
    <cellStyle name="Comma [0] 2 2 4 4 4 9" xfId="21684"/>
    <cellStyle name="Comma [0] 2 2 3 14 2 2 5" xfId="21685"/>
    <cellStyle name="Comma [0] 2 3 2 2 13 4" xfId="21686"/>
    <cellStyle name="Comma [0] 2 2 3 14 2 3" xfId="21687"/>
    <cellStyle name="Comma [0] 4 2 6 4 5 2" xfId="21688"/>
    <cellStyle name="Comma [0] 3 2 2 8 7 3 4 2" xfId="21689"/>
    <cellStyle name="Comma [0] 2 3 2 9 11 5" xfId="21690"/>
    <cellStyle name="Comma [0] 3 12 4 2 2 5" xfId="21691"/>
    <cellStyle name="Comma [0] 2 2 4 4 5 6" xfId="21692"/>
    <cellStyle name="Comma [0] 2 2 3 14 2 3 2" xfId="21693"/>
    <cellStyle name="Comma [0] 2 3 2 2 13 5" xfId="21694"/>
    <cellStyle name="Comma [0] 3 3 2 6 2 2 2 2" xfId="21695"/>
    <cellStyle name="Comma [0] 2 2 3 14 2 4" xfId="21696"/>
    <cellStyle name="Comma [0] 4 2 6 4 6 2" xfId="21697"/>
    <cellStyle name="Comma [0] 2 3 2 9 12 5" xfId="21698"/>
    <cellStyle name="Comma [0] 2 2 4 4 6 6" xfId="21699"/>
    <cellStyle name="Comma [0] 2 2 3 14 2 4 2" xfId="21700"/>
    <cellStyle name="Comma [0] 2 2 3 14 2 6" xfId="21701"/>
    <cellStyle name="Comma [0] 2 3 2 6 3 4 2 2" xfId="21702"/>
    <cellStyle name="Comma [0] 2 3 2 4 5 7 2" xfId="21703"/>
    <cellStyle name="Comma [0] 3 3 3 6 2" xfId="21704"/>
    <cellStyle name="Comma [0] 2 2 3 14 2 7" xfId="21705"/>
    <cellStyle name="Comma [0] 2 2 3 14 3 2" xfId="21706"/>
    <cellStyle name="Comma [0] 2 2 4 5 4 6 2" xfId="21707"/>
    <cellStyle name="Comma [0] 2 2 3 14 3 2 2 2" xfId="21708"/>
    <cellStyle name="Comma [0] 2 2 4 5 4 8" xfId="21709"/>
    <cellStyle name="Comma [0] 2 2 3 14 3 2 4" xfId="21710"/>
    <cellStyle name="Comma [0] 2 2 4 5 4 9" xfId="21711"/>
    <cellStyle name="Comma [0] 3 7 8 2 2 2 2" xfId="21712"/>
    <cellStyle name="Comma [0] 2 2 3 14 3 2 5" xfId="21713"/>
    <cellStyle name="Comma [0] 2 2 3 14 3 3" xfId="21714"/>
    <cellStyle name="Comma [0] 4 2 6 5 5 2" xfId="21715"/>
    <cellStyle name="Comma [0] 3 12 4 3 2 5" xfId="21716"/>
    <cellStyle name="Comma [0] 2 2 4 5 5 6" xfId="21717"/>
    <cellStyle name="Comma [0] 2 2 3 14 3 3 2" xfId="21718"/>
    <cellStyle name="Comma [0] 2 2 3 14 3 4" xfId="21719"/>
    <cellStyle name="Comma [0] 2 2 4 5 6 6" xfId="21720"/>
    <cellStyle name="Comma [0] 2 2 3 14 3 4 2" xfId="21721"/>
    <cellStyle name="Comma [0] 2 2 3 14 3 5" xfId="21722"/>
    <cellStyle name="Comma [0] 2 2 3 14 3 6" xfId="21723"/>
    <cellStyle name="Comma [0] 3 3 3 7 2" xfId="21724"/>
    <cellStyle name="Comma [0] 2 2 3 14 3 7" xfId="21725"/>
    <cellStyle name="Comma [0] 4 2 6 6 4 2" xfId="21726"/>
    <cellStyle name="Comma [0] 3 4 6 5 2 2 2" xfId="21727"/>
    <cellStyle name="Comma [0] 2 4 2 10 7" xfId="21728"/>
    <cellStyle name="Comma [0] 2 2 4 6 4 6" xfId="21729"/>
    <cellStyle name="Comma [0] 3 3 6 4 2 2 4" xfId="21730"/>
    <cellStyle name="Comma [0] 3 2 5 6 4 4" xfId="21731"/>
    <cellStyle name="Comma [0] 2 4 5 5 2 4 2" xfId="21732"/>
    <cellStyle name="Comma [0] 2 2 3 14 4 2 2" xfId="21733"/>
    <cellStyle name="Comma [0] 2 4 5 5 2 5" xfId="21734"/>
    <cellStyle name="Comma [0] 2 2 3 14 4 3" xfId="21735"/>
    <cellStyle name="Comma [0] 2 4 5 5 2 6" xfId="21736"/>
    <cellStyle name="Comma [0] 4 4 7 5 2 2" xfId="21737"/>
    <cellStyle name="Comma [0] 2 2 3 14 4 4" xfId="21738"/>
    <cellStyle name="Comma [0] 2 4 5 5 3 4" xfId="21739"/>
    <cellStyle name="Comma [0] 2 2 3 14 5 2" xfId="21740"/>
    <cellStyle name="Comma [0] 2 2 4 7 4 6" xfId="21741"/>
    <cellStyle name="Comma [0] 3 3 6 4 3 2 4" xfId="21742"/>
    <cellStyle name="Comma [0] 3 2 5 7 4 4" xfId="21743"/>
    <cellStyle name="Comma [0] 2 2 3 9 2 4 3" xfId="21744"/>
    <cellStyle name="Comma [0] 2 4 5 5 3 4 2" xfId="21745"/>
    <cellStyle name="Comma [0] 2 2 3 14 5 2 2" xfId="21746"/>
    <cellStyle name="Comma [0] 4 7 5 2 2 2 2" xfId="21747"/>
    <cellStyle name="Comma [0] 2 4 5 5 3 5" xfId="21748"/>
    <cellStyle name="Comma [0] 2 2 3 14 5 3" xfId="21749"/>
    <cellStyle name="Comma [0] 2 3 3 8 7 3 2 2 2" xfId="21750"/>
    <cellStyle name="Comma [0] 2 4 5 5 3 6" xfId="21751"/>
    <cellStyle name="Comma [0] 2 2 3 14 5 4" xfId="21752"/>
    <cellStyle name="Comma [0] 2 4 5 5 4 4" xfId="21753"/>
    <cellStyle name="Comma [0] 2 2 3 14 6 2" xfId="21754"/>
    <cellStyle name="Comma [0] 2 4 5 5 5 4" xfId="21755"/>
    <cellStyle name="Comma [0] 2 2 3 14 7 2" xfId="21756"/>
    <cellStyle name="Comma [0] 2 2 3 14 8" xfId="21757"/>
    <cellStyle name="Comma [0] 2 2 3 14 9" xfId="21758"/>
    <cellStyle name="Comma [0] 2 2 3 20 2 2" xfId="21759"/>
    <cellStyle name="Comma [0] 2 2 3 15 2 2" xfId="21760"/>
    <cellStyle name="Comma [0] 2 2 3 15 2 2 2" xfId="21761"/>
    <cellStyle name="Comma [0] 3 2 6 4 4 4" xfId="21762"/>
    <cellStyle name="Comma [0] 2 2 5 8 6" xfId="21763"/>
    <cellStyle name="Comma [0] 2 2 3 15 2 2 3" xfId="21764"/>
    <cellStyle name="Comma [0] 3 2 6 4 4 5" xfId="21765"/>
    <cellStyle name="Comma [0] 2 2 5 8 7" xfId="21766"/>
    <cellStyle name="Comma [0] 2 2 3 15 2 2 4" xfId="21767"/>
    <cellStyle name="Comma [0] 2 2 5 8 8" xfId="21768"/>
    <cellStyle name="Comma [0] 2 2 3 15 2 2 5" xfId="21769"/>
    <cellStyle name="Comma [0] 2 2 5 8 9" xfId="21770"/>
    <cellStyle name="Comma [0] 2 2 3 15 2 3" xfId="21771"/>
    <cellStyle name="Comma [0] 2 2 3 15 2 3 2" xfId="21772"/>
    <cellStyle name="Comma [0] 3 2 6 4 5 4" xfId="21773"/>
    <cellStyle name="Comma [0] 2 2 5 9 6" xfId="21774"/>
    <cellStyle name="Comma [0] 4 2 7 4 5 2" xfId="21775"/>
    <cellStyle name="Comma [0] 3 12 5 2 2 5" xfId="21776"/>
    <cellStyle name="Comma [0] 2 2 4 8 17" xfId="21777"/>
    <cellStyle name="Comma [0] 2 2 3 15 2 4" xfId="21778"/>
    <cellStyle name="Comma [0] 2 2 3 15 2 4 2" xfId="21779"/>
    <cellStyle name="Comma [0] 2 2 3 15 2 6" xfId="21780"/>
    <cellStyle name="Comma [0] 2 3 2 6 3 5 2 2" xfId="21781"/>
    <cellStyle name="Comma [0] 3 3 3 10 4" xfId="21782"/>
    <cellStyle name="Comma [0] 2 3 2 4 6 7 2" xfId="21783"/>
    <cellStyle name="Comma [0] 3 3 4 6 2" xfId="21784"/>
    <cellStyle name="Comma [0] 2 2 3 15 2 7" xfId="21785"/>
    <cellStyle name="Comma [0] 2 2 3 20 3" xfId="21786"/>
    <cellStyle name="Comma [0] 2 2 3 15 3" xfId="21787"/>
    <cellStyle name="Comma [0] 3 4 2 5 2 2 4" xfId="21788"/>
    <cellStyle name="Comma [0] 2 2 3 15 3 2" xfId="21789"/>
    <cellStyle name="Comma [0] 2 2 3 15 3 2 2" xfId="21790"/>
    <cellStyle name="Comma [0] 3 2 6 5 4 4" xfId="21791"/>
    <cellStyle name="Comma [0] 2 2 6 8 6" xfId="21792"/>
    <cellStyle name="Comma [0] 2 2 3 15 3 2 4" xfId="21793"/>
    <cellStyle name="Comma [0] 2 2 6 8 8" xfId="21794"/>
    <cellStyle name="Comma [0] 3 7 8 3 2 2 2" xfId="21795"/>
    <cellStyle name="Comma [0] 2 2 3 15 3 2 5" xfId="21796"/>
    <cellStyle name="Comma [0] 2 2 6 8 9" xfId="21797"/>
    <cellStyle name="Comma [0] 3 4 2 5 2 2 5" xfId="21798"/>
    <cellStyle name="Comma [0] 2 2 3 15 3 3" xfId="21799"/>
    <cellStyle name="Comma [0] 2 2 3 15 3 3 2" xfId="21800"/>
    <cellStyle name="Comma [0] 3 2 6 5 5 4" xfId="21801"/>
    <cellStyle name="Comma [0] 2 2 6 9 6" xfId="21802"/>
    <cellStyle name="Comma [0] 2 2 3 15 3 4" xfId="21803"/>
    <cellStyle name="Comma [0] 2 2 3 15 3 4 2" xfId="21804"/>
    <cellStyle name="Comma [0] 2 2 3 15 3 5" xfId="21805"/>
    <cellStyle name="Comma [0] 2 2 3 15 3 6" xfId="21806"/>
    <cellStyle name="Comma [0] 3 3 3 11 3" xfId="21807"/>
    <cellStyle name="Comma [0] 2 2 3 5 6 2 2 2 2" xfId="21808"/>
    <cellStyle name="Comma [0] 3 3 4 7 2" xfId="21809"/>
    <cellStyle name="Comma [0] 2 2 3 15 3 7" xfId="21810"/>
    <cellStyle name="Comma [0] 2 2 7 4 2 2 4" xfId="21811"/>
    <cellStyle name="Comma [0] 2 3 7 5 2 2 2" xfId="21812"/>
    <cellStyle name="Comma [0] 2 4 5 6 2 4" xfId="21813"/>
    <cellStyle name="Comma [0] 4 4 16" xfId="21814"/>
    <cellStyle name="Comma [0] 2 2 3 15 4 2" xfId="21815"/>
    <cellStyle name="Comma [0] 3 3 6 5 2 2 4" xfId="21816"/>
    <cellStyle name="Comma [0] 3 2 6 6 4 4" xfId="21817"/>
    <cellStyle name="Comma [0] 2 2 7 8 6" xfId="21818"/>
    <cellStyle name="Comma [0] 2 3 7 5 2 2 2 2" xfId="21819"/>
    <cellStyle name="Comma [0] 2 4 5 6 2 4 2" xfId="21820"/>
    <cellStyle name="Comma [0] 2 2 3 15 4 2 2" xfId="21821"/>
    <cellStyle name="Comma [0] 2 2 7 4 2 2 5" xfId="21822"/>
    <cellStyle name="Comma [0] 2 3 7 5 2 2 3" xfId="21823"/>
    <cellStyle name="Comma [0] 2 4 5 6 2 5" xfId="21824"/>
    <cellStyle name="Comma [0] 4 4 17" xfId="21825"/>
    <cellStyle name="Comma [0] 2 2 3 15 4 3" xfId="21826"/>
    <cellStyle name="Comma [0] 2 2 7 6 2 2 2 2" xfId="21827"/>
    <cellStyle name="Comma [0] 2 3 7 5 2 2 4" xfId="21828"/>
    <cellStyle name="Comma [0] 2 4 5 6 2 6" xfId="21829"/>
    <cellStyle name="Comma [0] 4 4 18" xfId="21830"/>
    <cellStyle name="Comma [0] 2 2 3 15 4 4" xfId="21831"/>
    <cellStyle name="Comma [0] 2 3 7 5 2 3 2" xfId="21832"/>
    <cellStyle name="Comma [0] 2 4 5 6 3 4" xfId="21833"/>
    <cellStyle name="Comma [0] 2 2 3 15 5 2" xfId="21834"/>
    <cellStyle name="Comma [0] 3 3 6 5 3 2 4" xfId="21835"/>
    <cellStyle name="Comma [0] 3 2 6 7 4 4" xfId="21836"/>
    <cellStyle name="Comma [0] 2 2 8 8 6" xfId="21837"/>
    <cellStyle name="Comma [0] 2 4 5 6 3 4 2" xfId="21838"/>
    <cellStyle name="Comma [0] 2 2 3 15 5 2 2" xfId="21839"/>
    <cellStyle name="Comma [0] 2 4 5 6 3 5" xfId="21840"/>
    <cellStyle name="Comma [0] 2 2 3 15 5 3" xfId="21841"/>
    <cellStyle name="Comma [0] 2 4 5 6 3 6" xfId="21842"/>
    <cellStyle name="Comma [0] 2 2 3 15 5 4" xfId="21843"/>
    <cellStyle name="Comma [0] 2 3 7 5 2 4" xfId="21844"/>
    <cellStyle name="Comma [0] 2 2 3 15 6" xfId="21845"/>
    <cellStyle name="Comma [0] 3 2 8 4 2 2 4" xfId="21846"/>
    <cellStyle name="Comma [0] 2 3 7 5 2 4 2" xfId="21847"/>
    <cellStyle name="Comma [0] 2 4 5 6 4 4" xfId="21848"/>
    <cellStyle name="Comma [0] 2 2 3 15 6 2" xfId="21849"/>
    <cellStyle name="Comma [0] 2 3 7 5 2 5" xfId="21850"/>
    <cellStyle name="Comma [0] 2 2 3 15 7" xfId="21851"/>
    <cellStyle name="Comma [0] 2 4 5 6 5 4" xfId="21852"/>
    <cellStyle name="Comma [0] 2 2 3 15 7 2" xfId="21853"/>
    <cellStyle name="Comma [0] 5 11 2 2 2" xfId="21854"/>
    <cellStyle name="Comma [0] 2 3 7 5 2 6" xfId="21855"/>
    <cellStyle name="Comma [0] 4 3 9 5 2 2" xfId="21856"/>
    <cellStyle name="Comma [0] 2 2 3 15 8" xfId="21857"/>
    <cellStyle name="Comma [0] 5 11 2 7" xfId="21858"/>
    <cellStyle name="Comma [0] 2 2 3 21 2" xfId="21859"/>
    <cellStyle name="Comma [0] 2 2 3 16 2" xfId="21860"/>
    <cellStyle name="Comma [0] 2 2 3 16 2 2" xfId="21861"/>
    <cellStyle name="Comma [0] 3 2 7 4 4 4" xfId="21862"/>
    <cellStyle name="Comma [0] 2 3 2 2 9 2 4" xfId="21863"/>
    <cellStyle name="Comma [0] 2 3 5 8 6" xfId="21864"/>
    <cellStyle name="Comma [0] 2 2 3 16 2 2 2" xfId="21865"/>
    <cellStyle name="Comma [0] 2 2 3 16 2 4" xfId="21866"/>
    <cellStyle name="Comma [0] 4 3 9 5 8" xfId="21867"/>
    <cellStyle name="Comma [0] 2 3 3 6 6 3 2 2 2" xfId="21868"/>
    <cellStyle name="Comma [0] 4 5 4 2 2 2 2" xfId="21869"/>
    <cellStyle name="Comma [0] 2 2 3 16 3" xfId="21870"/>
    <cellStyle name="Comma [0] 3 4 2 5 3 2 4" xfId="21871"/>
    <cellStyle name="Comma [0] 2 2 3 16 3 2" xfId="21872"/>
    <cellStyle name="Comma [0] 2 3 7 5 3 3" xfId="21873"/>
    <cellStyle name="Comma [0] 2 2 3 16 5" xfId="21874"/>
    <cellStyle name="Comma [0] 2 3 7 5 3 4" xfId="21875"/>
    <cellStyle name="Comma [0] 2 2 3 16 6" xfId="21876"/>
    <cellStyle name="Comma [0] 2 3 7 5 3 5" xfId="21877"/>
    <cellStyle name="Comma [0] 2 2 3 16 7" xfId="21878"/>
    <cellStyle name="Comma [0] 2 2 3 17 2 2" xfId="21879"/>
    <cellStyle name="Comma [0] 2 3 2 2 6" xfId="21880"/>
    <cellStyle name="Comma [0] 2 2 3 17 2 4" xfId="21881"/>
    <cellStyle name="Comma [0] 2 3 2 2 8" xfId="21882"/>
    <cellStyle name="Comma [0] 2 2 3 17 3" xfId="21883"/>
    <cellStyle name="Comma [0] 2 2 3 17 3 2" xfId="21884"/>
    <cellStyle name="Comma [0] 2 3 2 3 6" xfId="21885"/>
    <cellStyle name="Comma [0] 2 2 3 18 2 2" xfId="21886"/>
    <cellStyle name="Comma [0] 2 3 3 2 6" xfId="21887"/>
    <cellStyle name="Comma [0] 4 3 9 7 7 2" xfId="21888"/>
    <cellStyle name="Comma [0] 2 2 6 10 2 3" xfId="21889"/>
    <cellStyle name="Comma [0] 2 2 3 18 2 2 2" xfId="21890"/>
    <cellStyle name="Comma [0] 2 3 3 2 6 2" xfId="21891"/>
    <cellStyle name="Comma [0] 3 2 9 4 4 4" xfId="21892"/>
    <cellStyle name="Comma [0] 2 3 2 4 9 2 4" xfId="21893"/>
    <cellStyle name="Comma [0] 2 2 3 18 2 3" xfId="21894"/>
    <cellStyle name="Comma [0] 2 3 3 2 7" xfId="21895"/>
    <cellStyle name="Comma [0] 2 2 6 10 2 4" xfId="21896"/>
    <cellStyle name="Comma [0] 2 2 3 18 2 4" xfId="21897"/>
    <cellStyle name="Comma [0] 2 3 3 2 8" xfId="21898"/>
    <cellStyle name="Comma [0] 2 2 6 10 2 5" xfId="21899"/>
    <cellStyle name="Comma [0] 2 2 3 18 2 5" xfId="21900"/>
    <cellStyle name="Comma [0] 2 3 3 2 9" xfId="21901"/>
    <cellStyle name="Comma [0] 2 2 3 18 3" xfId="21902"/>
    <cellStyle name="Comma [0] 2 2 3 18 3 2" xfId="21903"/>
    <cellStyle name="Comma [0] 2 3 3 3 6" xfId="21904"/>
    <cellStyle name="Comma [0] 5 6 5 3 2 2 2" xfId="21905"/>
    <cellStyle name="Comma [0] 3 4 9 2 2 3 2" xfId="21906"/>
    <cellStyle name="Comma [0] 2 3 7 5 5 3" xfId="21907"/>
    <cellStyle name="Comma [0] 2 2 3 18 5" xfId="21908"/>
    <cellStyle name="Comma [0] 3 4 5 11 2 2" xfId="21909"/>
    <cellStyle name="Comma [0] 2 3 7 5 5 4" xfId="21910"/>
    <cellStyle name="Comma [0] 2 2 3 18 6" xfId="21911"/>
    <cellStyle name="Comma [0] 3 4 5 11 2 3" xfId="21912"/>
    <cellStyle name="Comma [0] 2 3 7 5 5 5" xfId="21913"/>
    <cellStyle name="Comma [0] 2 2 3 18 7" xfId="21914"/>
    <cellStyle name="Comma [0] 2 2 3 19 2" xfId="21915"/>
    <cellStyle name="Comma [0] 3 9 4 2 2 5" xfId="21916"/>
    <cellStyle name="Comma [0] 2 2 3 19 2 2" xfId="21917"/>
    <cellStyle name="Comma [0] 2 3 4 2 6" xfId="21918"/>
    <cellStyle name="Comma [0] 2 2 6 11 2 3" xfId="21919"/>
    <cellStyle name="Comma [0] 2 3 2 3 13 3" xfId="21920"/>
    <cellStyle name="Comma [0] 2 2 3 19 3" xfId="21921"/>
    <cellStyle name="Comma [0] 2 2 3 3 13 2 2" xfId="21922"/>
    <cellStyle name="Comma [0] 2 2 3 19 5" xfId="21923"/>
    <cellStyle name="Comma [0] 2 2 3 2 10 2" xfId="21924"/>
    <cellStyle name="Comma [0] 2 3 2 2 6 6" xfId="21925"/>
    <cellStyle name="Comma [0] 4 3 4 2 6 2" xfId="21926"/>
    <cellStyle name="Comma [0] 2 2 3 2 10 2 5" xfId="21927"/>
    <cellStyle name="Comma [0] 2 2 3 2 10 3" xfId="21928"/>
    <cellStyle name="Comma [0] 2 2 3 2 10 4" xfId="21929"/>
    <cellStyle name="Comma [0] 2 2 3 2 10 5" xfId="21930"/>
    <cellStyle name="Comma [0] 2 3 2 8 5 3 3 2" xfId="21931"/>
    <cellStyle name="Comma [0] 3 7 3 2 3 2" xfId="21932"/>
    <cellStyle name="Comma [0] 2 2 3 2 10 6" xfId="21933"/>
    <cellStyle name="Comma [0] 5 5 2 7 2" xfId="21934"/>
    <cellStyle name="Comma [0] 2 3 3 15 3 2 2" xfId="21935"/>
    <cellStyle name="Comma [0] 2 2 3 2 10 7" xfId="21936"/>
    <cellStyle name="Comma [0] 3 2 8 5 5 5" xfId="21937"/>
    <cellStyle name="Comma [0] 3 2 5 2" xfId="21938"/>
    <cellStyle name="Comma [0] 2 2 3 2 11 3 2" xfId="21939"/>
    <cellStyle name="Comma [0] 2 4 6 9 7" xfId="21940"/>
    <cellStyle name="Comma [0] 3 2 8 2 5" xfId="21941"/>
    <cellStyle name="Comma [0] 2 3 2 3 7 3" xfId="21942"/>
    <cellStyle name="Comma [0] 2 2 3 2 12" xfId="21943"/>
    <cellStyle name="Comma [0] 2 2 3 2 13" xfId="21944"/>
    <cellStyle name="Comma [0] 3 4 4 2" xfId="21945"/>
    <cellStyle name="Comma [0] 3 3 6 7 3 2 5" xfId="21946"/>
    <cellStyle name="Comma [0] 3 2 8 7 4 5" xfId="21947"/>
    <cellStyle name="Comma [0] 2 2 3 2 13 2 2" xfId="21948"/>
    <cellStyle name="Comma [0] 2 4 8 8 7" xfId="21949"/>
    <cellStyle name="Comma [0] 2 3 2 5 6 3" xfId="21950"/>
    <cellStyle name="Comma [0] 2 2 3 2 14" xfId="21951"/>
    <cellStyle name="Comma [0] 2 3 3 2 8 7 2" xfId="21952"/>
    <cellStyle name="Comma [0] 2 2 3 2 15" xfId="21953"/>
    <cellStyle name="Comma [0] 2 4 4 5 2 2 2" xfId="21954"/>
    <cellStyle name="Comma [0] 2 2 4 3 2 2 6" xfId="21955"/>
    <cellStyle name="Comma [0] 2 3 4 4 2 2 4" xfId="21956"/>
    <cellStyle name="Comma [0] 3 6 4" xfId="21957"/>
    <cellStyle name="Comma [0] 2 2 3 2 15 2" xfId="21958"/>
    <cellStyle name="Comma [0] 3 2 2 7 7 5 2" xfId="21959"/>
    <cellStyle name="Comma [0] 2 2 3 2 16" xfId="21960"/>
    <cellStyle name="Comma [0] 2 2 4 8 11 2 2" xfId="21961"/>
    <cellStyle name="Comma [0] 2 4 4 5 2 5" xfId="21962"/>
    <cellStyle name="Comma [0] 3 4 5 5 2 3" xfId="21963"/>
    <cellStyle name="Comma [0] 3 2 2 7 7 5 4" xfId="21964"/>
    <cellStyle name="Comma [0] 2 2 3 2 18" xfId="21965"/>
    <cellStyle name="Comma [0] 2 2 3 2 2" xfId="21966"/>
    <cellStyle name="Comma [0] 2 3 6 7 7 2" xfId="21967"/>
    <cellStyle name="Comma [0] 2 2 3 2 2 10" xfId="21968"/>
    <cellStyle name="Comma [0] 2 2 3 2 2 2" xfId="21969"/>
    <cellStyle name="Comma [0] 3 11 5 3 6" xfId="21970"/>
    <cellStyle name="Comma [0] 2 2 3 2 2 2 2" xfId="21971"/>
    <cellStyle name="Comma [0] 2 2 3 2 2 2 2 2" xfId="21972"/>
    <cellStyle name="Comma [0] 3 2 13 3 2" xfId="21973"/>
    <cellStyle name="Comma [0] 2 2 5 2 3 2 2" xfId="21974"/>
    <cellStyle name="Comma [0] 2 2 3 2 2 2 2 3" xfId="21975"/>
    <cellStyle name="Comma [0] 2 2 3 7 2 2" xfId="21976"/>
    <cellStyle name="Comma [0] 3 2 13 3 3" xfId="21977"/>
    <cellStyle name="Comma [0] 2 2 5 2 3 2 3" xfId="21978"/>
    <cellStyle name="Comma [0] 2 2 4 2 3 2 2 2" xfId="21979"/>
    <cellStyle name="Comma [0] 2 2 3 2 2 2 2 4" xfId="21980"/>
    <cellStyle name="Comma [0] 2 2 3 7 2 3" xfId="21981"/>
    <cellStyle name="Comma [0] 3 11 5 3 7" xfId="21982"/>
    <cellStyle name="Comma [0] 2 2 3 2 2 2 3" xfId="21983"/>
    <cellStyle name="Comma [0] 5 6 2 10" xfId="21984"/>
    <cellStyle name="Comma [0] 2 2 3 2 2 2 3 2" xfId="21985"/>
    <cellStyle name="Comma [0] 2 2 3 2 2 2 4" xfId="21986"/>
    <cellStyle name="Comma [0] 2 2 3 2 2 2 4 2" xfId="21987"/>
    <cellStyle name="Comma [0] 2 2 4 7 5 2 5" xfId="21988"/>
    <cellStyle name="Comma [0] 3 4 8 14 2" xfId="21989"/>
    <cellStyle name="Comma [0] 2 2 4 10 3 4 2" xfId="21990"/>
    <cellStyle name="Comma [0] 2 2 3 2 2 2 5" xfId="21991"/>
    <cellStyle name="Comma [0] 2 4 3 4 2 2 2" xfId="21992"/>
    <cellStyle name="Comma [0] 2 2 3 2 2 2 6" xfId="21993"/>
    <cellStyle name="Comma [0] 2 2 3 2 2 3" xfId="21994"/>
    <cellStyle name="Comma [0] 2 2 3 2 2 3 2" xfId="21995"/>
    <cellStyle name="Comma [0] 2 2 3 2 2 3 2 2" xfId="21996"/>
    <cellStyle name="Comma [0] 3 2 14 3 2" xfId="21997"/>
    <cellStyle name="Comma [0] 2 2 5 2 4 2 2" xfId="21998"/>
    <cellStyle name="Comma [0] 2 2 3 2 2 3 2 3" xfId="21999"/>
    <cellStyle name="Comma [0] 4 6 8 2 2 5" xfId="22000"/>
    <cellStyle name="Comma [0] 2 2 3 8 2 2" xfId="22001"/>
    <cellStyle name="Comma [0] 3 2 14 3 3" xfId="22002"/>
    <cellStyle name="Comma [0] 2 2 4 2 3 3 2 2" xfId="22003"/>
    <cellStyle name="Comma [0] 2 2 3 2 2 3 2 4" xfId="22004"/>
    <cellStyle name="Comma [0] 2 2 3 8 2 3" xfId="22005"/>
    <cellStyle name="Comma [0] 2 2 3 2 2 3 3" xfId="22006"/>
    <cellStyle name="Comma [0] 5 6 7 10" xfId="22007"/>
    <cellStyle name="Comma [0] 2 2 3 2 2 3 3 2" xfId="22008"/>
    <cellStyle name="Comma [0] 2 2 3 2 2 3 4" xfId="22009"/>
    <cellStyle name="Comma [0] 2 2 3 2 2 3 4 2" xfId="22010"/>
    <cellStyle name="Comma [0] 2 2 4 7 6 2 5" xfId="22011"/>
    <cellStyle name="Comma [0] 2 2 3 2 2 3 5" xfId="22012"/>
    <cellStyle name="Comma [0] 3 4 2 11 2 3" xfId="22013"/>
    <cellStyle name="Comma [0] 2 4 3 4 2 3 2" xfId="22014"/>
    <cellStyle name="Comma [0] 2 2 3 2 2 3 6" xfId="22015"/>
    <cellStyle name="Comma [0] 4 6 8 3 2 4" xfId="22016"/>
    <cellStyle name="Comma [0] 2 3 2 8 4 2 4 2" xfId="22017"/>
    <cellStyle name="Comma [0] 2 2 3 2 2 4 2 2" xfId="22018"/>
    <cellStyle name="Comma [0] 3 3 4 3 2 2 2" xfId="22019"/>
    <cellStyle name="Comma [0] 2 3 2 8 4 2 6" xfId="22020"/>
    <cellStyle name="Comma [0] 2 2 3 2 2 4 4" xfId="22021"/>
    <cellStyle name="Comma [0] 3 4 2 11 3 2" xfId="22022"/>
    <cellStyle name="Comma [0] 3 3 4 3 2 2 3" xfId="22023"/>
    <cellStyle name="Comma [0] 2 3 2 8 4 2 7" xfId="22024"/>
    <cellStyle name="Comma [0] 3 2 2 6 2 10" xfId="22025"/>
    <cellStyle name="Comma [0] 2 2 3 2 2 4 5" xfId="22026"/>
    <cellStyle name="Comma [0] 2 3 2 8 4 3 4 2" xfId="22027"/>
    <cellStyle name="Comma [0] 3 7 2 2 4 2" xfId="22028"/>
    <cellStyle name="Comma [0] 2 2 3 2 2 5 2 2" xfId="22029"/>
    <cellStyle name="Comma [0] 3 7 2 2 6" xfId="22030"/>
    <cellStyle name="Comma [0] 2 2 3 2 2 5 4" xfId="22031"/>
    <cellStyle name="Comma [0] 2 3 8 2 10" xfId="22032"/>
    <cellStyle name="Comma [0] 3 3 4 3 2 3 2" xfId="22033"/>
    <cellStyle name="Comma [0] 2 3 2 8 4 3 6" xfId="22034"/>
    <cellStyle name="Comma [0] 3 4 2 11 4 2" xfId="22035"/>
    <cellStyle name="Comma [0] 2 3 2 8 4 3 7" xfId="22036"/>
    <cellStyle name="Comma [0] 3 7 2 2 7" xfId="22037"/>
    <cellStyle name="Comma [0] 2 2 3 2 2 5 5" xfId="22038"/>
    <cellStyle name="Comma [0] 3 7 2 3 4" xfId="22039"/>
    <cellStyle name="Comma [0] 2 2 3 2 2 6 2" xfId="22040"/>
    <cellStyle name="Comma [0] 2 3 3 3 7 3 2 2 2" xfId="22041"/>
    <cellStyle name="Comma [0] 4 2 5 2 2 2 2" xfId="22042"/>
    <cellStyle name="Comma [0] 2 3 2 8 4 4 4" xfId="22043"/>
    <cellStyle name="Comma [0] 2 2 4 2 8 3 4 2" xfId="22044"/>
    <cellStyle name="Comma [0] 2 2 3 2 2 8" xfId="22045"/>
    <cellStyle name="Comma [0] 2 3 3 3 7 3 2 4" xfId="22046"/>
    <cellStyle name="Comma [0] 2 2 3 2 2 9" xfId="22047"/>
    <cellStyle name="Comma [0] 2 3 3 3 7 3 2 5" xfId="22048"/>
    <cellStyle name="Comma [0] 2 2 4 7 7 3 2 2" xfId="22049"/>
    <cellStyle name="Comma [0] 2 2 3 2 3 10" xfId="22050"/>
    <cellStyle name="Comma [0] 5 5 2 4 5" xfId="22051"/>
    <cellStyle name="Comma [0] 2 2 3 7 6 3 2 4" xfId="22052"/>
    <cellStyle name="Comma [0] 2 2 3 2 3 2" xfId="22053"/>
    <cellStyle name="Comma [0] 3 11 6 3 6" xfId="22054"/>
    <cellStyle name="Comma [0] 4 3 2 6 9" xfId="22055"/>
    <cellStyle name="Comma [0] 2 2 3 2 3 2 2" xfId="22056"/>
    <cellStyle name="Comma [0] 3 11 6 3 7" xfId="22057"/>
    <cellStyle name="Comma [0] 2 2 3 2 3 2 3" xfId="22058"/>
    <cellStyle name="Comma [0] 2 2 3 2 3 2 4" xfId="22059"/>
    <cellStyle name="Comma [0] 2 2 3 2 3 2 5" xfId="22060"/>
    <cellStyle name="Comma [0] 2 4 3 4 3 2 2" xfId="22061"/>
    <cellStyle name="Comma [0] 2 2 3 2 3 2 6" xfId="22062"/>
    <cellStyle name="Comma [0] 2 2 3 2 3 3" xfId="22063"/>
    <cellStyle name="Comma [0] 4 3 2 7 9" xfId="22064"/>
    <cellStyle name="Comma [0] 2 2 3 2 3 3 2" xfId="22065"/>
    <cellStyle name="Comma [0] 2 2 3 2 3 3 3" xfId="22066"/>
    <cellStyle name="Comma [0] 2 2 3 2 3 3 4" xfId="22067"/>
    <cellStyle name="Comma [0] 2 2 3 2 3 3 5" xfId="22068"/>
    <cellStyle name="Comma [0] 2 4 3 4 3 3 2" xfId="22069"/>
    <cellStyle name="Comma [0] 2 2 3 2 3 3 6" xfId="22070"/>
    <cellStyle name="Comma [0] 3 3 4 3 3 2 2" xfId="22071"/>
    <cellStyle name="Comma [0] 2 3 2 8 5 2 6" xfId="22072"/>
    <cellStyle name="Comma [0] 2 2 3 2 3 4 4" xfId="22073"/>
    <cellStyle name="Comma [0] 3 3 4 3 3 2 3" xfId="22074"/>
    <cellStyle name="Comma [0] 2 3 2 8 5 2 7" xfId="22075"/>
    <cellStyle name="Comma [0] 3 2 2 6 7 10" xfId="22076"/>
    <cellStyle name="Comma [0] 2 2 3 2 3 4 5" xfId="22077"/>
    <cellStyle name="Comma [0] 4 2 5 2 3 2 2" xfId="22078"/>
    <cellStyle name="Comma [0] 2 3 2 8 5 4 4" xfId="22079"/>
    <cellStyle name="Comma [0] 3 7 3 3 4" xfId="22080"/>
    <cellStyle name="Comma [0] 2 2 3 2 3 6 2" xfId="22081"/>
    <cellStyle name="Comma [0] 4 2 5 2 3 3 2" xfId="22082"/>
    <cellStyle name="Comma [0] 2 3 2 8 5 5 4" xfId="22083"/>
    <cellStyle name="Comma [0] 3 7 3 4 4" xfId="22084"/>
    <cellStyle name="Comma [0] 2 2 3 2 3 7 2" xfId="22085"/>
    <cellStyle name="Comma [0] 2 2 3 2 4" xfId="22086"/>
    <cellStyle name="Comma [0] 2 3 5 2 10" xfId="22087"/>
    <cellStyle name="Currency [0] 3 3 2" xfId="22088"/>
    <cellStyle name="Comma [0] 2 3 2 5 11 2 2" xfId="22089"/>
    <cellStyle name="Comma [0] 2 2 3 9 5 3 2" xfId="22090"/>
    <cellStyle name="Comma [0] 2 2 3 2 4 10" xfId="22091"/>
    <cellStyle name="Comma [0] 3 3 3 5 2 7" xfId="22092"/>
    <cellStyle name="Comma [0] 2 2 3 2 4 2" xfId="22093"/>
    <cellStyle name="Comma [0] 3 11 7 3 6" xfId="22094"/>
    <cellStyle name="Comma [0] 4 3 3 6 9" xfId="22095"/>
    <cellStyle name="Comma [0] 3 4 7 2 2 7" xfId="22096"/>
    <cellStyle name="Comma [0] 3 3 12" xfId="22097"/>
    <cellStyle name="Comma [0] 2 2 3 2 4 2 2" xfId="22098"/>
    <cellStyle name="Comma [0] 3 11 7 3 7" xfId="22099"/>
    <cellStyle name="Comma [0] 3 3 13" xfId="22100"/>
    <cellStyle name="Comma [0] 2 2 3 2 4 2 3" xfId="22101"/>
    <cellStyle name="Comma [0] 3 3 14" xfId="22102"/>
    <cellStyle name="Comma [0] 2 2 3 2 4 2 4" xfId="22103"/>
    <cellStyle name="Comma [0] 3 3 20" xfId="22104"/>
    <cellStyle name="Comma [0] 3 3 15" xfId="22105"/>
    <cellStyle name="Comma [0] 2 2 3 2 4 2 5" xfId="22106"/>
    <cellStyle name="Comma [0] 2 4 3 4 4 2 2" xfId="22107"/>
    <cellStyle name="Comma [0] 3 3 9 6 2 4 2" xfId="22108"/>
    <cellStyle name="Comma [0] 3 3 21" xfId="22109"/>
    <cellStyle name="Comma [0] 3 3 16" xfId="22110"/>
    <cellStyle name="Comma [0] 2 2 3 2 4 2 6" xfId="22111"/>
    <cellStyle name="Comma [0] 2 2 3 2 4 3" xfId="22112"/>
    <cellStyle name="Comma [0] 4 3 3 7 9" xfId="22113"/>
    <cellStyle name="Comma [0] 3 4 7 2 3 7" xfId="22114"/>
    <cellStyle name="Comma [0] 2 2 3 2 4 3 2" xfId="22115"/>
    <cellStyle name="Comma [0] 2 2 3 2 4 3 3" xfId="22116"/>
    <cellStyle name="Comma [0] 2 2 3 2 4 3 5" xfId="22117"/>
    <cellStyle name="Comma [0] 2 2 3 2 4 3 7" xfId="22118"/>
    <cellStyle name="Comma [0] 3 3 4 3 4 2 2" xfId="22119"/>
    <cellStyle name="Comma [0] 2 3 2 8 6 2 6" xfId="22120"/>
    <cellStyle name="Comma [0] 2 2 3 2 4 4 4" xfId="22121"/>
    <cellStyle name="Comma [0] 2 3 2 8 6 2 7" xfId="22122"/>
    <cellStyle name="Comma [0] 2 2 3 2 4 4 5" xfId="22123"/>
    <cellStyle name="Comma [0] 2 2 3 2 4 5" xfId="22124"/>
    <cellStyle name="Comma [0] 2 2 3 2 4 6" xfId="22125"/>
    <cellStyle name="Comma [0] 2 3 3 3 7 3 4 2" xfId="22126"/>
    <cellStyle name="Comma [0] 4 2 5 2 4 2 2" xfId="22127"/>
    <cellStyle name="Comma [0] 4 2 5 10 2 3" xfId="22128"/>
    <cellStyle name="Comma [0] 2 3 2 8 6 4 4" xfId="22129"/>
    <cellStyle name="Comma [0] 3 7 4 3 4" xfId="22130"/>
    <cellStyle name="Comma [0] 2 2 3 2 4 6 2" xfId="22131"/>
    <cellStyle name="Comma [0] 2 2 3 2 4 7" xfId="22132"/>
    <cellStyle name="Comma [0] 2 3 2 8 6 5 4" xfId="22133"/>
    <cellStyle name="Comma [0] 3 7 4 4 4" xfId="22134"/>
    <cellStyle name="Comma [0] 3 4 12" xfId="22135"/>
    <cellStyle name="Comma [0] 2 2 3 2 4 7 2" xfId="22136"/>
    <cellStyle name="Comma [0] 2 2 3 2 4 9" xfId="22137"/>
    <cellStyle name="Comma [0] 2 2 3 2 5" xfId="22138"/>
    <cellStyle name="Comma [0] 2 2 3 9 6 2 4 2" xfId="22139"/>
    <cellStyle name="Comma [0] 2 2 3 2 5 10" xfId="22140"/>
    <cellStyle name="Comma [0] 3 3 3 5 3 7" xfId="22141"/>
    <cellStyle name="Comma [0] 2 2 3 2 5 2" xfId="22142"/>
    <cellStyle name="Comma [0] 2 4 3 4 5 2 2" xfId="22143"/>
    <cellStyle name="Comma [0] 3 8 16" xfId="22144"/>
    <cellStyle name="Comma [0] 3 3 9 6 3 4 2" xfId="22145"/>
    <cellStyle name="Comma [0] 2 2 3 2 5 2 6" xfId="22146"/>
    <cellStyle name="Comma [0] 2 2 3 2 5 3" xfId="22147"/>
    <cellStyle name="Comma [0] 2 2 3 2 5 3 6" xfId="22148"/>
    <cellStyle name="Comma [0] 3 2 2 15 2 3 2" xfId="22149"/>
    <cellStyle name="Comma [0] 2 2 3 2 5 3 7" xfId="22150"/>
    <cellStyle name="Comma [0] 2 2 3 2 5 5" xfId="22151"/>
    <cellStyle name="Comma [0] 2 3 2 8 7 3 6" xfId="22152"/>
    <cellStyle name="Comma [0] 3 7 5 2 6" xfId="22153"/>
    <cellStyle name="Comma [0] 2 2 3 2 5 5 4" xfId="22154"/>
    <cellStyle name="Comma [0] 2 2 3 9 3 10" xfId="22155"/>
    <cellStyle name="Comma [0] 2 3 3 3 5 5 3" xfId="22156"/>
    <cellStyle name="Comma [0] 4 2 3 4 3" xfId="22157"/>
    <cellStyle name="Comma [0] 3 2 2 8 4 3 2" xfId="22158"/>
    <cellStyle name="Comma [0] 2 2 3 6 3 4 2 2" xfId="22159"/>
    <cellStyle name="Comma [0] 2 3 2 8 7 3 7" xfId="22160"/>
    <cellStyle name="Comma [0] 3 7 5 2 7" xfId="22161"/>
    <cellStyle name="Comma [0] 3 2 4 6 3 2 2 2" xfId="22162"/>
    <cellStyle name="Comma [0] 2 2 3 2 5 5 5" xfId="22163"/>
    <cellStyle name="Comma [0] 2 2 3 2 5 6" xfId="22164"/>
    <cellStyle name="Comma [0] 4 2 5 2 5 2 2" xfId="22165"/>
    <cellStyle name="Comma [0] 4 2 5 11 2 3" xfId="22166"/>
    <cellStyle name="Comma [0] 2 3 2 8 7 4 4" xfId="22167"/>
    <cellStyle name="Comma [0] 3 7 5 3 4" xfId="22168"/>
    <cellStyle name="Comma [0] 2 2 3 2 5 6 2" xfId="22169"/>
    <cellStyle name="Comma [0] 2 2 3 2 5 7" xfId="22170"/>
    <cellStyle name="Comma [0] 2 3 2 8 7 5 4" xfId="22171"/>
    <cellStyle name="Comma [0] 3 9 12" xfId="22172"/>
    <cellStyle name="Comma [0] 3 7 5 4 4" xfId="22173"/>
    <cellStyle name="Comma [0] 2 2 3 2 5 7 2" xfId="22174"/>
    <cellStyle name="Comma [0] 2 2 3 2 6" xfId="22175"/>
    <cellStyle name="Comma [0] 2 2 3 6 11 2 4" xfId="22176"/>
    <cellStyle name="Comma [0] 2 2 3 2 6 2" xfId="22177"/>
    <cellStyle name="Comma [0] 4 3 5 6 9" xfId="22178"/>
    <cellStyle name="Comma [0] 4 10 4 3 2 5" xfId="22179"/>
    <cellStyle name="Comma [0] 3 4 7 4 2 7" xfId="22180"/>
    <cellStyle name="Comma [0] 2 2 3 2 6 2 2" xfId="22181"/>
    <cellStyle name="Comma [0] 2 3 3 6 5 3 4 2" xfId="22182"/>
    <cellStyle name="Comma [0] 4 5 3 2 4 2" xfId="22183"/>
    <cellStyle name="Comma [0] 2 2 3 2 6 2 3" xfId="22184"/>
    <cellStyle name="Comma [0] 2 2 3 2 6 2 4" xfId="22185"/>
    <cellStyle name="Comma [0] 2 2 3 2 6 2 5" xfId="22186"/>
    <cellStyle name="Comma [0] 2 2 3 2 6 2 6" xfId="22187"/>
    <cellStyle name="Comma [0] 3 2 2 15 3 2 2" xfId="22188"/>
    <cellStyle name="Comma [0] 2 2 3 2 6 2 7" xfId="22189"/>
    <cellStyle name="Comma [0] 2 2 3 6 11 2 5" xfId="22190"/>
    <cellStyle name="Comma [0] 2 2 3 2 6 3" xfId="22191"/>
    <cellStyle name="Comma [0] 4 3 5 7 9" xfId="22192"/>
    <cellStyle name="Comma [0] 3 4 7 4 3 7" xfId="22193"/>
    <cellStyle name="Comma [0] 2 2 3 2 6 3 2" xfId="22194"/>
    <cellStyle name="Comma [0] 2 2 3 2 6 3 3" xfId="22195"/>
    <cellStyle name="Comma [0] 2 2 3 2 6 3 4" xfId="22196"/>
    <cellStyle name="Comma [0] 2 2 3 2 6 3 5" xfId="22197"/>
    <cellStyle name="Comma [0] 2 2 3 2 6 3 6" xfId="22198"/>
    <cellStyle name="Comma [0] 3 2 2 15 3 3 2" xfId="22199"/>
    <cellStyle name="Comma [0] 2 2 3 2 6 3 7" xfId="22200"/>
    <cellStyle name="Comma [0] 2 2 3 2 6 4" xfId="22201"/>
    <cellStyle name="Comma [0] 2 2 3 2 6 4 4" xfId="22202"/>
    <cellStyle name="Comma [0] 2 2 3 2 6 4 5" xfId="22203"/>
    <cellStyle name="Comma [0] 2 2 3 2 6 5" xfId="22204"/>
    <cellStyle name="Comma [0] 3 7 6 2 6" xfId="22205"/>
    <cellStyle name="Comma [0] 3 2 2 4 7 2 2 2" xfId="22206"/>
    <cellStyle name="Comma [0] 2 2 3 2 6 5 4" xfId="22207"/>
    <cellStyle name="Comma [0] 4 2 9 10 3 2" xfId="22208"/>
    <cellStyle name="Comma [0] 2 3 3 3 6 5 3" xfId="22209"/>
    <cellStyle name="Comma [0] 3 12 11 5" xfId="22210"/>
    <cellStyle name="Comma [0] 4 2 4 4 3" xfId="22211"/>
    <cellStyle name="Comma [0] 3 2 2 8 5 3 2" xfId="22212"/>
    <cellStyle name="Comma [0] 2 2 3 6 3 5 2 2" xfId="22213"/>
    <cellStyle name="Comma [0] 3 7 6 2 7" xfId="22214"/>
    <cellStyle name="Comma [0] 3 2 2 4 7 2 2 3" xfId="22215"/>
    <cellStyle name="Comma [0] 2 2 3 2 6 5 5" xfId="22216"/>
    <cellStyle name="Comma [0] 2 2 3 2 6 6" xfId="22217"/>
    <cellStyle name="Comma [0] 3 7 6 3 4" xfId="22218"/>
    <cellStyle name="Comma [0] 2 2 3 2 6 6 2" xfId="22219"/>
    <cellStyle name="Comma [0] 2 2 3 2 6 7" xfId="22220"/>
    <cellStyle name="Comma [0] 3 7 6 4 4" xfId="22221"/>
    <cellStyle name="Comma [0] 2 2 3 2 6 7 2" xfId="22222"/>
    <cellStyle name="Comma [0] 2 2 3 2 6 8" xfId="22223"/>
    <cellStyle name="Comma [0] 2 2 4 9 7 2 4 2" xfId="22224"/>
    <cellStyle name="Comma [0] 2 2 3 2 7" xfId="22225"/>
    <cellStyle name="Comma [0] 2 2 3 2 7 10" xfId="22226"/>
    <cellStyle name="Comma [0] 2 2 3 2 7 2" xfId="22227"/>
    <cellStyle name="Comma [0] 2 3 7 2 4" xfId="22228"/>
    <cellStyle name="Comma [0] 2 2 3 2 7 2 4" xfId="22229"/>
    <cellStyle name="Comma [0] 2 3 7 2 4 4" xfId="22230"/>
    <cellStyle name="Comma [0] 3 4 9 14 2" xfId="22231"/>
    <cellStyle name="Comma [0] 2 2 3 2 7 2 5" xfId="22232"/>
    <cellStyle name="Comma [0] 2 3 7 2 4 5" xfId="22233"/>
    <cellStyle name="Comma [0] 2 2 3 2 7 2 6" xfId="22234"/>
    <cellStyle name="Comma [0] 3 2 2 15 4 2 2" xfId="22235"/>
    <cellStyle name="Comma [0] 2 2 3 2 7 2 7" xfId="22236"/>
    <cellStyle name="Comma [0] 2 2 3 2 7 3" xfId="22237"/>
    <cellStyle name="Comma [0] 2 3 7 2 5" xfId="22238"/>
    <cellStyle name="Comma [0] 4 3 6 7 9" xfId="22239"/>
    <cellStyle name="Comma [0] 3 4 7 5 3 7" xfId="22240"/>
    <cellStyle name="Comma [0] 2 2 3 2 7 3 2" xfId="22241"/>
    <cellStyle name="Comma [0] 2 3 7 2 5 2" xfId="22242"/>
    <cellStyle name="Comma [0] 2 2 3 2 7 3 3" xfId="22243"/>
    <cellStyle name="Comma [0] 2 3 7 2 5 3" xfId="22244"/>
    <cellStyle name="Comma [0] 2 2 3 2 7 3 4" xfId="22245"/>
    <cellStyle name="Comma [0] 2 3 7 2 5 4" xfId="22246"/>
    <cellStyle name="Comma [0] 2 2 3 2 7 3 5" xfId="22247"/>
    <cellStyle name="Comma [0] 2 3 7 2 5 5" xfId="22248"/>
    <cellStyle name="Comma [0] 2 2 3 2 7 3 6" xfId="22249"/>
    <cellStyle name="Comma [0] 2 2 3 2 7 3 7" xfId="22250"/>
    <cellStyle name="Comma [0] 4 3 6 8 9" xfId="22251"/>
    <cellStyle name="Comma [0] 3 2 2 3 3 3 2 2 2" xfId="22252"/>
    <cellStyle name="Comma [0] 2 2 3 2 7 4 2" xfId="22253"/>
    <cellStyle name="Comma [0] 2 3 7 2 6 2" xfId="22254"/>
    <cellStyle name="Comma [0] 4 9 10 2 2" xfId="22255"/>
    <cellStyle name="Comma [0] 2 3 2 8 9 2 4" xfId="22256"/>
    <cellStyle name="Comma [0] 4 9 10 2 3" xfId="22257"/>
    <cellStyle name="Comma [0] 2 2 3 3 10 2 2" xfId="22258"/>
    <cellStyle name="Comma [0] 2 3 2 8 9 2 5" xfId="22259"/>
    <cellStyle name="Comma [0] 2 2 3 2 7 4 3" xfId="22260"/>
    <cellStyle name="Comma [0] 2 2 3 2 7 4 4" xfId="22261"/>
    <cellStyle name="Comma [0] 4 9 10 2 4" xfId="22262"/>
    <cellStyle name="Comma [0] 2 2 3 3 10 2 3" xfId="22263"/>
    <cellStyle name="Comma [0] 3 2 2 7 2 10" xfId="22264"/>
    <cellStyle name="Comma [0] 2 2 3 2 7 4 5" xfId="22265"/>
    <cellStyle name="Comma [0] 4 9 10 2 5" xfId="22266"/>
    <cellStyle name="Comma [0] 2 2 3 3 10 2 4" xfId="22267"/>
    <cellStyle name="Comma [0] 3 2 2 3 3 3 2 3" xfId="22268"/>
    <cellStyle name="Comma [0] 2 2 3 2 7 5" xfId="22269"/>
    <cellStyle name="Comma [0] 2 3 7 2 7" xfId="22270"/>
    <cellStyle name="Comma [0] 3 7 7 2 4" xfId="22271"/>
    <cellStyle name="Comma [0] 2 2 3 2 7 5 2" xfId="22272"/>
    <cellStyle name="Comma [0] 2 3 7 2 7 2" xfId="22273"/>
    <cellStyle name="Comma [0] 4 2 4 6 2 2 2 2" xfId="22274"/>
    <cellStyle name="Comma [0] 3 7 7 2 5" xfId="22275"/>
    <cellStyle name="Comma [0] 2 2 3 2 7 5 3" xfId="22276"/>
    <cellStyle name="Comma [0] 2 2 3 3 10 3 2" xfId="22277"/>
    <cellStyle name="Comma [0] 3 7 7 2 6" xfId="22278"/>
    <cellStyle name="Comma [0] 3 2 2 4 7 3 2 2" xfId="22279"/>
    <cellStyle name="Comma [0] 2 2 3 2 7 5 4" xfId="22280"/>
    <cellStyle name="Comma [0] 2 3 9 2 10" xfId="22281"/>
    <cellStyle name="Comma [0] 3 7 7 2 7" xfId="22282"/>
    <cellStyle name="Comma [0] 3 2 2 4 7 3 2 3" xfId="22283"/>
    <cellStyle name="Comma [0] 2 2 3 2 7 5 5" xfId="22284"/>
    <cellStyle name="Comma [0] 3 2 2 3 3 3 2 5" xfId="22285"/>
    <cellStyle name="Comma [0] 2 2 3 2 7 7" xfId="22286"/>
    <cellStyle name="Comma [0] 2 3 7 2 9" xfId="22287"/>
    <cellStyle name="Comma [0] 3 7 7 4 4" xfId="22288"/>
    <cellStyle name="Comma [0] 2 2 3 2 7 7 2" xfId="22289"/>
    <cellStyle name="Comma [0] 2 3 2 9 7 3 4 2" xfId="22290"/>
    <cellStyle name="Comma [0] 3 8 5 2 4 2" xfId="22291"/>
    <cellStyle name="Comma [0] 2 2 3 3 5 5 2 2" xfId="22292"/>
    <cellStyle name="Comma [0] 2 2 3 2 7 8" xfId="22293"/>
    <cellStyle name="Comma [0] 2 2 3 2 8" xfId="22294"/>
    <cellStyle name="Comma [0] 2 2 4 7 7 4 2 2" xfId="22295"/>
    <cellStyle name="Comma [0] 2 2 3 2 8 10" xfId="22296"/>
    <cellStyle name="Comma [0] 2 2 3 2 8 2" xfId="22297"/>
    <cellStyle name="Comma [0] 2 3 7 3 4" xfId="22298"/>
    <cellStyle name="Comma [0] 2 2 3 2 8 2 4" xfId="22299"/>
    <cellStyle name="Comma [0] 2 3 7 3 4 4" xfId="22300"/>
    <cellStyle name="Comma [0] 2 2 3 2 8 2 5" xfId="22301"/>
    <cellStyle name="Comma [0] 2 3 7 3 4 5" xfId="22302"/>
    <cellStyle name="Comma [0] 2 3 2 2 10 2" xfId="22303"/>
    <cellStyle name="Comma [0] 4 3 9 3 4 2" xfId="22304"/>
    <cellStyle name="Comma [0] 2 3 2 2 10 3" xfId="22305"/>
    <cellStyle name="Comma [0] 2 2 3 2 8 2 6" xfId="22306"/>
    <cellStyle name="Comma [0] 4 3 9 3 4 3" xfId="22307"/>
    <cellStyle name="Comma [0] 2 3 2 2 10 4" xfId="22308"/>
    <cellStyle name="Comma [0] 3 2 2 15 5 2 2" xfId="22309"/>
    <cellStyle name="Comma [0] 2 2 3 2 8 2 7" xfId="22310"/>
    <cellStyle name="Comma [0] 2 2 3 2 8 3" xfId="22311"/>
    <cellStyle name="Comma [0] 2 3 7 3 5" xfId="22312"/>
    <cellStyle name="Comma [0] 4 3 7 7 9" xfId="22313"/>
    <cellStyle name="Comma [0] 3 4 7 6 3 7" xfId="22314"/>
    <cellStyle name="Comma [0] 2 2 3 2 8 3 2" xfId="22315"/>
    <cellStyle name="Comma [0] 2 3 7 3 5 2" xfId="22316"/>
    <cellStyle name="Comma [0] 2 2 3 2 8 3 3" xfId="22317"/>
    <cellStyle name="Comma [0] 2 3 7 3 5 3" xfId="22318"/>
    <cellStyle name="Comma [0] 2 2 3 2 8 3 5" xfId="22319"/>
    <cellStyle name="Comma [0] 2 3 7 3 5 5" xfId="22320"/>
    <cellStyle name="Comma [0] 2 3 2 2 11 2" xfId="22321"/>
    <cellStyle name="Comma [0] 4 3 9 3 5 3" xfId="22322"/>
    <cellStyle name="Comma [0] 2 3 2 2 11 4" xfId="22323"/>
    <cellStyle name="Comma [0] 2 2 3 2 8 3 7" xfId="22324"/>
    <cellStyle name="Comma [0] 3 7 8 2 5" xfId="22325"/>
    <cellStyle name="Comma [0] 2 2 3 2 8 5 3" xfId="22326"/>
    <cellStyle name="Comma [0] 2 2 3 3 11 3 2" xfId="22327"/>
    <cellStyle name="Comma [0] 3 7 8 2 6" xfId="22328"/>
    <cellStyle name="Comma [0] 3 2 2 4 7 4 2 2" xfId="22329"/>
    <cellStyle name="Comma [0] 2 2 3 2 8 5 4" xfId="22330"/>
    <cellStyle name="Comma [0] 2 3 9 7 10" xfId="22331"/>
    <cellStyle name="Comma [0] 2 3 2 2 13 2" xfId="22332"/>
    <cellStyle name="Comma [0] 3 7 8 2 7" xfId="22333"/>
    <cellStyle name="Comma [0] 2 2 3 2 8 5 5" xfId="22334"/>
    <cellStyle name="Comma [0] 3 7 8 4 4" xfId="22335"/>
    <cellStyle name="Comma [0] 2 2 3 2 8 7 2" xfId="22336"/>
    <cellStyle name="Comma [0] 3 2 7 5 3 6" xfId="22337"/>
    <cellStyle name="Comma [0] 2 2 3 3" xfId="22338"/>
    <cellStyle name="Comma [0] 2 3 6 7 8" xfId="22339"/>
    <cellStyle name="Comma [0] 2 2 3 3 10" xfId="22340"/>
    <cellStyle name="Comma [0] 2 3 2 7 10 2 2" xfId="22341"/>
    <cellStyle name="Comma [0] 2 2 3 3 10 2" xfId="22342"/>
    <cellStyle name="Comma [0] 2 3 2 7 10 2 2 2" xfId="22343"/>
    <cellStyle name="Comma [0] 4 3 9 2 6 2" xfId="22344"/>
    <cellStyle name="Comma [0] 2 2 3 3 10 2 5" xfId="22345"/>
    <cellStyle name="Comma [0] 2 2 3 3 10 4" xfId="22346"/>
    <cellStyle name="Comma [0] 2 2 3 3 10 6" xfId="22347"/>
    <cellStyle name="Comma [0] 2 4 11 7 2" xfId="22348"/>
    <cellStyle name="Comma [0] 4 3 4 7 2 2 4" xfId="22349"/>
    <cellStyle name="Comma [0] 3 4 3 8 2 4 2" xfId="22350"/>
    <cellStyle name="Comma [0] 2 2 4 2 8 2 2 2 2" xfId="22351"/>
    <cellStyle name="Comma [0] 2 2 3 3 10 7" xfId="22352"/>
    <cellStyle name="Comma [0] 2 2 8 7 2 3 2" xfId="22353"/>
    <cellStyle name="Comma [0] 3 2 7 8 3 3 2" xfId="22354"/>
    <cellStyle name="Comma [0] 2 2 3 3 11" xfId="22355"/>
    <cellStyle name="Comma [0] 2 3 2 7 10 2 3" xfId="22356"/>
    <cellStyle name="Comma [0] 2 3 9 7 5 2" xfId="22357"/>
    <cellStyle name="Comma [0] 2 2 3 3 11 2" xfId="22358"/>
    <cellStyle name="Comma [0] 2 3 9 7 5 2 2" xfId="22359"/>
    <cellStyle name="Comma [0] 4 3 9 3 6 2" xfId="22360"/>
    <cellStyle name="Comma [0] 2 2 3 3 11 2 5" xfId="22361"/>
    <cellStyle name="Comma [0] 2 3 2 2 12 3" xfId="22362"/>
    <cellStyle name="Comma [0] 2 2 3 3 11 4" xfId="22363"/>
    <cellStyle name="Comma [0] 2 2 3 3 11 5" xfId="22364"/>
    <cellStyle name="Comma [0] 2 2 4 7 2 2 4 2" xfId="22365"/>
    <cellStyle name="Comma [0] 2 2 3 3 11 6" xfId="22366"/>
    <cellStyle name="Comma [0] 2 2 3 3 11 7" xfId="22367"/>
    <cellStyle name="Comma [0] 2 2 8 7 2 4 2" xfId="22368"/>
    <cellStyle name="Comma [0] 2 3 5 8 3 2 2 2" xfId="22369"/>
    <cellStyle name="Comma [0] 2 2 3 3 12 2" xfId="22370"/>
    <cellStyle name="Comma [0] 2 2 3 3 12 3" xfId="22371"/>
    <cellStyle name="Comma [0] 2 3 8 11 2 2 2" xfId="22372"/>
    <cellStyle name="Comma [0] 2 2 3 3 12 4" xfId="22373"/>
    <cellStyle name="Comma [0] 2 2 3 3 12 5" xfId="22374"/>
    <cellStyle name="Comma [0] 2 2 3 3 13" xfId="22375"/>
    <cellStyle name="Comma [0] 2 3 2 7 10 2 5" xfId="22376"/>
    <cellStyle name="Comma [0] 2 3 9 7 5 4" xfId="22377"/>
    <cellStyle name="Comma [0] 2 2 3 3 13 2" xfId="22378"/>
    <cellStyle name="Comma [0] 2 2 3 3 13 3" xfId="22379"/>
    <cellStyle name="Comma [0] 2 2 3 3 13 4" xfId="22380"/>
    <cellStyle name="Comma [0] 2 2 3 3 14" xfId="22381"/>
    <cellStyle name="Comma [0] 2 3 9 7 5 5" xfId="22382"/>
    <cellStyle name="Comma [0] 2 2 3 9 9 2 2 2" xfId="22383"/>
    <cellStyle name="Comma [0] 2 2 3 3 14 2" xfId="22384"/>
    <cellStyle name="Comma [0] 2 2 3 3 15" xfId="22385"/>
    <cellStyle name="Comma [0] 2 2 3 3 16" xfId="22386"/>
    <cellStyle name="Comma [0] 2 4 2 2 3 3 2" xfId="22387"/>
    <cellStyle name="Comma [0] 3 4 5 5 7 2" xfId="22388"/>
    <cellStyle name="Comma [0] 2 2 3 3 17" xfId="22389"/>
    <cellStyle name="Comma [0] 2 2 3 3 18" xfId="22390"/>
    <cellStyle name="Comma [0] 2 2 3 3 2" xfId="22391"/>
    <cellStyle name="Comma [0] 2 2 4 13 4 5" xfId="22392"/>
    <cellStyle name="Comma [0] 2 2 3 3 2 10" xfId="22393"/>
    <cellStyle name="Comma [0] 2 2 3 3 2 2" xfId="22394"/>
    <cellStyle name="Comma [0] 3 12 5 3 6" xfId="22395"/>
    <cellStyle name="Comma [0] 2 2 3 3 2 2 2" xfId="22396"/>
    <cellStyle name="Comma [0] 2 2 3 3 2 2 2 2" xfId="22397"/>
    <cellStyle name="Comma [0] 2 2 6 2 3 2 2" xfId="22398"/>
    <cellStyle name="Comma [0] 2 3 3 7 2 2" xfId="22399"/>
    <cellStyle name="Comma [0] 2 2 3 3 2 2 2 3" xfId="22400"/>
    <cellStyle name="Comma [0] 2 2 6 2 3 2 3" xfId="22401"/>
    <cellStyle name="Comma [0] 2 2 4 3 3 2 2 2" xfId="22402"/>
    <cellStyle name="Comma [0] 2 3 3 7 2 3" xfId="22403"/>
    <cellStyle name="Comma [0] 2 2 3 3 2 2 2 4" xfId="22404"/>
    <cellStyle name="Comma [0] 3 3 3 11 4 2" xfId="22405"/>
    <cellStyle name="Comma [0] 2 2 6 2 3 2 4" xfId="22406"/>
    <cellStyle name="Comma [0] 2 2 4 3 3 2 2 3" xfId="22407"/>
    <cellStyle name="Comma [0] 2 3 3 7 2 4" xfId="22408"/>
    <cellStyle name="Comma [0] 2 3 6 3 3 2 2" xfId="22409"/>
    <cellStyle name="Comma [0] 2 2 3 3 2 2 2 5" xfId="22410"/>
    <cellStyle name="Comma [0] 3 12 5 3 7" xfId="22411"/>
    <cellStyle name="Comma [0] 2 2 3 3 2 2 3" xfId="22412"/>
    <cellStyle name="Comma [0] 4 3 2 2 3 2 3" xfId="22413"/>
    <cellStyle name="Comma [0] 3 3 15 2 5" xfId="22414"/>
    <cellStyle name="Comma [0] 2 2 3 3 2 2 3 2" xfId="22415"/>
    <cellStyle name="Comma [0] 2 2 3 3 2 2 4" xfId="22416"/>
    <cellStyle name="Comma [0] 3 3 15 3 5" xfId="22417"/>
    <cellStyle name="Comma [0] 3 2 9 9 2 3" xfId="22418"/>
    <cellStyle name="Comma [0] 2 2 3 3 2 2 4 2" xfId="22419"/>
    <cellStyle name="Comma [0] 2 3 3 12 2 2 2 2" xfId="22420"/>
    <cellStyle name="Comma [0] 2 2 4 11 3 4 2" xfId="22421"/>
    <cellStyle name="Comma [0] 2 2 3 3 2 2 5" xfId="22422"/>
    <cellStyle name="Comma [0] 2 4 3 5 2 2 2" xfId="22423"/>
    <cellStyle name="Comma [0] 2 2 3 3 2 2 6" xfId="22424"/>
    <cellStyle name="Comma [0] 2 2 3 3 2 3" xfId="22425"/>
    <cellStyle name="Comma [0] 2 2 3 3 2 3 2" xfId="22426"/>
    <cellStyle name="Comma [0] 2 2 3 3 2 3 2 2" xfId="22427"/>
    <cellStyle name="Comma [0] 2 2 6 2 4 2 2" xfId="22428"/>
    <cellStyle name="Comma [0] 4 7 8 2 2 5" xfId="22429"/>
    <cellStyle name="Comma [0] 2 3 3 8 2 2" xfId="22430"/>
    <cellStyle name="Comma [0] 2 2 3 3 2 3 2 3" xfId="22431"/>
    <cellStyle name="Comma [0] 2 2 4 3 3 3 2 2" xfId="22432"/>
    <cellStyle name="Comma [0] 2 3 3 8 2 3" xfId="22433"/>
    <cellStyle name="Comma [0] 2 2 3 3 2 3 2 4" xfId="22434"/>
    <cellStyle name="Comma [0] 2 2 4 3 3 3 2 3" xfId="22435"/>
    <cellStyle name="Comma [0] 2 3 3 8 2 4" xfId="22436"/>
    <cellStyle name="Comma [0] 2 3 6 3 4 2 2" xfId="22437"/>
    <cellStyle name="Comma [0] 2 2 3 3 2 3 2 5" xfId="22438"/>
    <cellStyle name="Comma [0] 2 2 3 3 2 3 3" xfId="22439"/>
    <cellStyle name="Comma [0] 3 3 16 2 5" xfId="22440"/>
    <cellStyle name="Comma [0] 2 2 3 3 2 3 3 2" xfId="22441"/>
    <cellStyle name="Comma [0] 2 2 3 3 2 3 4" xfId="22442"/>
    <cellStyle name="Comma [0] 2 2 3 3 2 3 4 2" xfId="22443"/>
    <cellStyle name="Comma [0] 2 2 3 3 2 3 5" xfId="22444"/>
    <cellStyle name="Comma [0] 2 4 3 5 2 3 2" xfId="22445"/>
    <cellStyle name="Comma [0] 2 2 3 3 2 3 6" xfId="22446"/>
    <cellStyle name="Comma [0] 2 2 3 3 2 3 7" xfId="22447"/>
    <cellStyle name="Comma [0] 4 7 8 3 2 4" xfId="22448"/>
    <cellStyle name="Comma [0] 3 3 19 4" xfId="22449"/>
    <cellStyle name="Comma [0] 2 3 2 9 4 2 4 2" xfId="22450"/>
    <cellStyle name="Comma [0] 2 2 3 3 2 4 2 2" xfId="22451"/>
    <cellStyle name="Comma [0] 3 3 4 4 2 2 2" xfId="22452"/>
    <cellStyle name="Comma [0] 2 3 2 9 4 2 6" xfId="22453"/>
    <cellStyle name="Comma [0] 2 2 3 3 2 4 4" xfId="22454"/>
    <cellStyle name="Comma [0] 3 3 4 4 2 2 3" xfId="22455"/>
    <cellStyle name="Comma [0] 2 3 2 9 4 2 7" xfId="22456"/>
    <cellStyle name="Comma [0] 2 2 3 3 2 4 5" xfId="22457"/>
    <cellStyle name="Comma [0] 3 3 4 4 2 3 2" xfId="22458"/>
    <cellStyle name="Comma [0] 2 3 2 9 4 3 6" xfId="22459"/>
    <cellStyle name="Comma [0] 3 8 2 2 6" xfId="22460"/>
    <cellStyle name="Comma [0] 2 2 3 3 2 5 4" xfId="22461"/>
    <cellStyle name="Comma [0] 2 3 2 9 4 3 7" xfId="22462"/>
    <cellStyle name="Comma [0] 3 8 2 2 7" xfId="22463"/>
    <cellStyle name="Comma [0] 2 2 3 3 2 5 5" xfId="22464"/>
    <cellStyle name="Comma [0] 5 2 3 3 7" xfId="22465"/>
    <cellStyle name="Comma [0] 4 2 5 3 2 2 2" xfId="22466"/>
    <cellStyle name="Comma [0] 2 3 2 9 4 4 4" xfId="22467"/>
    <cellStyle name="Comma [0] 3 8 2 3 4" xfId="22468"/>
    <cellStyle name="Comma [0] 2 2 3 3 2 6 2" xfId="22469"/>
    <cellStyle name="Comma [0] 2 2 3 3 2 8" xfId="22470"/>
    <cellStyle name="Comma [0] 2 2 3 3 2 9" xfId="22471"/>
    <cellStyle name="Comma [0] 2 2 3 3 3" xfId="22472"/>
    <cellStyle name="Comma [0] 5 5 7 4 5" xfId="22473"/>
    <cellStyle name="Comma [0] 3 10 2 2 2 4" xfId="22474"/>
    <cellStyle name="Comma [0] 2 2 3 3 3 10" xfId="22475"/>
    <cellStyle name="Comma [0] 3 12 6 3 6" xfId="22476"/>
    <cellStyle name="Comma [0] 2 2 3 3 3 2 2" xfId="22477"/>
    <cellStyle name="Comma [0] 2 2 6 3 3 2 3" xfId="22478"/>
    <cellStyle name="Comma [0] 2 2 4 3 4 2 2 2" xfId="22479"/>
    <cellStyle name="Comma [0] 2 3 4 7 2 3" xfId="22480"/>
    <cellStyle name="Comma [0] 2 2 3 3 3 2 2 4" xfId="22481"/>
    <cellStyle name="Comma [0] 2 2 6 3 3 2 4" xfId="22482"/>
    <cellStyle name="Comma [0] 2 2 4 3 4 2 2 3" xfId="22483"/>
    <cellStyle name="Comma [0] 2 3 4 7 2 4" xfId="22484"/>
    <cellStyle name="Comma [0] 2 3 6 4 3 2 2" xfId="22485"/>
    <cellStyle name="Comma [0] 2 2 3 3 3 2 2 5" xfId="22486"/>
    <cellStyle name="Comma [0] 3 12 6 3 7" xfId="22487"/>
    <cellStyle name="Comma [0] 2 2 3 3 3 2 3" xfId="22488"/>
    <cellStyle name="Comma [0] 4 3 2 3 3 2 3" xfId="22489"/>
    <cellStyle name="Comma [0] 2 2 3 3 3 2 3 2" xfId="22490"/>
    <cellStyle name="Comma [0] 2 2 3 3 3 2 4" xfId="22491"/>
    <cellStyle name="Comma [0] 2 2 3 3 3 2 4 2" xfId="22492"/>
    <cellStyle name="Comma [0] 2 3 2 4 2 2 2 4" xfId="22493"/>
    <cellStyle name="Comma [0] 2 3 2 6 10 2" xfId="22494"/>
    <cellStyle name="Comma [0] 2 2 3 3 3 2 5" xfId="22495"/>
    <cellStyle name="Comma [0] 2 3 2 6 10 3" xfId="22496"/>
    <cellStyle name="Comma [0] 2 4 3 5 3 2 2" xfId="22497"/>
    <cellStyle name="Comma [0] 2 2 3 3 3 2 6" xfId="22498"/>
    <cellStyle name="Comma [0] 2 2 3 8 9 4 2" xfId="22499"/>
    <cellStyle name="Comma [0] 2 3 3 4 3 2 5" xfId="22500"/>
    <cellStyle name="Comma [0] 2 3 2 6 10 4" xfId="22501"/>
    <cellStyle name="Comma [0] 2 4 3 5 3 2 3" xfId="22502"/>
    <cellStyle name="Comma [0] 2 2 3 3 3 2 7" xfId="22503"/>
    <cellStyle name="Comma [0] 2 2 3 3 3 3" xfId="22504"/>
    <cellStyle name="Comma [0] 2 3 3 2 3 10" xfId="22505"/>
    <cellStyle name="Comma [0] 2 2 3 3 3 3 2" xfId="22506"/>
    <cellStyle name="Comma [0] 2 2 4 3 4 3 2 2" xfId="22507"/>
    <cellStyle name="Comma [0] 2 3 4 8 2 3" xfId="22508"/>
    <cellStyle name="Comma [0] 2 2 3 3 3 3 2 4" xfId="22509"/>
    <cellStyle name="Comma [0] 2 2 3 3 3 3 3" xfId="22510"/>
    <cellStyle name="Comma [0] 2 2 3 3 3 3 3 2" xfId="22511"/>
    <cellStyle name="Comma [0] 2 2 3 3 3 3 4" xfId="22512"/>
    <cellStyle name="Comma [0] 2 2 3 3 3 3 4 2" xfId="22513"/>
    <cellStyle name="Comma [0] 2 3 2 4 2 3 2 4" xfId="22514"/>
    <cellStyle name="Comma [0] 4 11 10 2 2 2" xfId="22515"/>
    <cellStyle name="Comma [0] 2 3 2 6 11 2" xfId="22516"/>
    <cellStyle name="Comma [0] 2 2 3 3 3 3 5" xfId="22517"/>
    <cellStyle name="Comma [0] 2 3 2 6 11 3" xfId="22518"/>
    <cellStyle name="Comma [0] 2 4 3 5 3 3 2" xfId="22519"/>
    <cellStyle name="Comma [0] 2 2 3 3 3 3 6" xfId="22520"/>
    <cellStyle name="Comma [0] 2 3 2 6 11 4" xfId="22521"/>
    <cellStyle name="Comma [0] 2 2 3 3 3 3 7" xfId="22522"/>
    <cellStyle name="Comma [0] 3 3 4 4 3 2 2" xfId="22523"/>
    <cellStyle name="Comma [0] 2 3 2 9 5 2 6" xfId="22524"/>
    <cellStyle name="Comma [0] 2 2 3 3 3 4 4" xfId="22525"/>
    <cellStyle name="Comma [0] 3 3 4 4 3 2 3" xfId="22526"/>
    <cellStyle name="Comma [0] 2 3 2 6 12 2" xfId="22527"/>
    <cellStyle name="Comma [0] 2 3 2 9 5 2 7" xfId="22528"/>
    <cellStyle name="Comma [0] 2 2 3 3 3 4 5" xfId="22529"/>
    <cellStyle name="Comma [0] 2 3 2 9 5 3 4 2" xfId="22530"/>
    <cellStyle name="Comma [0] 3 8 3 2 4 2" xfId="22531"/>
    <cellStyle name="Comma [0] 3 2 2 2 7 6" xfId="22532"/>
    <cellStyle name="Comma [0] 2 2 3 3 3 5 2 2" xfId="22533"/>
    <cellStyle name="Comma [0] 5 2 4 3 7" xfId="22534"/>
    <cellStyle name="Comma [0] 4 2 5 3 3 2 2" xfId="22535"/>
    <cellStyle name="Comma [0] 3 2 2 8 6 2 2 2 2" xfId="22536"/>
    <cellStyle name="Comma [0] 2 3 2 9 5 4 4" xfId="22537"/>
    <cellStyle name="Comma [0] 3 8 3 3 4" xfId="22538"/>
    <cellStyle name="Comma [0] 2 2 3 3 3 6 2" xfId="22539"/>
    <cellStyle name="Comma [0] 4 2 5 3 3 3 2" xfId="22540"/>
    <cellStyle name="Comma [0] 2 3 2 9 5 5 4" xfId="22541"/>
    <cellStyle name="Comma [0] 3 8 3 4 4" xfId="22542"/>
    <cellStyle name="Comma [0] 2 2 3 3 3 7 2" xfId="22543"/>
    <cellStyle name="Comma [0] 2 2 3 9 5 3 2 2 2" xfId="22544"/>
    <cellStyle name="Comma [0] 2 3 3 5 11 3" xfId="22545"/>
    <cellStyle name="Comma [0] 2 2 3 3 3 9" xfId="22546"/>
    <cellStyle name="Comma [0] 3 4 2 4 5 2 2" xfId="22547"/>
    <cellStyle name="Comma [0] 2 2 3 3 4" xfId="22548"/>
    <cellStyle name="Comma [0] 2 2 3 3 4 10" xfId="22549"/>
    <cellStyle name="Comma [0] 3 3 3 6 2 7" xfId="22550"/>
    <cellStyle name="Comma [0] 2 2 3 3 4 2" xfId="22551"/>
    <cellStyle name="Comma [0] 2 4 6 3 2 2 5" xfId="22552"/>
    <cellStyle name="Comma [0] 3 12 7 3 6" xfId="22553"/>
    <cellStyle name="Comma [0] 3 4 8 2 2 7" xfId="22554"/>
    <cellStyle name="Comma [0] 2 2 3 3 4 2 2" xfId="22555"/>
    <cellStyle name="Comma [0] 3 12 7 3 7" xfId="22556"/>
    <cellStyle name="Comma [0] 2 2 3 3 4 2 3" xfId="22557"/>
    <cellStyle name="Comma [0] 5 17 4" xfId="22558"/>
    <cellStyle name="Comma [0] 4 3 2 4 3 2 3" xfId="22559"/>
    <cellStyle name="Comma [0] 2 2 3 3 4 2 3 2" xfId="22560"/>
    <cellStyle name="Comma [0] 5 18 4" xfId="22561"/>
    <cellStyle name="Comma [0] 2 2 3 3 4 2 4 2" xfId="22562"/>
    <cellStyle name="Comma [0] 2 3 2 4 3 2 2 4" xfId="22563"/>
    <cellStyle name="Comma [0] 2 2 3 3 4 2 5" xfId="22564"/>
    <cellStyle name="Comma [0] 2 4 3 5 4 2 2" xfId="22565"/>
    <cellStyle name="Comma [0] 3 3 9 7 2 4 2" xfId="22566"/>
    <cellStyle name="Comma [0] 2 2 3 3 4 2 6" xfId="22567"/>
    <cellStyle name="Comma [0] 2 2 3 3 4 2 7" xfId="22568"/>
    <cellStyle name="Comma [0] 2 2 3 3 4 3" xfId="22569"/>
    <cellStyle name="Comma [0] 2 3 3 2 8 10" xfId="22570"/>
    <cellStyle name="Comma [0] 3 4 8 2 3 7" xfId="22571"/>
    <cellStyle name="Comma [0] 2 2 3 3 4 3 2" xfId="22572"/>
    <cellStyle name="Comma [0] 5 4 6 8" xfId="22573"/>
    <cellStyle name="Comma [0] 2 2 3 3 4 3 2 2 2" xfId="22574"/>
    <cellStyle name="Comma [0] 2 2 4 3 5 3 2 2" xfId="22575"/>
    <cellStyle name="Comma [0] 2 3 5 8 2 3" xfId="22576"/>
    <cellStyle name="Comma [0] 2 2 3 3 4 3 2 4" xfId="22577"/>
    <cellStyle name="Comma [0] 2 2 3 3 4 3 3" xfId="22578"/>
    <cellStyle name="Comma [0] 2 2 3 3 4 3 3 2" xfId="22579"/>
    <cellStyle name="Comma [0] 2 2 3 3 4 3 4 2" xfId="22580"/>
    <cellStyle name="Comma [0] 2 3 2 4 3 3 2 4" xfId="22581"/>
    <cellStyle name="Comma [0] 2 2 3 3 4 3 5" xfId="22582"/>
    <cellStyle name="Comma [0] 2 2 3 3 4 3 6" xfId="22583"/>
    <cellStyle name="Comma [0] 2 2 3 3 4 3 7" xfId="22584"/>
    <cellStyle name="Comma [0] 2 3 2 9 6 2 4 2" xfId="22585"/>
    <cellStyle name="Comma [0] 2 2 3 3 4 4 2 2" xfId="22586"/>
    <cellStyle name="Comma [0] 3 3 4 4 4 2 2" xfId="22587"/>
    <cellStyle name="Comma [0] 2 3 2 9 6 2 6" xfId="22588"/>
    <cellStyle name="Comma [0] 2 2 3 3 4 4 4" xfId="22589"/>
    <cellStyle name="Comma [0] 2 3 2 9 6 2 7" xfId="22590"/>
    <cellStyle name="Comma [0] 2 2 3 3 4 4 5" xfId="22591"/>
    <cellStyle name="Comma [0] 2 2 3 3 4 5" xfId="22592"/>
    <cellStyle name="Comma [0] 2 2 3 3 4 6" xfId="22593"/>
    <cellStyle name="Comma [0] 5 2 5 3 7" xfId="22594"/>
    <cellStyle name="Comma [0] 4 2 5 3 4 2 2" xfId="22595"/>
    <cellStyle name="Comma [0] 2 3 2 9 6 4 4" xfId="22596"/>
    <cellStyle name="Comma [0] 3 8 4 3 4" xfId="22597"/>
    <cellStyle name="Comma [0] 2 2 3 3 4 6 2" xfId="22598"/>
    <cellStyle name="Comma [0] 2 2 3 3 4 7" xfId="22599"/>
    <cellStyle name="Comma [0] 2 3 2 9 6 5 4" xfId="22600"/>
    <cellStyle name="Comma [0] 3 8 4 4 4" xfId="22601"/>
    <cellStyle name="Comma [0] 2 2 3 3 4 7 2" xfId="22602"/>
    <cellStyle name="Comma [0] 2 2 3 3 4 8" xfId="22603"/>
    <cellStyle name="Comma [0] 2 2 3 3 4 9" xfId="22604"/>
    <cellStyle name="Comma [0] 2 2 3 3 5" xfId="22605"/>
    <cellStyle name="Comma [0] 2 2 3 3 5 10" xfId="22606"/>
    <cellStyle name="Comma [0] 2 2 4 6 6 3 3 2" xfId="22607"/>
    <cellStyle name="Comma [0] 3 3 3 6 3 7" xfId="22608"/>
    <cellStyle name="Comma [0] 2 2 3 3 5 2" xfId="22609"/>
    <cellStyle name="Comma [0] 4 10 5 2 2 5" xfId="22610"/>
    <cellStyle name="Comma [0] 3 4 8 3 2 7" xfId="22611"/>
    <cellStyle name="Comma [0] 2 2 3 3 5 2 2" xfId="22612"/>
    <cellStyle name="Comma [0] 2 2 3 3 5 2 2 2 2" xfId="22613"/>
    <cellStyle name="Comma [0] 2 2 6 5 3 2 3" xfId="22614"/>
    <cellStyle name="Comma [0] 2 2 4 3 6 2 2 2" xfId="22615"/>
    <cellStyle name="Comma [0] 2 3 6 7 2 3" xfId="22616"/>
    <cellStyle name="Comma [0] 2 2 3 3 5 2 2 4" xfId="22617"/>
    <cellStyle name="Comma [0] 2 2 6 5 3 2 4" xfId="22618"/>
    <cellStyle name="Comma [0] 2 2 4 3 6 2 2 3" xfId="22619"/>
    <cellStyle name="Comma [0] 2 3 6 6 3 2 2" xfId="22620"/>
    <cellStyle name="Comma [0] 2 3 6 7 2 4" xfId="22621"/>
    <cellStyle name="Comma [0] 2 2 3 3 5 2 2 5" xfId="22622"/>
    <cellStyle name="Comma [0] 2 3 3 6 6 2 4 2" xfId="22623"/>
    <cellStyle name="Comma [0] 2 2 3 3 5 2 3" xfId="22624"/>
    <cellStyle name="Comma [0] 4 3 2 5 3 2 3" xfId="22625"/>
    <cellStyle name="Comma [0] 2 2 3 3 5 2 3 2" xfId="22626"/>
    <cellStyle name="Comma [0] 2 2 3 3 5 2 4" xfId="22627"/>
    <cellStyle name="Comma [0] 2 2 3 3 5 2 4 2" xfId="22628"/>
    <cellStyle name="Comma [0] 2 3 2 4 4 2 2 4" xfId="22629"/>
    <cellStyle name="Comma [0] 2 2 3 3 5 2 5" xfId="22630"/>
    <cellStyle name="Comma [0] 2 4 3 5 5 2 2" xfId="22631"/>
    <cellStyle name="Comma [0] 3 3 9 7 3 4 2" xfId="22632"/>
    <cellStyle name="Comma [0] 2 2 3 3 5 2 6" xfId="22633"/>
    <cellStyle name="Comma [0] 3 2 2 16 2 2 2" xfId="22634"/>
    <cellStyle name="Comma [0] 2 2 3 3 5 2 7" xfId="22635"/>
    <cellStyle name="Comma [0] 2 2 3 3 5 3" xfId="22636"/>
    <cellStyle name="Comma [0] 3 4 8 3 3 7" xfId="22637"/>
    <cellStyle name="Comma [0] 2 2 3 3 5 3 2" xfId="22638"/>
    <cellStyle name="Comma [0] 3 3 4 10 5" xfId="22639"/>
    <cellStyle name="Comma [0] 2 2 4 3 6 3 2 2" xfId="22640"/>
    <cellStyle name="Comma [0] 2 3 6 8 2 3" xfId="22641"/>
    <cellStyle name="Comma [0] 2 2 3 3 5 3 2 4" xfId="22642"/>
    <cellStyle name="Comma [0] 3 3 4 10 6" xfId="22643"/>
    <cellStyle name="Comma [0] 2 2 4 3 6 3 2 3" xfId="22644"/>
    <cellStyle name="Comma [0] 3 2 7 5 2 2 2 2" xfId="22645"/>
    <cellStyle name="Comma [0] 2 3 5 6 10" xfId="22646"/>
    <cellStyle name="Comma [0] 2 3 6 6 4 2 2" xfId="22647"/>
    <cellStyle name="Comma [0] 2 3 6 8 2 4" xfId="22648"/>
    <cellStyle name="Comma [0] 2 2 3 3 5 3 2 5" xfId="22649"/>
    <cellStyle name="Comma [0] 2 2 3 3 5 3 3" xfId="22650"/>
    <cellStyle name="Comma [0] 2 2 3 3 5 3 3 2" xfId="22651"/>
    <cellStyle name="Comma [0] 2 2 3 3 5 3 4" xfId="22652"/>
    <cellStyle name="Comma [0] 2 2 3 3 5 3 4 2" xfId="22653"/>
    <cellStyle name="Comma [0] 2 3 2 4 4 3 2 4" xfId="22654"/>
    <cellStyle name="Comma [0] 2 2 3 3 5 3 5" xfId="22655"/>
    <cellStyle name="Comma [0] 2 2 3 3 5 3 6" xfId="22656"/>
    <cellStyle name="Comma [0] 2 2 3 3 5 3 7" xfId="22657"/>
    <cellStyle name="Comma [0] 2 3 2 9 7 2 4 2" xfId="22658"/>
    <cellStyle name="Comma [0] 2 2 3 3 5 4 2 2" xfId="22659"/>
    <cellStyle name="Comma [0] 3 3 4 4 5 2 2" xfId="22660"/>
    <cellStyle name="Comma [0] 2 3 2 9 7 2 6" xfId="22661"/>
    <cellStyle name="Comma [0] 2 2 3 3 5 4 4" xfId="22662"/>
    <cellStyle name="Comma [0] 2 3 2 9 7 2 7" xfId="22663"/>
    <cellStyle name="Comma [0] 2 2 3 3 5 4 5" xfId="22664"/>
    <cellStyle name="Comma [0] 2 2 3 3 5 5" xfId="22665"/>
    <cellStyle name="Comma [0] 3 2 2 6 2 2 2 5" xfId="22666"/>
    <cellStyle name="Comma [0] 2 3 2 9 7 3 6" xfId="22667"/>
    <cellStyle name="Comma [0] 3 8 5 2 6" xfId="22668"/>
    <cellStyle name="Comma [0] 2 2 3 3 5 5 4" xfId="22669"/>
    <cellStyle name="Comma [0] 2 3 3 4 5 5 3" xfId="22670"/>
    <cellStyle name="Comma [0] 4 3 3 4 3" xfId="22671"/>
    <cellStyle name="Comma [0] 3 2 2 9 4 3 2" xfId="22672"/>
    <cellStyle name="Comma [0] 2 2 3 6 4 4 2 2" xfId="22673"/>
    <cellStyle name="Comma [0] 2 3 2 9 7 3 7" xfId="22674"/>
    <cellStyle name="Comma [0] 3 8 5 2 7" xfId="22675"/>
    <cellStyle name="Comma [0] 2 2 3 3 5 5 5" xfId="22676"/>
    <cellStyle name="Comma [0] 2 2 3 3 5 6" xfId="22677"/>
    <cellStyle name="Comma [0] 5 2 6 3 7" xfId="22678"/>
    <cellStyle name="Comma [0] 4 2 5 3 5 2 2" xfId="22679"/>
    <cellStyle name="Comma [0] 2 3 2 9 7 4 4" xfId="22680"/>
    <cellStyle name="Comma [0] 2 3 3 5 15" xfId="22681"/>
    <cellStyle name="Comma [0] 3 8 5 3 4" xfId="22682"/>
    <cellStyle name="Comma [0] 2 2 3 3 5 6 2" xfId="22683"/>
    <cellStyle name="Comma [0] 2 2 4 8 6 2 2 2 2" xfId="22684"/>
    <cellStyle name="Comma [0] 2 2 3 3 5 7" xfId="22685"/>
    <cellStyle name="Comma [0] 2 3 2 9 7 5 4" xfId="22686"/>
    <cellStyle name="Comma [0] 3 8 5 4 4" xfId="22687"/>
    <cellStyle name="Comma [0] 2 2 3 3 5 7 2" xfId="22688"/>
    <cellStyle name="Comma [0] 2 2 3 3 5 8" xfId="22689"/>
    <cellStyle name="Comma [0] 2 2 3 3 6" xfId="22690"/>
    <cellStyle name="Comma [0] 2 2 3 3 6 2" xfId="22691"/>
    <cellStyle name="Comma [0] 4 10 5 3 2 5" xfId="22692"/>
    <cellStyle name="Comma [0] 3 4 8 4 2 7" xfId="22693"/>
    <cellStyle name="Comma [0] 2 2 3 3 6 2 2" xfId="22694"/>
    <cellStyle name="Comma [0] 3 4 2 7 2 2 4" xfId="22695"/>
    <cellStyle name="Comma [0] 2 2 3 3 6 2 2 2 2" xfId="22696"/>
    <cellStyle name="Comma [0] 2 2 6 6 3 2 3" xfId="22697"/>
    <cellStyle name="Comma [0] 2 2 4 3 7 2 2 2" xfId="22698"/>
    <cellStyle name="Comma [0] 2 4 8 2 4 2 2" xfId="22699"/>
    <cellStyle name="Comma [0] 2 3 7 7 2 3" xfId="22700"/>
    <cellStyle name="Comma [0] 2 2 3 3 6 2 2 4" xfId="22701"/>
    <cellStyle name="Comma [0] 2 2 6 6 3 2 4" xfId="22702"/>
    <cellStyle name="Comma [0] 2 2 4 3 7 2 2 3" xfId="22703"/>
    <cellStyle name="Comma [0] 2 3 6 7 3 2 2" xfId="22704"/>
    <cellStyle name="Comma [0] 2 3 7 7 2 4" xfId="22705"/>
    <cellStyle name="Comma [0] 2 2 3 3 6 2 2 5" xfId="22706"/>
    <cellStyle name="Comma [0] 2 3 3 6 6 3 4 2" xfId="22707"/>
    <cellStyle name="Comma [0] 4 5 4 2 4 2" xfId="22708"/>
    <cellStyle name="Comma [0] 2 2 3 3 6 2 3" xfId="22709"/>
    <cellStyle name="Comma [0] 4 3 2 6 3 2 3" xfId="22710"/>
    <cellStyle name="Comma [0] 2 2 3 3 6 2 3 2" xfId="22711"/>
    <cellStyle name="Comma [0] 2 2 3 3 6 2 4" xfId="22712"/>
    <cellStyle name="Comma [0] 2 2 3 3 6 2 4 2" xfId="22713"/>
    <cellStyle name="Comma [0] 2 3 2 4 5 2 2 4" xfId="22714"/>
    <cellStyle name="Comma [0] 2 2 3 3 6 2 5" xfId="22715"/>
    <cellStyle name="Comma [0] 2 2 3 3 6 2 6" xfId="22716"/>
    <cellStyle name="Comma [0] 2 2 3 3 6 2 7" xfId="22717"/>
    <cellStyle name="Comma [0] 3 2 2 9 2 10" xfId="22718"/>
    <cellStyle name="Comma [0] 2 2 3 3 6 3" xfId="22719"/>
    <cellStyle name="Comma [0] 3 4 8 4 3 7" xfId="22720"/>
    <cellStyle name="Comma [0] 2 2 3 3 6 3 2" xfId="22721"/>
    <cellStyle name="Comma [0] 3 4 2 8 2 2 4" xfId="22722"/>
    <cellStyle name="Comma [0] 2 2 3 3 6 3 2 2 2" xfId="22723"/>
    <cellStyle name="Comma [0] 3 3 9 10 5" xfId="22724"/>
    <cellStyle name="Comma [0] 2 2 4 3 7 3 2 2" xfId="22725"/>
    <cellStyle name="Comma [0] 2 4 8 2 5 2 2" xfId="22726"/>
    <cellStyle name="Comma [0] 2 3 7 8 2 3" xfId="22727"/>
    <cellStyle name="Comma [0] 2 2 3 3 6 3 2 4" xfId="22728"/>
    <cellStyle name="Comma [0] 3 3 9 10 6" xfId="22729"/>
    <cellStyle name="Comma [0] 2 2 4 3 7 3 2 3" xfId="22730"/>
    <cellStyle name="Comma [0] 3 2 7 5 3 2 2 2" xfId="22731"/>
    <cellStyle name="Comma [0] 2 3 6 7 4 2 2" xfId="22732"/>
    <cellStyle name="Comma [0] 2 3 7 8 2 4" xfId="22733"/>
    <cellStyle name="Comma [0] 2 2 3 3 6 3 2 5" xfId="22734"/>
    <cellStyle name="Comma [0] 2 2 3 3 6 3 3" xfId="22735"/>
    <cellStyle name="Comma [0] 2 2 3 3 6 3 3 2" xfId="22736"/>
    <cellStyle name="Comma [0] 2 2 3 3 6 3 4" xfId="22737"/>
    <cellStyle name="Comma [0] 2 2 3 3 6 3 4 2" xfId="22738"/>
    <cellStyle name="Comma [0] 2 3 2 4 5 3 2 4" xfId="22739"/>
    <cellStyle name="Comma [0] 2 2 3 3 6 3 5" xfId="22740"/>
    <cellStyle name="Comma [0] 2 2 3 3 6 3 6" xfId="22741"/>
    <cellStyle name="Comma [0] 2 2 3 3 6 3 7" xfId="22742"/>
    <cellStyle name="Comma [0] 2 2 3 3 6 4" xfId="22743"/>
    <cellStyle name="Comma [0] 2 2 3 3 6 4 2 2" xfId="22744"/>
    <cellStyle name="Comma [0] 2 2 3 3 6 4 4" xfId="22745"/>
    <cellStyle name="Comma [0] 2 2 3 3 6 4 5" xfId="22746"/>
    <cellStyle name="Comma [0] 2 2 3 3 6 5" xfId="22747"/>
    <cellStyle name="Comma [0] 3 8 6 2 4 2" xfId="22748"/>
    <cellStyle name="Comma [0] 2 2 4 20 3" xfId="22749"/>
    <cellStyle name="Comma [0] 2 2 4 15 3" xfId="22750"/>
    <cellStyle name="Comma [0] 2 2 3 3 6 5 2 2" xfId="22751"/>
    <cellStyle name="Comma [0] 2 2 4 2 7 8" xfId="22752"/>
    <cellStyle name="Comma [0] 3 8 6 2 6" xfId="22753"/>
    <cellStyle name="Comma [0] 3 2 2 4 8 2 2 2" xfId="22754"/>
    <cellStyle name="Comma [0] 2 2 3 3 6 5 4" xfId="22755"/>
    <cellStyle name="Comma [0] 2 3 3 4 6 5 3" xfId="22756"/>
    <cellStyle name="Comma [0] 4 3 4 4 3" xfId="22757"/>
    <cellStyle name="Comma [0] 3 2 2 9 5 3 2" xfId="22758"/>
    <cellStyle name="Comma [0] 2 2 3 6 4 5 2 2" xfId="22759"/>
    <cellStyle name="Comma [0] 3 8 6 2 7" xfId="22760"/>
    <cellStyle name="Comma [0] 3 2 2 4 8 2 2 3" xfId="22761"/>
    <cellStyle name="Comma [0] 2 2 3 3 6 5 5" xfId="22762"/>
    <cellStyle name="Comma [0] 2 2 3 3 6 6" xfId="22763"/>
    <cellStyle name="Comma [0] 3 8 6 3 4" xfId="22764"/>
    <cellStyle name="Comma [0] 2 2 3 3 6 6 2" xfId="22765"/>
    <cellStyle name="Comma [0] 2 2 3 3 6 7" xfId="22766"/>
    <cellStyle name="Comma [0] 3 8 6 4 4" xfId="22767"/>
    <cellStyle name="Comma [0] 2 2 3 3 6 7 2" xfId="22768"/>
    <cellStyle name="Comma [0] 2 2 3 3 6 8" xfId="22769"/>
    <cellStyle name="Comma [0] 2 2 3 3 6 9" xfId="22770"/>
    <cellStyle name="Comma [0] 4 2 2 3 2 2 2" xfId="22771"/>
    <cellStyle name="Comma [0] 2 2 3 3 7" xfId="22772"/>
    <cellStyle name="Comma [0] 4 2 2 3 2 2 2 2" xfId="22773"/>
    <cellStyle name="Comma [0] 2 2 3 3 7 2" xfId="22774"/>
    <cellStyle name="Comma [0] 2 3 8 2 4" xfId="22775"/>
    <cellStyle name="Comma [0] 3 4 3 7 2 2 4" xfId="22776"/>
    <cellStyle name="Comma [0] 2 2 3 3 7 2 2 2 2" xfId="22777"/>
    <cellStyle name="Comma [0] 4 3 2 7 3 2 3" xfId="22778"/>
    <cellStyle name="Comma [0] 3 4 15 2 5" xfId="22779"/>
    <cellStyle name="Comma [0] 2 2 3 3 7 2 3 2" xfId="22780"/>
    <cellStyle name="Comma [0] 2 2 3 3 7 2 4" xfId="22781"/>
    <cellStyle name="Comma [0] 2 3 8 2 4 4" xfId="22782"/>
    <cellStyle name="Comma [0] 3 4 15 3 5" xfId="22783"/>
    <cellStyle name="Comma [0] 2 2 3 3 7 2 4 2" xfId="22784"/>
    <cellStyle name="Comma [0] 2 3 2 4 6 2 2 4" xfId="22785"/>
    <cellStyle name="Comma [0] 2 2 3 3 7 2 5" xfId="22786"/>
    <cellStyle name="Comma [0] 2 3 8 2 4 5" xfId="22787"/>
    <cellStyle name="Comma [0] 2 2 3 3 7 2 6" xfId="22788"/>
    <cellStyle name="Comma [0] 2 2 3 3 7 2 7" xfId="22789"/>
    <cellStyle name="Comma [0] 2 2 3 3 7 3" xfId="22790"/>
    <cellStyle name="Comma [0] 2 3 8 2 5" xfId="22791"/>
    <cellStyle name="Comma [0] 3 4 8 5 3 7" xfId="22792"/>
    <cellStyle name="Comma [0] 2 2 3 3 7 3 2" xfId="22793"/>
    <cellStyle name="Comma [0] 2 3 8 2 5 2" xfId="22794"/>
    <cellStyle name="Comma [0] 3 4 3 8 2 2 4" xfId="22795"/>
    <cellStyle name="Comma [0] 2 2 3 3 7 3 2 2 2" xfId="22796"/>
    <cellStyle name="Comma [0] 2 2 3 3 7 3 3" xfId="22797"/>
    <cellStyle name="Comma [0] 2 3 8 2 5 3" xfId="22798"/>
    <cellStyle name="Comma [0] 3 4 16 2 5" xfId="22799"/>
    <cellStyle name="Comma [0] 2 2 3 3 7 3 3 2" xfId="22800"/>
    <cellStyle name="Comma [0] 2 2 3 3 7 3 4" xfId="22801"/>
    <cellStyle name="Comma [0] 2 3 8 2 5 4" xfId="22802"/>
    <cellStyle name="Comma [0] 2 2 3 3 7 3 4 2" xfId="22803"/>
    <cellStyle name="Comma [0] 2 3 2 4 6 3 2 4" xfId="22804"/>
    <cellStyle name="Comma [0] 2 2 3 3 7 3 5" xfId="22805"/>
    <cellStyle name="Comma [0] 2 3 8 2 5 5" xfId="22806"/>
    <cellStyle name="Comma [0] 2 2 3 3 7 3 6" xfId="22807"/>
    <cellStyle name="Comma [0] 2 2 3 3 7 3 7" xfId="22808"/>
    <cellStyle name="Comma [0] 3 2 2 3 3 4 2 2" xfId="22809"/>
    <cellStyle name="Comma [0] 2 2 3 3 7 4" xfId="22810"/>
    <cellStyle name="Comma [0] 2 3 8 2 6" xfId="22811"/>
    <cellStyle name="Comma [0] 2 2 3 3 7 4 2" xfId="22812"/>
    <cellStyle name="Comma [0] 2 3 8 2 6 2" xfId="22813"/>
    <cellStyle name="Comma [0] 2 3 2 9 9 2 4" xfId="22814"/>
    <cellStyle name="Comma [0] 2 2 3 3 7 4 2 2" xfId="22815"/>
    <cellStyle name="Comma [0] 2 3 2 9 9 2 5" xfId="22816"/>
    <cellStyle name="Comma [0] 2 2 4 5 6 10" xfId="22817"/>
    <cellStyle name="Comma [0] 2 2 3 3 7 4 3" xfId="22818"/>
    <cellStyle name="Comma [0] 2 2 3 3 7 4 4" xfId="22819"/>
    <cellStyle name="Comma [0] 2 2 3 3 7 4 5" xfId="22820"/>
    <cellStyle name="Comma [0] 2 2 3 3 7 5" xfId="22821"/>
    <cellStyle name="Comma [0] 2 3 8 2 7" xfId="22822"/>
    <cellStyle name="Comma [0] 3 8 7 2 4" xfId="22823"/>
    <cellStyle name="Comma [0] 2 2 3 3 7 5 2" xfId="22824"/>
    <cellStyle name="Comma [0] 2 3 8 2 7 2" xfId="22825"/>
    <cellStyle name="Comma [0] 3 8 7 2 4 2" xfId="22826"/>
    <cellStyle name="Comma [0] 2 2 3 3 7 5 2 2" xfId="22827"/>
    <cellStyle name="Comma [0] 4 2 4 6 3 2 2 2" xfId="22828"/>
    <cellStyle name="Comma [0] 3 8 7 2 5" xfId="22829"/>
    <cellStyle name="Comma [0] 2 2 3 3 7 5 3" xfId="22830"/>
    <cellStyle name="Comma [0] 3 8 7 2 6" xfId="22831"/>
    <cellStyle name="Comma [0] 3 2 2 4 8 3 2 2" xfId="22832"/>
    <cellStyle name="Comma [0] 2 2 3 3 7 5 4" xfId="22833"/>
    <cellStyle name="Comma [0] 3 8 7 2 7" xfId="22834"/>
    <cellStyle name="Comma [0] 3 2 2 4 8 3 2 3" xfId="22835"/>
    <cellStyle name="Comma [0] 2 2 3 3 7 5 5" xfId="22836"/>
    <cellStyle name="Comma [0] 2 2 3 3 7 6" xfId="22837"/>
    <cellStyle name="Comma [0] 2 3 8 2 8" xfId="22838"/>
    <cellStyle name="Comma [0] 2 2 3 3 7 7" xfId="22839"/>
    <cellStyle name="Comma [0] 2 3 8 2 9" xfId="22840"/>
    <cellStyle name="Comma [0] 3 8 7 4 4" xfId="22841"/>
    <cellStyle name="Comma [0] 2 2 3 3 7 7 2" xfId="22842"/>
    <cellStyle name="Comma [0] 2 2 3 3 7 8" xfId="22843"/>
    <cellStyle name="Comma [0] 2 2 3 3 7 9" xfId="22844"/>
    <cellStyle name="Comma [0] 4 2 2 3 2 2 3" xfId="22845"/>
    <cellStyle name="Comma [0] 2 2 3 3 8" xfId="22846"/>
    <cellStyle name="Comma [0] 2 2 3 3 8 2" xfId="22847"/>
    <cellStyle name="Comma [0] 2 3 8 3 4" xfId="22848"/>
    <cellStyle name="Comma [0] 4 3 5 11 4" xfId="22849"/>
    <cellStyle name="Comma [0] 3 4 4 7 2 2 4" xfId="22850"/>
    <cellStyle name="Comma [0] 2 2 3 3 8 2 2 2 2" xfId="22851"/>
    <cellStyle name="Comma [0] 2 2 6 8 3 2 3" xfId="22852"/>
    <cellStyle name="Comma [0] 2 2 4 3 9 2 2 2" xfId="22853"/>
    <cellStyle name="Comma [0] 2 4 8 4 4 2 2" xfId="22854"/>
    <cellStyle name="Comma [0] 2 2 4 5 3 3 2 5" xfId="22855"/>
    <cellStyle name="Comma [0] 2 3 9 7 2 3" xfId="22856"/>
    <cellStyle name="Comma [0] 2 2 3 3 8 2 2 4" xfId="22857"/>
    <cellStyle name="Comma [0] 2 2 6 8 3 2 4" xfId="22858"/>
    <cellStyle name="Comma [0] 2 3 9 7 2 4" xfId="22859"/>
    <cellStyle name="Comma [0] 2 2 3 3 8 2 2 5" xfId="22860"/>
    <cellStyle name="Comma [0] 4 3 2 8 3 2 3" xfId="22861"/>
    <cellStyle name="Comma [0] 2 2 3 3 8 2 3 2" xfId="22862"/>
    <cellStyle name="Comma [0] 2 2 3 3 8 2 4" xfId="22863"/>
    <cellStyle name="Comma [0] 2 3 8 3 4 4" xfId="22864"/>
    <cellStyle name="Comma [0] 2 2 3 3 8 2 4 2" xfId="22865"/>
    <cellStyle name="Comma [0] 2 3 2 4 7 2 2 4" xfId="22866"/>
    <cellStyle name="Comma [0] 2 2 3 3 8 2 5" xfId="22867"/>
    <cellStyle name="Comma [0] 2 3 8 3 4 5" xfId="22868"/>
    <cellStyle name="Comma [0] 2 3 2 7 10 2" xfId="22869"/>
    <cellStyle name="Comma [0] 2 3 2 7 10 3" xfId="22870"/>
    <cellStyle name="Comma [0] 2 2 3 3 8 2 6" xfId="22871"/>
    <cellStyle name="Comma [0] 2 3 2 7 10 4" xfId="22872"/>
    <cellStyle name="Comma [0] 2 2 3 3 8 2 7" xfId="22873"/>
    <cellStyle name="Comma [0] 2 2 3 3 8 3" xfId="22874"/>
    <cellStyle name="Comma [0] 2 3 8 3 5" xfId="22875"/>
    <cellStyle name="Comma [0] 3 4 8 6 3 7" xfId="22876"/>
    <cellStyle name="Comma [0] 2 2 3 3 8 3 2" xfId="22877"/>
    <cellStyle name="Comma [0] 2 3 8 3 5 2" xfId="22878"/>
    <cellStyle name="Comma [0] 2 3 3 3 3 10" xfId="22879"/>
    <cellStyle name="Comma [0] 3 4 4 8 2 2 4" xfId="22880"/>
    <cellStyle name="Comma [0] 2 2 3 3 8 3 2 2 2" xfId="22881"/>
    <cellStyle name="Comma [0] 2 3 9 8 2 3" xfId="22882"/>
    <cellStyle name="Comma [0] 2 2 3 3 8 3 2 4" xfId="22883"/>
    <cellStyle name="Comma [0] 3 2 2 2 2 5 4" xfId="22884"/>
    <cellStyle name="Comma [0] 2 2 4 6 13 2" xfId="22885"/>
    <cellStyle name="Comma [0] 2 3 9 8 2 4" xfId="22886"/>
    <cellStyle name="Comma [0] 2 2 3 3 8 3 2 5" xfId="22887"/>
    <cellStyle name="Comma [0] 2 2 3 3 8 3 3" xfId="22888"/>
    <cellStyle name="Comma [0] 2 3 8 3 5 3" xfId="22889"/>
    <cellStyle name="Comma [0] 2 2 3 3 8 3 3 2" xfId="22890"/>
    <cellStyle name="Comma [0] 2 2 3 3 8 3 4 2" xfId="22891"/>
    <cellStyle name="Comma [0] 2 3 2 4 7 3 2 4" xfId="22892"/>
    <cellStyle name="Comma [0] 2 2 3 3 8 3 5" xfId="22893"/>
    <cellStyle name="Comma [0] 2 3 8 3 5 5" xfId="22894"/>
    <cellStyle name="Comma [0] 2 3 2 7 11 2" xfId="22895"/>
    <cellStyle name="Comma [0] 2 3 2 7 11 3" xfId="22896"/>
    <cellStyle name="Comma [0] 2 2 3 3 8 3 6" xfId="22897"/>
    <cellStyle name="Comma [0] 2 3 2 7 11 4" xfId="22898"/>
    <cellStyle name="Comma [0] 2 2 3 3 8 3 7" xfId="22899"/>
    <cellStyle name="Comma [0] 3 8 8 2 4 2" xfId="22900"/>
    <cellStyle name="Comma [0] 2 2 3 3 8 5 2 2" xfId="22901"/>
    <cellStyle name="Comma [0] 3 8 8 2 5" xfId="22902"/>
    <cellStyle name="Comma [0] 2 2 3 3 8 5 3" xfId="22903"/>
    <cellStyle name="Comma [0] 3 8 8 2 6" xfId="22904"/>
    <cellStyle name="Comma [0] 3 2 2 4 8 4 2 2" xfId="22905"/>
    <cellStyle name="Comma [0] 2 2 3 3 8 5 4" xfId="22906"/>
    <cellStyle name="Comma [0] 2 3 2 7 13 2" xfId="22907"/>
    <cellStyle name="Comma [0] 3 8 8 2 7" xfId="22908"/>
    <cellStyle name="Comma [0] 2 2 3 3 8 5 5" xfId="22909"/>
    <cellStyle name="Comma [0] 3 8 8 4 4" xfId="22910"/>
    <cellStyle name="Comma [0] 2 2 3 3 8 7 2" xfId="22911"/>
    <cellStyle name="Comma [0] 3 4 8 7 3 7" xfId="22912"/>
    <cellStyle name="Comma [0] 2 2 3 3 9 3 2" xfId="22913"/>
    <cellStyle name="Comma [0] 2 3 8 4 5 2" xfId="22914"/>
    <cellStyle name="Comma [0] 2 3 3 3 8 10" xfId="22915"/>
    <cellStyle name="Comma [0] 3 2 7 5 3 7" xfId="22916"/>
    <cellStyle name="Comma [0] 2 2 3 4" xfId="22917"/>
    <cellStyle name="Comma [0] 2 3 6 7 9" xfId="22918"/>
    <cellStyle name="Comma [0] 2 2 3 4 10" xfId="22919"/>
    <cellStyle name="Comma [0] 2 2 3 4 10 2 2" xfId="22920"/>
    <cellStyle name="Comma [0] 2 2 3 7 7 4 3" xfId="22921"/>
    <cellStyle name="Comma [0] 2 2 3 4 10 2 2 2" xfId="22922"/>
    <cellStyle name="Comma [0] 3 10 12 3" xfId="22923"/>
    <cellStyle name="Comma [0] 3 11 9 4" xfId="22924"/>
    <cellStyle name="Comma [0] 2 2 3 4 10 2 3" xfId="22925"/>
    <cellStyle name="Comma [0] 2 2 3 7 7 4 4" xfId="22926"/>
    <cellStyle name="Comma [0] 2 2 3 4 10 2 4" xfId="22927"/>
    <cellStyle name="Comma [0] 2 2 3 7 7 4 5" xfId="22928"/>
    <cellStyle name="Comma [0] 4 2 6 2 5 2 2" xfId="22929"/>
    <cellStyle name="Comma [0] 2 3 10 5 3 5" xfId="22930"/>
    <cellStyle name="Comma [0] 2 3 3 8 7 4 4" xfId="22931"/>
    <cellStyle name="Comma [0] 4 7 5 3 4" xfId="22932"/>
    <cellStyle name="Comma [0] 2 2 4 2 5 6 2" xfId="22933"/>
    <cellStyle name="Comma [0] 2 2 3 4 10 2 5" xfId="22934"/>
    <cellStyle name="Comma [0] 2 2 3 4 10 3 2" xfId="22935"/>
    <cellStyle name="Comma [0] 2 2 3 7 7 5 3" xfId="22936"/>
    <cellStyle name="Comma [0] 2 2 3 4 10 4 2" xfId="22937"/>
    <cellStyle name="Comma [0] 2 2 3 4 10 6" xfId="22938"/>
    <cellStyle name="Comma [0] 2 3 2 9 7 2 2 2 2" xfId="22939"/>
    <cellStyle name="Comma [0] 2 2 3 4 10 7" xfId="22940"/>
    <cellStyle name="Comma [0] 3 2 2 5 5 4 4" xfId="22941"/>
    <cellStyle name="Comma [0] 3 11 7 3 2 2 2" xfId="22942"/>
    <cellStyle name="Comma [0] 4 3 3 6 5 2 2" xfId="22943"/>
    <cellStyle name="Comma [0] 2 2 3 4 11" xfId="22944"/>
    <cellStyle name="Comma [0] 2 2 3 4 11 2" xfId="22945"/>
    <cellStyle name="Comma [0] 3 9 4 7" xfId="22946"/>
    <cellStyle name="Comma [0] 2 2 3 4 11 2 2 2" xfId="22947"/>
    <cellStyle name="Comma [0] 2 3 10 6 3 5" xfId="22948"/>
    <cellStyle name="Comma [0] 4 7 6 3 4" xfId="22949"/>
    <cellStyle name="Comma [0] 2 2 4 2 6 6 2" xfId="22950"/>
    <cellStyle name="Comma [0] 4 13 2 2 4" xfId="22951"/>
    <cellStyle name="Comma [0] 2 2 3 4 11 2 5" xfId="22952"/>
    <cellStyle name="Comma [0] 2 3 3 2 12 3" xfId="22953"/>
    <cellStyle name="Comma [0] 2 2 3 7 8 5 3" xfId="22954"/>
    <cellStyle name="Comma [0] 2 3 3 3 2 3 6" xfId="22955"/>
    <cellStyle name="Comma [0] 2 2 3 4 11 3 2" xfId="22956"/>
    <cellStyle name="Comma [0] 2 2 3 4 11 4" xfId="22957"/>
    <cellStyle name="Comma [0] 3 4 4 4 2 2 4" xfId="22958"/>
    <cellStyle name="Comma [0] 2 2 3 4 11 4 2" xfId="22959"/>
    <cellStyle name="Comma [0] 2 3 9 4 2 2" xfId="22960"/>
    <cellStyle name="Comma [0] 2 2 3 4 11 5" xfId="22961"/>
    <cellStyle name="Comma [0] 4 5 5 5 2 2" xfId="22962"/>
    <cellStyle name="Comma [0] 2 3 9 4 2 3" xfId="22963"/>
    <cellStyle name="Comma [0] 2 2 3 4 11 6" xfId="22964"/>
    <cellStyle name="Comma [0] 2 2 3 4 12" xfId="22965"/>
    <cellStyle name="Comma [0] 2 2 3 4 12 2" xfId="22966"/>
    <cellStyle name="Comma [0] 2 2 3 4 12 3" xfId="22967"/>
    <cellStyle name="Comma [0] 2 2 3 4 12 4" xfId="22968"/>
    <cellStyle name="Comma [0] 2 3 9 4 3 2" xfId="22969"/>
    <cellStyle name="Comma [0] 2 2 3 4 12 5" xfId="22970"/>
    <cellStyle name="Comma [0] 4 10 6 6 2" xfId="22971"/>
    <cellStyle name="Comma [0] 2 4 7 9 3 2" xfId="22972"/>
    <cellStyle name="Comma [0] 2 2 3 4 13" xfId="22973"/>
    <cellStyle name="Comma [0] 2 2 4 4 8 2 2 5" xfId="22974"/>
    <cellStyle name="Comma [0] 2 2 3 4 13 2" xfId="22975"/>
    <cellStyle name="Comma [0] 3 4 9 7 2 4 2" xfId="22976"/>
    <cellStyle name="Comma [0] 2 3 3 3 4 2 6" xfId="22977"/>
    <cellStyle name="Comma [0] 2 2 3 4 13 2 2" xfId="22978"/>
    <cellStyle name="Comma [0] 2 3 3 19 5" xfId="22979"/>
    <cellStyle name="Comma [0] 2 2 3 4 13 4" xfId="22980"/>
    <cellStyle name="Comma [0] 2 2 3 4 14" xfId="22981"/>
    <cellStyle name="Comma [0] 2 2 3 4 14 2" xfId="22982"/>
    <cellStyle name="Comma [0] 2 2 3 4 15 2" xfId="22983"/>
    <cellStyle name="Comma [0] 4 2 2 6 2 4 2" xfId="22984"/>
    <cellStyle name="Comma [0] 2 2 3 4 16" xfId="22985"/>
    <cellStyle name="Comma [0] 2 2 3 4 17" xfId="22986"/>
    <cellStyle name="Comma [0] 2 2 3 4 18" xfId="22987"/>
    <cellStyle name="Comma [0] 2 2 3 4 2" xfId="22988"/>
    <cellStyle name="Comma [0] 2 2 4 5 5 2 4 2" xfId="22989"/>
    <cellStyle name="Comma [0] 2 3 3 6 4 2 2 4" xfId="22990"/>
    <cellStyle name="Comma [0] 3 2 10 3 10" xfId="22991"/>
    <cellStyle name="Comma [0] 2 2 3 4 2 10" xfId="22992"/>
    <cellStyle name="Comma [0] 2 2 3 4 2 2" xfId="22993"/>
    <cellStyle name="Comma [0] 2 2 7 2 3 2 2" xfId="22994"/>
    <cellStyle name="Comma [0] 3 2 10 3 2 2 3" xfId="22995"/>
    <cellStyle name="Comma [0] 2 4 3 7 2 2" xfId="22996"/>
    <cellStyle name="Comma [0] 3 4 2 3 3 3 2" xfId="22997"/>
    <cellStyle name="Comma [0] 2 2 3 4 2 2 2 3" xfId="22998"/>
    <cellStyle name="Comma [0] 2 2 7 2 3 2 3" xfId="22999"/>
    <cellStyle name="Comma [0] 2 2 4 4 3 2 2 2" xfId="23000"/>
    <cellStyle name="Comma [0] 3 2 10 3 2 2 4" xfId="23001"/>
    <cellStyle name="Comma [0] 2 4 3 7 2 3" xfId="23002"/>
    <cellStyle name="Comma [0] 2 2 3 4 2 2 2 4" xfId="23003"/>
    <cellStyle name="Comma [0] 2 2 7 2 3 2 4" xfId="23004"/>
    <cellStyle name="Comma [0] 2 2 4 4 3 2 2 3" xfId="23005"/>
    <cellStyle name="Comma [0] 3 2 10 3 2 2 5" xfId="23006"/>
    <cellStyle name="Comma [0] 2 3 7 3 3 2 2" xfId="23007"/>
    <cellStyle name="Comma [0] 2 4 3 7 2 4" xfId="23008"/>
    <cellStyle name="Comma [0] 2 2 3 4 2 2 2 5" xfId="23009"/>
    <cellStyle name="Comma [0] 2 3 3 12 3 2 2 2" xfId="23010"/>
    <cellStyle name="Comma [0] 2 2 4 12 3 4 2" xfId="23011"/>
    <cellStyle name="Comma [0] 2 2 3 4 2 2 5" xfId="23012"/>
    <cellStyle name="Comma [0] 2 2 7 2 2 2 2 2" xfId="23013"/>
    <cellStyle name="Comma [0] 2 3 3 5 2 2 4" xfId="23014"/>
    <cellStyle name="Comma [0] 3 2 10 3 2 6" xfId="23015"/>
    <cellStyle name="Comma [0] 2 4 3 6 2 2 2" xfId="23016"/>
    <cellStyle name="Comma [0] 2 2 3 4 2 2 6" xfId="23017"/>
    <cellStyle name="Comma [0] 2 2 3 4 2 3" xfId="23018"/>
    <cellStyle name="Comma [0] 2 2 3 4 2 3 4 2" xfId="23019"/>
    <cellStyle name="Comma [0] 2 2 3 4 2 3 5" xfId="23020"/>
    <cellStyle name="Comma [0] 2 4 3 6 2 3 2" xfId="23021"/>
    <cellStyle name="Comma [0] 2 2 3 4 2 3 6" xfId="23022"/>
    <cellStyle name="Comma [0] 2 2 3 4 2 3 7" xfId="23023"/>
    <cellStyle name="Comma [0] 2 2 3 4 2 4 2 2" xfId="23024"/>
    <cellStyle name="Comma [0] 2 2 3 4 2 4 4" xfId="23025"/>
    <cellStyle name="Comma [0] 2 2 3 4 2 4 5" xfId="23026"/>
    <cellStyle name="Comma [0] 3 9 2 2 4 2" xfId="23027"/>
    <cellStyle name="Comma [0] 2 2 3 4 2 5 2 2" xfId="23028"/>
    <cellStyle name="Comma [0] 3 9 2 2 6" xfId="23029"/>
    <cellStyle name="Comma [0] 2 2 3 4 2 5 4" xfId="23030"/>
    <cellStyle name="Comma [0] 3 9 2 2 7" xfId="23031"/>
    <cellStyle name="Comma [0] 2 2 3 4 2 5 5" xfId="23032"/>
    <cellStyle name="Comma [0] 3 9 2 3 4" xfId="23033"/>
    <cellStyle name="Comma [0] 2 2 3 4 2 6 2" xfId="23034"/>
    <cellStyle name="Comma [0] 3 9 2 4 4" xfId="23035"/>
    <cellStyle name="Comma [0] 2 2 3 4 2 7 2" xfId="23036"/>
    <cellStyle name="Comma [0] 2 2 3 4 2 8" xfId="23037"/>
    <cellStyle name="Comma [0] 2 2 3 4 2 9" xfId="23038"/>
    <cellStyle name="Comma [0] 2 2 3 4 3 4 2 2" xfId="23039"/>
    <cellStyle name="Comma [0] 2 2 3 4 3" xfId="23040"/>
    <cellStyle name="Comma [0] 2 2 3 4 3 10" xfId="23041"/>
    <cellStyle name="Comma [0] 2 3 3 2 5 5 3" xfId="23042"/>
    <cellStyle name="Comma [0] 3 2 2 7 4 3 2" xfId="23043"/>
    <cellStyle name="Comma [0] 2 2 3 6 2 4 2 2" xfId="23044"/>
    <cellStyle name="Comma [0] 2 2 3 4 3 2 2" xfId="23045"/>
    <cellStyle name="Comma [0] 2 2 7 3 3 2 3" xfId="23046"/>
    <cellStyle name="Comma [0] 2 2 4 4 4 2 2 2" xfId="23047"/>
    <cellStyle name="Comma [0] 3 2 10 4 2 2 4" xfId="23048"/>
    <cellStyle name="Comma [0] 3 2 2 2 3 3 7" xfId="23049"/>
    <cellStyle name="Comma [0] 2 4 4 7 2 3" xfId="23050"/>
    <cellStyle name="Comma [0] 2 2 3 4 3 2 2 4" xfId="23051"/>
    <cellStyle name="Comma [0] 2 2 7 3 3 2 4" xfId="23052"/>
    <cellStyle name="Comma [0] 2 2 4 4 4 2 2 3" xfId="23053"/>
    <cellStyle name="Comma [0] 3 2 10 4 2 2 5" xfId="23054"/>
    <cellStyle name="Comma [0] 2 3 7 4 3 2 2" xfId="23055"/>
    <cellStyle name="Comma [0] 2 4 4 7 2 4" xfId="23056"/>
    <cellStyle name="Comma [0] 2 2 3 4 3 2 2 5" xfId="23057"/>
    <cellStyle name="Comma [0] 2 2 3 4 3 2 3" xfId="23058"/>
    <cellStyle name="Comma [0] 4 3 3 3 3 2 3" xfId="23059"/>
    <cellStyle name="Comma [0] 2 2 3 4 3 2 3 2" xfId="23060"/>
    <cellStyle name="Comma [0] 2 3 3 5 3 2 2" xfId="23061"/>
    <cellStyle name="Comma [0] 3 2 10 4 2 4" xfId="23062"/>
    <cellStyle name="Comma [0] 2 2 4 4 15 2" xfId="23063"/>
    <cellStyle name="Comma [0] 2 2 3 4 3 2 4" xfId="23064"/>
    <cellStyle name="Comma [0] 2 2 3 4 3 2 4 2" xfId="23065"/>
    <cellStyle name="Comma [0] 2 3 2 5 2 2 2 4" xfId="23066"/>
    <cellStyle name="Comma [0] 2 2 3 4 3 2 5" xfId="23067"/>
    <cellStyle name="Comma [0] 2 4 3 6 3 2 2" xfId="23068"/>
    <cellStyle name="Comma [0] 2 2 3 4 3 2 6" xfId="23069"/>
    <cellStyle name="Comma [0] 2 2 3 9 9 4 2" xfId="23070"/>
    <cellStyle name="Comma [0] 2 3 3 5 3 2 5" xfId="23071"/>
    <cellStyle name="Comma [0] 3 2 10 4 2 7" xfId="23072"/>
    <cellStyle name="Comma [0] 2 4 3 6 3 2 3" xfId="23073"/>
    <cellStyle name="Comma [0] 2 2 3 4 3 2 7" xfId="23074"/>
    <cellStyle name="Comma [0] 2 2 3 4 3 3" xfId="23075"/>
    <cellStyle name="Comma [0] 2 3 3 7 3 10" xfId="23076"/>
    <cellStyle name="Comma [0] 2 2 3 4 3 3 2" xfId="23077"/>
    <cellStyle name="Comma [0] 2 2 3 4 3 3 3" xfId="23078"/>
    <cellStyle name="Comma [0] 2 2 3 4 3 3 4" xfId="23079"/>
    <cellStyle name="Comma [0] 2 2 3 4 3 3 5" xfId="23080"/>
    <cellStyle name="Comma [0] 2 4 3 6 3 3 2" xfId="23081"/>
    <cellStyle name="Comma [0] 2 2 3 4 3 3 6" xfId="23082"/>
    <cellStyle name="Comma [0] 2 2 3 4 3 3 7" xfId="23083"/>
    <cellStyle name="Comma [0] 2 2 3 4 3 4 4" xfId="23084"/>
    <cellStyle name="Comma [0] 2 2 3 4 3 4 5" xfId="23085"/>
    <cellStyle name="Comma [0] 3 9 3 2 4 2" xfId="23086"/>
    <cellStyle name="Comma [0] 2 2 4 4 3" xfId="23087"/>
    <cellStyle name="Comma [0] 2 2 3 4 3 5 2 2" xfId="23088"/>
    <cellStyle name="Comma [0] 3 2 2 2 7 2 2 3" xfId="23089"/>
    <cellStyle name="Comma [0] 3 2 10 4 5 2 2" xfId="23090"/>
    <cellStyle name="Comma [0] 2 2 4 2 14" xfId="23091"/>
    <cellStyle name="Comma [0] 3 9 3 3 4" xfId="23092"/>
    <cellStyle name="Comma [0] 2 2 3 4 3 6 2" xfId="23093"/>
    <cellStyle name="Comma [0] 3 9 3 4 4" xfId="23094"/>
    <cellStyle name="Comma [0] 2 2 3 4 3 7 2" xfId="23095"/>
    <cellStyle name="Comma [0] 2 2 3 4 3 9" xfId="23096"/>
    <cellStyle name="Comma [0] 2 3 9 4 3 7" xfId="23097"/>
    <cellStyle name="Comma [0] 2 2 3 4 4 10" xfId="23098"/>
    <cellStyle name="Comma [0] 2 2 3 4 4 2 3" xfId="23099"/>
    <cellStyle name="Comma [0] 2 2 3 4 4 2 5" xfId="23100"/>
    <cellStyle name="Comma [0] 3 2 8 2 2 2 2 2" xfId="23101"/>
    <cellStyle name="Comma [0] 2 4 3 6 4 2 2" xfId="23102"/>
    <cellStyle name="Comma [0] 2 2 3 4 4 2 6" xfId="23103"/>
    <cellStyle name="Comma [0] 2 2 3 4 4 2 7" xfId="23104"/>
    <cellStyle name="Comma [0] 2 3 2 4 10 2 2" xfId="23105"/>
    <cellStyle name="Comma [0] 2 3 3 7 8 10" xfId="23106"/>
    <cellStyle name="Comma [0] 3 4 9 2 3 7" xfId="23107"/>
    <cellStyle name="Comma [0] 2 2 3 4 4 3 2" xfId="23108"/>
    <cellStyle name="Comma [0] 2 3 2 4 10 2 3" xfId="23109"/>
    <cellStyle name="Comma [0] 2 2 3 4 4 3 3" xfId="23110"/>
    <cellStyle name="Comma [0] 2 3 2 4 10 2 4" xfId="23111"/>
    <cellStyle name="Comma [0] 2 2 3 4 4 3 4" xfId="23112"/>
    <cellStyle name="Comma [0] 2 3 2 4 10 2 5" xfId="23113"/>
    <cellStyle name="Comma [0] 2 2 3 4 4 3 5" xfId="23114"/>
    <cellStyle name="Comma [0] 2 2 3 4 4 3 6" xfId="23115"/>
    <cellStyle name="Comma [0] 4 6 6 10" xfId="23116"/>
    <cellStyle name="Comma [0] 2 2 3 4 4 3 7" xfId="23117"/>
    <cellStyle name="Comma [0] 2 2 3 4 4 4 4" xfId="23118"/>
    <cellStyle name="Comma [0] 2 2 3 4 4 4 5" xfId="23119"/>
    <cellStyle name="Comma [0] 3 9 4 4 4" xfId="23120"/>
    <cellStyle name="Comma [0] 2 2 3 4 4 7 2" xfId="23121"/>
    <cellStyle name="Comma [0] 4 10 3 4 5" xfId="23122"/>
    <cellStyle name="Comma [0] 2 2 3 4 5 10" xfId="23123"/>
    <cellStyle name="Comma [0] 4 10 6 2 2 5" xfId="23124"/>
    <cellStyle name="Comma [0] 3 4 9 3 2 7" xfId="23125"/>
    <cellStyle name="Comma [0] 2 2 3 4 5 2 2" xfId="23126"/>
    <cellStyle name="Comma [0] 2 2 3 4 5 2 2 2 2" xfId="23127"/>
    <cellStyle name="Comma [0] 5 10 3 3" xfId="23128"/>
    <cellStyle name="Comma [0] 3 2 7 10 3" xfId="23129"/>
    <cellStyle name="Comma [0] 2 2 7 5 3 2 3" xfId="23130"/>
    <cellStyle name="Comma [0] 2 2 4 4 6 2 2 2" xfId="23131"/>
    <cellStyle name="Comma [0] 3 2 10 6 2 2 4" xfId="23132"/>
    <cellStyle name="Comma [0] 3 2 2 4 3 3 7" xfId="23133"/>
    <cellStyle name="Comma [0] 2 4 6 7 2 3" xfId="23134"/>
    <cellStyle name="Comma [0] 2 2 3 4 5 2 2 4" xfId="23135"/>
    <cellStyle name="Comma [0] 5 10 3 4" xfId="23136"/>
    <cellStyle name="Comma [0] 3 2 7 10 4" xfId="23137"/>
    <cellStyle name="Comma [0] 2 2 7 5 3 2 4" xfId="23138"/>
    <cellStyle name="Comma [0] 2 2 4 4 6 2 2 3" xfId="23139"/>
    <cellStyle name="Comma [0] 3 2 10 6 2 2 5" xfId="23140"/>
    <cellStyle name="Comma [0] 2 3 7 6 3 2 2" xfId="23141"/>
    <cellStyle name="Comma [0] 2 4 6 7 2 4" xfId="23142"/>
    <cellStyle name="Comma [0] 2 2 3 4 5 2 2 5" xfId="23143"/>
    <cellStyle name="Comma [0] 2 3 3 6 7 2 4 2" xfId="23144"/>
    <cellStyle name="Comma [0] 2 4 4 10 2" xfId="23145"/>
    <cellStyle name="Comma [0] 2 2 3 4 5 2 3" xfId="23146"/>
    <cellStyle name="Comma [0] 3 2 2 4 3 4 5" xfId="23147"/>
    <cellStyle name="Comma [0] 2 4 4 10 2 2" xfId="23148"/>
    <cellStyle name="Comma [0] 4 3 3 5 3 2 3" xfId="23149"/>
    <cellStyle name="Comma [0] 2 2 3 4 5 2 3 2" xfId="23150"/>
    <cellStyle name="Comma [0] 2 4 4 10 3" xfId="23151"/>
    <cellStyle name="Comma [0] 2 2 3 4 5 2 4" xfId="23152"/>
    <cellStyle name="Comma [0] 3 2 2 4 3 5 5" xfId="23153"/>
    <cellStyle name="Comma [0] 2 4 4 10 3 2" xfId="23154"/>
    <cellStyle name="Comma [0] 2 2 3 4 5 2 4 2" xfId="23155"/>
    <cellStyle name="Comma [0] 2 3 2 5 4 2 2 4" xfId="23156"/>
    <cellStyle name="Comma [0] 2 4 4 10 4" xfId="23157"/>
    <cellStyle name="Comma [0] 2 2 3 4 5 2 5" xfId="23158"/>
    <cellStyle name="Comma [0] 2 4 3 6 5 2 2" xfId="23159"/>
    <cellStyle name="Comma [0] 2 4 4 10 5" xfId="23160"/>
    <cellStyle name="Comma [0] 2 2 3 4 5 2 6" xfId="23161"/>
    <cellStyle name="Comma [0] 2 4 4 10 6" xfId="23162"/>
    <cellStyle name="Comma [0] 3 2 2 17 2 2 2" xfId="23163"/>
    <cellStyle name="Comma [0] 2 2 3 4 5 2 7" xfId="23164"/>
    <cellStyle name="Comma [0] 2 3 2 4 11 2" xfId="23165"/>
    <cellStyle name="Comma [0] 3 12 3 2 2 2" xfId="23166"/>
    <cellStyle name="Comma [0] 2 2 4 7 2 3 7" xfId="23167"/>
    <cellStyle name="Comma [0] 2 2 3 4 5 3" xfId="23168"/>
    <cellStyle name="Comma [0] 2 2 3 4 5 4 2 2" xfId="23169"/>
    <cellStyle name="Comma [0] 2 4 3 4 3" xfId="23170"/>
    <cellStyle name="Comma [0] 3 3 4 5 5 2 2" xfId="23171"/>
    <cellStyle name="Comma [0] 2 4 4 12 3" xfId="23172"/>
    <cellStyle name="Comma [0] 2 2 3 4 5 4 4" xfId="23173"/>
    <cellStyle name="Comma [0] 2 4 4 12 4" xfId="23174"/>
    <cellStyle name="Comma [0] 2 2 3 4 5 4 5" xfId="23175"/>
    <cellStyle name="Comma [0] 2 3 2 4 11 4" xfId="23176"/>
    <cellStyle name="Comma [0] 3 12 3 2 2 4" xfId="23177"/>
    <cellStyle name="Comma [0] 2 2 3 4 5 5" xfId="23178"/>
    <cellStyle name="Comma [0] 3 9 5 2 4 2" xfId="23179"/>
    <cellStyle name="Comma [0] 2 2 3 4 5 5 2 2" xfId="23180"/>
    <cellStyle name="Comma [0] 2 4 4 4 3" xfId="23181"/>
    <cellStyle name="Comma [0] 3 2 2 6 3 2 2 5" xfId="23182"/>
    <cellStyle name="Comma [0] 2 4 4 13 3" xfId="23183"/>
    <cellStyle name="Comma [0] 3 9 5 2 6" xfId="23184"/>
    <cellStyle name="Comma [0] 2 2 3 4 5 5 4" xfId="23185"/>
    <cellStyle name="Comma [0] 2 3 3 5 5 5 3" xfId="23186"/>
    <cellStyle name="Comma [0] 3 2 10 6 5 5" xfId="23187"/>
    <cellStyle name="Comma [0] 4 4 3 4 3" xfId="23188"/>
    <cellStyle name="Comma [0] 2 2 3 6 5 4 2 2" xfId="23189"/>
    <cellStyle name="Comma [0] 2 4 4 13 4" xfId="23190"/>
    <cellStyle name="Comma [0] 3 9 5 2 7" xfId="23191"/>
    <cellStyle name="Comma [0] 2 2 3 4 5 5 5" xfId="23192"/>
    <cellStyle name="Comma [0] 3 9 5 3 4" xfId="23193"/>
    <cellStyle name="Comma [0] 2 2 3 4 5 6 2" xfId="23194"/>
    <cellStyle name="Comma [0] 4 2 5 4 5 3" xfId="23195"/>
    <cellStyle name="Comma [0] 2 3 2 4 11 6" xfId="23196"/>
    <cellStyle name="Comma [0] 2 2 3 4 5 7" xfId="23197"/>
    <cellStyle name="Comma [0] 3 9 5 4 4" xfId="23198"/>
    <cellStyle name="Comma [0] 2 2 3 4 5 7 2" xfId="23199"/>
    <cellStyle name="Comma [0] 4 2 5 4 5 4" xfId="23200"/>
    <cellStyle name="Comma [0] 2 3 2 4 11 7" xfId="23201"/>
    <cellStyle name="Comma [0] 2 2 3 4 5 8" xfId="23202"/>
    <cellStyle name="Comma [0] 2 4 5 15" xfId="23203"/>
    <cellStyle name="Comma [0] 4 10 6 3 2 5" xfId="23204"/>
    <cellStyle name="Comma [0] 3 4 9 4 2 7" xfId="23205"/>
    <cellStyle name="Comma [0] 2 2 3 4 6 2 2" xfId="23206"/>
    <cellStyle name="Comma [0] 2 2 3 4 6 2 2 2 2" xfId="23207"/>
    <cellStyle name="Comma [0] 2 2 7 6 3 2 3" xfId="23208"/>
    <cellStyle name="Comma [0] 2 2 4 4 7 2 2 2" xfId="23209"/>
    <cellStyle name="Comma [0] 3 2 10 7 2 2 4" xfId="23210"/>
    <cellStyle name="Comma [0] 4 10 4 5 3" xfId="23211"/>
    <cellStyle name="Comma [0] 3 2 2 5 3 3 7" xfId="23212"/>
    <cellStyle name="Comma [0] 2 4 7 7 2 3" xfId="23213"/>
    <cellStyle name="Comma [0] 2 2 3 4 6 2 2 4" xfId="23214"/>
    <cellStyle name="Comma [0] 2 2 7 6 3 2 4" xfId="23215"/>
    <cellStyle name="Comma [0] 2 2 4 4 7 2 2 3" xfId="23216"/>
    <cellStyle name="Comma [0] 3 2 10 7 2 2 5" xfId="23217"/>
    <cellStyle name="Comma [0] 4 10 4 5 4" xfId="23218"/>
    <cellStyle name="Comma [0] 2 3 7 7 3 2 2" xfId="23219"/>
    <cellStyle name="Comma [0] 2 4 7 7 2 4" xfId="23220"/>
    <cellStyle name="Comma [0] 2 2 3 4 6 2 2 5" xfId="23221"/>
    <cellStyle name="Comma [0] 2 3 3 6 7 3 4 2" xfId="23222"/>
    <cellStyle name="Comma [0] 2 4 5 16" xfId="23223"/>
    <cellStyle name="Comma [0] 4 5 5 2 4 2" xfId="23224"/>
    <cellStyle name="Comma [0] 4 3 6 10 2 2" xfId="23225"/>
    <cellStyle name="Comma [0] 2 2 3 4 6 2 3" xfId="23226"/>
    <cellStyle name="Comma [0] 4 3 6 10 2 2 2" xfId="23227"/>
    <cellStyle name="Comma [0] 4 3 3 6 3 2 3" xfId="23228"/>
    <cellStyle name="Comma [0] 2 2 3 4 6 2 3 2" xfId="23229"/>
    <cellStyle name="Comma [0] 2 4 5 17" xfId="23230"/>
    <cellStyle name="Comma [0] 4 3 6 10 2 3" xfId="23231"/>
    <cellStyle name="Comma [0] 2 2 3 4 6 2 4" xfId="23232"/>
    <cellStyle name="Comma [0] 2 2 3 4 6 2 4 2" xfId="23233"/>
    <cellStyle name="Comma [0] 2 3 2 5 5 2 2 4" xfId="23234"/>
    <cellStyle name="Comma [0] 2 4 5 18" xfId="23235"/>
    <cellStyle name="Comma [0] 4 3 6 10 2 4" xfId="23236"/>
    <cellStyle name="Comma [0] 2 2 3 4 6 2 5" xfId="23237"/>
    <cellStyle name="Comma [0] 4 3 6 10 2 5" xfId="23238"/>
    <cellStyle name="Comma [0] 2 2 3 4 6 2 6" xfId="23239"/>
    <cellStyle name="Comma [0] 2 2 3 4 6 2 7" xfId="23240"/>
    <cellStyle name="Comma [0] 3 3 5 8 2 2 5" xfId="23241"/>
    <cellStyle name="Comma [0] 2 3 2 4 12 2" xfId="23242"/>
    <cellStyle name="Comma [0] 3 12 3 2 3 2" xfId="23243"/>
    <cellStyle name="Comma [0] 3 2 2 9 7 10" xfId="23244"/>
    <cellStyle name="Comma [0] 2 2 3 4 6 3" xfId="23245"/>
    <cellStyle name="Comma [0] 2 3 2 4 12 3" xfId="23246"/>
    <cellStyle name="Comma [0] 2 2 3 4 6 4" xfId="23247"/>
    <cellStyle name="Comma [0] 2 2 3 4 6 4 2" xfId="23248"/>
    <cellStyle name="Comma [0] 2 2 3 4 6 4 2 2" xfId="23249"/>
    <cellStyle name="Comma [0] 4 3 6 10 4 2" xfId="23250"/>
    <cellStyle name="Comma [0] 2 2 3 4 6 4 3" xfId="23251"/>
    <cellStyle name="Comma [0] 2 2 3 4 6 4 4" xfId="23252"/>
    <cellStyle name="Comma [0] 2 2 3 4 6 4 5" xfId="23253"/>
    <cellStyle name="Comma [0] 2 3 2 4 12 4" xfId="23254"/>
    <cellStyle name="Comma [0] 2 2 3 4 6 5" xfId="23255"/>
    <cellStyle name="Comma [0] 3 9 6 2 4" xfId="23256"/>
    <cellStyle name="Comma [0] 2 2 3 4 6 5 2" xfId="23257"/>
    <cellStyle name="Comma [0] 3 9 6 2 4 2" xfId="23258"/>
    <cellStyle name="Comma [0] 2 2 3 4 6 5 2 2" xfId="23259"/>
    <cellStyle name="Comma [0] 3 9 6 2 6" xfId="23260"/>
    <cellStyle name="Comma [0] 3 2 2 4 9 2 2 2" xfId="23261"/>
    <cellStyle name="Comma [0] 2 2 3 4 6 5 4" xfId="23262"/>
    <cellStyle name="Comma [0] 2 3 3 11 9" xfId="23263"/>
    <cellStyle name="Comma [0] 2 3 3 5 6 5 3" xfId="23264"/>
    <cellStyle name="Comma [0] 3 2 10 7 5 5" xfId="23265"/>
    <cellStyle name="Comma [0] 4 4 4 4 3" xfId="23266"/>
    <cellStyle name="Comma [0] 2 2 3 6 5 5 2 2" xfId="23267"/>
    <cellStyle name="Comma [0] 4 3 6 5 10" xfId="23268"/>
    <cellStyle name="Comma [0] 3 9 6 2 7" xfId="23269"/>
    <cellStyle name="Comma [0] 2 2 3 4 6 5 5" xfId="23270"/>
    <cellStyle name="Comma [0] 3 9 6 3 4" xfId="23271"/>
    <cellStyle name="Comma [0] 2 2 3 4 6 6 2" xfId="23272"/>
    <cellStyle name="Comma [0] 2 2 3 4 6 7" xfId="23273"/>
    <cellStyle name="Comma [0] 2 4 6 15" xfId="23274"/>
    <cellStyle name="Comma [0] 3 9 6 4 4" xfId="23275"/>
    <cellStyle name="Comma [0] 2 2 3 4 6 7 2" xfId="23276"/>
    <cellStyle name="Comma [0] 2 2 3 4 6 8" xfId="23277"/>
    <cellStyle name="Comma [0] 2 2 3 4 6 9" xfId="23278"/>
    <cellStyle name="Comma [0] 2 2 4 5 5 3 4 2" xfId="23279"/>
    <cellStyle name="Comma [0] 2 3 3 6 4 3 2 4" xfId="23280"/>
    <cellStyle name="Comma [0] 5 5 3 2 2 2" xfId="23281"/>
    <cellStyle name="Comma [0] 3 3 2 6 5" xfId="23282"/>
    <cellStyle name="Comma [0] 2 2 3 4 7 10" xfId="23283"/>
    <cellStyle name="Comma [0] 2 2 3 4 7 2" xfId="23284"/>
    <cellStyle name="Comma [0] 2 3 9 2 4" xfId="23285"/>
    <cellStyle name="Comma [0] 2 2 4 9 3 2 2 4" xfId="23286"/>
    <cellStyle name="Comma [0] 3 2 23" xfId="23287"/>
    <cellStyle name="Comma [0] 3 2 18" xfId="23288"/>
    <cellStyle name="Comma [0] 3 9 6 5 3" xfId="23289"/>
    <cellStyle name="Comma [0] 2 2 3 4 7 2 2 2 2" xfId="23290"/>
    <cellStyle name="Comma [0] 2 2 7 7 3 2 3" xfId="23291"/>
    <cellStyle name="Comma [0] 2 2 4 4 8 2 2 2" xfId="23292"/>
    <cellStyle name="Comma [0] 5 3 5 10" xfId="23293"/>
    <cellStyle name="Comma [0] 2 2 4 6 2 3 2 5" xfId="23294"/>
    <cellStyle name="Comma [0] 4 11 4 5 3" xfId="23295"/>
    <cellStyle name="Comma [0] 3 2 2 6 3 3 7" xfId="23296"/>
    <cellStyle name="Comma [0] 2 4 8 7 2 3" xfId="23297"/>
    <cellStyle name="Comma [0] 2 2 3 4 7 2 2 4" xfId="23298"/>
    <cellStyle name="Comma [0] 2 2 7 7 3 2 4" xfId="23299"/>
    <cellStyle name="Comma [0] 2 2 4 4 8 2 2 3" xfId="23300"/>
    <cellStyle name="Comma [0] 4 11 4 5 4" xfId="23301"/>
    <cellStyle name="Comma [0] 2 3 7 8 3 2 2" xfId="23302"/>
    <cellStyle name="Comma [0] 2 4 8 7 2 4" xfId="23303"/>
    <cellStyle name="Comma [0] 2 2 3 4 7 2 2 5" xfId="23304"/>
    <cellStyle name="Comma [0] 4 3 6 11 2 2 2" xfId="23305"/>
    <cellStyle name="Comma [0] 4 3 3 7 3 2 3" xfId="23306"/>
    <cellStyle name="Comma [0] 2 2 3 4 7 2 3 2" xfId="23307"/>
    <cellStyle name="Comma [0] 4 3 6 11 2 3" xfId="23308"/>
    <cellStyle name="Comma [0] 2 2 3 4 7 2 4" xfId="23309"/>
    <cellStyle name="Comma [0] 2 3 9 2 4 4" xfId="23310"/>
    <cellStyle name="Comma [0] 2 2 3 4 7 2 4 2" xfId="23311"/>
    <cellStyle name="Comma [0] 2 3 2 5 6 2 2 4" xfId="23312"/>
    <cellStyle name="Comma [0] 4 3 6 11 2 4" xfId="23313"/>
    <cellStyle name="Comma [0] 2 2 3 4 7 2 5" xfId="23314"/>
    <cellStyle name="Comma [0] 2 3 9 2 4 5" xfId="23315"/>
    <cellStyle name="Comma [0] 4 3 6 11 2 5" xfId="23316"/>
    <cellStyle name="Comma [0] 2 2 3 4 7 2 6" xfId="23317"/>
    <cellStyle name="Comma [0] 2 2 3 4 7 2 7" xfId="23318"/>
    <cellStyle name="Comma [0] 3 2 2 3 3 5 2 2" xfId="23319"/>
    <cellStyle name="Comma [0] 2 2 3 4 7 4" xfId="23320"/>
    <cellStyle name="Comma [0] 2 3 9 2 6" xfId="23321"/>
    <cellStyle name="Comma [0] 2 3 2 4 13 3" xfId="23322"/>
    <cellStyle name="Comma [0] 2 2 3 4 7 4 2" xfId="23323"/>
    <cellStyle name="Comma [0] 2 3 9 2 6 2" xfId="23324"/>
    <cellStyle name="Comma [0] 4 3 6 11 4 2" xfId="23325"/>
    <cellStyle name="Comma [0] 2 2 3 4 7 4 3" xfId="23326"/>
    <cellStyle name="Comma [0] 2 2 3 4 7 4 4" xfId="23327"/>
    <cellStyle name="Comma [0] 2 2 3 4 7 4 5" xfId="23328"/>
    <cellStyle name="Comma [0] 2 2 3 4 7 5" xfId="23329"/>
    <cellStyle name="Comma [0] 2 3 9 2 7" xfId="23330"/>
    <cellStyle name="Comma [0] 2 3 2 4 13 4" xfId="23331"/>
    <cellStyle name="Comma [0] 3 9 7 2 4" xfId="23332"/>
    <cellStyle name="Comma [0] 2 2 3 4 7 5 2" xfId="23333"/>
    <cellStyle name="Comma [0] 2 3 9 2 7 2" xfId="23334"/>
    <cellStyle name="Comma [0] 3 9 7 2 4 2" xfId="23335"/>
    <cellStyle name="Comma [0] 2 2 3 4 7 5 2 2" xfId="23336"/>
    <cellStyle name="Comma [0] 3 9 7 2 5" xfId="23337"/>
    <cellStyle name="Comma [0] 2 2 3 4 7 5 3" xfId="23338"/>
    <cellStyle name="Comma [0] 3 9 7 2 6" xfId="23339"/>
    <cellStyle name="Comma [0] 2 2 3 4 7 5 4" xfId="23340"/>
    <cellStyle name="Comma [0] 3 9 7 2 7" xfId="23341"/>
    <cellStyle name="Comma [0] 2 2 3 4 7 5 5" xfId="23342"/>
    <cellStyle name="Comma [0] 2 2 3 4 7 6" xfId="23343"/>
    <cellStyle name="Comma [0] 2 3 9 2 8" xfId="23344"/>
    <cellStyle name="Comma [0] 4 2 5 4 7 2" xfId="23345"/>
    <cellStyle name="Comma [0] 2 3 2 4 13 5" xfId="23346"/>
    <cellStyle name="Comma [0] 2 2 3 4 7 7" xfId="23347"/>
    <cellStyle name="Comma [0] 2 3 9 2 9" xfId="23348"/>
    <cellStyle name="Comma [0] 3 9 7 4 4" xfId="23349"/>
    <cellStyle name="Comma [0] 2 2 3 4 7 7 2" xfId="23350"/>
    <cellStyle name="Comma [0] 2 2 3 4 7 8" xfId="23351"/>
    <cellStyle name="Comma [0] 2 2 3 4 7 9" xfId="23352"/>
    <cellStyle name="Comma [0] 2 2 3 4 8 10" xfId="23353"/>
    <cellStyle name="Comma [0] 2 3 3 2 6 5 3" xfId="23354"/>
    <cellStyle name="Comma [0] 3 2 2 7 5 3 2" xfId="23355"/>
    <cellStyle name="Comma [0] 2 2 3 6 2 5 2 2" xfId="23356"/>
    <cellStyle name="Comma [0] 2 2 3 4 8 2" xfId="23357"/>
    <cellStyle name="Comma [0] 2 3 9 3 4" xfId="23358"/>
    <cellStyle name="Comma [0] 4 9 6 5 3" xfId="23359"/>
    <cellStyle name="Comma [0] 2 2 3 4 8 2 2 2 2" xfId="23360"/>
    <cellStyle name="Comma [0] 2 2 3 4 8 2 2 5" xfId="23361"/>
    <cellStyle name="Comma [0] 4 3 3 8 3 2 3" xfId="23362"/>
    <cellStyle name="Comma [0] 2 2 3 4 8 2 3 2" xfId="23363"/>
    <cellStyle name="Comma [0] 2 3 3 5 8 2 2" xfId="23364"/>
    <cellStyle name="Comma [0] 3 2 10 9 2 4" xfId="23365"/>
    <cellStyle name="Comma [0] 2 2 4 5 15 2" xfId="23366"/>
    <cellStyle name="Comma [0] 2 2 3 4 8 2 4" xfId="23367"/>
    <cellStyle name="Comma [0] 2 3 9 3 4 4" xfId="23368"/>
    <cellStyle name="Comma [0] 2 2 3 4 8 2 4 2" xfId="23369"/>
    <cellStyle name="Comma [0] 2 3 2 5 7 2 2 4" xfId="23370"/>
    <cellStyle name="Comma [0] 2 2 3 4 8 2 5" xfId="23371"/>
    <cellStyle name="Comma [0] 2 3 9 3 4 5" xfId="23372"/>
    <cellStyle name="Comma [0] 2 2 3 4 8 2 6" xfId="23373"/>
    <cellStyle name="Comma [0] 2 2 3 4 8 2 7" xfId="23374"/>
    <cellStyle name="Comma [0] 2 2 3 4 8 3" xfId="23375"/>
    <cellStyle name="Comma [0] 2 3 9 3 5" xfId="23376"/>
    <cellStyle name="Comma [0] 2 3 2 4 14 2" xfId="23377"/>
    <cellStyle name="Comma [0] 3 9 8 2 4 2" xfId="23378"/>
    <cellStyle name="Comma [0] 2 2 3 4 8 5 2 2" xfId="23379"/>
    <cellStyle name="Comma [0] 3 9 8 2 5" xfId="23380"/>
    <cellStyle name="Comma [0] 2 2 3 4 8 5 3" xfId="23381"/>
    <cellStyle name="Comma [0] 3 9 8 2 6" xfId="23382"/>
    <cellStyle name="Comma [0] 2 2 3 4 8 5 4" xfId="23383"/>
    <cellStyle name="Comma [0] 3 9 8 2 7" xfId="23384"/>
    <cellStyle name="Comma [0] 2 2 3 4 8 5 5" xfId="23385"/>
    <cellStyle name="Comma [0] 3 9 8 4 4" xfId="23386"/>
    <cellStyle name="Comma [0] 2 2 3 4 8 7 2" xfId="23387"/>
    <cellStyle name="Comma [0] 4 3 6 13 2 2" xfId="23388"/>
    <cellStyle name="Comma [0] 2 2 3 4 9 2 3" xfId="23389"/>
    <cellStyle name="Comma [0] 2 3 9 4 4 3" xfId="23390"/>
    <cellStyle name="Comma [0] 2 2 3 4 9 2 4" xfId="23391"/>
    <cellStyle name="Comma [0] 2 3 9 4 4 4" xfId="23392"/>
    <cellStyle name="Comma [0] 2 2 4 4 10 4 2" xfId="23393"/>
    <cellStyle name="Comma [0] 2 2 3 4 9 2 5" xfId="23394"/>
    <cellStyle name="Comma [0] 2 3 9 4 4 5" xfId="23395"/>
    <cellStyle name="Comma [0] 3 4 9 7 3 7" xfId="23396"/>
    <cellStyle name="Comma [0] 2 2 3 4 9 3 2" xfId="23397"/>
    <cellStyle name="Comma [0] 2 3 9 4 5 2" xfId="23398"/>
    <cellStyle name="Comma [0] 4 3 3 3 5 2" xfId="23399"/>
    <cellStyle name="Comma [0] 3 2 2 9 4 2 4 2" xfId="23400"/>
    <cellStyle name="Comma [0] 2 2 3 5" xfId="23401"/>
    <cellStyle name="Comma [0] 3 4 6 8 8" xfId="23402"/>
    <cellStyle name="Comma [0] 2 2 3 7 11 2 3" xfId="23403"/>
    <cellStyle name="Comma [0] 4 3 9 5 4 4" xfId="23404"/>
    <cellStyle name="Comma [0] 2 2 3 5 10" xfId="23405"/>
    <cellStyle name="Comma [0] 2 2 3 5 10 2" xfId="23406"/>
    <cellStyle name="Comma [0] 2 3 2 2 6 4 4" xfId="23407"/>
    <cellStyle name="Comma [0] 2 2 3 5 10 2 2" xfId="23408"/>
    <cellStyle name="Comma [0] 2 2 3 5 10 2 3" xfId="23409"/>
    <cellStyle name="Comma [0] 2 2 3 5 10 2 4" xfId="23410"/>
    <cellStyle name="Comma [0] 2 2 4 7 5 6 2" xfId="23411"/>
    <cellStyle name="Comma [0] 2 2 3 5 10 2 5" xfId="23412"/>
    <cellStyle name="Comma [0] 2 2 3 5 10 3" xfId="23413"/>
    <cellStyle name="Comma [0] 2 3 2 2 6 4 5" xfId="23414"/>
    <cellStyle name="Comma [0] 2 2 3 5 10 3 2" xfId="23415"/>
    <cellStyle name="Comma [0] 2 2 3 5 10 4" xfId="23416"/>
    <cellStyle name="Comma [0] 2 2 3 5 10 4 2" xfId="23417"/>
    <cellStyle name="Comma [0] 2 2 3 5 10 7" xfId="23418"/>
    <cellStyle name="Comma [0] 2 2 4 4 7 2 7" xfId="23419"/>
    <cellStyle name="Comma [0] 2 2 3 5 11 2 2 2" xfId="23420"/>
    <cellStyle name="Comma [0] 2 2 3 5 11 2 4" xfId="23421"/>
    <cellStyle name="Comma [0] 2 2 4 7 6 6 2" xfId="23422"/>
    <cellStyle name="Comma [0] 2 2 3 5 11 2 5" xfId="23423"/>
    <cellStyle name="Comma [0] 3 2 2 3 6 2 2 5" xfId="23424"/>
    <cellStyle name="Comma [0] 2 2 4 5 3 5 2 2" xfId="23425"/>
    <cellStyle name="Comma [0] 2 2 3 5 11 3" xfId="23426"/>
    <cellStyle name="Comma [0] 2 3 2 2 6 5 5" xfId="23427"/>
    <cellStyle name="Comma [0] 4 2 4 7 3 7" xfId="23428"/>
    <cellStyle name="Comma [0] 2 3 3 8 2 3 6" xfId="23429"/>
    <cellStyle name="Comma [0] 2 2 3 5 11 3 2" xfId="23430"/>
    <cellStyle name="Comma [0] 2 2 3 5 11 4 2" xfId="23431"/>
    <cellStyle name="Comma [0] 2 3 9 9 2 4" xfId="23432"/>
    <cellStyle name="Comma [0] 2 2 3 5 11 7" xfId="23433"/>
    <cellStyle name="Comma [0] 2 2 3 5 12 2" xfId="23434"/>
    <cellStyle name="Comma [0] 2 2 3 5 12 4" xfId="23435"/>
    <cellStyle name="Comma [0] 2 2 3 5 13 2" xfId="23436"/>
    <cellStyle name="Comma [0] 2 3 2 4 7 4 2 2" xfId="23437"/>
    <cellStyle name="Comma [0] 3 3 5 3 2 2 2" xfId="23438"/>
    <cellStyle name="Comma [0] 2 3 3 8 4 2 6" xfId="23439"/>
    <cellStyle name="Comma [0] 2 2 4 2 2 4 4" xfId="23440"/>
    <cellStyle name="Comma [0] 2 2 3 5 13 2 2" xfId="23441"/>
    <cellStyle name="Comma [0] 2 2 3 5 13 3" xfId="23442"/>
    <cellStyle name="Comma [0] 2 2 3 5 13 4" xfId="23443"/>
    <cellStyle name="Comma [0] 3 3 5 3 2 5" xfId="23444"/>
    <cellStyle name="Comma [0] 3 2 7 8 5 2 2" xfId="23445"/>
    <cellStyle name="Comma [0] 2 3 9 9 4 2" xfId="23446"/>
    <cellStyle name="Comma [0] 4 3 9 10 2 2" xfId="23447"/>
    <cellStyle name="Comma [0] 2 2 3 5 13 5" xfId="23448"/>
    <cellStyle name="Comma [0] 2 2 3 5 14 2" xfId="23449"/>
    <cellStyle name="Comma [0] 2 2 3 5 15" xfId="23450"/>
    <cellStyle name="Comma [0] 2 3 2 4 7 4 4" xfId="23451"/>
    <cellStyle name="Comma [0] 2 2 3 5 16" xfId="23452"/>
    <cellStyle name="Comma [0] 2 3 2 4 7 4 5" xfId="23453"/>
    <cellStyle name="Comma [0] 2 2 3 5 17" xfId="23454"/>
    <cellStyle name="Comma [0] 4 3 3 3 5 2 2" xfId="23455"/>
    <cellStyle name="Comma [0] 2 2 3 5 2" xfId="23456"/>
    <cellStyle name="Comma [0] 3 3 7 5 2 3" xfId="23457"/>
    <cellStyle name="Comma [0] 3 3 6 6 5" xfId="23458"/>
    <cellStyle name="Comma [0] 2 2 3 5 2 10" xfId="23459"/>
    <cellStyle name="Comma [0] 2 2 3 5 2 2" xfId="23460"/>
    <cellStyle name="Comma [0] 2 3 2 2 3 5 3" xfId="23461"/>
    <cellStyle name="Comma [0] 4 3 7 12 3" xfId="23462"/>
    <cellStyle name="Comma [0] 2 2 3 5 2 2 2 2" xfId="23463"/>
    <cellStyle name="Comma [0] 2 2 3 5 2 2 2 2 2" xfId="23464"/>
    <cellStyle name="Comma [0] 2 3 2 8 12" xfId="23465"/>
    <cellStyle name="Comma [0] 2 3 2 2 3 5 4" xfId="23466"/>
    <cellStyle name="Comma [0] 4 3 7 12 4" xfId="23467"/>
    <cellStyle name="Comma [0] 3 4 3 3 3 3 2" xfId="23468"/>
    <cellStyle name="Comma [0] 2 2 3 5 2 2 2 3" xfId="23469"/>
    <cellStyle name="Comma [0] 2 2 4 5 3 2 2 2" xfId="23470"/>
    <cellStyle name="Comma [0] 2 2 8 2 3 2 3" xfId="23471"/>
    <cellStyle name="Comma [0] 2 3 2 2 3 5 5" xfId="23472"/>
    <cellStyle name="Comma [0] 4 3 7 12 5" xfId="23473"/>
    <cellStyle name="Comma [0] 2 2 3 5 2 2 2 4" xfId="23474"/>
    <cellStyle name="Comma [0] 2 2 4 5 3 2 2 3" xfId="23475"/>
    <cellStyle name="Comma [0] 2 2 8 2 3 2 4" xfId="23476"/>
    <cellStyle name="Comma [0] 2 3 8 3 3 2 2" xfId="23477"/>
    <cellStyle name="Comma [0] 2 2 3 5 2 2 2 5" xfId="23478"/>
    <cellStyle name="Comma [0] 4 3 7 13 3" xfId="23479"/>
    <cellStyle name="Comma [0] 4 3 4 2 3 2 3" xfId="23480"/>
    <cellStyle name="Comma [0] 2 2 3 5 2 2 3 2" xfId="23481"/>
    <cellStyle name="Comma [0] 3 4 9 9 2 3" xfId="23482"/>
    <cellStyle name="Comma [0] 2 2 3 5 2 2 4 2" xfId="23483"/>
    <cellStyle name="Comma [0] 2 2 4 13 3 4 2" xfId="23484"/>
    <cellStyle name="Comma [0] 2 2 3 5 2 2 5" xfId="23485"/>
    <cellStyle name="Comma [0] 4 2 2 7 2 5" xfId="23486"/>
    <cellStyle name="Comma [0] 2 2 7 2 3 2 2 2" xfId="23487"/>
    <cellStyle name="Comma [0] 2 3 3 6 2 2 4" xfId="23488"/>
    <cellStyle name="Comma [0] 2 3 4 10" xfId="23489"/>
    <cellStyle name="Comma [0] 2 4 3 7 2 2 2" xfId="23490"/>
    <cellStyle name="Comma [0] 2 2 3 5 2 2 6" xfId="23491"/>
    <cellStyle name="Comma [0] 2 4 3 7 2 2 3" xfId="23492"/>
    <cellStyle name="Comma [0] 2 2 3 5 2 2 7" xfId="23493"/>
    <cellStyle name="Comma [0] 4 9 8 2 2 4" xfId="23494"/>
    <cellStyle name="Comma [0] 2 3 2 2 4 5 3" xfId="23495"/>
    <cellStyle name="Comma [0] 2 2 3 5 2 3 2 2" xfId="23496"/>
    <cellStyle name="Comma [0] 2 2 3 5 2 3 2 2 2" xfId="23497"/>
    <cellStyle name="Comma [0] 2 2 3 5 2 3 3 2" xfId="23498"/>
    <cellStyle name="Comma [0] 2 2 3 5 2 3 4 2" xfId="23499"/>
    <cellStyle name="Comma [0] 2 2 3 5 2 3 5" xfId="23500"/>
    <cellStyle name="Comma [0] 4 2 2 7 3 5" xfId="23501"/>
    <cellStyle name="Comma [0] 2 2 4 4 3 2 2 2 2" xfId="23502"/>
    <cellStyle name="Comma [0] 2 3 3 6 2 3 4" xfId="23503"/>
    <cellStyle name="Comma [0] 2 4 3 7 2 3 2" xfId="23504"/>
    <cellStyle name="Comma [0] 2 2 3 5 2 3 6" xfId="23505"/>
    <cellStyle name="Comma [0] 2 2 3 5 2 3 7" xfId="23506"/>
    <cellStyle name="Comma [0] 2 2 3 5 2 4 4" xfId="23507"/>
    <cellStyle name="Comma [0] 2 2 3 5 2 4 5" xfId="23508"/>
    <cellStyle name="Comma [0] 2 2 3 5 2 5 2" xfId="23509"/>
    <cellStyle name="Comma [0] 2 3 2 2 6 5 3" xfId="23510"/>
    <cellStyle name="Comma [0] 2 2 3 5 2 5 2 2" xfId="23511"/>
    <cellStyle name="Comma [0] 2 2 3 5 2 5 3" xfId="23512"/>
    <cellStyle name="Comma [0] 2 2 3 5 2 5 4" xfId="23513"/>
    <cellStyle name="Comma [0] 2 2 3 5 2 5 5" xfId="23514"/>
    <cellStyle name="Comma [0] 2 2 3 5 2 6 2" xfId="23515"/>
    <cellStyle name="Comma [0] 2 2 3 5 3" xfId="23516"/>
    <cellStyle name="Comma [0] 2 2 3 5 3 10" xfId="23517"/>
    <cellStyle name="Comma [0] 2 2 3 5 3 2" xfId="23518"/>
    <cellStyle name="Comma [0] 2 2 3 5 3 2 2" xfId="23519"/>
    <cellStyle name="Comma [0] 2 2 3 5 3 2 3" xfId="23520"/>
    <cellStyle name="Comma [0] 2 2 3 5 3 2 4" xfId="23521"/>
    <cellStyle name="Comma [0] 2 2 3 5 3 2 5" xfId="23522"/>
    <cellStyle name="Comma [0] 2 4 3 7 3 2 2" xfId="23523"/>
    <cellStyle name="Comma [0] 2 2 3 5 3 2 6" xfId="23524"/>
    <cellStyle name="Comma [0] 2 4 3 7 3 2 3" xfId="23525"/>
    <cellStyle name="Comma [0] 2 2 3 5 3 2 7" xfId="23526"/>
    <cellStyle name="Comma [0] 2 2 3 5 3 3 2" xfId="23527"/>
    <cellStyle name="Comma [0] 2 2 3 5 3 3 3" xfId="23528"/>
    <cellStyle name="Comma [0] 2 2 3 5 3 3 4" xfId="23529"/>
    <cellStyle name="Comma [0] 2 2 3 5 3 3 5" xfId="23530"/>
    <cellStyle name="Comma [0] 2 4 3 7 3 3 2" xfId="23531"/>
    <cellStyle name="Comma [0] 2 2 3 5 3 3 6" xfId="23532"/>
    <cellStyle name="Comma [0] 2 2 3 5 3 3 7" xfId="23533"/>
    <cellStyle name="Comma [0] 2 2 3 5 3 4 3" xfId="23534"/>
    <cellStyle name="Comma [0] 2 2 3 5 3 4 4" xfId="23535"/>
    <cellStyle name="Comma [0] 2 2 3 5 3 4 5" xfId="23536"/>
    <cellStyle name="Comma [0] 2 2 3 5 3 5 2" xfId="23537"/>
    <cellStyle name="Comma [0] 2 2 3 5 3 6 2" xfId="23538"/>
    <cellStyle name="Comma [0] 2 2 3 5 3 7 2" xfId="23539"/>
    <cellStyle name="Comma [0] 2 2 3 5 3 8" xfId="23540"/>
    <cellStyle name="Comma [0] 2 2 3 5 3 9" xfId="23541"/>
    <cellStyle name="Comma [0] 2 3 7 10 2 2" xfId="23542"/>
    <cellStyle name="Comma [0] 2 2 3 5 4 10" xfId="23543"/>
    <cellStyle name="Comma [0] 2 2 4 5 5 2 2 2" xfId="23544"/>
    <cellStyle name="Comma [0] 2 2 4 18 2 5" xfId="23545"/>
    <cellStyle name="Comma [0] 2 2 8 4 3 2 3" xfId="23546"/>
    <cellStyle name="Comma [0] 2 3 2 4 3 5 5" xfId="23547"/>
    <cellStyle name="Comma [0] 2 2 3 5 4 2 2 4" xfId="23548"/>
    <cellStyle name="Comma [0] 2 2 4 5 5 2 2 3" xfId="23549"/>
    <cellStyle name="Comma [0] 2 2 8 4 3 2 4" xfId="23550"/>
    <cellStyle name="Comma [0] 2 3 8 5 3 2 2" xfId="23551"/>
    <cellStyle name="Comma [0] 2 2 3 5 4 2 2 5" xfId="23552"/>
    <cellStyle name="Comma [0] 2 2 3 5 4 2 3" xfId="23553"/>
    <cellStyle name="Comma [0] 4 3 4 4 3 2 3" xfId="23554"/>
    <cellStyle name="Comma [0] 2 2 3 5 4 2 3 2" xfId="23555"/>
    <cellStyle name="Comma [0] 2 2 3 5 4 2 4" xfId="23556"/>
    <cellStyle name="Comma [0] 2 2 3 5 4 2 4 2" xfId="23557"/>
    <cellStyle name="Comma [0] 2 3 2 6 3 2 2 4" xfId="23558"/>
    <cellStyle name="Comma [0] 2 2 3 5 4 2 5" xfId="23559"/>
    <cellStyle name="Comma [0] 3 2 8 2 3 2 2 2" xfId="23560"/>
    <cellStyle name="Comma [0] 2 4 3 7 4 2 2" xfId="23561"/>
    <cellStyle name="Comma [0] 2 2 3 5 4 2 6" xfId="23562"/>
    <cellStyle name="Comma [0] 2 2 3 5 4 2 7" xfId="23563"/>
    <cellStyle name="Comma [0] 2 2 3 5 4 3 2" xfId="23564"/>
    <cellStyle name="Comma [0] 2 2 4 5 5 3 2 2" xfId="23565"/>
    <cellStyle name="Comma [0] 2 3 2 4 4 5 5" xfId="23566"/>
    <cellStyle name="Comma [0] 3 3 2 4 5" xfId="23567"/>
    <cellStyle name="Comma [0] 2 2 3 5 4 3 2 4" xfId="23568"/>
    <cellStyle name="Comma [0] 2 2 4 5 5 3 2 3" xfId="23569"/>
    <cellStyle name="Comma [0] 2 3 8 5 4 2 2" xfId="23570"/>
    <cellStyle name="Comma [0] 3 3 2 4 6" xfId="23571"/>
    <cellStyle name="Comma [0] 2 2 3 5 4 3 2 5" xfId="23572"/>
    <cellStyle name="Comma [0] 2 2 3 5 4 3 3" xfId="23573"/>
    <cellStyle name="Comma [0] 3 3 2 5 3" xfId="23574"/>
    <cellStyle name="Comma [0] 2 2 3 5 4 3 3 2" xfId="23575"/>
    <cellStyle name="Comma [0] 2 2 3 5 4 3 4" xfId="23576"/>
    <cellStyle name="Comma [0] 3 3 2 6 3" xfId="23577"/>
    <cellStyle name="Comma [0] 2 2 3 5 4 3 4 2" xfId="23578"/>
    <cellStyle name="Comma [0] 2 3 2 6 3 3 2 4" xfId="23579"/>
    <cellStyle name="Comma [0] 2 2 3 5 4 3 5" xfId="23580"/>
    <cellStyle name="Comma [0] 2 2 3 5 4 3 6" xfId="23581"/>
    <cellStyle name="Comma [0] 2 2 3 5 4 3 7" xfId="23582"/>
    <cellStyle name="Comma [0] 2 2 3 5 4 4 2" xfId="23583"/>
    <cellStyle name="Comma [0] 2 2 3 5 4 4 3" xfId="23584"/>
    <cellStyle name="Comma [0] 2 2 3 5 4 4 4" xfId="23585"/>
    <cellStyle name="Comma [0] 2 2 3 5 4 4 5" xfId="23586"/>
    <cellStyle name="Comma [0] 2 2 3 5 4 5 2" xfId="23587"/>
    <cellStyle name="Comma [0] 2 2 3 5 4 7 2" xfId="23588"/>
    <cellStyle name="Comma [0] 4 10 7 2 2 5" xfId="23589"/>
    <cellStyle name="Comma [0] 2 2 3 5 5 2 2" xfId="23590"/>
    <cellStyle name="Comma [0] 2 3 3 6 8 2 4 2" xfId="23591"/>
    <cellStyle name="Comma [0] 2 2 3 5 5 2 3" xfId="23592"/>
    <cellStyle name="Comma [0] 2 2 3 5 5 2 4" xfId="23593"/>
    <cellStyle name="Comma [0] 2 2 3 5 5 2 5" xfId="23594"/>
    <cellStyle name="Comma [0] 2 4 3 7 5 2 2" xfId="23595"/>
    <cellStyle name="Comma [0] 2 2 3 5 5 2 6" xfId="23596"/>
    <cellStyle name="Comma [0] 3 2 2 18 2 2 2" xfId="23597"/>
    <cellStyle name="Comma [0] 2 2 3 5 5 2 7" xfId="23598"/>
    <cellStyle name="Comma [0] 3 12 3 3 2 2" xfId="23599"/>
    <cellStyle name="Comma [0] 2 2 4 7 3 3 7" xfId="23600"/>
    <cellStyle name="Comma [0] 2 2 3 5 5 3" xfId="23601"/>
    <cellStyle name="Comma [0] 3 4 2 4 3 2" xfId="23602"/>
    <cellStyle name="Comma [0] 2 2 3 5 5 3 2 2 2" xfId="23603"/>
    <cellStyle name="Comma [0] 2 2 4 5 6 3 2 2" xfId="23604"/>
    <cellStyle name="Comma [0] 2 3 2 5 4 5 5" xfId="23605"/>
    <cellStyle name="Comma [0] 3 4 2 4 5" xfId="23606"/>
    <cellStyle name="Comma [0] 2 2 3 5 5 3 2 4" xfId="23607"/>
    <cellStyle name="Comma [0] 2 2 4 5 6 3 2 3" xfId="23608"/>
    <cellStyle name="Comma [0] 3 2 7 7 2 2 2 2" xfId="23609"/>
    <cellStyle name="Comma [0] 2 3 8 6 4 2 2" xfId="23610"/>
    <cellStyle name="Comma [0] 3 4 2 4 6" xfId="23611"/>
    <cellStyle name="Comma [0] 2 2 3 5 5 3 2 5" xfId="23612"/>
    <cellStyle name="Comma [0] 2 2 3 5 5 3 3" xfId="23613"/>
    <cellStyle name="Comma [0] 3 4 2 5 3" xfId="23614"/>
    <cellStyle name="Comma [0] 2 2 3 5 5 3 3 2" xfId="23615"/>
    <cellStyle name="Comma [0] 2 2 3 5 5 3 4" xfId="23616"/>
    <cellStyle name="Comma [0] 2 2 3 5 5 3 5" xfId="23617"/>
    <cellStyle name="Comma [0] 2 2 3 5 5 3 6" xfId="23618"/>
    <cellStyle name="Comma [0] 2 2 3 5 5 3 7" xfId="23619"/>
    <cellStyle name="Comma [0] 2 2 3 5 5 4 2" xfId="23620"/>
    <cellStyle name="Comma [0] 2 2 3 5 5 4 3" xfId="23621"/>
    <cellStyle name="Comma [0] 2 2 3 5 5 4 4" xfId="23622"/>
    <cellStyle name="Comma [0] 2 2 3 5 5 4 5" xfId="23623"/>
    <cellStyle name="Comma [0] 3 12 3 3 2 4" xfId="23624"/>
    <cellStyle name="Comma [0] 2 2 3 5 5 5" xfId="23625"/>
    <cellStyle name="Comma [0] 2 2 3 5 5 5 2" xfId="23626"/>
    <cellStyle name="Comma [0] 2 2 3 5 5 5 4" xfId="23627"/>
    <cellStyle name="Comma [0] 2 3 3 6 5 5 3" xfId="23628"/>
    <cellStyle name="Comma [0] 4 5 3 4 3" xfId="23629"/>
    <cellStyle name="Comma [0] 2 2 3 6 6 4 2 2" xfId="23630"/>
    <cellStyle name="Comma [0] 2 2 3 5 5 5 5" xfId="23631"/>
    <cellStyle name="Comma [0] 2 2 3 5 5 6 2" xfId="23632"/>
    <cellStyle name="Comma [0] 2 2 3 5 5 7" xfId="23633"/>
    <cellStyle name="Comma [0] 2 2 3 5 5 7 2" xfId="23634"/>
    <cellStyle name="Comma [0] 2 2 3 5 5 8" xfId="23635"/>
    <cellStyle name="Comma [0] 2 2 3 5 5 9" xfId="23636"/>
    <cellStyle name="Comma [0] 2 2 3 5 6 10" xfId="23637"/>
    <cellStyle name="Comma [0] 2 3 3 2 6 3" xfId="23638"/>
    <cellStyle name="Comma [0] 3 2 9 4 4 5" xfId="23639"/>
    <cellStyle name="Comma [0] 2 3 2 4 9 2 5" xfId="23640"/>
    <cellStyle name="Comma [0] 4 10 7 3 2 5" xfId="23641"/>
    <cellStyle name="Comma [0] 2 2 3 5 6 2 2" xfId="23642"/>
    <cellStyle name="Comma [0] 2 2 4 5 7 2 2 2" xfId="23643"/>
    <cellStyle name="Comma [0] 2 2 8 6 3 2 3" xfId="23644"/>
    <cellStyle name="Comma [0] 2 3 2 6 3 5 5" xfId="23645"/>
    <cellStyle name="Comma [0] 2 4 19 2" xfId="23646"/>
    <cellStyle name="Comma [0] 2 2 3 5 6 2 2 4" xfId="23647"/>
    <cellStyle name="Comma [0] 2 2 4 5 7 2 2 3" xfId="23648"/>
    <cellStyle name="Comma [0] 2 2 8 6 3 2 4" xfId="23649"/>
    <cellStyle name="Comma [0] 2 3 8 7 3 2 2" xfId="23650"/>
    <cellStyle name="Comma [0] 2 4 19 3" xfId="23651"/>
    <cellStyle name="Comma [0] 2 2 3 5 6 2 2 5" xfId="23652"/>
    <cellStyle name="Comma [0] 3 5 14 2" xfId="23653"/>
    <cellStyle name="Comma [0] 2 3 3 6 8 3 4 2" xfId="23654"/>
    <cellStyle name="Comma [0] 4 5 6 2 4 2" xfId="23655"/>
    <cellStyle name="Comma [0] 2 2 3 5 6 2 3" xfId="23656"/>
    <cellStyle name="Comma [0] 4 3 4 6 3 2 3" xfId="23657"/>
    <cellStyle name="Comma [0] 2 2 3 5 6 2 3 2" xfId="23658"/>
    <cellStyle name="Comma [0] 2 2 3 5 6 2 4" xfId="23659"/>
    <cellStyle name="Comma [0] 2 2 3 5 6 2 4 2" xfId="23660"/>
    <cellStyle name="Comma [0] 2 3 2 6 5 2 2 4" xfId="23661"/>
    <cellStyle name="Comma [0] 2 2 3 5 6 2 5" xfId="23662"/>
    <cellStyle name="Comma [0] 2 2 3 5 6 2 6" xfId="23663"/>
    <cellStyle name="Comma [0] 3 3 5 8 3 2 5" xfId="23664"/>
    <cellStyle name="Comma [0] 3 12 3 3 3 2" xfId="23665"/>
    <cellStyle name="Comma [0] 2 2 3 5 6 3" xfId="23666"/>
    <cellStyle name="Comma [0] 2 2 3 5 6 3 2" xfId="23667"/>
    <cellStyle name="Comma [0] 2 2 4 5 7 3 2 2" xfId="23668"/>
    <cellStyle name="Comma [0] 2 3 2 6 4 5 5" xfId="23669"/>
    <cellStyle name="Comma [0] 3 5 2 4 5" xfId="23670"/>
    <cellStyle name="Comma [0] 2 2 3 5 6 3 2 4" xfId="23671"/>
    <cellStyle name="Comma [0] 2 2 4 5 7 3 2 3" xfId="23672"/>
    <cellStyle name="Comma [0] 3 2 7 7 3 2 2 2" xfId="23673"/>
    <cellStyle name="Comma [0] 2 3 8 7 4 2 2" xfId="23674"/>
    <cellStyle name="Comma [0] 2 2 3 5 6 3 2 5" xfId="23675"/>
    <cellStyle name="Comma [0] 2 2 3 5 6 3 3" xfId="23676"/>
    <cellStyle name="Comma [0] 3 5 2 5 3" xfId="23677"/>
    <cellStyle name="Comma [0] 2 2 3 5 6 3 3 2" xfId="23678"/>
    <cellStyle name="Comma [0] 2 2 3 5 6 3 4" xfId="23679"/>
    <cellStyle name="Comma [0] 2 2 3 5 6 3 4 2" xfId="23680"/>
    <cellStyle name="Comma [0] 2 3 2 6 5 3 2 4" xfId="23681"/>
    <cellStyle name="Comma [0] 2 2 3 5 6 3 5" xfId="23682"/>
    <cellStyle name="Comma [0] 2 2 3 5 6 3 6" xfId="23683"/>
    <cellStyle name="Comma [0] 2 2 3 5 6 3 7" xfId="23684"/>
    <cellStyle name="Comma [0] 2 2 3 5 6 4" xfId="23685"/>
    <cellStyle name="Comma [0] 2 2 3 5 6 4 2" xfId="23686"/>
    <cellStyle name="Comma [0] 3 2 2 5 5 2 2 2 2" xfId="23687"/>
    <cellStyle name="Comma [0] 2 2 3 5 6 4 3" xfId="23688"/>
    <cellStyle name="Comma [0] 2 2 3 5 6 4 4" xfId="23689"/>
    <cellStyle name="Comma [0] 2 2 3 5 6 4 5" xfId="23690"/>
    <cellStyle name="Comma [0] 2 2 3 5 6 5" xfId="23691"/>
    <cellStyle name="Comma [0] 2 2 3 5 6 5 2" xfId="23692"/>
    <cellStyle name="Comma [0] 2 2 3 5 6 5 4" xfId="23693"/>
    <cellStyle name="Comma [0] 2 3 3 6 6 5 3" xfId="23694"/>
    <cellStyle name="Comma [0] 4 5 4 4 3" xfId="23695"/>
    <cellStyle name="Comma [0] 2 2 3 6 6 5 2 2" xfId="23696"/>
    <cellStyle name="Comma [0] 2 2 3 5 6 6 2" xfId="23697"/>
    <cellStyle name="Comma [0] 2 2 3 5 6 7" xfId="23698"/>
    <cellStyle name="Comma [0] 2 2 3 5 6 7 2" xfId="23699"/>
    <cellStyle name="Comma [0] 2 2 3 5 6 8" xfId="23700"/>
    <cellStyle name="Comma [0] 3 3 7 6 5" xfId="23701"/>
    <cellStyle name="Comma [0] 3 3 7 6 2 3" xfId="23702"/>
    <cellStyle name="Comma [0] 2 2 3 5 7 10" xfId="23703"/>
    <cellStyle name="Comma [0] 2 2 6 5 2 2 5" xfId="23704"/>
    <cellStyle name="Comma [0] 2 2 3 5 7 2 2" xfId="23705"/>
    <cellStyle name="Comma [0] 4 5 6 3 4 2" xfId="23706"/>
    <cellStyle name="Comma [0] 2 2 3 5 7 2 3" xfId="23707"/>
    <cellStyle name="Comma [0] 4 3 4 7 3 2 3" xfId="23708"/>
    <cellStyle name="Comma [0] 2 2 3 5 7 2 3 2" xfId="23709"/>
    <cellStyle name="Comma [0] 2 2 3 5 7 2 4" xfId="23710"/>
    <cellStyle name="Comma [0] 2 2 3 5 7 2 4 2" xfId="23711"/>
    <cellStyle name="Comma [0] 2 3 2 6 6 2 2 4" xfId="23712"/>
    <cellStyle name="Comma [0] 2 2 3 5 7 2 5" xfId="23713"/>
    <cellStyle name="Comma [0] 2 2 3 5 7 2 6" xfId="23714"/>
    <cellStyle name="Comma [0] 2 2 3 5 7 2 7" xfId="23715"/>
    <cellStyle name="Comma [0] 2 2 4 9 3 3 2 5" xfId="23716"/>
    <cellStyle name="Comma [0] 3 12 3 3 4 2" xfId="23717"/>
    <cellStyle name="Comma [0] 2 2 4 7 9 2 2 2" xfId="23718"/>
    <cellStyle name="Comma [0] 2 2 3 5 7 3" xfId="23719"/>
    <cellStyle name="Comma [0] 2 2 3 7 8 2 2 4" xfId="23720"/>
    <cellStyle name="Comma [0] 2 2 3 5 7 3 2" xfId="23721"/>
    <cellStyle name="Comma [0] 2 2 3 5 7 3 3" xfId="23722"/>
    <cellStyle name="Comma [0] 3 6 2 5 3" xfId="23723"/>
    <cellStyle name="Comma [0] 2 2 3 5 7 3 3 2" xfId="23724"/>
    <cellStyle name="Comma [0] 2 2 3 5 7 3 4" xfId="23725"/>
    <cellStyle name="Comma [0] 2 2 3 5 7 3 4 2" xfId="23726"/>
    <cellStyle name="Comma [0] 2 3 2 6 6 3 2 4" xfId="23727"/>
    <cellStyle name="Comma [0] 2 2 3 5 7 3 5" xfId="23728"/>
    <cellStyle name="Comma [0] 2 2 3 5 7 3 6" xfId="23729"/>
    <cellStyle name="Comma [0] 2 2 3 7 8 2 2 5" xfId="23730"/>
    <cellStyle name="Comma [0] 2 2 3 5 7 4" xfId="23731"/>
    <cellStyle name="Comma [0] 2 2 3 5 7 4 2" xfId="23732"/>
    <cellStyle name="Comma [0] 2 2 3 5 7 4 3" xfId="23733"/>
    <cellStyle name="Comma [0] 2 2 3 5 7 4 4" xfId="23734"/>
    <cellStyle name="Comma [0] 2 2 3 5 7 4 5" xfId="23735"/>
    <cellStyle name="Comma [0] 2 2 3 5 7 5" xfId="23736"/>
    <cellStyle name="Comma [0] 2 2 3 5 7 5 2" xfId="23737"/>
    <cellStyle name="Comma [0] 2 2 3 5 7 5 3" xfId="23738"/>
    <cellStyle name="Comma [0] 2 2 3 5 7 5 4" xfId="23739"/>
    <cellStyle name="Comma [0] 2 2 3 5 7 5 5" xfId="23740"/>
    <cellStyle name="Comma [0] 2 2 3 5 7 6" xfId="23741"/>
    <cellStyle name="Comma [0] 2 2 3 5 7 7" xfId="23742"/>
    <cellStyle name="Comma [0] 2 2 3 5 7 7 2" xfId="23743"/>
    <cellStyle name="Comma [0] 2 2 3 5 7 8" xfId="23744"/>
    <cellStyle name="Comma [0] 2 2 3 5 7 9" xfId="23745"/>
    <cellStyle name="Comma [0] 2 2 3 5 8 2" xfId="23746"/>
    <cellStyle name="Comma [0] 2 2 3 5 8 2 2" xfId="23747"/>
    <cellStyle name="Comma [0] 2 2 3 5 8 2 2 2 2" xfId="23748"/>
    <cellStyle name="Comma [0] 2 2 4 7 3 3 2 5" xfId="23749"/>
    <cellStyle name="Comma [0] 3 10 3 3 4 2" xfId="23750"/>
    <cellStyle name="Comma [0] 4 2 14 3 6" xfId="23751"/>
    <cellStyle name="Comma [0] 2 2 4 5 9 2 2 2" xfId="23752"/>
    <cellStyle name="Comma [0] 2 2 8 8 3 2 3" xfId="23753"/>
    <cellStyle name="Comma [0] 2 3 2 8 3 5 5" xfId="23754"/>
    <cellStyle name="Comma [0] 2 2 3 5 8 2 2 4" xfId="23755"/>
    <cellStyle name="Comma [0] 2 2 3 5 8 2 2 5" xfId="23756"/>
    <cellStyle name="Comma [0] 2 2 3 5 8 2 3" xfId="23757"/>
    <cellStyle name="Comma [0] 4 3 4 8 3 2 3" xfId="23758"/>
    <cellStyle name="Comma [0] 2 2 3 5 8 2 3 2" xfId="23759"/>
    <cellStyle name="Comma [0] 2 2 3 5 8 2 4" xfId="23760"/>
    <cellStyle name="Comma [0] 2 2 3 5 8 2 4 2" xfId="23761"/>
    <cellStyle name="Comma [0] 2 3 2 6 7 2 2 4" xfId="23762"/>
    <cellStyle name="Comma [0] 2 2 3 5 8 2 5" xfId="23763"/>
    <cellStyle name="Comma [0] 2 2 3 5 8 2 6" xfId="23764"/>
    <cellStyle name="Comma [0] 2 2 3 5 8 2 7" xfId="23765"/>
    <cellStyle name="Comma [0] 2 2 3 5 8 3" xfId="23766"/>
    <cellStyle name="Comma [0] 2 2 3 5 8 3 2" xfId="23767"/>
    <cellStyle name="Comma [0] 2 2 3 5 8 3 2 2 2" xfId="23768"/>
    <cellStyle name="Comma [0] 2 3 2 8 4 5 5" xfId="23769"/>
    <cellStyle name="Comma [0] 3 7 2 4 5" xfId="23770"/>
    <cellStyle name="Comma [0] 2 2 3 5 8 3 2 4" xfId="23771"/>
    <cellStyle name="Comma [0] 2 2 3 5 8 3 2 5" xfId="23772"/>
    <cellStyle name="Comma [0] 2 2 3 5 8 3 3" xfId="23773"/>
    <cellStyle name="Comma [0] 3 7 2 5 3" xfId="23774"/>
    <cellStyle name="Comma [0] 2 2 3 5 8 3 3 2" xfId="23775"/>
    <cellStyle name="Comma [0] 2 2 3 5 8 3 4" xfId="23776"/>
    <cellStyle name="Comma [0] 2 2 3 5 8 3 4 2" xfId="23777"/>
    <cellStyle name="Comma [0] 2 3 2 6 7 3 2 4" xfId="23778"/>
    <cellStyle name="Comma [0] 2 2 3 5 8 3 5" xfId="23779"/>
    <cellStyle name="Comma [0] 2 2 3 5 8 3 6" xfId="23780"/>
    <cellStyle name="Comma [0] 2 2 3 5 8 3 7" xfId="23781"/>
    <cellStyle name="Comma [0] 2 2 3 5 8 5 3" xfId="23782"/>
    <cellStyle name="Comma [0] 2 2 3 5 8 5 4" xfId="23783"/>
    <cellStyle name="Comma [0] 2 2 3 5 8 5 5" xfId="23784"/>
    <cellStyle name="Comma [0] 2 2 3 5 8 7 2" xfId="23785"/>
    <cellStyle name="Comma [0] 2 2 3 5 9 2 2" xfId="23786"/>
    <cellStyle name="Comma [0] 2 2 3 5 9 2 3" xfId="23787"/>
    <cellStyle name="Comma [0] 2 2 3 5 9 2 4" xfId="23788"/>
    <cellStyle name="Comma [0] 2 2 3 5 9 2 5" xfId="23789"/>
    <cellStyle name="Comma [0] 2 2 3 5 9 3" xfId="23790"/>
    <cellStyle name="Comma [0] 2 2 3 5 9 3 2" xfId="23791"/>
    <cellStyle name="Comma [0] 3 3 2 3 5 5" xfId="23792"/>
    <cellStyle name="Comma [0] 2 2 5 2 2" xfId="23793"/>
    <cellStyle name="Comma [0] 4 3 3 3 5 3" xfId="23794"/>
    <cellStyle name="Comma [0] 2 2 3 6" xfId="23795"/>
    <cellStyle name="Comma [0] 2 2 3 6 10 2" xfId="23796"/>
    <cellStyle name="Comma [0] 2 2 3 6 10 2 3" xfId="23797"/>
    <cellStyle name="Comma [0] 2 2 4 19 5" xfId="23798"/>
    <cellStyle name="Comma [0] 2 2 3 6 10 2 4" xfId="23799"/>
    <cellStyle name="Comma [0] 2 2 3 6 10 2 5" xfId="23800"/>
    <cellStyle name="Comma [0] 2 2 3 6 10 4 2" xfId="23801"/>
    <cellStyle name="Comma [0] 2 3 6 3 2" xfId="23802"/>
    <cellStyle name="Comma [0] 2 2 6 5 2" xfId="23803"/>
    <cellStyle name="Comma [0] 2 2 3 6 10 7" xfId="23804"/>
    <cellStyle name="Comma [0] 2 3 6 6" xfId="23805"/>
    <cellStyle name="Comma [0] 2 2 3 6 11 2" xfId="23806"/>
    <cellStyle name="Comma [0] 4 3 5 4 9" xfId="23807"/>
    <cellStyle name="Comma [0] 2 2 3 6 11 2 2 2" xfId="23808"/>
    <cellStyle name="Comma [0] 3 3 3 5 5 5" xfId="23809"/>
    <cellStyle name="Comma [0] 2 2 3 6 11 3 2" xfId="23810"/>
    <cellStyle name="Comma [0] 2 3 7 2 2" xfId="23811"/>
    <cellStyle name="Comma [0] 2 2 3 6 11 4" xfId="23812"/>
    <cellStyle name="Comma [0] 2 3 7 3" xfId="23813"/>
    <cellStyle name="Comma [0] 2 2 3 6 11 4 2" xfId="23814"/>
    <cellStyle name="Comma [0] 2 3 7 3 2" xfId="23815"/>
    <cellStyle name="Comma [0] 2 2 3 6 11 5" xfId="23816"/>
    <cellStyle name="Comma [0] 2 3 7 4" xfId="23817"/>
    <cellStyle name="Comma [0] 2 2 3 6 11 6" xfId="23818"/>
    <cellStyle name="Comma [0] 2 3 7 5" xfId="23819"/>
    <cellStyle name="Comma [0] 2 2 6 6 2" xfId="23820"/>
    <cellStyle name="Comma [0] 2 2 4 7 12 2 2" xfId="23821"/>
    <cellStyle name="Comma [0] 2 2 3 6 11 7" xfId="23822"/>
    <cellStyle name="Comma [0] 2 3 7 6" xfId="23823"/>
    <cellStyle name="Comma [0] 2 2 5 5 2 2" xfId="23824"/>
    <cellStyle name="Comma [0] 2 2 3 6 12" xfId="23825"/>
    <cellStyle name="Comma [0] 2 2 3 6 12 2" xfId="23826"/>
    <cellStyle name="Comma [0] 2 2 3 6 12 4" xfId="23827"/>
    <cellStyle name="Comma [0] 2 3 8 3" xfId="23828"/>
    <cellStyle name="Comma [0] 2 2 3 6 12 5" xfId="23829"/>
    <cellStyle name="Comma [0] 2 3 8 4" xfId="23830"/>
    <cellStyle name="Comma [0] 3 3 7 2 3 2 5" xfId="23831"/>
    <cellStyle name="Comma [0] 3 3 3 7 4 5" xfId="23832"/>
    <cellStyle name="Comma [0] 2 2 4 7 2 4 4" xfId="23833"/>
    <cellStyle name="Comma [0] 2 2 3 6 13 2 2" xfId="23834"/>
    <cellStyle name="Comma [0] 2 2 4 3 4 3 2 4" xfId="23835"/>
    <cellStyle name="Comma [0] 2 2 3 6 13 3" xfId="23836"/>
    <cellStyle name="Comma [0] 2 3 9 2" xfId="23837"/>
    <cellStyle name="Comma [0] 3 3 5 8 2 3" xfId="23838"/>
    <cellStyle name="Comma [0] 2 2 4 9 3 2 2" xfId="23839"/>
    <cellStyle name="Comma [0] 3 3 5 8 2 4" xfId="23840"/>
    <cellStyle name="Comma [0] 2 2 4 9 3 2 3" xfId="23841"/>
    <cellStyle name="Comma [0] 2 4 6 5 4 2 2" xfId="23842"/>
    <cellStyle name="Comma [0] 2 2 4 3 4 3 2 5" xfId="23843"/>
    <cellStyle name="Comma [0] 2 2 3 6 13 4" xfId="23844"/>
    <cellStyle name="Comma [0] 2 3 9 3" xfId="23845"/>
    <cellStyle name="Comma [0] 2 2 3 6 14 2" xfId="23846"/>
    <cellStyle name="Comma [0] 2 2 3 6 15 2" xfId="23847"/>
    <cellStyle name="Comma [0] 2 3 3 4 3 3 2 5" xfId="23848"/>
    <cellStyle name="Comma [0] 3 3 7 4 4 2 2" xfId="23849"/>
    <cellStyle name="Comma [0] 3 3 5 8 4 2" xfId="23850"/>
    <cellStyle name="Comma [0] 2 3 3 2 9 2 2 2" xfId="23851"/>
    <cellStyle name="Comma [0] 3 3 7 4 4 4" xfId="23852"/>
    <cellStyle name="Comma [0] 3 3 5 8 6" xfId="23853"/>
    <cellStyle name="Comma [0] 2 3 3 2 9 2 4" xfId="23854"/>
    <cellStyle name="Comma [0] 2 2 3 6 17" xfId="23855"/>
    <cellStyle name="Comma [0] 3 3 7 4 4 5" xfId="23856"/>
    <cellStyle name="Comma [0] 3 3 5 8 7" xfId="23857"/>
    <cellStyle name="Comma [0] 2 3 3 2 9 2 5" xfId="23858"/>
    <cellStyle name="Comma [0] 2 2 3 6 18" xfId="23859"/>
    <cellStyle name="Comma [0] 3 2 12 3" xfId="23860"/>
    <cellStyle name="Comma [0] 2 2 5 2 2 2" xfId="23861"/>
    <cellStyle name="Comma [0] 2 2 3 6 2" xfId="23862"/>
    <cellStyle name="Comma [0] 4 5 9 2" xfId="23863"/>
    <cellStyle name="Comma [0] 2 4 3 11 3 2" xfId="23864"/>
    <cellStyle name="Comma [0] 2 2 3 6 2 10" xfId="23865"/>
    <cellStyle name="Comma [0] 3 2 12 3 2" xfId="23866"/>
    <cellStyle name="Comma [0] 2 2 5 2 2 2 2" xfId="23867"/>
    <cellStyle name="Comma [0] 2 2 3 6 2 2" xfId="23868"/>
    <cellStyle name="Comma [0] 2 3 3 2 3 5 3" xfId="23869"/>
    <cellStyle name="Comma [0] 3 2 2 7 2 3 2" xfId="23870"/>
    <cellStyle name="Comma [0] 2 2 3 6 2 2 2 2" xfId="23871"/>
    <cellStyle name="Comma [0] 3 2 2 7 2 3 2 2" xfId="23872"/>
    <cellStyle name="Comma [0] 2 2 3 6 2 2 2 2 2" xfId="23873"/>
    <cellStyle name="Comma [0] 2 3 11 6 2 4" xfId="23874"/>
    <cellStyle name="Comma [0] 2 3 3 2 3 5 4" xfId="23875"/>
    <cellStyle name="Comma [0] 3 4 4 3 3 3 2" xfId="23876"/>
    <cellStyle name="Comma [0] 3 2 2 7 2 3 3" xfId="23877"/>
    <cellStyle name="Comma [0] 2 2 3 6 2 2 2 3" xfId="23878"/>
    <cellStyle name="Comma [0] 3 3 2 8 2 3 2" xfId="23879"/>
    <cellStyle name="Comma [0] 2 2 4 6 3 2 2 2" xfId="23880"/>
    <cellStyle name="Comma [0] 2 2 9 2 3 2 3" xfId="23881"/>
    <cellStyle name="Comma [0] 2 3 3 7 13" xfId="23882"/>
    <cellStyle name="Comma [0] 2 3 3 2 3 5 5" xfId="23883"/>
    <cellStyle name="Comma [0] 3 2 2 7 2 3 4" xfId="23884"/>
    <cellStyle name="Comma [0] 2 2 3 6 2 2 2 4" xfId="23885"/>
    <cellStyle name="Comma [0] 2 2 4 6 3 2 2 3" xfId="23886"/>
    <cellStyle name="Comma [0] 2 2 9 2 3 2 4" xfId="23887"/>
    <cellStyle name="Comma [0] 2 3 3 7 14" xfId="23888"/>
    <cellStyle name="Comma [0] 3 21 2" xfId="23889"/>
    <cellStyle name="Comma [0] 2 3 9 3 3 2 2" xfId="23890"/>
    <cellStyle name="Comma [0] 3 16 2" xfId="23891"/>
    <cellStyle name="Comma [0] 3 2 2 7 2 3 5" xfId="23892"/>
    <cellStyle name="Comma [0] 2 2 3 6 2 2 2 5" xfId="23893"/>
    <cellStyle name="Comma [0] 4 3 5 2 3 2 3" xfId="23894"/>
    <cellStyle name="Comma [0] 3 2 2 7 2 4 2" xfId="23895"/>
    <cellStyle name="Comma [0] 2 2 3 6 2 2 3 2" xfId="23896"/>
    <cellStyle name="Comma [0] 2 4 5 2 3 2 2 2" xfId="23897"/>
    <cellStyle name="Comma [0] 3 2 2 7 2 6" xfId="23898"/>
    <cellStyle name="Comma [0] 2 2 4 14 3 4 2" xfId="23899"/>
    <cellStyle name="Comma [0] 2 2 3 6 2 2 5" xfId="23900"/>
    <cellStyle name="Comma [0] 2 4 5 2 3 2 4" xfId="23901"/>
    <cellStyle name="Comma [0] 2 3 3 2 4 5 3" xfId="23902"/>
    <cellStyle name="Comma [0] 3 2 2 7 3 3 2" xfId="23903"/>
    <cellStyle name="Comma [0] 2 2 3 6 2 3 2 2" xfId="23904"/>
    <cellStyle name="Comma [0] 3 2 2 7 3 3 2 2" xfId="23905"/>
    <cellStyle name="Comma [0] 2 2 3 6 2 3 2 2 2" xfId="23906"/>
    <cellStyle name="Comma [0] 2 2 4 5 10 5" xfId="23907"/>
    <cellStyle name="Comma [0] 3 2 2 7 3 4 2" xfId="23908"/>
    <cellStyle name="Comma [0] 2 2 3 6 2 3 3 2" xfId="23909"/>
    <cellStyle name="Comma [0] 3 2 2 7 3 6" xfId="23910"/>
    <cellStyle name="Comma [0] 2 2 3 6 2 3 5" xfId="23911"/>
    <cellStyle name="Comma [0] 3 11 2 2 2 2" xfId="23912"/>
    <cellStyle name="Comma [0] 3 2 2 7 3 8" xfId="23913"/>
    <cellStyle name="Comma [0] 2 2 3 6 2 3 7" xfId="23914"/>
    <cellStyle name="Comma [0] 3 2 2 7 4 5" xfId="23915"/>
    <cellStyle name="Comma [0] 2 2 3 6 2 4 4" xfId="23916"/>
    <cellStyle name="Comma [0] 3 2 2 7 4 6" xfId="23917"/>
    <cellStyle name="Comma [0] 2 2 3 6 2 4 5" xfId="23918"/>
    <cellStyle name="Comma [0] 5 5 3 2 7" xfId="23919"/>
    <cellStyle name="Comma [0] 3 2 14 2 2 2 2" xfId="23920"/>
    <cellStyle name="Comma [0] 3 2 2 7 5 3" xfId="23921"/>
    <cellStyle name="Comma [0] 2 2 3 6 2 5 2" xfId="23922"/>
    <cellStyle name="Comma [0] 3 2 2 7 5 4" xfId="23923"/>
    <cellStyle name="Comma [0] 2 2 3 6 2 5 3" xfId="23924"/>
    <cellStyle name="Comma [0] 3 2 2 7 5 5" xfId="23925"/>
    <cellStyle name="Comma [0] 2 2 3 6 2 5 4" xfId="23926"/>
    <cellStyle name="Comma [0] 2 4 3 2 10" xfId="23927"/>
    <cellStyle name="Comma [0] 3 3 4 7 2 3 2" xfId="23928"/>
    <cellStyle name="Comma [0] 2 2 4 8 2 2 2 2" xfId="23929"/>
    <cellStyle name="Comma [0] 3 2 2 7 5 6" xfId="23930"/>
    <cellStyle name="Comma [0] 2 2 3 6 2 5 5" xfId="23931"/>
    <cellStyle name="Comma [0] 2 2 4 8 2 2 2 3" xfId="23932"/>
    <cellStyle name="Comma [0] 3 2 2 7 6 3" xfId="23933"/>
    <cellStyle name="Comma [0] 2 2 3 6 2 6 2" xfId="23934"/>
    <cellStyle name="Comma [0] 2 3 3 5 3 4 2 2" xfId="23935"/>
    <cellStyle name="Comma [0] 3 2 12 4" xfId="23936"/>
    <cellStyle name="Comma [0] 4 3 8 4 10" xfId="23937"/>
    <cellStyle name="Comma [0] 2 2 5 2 2 3" xfId="23938"/>
    <cellStyle name="Comma [0] 2 2 3 6 3" xfId="23939"/>
    <cellStyle name="Comma [0] 2 2 6 2 5" xfId="23940"/>
    <cellStyle name="Comma [0] 4 9 4 4 2 2" xfId="23941"/>
    <cellStyle name="Comma [0] 2 2 3 6 3 10" xfId="23942"/>
    <cellStyle name="Comma [0] 2 3 3 9" xfId="23943"/>
    <cellStyle name="Comma [0] 3 2 12 4 2" xfId="23944"/>
    <cellStyle name="Comma [0] 2 2 5 2 2 3 2" xfId="23945"/>
    <cellStyle name="Comma [0] 2 2 3 6 3 2" xfId="23946"/>
    <cellStyle name="Comma [0] 3 2 2 8 2 3" xfId="23947"/>
    <cellStyle name="Comma [0] 2 2 3 6 3 2 2" xfId="23948"/>
    <cellStyle name="Comma [0] 2 2 4 6 4 2 2 2" xfId="23949"/>
    <cellStyle name="Comma [0] 2 2 9 3 3 2 3" xfId="23950"/>
    <cellStyle name="Comma [0] 2 3 3 3 3 5 5" xfId="23951"/>
    <cellStyle name="Comma [0] 3 2 2 8 2 3 4" xfId="23952"/>
    <cellStyle name="Comma [0] 2 2 3 6 3 2 2 4" xfId="23953"/>
    <cellStyle name="Comma [0] 2 3 10 7 6 2" xfId="23954"/>
    <cellStyle name="Comma [0] 2 2 4 6 4 2 2 3" xfId="23955"/>
    <cellStyle name="Comma [0] 2 2 9 3 3 2 4" xfId="23956"/>
    <cellStyle name="Comma [0] 2 3 9 4 3 2 2" xfId="23957"/>
    <cellStyle name="Comma [0] 3 2 2 8 2 3 5" xfId="23958"/>
    <cellStyle name="Comma [0] 2 2 3 6 3 2 2 5" xfId="23959"/>
    <cellStyle name="Comma [0] 3 2 2 8 2 4" xfId="23960"/>
    <cellStyle name="Comma [0] 2 2 3 6 3 2 3" xfId="23961"/>
    <cellStyle name="Comma [0] 2 4 5 2 4 2 2" xfId="23962"/>
    <cellStyle name="Comma [0] 4 3 5 3 3 2 3" xfId="23963"/>
    <cellStyle name="Comma [0] 3 2 2 8 2 4 2" xfId="23964"/>
    <cellStyle name="Comma [0] 2 2 3 6 3 2 3 2" xfId="23965"/>
    <cellStyle name="Comma [0] 3 2 2 8 2 5" xfId="23966"/>
    <cellStyle name="Comma [0] 2 2 3 6 3 2 4" xfId="23967"/>
    <cellStyle name="Comma [0] 3 2 2 8 2 5 2" xfId="23968"/>
    <cellStyle name="Comma [0] 2 2 3 6 3 2 4 2" xfId="23969"/>
    <cellStyle name="Comma [0] 2 3 2 7 2 2 2 4" xfId="23970"/>
    <cellStyle name="Comma [0] 3 2 2 8 2 6" xfId="23971"/>
    <cellStyle name="Comma [0] 2 2 3 6 3 2 5" xfId="23972"/>
    <cellStyle name="Comma [0] 3 2 2 8 3 3" xfId="23973"/>
    <cellStyle name="Comma [0] 2 2 3 6 3 3 2" xfId="23974"/>
    <cellStyle name="Comma [0] 3 2 2 8 3 4" xfId="23975"/>
    <cellStyle name="Comma [0] 2 2 3 6 3 3 3" xfId="23976"/>
    <cellStyle name="Comma [0] 4 2 2 5 3" xfId="23977"/>
    <cellStyle name="Comma [0] 3 2 2 8 3 4 2" xfId="23978"/>
    <cellStyle name="Comma [0] 2 2 3 6 3 3 3 2" xfId="23979"/>
    <cellStyle name="Comma [0] 3 2 2 8 3 5" xfId="23980"/>
    <cellStyle name="Comma [0] 2 2 3 6 3 3 4" xfId="23981"/>
    <cellStyle name="Comma [0] 4 2 2 6 3" xfId="23982"/>
    <cellStyle name="Comma [0] 3 2 2 8 3 5 2" xfId="23983"/>
    <cellStyle name="Comma [0] 2 2 3 6 3 3 4 2" xfId="23984"/>
    <cellStyle name="Comma [0] 2 3 2 7 2 3 2 4" xfId="23985"/>
    <cellStyle name="Comma [0] 3 2 2 8 3 6" xfId="23986"/>
    <cellStyle name="Comma [0] 2 2 3 6 3 3 5" xfId="23987"/>
    <cellStyle name="Comma [0] 3 11 2 3 2 2" xfId="23988"/>
    <cellStyle name="Comma [0] 3 2 2 8 3 8" xfId="23989"/>
    <cellStyle name="Comma [0] 2 2 3 6 3 3 7" xfId="23990"/>
    <cellStyle name="Comma [0] 3 2 2 8 4 4" xfId="23991"/>
    <cellStyle name="Comma [0] 2 2 3 6 3 4 3" xfId="23992"/>
    <cellStyle name="Comma [0] 3 2 2 8 4 5" xfId="23993"/>
    <cellStyle name="Comma [0] 2 2 3 6 3 4 4" xfId="23994"/>
    <cellStyle name="Comma [0] 3 2 2 8 4 6" xfId="23995"/>
    <cellStyle name="Comma [0] 2 2 3 6 3 4 5" xfId="23996"/>
    <cellStyle name="Comma [0] 3 2 2 8 5 3" xfId="23997"/>
    <cellStyle name="Comma [0] 2 2 3 6 3 5 2" xfId="23998"/>
    <cellStyle name="Comma [0] 3 2 2 8 6 3" xfId="23999"/>
    <cellStyle name="Comma [0] 2 2 3 6 3 6 2" xfId="24000"/>
    <cellStyle name="Comma [0] 3 2 2 8 7 3" xfId="24001"/>
    <cellStyle name="Comma [0] 2 2 3 6 3 7 2" xfId="24002"/>
    <cellStyle name="Comma [0] 2 2 3 6 3 8" xfId="24003"/>
    <cellStyle name="Comma [0] 2 2 3 6 3 9" xfId="24004"/>
    <cellStyle name="Comma [0] 3 2 6 2 2 2 2 2" xfId="24005"/>
    <cellStyle name="Comma [0] 3 2 2 9 2 3" xfId="24006"/>
    <cellStyle name="Comma [0] 2 2 3 6 4 2 2" xfId="24007"/>
    <cellStyle name="Comma [0] 3 2 9 2 10" xfId="24008"/>
    <cellStyle name="Comma [0] 3 2 2 9 2 3 2 2" xfId="24009"/>
    <cellStyle name="Comma [0] 2 2 3 6 4 2 2 2 2" xfId="24010"/>
    <cellStyle name="Comma [0] 2 3 2 6 13 4" xfId="24011"/>
    <cellStyle name="Comma [0] 2 2 4 6 5 2 2 2" xfId="24012"/>
    <cellStyle name="Comma [0] 2 2 9 4 3 2 3" xfId="24013"/>
    <cellStyle name="Comma [0] 2 3 3 4 3 5 5" xfId="24014"/>
    <cellStyle name="Comma [0] 3 2 2 9 2 3 4" xfId="24015"/>
    <cellStyle name="Comma [0] 2 2 3 6 4 2 2 4" xfId="24016"/>
    <cellStyle name="Comma [0] 2 3 11 7 6 2" xfId="24017"/>
    <cellStyle name="Comma [0] 2 3 2 6 13 5" xfId="24018"/>
    <cellStyle name="Comma [0] 2 2 4 6 5 2 2 3" xfId="24019"/>
    <cellStyle name="Comma [0] 2 2 9 4 3 2 4" xfId="24020"/>
    <cellStyle name="Comma [0] 2 3 9 5 3 2 2" xfId="24021"/>
    <cellStyle name="Comma [0] 3 2 2 9 2 3 5" xfId="24022"/>
    <cellStyle name="Comma [0] 2 2 3 6 4 2 2 5" xfId="24023"/>
    <cellStyle name="Comma [0] 3 2 2 9 2 4" xfId="24024"/>
    <cellStyle name="Comma [0] 2 2 3 6 4 2 3" xfId="24025"/>
    <cellStyle name="Comma [0] 2 4 5 2 5 2 2" xfId="24026"/>
    <cellStyle name="Comma [0] 4 3 5 4 3 2 3" xfId="24027"/>
    <cellStyle name="Comma [0] 3 2 2 9 2 4 2" xfId="24028"/>
    <cellStyle name="Comma [0] 2 2 3 6 4 2 3 2" xfId="24029"/>
    <cellStyle name="Comma [0] 3 2 2 9 2 5" xfId="24030"/>
    <cellStyle name="Comma [0] 2 2 3 6 4 2 4" xfId="24031"/>
    <cellStyle name="Comma [0] 3 2 2 9 2 5 2" xfId="24032"/>
    <cellStyle name="Comma [0] 2 2 3 6 4 2 4 2" xfId="24033"/>
    <cellStyle name="Comma [0] 2 3 2 7 3 2 2 4" xfId="24034"/>
    <cellStyle name="Comma [0] 3 2 2 9 2 6" xfId="24035"/>
    <cellStyle name="Comma [0] 2 2 3 6 4 2 5" xfId="24036"/>
    <cellStyle name="Comma [0] 3 2 2 9 2 8" xfId="24037"/>
    <cellStyle name="Comma [0] 2 2 3 6 4 2 7" xfId="24038"/>
    <cellStyle name="Comma [0] 3 2 6 2 2 2 3" xfId="24039"/>
    <cellStyle name="Comma [0] 2 2 4 7 4 2 7" xfId="24040"/>
    <cellStyle name="Comma [0] 2 2 3 6 4 3" xfId="24041"/>
    <cellStyle name="Comma [0] 3 2 2 9 3 3" xfId="24042"/>
    <cellStyle name="Comma [0] 2 2 3 6 4 3 2" xfId="24043"/>
    <cellStyle name="Comma [0] 4 3 2 4 3 2" xfId="24044"/>
    <cellStyle name="Comma [0] 3 2 2 9 3 3 2 2" xfId="24045"/>
    <cellStyle name="Comma [0] 2 2 3 6 4 3 2 2 2" xfId="24046"/>
    <cellStyle name="Comma [0] 2 2 4 6 5 3 2 2" xfId="24047"/>
    <cellStyle name="Comma [0] 2 3 3 4 4 5 5" xfId="24048"/>
    <cellStyle name="Comma [0] 4 3 2 4 5" xfId="24049"/>
    <cellStyle name="Comma [0] 3 2 2 9 3 3 4" xfId="24050"/>
    <cellStyle name="Comma [0] 2 2 3 6 4 3 2 4" xfId="24051"/>
    <cellStyle name="Comma [0] 2 2 4 6 5 3 2 3" xfId="24052"/>
    <cellStyle name="Comma [0] 2 3 9 5 4 2 2" xfId="24053"/>
    <cellStyle name="Comma [0] 4 3 2 4 6" xfId="24054"/>
    <cellStyle name="Comma [0] 3 2 2 9 3 3 5" xfId="24055"/>
    <cellStyle name="Comma [0] 2 2 3 6 4 3 2 5" xfId="24056"/>
    <cellStyle name="Comma [0] 3 2 2 9 3 4" xfId="24057"/>
    <cellStyle name="Comma [0] 2 2 3 6 4 3 3" xfId="24058"/>
    <cellStyle name="Comma [0] 4 3 2 5 3" xfId="24059"/>
    <cellStyle name="Comma [0] 3 2 2 9 3 4 2" xfId="24060"/>
    <cellStyle name="Comma [0] 2 2 3 6 4 3 3 2" xfId="24061"/>
    <cellStyle name="Comma [0] 3 2 2 9 3 5" xfId="24062"/>
    <cellStyle name="Comma [0] 2 2 3 6 4 3 4" xfId="24063"/>
    <cellStyle name="Comma [0] 4 3 2 6 3" xfId="24064"/>
    <cellStyle name="Comma [0] 3 2 2 9 3 5 2" xfId="24065"/>
    <cellStyle name="Comma [0] 2 2 3 6 4 3 4 2" xfId="24066"/>
    <cellStyle name="Comma [0] 2 3 2 7 3 3 2 4" xfId="24067"/>
    <cellStyle name="Comma [0] 3 2 2 9 3 6" xfId="24068"/>
    <cellStyle name="Comma [0] 2 2 3 6 4 3 5" xfId="24069"/>
    <cellStyle name="Comma [0] 3 2 2 9 3 7" xfId="24070"/>
    <cellStyle name="Comma [0] 2 2 3 6 4 3 6" xfId="24071"/>
    <cellStyle name="Comma [0] 3 11 2 4 2 2" xfId="24072"/>
    <cellStyle name="Comma [0] 3 2 2 9 3 8" xfId="24073"/>
    <cellStyle name="Comma [0] 2 2 3 6 4 3 7" xfId="24074"/>
    <cellStyle name="Comma [0] 3 2 2 9 4 3" xfId="24075"/>
    <cellStyle name="Comma [0] 2 2 3 6 4 4 2" xfId="24076"/>
    <cellStyle name="Comma [0] 3 2 2 9 4 4" xfId="24077"/>
    <cellStyle name="Comma [0] 2 2 3 6 4 4 3" xfId="24078"/>
    <cellStyle name="Comma [0] 3 2 2 9 4 5" xfId="24079"/>
    <cellStyle name="Comma [0] 2 2 3 6 4 4 4" xfId="24080"/>
    <cellStyle name="Comma [0] 3 2 2 9 4 6" xfId="24081"/>
    <cellStyle name="Comma [0] 2 2 3 6 4 4 5" xfId="24082"/>
    <cellStyle name="Comma [0] 3 2 14 2 4 2" xfId="24083"/>
    <cellStyle name="Comma [0] 3 2 6 2 2 2 5" xfId="24084"/>
    <cellStyle name="Comma [0] 2 2 3 6 4 5" xfId="24085"/>
    <cellStyle name="Comma [0] 3 2 2 9 5 3" xfId="24086"/>
    <cellStyle name="Comma [0] 2 2 3 6 4 5 2" xfId="24087"/>
    <cellStyle name="Comma [0] 3 2 2 9 6 3" xfId="24088"/>
    <cellStyle name="Comma [0] 2 2 3 6 4 6 2" xfId="24089"/>
    <cellStyle name="Comma [0] 3 2 2 9 7 3" xfId="24090"/>
    <cellStyle name="Comma [0] 2 2 3 6 4 7 2" xfId="24091"/>
    <cellStyle name="Comma [0] 2 2 3 6 4 8" xfId="24092"/>
    <cellStyle name="Comma [0] 2 2 3 6 4 9" xfId="24093"/>
    <cellStyle name="Comma [0] 2 2 3 6 5 10" xfId="24094"/>
    <cellStyle name="Comma [0] 5 4 2 3 2 2 2" xfId="24095"/>
    <cellStyle name="Comma [0] 3 2 6 2 2 3 2" xfId="24096"/>
    <cellStyle name="Comma [0] 2 2 4 7 4 3 6" xfId="24097"/>
    <cellStyle name="Comma [0] 2 2 3 6 5 2" xfId="24098"/>
    <cellStyle name="Comma [0] 2 2 3 6 5 2 2" xfId="24099"/>
    <cellStyle name="Comma [0] 2 2 5 3 3 3" xfId="24100"/>
    <cellStyle name="Comma [0] 2 2 3 6 5 2 2 2 2" xfId="24101"/>
    <cellStyle name="Comma [0] 2 2 4 7 3" xfId="24102"/>
    <cellStyle name="Comma [0] 2 2 4 6 6 2 2 2" xfId="24103"/>
    <cellStyle name="Comma [0] 2 2 9 5 3 2 3" xfId="24104"/>
    <cellStyle name="Comma [0] 2 3 3 5 3 5 5" xfId="24105"/>
    <cellStyle name="Comma [0] 2 2 3 6 5 2 2 4" xfId="24106"/>
    <cellStyle name="Comma [0] 2 2 4 6 6 2 2 3" xfId="24107"/>
    <cellStyle name="Comma [0] 2 2 9 5 3 2 4" xfId="24108"/>
    <cellStyle name="Comma [0] 2 3 9 6 3 2 2" xfId="24109"/>
    <cellStyle name="Comma [0] 2 2 3 6 5 2 2 5" xfId="24110"/>
    <cellStyle name="Comma [0] 2 2 3 6 5 2 3" xfId="24111"/>
    <cellStyle name="Comma [0] 4 3 5 5 3 2 3" xfId="24112"/>
    <cellStyle name="Comma [0] 2 2 3 6 5 2 3 2" xfId="24113"/>
    <cellStyle name="Comma [0] 2 2 3 6 5 2 4" xfId="24114"/>
    <cellStyle name="Comma [0] 2 3 16 2 2 2 2" xfId="24115"/>
    <cellStyle name="Comma [0] 2 2 3 6 5 2 4 2" xfId="24116"/>
    <cellStyle name="Comma [0] 2 3 10 3 10" xfId="24117"/>
    <cellStyle name="Comma [0] 2 3 2 7 4 2 2 4" xfId="24118"/>
    <cellStyle name="Comma [0] 2 2 3 6 5 2 7" xfId="24119"/>
    <cellStyle name="Comma [0] 2 3 4 2 2 2 2 2" xfId="24120"/>
    <cellStyle name="Comma [0] 3 12 3 4 2 2" xfId="24121"/>
    <cellStyle name="Comma [0] 2 2 4 7 4 3 7" xfId="24122"/>
    <cellStyle name="Comma [0] 2 2 3 6 5 3" xfId="24123"/>
    <cellStyle name="Comma [0] 2 2 3 6 5 3 2" xfId="24124"/>
    <cellStyle name="Comma [0] 2 2 4 6 6 3 2 2" xfId="24125"/>
    <cellStyle name="Comma [0] 2 3 3 5 4 5 5" xfId="24126"/>
    <cellStyle name="Comma [0] 4 4 2 4 5" xfId="24127"/>
    <cellStyle name="Comma [0] 2 2 3 6 5 3 2 4" xfId="24128"/>
    <cellStyle name="Comma [0] 2 2 4 6 6 3 2 3" xfId="24129"/>
    <cellStyle name="Comma [0] 3 2 7 8 2 2 2 2" xfId="24130"/>
    <cellStyle name="Comma [0] 2 3 9 6 4 2 2" xfId="24131"/>
    <cellStyle name="Comma [0] 2 2 3 6 5 3 2 5" xfId="24132"/>
    <cellStyle name="Comma [0] 2 2 3 6 5 3 3" xfId="24133"/>
    <cellStyle name="Comma [0] 4 4 2 5 3" xfId="24134"/>
    <cellStyle name="Comma [0] 2 2 3 6 5 3 3 2" xfId="24135"/>
    <cellStyle name="Comma [0] 2 2 3 6 5 3 4 2" xfId="24136"/>
    <cellStyle name="Comma [0] 2 3 2 7 4 3 2 4" xfId="24137"/>
    <cellStyle name="Comma [0] 2 2 3 6 5 3 6" xfId="24138"/>
    <cellStyle name="Comma [0] 3 11 2 5 2 2" xfId="24139"/>
    <cellStyle name="Comma [0] 2 2 3 6 5 3 7" xfId="24140"/>
    <cellStyle name="Comma [0] 2 2 3 6 5 4 2" xfId="24141"/>
    <cellStyle name="Comma [0] 2 2 3 6 5 4 3" xfId="24142"/>
    <cellStyle name="Comma [0] 2 2 3 6 5 4 4" xfId="24143"/>
    <cellStyle name="Comma [0] 2 2 3 6 5 4 5" xfId="24144"/>
    <cellStyle name="Comma [0] 2 2 3 6 5 5" xfId="24145"/>
    <cellStyle name="Comma [0] 2 2 3 6 5 5 2" xfId="24146"/>
    <cellStyle name="Comma [0] 2 2 3 6 5 5 4" xfId="24147"/>
    <cellStyle name="Comma [0] 3 2 2 6 5 2 2 5" xfId="24148"/>
    <cellStyle name="Comma [0] 2 2 4 8 2 5 2 2" xfId="24149"/>
    <cellStyle name="Comma [0] 2 3 3 7 5 5 2" xfId="24150"/>
    <cellStyle name="Comma [0] 4 6 3 4 2" xfId="24151"/>
    <cellStyle name="Comma [0] 2 2 3 9 3 2 2 2 2" xfId="24152"/>
    <cellStyle name="Comma [0] 2 2 4 4 3 10" xfId="24153"/>
    <cellStyle name="Comma [0] 2 3 3 7 5 5 3" xfId="24154"/>
    <cellStyle name="Comma [0] 4 6 3 4 3" xfId="24155"/>
    <cellStyle name="Comma [0] 2 2 3 6 7 4 2 2" xfId="24156"/>
    <cellStyle name="Comma [0] 2 2 3 6 5 5 5" xfId="24157"/>
    <cellStyle name="Comma [0] 2 2 3 6 5 6" xfId="24158"/>
    <cellStyle name="Comma [0] 2 2 3 6 5 6 2" xfId="24159"/>
    <cellStyle name="Comma [0] 2 2 3 6 5 7" xfId="24160"/>
    <cellStyle name="Comma [0] 2 2 3 6 5 7 2" xfId="24161"/>
    <cellStyle name="Comma [0] 2 2 3 6 5 8" xfId="24162"/>
    <cellStyle name="Comma [0] 2 2 3 6 5 9" xfId="24163"/>
    <cellStyle name="Comma [0] 3 2 6 2 2 4 2" xfId="24164"/>
    <cellStyle name="Comma [0] 2 2 3 6 6 2" xfId="24165"/>
    <cellStyle name="Comma [0] 2 2 3 6 6 2 2" xfId="24166"/>
    <cellStyle name="Comma [0] 4 5 7 2 4 2" xfId="24167"/>
    <cellStyle name="Comma [0] 2 2 3 6 6 2 3" xfId="24168"/>
    <cellStyle name="Comma [0] 4 3 5 6 3 2 3" xfId="24169"/>
    <cellStyle name="Comma [0] 2 2 3 6 6 2 3 2" xfId="24170"/>
    <cellStyle name="Comma [0] 2 2 3 6 6 2 4" xfId="24171"/>
    <cellStyle name="Comma [0] 2 2 3 6 6 2 4 2" xfId="24172"/>
    <cellStyle name="Comma [0] 2 3 2 7 5 2 2 4" xfId="24173"/>
    <cellStyle name="Comma [0] 2 2 3 6 6 2 5" xfId="24174"/>
    <cellStyle name="Comma [0] 2 2 3 6 6 2 6" xfId="24175"/>
    <cellStyle name="Comma [0] 2 2 3 6 6 2 7" xfId="24176"/>
    <cellStyle name="Comma [0] 2 2 3 6 6 3" xfId="24177"/>
    <cellStyle name="Comma [0] 2 2 3 6 6 3 2" xfId="24178"/>
    <cellStyle name="Comma [0] 2 2 3 6 6 3 2 2 2" xfId="24179"/>
    <cellStyle name="Comma [0] 2 3 6 3 3 3" xfId="24180"/>
    <cellStyle name="Comma [0] 2 2 4 6 7 3 2 2" xfId="24181"/>
    <cellStyle name="Comma [0] 2 3 3 6 4 5 5" xfId="24182"/>
    <cellStyle name="Comma [0] 4 5 2 4 5" xfId="24183"/>
    <cellStyle name="Comma [0] 3 3 6 13 2 2" xfId="24184"/>
    <cellStyle name="Comma [0] 2 2 3 6 6 3 2 4" xfId="24185"/>
    <cellStyle name="Comma [0] 2 2 4 6 7 3 2 3" xfId="24186"/>
    <cellStyle name="Comma [0] 3 2 7 8 3 2 2 2" xfId="24187"/>
    <cellStyle name="Comma [0] 2 3 9 7 4 2 2" xfId="24188"/>
    <cellStyle name="Comma [0] 2 2 3 6 6 3 2 5" xfId="24189"/>
    <cellStyle name="Comma [0] 2 2 3 6 6 3 3" xfId="24190"/>
    <cellStyle name="Comma [0] 4 5 2 5 3" xfId="24191"/>
    <cellStyle name="Comma [0] 2 2 3 6 6 3 3 2" xfId="24192"/>
    <cellStyle name="Comma [0] 2 2 3 6 6 3 4" xfId="24193"/>
    <cellStyle name="Comma [0] 2 2 3 6 6 3 4 2" xfId="24194"/>
    <cellStyle name="Comma [0] 2 3 2 7 5 3 2 4" xfId="24195"/>
    <cellStyle name="Comma [0] 2 2 3 6 6 3 5" xfId="24196"/>
    <cellStyle name="Comma [0] 2 2 3 6 6 3 6" xfId="24197"/>
    <cellStyle name="Comma [0] 2 2 3 6 6 3 7" xfId="24198"/>
    <cellStyle name="Comma [0] 2 2 3 6 6 4" xfId="24199"/>
    <cellStyle name="Comma [0] 2 2 3 6 6 4 2" xfId="24200"/>
    <cellStyle name="Comma [0] 3 2 2 5 5 3 2 2 2" xfId="24201"/>
    <cellStyle name="Comma [0] 2 2 3 6 6 4 3" xfId="24202"/>
    <cellStyle name="Comma [0] 2 2 3 6 6 4 4" xfId="24203"/>
    <cellStyle name="Comma [0] 2 2 3 6 6 4 5" xfId="24204"/>
    <cellStyle name="Comma [0] 2 2 3 6 6 5" xfId="24205"/>
    <cellStyle name="Comma [0] 2 2 3 6 6 5 2" xfId="24206"/>
    <cellStyle name="Comma [0] 4 2 6 8 2 2 2 2" xfId="24207"/>
    <cellStyle name="Comma [0] 2 2 3 6 6 5 4" xfId="24208"/>
    <cellStyle name="Comma [0] 2 2 4 4 8 10" xfId="24209"/>
    <cellStyle name="Comma [0] 2 3 3 7 6 5 3" xfId="24210"/>
    <cellStyle name="Comma [0] 4 6 4 4 3" xfId="24211"/>
    <cellStyle name="Comma [0] 2 2 3 6 7 5 2 2" xfId="24212"/>
    <cellStyle name="Comma [0] 2 2 3 6 6 5 5" xfId="24213"/>
    <cellStyle name="Comma [0] 2 2 3 6 6 6" xfId="24214"/>
    <cellStyle name="Comma [0] 2 2 3 6 6 6 2" xfId="24215"/>
    <cellStyle name="Comma [0] 2 2 3 6 6 7" xfId="24216"/>
    <cellStyle name="Comma [0] 2 2 3 6 6 7 2" xfId="24217"/>
    <cellStyle name="Comma [0] 2 2 3 6 6 8" xfId="24218"/>
    <cellStyle name="Comma [0] 2 2 3 6 6 9" xfId="24219"/>
    <cellStyle name="Comma [0] 2 2 3 6 7 2 2" xfId="24220"/>
    <cellStyle name="Comma [0] 2 2 9 10 2 2 2" xfId="24221"/>
    <cellStyle name="Comma [0] 2 2 3 6 7 2 2 2 2" xfId="24222"/>
    <cellStyle name="Comma [0] 2 4 5 3 3 3" xfId="24223"/>
    <cellStyle name="Comma [0] 4 5 7 3 4 2" xfId="24224"/>
    <cellStyle name="Comma [0] 2 2 3 6 7 2 3" xfId="24225"/>
    <cellStyle name="Comma [0] 4 3 5 7 3 2 3" xfId="24226"/>
    <cellStyle name="Comma [0] 2 2 3 6 7 2 3 2" xfId="24227"/>
    <cellStyle name="Comma [0] 2 2 3 6 7 2 4" xfId="24228"/>
    <cellStyle name="Comma [0] 2 2 3 6 7 2 4 2" xfId="24229"/>
    <cellStyle name="Comma [0] 2 3 2 2 16" xfId="24230"/>
    <cellStyle name="Comma [0] 2 3 2 7 6 2 2 4" xfId="24231"/>
    <cellStyle name="Comma [0] 2 2 3 6 7 2 5" xfId="24232"/>
    <cellStyle name="Comma [0] 2 2 3 6 7 2 6" xfId="24233"/>
    <cellStyle name="Comma [0] 2 2 3 6 7 2 7" xfId="24234"/>
    <cellStyle name="Comma [0] 5 7 2 4 5" xfId="24235"/>
    <cellStyle name="Comma [0] 2 2 3 7 8 3 2 4" xfId="24236"/>
    <cellStyle name="Comma [0] 2 2 3 6 7 3" xfId="24237"/>
    <cellStyle name="Comma [0] 2 2 9 10 2 3" xfId="24238"/>
    <cellStyle name="Comma [0] 2 2 3 6 7 3 2" xfId="24239"/>
    <cellStyle name="Comma [0] 3 2 2 9 5 8" xfId="24240"/>
    <cellStyle name="Comma [0] 2 2 4 6 8 3 2 2" xfId="24241"/>
    <cellStyle name="Comma [0] 2 3 3 7 4 5 5" xfId="24242"/>
    <cellStyle name="Comma [0] 4 6 2 4 5" xfId="24243"/>
    <cellStyle name="Comma [0] 2 2 3 6 7 3 2 4" xfId="24244"/>
    <cellStyle name="Comma [0] 3 2 2 9 5 9" xfId="24245"/>
    <cellStyle name="Comma [0] 2 2 4 6 8 3 2 3" xfId="24246"/>
    <cellStyle name="Comma [0] 2 3 9 8 4 2 2" xfId="24247"/>
    <cellStyle name="Comma [0] 2 2 3 6 7 3 2 5" xfId="24248"/>
    <cellStyle name="Comma [0] 2 2 3 6 7 3 3" xfId="24249"/>
    <cellStyle name="Comma [0] 4 6 2 5 3" xfId="24250"/>
    <cellStyle name="Comma [0] 2 2 3 6 7 3 3 2" xfId="24251"/>
    <cellStyle name="Comma [0] 2 2 3 6 7 3 4" xfId="24252"/>
    <cellStyle name="Comma [0] 2 2 3 6 7 3 4 2" xfId="24253"/>
    <cellStyle name="Comma [0] 2 3 2 7 16" xfId="24254"/>
    <cellStyle name="Comma [0] 2 3 2 7 6 3 2 4" xfId="24255"/>
    <cellStyle name="Comma [0] 2 2 3 6 7 3 6" xfId="24256"/>
    <cellStyle name="Comma [0] 2 2 3 7 8 3 2 5" xfId="24257"/>
    <cellStyle name="Comma [0] 2 2 3 6 7 4" xfId="24258"/>
    <cellStyle name="Comma [0] 2 2 9 10 2 4" xfId="24259"/>
    <cellStyle name="Comma [0] 2 2 3 6 7 4 4" xfId="24260"/>
    <cellStyle name="Comma [0] 2 2 3 6 7 4 5" xfId="24261"/>
    <cellStyle name="Comma [0] 2 2 3 6 7 5" xfId="24262"/>
    <cellStyle name="Comma [0] 2 2 9 10 2 5" xfId="24263"/>
    <cellStyle name="Comma [0] 2 2 3 6 7 5 2" xfId="24264"/>
    <cellStyle name="Comma [0] 2 2 3 6 7 5 3" xfId="24265"/>
    <cellStyle name="Comma [0] 2 2 3 6 7 5 4" xfId="24266"/>
    <cellStyle name="Comma [0] 2 4 4 2 10" xfId="24267"/>
    <cellStyle name="Comma [0] 2 2 3 6 7 5 5" xfId="24268"/>
    <cellStyle name="Comma [0] 2 2 3 6 7 6" xfId="24269"/>
    <cellStyle name="Comma [0] 2 2 3 6 7 7" xfId="24270"/>
    <cellStyle name="Comma [0] 2 2 3 6 7 7 2" xfId="24271"/>
    <cellStyle name="Comma [0] 2 2 3 6 7 8" xfId="24272"/>
    <cellStyle name="Comma [0] 2 2 3 6 7 9" xfId="24273"/>
    <cellStyle name="Comma [0] 5 4 2 3 2 5" xfId="24274"/>
    <cellStyle name="Comma [0] 3 4 8 5 5 2 2" xfId="24275"/>
    <cellStyle name="Comma [0] 3 2 6 2 2 6" xfId="24276"/>
    <cellStyle name="Comma [0] 2 2 3 6 8" xfId="24277"/>
    <cellStyle name="Comma [0] 2 2 9 10 3" xfId="24278"/>
    <cellStyle name="Comma [0] 2 2 3 6 8 2" xfId="24279"/>
    <cellStyle name="Comma [0] 2 2 9 10 3 2" xfId="24280"/>
    <cellStyle name="Comma [0] 2 3 10 6 2 2 3" xfId="24281"/>
    <cellStyle name="Comma [0] 2 2 3 6 8 2 2" xfId="24282"/>
    <cellStyle name="Comma [0] 2 2 4 14 3 5" xfId="24283"/>
    <cellStyle name="Comma [0] 2 2 3 6 8 2 2 2 2" xfId="24284"/>
    <cellStyle name="Comma [0] 2 2 3 6 8 2 3" xfId="24285"/>
    <cellStyle name="Comma [0] 2 2 3 6 8 2 4" xfId="24286"/>
    <cellStyle name="Comma [0] 2 2 3 6 8 2 5" xfId="24287"/>
    <cellStyle name="Comma [0] 2 2 3 6 8 2 6" xfId="24288"/>
    <cellStyle name="Comma [0] 2 2 3 6 8 2 7" xfId="24289"/>
    <cellStyle name="Comma [0] 2 2 3 6 8 3" xfId="24290"/>
    <cellStyle name="Comma [0] 2 3 10 6 2 2 4" xfId="24291"/>
    <cellStyle name="Comma [0] 2 2 3 6 8 3 2" xfId="24292"/>
    <cellStyle name="Comma [0] 2 2 4 10 2 3" xfId="24293"/>
    <cellStyle name="Comma [0] 2 3 3 8 4 5 5" xfId="24294"/>
    <cellStyle name="Comma [0] 4 7 2 4 5" xfId="24295"/>
    <cellStyle name="Comma [0] 2 2 3 6 8 3 2 4" xfId="24296"/>
    <cellStyle name="Comma [0] 2 2 4 10 2 4" xfId="24297"/>
    <cellStyle name="Comma [0] 4 3 9 10 2 2 2" xfId="24298"/>
    <cellStyle name="Comma [0] 2 2 3 6 8 3 2 5" xfId="24299"/>
    <cellStyle name="Comma [0] 2 2 3 6 8 3 3" xfId="24300"/>
    <cellStyle name="Comma [0] 2 2 3 6 8 3 4" xfId="24301"/>
    <cellStyle name="Comma [0] 2 2 3 6 8 3 5" xfId="24302"/>
    <cellStyle name="Comma [0] 2 2 3 6 8 3 6" xfId="24303"/>
    <cellStyle name="Comma [0] 2 2 3 6 8 3 7" xfId="24304"/>
    <cellStyle name="Comma [0] 2 2 3 7 6 5 5" xfId="24305"/>
    <cellStyle name="Comma [0] 2 3 10 4 4 4" xfId="24306"/>
    <cellStyle name="Comma [0] 2 3 3 8 6 5 3" xfId="24307"/>
    <cellStyle name="Comma [0] 4 7 4 4 3" xfId="24308"/>
    <cellStyle name="Comma [0] 2 2 3 6 8 5 2 2" xfId="24309"/>
    <cellStyle name="Comma [0] 2 2 3 6 8 5 3" xfId="24310"/>
    <cellStyle name="Comma [0] 2 3 3 2 2 3 6" xfId="24311"/>
    <cellStyle name="Comma [0] 2 2 3 6 8 5 4" xfId="24312"/>
    <cellStyle name="Comma [0] 2 3 3 2 2 3 7" xfId="24313"/>
    <cellStyle name="Comma [0] 2 4 4 7 10" xfId="24314"/>
    <cellStyle name="Comma [0] 2 2 3 6 8 5 5" xfId="24315"/>
    <cellStyle name="Comma [0] 2 2 3 6 8 7 2" xfId="24316"/>
    <cellStyle name="Comma [0] 2 3 3 2 2 5 5" xfId="24317"/>
    <cellStyle name="Comma [0] 3 2 6 2 2 7" xfId="24318"/>
    <cellStyle name="Comma [0] 2 2 3 6 9" xfId="24319"/>
    <cellStyle name="Comma [0] 2 2 9 10 4" xfId="24320"/>
    <cellStyle name="Comma [0] 2 2 3 6 9 2" xfId="24321"/>
    <cellStyle name="Comma [0] 2 2 9 10 4 2" xfId="24322"/>
    <cellStyle name="Comma [0] 2 2 3 6 9 2 2" xfId="24323"/>
    <cellStyle name="Comma [0] 2 2 3 6 9 2 3" xfId="24324"/>
    <cellStyle name="Comma [0] 3 11 2" xfId="24325"/>
    <cellStyle name="Comma [0] 2 2 3 6 9 2 4" xfId="24326"/>
    <cellStyle name="Comma [0] 3 11 3" xfId="24327"/>
    <cellStyle name="Comma [0] 2 2 3 6 9 2 5" xfId="24328"/>
    <cellStyle name="Comma [0] 3 11 4" xfId="24329"/>
    <cellStyle name="Comma [0] 2 2 3 6 9 3" xfId="24330"/>
    <cellStyle name="Comma [0] 2 2 3 6 9 3 2" xfId="24331"/>
    <cellStyle name="Comma [0] 3 9 3 3 2 2" xfId="24332"/>
    <cellStyle name="Comma [0] 2 2 5 2 3" xfId="24333"/>
    <cellStyle name="Comma [0] 4 3 3 3 5 4" xfId="24334"/>
    <cellStyle name="Comma [0] 2 2 3 7" xfId="24335"/>
    <cellStyle name="Comma [0] 2 2 3 7 10 2" xfId="24336"/>
    <cellStyle name="Comma [0] 3 4 5 8 7" xfId="24337"/>
    <cellStyle name="Comma [0] 3 3 8 4 4 5" xfId="24338"/>
    <cellStyle name="Comma [0] 2 2 3 7 10 2 2" xfId="24339"/>
    <cellStyle name="Comma [0] 2 3 3 3 9 2 5" xfId="24340"/>
    <cellStyle name="Comma [0] 3 4 5 8 8" xfId="24341"/>
    <cellStyle name="Comma [0] 2 2 3 7 10 2 3" xfId="24342"/>
    <cellStyle name="Comma [0] 2 2 3 7 10 3" xfId="24343"/>
    <cellStyle name="Comma [0] 3 4 5 9 7" xfId="24344"/>
    <cellStyle name="Comma [0] 3 3 8 4 5 5" xfId="24345"/>
    <cellStyle name="Comma [0] 2 2 3 7 10 3 2" xfId="24346"/>
    <cellStyle name="Comma [0] 2 2 3 7 10 4" xfId="24347"/>
    <cellStyle name="Comma [0] 2 2 3 7 10 4 2" xfId="24348"/>
    <cellStyle name="Comma [0] 2 2 3 7 10 5" xfId="24349"/>
    <cellStyle name="Comma [0] 2 3 2 8 6 3 3 2" xfId="24350"/>
    <cellStyle name="Comma [0] 3 7 4 2 3 2" xfId="24351"/>
    <cellStyle name="Comma [0] 2 2 3 7 10 6" xfId="24352"/>
    <cellStyle name="Comma [0] 2 2 3 7 10 7" xfId="24353"/>
    <cellStyle name="Comma [0] 2 3 2 2 5 3 7" xfId="24354"/>
    <cellStyle name="Comma [0] 2 3 3 9 2 10" xfId="24355"/>
    <cellStyle name="Comma [0] 2 2 3 7 11" xfId="24356"/>
    <cellStyle name="Comma [0] 3 4 6 8 7 2" xfId="24357"/>
    <cellStyle name="Comma [0] 2 2 3 7 11 2 2 2" xfId="24358"/>
    <cellStyle name="Comma [0] 2 3 15 4 3" xfId="24359"/>
    <cellStyle name="Comma [0] 3 4 6 9 7" xfId="24360"/>
    <cellStyle name="Comma [0] 3 3 8 5 5 5" xfId="24361"/>
    <cellStyle name="Comma [0] 2 2 3 7 11 3 2" xfId="24362"/>
    <cellStyle name="Comma [0] 2 2 3 7 12" xfId="24363"/>
    <cellStyle name="Comma [0] 3 2 2 2 2 3 4" xfId="24364"/>
    <cellStyle name="Comma [0] 3 2 2 15 9" xfId="24365"/>
    <cellStyle name="Comma [0] 2 2 4 6 11 2" xfId="24366"/>
    <cellStyle name="Comma [0] 3 3 2 3 2 3 2" xfId="24367"/>
    <cellStyle name="Comma [0] 2 2 3 7 13" xfId="24368"/>
    <cellStyle name="Comma [0] 2 2 4 6 11 2 2 2" xfId="24369"/>
    <cellStyle name="Comma [0] 3 4 8 8 7" xfId="24370"/>
    <cellStyle name="Comma [0] 3 3 8 7 4 5" xfId="24371"/>
    <cellStyle name="Comma [0] 3 3 7 7 3 2 5" xfId="24372"/>
    <cellStyle name="Comma [0] 2 2 3 7 13 2 2" xfId="24373"/>
    <cellStyle name="Comma [0] 3 2 2 2 2 3 5" xfId="24374"/>
    <cellStyle name="Comma [0] 2 2 4 6 11 3" xfId="24375"/>
    <cellStyle name="Comma [0] 2 2 3 7 14" xfId="24376"/>
    <cellStyle name="Comma [0] 2 2 3 7 15" xfId="24377"/>
    <cellStyle name="Comma [0] 2 2 7 3 2 2 2" xfId="24378"/>
    <cellStyle name="Comma [0] 3 2 2 2 2 3 6" xfId="24379"/>
    <cellStyle name="Comma [0] 2 2 4 6 11 4" xfId="24380"/>
    <cellStyle name="Comma [0] 2 4 4 6 2 2" xfId="24381"/>
    <cellStyle name="Comma [0] 2 2 7 3 2 2 2 2" xfId="24382"/>
    <cellStyle name="Comma [0] 2 3 4 5 2 2 4" xfId="24383"/>
    <cellStyle name="Comma [0] 2 2 3 7 15 2" xfId="24384"/>
    <cellStyle name="Comma [0] 2 2 4 6 11 4 2" xfId="24385"/>
    <cellStyle name="Comma [0] 2 4 4 6 2 2 2" xfId="24386"/>
    <cellStyle name="Comma [0] 2 2 4 4 2 2 6" xfId="24387"/>
    <cellStyle name="Comma [0] 3 2 2 7 8 5 2" xfId="24388"/>
    <cellStyle name="Comma [0] 2 2 3 7 16" xfId="24389"/>
    <cellStyle name="Comma [0] 2 2 7 3 2 2 3" xfId="24390"/>
    <cellStyle name="Comma [0] 3 2 2 2 2 3 7" xfId="24391"/>
    <cellStyle name="Comma [0] 2 2 4 6 11 5" xfId="24392"/>
    <cellStyle name="Comma [0] 2 4 4 6 2 3" xfId="24393"/>
    <cellStyle name="Comma [0] 3 4 5 6 2 2" xfId="24394"/>
    <cellStyle name="Comma [0] 3 2 2 7 8 5 3" xfId="24395"/>
    <cellStyle name="Comma [0] 2 2 3 7 17" xfId="24396"/>
    <cellStyle name="Comma [0] 2 2 7 3 2 2 4" xfId="24397"/>
    <cellStyle name="Comma [0] 2 2 4 6 11 6" xfId="24398"/>
    <cellStyle name="Comma [0] 2 3 7 4 2 2 2" xfId="24399"/>
    <cellStyle name="Comma [0] 2 4 4 6 2 4" xfId="24400"/>
    <cellStyle name="Comma [0] 3 4 5 6 2 3" xfId="24401"/>
    <cellStyle name="Comma [0] 3 2 2 7 8 5 4" xfId="24402"/>
    <cellStyle name="Comma [0] 2 2 3 7 18" xfId="24403"/>
    <cellStyle name="Comma [0] 2 2 7 3 2 2 5" xfId="24404"/>
    <cellStyle name="Comma [0] 2 2 4 8 12 2 2" xfId="24405"/>
    <cellStyle name="Comma [0] 2 2 4 6 11 7" xfId="24406"/>
    <cellStyle name="Comma [0] 2 3 7 4 2 2 3" xfId="24407"/>
    <cellStyle name="Comma [0] 2 4 4 6 2 5" xfId="24408"/>
    <cellStyle name="Comma [0] 3 2 13 3" xfId="24409"/>
    <cellStyle name="Comma [0] 3 9 3 3 2 2 2" xfId="24410"/>
    <cellStyle name="Comma [0] 2 2 5 2 3 2" xfId="24411"/>
    <cellStyle name="Comma [0] 2 2 3 7 2" xfId="24412"/>
    <cellStyle name="Comma [0] 3 4 3 11 2 4" xfId="24413"/>
    <cellStyle name="Comma [0] 3 11 3 2 2 2" xfId="24414"/>
    <cellStyle name="Comma [0] 2 2 3 7 2 3 7" xfId="24415"/>
    <cellStyle name="Comma [0] 3 2 4 7 2 6" xfId="24416"/>
    <cellStyle name="Comma [0] 2 2 3 8 2 2 5" xfId="24417"/>
    <cellStyle name="Comma [0] 2 4 5 4 3 2 4" xfId="24418"/>
    <cellStyle name="Comma [0] 4 2 5 7 2 4" xfId="24419"/>
    <cellStyle name="Comma [0] 2 3 3 9 2 2 3" xfId="24420"/>
    <cellStyle name="Comma [0] 3 2 14 3 2 5" xfId="24421"/>
    <cellStyle name="Comma [0] 2 2 3 7 2 8" xfId="24422"/>
    <cellStyle name="Comma [0] 3 2 13 4" xfId="24423"/>
    <cellStyle name="Comma [0] 2 2 5 2 3 3" xfId="24424"/>
    <cellStyle name="Comma [0] 2 2 3 7 3" xfId="24425"/>
    <cellStyle name="Comma [0] 3 2 13 4 2" xfId="24426"/>
    <cellStyle name="Comma [0] 2 2 5 2 3 3 2" xfId="24427"/>
    <cellStyle name="Comma [0] 2 2 3 7 3 2" xfId="24428"/>
    <cellStyle name="Comma [0] 3 2 13 4 3" xfId="24429"/>
    <cellStyle name="Comma [0] 2 2 4 2 3 2 3 2" xfId="24430"/>
    <cellStyle name="Comma [0] 2 2 3 7 3 3" xfId="24431"/>
    <cellStyle name="Comma [0] 3 11 3 3 2 2" xfId="24432"/>
    <cellStyle name="Comma [0] 4 11 11 3" xfId="24433"/>
    <cellStyle name="Comma [0] 2 2 3 7 3 3 7" xfId="24434"/>
    <cellStyle name="Comma [0] 3 2 4 7 3 6" xfId="24435"/>
    <cellStyle name="Comma [0] 2 2 3 8 2 3 5" xfId="24436"/>
    <cellStyle name="Comma [0] 4 2 5 7 3 4" xfId="24437"/>
    <cellStyle name="Comma [0] 2 3 3 9 2 3 3" xfId="24438"/>
    <cellStyle name="Comma [0] 2 2 3 7 3 8" xfId="24439"/>
    <cellStyle name="Comma [0] 2 2 3 7 4 10" xfId="24440"/>
    <cellStyle name="Comma [0] 2 3 3 8 4 2 5" xfId="24441"/>
    <cellStyle name="Comma [0] 2 2 4 2 2 4 3" xfId="24442"/>
    <cellStyle name="Comma [0] 3 2 5 2 2 2 3" xfId="24443"/>
    <cellStyle name="Comma [0] 2 2 3 7 4 2 7" xfId="24444"/>
    <cellStyle name="Comma [0] 3 2 6 2 3 2 3" xfId="24445"/>
    <cellStyle name="Comma [0] 2 2 4 7 5 2 7" xfId="24446"/>
    <cellStyle name="Comma [0] 2 2 3 7 4 3" xfId="24447"/>
    <cellStyle name="Comma [0] 2 3 4 3 3 2 2 2" xfId="24448"/>
    <cellStyle name="Comma [0] 3 2 13 5 3" xfId="24449"/>
    <cellStyle name="Comma [0] 2 2 4 2 3 2 4 2" xfId="24450"/>
    <cellStyle name="Comma [0] 2 3 3 3 2 2 2 4" xfId="24451"/>
    <cellStyle name="Comma [0] 2 3 10 2 2 6" xfId="24452"/>
    <cellStyle name="Comma [0] 2 3 3 8 4 3 5" xfId="24453"/>
    <cellStyle name="Comma [0] 4 7 2 2 5" xfId="24454"/>
    <cellStyle name="Comma [0] 2 2 4 2 2 5 3" xfId="24455"/>
    <cellStyle name="Comma [0] 2 3 2 18" xfId="24456"/>
    <cellStyle name="Comma [0] 2 3 2 23" xfId="24457"/>
    <cellStyle name="Comma [0] 3 11 3 4 2 2" xfId="24458"/>
    <cellStyle name="Comma [0] 2 2 3 7 4 3 7" xfId="24459"/>
    <cellStyle name="Comma [0] 3 3 6 3 3 2 3" xfId="24460"/>
    <cellStyle name="Comma [0] 3 2 4 7 4 3" xfId="24461"/>
    <cellStyle name="Comma [0] 2 2 3 8 2 4 2" xfId="24462"/>
    <cellStyle name="Comma [0] 3 2 13 5 5" xfId="24463"/>
    <cellStyle name="Comma [0] 3 2 4 8 2 2 2" xfId="24464"/>
    <cellStyle name="Comma [0] 3 2 14 3 4 2" xfId="24465"/>
    <cellStyle name="Comma [0] 3 2 6 2 3 2 5" xfId="24466"/>
    <cellStyle name="Comma [0] 2 2 3 7 4 5" xfId="24467"/>
    <cellStyle name="Comma [0] 3 3 6 3 3 2 5" xfId="24468"/>
    <cellStyle name="Comma [0] 3 2 4 7 4 5" xfId="24469"/>
    <cellStyle name="Comma [0] 2 2 3 8 2 4 4" xfId="24470"/>
    <cellStyle name="Comma [0] 4 2 5 7 4 3" xfId="24471"/>
    <cellStyle name="Comma [0] 3 4 6 4 3 2 3" xfId="24472"/>
    <cellStyle name="Comma [0] 3 2 4 8 2 2 4" xfId="24473"/>
    <cellStyle name="Comma [0] 2 3 3 9 2 4 2" xfId="24474"/>
    <cellStyle name="Comma [0] 2 2 3 7 4 7" xfId="24475"/>
    <cellStyle name="Comma [0] 2 3 2 11 2 2 4" xfId="24476"/>
    <cellStyle name="Comma [0] 3 2 6 2 3 3 2" xfId="24477"/>
    <cellStyle name="Comma [0] 2 2 4 7 5 3 6" xfId="24478"/>
    <cellStyle name="Comma [0] 2 2 3 7 5 2" xfId="24479"/>
    <cellStyle name="Comma [0] 2 3 2 17 4" xfId="24480"/>
    <cellStyle name="Comma [0] 2 2 3 7 5 2 2" xfId="24481"/>
    <cellStyle name="Comma [0] 2 2 4 7 6 2 2 2" xfId="24482"/>
    <cellStyle name="Comma [0] 2 2 3 7 5 2 2 4" xfId="24483"/>
    <cellStyle name="Comma [0] 2 2 4 7 6 2 2 3" xfId="24484"/>
    <cellStyle name="Comma [0] 2 2 3 7 5 2 2 5" xfId="24485"/>
    <cellStyle name="Comma [0] 2 3 2 17 5" xfId="24486"/>
    <cellStyle name="Comma [0] 2 2 3 7 5 2 3" xfId="24487"/>
    <cellStyle name="Comma [0] 4 3 6 5 3 2 3" xfId="24488"/>
    <cellStyle name="Comma [0] 2 2 3 7 5 2 3 2" xfId="24489"/>
    <cellStyle name="Comma [0] 2 3 2 17 6" xfId="24490"/>
    <cellStyle name="Comma [0] 2 2 3 7 5 2 4" xfId="24491"/>
    <cellStyle name="Comma [0] 2 3 16 3 2 2 2" xfId="24492"/>
    <cellStyle name="Comma [0] 2 2 3 7 5 2 4 2" xfId="24493"/>
    <cellStyle name="Comma [0] 2 3 2 8 4 2 2 4" xfId="24494"/>
    <cellStyle name="Comma [0] 2 3 3 8 5 2 5" xfId="24495"/>
    <cellStyle name="Comma [0] 2 2 4 2 3 4 3" xfId="24496"/>
    <cellStyle name="Comma [0] 2 3 3 2 2 2 2 4" xfId="24497"/>
    <cellStyle name="Comma [0] 3 2 5 2 3 2 3" xfId="24498"/>
    <cellStyle name="Comma [0] 2 2 3 7 5 2 7" xfId="24499"/>
    <cellStyle name="Comma [0] 2 3 4 2 3 2 2 2" xfId="24500"/>
    <cellStyle name="Comma [0] 2 3 7 13 4" xfId="24501"/>
    <cellStyle name="Comma [0] 2 2 4 7 6 3 2 2" xfId="24502"/>
    <cellStyle name="Comma [0] 5 4 2 4 5" xfId="24503"/>
    <cellStyle name="Comma [0] 2 2 3 7 5 3 2 4" xfId="24504"/>
    <cellStyle name="Comma [0] 2 3 7 13 5" xfId="24505"/>
    <cellStyle name="Comma [0] 2 2 4 7 6 3 2 3" xfId="24506"/>
    <cellStyle name="Comma [0] 2 2 3 7 5 3 2 5" xfId="24507"/>
    <cellStyle name="Comma [0] 2 3 2 18 5" xfId="24508"/>
    <cellStyle name="Comma [0] 2 2 3 7 5 3 3" xfId="24509"/>
    <cellStyle name="Comma [0] 5 4 2 5 3" xfId="24510"/>
    <cellStyle name="Comma [0] 2 2 3 7 5 3 3 2" xfId="24511"/>
    <cellStyle name="Comma [0] 2 2 3 7 5 3 4 2" xfId="24512"/>
    <cellStyle name="Comma [0] 2 3 2 8 4 3 2 4" xfId="24513"/>
    <cellStyle name="Comma [0] 4 7 3 2 4" xfId="24514"/>
    <cellStyle name="Comma [0] 2 2 4 2 3 5 2" xfId="24515"/>
    <cellStyle name="Comma [0] 2 3 7 17" xfId="24516"/>
    <cellStyle name="Comma [0] 2 3 10 3 2 5" xfId="24517"/>
    <cellStyle name="Comma [0] 2 3 3 8 5 3 4" xfId="24518"/>
    <cellStyle name="Comma [0] 3 2 5 2 3 3 2" xfId="24519"/>
    <cellStyle name="Comma [0] 2 2 3 7 5 3 6" xfId="24520"/>
    <cellStyle name="Comma [0] 2 3 2 19 4" xfId="24521"/>
    <cellStyle name="Comma [0] 2 2 3 7 5 4 2" xfId="24522"/>
    <cellStyle name="Comma [0] 2 2 6 11 7" xfId="24523"/>
    <cellStyle name="Comma [0] 2 3 2 3 18" xfId="24524"/>
    <cellStyle name="Comma [0] 5 4 3 4 3" xfId="24525"/>
    <cellStyle name="Comma [0] 2 2 3 7 5 4 2 2" xfId="24526"/>
    <cellStyle name="Comma [0] 2 3 17 2" xfId="24527"/>
    <cellStyle name="Comma [0] 2 3 22 2" xfId="24528"/>
    <cellStyle name="Comma [0] 4 9 5 2 7" xfId="24529"/>
    <cellStyle name="Comma [0] 2 2 4 4 5 5 5" xfId="24530"/>
    <cellStyle name="Comma [0] 2 3 2 19 5" xfId="24531"/>
    <cellStyle name="Comma [0] 2 2 3 7 5 4 3" xfId="24532"/>
    <cellStyle name="Comma [0] 2 2 3 7 5 4 4" xfId="24533"/>
    <cellStyle name="Comma [0] 2 2 3 7 5 4 5" xfId="24534"/>
    <cellStyle name="Comma [0] 2 4 3 3 2 2 2 2" xfId="24535"/>
    <cellStyle name="Comma [0] 2 2 3 7 5 5 2" xfId="24536"/>
    <cellStyle name="Comma [0] 5 6 6 2 7" xfId="24537"/>
    <cellStyle name="Comma [0] 3 2 2 6 6 2 2 3" xfId="24538"/>
    <cellStyle name="Comma [0] 2 2 3 8 3 2 2 2 2" xfId="24539"/>
    <cellStyle name="Comma [0] 2 2 3 8 2 5 2 2" xfId="24540"/>
    <cellStyle name="Comma [0] 4 9 6 2 7" xfId="24541"/>
    <cellStyle name="Comma [0] 2 2 4 4 6 5 5" xfId="24542"/>
    <cellStyle name="Comma [0] 5 4 4 4 3" xfId="24543"/>
    <cellStyle name="Comma [0] 2 2 3 7 5 5 2 2" xfId="24544"/>
    <cellStyle name="Comma [0] 2 2 3 7 5 5 4" xfId="24545"/>
    <cellStyle name="Comma [0] 3 2 2 6 6 2 2 5" xfId="24546"/>
    <cellStyle name="Comma [0] 2 2 4 8 3 5 2 2" xfId="24547"/>
    <cellStyle name="Comma [0] 2 3 10 3 4 3" xfId="24548"/>
    <cellStyle name="Comma [0] 2 3 3 8 5 5 2" xfId="24549"/>
    <cellStyle name="Comma [0] 4 7 3 4 2" xfId="24550"/>
    <cellStyle name="Comma [0] 2 2 3 9 3 3 2 2 2" xfId="24551"/>
    <cellStyle name="Comma [0] 2 2 3 7 5 6 2" xfId="24552"/>
    <cellStyle name="Comma [0] 3 2 4 7 5 5" xfId="24553"/>
    <cellStyle name="Comma [0] 2 2 3 8 2 5 4" xfId="24554"/>
    <cellStyle name="Comma [0] 2 2 4 8 4 2 2 2" xfId="24555"/>
    <cellStyle name="Comma [0] 4 2 5 7 5 3" xfId="24556"/>
    <cellStyle name="Comma [0] 2 2 3 8 3 2 2 4" xfId="24557"/>
    <cellStyle name="Comma [0] 2 3 3 9 2 5 2" xfId="24558"/>
    <cellStyle name="Comma [0] 2 2 3 7 5 7" xfId="24559"/>
    <cellStyle name="Comma [0] 2 2 4 8 4 2 2 2 2" xfId="24560"/>
    <cellStyle name="Comma [0] 2 3 3 9 2 5 2 2" xfId="24561"/>
    <cellStyle name="Comma [0] 2 2 3 7 5 7 2" xfId="24562"/>
    <cellStyle name="Comma [0] 2 2 3 8 2 5 5" xfId="24563"/>
    <cellStyle name="Comma [0] 2 2 4 8 4 2 2 3" xfId="24564"/>
    <cellStyle name="Comma [0] 4 2 5 7 5 4" xfId="24565"/>
    <cellStyle name="Comma [0] 2 2 3 8 3 2 2 5" xfId="24566"/>
    <cellStyle name="Comma [0] 2 3 3 9 2 5 3" xfId="24567"/>
    <cellStyle name="Comma [0] 2 2 3 7 5 8" xfId="24568"/>
    <cellStyle name="Comma [0] 2 2 9 9 2 2 2" xfId="24569"/>
    <cellStyle name="Comma [0] 2 2 4 8 4 2 2 4" xfId="24570"/>
    <cellStyle name="Comma [0] 4 2 5 7 5 5" xfId="24571"/>
    <cellStyle name="Comma [0] 2 3 3 9 2 5 4" xfId="24572"/>
    <cellStyle name="Comma [0] 2 2 3 7 5 9" xfId="24573"/>
    <cellStyle name="Comma [0] 3 2 6 2 3 4 2" xfId="24574"/>
    <cellStyle name="Comma [0] 2 2 3 7 6 2" xfId="24575"/>
    <cellStyle name="Comma [0] 2 2 3 7 6 2 2" xfId="24576"/>
    <cellStyle name="Comma [0] 3 3 5 3 3 3" xfId="24577"/>
    <cellStyle name="Comma [0] 2 2 3 7 6 2 2 2 2" xfId="24578"/>
    <cellStyle name="Comma [0] 2 2 4 7 7 2 2 2" xfId="24579"/>
    <cellStyle name="Comma [0] 2 2 3 7 6 2 2 4" xfId="24580"/>
    <cellStyle name="Comma [0] 2 2 4 7 7 2 2 3" xfId="24581"/>
    <cellStyle name="Comma [0] 2 2 3 7 6 2 2 5" xfId="24582"/>
    <cellStyle name="Comma [0] 4 5 8 2 4 2" xfId="24583"/>
    <cellStyle name="Comma [0] 2 2 3 7 6 2 3" xfId="24584"/>
    <cellStyle name="Comma [0] 4 2 6 5 3 2 5" xfId="24585"/>
    <cellStyle name="Comma [0] 2 2 4 3 10 3" xfId="24586"/>
    <cellStyle name="Comma [0] 4 3 6 6 3 2 3" xfId="24587"/>
    <cellStyle name="Comma [0] 2 2 3 7 6 2 3 2" xfId="24588"/>
    <cellStyle name="Comma [0] 2 2 3 7 6 2 4" xfId="24589"/>
    <cellStyle name="Comma [0] 2 3 3 8 6 2 2 2" xfId="24590"/>
    <cellStyle name="Comma [0] 2 2 4 3 11 3" xfId="24591"/>
    <cellStyle name="Comma [0] 2 2 3 7 6 2 4 2" xfId="24592"/>
    <cellStyle name="Comma [0] 2 3 2 8 5 2 2 4" xfId="24593"/>
    <cellStyle name="Comma [0] 2 2 3 7 6 2 5" xfId="24594"/>
    <cellStyle name="Comma [0] 2 3 3 8 6 2 4" xfId="24595"/>
    <cellStyle name="Comma [0] 2 2 4 2 4 4 2" xfId="24596"/>
    <cellStyle name="Comma [0] 2 3 3 2 2 3 2 3" xfId="24597"/>
    <cellStyle name="Comma [0] 3 2 5 2 4 2 2" xfId="24598"/>
    <cellStyle name="Comma [0] 2 2 3 7 6 2 6" xfId="24599"/>
    <cellStyle name="Comma [0] 2 3 3 8 6 2 5" xfId="24600"/>
    <cellStyle name="Comma [0] 2 2 4 2 4 4 3" xfId="24601"/>
    <cellStyle name="Comma [0] 2 3 3 2 2 3 2 4" xfId="24602"/>
    <cellStyle name="Comma [0] 2 2 3 7 6 2 7" xfId="24603"/>
    <cellStyle name="Comma [0] 4 2 4 6 10" xfId="24604"/>
    <cellStyle name="Comma [0] 2 2 3 7 6 3 2" xfId="24605"/>
    <cellStyle name="Comma [0] 2 2 4 7 7 3 2 3" xfId="24606"/>
    <cellStyle name="Comma [0] 2 2 3 7 6 3 2 5" xfId="24607"/>
    <cellStyle name="Comma [0] 2 2 3 7 6 3 3" xfId="24608"/>
    <cellStyle name="Comma [0] 5 5 2 5 3" xfId="24609"/>
    <cellStyle name="Comma [0] 2 2 3 7 6 3 3 2" xfId="24610"/>
    <cellStyle name="Comma [0] 2 2 3 7 6 3 4" xfId="24611"/>
    <cellStyle name="Comma [0] 2 2 3 7 6 3 4 2" xfId="24612"/>
    <cellStyle name="Comma [0] 2 3 2 8 5 3 2 4" xfId="24613"/>
    <cellStyle name="Comma [0] 2 2 3 7 6 3 5" xfId="24614"/>
    <cellStyle name="Comma [0] 2 3 10 4 2 5" xfId="24615"/>
    <cellStyle name="Comma [0] 2 3 3 8 6 3 4" xfId="24616"/>
    <cellStyle name="Comma [0] 4 7 4 2 4" xfId="24617"/>
    <cellStyle name="Comma [0] 2 2 4 2 4 5 2" xfId="24618"/>
    <cellStyle name="Comma [0] 2 2 3 7 6 3 6" xfId="24619"/>
    <cellStyle name="Comma [0] 2 2 3 7 6 4" xfId="24620"/>
    <cellStyle name="Comma [0] 2 2 3 7 6 4 2" xfId="24621"/>
    <cellStyle name="Comma [0] 2 2 4 5 5 5 5" xfId="24622"/>
    <cellStyle name="Comma [0] 5 5 3 4 3" xfId="24623"/>
    <cellStyle name="Comma [0] 2 2 3 7 6 4 2 2" xfId="24624"/>
    <cellStyle name="Comma [0] 2 2 3 7 6 4 3" xfId="24625"/>
    <cellStyle name="Comma [0] 2 2 3 7 6 4 4" xfId="24626"/>
    <cellStyle name="Comma [0] 2 2 3 7 6 4 5" xfId="24627"/>
    <cellStyle name="Comma [0] 2 2 3 7 6 5" xfId="24628"/>
    <cellStyle name="Comma [0] 4 3 7 3 3 2 3" xfId="24629"/>
    <cellStyle name="Comma [0] 3 2 4 8 2 4 2" xfId="24630"/>
    <cellStyle name="Comma [0] 2 2 3 8 3 2 3 2" xfId="24631"/>
    <cellStyle name="Comma [0] 4 2 7 2 3 2 5" xfId="24632"/>
    <cellStyle name="Comma [0] 2 2 3 8 2 6 2" xfId="24633"/>
    <cellStyle name="Comma [0] 2 2 3 7 6 5 2" xfId="24634"/>
    <cellStyle name="Comma [0] 2 2 4 5 6 5 5" xfId="24635"/>
    <cellStyle name="Comma [0] 5 5 4 4 3" xfId="24636"/>
    <cellStyle name="Comma [0] 2 2 3 7 6 5 2 2" xfId="24637"/>
    <cellStyle name="Comma [0] 4 2 6 8 3 2 2 2" xfId="24638"/>
    <cellStyle name="Comma [0] 2 2 3 7 6 5 4" xfId="24639"/>
    <cellStyle name="Comma [0] 2 2 3 7 6 6" xfId="24640"/>
    <cellStyle name="Comma [0] 2 2 3 7 6 6 2" xfId="24641"/>
    <cellStyle name="Comma [0] 4 2 5 8 2 2 4" xfId="24642"/>
    <cellStyle name="Comma [0] 2 2 4 8 4 2 3 2" xfId="24643"/>
    <cellStyle name="Comma [0] 4 3 7 3 3 2 5" xfId="24644"/>
    <cellStyle name="Comma [0] 2 3 3 9 2 6 2" xfId="24645"/>
    <cellStyle name="Comma [0] 4 3 5 9 2 2 2" xfId="24646"/>
    <cellStyle name="Comma [0] 2 2 3 7 6 7" xfId="24647"/>
    <cellStyle name="Comma [0] 2 2 3 7 6 7 2" xfId="24648"/>
    <cellStyle name="Comma [0] 2 2 3 7 6 8" xfId="24649"/>
    <cellStyle name="Comma [0] 3 10 2 2" xfId="24650"/>
    <cellStyle name="Comma [0] 2 2 3 7 6 9" xfId="24651"/>
    <cellStyle name="Comma [0] 3 10 2 3" xfId="24652"/>
    <cellStyle name="Comma [0] 2 3 2 4 2 2 2 2 2" xfId="24653"/>
    <cellStyle name="Comma [0] 2 2 3 7 7 2" xfId="24654"/>
    <cellStyle name="Comma [0] 2 2 9 11 2 2" xfId="24655"/>
    <cellStyle name="Comma [0] 2 2 4 10 2 2 4" xfId="24656"/>
    <cellStyle name="Comma [0] 2 2 3 7 7 2 2" xfId="24657"/>
    <cellStyle name="Comma [0] 2 2 9 11 2 2 2" xfId="24658"/>
    <cellStyle name="Comma [0] 2 3 10 11 5" xfId="24659"/>
    <cellStyle name="Comma [0] 3 4 5 3 3 3" xfId="24660"/>
    <cellStyle name="Comma [0] 2 2 3 7 7 2 2 2 2" xfId="24661"/>
    <cellStyle name="Comma [0] 4 11 4 2 4 2" xfId="24662"/>
    <cellStyle name="Comma [0] 2 2 4 10 2 2 5" xfId="24663"/>
    <cellStyle name="Comma [0] 4 5 8 3 4 2" xfId="24664"/>
    <cellStyle name="Comma [0] 2 2 3 7 7 2 3" xfId="24665"/>
    <cellStyle name="Comma [0] 4 2 6 6 3 2 5" xfId="24666"/>
    <cellStyle name="Comma [0] 2 2 4 8 10 3" xfId="24667"/>
    <cellStyle name="Comma [0] 4 3 6 7 3 2 3" xfId="24668"/>
    <cellStyle name="Comma [0] 2 2 3 7 7 2 3 2" xfId="24669"/>
    <cellStyle name="Comma [0] 2 2 3 7 7 2 4" xfId="24670"/>
    <cellStyle name="Comma [0] 2 3 3 8 7 2 2 2" xfId="24671"/>
    <cellStyle name="Comma [0] 2 2 4 8 11 3" xfId="24672"/>
    <cellStyle name="Comma [0] 2 2 3 7 7 2 4 2" xfId="24673"/>
    <cellStyle name="Comma [0] 2 3 2 8 6 2 2 4" xfId="24674"/>
    <cellStyle name="Comma [0] 3 3 4 2 2 2 2 2" xfId="24675"/>
    <cellStyle name="Comma [0] 2 2 3 7 7 2 5" xfId="24676"/>
    <cellStyle name="Comma [0] 2 3 3 8 7 2 4" xfId="24677"/>
    <cellStyle name="Comma [0] 2 2 4 2 5 4 2" xfId="24678"/>
    <cellStyle name="Comma [0] 3 2 5 2 5 2 2" xfId="24679"/>
    <cellStyle name="Comma [0] 2 2 3 7 7 2 6" xfId="24680"/>
    <cellStyle name="Comma [0] 3 3 5 2 3 2 2 2" xfId="24681"/>
    <cellStyle name="Comma [0] 2 3 3 8 7 2 5" xfId="24682"/>
    <cellStyle name="Comma [0] 2 2 4 2 5 4 3" xfId="24683"/>
    <cellStyle name="Comma [0] 2 2 3 7 7 2 7" xfId="24684"/>
    <cellStyle name="Comma [0] 2 3 2 9 2 2 2 2 2" xfId="24685"/>
    <cellStyle name="Comma [0] 2 2 3 7 7 3 2" xfId="24686"/>
    <cellStyle name="Comma [0] 2 3 10 12 5" xfId="24687"/>
    <cellStyle name="Comma [0] 3 10 9 4" xfId="24688"/>
    <cellStyle name="Comma [0] 5 6 2 5 3" xfId="24689"/>
    <cellStyle name="Comma [0] 2 2 3 7 7 3 3 2" xfId="24690"/>
    <cellStyle name="Comma [0] 2 2 3 7 7 3 4" xfId="24691"/>
    <cellStyle name="Comma [0] 2 2 3 7 7 3 4 2" xfId="24692"/>
    <cellStyle name="Comma [0] 2 3 2 8 6 3 2 4" xfId="24693"/>
    <cellStyle name="Comma [0] 2 3 10 5 2 5" xfId="24694"/>
    <cellStyle name="Comma [0] 2 3 3 8 7 3 4" xfId="24695"/>
    <cellStyle name="Comma [0] 4 7 5 2 4" xfId="24696"/>
    <cellStyle name="Comma [0] 2 2 4 2 5 5 2" xfId="24697"/>
    <cellStyle name="Comma [0] 2 2 3 7 7 3 6" xfId="24698"/>
    <cellStyle name="Comma [0] 4 3 7 3 3 3 2" xfId="24699"/>
    <cellStyle name="Comma [0] 2 3 2 9 2 2 2 3" xfId="24700"/>
    <cellStyle name="Comma [0] 2 2 3 7 7 4" xfId="24701"/>
    <cellStyle name="Comma [0] 2 2 9 11 2 4" xfId="24702"/>
    <cellStyle name="Comma [0] 2 2 3 7 7 4 2" xfId="24703"/>
    <cellStyle name="Comma [0] 2 2 4 6 5 5 5" xfId="24704"/>
    <cellStyle name="Comma [0] 3 10 11 3" xfId="24705"/>
    <cellStyle name="Comma [0] 3 11 8 4" xfId="24706"/>
    <cellStyle name="Comma [0] 5 6 3 4 3" xfId="24707"/>
    <cellStyle name="Comma [0] 2 2 3 7 7 4 2 2" xfId="24708"/>
    <cellStyle name="Comma [0] 2 2 3 8 3 2 4 2" xfId="24709"/>
    <cellStyle name="Comma [0] 2 3 2 9 2 2 2 4" xfId="24710"/>
    <cellStyle name="Comma [0] 2 2 3 7 7 5" xfId="24711"/>
    <cellStyle name="Comma [0] 2 2 9 11 2 5" xfId="24712"/>
    <cellStyle name="Comma [0] 4 2 5 8 2 3 2" xfId="24713"/>
    <cellStyle name="Comma [0] 2 3 3 9 3 2 2 2" xfId="24714"/>
    <cellStyle name="Comma [0] 2 2 3 8 2 7 2" xfId="24715"/>
    <cellStyle name="Comma [0] 2 2 3 7 7 5 2" xfId="24716"/>
    <cellStyle name="Comma [0] 2 2 4 6 6 5 5" xfId="24717"/>
    <cellStyle name="Comma [0] 3 12 8 4" xfId="24718"/>
    <cellStyle name="Comma [0] 5 6 4 4 3" xfId="24719"/>
    <cellStyle name="Comma [0] 2 2 3 7 7 5 2 2" xfId="24720"/>
    <cellStyle name="Comma [0] 2 2 3 7 7 5 4" xfId="24721"/>
    <cellStyle name="Comma [0] 2 2 3 7 7 5 5" xfId="24722"/>
    <cellStyle name="Comma [0] 4 2 5 7 7 2" xfId="24723"/>
    <cellStyle name="Comma [0] 2 3 2 9 2 2 2 5" xfId="24724"/>
    <cellStyle name="Comma [0] 2 2 3 7 7 6" xfId="24725"/>
    <cellStyle name="Comma [0] 2 2 3 7 7 6 2" xfId="24726"/>
    <cellStyle name="Comma [0] 3 11 10 7" xfId="24727"/>
    <cellStyle name="Comma [0] 2 2 4 8 4 2 4 2" xfId="24728"/>
    <cellStyle name="Comma [0] 2 3 3 9 3 2 2 4" xfId="24729"/>
    <cellStyle name="Comma [0] 2 3 3 9 2 7 2" xfId="24730"/>
    <cellStyle name="Comma [0] 2 2 3 7 7 7" xfId="24731"/>
    <cellStyle name="Comma [0] 2 2 3 7 7 7 2" xfId="24732"/>
    <cellStyle name="Comma [0] 2 2 3 7 7 8" xfId="24733"/>
    <cellStyle name="Comma [0] 3 10 3 2" xfId="24734"/>
    <cellStyle name="Comma [0] 2 2 3 7 7 9" xfId="24735"/>
    <cellStyle name="Comma [0] 3 10 3 3" xfId="24736"/>
    <cellStyle name="Comma [0] 3 2 6 2 3 6" xfId="24737"/>
    <cellStyle name="Comma [0] 2 2 3 7 8" xfId="24738"/>
    <cellStyle name="Comma [0] 2 2 9 11 3" xfId="24739"/>
    <cellStyle name="Comma [0] 2 2 3 7 8 2" xfId="24740"/>
    <cellStyle name="Comma [0] 2 2 9 11 3 2" xfId="24741"/>
    <cellStyle name="Comma [0] 2 3 10 6 3 2 3" xfId="24742"/>
    <cellStyle name="Comma [0] 3 4 8 12 4" xfId="24743"/>
    <cellStyle name="Comma [0] 2 2 4 10 3 2 4" xfId="24744"/>
    <cellStyle name="Comma [0] 2 2 3 7 8 2 2" xfId="24745"/>
    <cellStyle name="Comma [0] 3 7 3 7 2" xfId="24746"/>
    <cellStyle name="Comma [0] 2 4 11 6" xfId="24747"/>
    <cellStyle name="Comma [0] 2 2 3 7 8 2 2 2 2" xfId="24748"/>
    <cellStyle name="Comma [0] 4 11 4 3 4 2" xfId="24749"/>
    <cellStyle name="Comma [0] 3 4 8 12 5" xfId="24750"/>
    <cellStyle name="Comma [0] 2 2 4 10 3 2 5" xfId="24751"/>
    <cellStyle name="Comma [0] 2 2 3 7 8 2 3" xfId="24752"/>
    <cellStyle name="Comma [0] 4 3 6 8 3 2 3" xfId="24753"/>
    <cellStyle name="Comma [0] 2 2 3 7 8 2 3 2" xfId="24754"/>
    <cellStyle name="Comma [0] 2 3 2 8 6 8" xfId="24755"/>
    <cellStyle name="Comma [0] 2 2 3 7 8 2 4" xfId="24756"/>
    <cellStyle name="Comma [0] 2 3 3 2 10 2" xfId="24757"/>
    <cellStyle name="Comma [0] 2 2 3 7 8 2 5" xfId="24758"/>
    <cellStyle name="Comma [0] 2 3 3 8 8 2 4" xfId="24759"/>
    <cellStyle name="Comma [0] 2 2 4 2 6 4 2" xfId="24760"/>
    <cellStyle name="Comma [0] 2 3 3 2 10 3" xfId="24761"/>
    <cellStyle name="Comma [0] 2 2 3 7 8 2 6" xfId="24762"/>
    <cellStyle name="Comma [0] 2 3 3 8 8 2 5" xfId="24763"/>
    <cellStyle name="Comma [0] 2 2 4 2 6 4 3" xfId="24764"/>
    <cellStyle name="Comma [0] 2 3 3 2 10 4" xfId="24765"/>
    <cellStyle name="Comma [0] 2 2 3 7 8 2 7" xfId="24766"/>
    <cellStyle name="Comma [0] 2 3 2 9 2 2 3 2" xfId="24767"/>
    <cellStyle name="Comma [0] 2 2 3 7 8 3" xfId="24768"/>
    <cellStyle name="Comma [0] 2 3 10 6 3 2 4" xfId="24769"/>
    <cellStyle name="Comma [0] 2 2 3 7 8 3 2" xfId="24770"/>
    <cellStyle name="Comma [0] 2 2 3 7 8 3 2 2 2" xfId="24771"/>
    <cellStyle name="Comma [0] 3 8 3 7 2" xfId="24772"/>
    <cellStyle name="Comma [0] 2 2 4 14 3 7" xfId="24773"/>
    <cellStyle name="Comma [0] 2 2 3 7 8 3 3" xfId="24774"/>
    <cellStyle name="Comma [0] 5 7 2 5 3" xfId="24775"/>
    <cellStyle name="Comma [0] 2 2 3 7 8 3 3 2" xfId="24776"/>
    <cellStyle name="Comma [0] 2 3 2 9 6 8" xfId="24777"/>
    <cellStyle name="Comma [0] 2 2 3 7 8 3 4" xfId="24778"/>
    <cellStyle name="Comma [0] 2 2 3 7 8 3 4 2" xfId="24779"/>
    <cellStyle name="Comma [0] 2 3 2 8 7 3 2 4" xfId="24780"/>
    <cellStyle name="Comma [0] 2 3 2 9 7 8" xfId="24781"/>
    <cellStyle name="Comma [0] 2 3 3 2 11 2" xfId="24782"/>
    <cellStyle name="Comma [0] 2 2 3 7 8 3 5" xfId="24783"/>
    <cellStyle name="Comma [0] 2 3 10 6 2 5" xfId="24784"/>
    <cellStyle name="Comma [0] 4 7 6 2 4" xfId="24785"/>
    <cellStyle name="Comma [0] 2 2 4 2 6 5 2" xfId="24786"/>
    <cellStyle name="Comma [0] 2 3 3 2 11 3" xfId="24787"/>
    <cellStyle name="Comma [0] 2 2 3 7 8 3 6" xfId="24788"/>
    <cellStyle name="Comma [0] 2 2 4 7 6 5 5" xfId="24789"/>
    <cellStyle name="Comma [0] 5 7 4 4 3" xfId="24790"/>
    <cellStyle name="Comma [0] 2 2 3 7 8 5 2 2" xfId="24791"/>
    <cellStyle name="Comma [0] 2 2 3 7 8 5 4" xfId="24792"/>
    <cellStyle name="Comma [0] 2 3 3 3 2 3 7" xfId="24793"/>
    <cellStyle name="Comma [0] 2 3 3 2 13 2" xfId="24794"/>
    <cellStyle name="Comma [0] 2 2 3 7 8 5 5" xfId="24795"/>
    <cellStyle name="Comma [0] 2 2 3 7 8 7 2" xfId="24796"/>
    <cellStyle name="Comma [0] 2 3 3 3 2 5 5" xfId="24797"/>
    <cellStyle name="Comma [0] 3 2 6 2 3 7" xfId="24798"/>
    <cellStyle name="Comma [0] 2 2 3 7 9" xfId="24799"/>
    <cellStyle name="Comma [0] 2 2 9 11 4" xfId="24800"/>
    <cellStyle name="Comma [0] 2 2 3 7 9 2" xfId="24801"/>
    <cellStyle name="Comma [0] 2 2 9 11 4 2" xfId="24802"/>
    <cellStyle name="Comma [0] 2 2 3 7 9 2 2" xfId="24803"/>
    <cellStyle name="Comma [0] 2 2 3 7 9 2 3" xfId="24804"/>
    <cellStyle name="Comma [0] 2 2 3 7 9 2 4" xfId="24805"/>
    <cellStyle name="Comma [0] 2 2 3 7 9 2 5" xfId="24806"/>
    <cellStyle name="Comma [0] 2 2 3 7 9 3 2" xfId="24807"/>
    <cellStyle name="Comma [0] 3 9 3 3 2 3" xfId="24808"/>
    <cellStyle name="Comma [0] 2 2 5 2 4" xfId="24809"/>
    <cellStyle name="Comma [0] 4 3 3 3 5 5" xfId="24810"/>
    <cellStyle name="Comma [0] 2 2 3 8" xfId="24811"/>
    <cellStyle name="Comma [0] 3 3 5 2 3 4" xfId="24812"/>
    <cellStyle name="Comma [0] 2 2 3 8 10" xfId="24813"/>
    <cellStyle name="Comma [0] 2 3 2 7 11 2 2" xfId="24814"/>
    <cellStyle name="Comma [0] 3 3 5 2 3 4 2" xfId="24815"/>
    <cellStyle name="Comma [0] 2 2 3 8 10 2" xfId="24816"/>
    <cellStyle name="Comma [0] 2 3 2 7 11 2 2 2" xfId="24817"/>
    <cellStyle name="Comma [0] 2 2 3 8 10 2 2" xfId="24818"/>
    <cellStyle name="Comma [0] 2 3 3 8 9 2 5" xfId="24819"/>
    <cellStyle name="Comma [0] 2 2 4 2 7 4 3" xfId="24820"/>
    <cellStyle name="Comma [0] 2 2 3 8 10 2 3" xfId="24821"/>
    <cellStyle name="Comma [0] 2 2 4 2 7 4 4" xfId="24822"/>
    <cellStyle name="Comma [0] 4 7 7 2 5" xfId="24823"/>
    <cellStyle name="Comma [0] 4 2 4 7 2 2 2 2" xfId="24824"/>
    <cellStyle name="Comma [0] 2 2 4 2 7 5 3" xfId="24825"/>
    <cellStyle name="Comma [0] 2 4 2 18" xfId="24826"/>
    <cellStyle name="Comma [0] 2 2 3 8 10 3 2" xfId="24827"/>
    <cellStyle name="Comma [0] 2 3 10 7 2 6" xfId="24828"/>
    <cellStyle name="Comma [0] 4 2 13 4 2" xfId="24829"/>
    <cellStyle name="Comma [0] 2 2 3 8 10 4" xfId="24830"/>
    <cellStyle name="Comma [0] 4 2 13 4 4" xfId="24831"/>
    <cellStyle name="Comma [0] 2 2 3 8 10 6" xfId="24832"/>
    <cellStyle name="Comma [0] 4 3 4 8 2 2 4" xfId="24833"/>
    <cellStyle name="Comma [0] 2 2 4 2 8 3 2 2 2" xfId="24834"/>
    <cellStyle name="Comma [0] 4 2 13 4 5" xfId="24835"/>
    <cellStyle name="Comma [0] 2 2 3 8 10 7" xfId="24836"/>
    <cellStyle name="Comma [0] 2 2 8 8 2 3 2" xfId="24837"/>
    <cellStyle name="Comma [0] 3 3 5 2 3 5" xfId="24838"/>
    <cellStyle name="Comma [0] 2 2 3 8 11" xfId="24839"/>
    <cellStyle name="Comma [0] 2 3 2 7 11 2 3" xfId="24840"/>
    <cellStyle name="Comma [0] 2 3 9 8 5 2" xfId="24841"/>
    <cellStyle name="Comma [0] 2 3 3 9 3 10" xfId="24842"/>
    <cellStyle name="Comma [0] 2 2 3 8 11 2" xfId="24843"/>
    <cellStyle name="Comma [0] 2 3 9 8 5 2 2" xfId="24844"/>
    <cellStyle name="Comma [0] 2 2 3 8 11 2 2" xfId="24845"/>
    <cellStyle name="Comma [0] 2 2 4 2 8 4 3" xfId="24846"/>
    <cellStyle name="Comma [0] 2 3 3 8 2 2 2 3" xfId="24847"/>
    <cellStyle name="Comma [0] 4 2 13 5 2" xfId="24848"/>
    <cellStyle name="Comma [0] 2 2 3 8 11 4" xfId="24849"/>
    <cellStyle name="Comma [0] 2 2 4 7 3 2 4 2" xfId="24850"/>
    <cellStyle name="Comma [0] 2 3 3 8 2 2 2 4" xfId="24851"/>
    <cellStyle name="Comma [0] 4 2 13 5 3" xfId="24852"/>
    <cellStyle name="Comma [0] 2 2 3 8 11 5" xfId="24853"/>
    <cellStyle name="Comma [0] 3 3 5 2 3 6" xfId="24854"/>
    <cellStyle name="Comma [0] 2 2 3 8 12" xfId="24855"/>
    <cellStyle name="Comma [0] 2 3 2 7 11 2 4" xfId="24856"/>
    <cellStyle name="Comma [0] 2 3 9 8 5 3" xfId="24857"/>
    <cellStyle name="Comma [0] 2 2 3 8 12 2" xfId="24858"/>
    <cellStyle name="Comma [0] 4 2 4 7 2 4 2" xfId="24859"/>
    <cellStyle name="Comma [0] 2 3 3 8 2 2 3 2" xfId="24860"/>
    <cellStyle name="Comma [0] 2 2 3 8 12 3" xfId="24861"/>
    <cellStyle name="Comma [0] 4 2 13 6 2" xfId="24862"/>
    <cellStyle name="Comma [0] 2 2 3 8 12 4" xfId="24863"/>
    <cellStyle name="Comma [0] 2 2 3 8 12 5" xfId="24864"/>
    <cellStyle name="Comma [0] 3 3 5 2 3 7" xfId="24865"/>
    <cellStyle name="Comma [0] 2 2 3 8 13" xfId="24866"/>
    <cellStyle name="Comma [0] 2 3 2 7 11 2 5" xfId="24867"/>
    <cellStyle name="Comma [0] 2 3 9 8 5 4" xfId="24868"/>
    <cellStyle name="Comma [0] 2 2 3 8 13 2" xfId="24869"/>
    <cellStyle name="Comma [0] 2 2 3 8 14" xfId="24870"/>
    <cellStyle name="Comma [0] 2 3 9 8 5 5" xfId="24871"/>
    <cellStyle name="Comma [0] 2 2 3 8 14 2" xfId="24872"/>
    <cellStyle name="Comma [0] 4 2 9 3 2 3 2" xfId="24873"/>
    <cellStyle name="Comma [0] 2 2 3 8 15" xfId="24874"/>
    <cellStyle name="Comma [0] 3 2 2 5 10 3 2" xfId="24875"/>
    <cellStyle name="Comma [0] 2 2 3 8 16" xfId="24876"/>
    <cellStyle name="Comma [0] 3 4 5 6 7 2" xfId="24877"/>
    <cellStyle name="Comma [0] 2 2 3 8 17" xfId="24878"/>
    <cellStyle name="Comma [0] 4 2 6 2 2 2 2 2" xfId="24879"/>
    <cellStyle name="Comma [0] 2 2 3 8 2 10" xfId="24880"/>
    <cellStyle name="Comma [0] 3 15 3 6" xfId="24881"/>
    <cellStyle name="Comma [0] 3 11 4 2 2 2" xfId="24882"/>
    <cellStyle name="Comma [0] 2 2 3 8 2 3 7" xfId="24883"/>
    <cellStyle name="Comma [0] 3 2 4 8 2 3" xfId="24884"/>
    <cellStyle name="Comma [0] 2 2 3 8 3 2 2" xfId="24885"/>
    <cellStyle name="Comma [0] 3 2 14 3 5" xfId="24886"/>
    <cellStyle name="Comma [0] 2 2 4 2 3 3 2 4" xfId="24887"/>
    <cellStyle name="Comma [0] 3 2 14 4 2 2" xfId="24888"/>
    <cellStyle name="Comma [0] 2 2 3 8 2 5" xfId="24889"/>
    <cellStyle name="Comma [0] 3 2 4 8 2 4" xfId="24890"/>
    <cellStyle name="Comma [0] 2 2 3 8 3 2 3" xfId="24891"/>
    <cellStyle name="Comma [0] 2 4 5 4 4 2 2" xfId="24892"/>
    <cellStyle name="Comma [0] 3 2 14 3 6" xfId="24893"/>
    <cellStyle name="Comma [0] 2 2 4 2 3 3 2 5" xfId="24894"/>
    <cellStyle name="Comma [0] 2 2 3 8 2 6" xfId="24895"/>
    <cellStyle name="Comma [0] 2 3 3 6 10 2" xfId="24896"/>
    <cellStyle name="Comma [0] 3 2 4 8 2 6" xfId="24897"/>
    <cellStyle name="Comma [0] 2 2 3 8 3 2 5" xfId="24898"/>
    <cellStyle name="Comma [0] 4 2 5 8 2 4" xfId="24899"/>
    <cellStyle name="Comma [0] 2 3 3 9 3 2 3" xfId="24900"/>
    <cellStyle name="Comma [0] 2 2 3 8 2 8" xfId="24901"/>
    <cellStyle name="Comma [0] 5 6 7 4 5" xfId="24902"/>
    <cellStyle name="Comma [0] 3 10 3 2 2 4" xfId="24903"/>
    <cellStyle name="Comma [0] 2 2 3 8 3 10" xfId="24904"/>
    <cellStyle name="Comma [0] 2 2 3 8 3 2" xfId="24905"/>
    <cellStyle name="Comma [0] 3 2 14 4 3" xfId="24906"/>
    <cellStyle name="Comma [0] 2 2 4 2 3 3 3 2" xfId="24907"/>
    <cellStyle name="Comma [0] 2 2 3 8 3 3" xfId="24908"/>
    <cellStyle name="Comma [0] 2 2 3 8 3 5" xfId="24909"/>
    <cellStyle name="Comma [0] 3 2 4 8 3 3" xfId="24910"/>
    <cellStyle name="Comma [0] 2 2 3 8 3 3 2" xfId="24911"/>
    <cellStyle name="Comma [0] 3 2 14 4 5" xfId="24912"/>
    <cellStyle name="Comma [0] 5 7 6 2 7" xfId="24913"/>
    <cellStyle name="Comma [0] 3 2 2 6 7 2 2 3" xfId="24914"/>
    <cellStyle name="Comma [0] 2 2 3 8 3 3 2 2 2" xfId="24915"/>
    <cellStyle name="Comma [0] 2 2 3 8 5 5 2" xfId="24916"/>
    <cellStyle name="Comma [0] 2 2 3 8 3 5 2 2" xfId="24917"/>
    <cellStyle name="Comma [0] 2 2 3 8 3 6" xfId="24918"/>
    <cellStyle name="Comma [0] 3 2 4 8 3 4" xfId="24919"/>
    <cellStyle name="Comma [0] 2 2 3 8 3 3 3" xfId="24920"/>
    <cellStyle name="Comma [0] 3 2 4 8 3 4 2" xfId="24921"/>
    <cellStyle name="Comma [0] 2 2 3 8 3 3 3 2" xfId="24922"/>
    <cellStyle name="Comma [0] 2 2 3 8 6 5" xfId="24923"/>
    <cellStyle name="Comma [0] 2 2 3 8 3 6 2" xfId="24924"/>
    <cellStyle name="Comma [0] 4 2 5 8 3 3" xfId="24925"/>
    <cellStyle name="Comma [0] 2 3 3 9 3 3 2" xfId="24926"/>
    <cellStyle name="Comma [0] 2 2 3 8 3 7" xfId="24927"/>
    <cellStyle name="Comma [0] 3 2 4 8 3 5" xfId="24928"/>
    <cellStyle name="Comma [0] 2 2 3 8 3 3 4" xfId="24929"/>
    <cellStyle name="Comma [0] 2 2 3 8 3 3 4 2" xfId="24930"/>
    <cellStyle name="Comma [0] 2 3 2 9 2 3 2 4" xfId="24931"/>
    <cellStyle name="Comma [0] 2 2 3 8 7 5" xfId="24932"/>
    <cellStyle name="Comma [0] 4 2 5 8 3 3 2" xfId="24933"/>
    <cellStyle name="Comma [0] 2 3 3 9 3 3 2 2" xfId="24934"/>
    <cellStyle name="Comma [0] 2 2 3 8 3 7 2" xfId="24935"/>
    <cellStyle name="Comma [0] 4 2 5 8 3 4" xfId="24936"/>
    <cellStyle name="Comma [0] 2 3 3 9 3 3 3" xfId="24937"/>
    <cellStyle name="Comma [0] 2 2 3 8 3 8" xfId="24938"/>
    <cellStyle name="Comma [0] 2 3 3 6 11 2" xfId="24939"/>
    <cellStyle name="Comma [0] 3 2 4 8 3 6" xfId="24940"/>
    <cellStyle name="Comma [0] 2 2 3 8 3 3 5" xfId="24941"/>
    <cellStyle name="Comma [0] 2 3 3 6 11 4" xfId="24942"/>
    <cellStyle name="Comma [0] 3 11 4 3 2 2" xfId="24943"/>
    <cellStyle name="Comma [0] 2 2 3 8 3 3 7" xfId="24944"/>
    <cellStyle name="Comma [0] 2 2 3 8 3 4" xfId="24945"/>
    <cellStyle name="Comma [0] 2 2 3 8 4 5" xfId="24946"/>
    <cellStyle name="Comma [0] 3 2 4 8 4 3" xfId="24947"/>
    <cellStyle name="Comma [0] 2 2 3 8 3 4 2" xfId="24948"/>
    <cellStyle name="Comma [0] 3 2 14 5 5" xfId="24949"/>
    <cellStyle name="Currency [0] 3 5" xfId="24950"/>
    <cellStyle name="Comma [0] 2 2 3 8 3 4 2 2" xfId="24951"/>
    <cellStyle name="Comma [0] 2 3 2 5 11 4" xfId="24952"/>
    <cellStyle name="Comma [0] 2 2 3 9 5 5" xfId="24953"/>
    <cellStyle name="Comma [0] 2 2 3 8 4 5 2" xfId="24954"/>
    <cellStyle name="Comma [0] 2 2 3 8 4 6" xfId="24955"/>
    <cellStyle name="Comma [0] 3 2 4 8 4 4" xfId="24956"/>
    <cellStyle name="Comma [0] 2 2 3 8 3 4 3" xfId="24957"/>
    <cellStyle name="Comma [0] 4 2 5 8 4 3" xfId="24958"/>
    <cellStyle name="Comma [0] 3 2 4 8 3 2 4" xfId="24959"/>
    <cellStyle name="Comma [0] 2 3 3 9 3 4 2" xfId="24960"/>
    <cellStyle name="Comma [0] 2 2 3 8 4 7" xfId="24961"/>
    <cellStyle name="Comma [0] 3 2 4 8 4 5" xfId="24962"/>
    <cellStyle name="Comma [0] 2 2 3 8 3 4 4" xfId="24963"/>
    <cellStyle name="Comma [0] 4 2 5 8 4 4" xfId="24964"/>
    <cellStyle name="Comma [0] 3 2 4 8 3 2 5" xfId="24965"/>
    <cellStyle name="Comma [0] 2 3 3 9 3 4 3" xfId="24966"/>
    <cellStyle name="Comma [0] 2 2 3 8 4 8" xfId="24967"/>
    <cellStyle name="Comma [0] 2 3 3 6 12 2" xfId="24968"/>
    <cellStyle name="Comma [0] 2 2 3 8 3 4 5" xfId="24969"/>
    <cellStyle name="Comma [0] 2 2 3 8 4 10" xfId="24970"/>
    <cellStyle name="Comma [0] 3 2 6 2 4 2 2" xfId="24971"/>
    <cellStyle name="Comma [0] 2 2 4 7 6 2 6" xfId="24972"/>
    <cellStyle name="Comma [0] 2 2 3 8 4 2" xfId="24973"/>
    <cellStyle name="Comma [0] 3 2 14 5 2 2" xfId="24974"/>
    <cellStyle name="Comma [0] 2 2 3 9 2 5" xfId="24975"/>
    <cellStyle name="Comma [0] 3 2 4 9 2 3" xfId="24976"/>
    <cellStyle name="Comma [0] 2 2 3 8 4 2 2" xfId="24977"/>
    <cellStyle name="Comma [0] 3 2 15 3 5" xfId="24978"/>
    <cellStyle name="Comma [0] 3 2 2 7 6 2 2 3" xfId="24979"/>
    <cellStyle name="Comma [0] 2 2 3 8 4 2 2 2 2" xfId="24980"/>
    <cellStyle name="Comma [0] 2 2 4 7 5 5 2" xfId="24981"/>
    <cellStyle name="Comma [0] 3 9 3 4" xfId="24982"/>
    <cellStyle name="Comma [0] 2 2 3 9 2 5 2 2" xfId="24983"/>
    <cellStyle name="Comma [0] 3 2 5 7 5 5" xfId="24984"/>
    <cellStyle name="Comma [0] 2 2 5 13 2" xfId="24985"/>
    <cellStyle name="Comma [0] 2 2 3 9 2 5 4" xfId="24986"/>
    <cellStyle name="Comma [0] 2 2 4 8 5 2 2 2" xfId="24987"/>
    <cellStyle name="Comma [0] 4 2 6 7 5 3" xfId="24988"/>
    <cellStyle name="Comma [0] 2 2 3 8 4 2 2 4" xfId="24989"/>
    <cellStyle name="Comma [0] 2 2 4 7 5 7" xfId="24990"/>
    <cellStyle name="Comma [0] 2 2 5 13 3" xfId="24991"/>
    <cellStyle name="Comma [0] 2 2 3 9 2 5 5" xfId="24992"/>
    <cellStyle name="Comma [0] 2 2 4 8 5 2 2 3" xfId="24993"/>
    <cellStyle name="Comma [0] 4 2 6 7 5 4" xfId="24994"/>
    <cellStyle name="Comma [0] 2 2 3 8 4 2 2 5" xfId="24995"/>
    <cellStyle name="Comma [0] 2 2 4 7 5 8" xfId="24996"/>
    <cellStyle name="Comma [0] 2 2 3 9 2 6" xfId="24997"/>
    <cellStyle name="Comma [0] 3 2 4 9 2 4" xfId="24998"/>
    <cellStyle name="Comma [0] 2 2 3 8 4 2 3" xfId="24999"/>
    <cellStyle name="Comma [0] 2 4 5 4 5 2 2" xfId="25000"/>
    <cellStyle name="Comma [0] 3 2 15 3 6" xfId="25001"/>
    <cellStyle name="Comma [0] 4 3 7 4 3 2 3" xfId="25002"/>
    <cellStyle name="Comma [0] 2 2 3 8 4 2 3 2" xfId="25003"/>
    <cellStyle name="Comma [0] 2 2 4 7 6 5" xfId="25004"/>
    <cellStyle name="Comma [0] 4 2 7 3 3 2 5" xfId="25005"/>
    <cellStyle name="Comma [0] 2 2 3 9 2 6 2" xfId="25006"/>
    <cellStyle name="Comma [0] 4 2 5 9 2 3" xfId="25007"/>
    <cellStyle name="Comma [0] 2 3 2 2 7 3 2 2 2" xfId="25008"/>
    <cellStyle name="Comma [0] 2 3 3 9 4 2 2" xfId="25009"/>
    <cellStyle name="Comma [0] 2 2 3 9 2 7" xfId="25010"/>
    <cellStyle name="Comma [0] 3 2 4 9 2 5" xfId="25011"/>
    <cellStyle name="Comma [0] 2 2 3 8 4 2 4" xfId="25012"/>
    <cellStyle name="Comma [0] 3 2 15 3 7" xfId="25013"/>
    <cellStyle name="Comma [0] 2 2 3 8 4 2 4 2" xfId="25014"/>
    <cellStyle name="Comma [0] 2 3 2 9 3 2 2 4" xfId="25015"/>
    <cellStyle name="Comma [0] 2 2 4 7 7 5" xfId="25016"/>
    <cellStyle name="Comma [0] 2 3 3 9 4 2 2 2" xfId="25017"/>
    <cellStyle name="Comma [0] 2 2 3 9 2 7 2" xfId="25018"/>
    <cellStyle name="Comma [0] 4 2 5 9 2 4" xfId="25019"/>
    <cellStyle name="Comma [0] 2 3 3 9 4 2 3" xfId="25020"/>
    <cellStyle name="Comma [0] 2 2 3 9 2 8" xfId="25021"/>
    <cellStyle name="Comma [0] 2 2 3 8 4 2 5" xfId="25022"/>
    <cellStyle name="Comma [0] 2 3 3 9 4 2 5" xfId="25023"/>
    <cellStyle name="Comma [0] 2 2 4 3 2 4 3" xfId="25024"/>
    <cellStyle name="Comma [0] 3 2 5 3 2 2 3" xfId="25025"/>
    <cellStyle name="Comma [0] 2 2 3 8 4 2 7" xfId="25026"/>
    <cellStyle name="Comma [0] 2 2 4 7 6 2 7" xfId="25027"/>
    <cellStyle name="Comma [0] 2 2 3 8 4 3" xfId="25028"/>
    <cellStyle name="Comma [0] 3 2 14 5 3" xfId="25029"/>
    <cellStyle name="Comma [0] 2 2 4 2 3 3 4 2" xfId="25030"/>
    <cellStyle name="Comma [0] 2 3 3 3 2 3 2 4" xfId="25031"/>
    <cellStyle name="Comma [0] 2 2 3 9 3 5" xfId="25032"/>
    <cellStyle name="Comma [0] 2 2 3 8 4 3 2" xfId="25033"/>
    <cellStyle name="Comma [0] 3 2 15 4 5" xfId="25034"/>
    <cellStyle name="Comma [0] 3 2 2 7 7 2 2 3" xfId="25035"/>
    <cellStyle name="Comma [0] 2 2 3 8 4 3 2 2 2" xfId="25036"/>
    <cellStyle name="Comma [0] 2 2 4 8 5 5 2" xfId="25037"/>
    <cellStyle name="Comma [0] 4 9 3 4" xfId="25038"/>
    <cellStyle name="Comma [0] 2 2 3 9 3 5 2 2" xfId="25039"/>
    <cellStyle name="Comma [0] 4 2 6 8 5 3" xfId="25040"/>
    <cellStyle name="Comma [0] 2 2 3 8 4 3 2 4" xfId="25041"/>
    <cellStyle name="Comma [0] 2 2 4 8 5 7" xfId="25042"/>
    <cellStyle name="Comma [0] 3 2 5 8 5 5" xfId="25043"/>
    <cellStyle name="Comma [0] 2 2 3 9 3 5 4" xfId="25044"/>
    <cellStyle name="Comma [0] 2 2 4 8 5 3 2 2" xfId="25045"/>
    <cellStyle name="Comma [0] 4 2 6 8 5 4" xfId="25046"/>
    <cellStyle name="Comma [0] 2 2 3 8 4 3 2 5" xfId="25047"/>
    <cellStyle name="Comma [0] 2 2 4 8 5 8" xfId="25048"/>
    <cellStyle name="Comma [0] 3 2 4 11 2 2 2" xfId="25049"/>
    <cellStyle name="Comma [0] 2 2 3 9 3 5 5" xfId="25050"/>
    <cellStyle name="Comma [0] 2 2 4 8 5 3 2 3" xfId="25051"/>
    <cellStyle name="Comma [0] 4 2 5 9 3 2" xfId="25052"/>
    <cellStyle name="Comma [0] 2 3 11 2 2 2" xfId="25053"/>
    <cellStyle name="Comma [0] 2 2 3 9 3 6" xfId="25054"/>
    <cellStyle name="Comma [0] 2 2 3 8 4 3 3" xfId="25055"/>
    <cellStyle name="Comma [0] 2 2 3 8 4 3 3 2" xfId="25056"/>
    <cellStyle name="Comma [0] 2 2 4 8 6 5" xfId="25057"/>
    <cellStyle name="Comma [0] 5 8 4 3 7" xfId="25058"/>
    <cellStyle name="Comma [0] 2 3 11 2 2 2 2" xfId="25059"/>
    <cellStyle name="Comma [0] 2 2 3 9 3 6 2" xfId="25060"/>
    <cellStyle name="Comma [0] 2 3 11 2 2 3" xfId="25061"/>
    <cellStyle name="Comma [0] 2 3 3 9 4 3 2" xfId="25062"/>
    <cellStyle name="Comma [0] 4 8 2 2 2" xfId="25063"/>
    <cellStyle name="Comma [0] 2 2 3 9 3 7" xfId="25064"/>
    <cellStyle name="Comma [0] 2 2 3 8 4 3 4" xfId="25065"/>
    <cellStyle name="Comma [0] 2 2 3 8 4 3 4 2" xfId="25066"/>
    <cellStyle name="Comma [0] 2 3 2 9 3 3 2 4" xfId="25067"/>
    <cellStyle name="Comma [0] 2 2 4 8 7 5" xfId="25068"/>
    <cellStyle name="Comma [0] 2 3 11 2 2 3 2" xfId="25069"/>
    <cellStyle name="Comma [0] 2 3 3 9 4 3 2 2" xfId="25070"/>
    <cellStyle name="Comma [0] 4 8 2 2 2 2" xfId="25071"/>
    <cellStyle name="Comma [0] 2 2 3 9 3 7 2" xfId="25072"/>
    <cellStyle name="Comma [0] 2 3 11 2 2 4" xfId="25073"/>
    <cellStyle name="Comma [0] 2 3 3 9 4 3 3" xfId="25074"/>
    <cellStyle name="Comma [0] 4 8 2 2 3" xfId="25075"/>
    <cellStyle name="Comma [0] 2 2 3 9 3 8" xfId="25076"/>
    <cellStyle name="Comma [0] 2 2 3 8 4 3 5" xfId="25077"/>
    <cellStyle name="Comma [0] 2 3 11 2 2 5" xfId="25078"/>
    <cellStyle name="Comma [0] 2 3 3 9 4 3 4" xfId="25079"/>
    <cellStyle name="Comma [0] 4 8 2 2 4" xfId="25080"/>
    <cellStyle name="Comma [0] 2 2 4 3 2 5 2" xfId="25081"/>
    <cellStyle name="Comma [0] 2 2 3 9 3 9" xfId="25082"/>
    <cellStyle name="Comma [0] 3 2 5 3 2 3 2" xfId="25083"/>
    <cellStyle name="Comma [0] 2 2 3 8 4 3 6" xfId="25084"/>
    <cellStyle name="Comma [0] 2 3 11 2 2 6" xfId="25085"/>
    <cellStyle name="Comma [0] 2 3 3 9 4 3 5" xfId="25086"/>
    <cellStyle name="Comma [0] 4 8 2 2 5" xfId="25087"/>
    <cellStyle name="Comma [0] 2 2 4 3 2 5 3" xfId="25088"/>
    <cellStyle name="Comma [0] 3 11 4 4 2 2" xfId="25089"/>
    <cellStyle name="Comma [0] 2 2 3 8 4 3 7" xfId="25090"/>
    <cellStyle name="Comma [0] 2 2 3 8 4 4" xfId="25091"/>
    <cellStyle name="Currency [0] 2 5" xfId="25092"/>
    <cellStyle name="Comma [0] 3 2 4 8 4 2 2" xfId="25093"/>
    <cellStyle name="Comma [0] 2 3 2 5 10 4" xfId="25094"/>
    <cellStyle name="Comma [0] 2 2 3 9 4 5" xfId="25095"/>
    <cellStyle name="Comma [0] 2 2 3 8 4 4 2" xfId="25096"/>
    <cellStyle name="Comma [0] 3 2 15 5 5" xfId="25097"/>
    <cellStyle name="Comma [0] 2 2 3 8 4 4 2 2" xfId="25098"/>
    <cellStyle name="Comma [0] 2 2 4 9 5 5" xfId="25099"/>
    <cellStyle name="Comma [0] 5 8 5 2 7" xfId="25100"/>
    <cellStyle name="Comma [0] 2 3 2 5 10 4 2" xfId="25101"/>
    <cellStyle name="Comma [0] 2 2 3 9 4 5 2" xfId="25102"/>
    <cellStyle name="Currency [0] 2 6" xfId="25103"/>
    <cellStyle name="Comma [0] 4 2 5 9 4 2" xfId="25104"/>
    <cellStyle name="Comma [0] 3 4 6 4 5 2 2" xfId="25105"/>
    <cellStyle name="Comma [0] 2 3 11 2 3 2" xfId="25106"/>
    <cellStyle name="Comma [0] 2 3 2 5 10 5" xfId="25107"/>
    <cellStyle name="Comma [0] 2 2 3 9 4 6" xfId="25108"/>
    <cellStyle name="Comma [0] 2 2 3 8 4 4 3" xfId="25109"/>
    <cellStyle name="Comma [0] 2 3 11 2 3 4" xfId="25110"/>
    <cellStyle name="Comma [0] 2 3 2 5 10 7" xfId="25111"/>
    <cellStyle name="Comma [0] 2 3 3 9 4 4 3" xfId="25112"/>
    <cellStyle name="Comma [0] 4 8 2 3 3" xfId="25113"/>
    <cellStyle name="Comma [0] 2 2 3 9 4 8" xfId="25114"/>
    <cellStyle name="Comma [0] 2 2 3 8 4 4 5" xfId="25115"/>
    <cellStyle name="Comma [0] 5 8 6 2 7" xfId="25116"/>
    <cellStyle name="Comma [0] 3 2 2 6 8 2 2 3" xfId="25117"/>
    <cellStyle name="Comma [0] 2 3 2 5 11 4 2" xfId="25118"/>
    <cellStyle name="Comma [0] 2 2 3 9 5 5 2" xfId="25119"/>
    <cellStyle name="Comma [0] 2 2 3 8 4 5 2 2" xfId="25120"/>
    <cellStyle name="Currency [0] 4 5" xfId="25121"/>
    <cellStyle name="Comma [0] 2 3 2 5 12 4" xfId="25122"/>
    <cellStyle name="Comma [0] 2 2 3 9 6 5" xfId="25123"/>
    <cellStyle name="Comma [0] 2 2 3 8 4 6 2" xfId="25124"/>
    <cellStyle name="Currency [0] 5 5" xfId="25125"/>
    <cellStyle name="Comma [0] 2 3 2 5 13 4" xfId="25126"/>
    <cellStyle name="Comma [0] 2 2 3 9 7 5" xfId="25127"/>
    <cellStyle name="Comma [0] 2 3 3 9 3 4 2 2" xfId="25128"/>
    <cellStyle name="Comma [0] 2 2 3 8 4 7 2" xfId="25129"/>
    <cellStyle name="Comma [0] 3 2 14 6" xfId="25130"/>
    <cellStyle name="Comma [0] 3 2 2 5 13 2 2" xfId="25131"/>
    <cellStyle name="Comma [0] 2 2 5 2 4 5" xfId="25132"/>
    <cellStyle name="Comma [0] 5 4 2 3 4 2" xfId="25133"/>
    <cellStyle name="Comma [0] 3 2 6 2 4 3" xfId="25134"/>
    <cellStyle name="Comma [0] 2 2 3 8 5" xfId="25135"/>
    <cellStyle name="Comma [0] 2 2 3 8 5 10" xfId="25136"/>
    <cellStyle name="Comma [0] 2 2 4 6 7 3 3 2" xfId="25137"/>
    <cellStyle name="Comma [0] 2 3 2 11 3 2 4" xfId="25138"/>
    <cellStyle name="Comma [0] 2 2 4 7 6 3 6" xfId="25139"/>
    <cellStyle name="Comma [0] 2 2 3 8 5 2" xfId="25140"/>
    <cellStyle name="Comma [0] 2 2 3 8 5 2 2" xfId="25141"/>
    <cellStyle name="Comma [0] 3 2 16 3 5" xfId="25142"/>
    <cellStyle name="Comma [0] 3 2 6 7 5 5" xfId="25143"/>
    <cellStyle name="Comma [0] 2 2 8 9 7" xfId="25144"/>
    <cellStyle name="Comma [0] 2 2 4 8 6 2 2 2" xfId="25145"/>
    <cellStyle name="Comma [0] 4 2 7 7 5 3" xfId="25146"/>
    <cellStyle name="Comma [0] 3 3 15 8" xfId="25147"/>
    <cellStyle name="Comma [0] 2 2 3 8 5 2 2 4" xfId="25148"/>
    <cellStyle name="Comma [0] 2 2 4 8 6 2 2 3" xfId="25149"/>
    <cellStyle name="Comma [0] 4 2 7 7 5 4" xfId="25150"/>
    <cellStyle name="Comma [0] 3 3 15 9" xfId="25151"/>
    <cellStyle name="Comma [0] 2 2 3 8 5 2 2 5" xfId="25152"/>
    <cellStyle name="Comma [0] 2 2 3 8 5 2 3" xfId="25153"/>
    <cellStyle name="Comma [0] 3 2 16 3 6" xfId="25154"/>
    <cellStyle name="Comma [0] 2 3 2 2 2 2 2 2" xfId="25155"/>
    <cellStyle name="Comma [0] 2 3 2 2 2 2 2 2 2" xfId="25156"/>
    <cellStyle name="Comma [0] 4 3 7 5 3 2 3" xfId="25157"/>
    <cellStyle name="Comma [0] 3 3 16 6" xfId="25158"/>
    <cellStyle name="Comma [0] 2 2 3 8 5 2 3 2" xfId="25159"/>
    <cellStyle name="Comma [0] 2 2 3 8 5 2 4" xfId="25160"/>
    <cellStyle name="Comma [0] 3 2 16 3 7" xfId="25161"/>
    <cellStyle name="Comma [0] 2 3 2 2 2 2 2 3" xfId="25162"/>
    <cellStyle name="Comma [0] 2 3 2 2 2 2 2 4" xfId="25163"/>
    <cellStyle name="Comma [0] 2 2 3 8 5 2 5" xfId="25164"/>
    <cellStyle name="Comma [0] 2 3 3 9 5 2 5" xfId="25165"/>
    <cellStyle name="Comma [0] 2 2 4 3 3 4 3" xfId="25166"/>
    <cellStyle name="Comma [0] 2 3 3 2 3 2 2 4" xfId="25167"/>
    <cellStyle name="Comma [0] 3 2 5 3 3 2 3" xfId="25168"/>
    <cellStyle name="Comma [0] 2 2 3 8 5 2 7" xfId="25169"/>
    <cellStyle name="Comma [0] 3 2 6 8 5 5" xfId="25170"/>
    <cellStyle name="Comma [0] 2 2 9 9 7" xfId="25171"/>
    <cellStyle name="Comma [0] 4 3 4 10 5" xfId="25172"/>
    <cellStyle name="Comma [0] 2 2 4 8 6 3 2 2" xfId="25173"/>
    <cellStyle name="Comma [0] 4 2 7 8 5 3" xfId="25174"/>
    <cellStyle name="Comma [0] 2 2 3 8 5 3 2 4" xfId="25175"/>
    <cellStyle name="Comma [0] 4 3 4 10 6" xfId="25176"/>
    <cellStyle name="Comma [0] 2 2 4 8 6 3 2 3" xfId="25177"/>
    <cellStyle name="Comma [0] 4 2 7 8 5 4" xfId="25178"/>
    <cellStyle name="Comma [0] 2 2 3 8 5 3 2 5" xfId="25179"/>
    <cellStyle name="Comma [0] 2 3 2 2 2 2 3 2" xfId="25180"/>
    <cellStyle name="Comma [0] 2 2 3 8 5 3 3" xfId="25181"/>
    <cellStyle name="Comma [0] 2 2 3 8 5 3 3 2" xfId="25182"/>
    <cellStyle name="Comma [0] 2 2 3 8 5 3 4" xfId="25183"/>
    <cellStyle name="Comma [0] 2 2 3 8 5 3 5" xfId="25184"/>
    <cellStyle name="Comma [0] 2 3 11 3 2 5" xfId="25185"/>
    <cellStyle name="Comma [0] 2 3 3 9 5 3 4" xfId="25186"/>
    <cellStyle name="Comma [0] 4 8 3 2 4" xfId="25187"/>
    <cellStyle name="Comma [0] 2 2 4 3 3 5 2" xfId="25188"/>
    <cellStyle name="Comma [0] 3 2 5 3 3 3 2" xfId="25189"/>
    <cellStyle name="Comma [0] 2 2 3 8 5 3 6" xfId="25190"/>
    <cellStyle name="Comma [0] 2 2 3 8 5 4 2" xfId="25191"/>
    <cellStyle name="Comma [0] 3 2 16 5 5" xfId="25192"/>
    <cellStyle name="Comma [0] 2 2 3 8 5 4 2 2" xfId="25193"/>
    <cellStyle name="Comma [0] 2 3 2 2 2 2 4 2" xfId="25194"/>
    <cellStyle name="Comma [0] 2 2 3 8 5 4 3" xfId="25195"/>
    <cellStyle name="Comma [0] 2 2 3 8 5 4 4" xfId="25196"/>
    <cellStyle name="Comma [0] 2 2 3 8 5 4 5" xfId="25197"/>
    <cellStyle name="Comma [0] 2 4 3 3 3 2 2 2" xfId="25198"/>
    <cellStyle name="Comma [0] 2 2 3 8 5 5 2 2" xfId="25199"/>
    <cellStyle name="Comma [0] 2 2 3 8 5 5 4" xfId="25200"/>
    <cellStyle name="Comma [0] 3 2 2 6 7 2 2 5" xfId="25201"/>
    <cellStyle name="Comma [0] 2 2 4 8 4 5 2 2" xfId="25202"/>
    <cellStyle name="Comma [0] 2 2 4 8 4 3 2 2 2" xfId="25203"/>
    <cellStyle name="Comma [0] 2 3 3 9 3 5 2 2" xfId="25204"/>
    <cellStyle name="Comma [0] 2 2 3 8 5 7 2" xfId="25205"/>
    <cellStyle name="Comma [0] 4 3 9 4 5 2 2" xfId="25206"/>
    <cellStyle name="Comma [0] 3 2 6 2 4 4" xfId="25207"/>
    <cellStyle name="Comma [0] 2 2 3 8 6" xfId="25208"/>
    <cellStyle name="Comma [0] 2 2 3 8 6 2" xfId="25209"/>
    <cellStyle name="Comma [0] 2 2 3 8 6 2 2" xfId="25210"/>
    <cellStyle name="Comma [0] 2 3 3 3 3 7" xfId="25211"/>
    <cellStyle name="Comma [0] 4 3 5 3 3 3" xfId="25212"/>
    <cellStyle name="Comma [0] 3 2 2 9 6 2 2 3" xfId="25213"/>
    <cellStyle name="Comma [0] 2 2 3 8 6 2 2 2 2" xfId="25214"/>
    <cellStyle name="Comma [0] 3 2 7 7 5 5" xfId="25215"/>
    <cellStyle name="Comma [0] 2 3 8 9 7" xfId="25216"/>
    <cellStyle name="Comma [0] 2 4 5 2" xfId="25217"/>
    <cellStyle name="Comma [0] 2 2 4 8 7 2 2 2" xfId="25218"/>
    <cellStyle name="Comma [0] 3 2 2 11 5 3" xfId="25219"/>
    <cellStyle name="Comma [0] 4 2 8 7 5 3" xfId="25220"/>
    <cellStyle name="Comma [0] 2 2 3 8 6 2 2 4" xfId="25221"/>
    <cellStyle name="Comma [0] 2 4 5 3" xfId="25222"/>
    <cellStyle name="Comma [0] 2 2 4 8 7 2 2 3" xfId="25223"/>
    <cellStyle name="Comma [0] 3 3 2 5 7 2" xfId="25224"/>
    <cellStyle name="Comma [0] 3 2 2 11 5 4" xfId="25225"/>
    <cellStyle name="Comma [0] 4 2 8 7 5 4" xfId="25226"/>
    <cellStyle name="Comma [0] 2 2 3 8 6 2 2 5" xfId="25227"/>
    <cellStyle name="Comma [0] 2 3 2 2 2 3 2 2" xfId="25228"/>
    <cellStyle name="Comma [0] 2 2 3 8 6 2 3" xfId="25229"/>
    <cellStyle name="Comma [0] 2 3 2 2 2 3 2 3" xfId="25230"/>
    <cellStyle name="Comma [0] 2 2 3 8 6 2 4" xfId="25231"/>
    <cellStyle name="Comma [0] 2 3 2 2 2 3 2 4" xfId="25232"/>
    <cellStyle name="Comma [0] 2 2 3 8 6 2 5" xfId="25233"/>
    <cellStyle name="Comma [0] 2 3 3 9 6 2 4" xfId="25234"/>
    <cellStyle name="Comma [0] 2 2 4 3 4 4 2" xfId="25235"/>
    <cellStyle name="Comma [0] 2 3 3 2 3 3 2 3" xfId="25236"/>
    <cellStyle name="Comma [0] 2 3 2 2 2 3 2 5" xfId="25237"/>
    <cellStyle name="Comma [0] 3 2 5 3 4 2 2" xfId="25238"/>
    <cellStyle name="Comma [0] 2 2 3 8 6 2 6" xfId="25239"/>
    <cellStyle name="Comma [0] 2 3 3 9 6 2 5" xfId="25240"/>
    <cellStyle name="Comma [0] 2 2 4 3 4 4 3" xfId="25241"/>
    <cellStyle name="Comma [0] 2 3 3 2 3 3 2 4" xfId="25242"/>
    <cellStyle name="Comma [0] 2 2 3 8 6 2 7" xfId="25243"/>
    <cellStyle name="Comma [0] 4 2 9 6 10" xfId="25244"/>
    <cellStyle name="Comma [0] 2 2 3 8 6 3 2" xfId="25245"/>
    <cellStyle name="Comma [0] 2 3 4 3 3 7" xfId="25246"/>
    <cellStyle name="Comma [0] 4 3 6 3 3 3" xfId="25247"/>
    <cellStyle name="Comma [0] 3 2 2 9 7 2 2 3" xfId="25248"/>
    <cellStyle name="Comma [0] 2 2 3 8 6 3 2 2 2" xfId="25249"/>
    <cellStyle name="Comma [0] 3 2 7 8 5 5" xfId="25250"/>
    <cellStyle name="Comma [0] 2 3 9 9 7" xfId="25251"/>
    <cellStyle name="Comma [0] 4 3 9 10 5" xfId="25252"/>
    <cellStyle name="Comma [0] 2 2 4 8 7 3 2 2" xfId="25253"/>
    <cellStyle name="Comma [0] 2 2 3 8 6 3 2 4" xfId="25254"/>
    <cellStyle name="Comma [0] 4 3 9 10 6" xfId="25255"/>
    <cellStyle name="Comma [0] 2 2 4 8 7 3 2 3" xfId="25256"/>
    <cellStyle name="Comma [0] 2 2 3 8 6 3 2 5" xfId="25257"/>
    <cellStyle name="Comma [0] 2 3 2 2 2 3 3 2" xfId="25258"/>
    <cellStyle name="Comma [0] 2 2 3 8 6 3 3" xfId="25259"/>
    <cellStyle name="Comma [0] 2 2 3 8 6 3 4" xfId="25260"/>
    <cellStyle name="Comma [0] 2 2 3 8 6 3 5" xfId="25261"/>
    <cellStyle name="Comma [0] 2 3 11 4 2 5" xfId="25262"/>
    <cellStyle name="Comma [0] 2 3 3 9 6 3 4" xfId="25263"/>
    <cellStyle name="Comma [0] 4 8 4 2 4" xfId="25264"/>
    <cellStyle name="Comma [0] 2 2 4 3 4 5 2" xfId="25265"/>
    <cellStyle name="Comma [0] 2 2 3 8 6 3 6" xfId="25266"/>
    <cellStyle name="Comma [0] 2 2 3 8 6 4" xfId="25267"/>
    <cellStyle name="Comma [0] 2 2 3 8 6 4 2" xfId="25268"/>
    <cellStyle name="Comma [0] 2 2 6 5 10" xfId="25269"/>
    <cellStyle name="Comma [0] 2 3 11 4 3 2" xfId="25270"/>
    <cellStyle name="Comma [0] 2 3 2 2 2 3 4 2" xfId="25271"/>
    <cellStyle name="Comma [0] 2 2 3 8 6 4 3" xfId="25272"/>
    <cellStyle name="Comma [0] 2 2 3 8 6 5 2" xfId="25273"/>
    <cellStyle name="Comma [0] 2 2 3 8 6 5 4" xfId="25274"/>
    <cellStyle name="Comma [0] 2 2 3 8 6 5 5" xfId="25275"/>
    <cellStyle name="Comma [0] 2 2 3 8 6 6 2" xfId="25276"/>
    <cellStyle name="Comma [0] 4 2 5 8 3 2 4" xfId="25277"/>
    <cellStyle name="Comma [0] 2 2 4 8 4 3 3 2" xfId="25278"/>
    <cellStyle name="Comma [0] 2 3 3 9 3 6 2" xfId="25279"/>
    <cellStyle name="Comma [0] 2 2 3 8 6 7" xfId="25280"/>
    <cellStyle name="Comma [0] 2 2 3 8 6 7 2" xfId="25281"/>
    <cellStyle name="Comma [0] 2 2 3 8 6 8" xfId="25282"/>
    <cellStyle name="Comma [0] 3 11 2 2" xfId="25283"/>
    <cellStyle name="Comma [0] 2 2 3 8 6 9" xfId="25284"/>
    <cellStyle name="Comma [0] 3 11 2 3" xfId="25285"/>
    <cellStyle name="Comma [0] 3 2 6 2 4 5" xfId="25286"/>
    <cellStyle name="Comma [0] 2 2 3 8 7" xfId="25287"/>
    <cellStyle name="Comma [0] 2 2 9 12 2" xfId="25288"/>
    <cellStyle name="Comma [0] 2 2 4 10 2 2 2" xfId="25289"/>
    <cellStyle name="Comma [0] 2 2 3 8 7 10" xfId="25290"/>
    <cellStyle name="Comma [0] 2 3 10 11 3" xfId="25291"/>
    <cellStyle name="Comma [0] 3 16 3 6" xfId="25292"/>
    <cellStyle name="Comma [0] 2 2 3 8 7 2" xfId="25293"/>
    <cellStyle name="Comma [0] 2 2 9 12 2 2" xfId="25294"/>
    <cellStyle name="Comma [0] 2 2 4 11 2 2 4" xfId="25295"/>
    <cellStyle name="Comma [0] 2 2 3 8 7 2 2" xfId="25296"/>
    <cellStyle name="Comma [0] 2 4 3 3 3 7" xfId="25297"/>
    <cellStyle name="Comma [0] 2 2 3 8 7 2 2 2 2" xfId="25298"/>
    <cellStyle name="Comma [0] 2 2 9 2 3 4" xfId="25299"/>
    <cellStyle name="Comma [0] 3 4 5 2" xfId="25300"/>
    <cellStyle name="Comma [0] 3 2 8 7 5 5" xfId="25301"/>
    <cellStyle name="Comma [0] 2 4 8 9 7" xfId="25302"/>
    <cellStyle name="Comma [0] 2 2 4 8 8 2 2 2" xfId="25303"/>
    <cellStyle name="Comma [0] 2 3 2 5 7 3" xfId="25304"/>
    <cellStyle name="Comma [0] 4 2 9 7 5 3" xfId="25305"/>
    <cellStyle name="Comma [0] 2 2 3 8 7 2 2 4" xfId="25306"/>
    <cellStyle name="Comma [0] 4 2 9 7 5 4" xfId="25307"/>
    <cellStyle name="Comma [0] 2 2 3 8 7 2 2 5" xfId="25308"/>
    <cellStyle name="Comma [0] 4 11 5 2 4 2" xfId="25309"/>
    <cellStyle name="Comma [0] 3 3 3 2 2 2 2 2" xfId="25310"/>
    <cellStyle name="Comma [0] 2 2 4 11 2 2 5" xfId="25311"/>
    <cellStyle name="Comma [0] 2 3 2 2 2 4 2 2" xfId="25312"/>
    <cellStyle name="Comma [0] 2 2 3 8 7 2 3" xfId="25313"/>
    <cellStyle name="Comma [0] 4 3 7 7 3 2 3" xfId="25314"/>
    <cellStyle name="Comma [0] 2 2 3 8 7 2 3 2" xfId="25315"/>
    <cellStyle name="Comma [0] 2 2 3 8 7 2 4" xfId="25316"/>
    <cellStyle name="Comma [0] 3 3 4 2 3 2 2 2" xfId="25317"/>
    <cellStyle name="Comma [0] 2 2 3 8 7 2 5" xfId="25318"/>
    <cellStyle name="Comma [0] 2 3 3 9 7 2 4" xfId="25319"/>
    <cellStyle name="Comma [0] 2 2 4 3 5 4 2" xfId="25320"/>
    <cellStyle name="Comma [0] 3 2 5 3 5 2 2" xfId="25321"/>
    <cellStyle name="Comma [0] 2 2 3 8 7 2 6" xfId="25322"/>
    <cellStyle name="Comma [0] 2 3 3 9 7 2 5" xfId="25323"/>
    <cellStyle name="Comma [0] 2 2 4 3 5 4 3" xfId="25324"/>
    <cellStyle name="Comma [0] 2 2 3 8 7 2 7" xfId="25325"/>
    <cellStyle name="Comma [0] 2 3 2 9 2 3 2 2 2" xfId="25326"/>
    <cellStyle name="Comma [0] 2 2 3 8 7 3 2" xfId="25327"/>
    <cellStyle name="Comma [0] 4 2 13 5" xfId="25328"/>
    <cellStyle name="Comma [0] 2 4 4 3 3 7" xfId="25329"/>
    <cellStyle name="Comma [0] 2 2 3 8 7 3 2 2 2" xfId="25330"/>
    <cellStyle name="Comma [0] 2 2 3 8 7 3 2 4" xfId="25331"/>
    <cellStyle name="Comma [0] 2 2 3 8 7 3 2 5" xfId="25332"/>
    <cellStyle name="Comma [0] 2 2 3 8 7 3 3 2" xfId="25333"/>
    <cellStyle name="Comma [0] 2 2 3 8 7 3 4" xfId="25334"/>
    <cellStyle name="Comma [0] 2 2 3 8 7 3 5" xfId="25335"/>
    <cellStyle name="Comma [0] 3 2 2 7 2 2 2 3" xfId="25336"/>
    <cellStyle name="Comma [0] 2 3 11 5 2 5" xfId="25337"/>
    <cellStyle name="Comma [0] 2 3 3 9 7 3 4" xfId="25338"/>
    <cellStyle name="Comma [0] 4 8 5 2 4" xfId="25339"/>
    <cellStyle name="Comma [0] 2 2 4 3 5 5 2" xfId="25340"/>
    <cellStyle name="Comma [0] 2 2 3 8 7 3 6" xfId="25341"/>
    <cellStyle name="Comma [0] 2 3 2 9 2 3 2 3" xfId="25342"/>
    <cellStyle name="Comma [0] 2 2 3 8 7 4" xfId="25343"/>
    <cellStyle name="Comma [0] 2 2 3 8 7 4 2" xfId="25344"/>
    <cellStyle name="Comma [0] 2 2 3 8 7 4 2 2" xfId="25345"/>
    <cellStyle name="Comma [0] 3 4 3 3 2 2 2 2" xfId="25346"/>
    <cellStyle name="Comma [0] 2 2 3 8 7 4 3" xfId="25347"/>
    <cellStyle name="Comma [0] 2 2 3 8 7 4 4" xfId="25348"/>
    <cellStyle name="Comma [0] 2 2 3 8 7 4 5" xfId="25349"/>
    <cellStyle name="Comma [0] 2 2 3 8 7 5 2" xfId="25350"/>
    <cellStyle name="Comma [0] 2 2 3 8 7 5 3" xfId="25351"/>
    <cellStyle name="Comma [0] 2 2 3 8 7 5 4" xfId="25352"/>
    <cellStyle name="Comma [0] 2 2 3 8 7 5 5" xfId="25353"/>
    <cellStyle name="Comma [0] 2 2 3 8 7 6 2" xfId="25354"/>
    <cellStyle name="Comma [0] 2 3 2 7 8 2 2 2 2" xfId="25355"/>
    <cellStyle name="Comma [0] 2 2 4 8 4 3 4 2" xfId="25356"/>
    <cellStyle name="Comma [0] 2 3 3 9 3 3 2 4" xfId="25357"/>
    <cellStyle name="Comma [0] 5 8 2 2 2 2" xfId="25358"/>
    <cellStyle name="Comma [0] 2 3 3 9 3 7 2" xfId="25359"/>
    <cellStyle name="Comma [0] 2 2 3 8 7 7" xfId="25360"/>
    <cellStyle name="Comma [0] 2 3 2 7 8 2 2 3" xfId="25361"/>
    <cellStyle name="Comma [0] 2 2 3 8 7 7 2" xfId="25362"/>
    <cellStyle name="Comma [0] 2 2 3 8 7 8" xfId="25363"/>
    <cellStyle name="Comma [0] 2 3 2 7 8 2 2 4" xfId="25364"/>
    <cellStyle name="Comma [0] 3 11 3 2" xfId="25365"/>
    <cellStyle name="Comma [0] 2 2 3 8 7 9" xfId="25366"/>
    <cellStyle name="Comma [0] 2 3 2 7 8 2 2 5" xfId="25367"/>
    <cellStyle name="Comma [0] 3 11 3 3" xfId="25368"/>
    <cellStyle name="Comma [0] 2 2 3 8 8" xfId="25369"/>
    <cellStyle name="Comma [0] 2 2 9 12 3" xfId="25370"/>
    <cellStyle name="Comma [0] 2 2 3 8 8 2" xfId="25371"/>
    <cellStyle name="Comma [0] 2 2 4 11 3 2 4" xfId="25372"/>
    <cellStyle name="Comma [0] 2 2 3 8 8 2 2" xfId="25373"/>
    <cellStyle name="Comma [0] 4 11 5 3 4 2" xfId="25374"/>
    <cellStyle name="Comma [0] 2 2 4 11 3 2 5" xfId="25375"/>
    <cellStyle name="Comma [0] 2 3 2 2 2 5 2 2" xfId="25376"/>
    <cellStyle name="Comma [0] 2 2 3 8 8 2 3" xfId="25377"/>
    <cellStyle name="Comma [0] 2 2 3 8 8 2 4" xfId="25378"/>
    <cellStyle name="Comma [0] 2 3 3 7 10 2" xfId="25379"/>
    <cellStyle name="Comma [0] 2 2 3 8 8 2 5" xfId="25380"/>
    <cellStyle name="Comma [0] 2 3 2 9 2 3 3 2" xfId="25381"/>
    <cellStyle name="Comma [0] 2 2 3 8 8 3" xfId="25382"/>
    <cellStyle name="Comma [0] 2 2 3 8 8 3 2" xfId="25383"/>
    <cellStyle name="Comma [0] 2 2 3 8 9" xfId="25384"/>
    <cellStyle name="Comma [0] 2 2 9 12 4" xfId="25385"/>
    <cellStyle name="Comma [0] 2 2 3 8 9 2" xfId="25386"/>
    <cellStyle name="Comma [0] 2 2 3 8 9 2 2" xfId="25387"/>
    <cellStyle name="Comma [0] 4 3 4 2 2 2 2 2" xfId="25388"/>
    <cellStyle name="Comma [0] 2 2 3 8 9 2 3" xfId="25389"/>
    <cellStyle name="Comma [0] 2 2 3 8 9 2 4" xfId="25390"/>
    <cellStyle name="Comma [0] 2 2 3 8 9 2 5" xfId="25391"/>
    <cellStyle name="Comma [0] 2 3 2 9 2 3 4 2" xfId="25392"/>
    <cellStyle name="Comma [0] 2 2 3 8 9 3" xfId="25393"/>
    <cellStyle name="Comma [0] 2 2 3 8 9 3 2" xfId="25394"/>
    <cellStyle name="Comma [0] 2 2 3 8 9 5" xfId="25395"/>
    <cellStyle name="Comma [0] 2 3 3 6 11 3 2" xfId="25396"/>
    <cellStyle name="Comma [0] 2 2 3 8 9 6" xfId="25397"/>
    <cellStyle name="Comma [0] 2 3 2 7 8 2 4 2" xfId="25398"/>
    <cellStyle name="Comma [0] 3 9 3 3 2 4" xfId="25399"/>
    <cellStyle name="Comma [0] 2 2 5 2 5" xfId="25400"/>
    <cellStyle name="Comma [0] 4 9 4 3 2 2" xfId="25401"/>
    <cellStyle name="Comma [0] 2 2 3 9" xfId="25402"/>
    <cellStyle name="Comma [0] 2 2 3 9 10" xfId="25403"/>
    <cellStyle name="Comma [0] 2 2 3 9 10 2" xfId="25404"/>
    <cellStyle name="Comma [0] 2 2 3 9 10 2 2" xfId="25405"/>
    <cellStyle name="Comma [0] 2 2 4 7 7 4 3" xfId="25406"/>
    <cellStyle name="Comma [0] 2 3 10 4 3 2 4" xfId="25407"/>
    <cellStyle name="Comma [0] 2 2 3 9 10 2 2 2" xfId="25408"/>
    <cellStyle name="Comma [0] 2 2 3 9 10 2 3" xfId="25409"/>
    <cellStyle name="Comma [0] 2 2 4 7 7 4 4" xfId="25410"/>
    <cellStyle name="Comma [0] 2 2 3 9 10 2 4" xfId="25411"/>
    <cellStyle name="Comma [0] 2 2 4 7 7 4 5" xfId="25412"/>
    <cellStyle name="Currency [0] 4 2" xfId="25413"/>
    <cellStyle name="Comma [0] 2 2 3 9 10 2 5" xfId="25414"/>
    <cellStyle name="Comma [0] 2 2 3 9 6 2" xfId="25415"/>
    <cellStyle name="Comma [0] 2 2 3 9 10 3 2" xfId="25416"/>
    <cellStyle name="Comma [0] 3 4 2 18" xfId="25417"/>
    <cellStyle name="Comma [0] 2 2 4 7 7 5 3" xfId="25418"/>
    <cellStyle name="Comma [0] 4 2 18 4 2" xfId="25419"/>
    <cellStyle name="Comma [0] 2 2 3 9 10 4" xfId="25420"/>
    <cellStyle name="Comma [0] 2 2 3 9 10 4 2" xfId="25421"/>
    <cellStyle name="Comma [0] 2 2 3 9 10 6" xfId="25422"/>
    <cellStyle name="Comma [0] 2 3 2 9 7 3 2 2 2" xfId="25423"/>
    <cellStyle name="Comma [0] 3 8 5 2 2 2 2" xfId="25424"/>
    <cellStyle name="Comma [0] 2 2 3 9 10 7" xfId="25425"/>
    <cellStyle name="Comma [0] 3 2 2 5 6 4 4" xfId="25426"/>
    <cellStyle name="Comma [0] 2 3 3 9 4 10" xfId="25427"/>
    <cellStyle name="Comma [0] 2 2 3 9 11" xfId="25428"/>
    <cellStyle name="Comma [0] 2 2 3 9 11 2" xfId="25429"/>
    <cellStyle name="Comma [0] 2 2 3 9 11 2 2" xfId="25430"/>
    <cellStyle name="Comma [0] 3 12 2 5 5" xfId="25431"/>
    <cellStyle name="Comma [0] 2 2 4 7 8 4 3" xfId="25432"/>
    <cellStyle name="Comma [0] 2 2 3 9 11 4" xfId="25433"/>
    <cellStyle name="Comma [0] 2 2 3 9 11 5" xfId="25434"/>
    <cellStyle name="Comma [0] 2 2 3 9 12" xfId="25435"/>
    <cellStyle name="Comma [0] 2 2 3 9 12 2" xfId="25436"/>
    <cellStyle name="Comma [0] 2 2 3 9 12 3" xfId="25437"/>
    <cellStyle name="Comma [0] 2 2 3 9 13" xfId="25438"/>
    <cellStyle name="Comma [0] 2 2 3 9 13 2" xfId="25439"/>
    <cellStyle name="Comma [0] 2 2 3 9 14" xfId="25440"/>
    <cellStyle name="Comma [0] 2 2 3 9 14 2" xfId="25441"/>
    <cellStyle name="Comma [0] 2 2 3 9 15" xfId="25442"/>
    <cellStyle name="Comma [0] 4 8 2 10" xfId="25443"/>
    <cellStyle name="Comma [0] 4 2 2 6 3 4 2" xfId="25444"/>
    <cellStyle name="Comma [0] 2 2 3 9 16" xfId="25445"/>
    <cellStyle name="Comma [0] 2 2 3 9 17" xfId="25446"/>
    <cellStyle name="Comma [0] 3 2 20 3" xfId="25447"/>
    <cellStyle name="Comma [0] 3 2 15 3" xfId="25448"/>
    <cellStyle name="Comma [0] 3 3 5 5 3 7" xfId="25449"/>
    <cellStyle name="Comma [0] 2 2 5 2 5 2" xfId="25450"/>
    <cellStyle name="Comma [0] 4 9 4 3 2 2 2" xfId="25451"/>
    <cellStyle name="Comma [0] 4 3 6 5 3 5" xfId="25452"/>
    <cellStyle name="Comma [0] 3 2 2 3 10 7" xfId="25453"/>
    <cellStyle name="Comma [0] 2 2 3 9 2" xfId="25454"/>
    <cellStyle name="Comma [0] 2 3 3 14 2 3" xfId="25455"/>
    <cellStyle name="Comma [0] 3 2 15 3 2" xfId="25456"/>
    <cellStyle name="Comma [0] 2 2 5 2 5 2 2" xfId="25457"/>
    <cellStyle name="Comma [0] 4 6 8 3 2 5" xfId="25458"/>
    <cellStyle name="Comma [0] 2 2 3 9 2 2" xfId="25459"/>
    <cellStyle name="Comma [0] 2 3 3 14 2 3 2" xfId="25460"/>
    <cellStyle name="Comma [0] 2 3 15 2 2 5" xfId="25461"/>
    <cellStyle name="Comma [0] 3 2 15 3 2 2 2" xfId="25462"/>
    <cellStyle name="Comma [0] 3 3 3 7 5 3" xfId="25463"/>
    <cellStyle name="Comma [0] 3 3 2 17" xfId="25464"/>
    <cellStyle name="Comma [0] 2 2 4 7 2 5 2" xfId="25465"/>
    <cellStyle name="Comma [0] 2 3 2 7 5 5" xfId="25466"/>
    <cellStyle name="Comma [0] 3 6 3 4" xfId="25467"/>
    <cellStyle name="Comma [0] 3 2 5 7 2 3 2" xfId="25468"/>
    <cellStyle name="Comma [0] 2 2 3 9 2 2 2 2" xfId="25469"/>
    <cellStyle name="Comma [0] 3 3 3 7 5 4" xfId="25470"/>
    <cellStyle name="Comma [0] 3 3 2 18" xfId="25471"/>
    <cellStyle name="Comma [0] 2 2 4 7 2 5 3" xfId="25472"/>
    <cellStyle name="Comma [0] 2 3 2 7 5 6" xfId="25473"/>
    <cellStyle name="Comma [0] 4 3 4 7 5 2" xfId="25474"/>
    <cellStyle name="Comma [0] 3 6 3 5" xfId="25475"/>
    <cellStyle name="Comma [0] 3 4 7 3 3 3 2" xfId="25476"/>
    <cellStyle name="Comma [0] 2 2 3 9 2 2 2 3" xfId="25477"/>
    <cellStyle name="Comma [0] 3 3 3 7 5 5" xfId="25478"/>
    <cellStyle name="Comma [0] 2 2 4 7 2 5 4" xfId="25479"/>
    <cellStyle name="Comma [0] 2 3 9 2 2" xfId="25480"/>
    <cellStyle name="Comma [0] 3 3 5 8 2 3 2" xfId="25481"/>
    <cellStyle name="Comma [0] 2 2 4 9 3 2 2 2" xfId="25482"/>
    <cellStyle name="Comma [0] 2 3 2 7 5 7" xfId="25483"/>
    <cellStyle name="Comma [0] 4 3 4 7 5 3" xfId="25484"/>
    <cellStyle name="Comma [0] 3 6 3 6" xfId="25485"/>
    <cellStyle name="Comma [0] 2 2 3 9 2 2 2 4" xfId="25486"/>
    <cellStyle name="Comma [0] 2 2 4 7 2 5 5" xfId="25487"/>
    <cellStyle name="Comma [0] 2 3 9 2 3" xfId="25488"/>
    <cellStyle name="Comma [0] 2 2 4 9 3 2 2 3" xfId="25489"/>
    <cellStyle name="Comma [0] 2 3 2 7 5 8" xfId="25490"/>
    <cellStyle name="Comma [0] 4 3 4 7 5 4" xfId="25491"/>
    <cellStyle name="Comma [0] 3 6 3 7" xfId="25492"/>
    <cellStyle name="Comma [0] 2 2 3 9 2 2 2 5" xfId="25493"/>
    <cellStyle name="Comma [0] 4 10 10 7" xfId="25494"/>
    <cellStyle name="Comma [0] 2 2 4 7 2 6 2" xfId="25495"/>
    <cellStyle name="Comma [0] 4 3 8 2 3 2 3" xfId="25496"/>
    <cellStyle name="Comma [0] 3 6 4 4" xfId="25497"/>
    <cellStyle name="Comma [0] 3 2 5 7 2 4 2" xfId="25498"/>
    <cellStyle name="Comma [0] 2 2 3 9 2 2 3 2" xfId="25499"/>
    <cellStyle name="Comma [0] 2 4 5 5 3 2 2 2" xfId="25500"/>
    <cellStyle name="Comma [0] 2 3 2 7 6 5" xfId="25501"/>
    <cellStyle name="Comma [0] 2 3 2 7 7 5" xfId="25502"/>
    <cellStyle name="Comma [0] 3 6 5 4" xfId="25503"/>
    <cellStyle name="Comma [0] 2 2 5 10 2 2" xfId="25504"/>
    <cellStyle name="Comma [0] 2 2 3 9 2 2 4 2" xfId="25505"/>
    <cellStyle name="Comma [0] 2 2 4 7 2 7 2" xfId="25506"/>
    <cellStyle name="Comma [0] 3 2 5 7 2 6" xfId="25507"/>
    <cellStyle name="Comma [0] 2 2 5 10 3" xfId="25508"/>
    <cellStyle name="Comma [0] 2 2 3 9 2 2 5" xfId="25509"/>
    <cellStyle name="Comma [0] 2 4 5 5 3 2 4" xfId="25510"/>
    <cellStyle name="Comma [0] 4 2 6 7 2 4" xfId="25511"/>
    <cellStyle name="Comma [0] 3 2 15 3 2 5" xfId="25512"/>
    <cellStyle name="Comma [0] 2 2 4 7 2 8" xfId="25513"/>
    <cellStyle name="Comma [0] 2 3 3 8 5 2 4 2" xfId="25514"/>
    <cellStyle name="Comma [0] 3 2 15 3 3" xfId="25515"/>
    <cellStyle name="Comma [0] 2 2 4 2 3 4 2 2" xfId="25516"/>
    <cellStyle name="Comma [0] 3 2 5 2 3 2 2 2" xfId="25517"/>
    <cellStyle name="Comma [0] 2 2 3 9 2 3" xfId="25518"/>
    <cellStyle name="Comma [0] 2 3 15 3 2 5" xfId="25519"/>
    <cellStyle name="Comma [0] 3 3 7 17" xfId="25520"/>
    <cellStyle name="Comma [0] 3 3 3 8 5 3" xfId="25521"/>
    <cellStyle name="Comma [0] 2 2 4 7 3 5 2" xfId="25522"/>
    <cellStyle name="Comma [0] 2 3 2 8 5 5" xfId="25523"/>
    <cellStyle name="Comma [0] 3 7 3 4" xfId="25524"/>
    <cellStyle name="Comma [0] 3 2 5 7 3 3 2" xfId="25525"/>
    <cellStyle name="Comma [0] 2 2 3 9 2 3 2 2" xfId="25526"/>
    <cellStyle name="Comma [0] 2 2 4 7 3 6 2" xfId="25527"/>
    <cellStyle name="Comma [0] 2 3 2 8 6 5" xfId="25528"/>
    <cellStyle name="Comma [0] 3 7 4 4" xfId="25529"/>
    <cellStyle name="Comma [0] 3 2 5 7 3 4 2" xfId="25530"/>
    <cellStyle name="Comma [0] 2 2 3 9 2 3 3 2" xfId="25531"/>
    <cellStyle name="Comma [0] 2 3 2 8 7 5" xfId="25532"/>
    <cellStyle name="Comma [0] 3 7 5 4" xfId="25533"/>
    <cellStyle name="Comma [0] 2 2 5 11 2 2" xfId="25534"/>
    <cellStyle name="Comma [0] 2 2 3 9 2 3 4 2" xfId="25535"/>
    <cellStyle name="Comma [0] 2 2 4 7 3 7 2" xfId="25536"/>
    <cellStyle name="Comma [0] 3 2 5 7 3 6" xfId="25537"/>
    <cellStyle name="Comma [0] 2 2 5 11 3" xfId="25538"/>
    <cellStyle name="Comma [0] 2 2 3 9 2 3 5" xfId="25539"/>
    <cellStyle name="Comma [0] 2 2 4 7 3 8" xfId="25540"/>
    <cellStyle name="Comma [0] 3 11 5 2 2 2" xfId="25541"/>
    <cellStyle name="Comma [0] 2 2 5 11 5" xfId="25542"/>
    <cellStyle name="Comma [0] 2 2 3 9 2 3 7" xfId="25543"/>
    <cellStyle name="Comma [0] 2 2 3 9 2 4" xfId="25544"/>
    <cellStyle name="Comma [0] 2 3 5 3 5 2 2" xfId="25545"/>
    <cellStyle name="Comma [0] 3 2 4 9 2 2 2" xfId="25546"/>
    <cellStyle name="Comma [0] 3 2 15 3 4 2" xfId="25547"/>
    <cellStyle name="Comma [0] 3 2 6 3 3 2 5" xfId="25548"/>
    <cellStyle name="Comma [0] 2 2 4 7 4 5" xfId="25549"/>
    <cellStyle name="Comma [0] 3 3 6 4 3 2 3" xfId="25550"/>
    <cellStyle name="Comma [0] 3 2 5 7 4 3" xfId="25551"/>
    <cellStyle name="Comma [0] 2 2 3 9 2 4 2" xfId="25552"/>
    <cellStyle name="Comma [0] 2 2 4 7 4 5 2" xfId="25553"/>
    <cellStyle name="Comma [0] 2 3 2 9 5 5" xfId="25554"/>
    <cellStyle name="Comma [0] 3 8 3 4" xfId="25555"/>
    <cellStyle name="Comma [0] 2 2 3 9 2 4 2 2" xfId="25556"/>
    <cellStyle name="Comma [0] 3 3 6 4 3 2 5" xfId="25557"/>
    <cellStyle name="Comma [0] 3 2 5 7 4 5" xfId="25558"/>
    <cellStyle name="Comma [0] 2 2 5 12 2" xfId="25559"/>
    <cellStyle name="Comma [0] 2 2 3 9 2 4 4" xfId="25560"/>
    <cellStyle name="Comma [0] 2 2 4 7 4 7" xfId="25561"/>
    <cellStyle name="Comma [0] 3 2 20 4" xfId="25562"/>
    <cellStyle name="Comma [0] 3 2 15 4" xfId="25563"/>
    <cellStyle name="Comma [0] 2 2 5 2 5 3" xfId="25564"/>
    <cellStyle name="Comma [0] 4 3 6 5 3 6" xfId="25565"/>
    <cellStyle name="Comma [0] 2 2 3 9 3" xfId="25566"/>
    <cellStyle name="Comma [0] 2 3 3 14 2 4" xfId="25567"/>
    <cellStyle name="Comma [0] 2 2 3 9 3 2" xfId="25568"/>
    <cellStyle name="Comma [0] 2 3 3 14 2 4 2" xfId="25569"/>
    <cellStyle name="Comma [0] 3 2 15 4 2 2" xfId="25570"/>
    <cellStyle name="Comma [0] 2 2 4 8 2 5" xfId="25571"/>
    <cellStyle name="Comma [0] 3 2 5 8 2 3" xfId="25572"/>
    <cellStyle name="Comma [0] 2 2 3 9 3 2 2" xfId="25573"/>
    <cellStyle name="Comma [0] 2 2 4 2 4 3 2 4" xfId="25574"/>
    <cellStyle name="Comma [0] 3 3 4 7 5 5" xfId="25575"/>
    <cellStyle name="Comma [0] 2 2 4 8 2 5 4" xfId="25576"/>
    <cellStyle name="Comma [0] 2 4 9 2 2" xfId="25577"/>
    <cellStyle name="Comma [0] 2 2 4 9 4 2 2 2" xfId="25578"/>
    <cellStyle name="Comma [0] 2 3 3 7 5 7" xfId="25579"/>
    <cellStyle name="Comma [0] 4 6 3 6" xfId="25580"/>
    <cellStyle name="Comma [0] 4 3 5 7 5 3" xfId="25581"/>
    <cellStyle name="Comma [0] 2 2 3 9 3 2 2 4" xfId="25582"/>
    <cellStyle name="Comma [0] 2 2 4 8 2 5 5" xfId="25583"/>
    <cellStyle name="Comma [0] 2 4 9 2 3" xfId="25584"/>
    <cellStyle name="Comma [0] 2 2 4 9 4 2 2 3" xfId="25585"/>
    <cellStyle name="Comma [0] 2 3 3 7 5 8" xfId="25586"/>
    <cellStyle name="Comma [0] 4 6 3 7" xfId="25587"/>
    <cellStyle name="Comma [0] 4 3 5 7 5 4" xfId="25588"/>
    <cellStyle name="Comma [0] 2 2 3 9 3 2 2 5" xfId="25589"/>
    <cellStyle name="Comma [0] 2 2 4 8 2 6" xfId="25590"/>
    <cellStyle name="Comma [0] 3 2 5 8 2 4" xfId="25591"/>
    <cellStyle name="Comma [0] 2 2 3 9 3 2 3" xfId="25592"/>
    <cellStyle name="Comma [0] 2 4 5 5 4 2 2" xfId="25593"/>
    <cellStyle name="Comma [0] 2 2 4 2 4 3 2 5" xfId="25594"/>
    <cellStyle name="Comma [0] 4 2 8 2 3 2 5" xfId="25595"/>
    <cellStyle name="Comma [0] 2 2 4 8 2 6 2" xfId="25596"/>
    <cellStyle name="Comma [0] 2 3 3 7 6 5" xfId="25597"/>
    <cellStyle name="Comma [0] 4 6 4 4" xfId="25598"/>
    <cellStyle name="Comma [0] 4 3 8 3 3 2 3" xfId="25599"/>
    <cellStyle name="Comma [0] 3 2 5 8 2 4 2" xfId="25600"/>
    <cellStyle name="Comma [0] 2 2 3 9 3 2 3 2" xfId="25601"/>
    <cellStyle name="Comma [0] 2 2 4 8 2 7 2" xfId="25602"/>
    <cellStyle name="Comma [0] 2 3 3 7 7 5" xfId="25603"/>
    <cellStyle name="Comma [0] 4 6 5 4" xfId="25604"/>
    <cellStyle name="Comma [0] 2 2 3 9 3 2 4 2" xfId="25605"/>
    <cellStyle name="Comma [0] 2 2 4 8 2 8" xfId="25606"/>
    <cellStyle name="Comma [0] 3 2 5 8 2 6" xfId="25607"/>
    <cellStyle name="Comma [0] 2 2 3 9 3 2 5" xfId="25608"/>
    <cellStyle name="Comma [0] 2 2 3 9 3 3" xfId="25609"/>
    <cellStyle name="Comma [0] 2 2 4 8 3 5" xfId="25610"/>
    <cellStyle name="Comma [0] 3 2 5 8 3 3" xfId="25611"/>
    <cellStyle name="Comma [0] 2 2 3 9 3 3 2" xfId="25612"/>
    <cellStyle name="Comma [0] 2 2 4 8 3 6" xfId="25613"/>
    <cellStyle name="Comma [0] 3 2 5 8 3 4" xfId="25614"/>
    <cellStyle name="Comma [0] 2 2 3 9 3 3 3" xfId="25615"/>
    <cellStyle name="Comma [0] 2 2 4 8 3 6 2" xfId="25616"/>
    <cellStyle name="Comma [0] 2 3 3 8 6 5" xfId="25617"/>
    <cellStyle name="Comma [0] 4 7 4 4" xfId="25618"/>
    <cellStyle name="Comma [0] 3 2 5 8 3 4 2" xfId="25619"/>
    <cellStyle name="Comma [0] 2 2 3 9 3 3 3 2" xfId="25620"/>
    <cellStyle name="Comma [0] 2 2 4 8 3 7" xfId="25621"/>
    <cellStyle name="Comma [0] 3 2 5 8 3 5" xfId="25622"/>
    <cellStyle name="Comma [0] 2 2 3 9 3 3 4" xfId="25623"/>
    <cellStyle name="Comma [0] 2 2 4 8 3 7 2" xfId="25624"/>
    <cellStyle name="Comma [0] 2 3 3 8 7 5" xfId="25625"/>
    <cellStyle name="Comma [0] 4 7 5 4" xfId="25626"/>
    <cellStyle name="Comma [0] 2 2 3 9 3 3 4 2" xfId="25627"/>
    <cellStyle name="Comma [0] 2 2 4 8 3 8" xfId="25628"/>
    <cellStyle name="Comma [0] 3 2 5 8 3 6" xfId="25629"/>
    <cellStyle name="Comma [0] 2 2 3 9 3 3 5" xfId="25630"/>
    <cellStyle name="Comma [0] 3 11 5 3 2 2" xfId="25631"/>
    <cellStyle name="Comma [0] 2 2 3 9 3 3 7" xfId="25632"/>
    <cellStyle name="Comma [0] 2 2 3 9 3 4" xfId="25633"/>
    <cellStyle name="Comma [0] 2 2 4 8 4 5" xfId="25634"/>
    <cellStyle name="Comma [0] 3 2 5 8 4 3" xfId="25635"/>
    <cellStyle name="Comma [0] 2 2 3 9 3 4 2" xfId="25636"/>
    <cellStyle name="Comma [0] 2 2 4 8 4 5 2" xfId="25637"/>
    <cellStyle name="Comma [0] 2 3 3 9 5 5" xfId="25638"/>
    <cellStyle name="Comma [0] 4 8 3 4" xfId="25639"/>
    <cellStyle name="Comma [0] 2 2 3 9 3 4 2 2" xfId="25640"/>
    <cellStyle name="Comma [0] 2 2 4 8 4 6" xfId="25641"/>
    <cellStyle name="Comma [0] 3 2 5 8 4 4" xfId="25642"/>
    <cellStyle name="Comma [0] 2 2 3 9 3 4 3" xfId="25643"/>
    <cellStyle name="Comma [0] 2 2 4 8 4 7" xfId="25644"/>
    <cellStyle name="Comma [0] 3 2 5 8 4 5" xfId="25645"/>
    <cellStyle name="Comma [0] 2 2 3 9 3 4 4" xfId="25646"/>
    <cellStyle name="Comma [0] 2 2 4 8 4 8" xfId="25647"/>
    <cellStyle name="Comma [0] 2 2 3 9 3 4 5" xfId="25648"/>
    <cellStyle name="Comma [0] 2 2 3 9 4 10" xfId="25649"/>
    <cellStyle name="Comma [0] 3 2 6 2 5 2 2" xfId="25650"/>
    <cellStyle name="Comma [0] 2 2 4 7 7 2 6" xfId="25651"/>
    <cellStyle name="Comma [0] 2 2 3 9 4 2" xfId="25652"/>
    <cellStyle name="Comma [0] 3 2 15 5 2 2" xfId="25653"/>
    <cellStyle name="Comma [0] 2 2 4 9 2 5" xfId="25654"/>
    <cellStyle name="Comma [0] 3 2 5 9 2 3" xfId="25655"/>
    <cellStyle name="Comma [0] 2 2 3 9 4 2 2" xfId="25656"/>
    <cellStyle name="Currency [0] 2 2 2" xfId="25657"/>
    <cellStyle name="Comma [0] 2 2 4 3 13 5" xfId="25658"/>
    <cellStyle name="Comma [0] 3 2 2 7 5 2 2 5" xfId="25659"/>
    <cellStyle name="Comma [0] 2 2 4 9 2 5 2 2" xfId="25660"/>
    <cellStyle name="Comma [0] 2 3 2 10 2 4 2" xfId="25661"/>
    <cellStyle name="Comma [0] 2 2 4 6 5 5 4" xfId="25662"/>
    <cellStyle name="Comma [0] 3 10 11 2" xfId="25663"/>
    <cellStyle name="Comma [0] 3 11 8 3" xfId="25664"/>
    <cellStyle name="Comma [0] 5 6 3 4 2" xfId="25665"/>
    <cellStyle name="Comma [0] 2 2 3 9 4 2 2 2 2" xfId="25666"/>
    <cellStyle name="Comma [0] 3 3 5 7 5 5" xfId="25667"/>
    <cellStyle name="Comma [0] 2 2 4 9 2 5 4" xfId="25668"/>
    <cellStyle name="Comma [0] 2 3 2 10 2 6" xfId="25669"/>
    <cellStyle name="Comma [0] 4 2 2 10 3" xfId="25670"/>
    <cellStyle name="Comma [0] 2 2 4 9 5 2 2 2" xfId="25671"/>
    <cellStyle name="Comma [0] 3 10 13" xfId="25672"/>
    <cellStyle name="Comma [0] 5 6 3 6" xfId="25673"/>
    <cellStyle name="Comma [0] 4 3 6 7 5 3" xfId="25674"/>
    <cellStyle name="Comma [0] 2 2 3 9 4 2 2 4" xfId="25675"/>
    <cellStyle name="Comma [0] 2 2 4 9 2 5 5" xfId="25676"/>
    <cellStyle name="Comma [0] 2 3 2 10 2 7" xfId="25677"/>
    <cellStyle name="Comma [0] 4 2 2 10 4" xfId="25678"/>
    <cellStyle name="Comma [0] 2 2 4 9 5 2 2 3" xfId="25679"/>
    <cellStyle name="Comma [0] 3 10 14" xfId="25680"/>
    <cellStyle name="Comma [0] 5 6 3 7" xfId="25681"/>
    <cellStyle name="Comma [0] 4 3 6 7 5 4" xfId="25682"/>
    <cellStyle name="Comma [0] 2 2 3 9 4 2 2 5" xfId="25683"/>
    <cellStyle name="Comma [0] 2 3 3 16 4 2" xfId="25684"/>
    <cellStyle name="Comma [0] 2 2 4 9 2 6" xfId="25685"/>
    <cellStyle name="Comma [0] 3 2 5 9 2 4" xfId="25686"/>
    <cellStyle name="Comma [0] 2 2 3 9 4 2 3" xfId="25687"/>
    <cellStyle name="Comma [0] 2 4 5 5 5 2 2" xfId="25688"/>
    <cellStyle name="Comma [0] 4 2 8 3 3 2 5" xfId="25689"/>
    <cellStyle name="Comma [0] 2 2 4 9 2 6 2" xfId="25690"/>
    <cellStyle name="Comma [0] 2 3 2 10 3 4" xfId="25691"/>
    <cellStyle name="Comma [0] 5 6 4 4" xfId="25692"/>
    <cellStyle name="Comma [0] 4 3 8 4 3 2 3" xfId="25693"/>
    <cellStyle name="Comma [0] 2 2 3 9 4 2 3 2" xfId="25694"/>
    <cellStyle name="Comma [0] 2 2 4 9 2 7" xfId="25695"/>
    <cellStyle name="Comma [0] 3 2 5 9 2 5" xfId="25696"/>
    <cellStyle name="Comma [0] 2 2 3 9 4 2 4" xfId="25697"/>
    <cellStyle name="Comma [0] 2 2 4 9 2 7 2" xfId="25698"/>
    <cellStyle name="Comma [0] 2 3 2 10 4 4" xfId="25699"/>
    <cellStyle name="Comma [0] 5 6 5 4" xfId="25700"/>
    <cellStyle name="Comma [0] 2 2 3 9 4 2 4 2" xfId="25701"/>
    <cellStyle name="Comma [0] 2 2 4 9 2 8" xfId="25702"/>
    <cellStyle name="Comma [0] 2 2 3 9 4 2 5" xfId="25703"/>
    <cellStyle name="Comma [0] 2 2 4 4 2 4 3" xfId="25704"/>
    <cellStyle name="Comma [0] 3 2 5 4 2 2 3" xfId="25705"/>
    <cellStyle name="Comma [0] 2 2 3 9 4 2 7" xfId="25706"/>
    <cellStyle name="Currency [0] 2 3" xfId="25707"/>
    <cellStyle name="Comma [0] 2 3 2 5 10 2" xfId="25708"/>
    <cellStyle name="Comma [0] 2 2 4 7 7 2 7" xfId="25709"/>
    <cellStyle name="Comma [0] 2 2 3 9 4 3" xfId="25710"/>
    <cellStyle name="Comma [0] 2 2 4 9 3 5" xfId="25711"/>
    <cellStyle name="Currency [0] 2 3 2" xfId="25712"/>
    <cellStyle name="Comma [0] 2 3 2 5 10 2 2" xfId="25713"/>
    <cellStyle name="Comma [0] 2 2 3 9 4 3 2" xfId="25714"/>
    <cellStyle name="Comma [0] 3 2 2 7 6 2 2 5" xfId="25715"/>
    <cellStyle name="Comma [0] 2 2 4 9 3 5 2 2" xfId="25716"/>
    <cellStyle name="Comma [0] 2 3 2 11 2 4 2" xfId="25717"/>
    <cellStyle name="Comma [0] 2 2 4 7 5 5 4" xfId="25718"/>
    <cellStyle name="Comma [0] 5 7 3 4 2" xfId="25719"/>
    <cellStyle name="Comma [0] 2 2 3 9 4 3 2 2 2" xfId="25720"/>
    <cellStyle name="Comma [0] 3 3 5 8 5 5" xfId="25721"/>
    <cellStyle name="Comma [0] 2 2 4 9 3 5 4" xfId="25722"/>
    <cellStyle name="Comma [0] 2 3 2 11 2 6" xfId="25723"/>
    <cellStyle name="Comma [0] 2 2 4 9 5 3 2 2" xfId="25724"/>
    <cellStyle name="Comma [0] 5 7 3 6" xfId="25725"/>
    <cellStyle name="Comma [0] 4 3 6 8 5 3" xfId="25726"/>
    <cellStyle name="Comma [0] 2 2 3 9 4 3 2 4" xfId="25727"/>
    <cellStyle name="Comma [0] 2 2 4 9 3 5 5" xfId="25728"/>
    <cellStyle name="Comma [0] 2 3 2 11 2 7" xfId="25729"/>
    <cellStyle name="Comma [0] 2 2 4 9 5 3 2 3" xfId="25730"/>
    <cellStyle name="Comma [0] 5 7 3 7" xfId="25731"/>
    <cellStyle name="Comma [0] 4 3 6 8 5 4" xfId="25732"/>
    <cellStyle name="Comma [0] 2 2 3 9 4 3 2 5" xfId="25733"/>
    <cellStyle name="Comma [0] 2 3 3 17 4 2" xfId="25734"/>
    <cellStyle name="Comma [0] 4 2 6 9 3 2" xfId="25735"/>
    <cellStyle name="Comma [0] 2 3 12 2 2 2" xfId="25736"/>
    <cellStyle name="Comma [0] 2 2 4 9 3 6" xfId="25737"/>
    <cellStyle name="Comma [0] 2 3 2 5 10 2 3" xfId="25738"/>
    <cellStyle name="Comma [0] 2 2 3 9 4 3 3" xfId="25739"/>
    <cellStyle name="Comma [0] 2 2 4 9 3 6 2" xfId="25740"/>
    <cellStyle name="Comma [0] 2 3 2 11 3 4" xfId="25741"/>
    <cellStyle name="Comma [0] 2 3 12 2 2 2 2" xfId="25742"/>
    <cellStyle name="Comma [0] 5 7 4 4" xfId="25743"/>
    <cellStyle name="Comma [0] 2 2 3 9 4 3 3 2" xfId="25744"/>
    <cellStyle name="Comma [0] 2 3 12 2 2 3" xfId="25745"/>
    <cellStyle name="Comma [0] 4 9 2 2 2" xfId="25746"/>
    <cellStyle name="Comma [0] 2 2 4 9 3 7" xfId="25747"/>
    <cellStyle name="Comma [0] 2 3 2 5 10 2 4" xfId="25748"/>
    <cellStyle name="Comma [0] 2 2 3 9 4 3 4" xfId="25749"/>
    <cellStyle name="Comma [0] 4 9 2 2 2 2" xfId="25750"/>
    <cellStyle name="Comma [0] 2 2 4 9 3 7 2" xfId="25751"/>
    <cellStyle name="Comma [0] 2 3 2 11 4 4" xfId="25752"/>
    <cellStyle name="Comma [0] 5 7 5 4" xfId="25753"/>
    <cellStyle name="Comma [0] 2 2 3 9 4 3 4 2" xfId="25754"/>
    <cellStyle name="Comma [0] 2 3 12 2 2 4" xfId="25755"/>
    <cellStyle name="Comma [0] 4 9 2 2 3" xfId="25756"/>
    <cellStyle name="Comma [0] 2 2 4 9 3 8" xfId="25757"/>
    <cellStyle name="Comma [0] 2 3 2 5 10 2 5" xfId="25758"/>
    <cellStyle name="Comma [0] 2 2 3 9 4 3 5" xfId="25759"/>
    <cellStyle name="Comma [0] 2 3 12 2 2 5" xfId="25760"/>
    <cellStyle name="Comma [0] 4 9 2 2 4" xfId="25761"/>
    <cellStyle name="Comma [0] 2 2 4 9 3 9" xfId="25762"/>
    <cellStyle name="Comma [0] 2 2 4 4 2 5 2" xfId="25763"/>
    <cellStyle name="Comma [0] 3 2 5 4 2 3 2" xfId="25764"/>
    <cellStyle name="Comma [0] 2 2 3 9 4 3 6" xfId="25765"/>
    <cellStyle name="Comma [0] 4 9 2 2 5" xfId="25766"/>
    <cellStyle name="Comma [0] 2 2 4 4 2 5 3" xfId="25767"/>
    <cellStyle name="Comma [0] 3 11 5 4 2 2" xfId="25768"/>
    <cellStyle name="Comma [0] 5 6 6 10" xfId="25769"/>
    <cellStyle name="Comma [0] 2 2 3 9 4 3 7" xfId="25770"/>
    <cellStyle name="Currency [0] 2 4" xfId="25771"/>
    <cellStyle name="Comma [0] 2 3 2 5 10 3" xfId="25772"/>
    <cellStyle name="Comma [0] 2 2 3 9 4 4" xfId="25773"/>
    <cellStyle name="Comma [0] 2 2 4 9 4 5" xfId="25774"/>
    <cellStyle name="Currency [0] 2 4 2" xfId="25775"/>
    <cellStyle name="Comma [0] 2 3 2 5 10 3 2" xfId="25776"/>
    <cellStyle name="Comma [0] 2 2 3 9 4 4 2" xfId="25777"/>
    <cellStyle name="Comma [0] 2 2 4 9 4 5 2" xfId="25778"/>
    <cellStyle name="Comma [0] 2 3 2 12 2 4" xfId="25779"/>
    <cellStyle name="Comma [0] 5 8 3 4" xfId="25780"/>
    <cellStyle name="Comma [0] 2 2 3 9 4 4 2 2" xfId="25781"/>
    <cellStyle name="Comma [0] 5 2 2 3 2 5" xfId="25782"/>
    <cellStyle name="Comma [0] 4 2 6 9 4 2" xfId="25783"/>
    <cellStyle name="Comma [0] 3 4 6 5 5 2 2" xfId="25784"/>
    <cellStyle name="Comma [0] 2 3 12 2 3 2" xfId="25785"/>
    <cellStyle name="Comma [0] 2 2 4 9 4 6" xfId="25786"/>
    <cellStyle name="Comma [0] 2 2 3 9 4 4 3" xfId="25787"/>
    <cellStyle name="Comma [0] 4 9 2 3 2" xfId="25788"/>
    <cellStyle name="Comma [0] 2 2 4 9 4 7" xfId="25789"/>
    <cellStyle name="Comma [0] 2 2 3 9 4 4 4" xfId="25790"/>
    <cellStyle name="Comma [0] 4 9 2 3 3" xfId="25791"/>
    <cellStyle name="Comma [0] 2 2 4 9 4 8" xfId="25792"/>
    <cellStyle name="Comma [0] 2 2 3 9 4 4 5" xfId="25793"/>
    <cellStyle name="Comma [0] 2 2 4 9 5 5 2" xfId="25794"/>
    <cellStyle name="Comma [0] 2 3 2 13 2 4" xfId="25795"/>
    <cellStyle name="Comma [0] 5 9 3 4" xfId="25796"/>
    <cellStyle name="Comma [0] 3 2 2 4 12 3" xfId="25797"/>
    <cellStyle name="Comma [0] 2 2 3 9 4 5 2 2" xfId="25798"/>
    <cellStyle name="Comma [0] 2 3 6 11 4" xfId="25799"/>
    <cellStyle name="Comma [0] 2 3 12 2 4 2" xfId="25800"/>
    <cellStyle name="Comma [0] 2 2 4 9 5 6" xfId="25801"/>
    <cellStyle name="Comma [0] 2 2 3 9 4 5 3" xfId="25802"/>
    <cellStyle name="Comma [0] 4 9 2 4 2" xfId="25803"/>
    <cellStyle name="Comma [0] 2 2 4 9 5 7" xfId="25804"/>
    <cellStyle name="Comma [0] 2 2 3 9 4 5 4" xfId="25805"/>
    <cellStyle name="Comma [0] 2 2 4 8 5 4 2 2" xfId="25806"/>
    <cellStyle name="Comma [0] 4 9 2 4 3" xfId="25807"/>
    <cellStyle name="Comma [0] 2 2 4 9 5 8" xfId="25808"/>
    <cellStyle name="Comma [0] 2 2 3 9 4 5 5" xfId="25809"/>
    <cellStyle name="Comma [0] 2 2 4 9 6 5" xfId="25810"/>
    <cellStyle name="Comma [0] 5 8 5 3 7" xfId="25811"/>
    <cellStyle name="Comma [0] 2 3 11 2 3 2 2" xfId="25812"/>
    <cellStyle name="Comma [0] 2 2 3 9 4 6 2" xfId="25813"/>
    <cellStyle name="Comma [0] 2 2 4 9 7 5" xfId="25814"/>
    <cellStyle name="Comma [0] 2 3 11 2 3 3 2" xfId="25815"/>
    <cellStyle name="Comma [0] 2 3 3 9 4 4 2 2" xfId="25816"/>
    <cellStyle name="Comma [0] 4 8 2 3 2 2" xfId="25817"/>
    <cellStyle name="Comma [0] 2 2 3 9 4 7 2" xfId="25818"/>
    <cellStyle name="Comma [0] 4 2 6 3 2 2 2" xfId="25819"/>
    <cellStyle name="Comma [0] 2 3 11 2 3 5" xfId="25820"/>
    <cellStyle name="Comma [0] 2 3 3 9 4 4 4" xfId="25821"/>
    <cellStyle name="Comma [0] 4 8 2 3 4" xfId="25822"/>
    <cellStyle name="Comma [0] 2 2 4 3 2 6 2" xfId="25823"/>
    <cellStyle name="Comma [0] 2 2 3 9 4 9" xfId="25824"/>
    <cellStyle name="Comma [0] 3 2 15 6" xfId="25825"/>
    <cellStyle name="Comma [0] 2 2 5 2 5 5" xfId="25826"/>
    <cellStyle name="Comma [0] 3 2 6 2 5 3" xfId="25827"/>
    <cellStyle name="Comma [0] 2 2 3 9 5" xfId="25828"/>
    <cellStyle name="Comma [0] 2 3 3 14 2 6" xfId="25829"/>
    <cellStyle name="Comma [0] 4 11 3 4 5" xfId="25830"/>
    <cellStyle name="Comma [0] 2 2 3 9 5 10" xfId="25831"/>
    <cellStyle name="Comma [0] 2 2 4 7 7 3 6" xfId="25832"/>
    <cellStyle name="Comma [0] 2 2 3 9 5 2" xfId="25833"/>
    <cellStyle name="Comma [0] 2 2 3 9 5 2 2" xfId="25834"/>
    <cellStyle name="Currency [0] 3 2 3" xfId="25835"/>
    <cellStyle name="Comma [0] 2 3 2 2 3 2 2 2" xfId="25836"/>
    <cellStyle name="Comma [0] 2 2 3 9 5 2 3" xfId="25837"/>
    <cellStyle name="Comma [0] 2 3 2 2 3 2 2 2 2" xfId="25838"/>
    <cellStyle name="Comma [0] 4 3 8 5 3 2 3" xfId="25839"/>
    <cellStyle name="Comma [0] 3 2 9 15" xfId="25840"/>
    <cellStyle name="Comma [0] 2 2 3 9 5 2 3 2" xfId="25841"/>
    <cellStyle name="Currency [0] 3 2 4" xfId="25842"/>
    <cellStyle name="Comma [0] 2 3 2 2 3 2 2 3" xfId="25843"/>
    <cellStyle name="Comma [0] 2 2 3 9 5 2 4" xfId="25844"/>
    <cellStyle name="Comma [0] 2 2 3 9 5 2 4 2" xfId="25845"/>
    <cellStyle name="Comma [0] 2 2 4 4 3 4 3" xfId="25846"/>
    <cellStyle name="Comma [0] 2 3 3 2 4 2 2 4" xfId="25847"/>
    <cellStyle name="Comma [0] 3 2 5 4 3 2 3" xfId="25848"/>
    <cellStyle name="Comma [0] 2 2 3 9 5 2 7" xfId="25849"/>
    <cellStyle name="Comma [0] 2 3 2 2 3 2 3 2" xfId="25850"/>
    <cellStyle name="Comma [0] 2 3 2 5 11 2 3" xfId="25851"/>
    <cellStyle name="Comma [0] 2 2 3 9 5 3 3" xfId="25852"/>
    <cellStyle name="Comma [0] 2 2 3 9 5 3 3 2" xfId="25853"/>
    <cellStyle name="Comma [0] 2 3 2 5 11 2 4" xfId="25854"/>
    <cellStyle name="Comma [0] 2 2 3 9 5 3 4" xfId="25855"/>
    <cellStyle name="Comma [0] 2 2 3 9 5 3 4 2" xfId="25856"/>
    <cellStyle name="Comma [0] 2 3 2 5 11 2 5" xfId="25857"/>
    <cellStyle name="Comma [0] 2 2 3 9 5 3 5" xfId="25858"/>
    <cellStyle name="Comma [0] 2 3 12 3 2 5" xfId="25859"/>
    <cellStyle name="Comma [0] 4 9 3 2 4" xfId="25860"/>
    <cellStyle name="Comma [0] 2 2 4 4 3 5 2" xfId="25861"/>
    <cellStyle name="Comma [0] 3 2 5 4 3 3 2" xfId="25862"/>
    <cellStyle name="Comma [0] 2 2 3 9 5 3 6" xfId="25863"/>
    <cellStyle name="Currency [0] 3 4" xfId="25864"/>
    <cellStyle name="Comma [0] 2 3 2 5 11 3" xfId="25865"/>
    <cellStyle name="Comma [0] 2 2 3 9 5 4" xfId="25866"/>
    <cellStyle name="Currency [0] 3 4 2" xfId="25867"/>
    <cellStyle name="Comma [0] 2 3 2 5 11 3 2" xfId="25868"/>
    <cellStyle name="Comma [0] 2 2 3 9 5 4 2" xfId="25869"/>
    <cellStyle name="Comma [0] 2 2 3 9 5 4 2 2" xfId="25870"/>
    <cellStyle name="Comma [0] 2 3 2 2 3 2 4 2" xfId="25871"/>
    <cellStyle name="Comma [0] 2 2 3 9 5 4 3" xfId="25872"/>
    <cellStyle name="Comma [0] 3 2 2 7 7 2 2 2 2" xfId="25873"/>
    <cellStyle name="Comma [0] 2 2 3 9 5 4 4" xfId="25874"/>
    <cellStyle name="Comma [0] 2 2 3 9 5 4 5" xfId="25875"/>
    <cellStyle name="Comma [0] 3 2 2 9 12 3" xfId="25876"/>
    <cellStyle name="Comma [0] 2 2 3 9 5 5 2 2" xfId="25877"/>
    <cellStyle name="Comma [0] 2 2 3 9 5 5 3" xfId="25878"/>
    <cellStyle name="Comma [0] 2 2 3 9 5 5 4" xfId="25879"/>
    <cellStyle name="Comma [0] 3 2 2 6 8 2 2 5" xfId="25880"/>
    <cellStyle name="Comma [0] 2 2 4 8 5 5 2 2" xfId="25881"/>
    <cellStyle name="Comma [0] 2 2 3 9 5 5 5" xfId="25882"/>
    <cellStyle name="Comma [0] 2 3 3 9 4 5 2 2" xfId="25883"/>
    <cellStyle name="Comma [0] 4 8 2 4 2 2" xfId="25884"/>
    <cellStyle name="Comma [0] 2 2 3 9 5 7 2" xfId="25885"/>
    <cellStyle name="Comma [0] 3 2 6 2 5 4" xfId="25886"/>
    <cellStyle name="Comma [0] 2 2 3 9 6" xfId="25887"/>
    <cellStyle name="Comma [0] 2 3 3 14 2 7" xfId="25888"/>
    <cellStyle name="Comma [0] 2 2 3 9 6 2 2" xfId="25889"/>
    <cellStyle name="Comma [0] 2 2 3 9 6 2 2 2 2" xfId="25890"/>
    <cellStyle name="Comma [0] 2 2 4 9 7 2 2 2" xfId="25891"/>
    <cellStyle name="Comma [0] 4 3 8 7 5 3" xfId="25892"/>
    <cellStyle name="Comma [0] 2 2 3 9 6 2 2 4" xfId="25893"/>
    <cellStyle name="Comma [0] 2 2 4 9 7 2 2 3" xfId="25894"/>
    <cellStyle name="Comma [0] 4 3 8 7 5 4" xfId="25895"/>
    <cellStyle name="Comma [0] 2 2 3 9 6 2 2 5" xfId="25896"/>
    <cellStyle name="Comma [0] 3 4 5 16" xfId="25897"/>
    <cellStyle name="Comma [0] 2 3 2 2 3 3 2 2" xfId="25898"/>
    <cellStyle name="Comma [0] 4 3 7 10 2 2" xfId="25899"/>
    <cellStyle name="Comma [0] 2 2 3 9 6 2 3" xfId="25900"/>
    <cellStyle name="Comma [0] 3 2 2 3 2 10" xfId="25901"/>
    <cellStyle name="Comma [0] 2 3 2 2 3 3 2 2 2" xfId="25902"/>
    <cellStyle name="Comma [0] 4 3 8 6 3 2 3" xfId="25903"/>
    <cellStyle name="Comma [0] 4 3 7 10 2 2 2" xfId="25904"/>
    <cellStyle name="Comma [0] 2 2 3 9 6 2 3 2" xfId="25905"/>
    <cellStyle name="Comma [0] 3 4 5 17" xfId="25906"/>
    <cellStyle name="Comma [0] 2 3 2 2 3 3 2 3" xfId="25907"/>
    <cellStyle name="Comma [0] 4 3 7 10 2 3" xfId="25908"/>
    <cellStyle name="Comma [0] 2 2 3 9 6 2 4" xfId="25909"/>
    <cellStyle name="Comma [0] 3 4 5 18" xfId="25910"/>
    <cellStyle name="Comma [0] 2 3 2 2 3 3 2 4" xfId="25911"/>
    <cellStyle name="Comma [0] 4 3 7 10 2 4" xfId="25912"/>
    <cellStyle name="Comma [0] 2 2 3 9 6 2 5" xfId="25913"/>
    <cellStyle name="Comma [0] 2 2 4 4 4 4 2" xfId="25914"/>
    <cellStyle name="Comma [0] 2 3 3 2 4 3 2 3" xfId="25915"/>
    <cellStyle name="Comma [0] 2 3 2 9 10 3 2" xfId="25916"/>
    <cellStyle name="Comma [0] 2 3 2 2 3 3 2 5" xfId="25917"/>
    <cellStyle name="Comma [0] 4 3 7 10 2 5" xfId="25918"/>
    <cellStyle name="Comma [0] 3 2 5 4 4 2 2" xfId="25919"/>
    <cellStyle name="Comma [0] 2 2 3 9 6 2 6" xfId="25920"/>
    <cellStyle name="Comma [0] 2 2 4 4 4 4 3" xfId="25921"/>
    <cellStyle name="Comma [0] 2 3 3 2 4 3 2 4" xfId="25922"/>
    <cellStyle name="Comma [0] 2 2 3 9 6 2 7" xfId="25923"/>
    <cellStyle name="Currency [0] 4 3" xfId="25924"/>
    <cellStyle name="Comma [0] 3 4 5 4 3 2 2 2" xfId="25925"/>
    <cellStyle name="Comma [0] 2 3 2 5 12 2" xfId="25926"/>
    <cellStyle name="Comma [0] 2 2 3 9 6 3" xfId="25927"/>
    <cellStyle name="Comma [0] 2 3 2 5 12 2 2" xfId="25928"/>
    <cellStyle name="Comma [0] 2 2 3 9 6 3 2" xfId="25929"/>
    <cellStyle name="Comma [0] 2 2 3 9 6 3 2 2 2" xfId="25930"/>
    <cellStyle name="Comma [0] 2 2 4 9 7 3 2 2" xfId="25931"/>
    <cellStyle name="Comma [0] 2 2 3 9 6 3 2 4" xfId="25932"/>
    <cellStyle name="Comma [0] 2 2 4 9 7 3 2 3" xfId="25933"/>
    <cellStyle name="Comma [0] 2 2 3 9 6 3 2 5" xfId="25934"/>
    <cellStyle name="Comma [0] 2 3 2 2 3 3 3 2" xfId="25935"/>
    <cellStyle name="Comma [0] 4 3 7 10 3 2" xfId="25936"/>
    <cellStyle name="Comma [0] 2 2 3 9 6 3 3" xfId="25937"/>
    <cellStyle name="Comma [0] 2 2 3 9 6 3 3 2" xfId="25938"/>
    <cellStyle name="Comma [0] 2 2 3 9 6 3 4" xfId="25939"/>
    <cellStyle name="Comma [0] 2 2 3 9 6 3 4 2" xfId="25940"/>
    <cellStyle name="Comma [0] 3 9 3 2 2 4" xfId="25941"/>
    <cellStyle name="Comma [0] 2 2 4 2 5" xfId="25942"/>
    <cellStyle name="Comma [0] 2 2 3 9 6 3 5" xfId="25943"/>
    <cellStyle name="Comma [0] 2 3 2 9 10 4 2" xfId="25944"/>
    <cellStyle name="Comma [0] 4 9 4 2 4" xfId="25945"/>
    <cellStyle name="Comma [0] 2 2 4 4 4 5 2" xfId="25946"/>
    <cellStyle name="Comma [0] 2 2 3 9 6 3 6" xfId="25947"/>
    <cellStyle name="Currency [0] 4 4" xfId="25948"/>
    <cellStyle name="Comma [0] 4 3 7 3 5 2 2" xfId="25949"/>
    <cellStyle name="Comma [0] 2 3 2 5 12 3" xfId="25950"/>
    <cellStyle name="Comma [0] 2 2 3 9 6 4" xfId="25951"/>
    <cellStyle name="Comma [0] 2 2 3 9 6 4 2" xfId="25952"/>
    <cellStyle name="Comma [0] 2 2 3 9 6 4 2 2" xfId="25953"/>
    <cellStyle name="Comma [0] 2 3 2 2 3 3 4 2" xfId="25954"/>
    <cellStyle name="Comma [0] 4 3 7 10 4 2" xfId="25955"/>
    <cellStyle name="Comma [0] 2 2 3 9 6 4 3" xfId="25956"/>
    <cellStyle name="Comma [0] 2 2 3 9 6 4 4" xfId="25957"/>
    <cellStyle name="Comma [0] 2 2 3 9 6 4 5" xfId="25958"/>
    <cellStyle name="Comma [0] 2 2 3 9 6 5 2" xfId="25959"/>
    <cellStyle name="Comma [0] 2 2 3 9 6 5 2 2" xfId="25960"/>
    <cellStyle name="Comma [0] 2 2 3 9 6 5 3" xfId="25961"/>
    <cellStyle name="Comma [0] 2 2 3 9 6 5 4" xfId="25962"/>
    <cellStyle name="Comma [0] 2 2 3 9 6 5 5" xfId="25963"/>
    <cellStyle name="Comma [0] 5 8 7 3 7" xfId="25964"/>
    <cellStyle name="Comma [0] 2 3 11 2 5 2 2" xfId="25965"/>
    <cellStyle name="Comma [0] 2 2 3 9 6 6 2" xfId="25966"/>
    <cellStyle name="Comma [0] 2 3 11 2 5 3" xfId="25967"/>
    <cellStyle name="Comma [0] 2 3 3 9 4 6 2" xfId="25968"/>
    <cellStyle name="Comma [0] 4 8 2 5 2" xfId="25969"/>
    <cellStyle name="Comma [0] 2 2 3 9 6 7" xfId="25970"/>
    <cellStyle name="Comma [0] 4 8 2 5 2 2" xfId="25971"/>
    <cellStyle name="Comma [0] 2 2 3 9 6 7 2" xfId="25972"/>
    <cellStyle name="Comma [0] 4 8 2 5 3" xfId="25973"/>
    <cellStyle name="Comma [0] 2 2 3 9 6 8" xfId="25974"/>
    <cellStyle name="Comma [0] 3 12 2 2" xfId="25975"/>
    <cellStyle name="Comma [0] 2 3 11 2 5 4" xfId="25976"/>
    <cellStyle name="Comma [0] 4 8 2 5 4" xfId="25977"/>
    <cellStyle name="Comma [0] 2 2 3 9 6 9" xfId="25978"/>
    <cellStyle name="Comma [0] 3 12 2 3" xfId="25979"/>
    <cellStyle name="Comma [0] 4 2 6 3 2 4 2" xfId="25980"/>
    <cellStyle name="Comma [0] 2 3 11 2 5 5" xfId="25981"/>
    <cellStyle name="Comma [0] 3 2 6 2 5 5" xfId="25982"/>
    <cellStyle name="Comma [0] 2 2 3 9 7" xfId="25983"/>
    <cellStyle name="Comma [0] 2 2 9 13 2" xfId="25984"/>
    <cellStyle name="Comma [0] 5 12" xfId="25985"/>
    <cellStyle name="Comma [0] 2 2 4 5 6 3 4 2" xfId="25986"/>
    <cellStyle name="Comma [0] 2 3 3 6 5 3 2 4" xfId="25987"/>
    <cellStyle name="Comma [0] 5 5 4 2 2 2" xfId="25988"/>
    <cellStyle name="Comma [0] 3 4 2 6 5" xfId="25989"/>
    <cellStyle name="Comma [0] 2 2 3 9 7 10" xfId="25990"/>
    <cellStyle name="Comma [0] 2 3 11 11 3" xfId="25991"/>
    <cellStyle name="Comma [0] 2 2 3 9 7 2" xfId="25992"/>
    <cellStyle name="Comma [0] 2 2 9 13 2 2" xfId="25993"/>
    <cellStyle name="Comma [0] 2 2 4 12 2 2 4" xfId="25994"/>
    <cellStyle name="Comma [0] 2 2 3 9 7 2 2" xfId="25995"/>
    <cellStyle name="Comma [0] 3 2 9 2 3 4" xfId="25996"/>
    <cellStyle name="Comma [0] 2 2 3 9 7 2 2 2 2" xfId="25997"/>
    <cellStyle name="Comma [0] 2 2 4 9 8 2 2 2" xfId="25998"/>
    <cellStyle name="Comma [0] 4 3 9 7 5 3" xfId="25999"/>
    <cellStyle name="Comma [0] 2 2 3 9 7 2 2 4" xfId="26000"/>
    <cellStyle name="Comma [0] 4 3 9 7 5 4" xfId="26001"/>
    <cellStyle name="Comma [0] 2 2 3 9 7 2 2 5" xfId="26002"/>
    <cellStyle name="Comma [0] 4 11 6 2 4 2" xfId="26003"/>
    <cellStyle name="Comma [0] 3 3 3 2 3 2 2 2" xfId="26004"/>
    <cellStyle name="Comma [0] 2 2 4 12 2 2 5" xfId="26005"/>
    <cellStyle name="Comma [0] 2 3 2 2 3 4 2 2" xfId="26006"/>
    <cellStyle name="Comma [0] 4 3 7 11 2 2" xfId="26007"/>
    <cellStyle name="Comma [0] 2 2 3 9 7 2 3" xfId="26008"/>
    <cellStyle name="Comma [0] 4 3 8 7 3 2 3" xfId="26009"/>
    <cellStyle name="Comma [0] 4 3 7 11 2 2 2" xfId="26010"/>
    <cellStyle name="Comma [0] 2 2 3 9 7 2 3 2" xfId="26011"/>
    <cellStyle name="Comma [0] 4 3 7 11 2 3" xfId="26012"/>
    <cellStyle name="Comma [0] 2 2 6 10 2" xfId="26013"/>
    <cellStyle name="Comma [0] 2 2 3 9 7 2 4" xfId="26014"/>
    <cellStyle name="Comma [0] 2 3 3 2 5" xfId="26015"/>
    <cellStyle name="Comma [0] 2 2 6 10 2 2" xfId="26016"/>
    <cellStyle name="Comma [0] 2 2 3 9 7 2 4 2" xfId="26017"/>
    <cellStyle name="Comma [0] 4 3 7 11 2 4" xfId="26018"/>
    <cellStyle name="Comma [0] 2 2 6 10 3" xfId="26019"/>
    <cellStyle name="Comma [0] 2 2 3 9 7 2 5" xfId="26020"/>
    <cellStyle name="Comma [0] 4 3 7 11 2 5" xfId="26021"/>
    <cellStyle name="Comma [0] 3 2 5 4 5 2 2" xfId="26022"/>
    <cellStyle name="Comma [0] 2 2 6 10 4" xfId="26023"/>
    <cellStyle name="Comma [0] 2 2 3 9 7 2 6" xfId="26024"/>
    <cellStyle name="Comma [0] 2 2 4 4 5 4 2" xfId="26025"/>
    <cellStyle name="Comma [0] 2 2 6 10 5" xfId="26026"/>
    <cellStyle name="Comma [0] 2 2 3 9 7 2 7" xfId="26027"/>
    <cellStyle name="Comma [0] 2 2 4 4 5 4 3" xfId="26028"/>
    <cellStyle name="Currency [0] 5 3" xfId="26029"/>
    <cellStyle name="Comma [0] 2 3 2 5 13 2" xfId="26030"/>
    <cellStyle name="Comma [0] 2 3 2 9 2 4 2 2" xfId="26031"/>
    <cellStyle name="Comma [0] 2 2 3 9 7 3" xfId="26032"/>
    <cellStyle name="Comma [0] 2 3 2 5 13 2 2" xfId="26033"/>
    <cellStyle name="Comma [0] 2 2 3 9 7 3 2" xfId="26034"/>
    <cellStyle name="Comma [0] 2 3 2 3 11" xfId="26035"/>
    <cellStyle name="Comma [0] 2 2 3 9 7 3 2 2 2" xfId="26036"/>
    <cellStyle name="Comma [0] 2 3 2 3 11 2 2" xfId="26037"/>
    <cellStyle name="Comma [0] 2 2 3 9 7 3 2 4" xfId="26038"/>
    <cellStyle name="Comma [0] 2 3 2 3 11 4" xfId="26039"/>
    <cellStyle name="Comma [0] 2 2 3 9 7 3 2 5" xfId="26040"/>
    <cellStyle name="Comma [0] 2 3 2 3 11 5" xfId="26041"/>
    <cellStyle name="Comma [0] 4 3 7 11 3 2" xfId="26042"/>
    <cellStyle name="Comma [0] 2 2 3 9 7 3 3" xfId="26043"/>
    <cellStyle name="Comma [0] 2 3 2 3 12" xfId="26044"/>
    <cellStyle name="Comma [0] 2 2 3 9 7 3 3 2" xfId="26045"/>
    <cellStyle name="Comma [0] 2 3 2 3 12 2" xfId="26046"/>
    <cellStyle name="Comma [0] 2 2 6 11 2" xfId="26047"/>
    <cellStyle name="Comma [0] 2 2 3 9 7 3 4" xfId="26048"/>
    <cellStyle name="Comma [0] 2 3 2 3 13" xfId="26049"/>
    <cellStyle name="Comma [0] 3 9 4 2 2 4" xfId="26050"/>
    <cellStyle name="Comma [0] 2 3 4 2 5" xfId="26051"/>
    <cellStyle name="Comma [0] 2 2 6 11 2 2" xfId="26052"/>
    <cellStyle name="Comma [0] 2 2 3 9 7 3 4 2" xfId="26053"/>
    <cellStyle name="Comma [0] 2 3 2 3 13 2" xfId="26054"/>
    <cellStyle name="Comma [0] 2 2 6 11 3" xfId="26055"/>
    <cellStyle name="Comma [0] 2 2 3 9 7 3 5" xfId="26056"/>
    <cellStyle name="Comma [0] 2 3 2 3 14" xfId="26057"/>
    <cellStyle name="Comma [0] 2 2 6 11 4" xfId="26058"/>
    <cellStyle name="Comma [0] 2 2 3 9 7 3 6" xfId="26059"/>
    <cellStyle name="Comma [0] 2 3 2 3 15" xfId="26060"/>
    <cellStyle name="Comma [0] 4 9 5 2 4" xfId="26061"/>
    <cellStyle name="Comma [0] 2 2 4 4 5 5 2" xfId="26062"/>
    <cellStyle name="Currency [0] 5 4" xfId="26063"/>
    <cellStyle name="Comma [0] 2 3 2 5 13 3" xfId="26064"/>
    <cellStyle name="Comma [0] 2 2 3 9 7 4" xfId="26065"/>
    <cellStyle name="Comma [0] 2 2 3 9 7 4 2" xfId="26066"/>
    <cellStyle name="Comma [0] 3 2 10 2 2 7" xfId="26067"/>
    <cellStyle name="Comma [0] 2 2 3 9 7 4 2 2" xfId="26068"/>
    <cellStyle name="Comma [0] 4 3 7 11 4 2" xfId="26069"/>
    <cellStyle name="Comma [0] 3 4 3 3 3 2 2 2" xfId="26070"/>
    <cellStyle name="Comma [0] 2 2 3 9 7 4 3" xfId="26071"/>
    <cellStyle name="Comma [0] 2 2 6 12 2" xfId="26072"/>
    <cellStyle name="Comma [0] 2 2 3 9 7 4 4" xfId="26073"/>
    <cellStyle name="Comma [0] 2 2 6 12 3" xfId="26074"/>
    <cellStyle name="Comma [0] 2 2 3 9 7 4 5" xfId="26075"/>
    <cellStyle name="Comma [0] 2 2 3 9 7 5 2" xfId="26076"/>
    <cellStyle name="Comma [0] 3 2 10 2 3 7" xfId="26077"/>
    <cellStyle name="Comma [0] 2 2 4 18 7" xfId="26078"/>
    <cellStyle name="Comma [0] 2 2 3 9 7 5 2 2" xfId="26079"/>
    <cellStyle name="Comma [0] 2 2 3 9 7 5 3" xfId="26080"/>
    <cellStyle name="Comma [0] 2 2 6 13 2" xfId="26081"/>
    <cellStyle name="Comma [0] 2 2 3 9 7 5 4" xfId="26082"/>
    <cellStyle name="Comma [0] 2 2 6 13 3" xfId="26083"/>
    <cellStyle name="Comma [0] 2 2 3 9 7 5 5" xfId="26084"/>
    <cellStyle name="Comma [0] 2 2 3 9 7 6 2" xfId="26085"/>
    <cellStyle name="Comma [0] 2 3 2 7 8 3 2 2 2" xfId="26086"/>
    <cellStyle name="Comma [0] 5 8 2 3 2 2" xfId="26087"/>
    <cellStyle name="Comma [0] 3 6 6 2 2 3" xfId="26088"/>
    <cellStyle name="Comma [0] 2 3 3 9 4 7 2" xfId="26089"/>
    <cellStyle name="Comma [0] 4 8 2 6 2" xfId="26090"/>
    <cellStyle name="Comma [0] 2 2 3 9 7 7" xfId="26091"/>
    <cellStyle name="Comma [0] 2 3 2 7 8 3 2 3" xfId="26092"/>
    <cellStyle name="Comma [0] 2 2 3 9 7 7 2" xfId="26093"/>
    <cellStyle name="Comma [0] 2 2 3 9 7 8" xfId="26094"/>
    <cellStyle name="Comma [0] 2 3 2 7 8 3 2 4" xfId="26095"/>
    <cellStyle name="Comma [0] 3 12 3 2" xfId="26096"/>
    <cellStyle name="Comma [0] 2 2 3 9 7 9" xfId="26097"/>
    <cellStyle name="Comma [0] 2 3 2 7 8 3 2 5" xfId="26098"/>
    <cellStyle name="Comma [0] 3 12 3 3" xfId="26099"/>
    <cellStyle name="Comma [0] 3 8 7 2 2 2" xfId="26100"/>
    <cellStyle name="Comma [0] 2 2 3 9 8" xfId="26101"/>
    <cellStyle name="Comma [0] 2 2 9 13 3" xfId="26102"/>
    <cellStyle name="Comma [0] 3 8 7 2 2 2 2" xfId="26103"/>
    <cellStyle name="Comma [0] 2 2 3 9 8 2" xfId="26104"/>
    <cellStyle name="Comma [0] 2 2 4 12 3 2 4" xfId="26105"/>
    <cellStyle name="Comma [0] 2 2 3 9 8 2 2" xfId="26106"/>
    <cellStyle name="Comma [0] 4 11 6 3 4 2" xfId="26107"/>
    <cellStyle name="Comma [0] 2 2 4 12 3 2 5" xfId="26108"/>
    <cellStyle name="Comma [0] 2 3 2 2 3 5 2 2" xfId="26109"/>
    <cellStyle name="Comma [0] 4 3 7 12 2 2" xfId="26110"/>
    <cellStyle name="Comma [0] 2 2 3 9 8 2 3" xfId="26111"/>
    <cellStyle name="Comma [0] 2 2 3 9 8 2 5" xfId="26112"/>
    <cellStyle name="Comma [0] 2 3 2 5 14 2" xfId="26113"/>
    <cellStyle name="Comma [0] 2 2 3 9 8 3" xfId="26114"/>
    <cellStyle name="Comma [0] 2 2 3 9 8 3 2" xfId="26115"/>
    <cellStyle name="Comma [0] 2 3 2 8 11" xfId="26116"/>
    <cellStyle name="Comma [0] 2 2 3 9 9 2 2" xfId="26117"/>
    <cellStyle name="Comma [0] 2 2 4 4 13 5" xfId="26118"/>
    <cellStyle name="Comma [0] 4 3 7 13 2 2" xfId="26119"/>
    <cellStyle name="Comma [0] 4 3 4 2 3 2 2 2" xfId="26120"/>
    <cellStyle name="Comma [0] 2 2 3 9 9 2 3" xfId="26121"/>
    <cellStyle name="Comma [0] 2 2 3 9 9 2 4" xfId="26122"/>
    <cellStyle name="Comma [0] 2 2 4 5 10 4 2" xfId="26123"/>
    <cellStyle name="Comma [0] 2 2 3 9 9 2 5" xfId="26124"/>
    <cellStyle name="Comma [0] 2 3 2 5 15 2" xfId="26125"/>
    <cellStyle name="Comma [0] 2 2 3 9 9 3" xfId="26126"/>
    <cellStyle name="Comma [0] 2 2 3 9 9 3 2" xfId="26127"/>
    <cellStyle name="Comma [0] 2 2 3 9 9 5" xfId="26128"/>
    <cellStyle name="Comma [0] 2 2 3 9 9 6" xfId="26129"/>
    <cellStyle name="Comma [0] 2 3 2 7 8 3 4 2" xfId="26130"/>
    <cellStyle name="Comma [0] 2 2 5 8 4 4" xfId="26131"/>
    <cellStyle name="Comma [0] 2 3 3 3 4 3 2 5" xfId="26132"/>
    <cellStyle name="Comma [0] 4 2 2 2 2 5" xfId="26133"/>
    <cellStyle name="Comma [0] 3 3 6 5 4 2 2" xfId="26134"/>
    <cellStyle name="Comma [0] 3 2 6 8 4 2" xfId="26135"/>
    <cellStyle name="Comma [0] 2 2 4 10" xfId="26136"/>
    <cellStyle name="Comma [0] 2 2 9 8 4" xfId="26137"/>
    <cellStyle name="Comma [0] 3 5 7 3 4 2" xfId="26138"/>
    <cellStyle name="Comma [0] 2 2 4 10 2 2 3" xfId="26139"/>
    <cellStyle name="Comma [0] 2 2 4 10 2 3 2" xfId="26140"/>
    <cellStyle name="Comma [0] 2 2 4 10 2 4 2" xfId="26141"/>
    <cellStyle name="Comma [0] 2 2 4 10 2 5" xfId="26142"/>
    <cellStyle name="Comma [0] 2 2 4 2 2 8" xfId="26143"/>
    <cellStyle name="Comma [0] 2 3 3 3 8 3 2 4" xfId="26144"/>
    <cellStyle name="Comma [0] 3 4 8 4 5 2 2" xfId="26145"/>
    <cellStyle name="Comma [0] 3 2 5 2 2 6" xfId="26146"/>
    <cellStyle name="Comma [0] 2 2 4 10 3" xfId="26147"/>
    <cellStyle name="Comma [0] 2 2 9 8 4 3" xfId="26148"/>
    <cellStyle name="Comma [0] 3 4 8 12 2" xfId="26149"/>
    <cellStyle name="Comma [0] 2 2 4 10 3 2 2" xfId="26150"/>
    <cellStyle name="Comma [0] 3 4 8 12 2 2" xfId="26151"/>
    <cellStyle name="Comma [0] 2 2 4 10 3 2 2 2" xfId="26152"/>
    <cellStyle name="Comma [0] 3 3 3 8 3 6" xfId="26153"/>
    <cellStyle name="Comma [0] 2 2 4 7 3 3 5" xfId="26154"/>
    <cellStyle name="Comma [0] 3 4 8 12 3" xfId="26155"/>
    <cellStyle name="Comma [0] 2 2 4 10 3 2 3" xfId="26156"/>
    <cellStyle name="Comma [0] 3 4 8 13" xfId="26157"/>
    <cellStyle name="Comma [0] 2 2 4 10 3 3" xfId="26158"/>
    <cellStyle name="Comma [0] 3 4 8 13 2" xfId="26159"/>
    <cellStyle name="Comma [0] 2 2 4 10 3 3 2" xfId="26160"/>
    <cellStyle name="Comma [0] 3 4 8 14" xfId="26161"/>
    <cellStyle name="Comma [0] 2 2 4 10 3 4" xfId="26162"/>
    <cellStyle name="Comma [0] 3 4 8 15" xfId="26163"/>
    <cellStyle name="Comma [0] 2 2 4 10 3 5" xfId="26164"/>
    <cellStyle name="Comma [0] 3 4 8 17" xfId="26165"/>
    <cellStyle name="Comma [0] 2 2 4 10 3 7" xfId="26166"/>
    <cellStyle name="Comma [0] 2 2 4 2 2 9" xfId="26167"/>
    <cellStyle name="Comma [0] 2 3 3 3 8 3 2 5" xfId="26168"/>
    <cellStyle name="Comma [0] 3 2 5 2 2 7" xfId="26169"/>
    <cellStyle name="Comma [0] 2 2 4 10 4" xfId="26170"/>
    <cellStyle name="Comma [0] 2 2 9 8 4 4" xfId="26171"/>
    <cellStyle name="Comma [0] 2 2 4 10 4 2 2" xfId="26172"/>
    <cellStyle name="Comma [0] 2 2 4 10 4 3" xfId="26173"/>
    <cellStyle name="Comma [0] 2 3 3 7 8 3 2 4" xfId="26174"/>
    <cellStyle name="Comma [0] 2 2 4 10 4 4" xfId="26175"/>
    <cellStyle name="Comma [0] 2 3 3 7 8 3 2 5" xfId="26176"/>
    <cellStyle name="Comma [0] 2 2 4 10 4 5" xfId="26177"/>
    <cellStyle name="Comma [0] 2 2 4 10 5 2" xfId="26178"/>
    <cellStyle name="Comma [0] 2 2 4 10 5 2 2" xfId="26179"/>
    <cellStyle name="Comma [0] 2 2 4 10 5 3" xfId="26180"/>
    <cellStyle name="Comma [0] 2 2 4 10 5 4" xfId="26181"/>
    <cellStyle name="Comma [0] 2 2 4 10 5 5" xfId="26182"/>
    <cellStyle name="Comma [0] 4 2 8 3 2 2 2" xfId="26183"/>
    <cellStyle name="Comma [0] 2 2 4 10 6" xfId="26184"/>
    <cellStyle name="Comma [0] 4 2 8 3 2 2 2 2" xfId="26185"/>
    <cellStyle name="Comma [0] 2 2 4 10 6 2" xfId="26186"/>
    <cellStyle name="Comma [0] 2 2 4 5 6 2 4" xfId="26187"/>
    <cellStyle name="Comma [0] 4 2 8 3 2 2 3" xfId="26188"/>
    <cellStyle name="Comma [0] 2 2 4 10 7" xfId="26189"/>
    <cellStyle name="Comma [0] 2 2 4 10 7 2" xfId="26190"/>
    <cellStyle name="Comma [0] 2 2 4 5 6 3 4" xfId="26191"/>
    <cellStyle name="Comma [0] 4 2 8 3 2 2 4" xfId="26192"/>
    <cellStyle name="Comma [0] 3 3 7 4 2 4 2" xfId="26193"/>
    <cellStyle name="Comma [0] 3 3 5 6 6 2" xfId="26194"/>
    <cellStyle name="Comma [0] 2 2 4 10 8" xfId="26195"/>
    <cellStyle name="Comma [0] 4 2 8 3 2 2 5" xfId="26196"/>
    <cellStyle name="Comma [0] 2 2 4 10 9" xfId="26197"/>
    <cellStyle name="Comma [0] 2 2 5 8 4 5" xfId="26198"/>
    <cellStyle name="Comma [0] 4 2 2 2 2 6" xfId="26199"/>
    <cellStyle name="Comma [0] 3 2 6 8 4 3" xfId="26200"/>
    <cellStyle name="Comma [0] 2 2 4 11" xfId="26201"/>
    <cellStyle name="Comma [0] 2 2 9 8 5" xfId="26202"/>
    <cellStyle name="Comma [0] 4 2 6 2 3 3 2" xfId="26203"/>
    <cellStyle name="Comma [0] 2 3 10 3 4 5" xfId="26204"/>
    <cellStyle name="Comma [0] 2 3 3 8 5 5 4" xfId="26205"/>
    <cellStyle name="Comma [0] 4 7 3 4 4" xfId="26206"/>
    <cellStyle name="Comma [0] 2 2 4 2 3 7 2" xfId="26207"/>
    <cellStyle name="Comma [0] 2 2 4 11 2 2" xfId="26208"/>
    <cellStyle name="Comma [0] 2 2 9 8 5 2 2" xfId="26209"/>
    <cellStyle name="Comma [0] 2 2 4 11 2 2 2" xfId="26210"/>
    <cellStyle name="Comma [0] 2 2 7 7 3 5" xfId="26211"/>
    <cellStyle name="Comma [0] 4 11 4 8" xfId="26212"/>
    <cellStyle name="Comma [0] 3 2 8 7 3 3" xfId="26213"/>
    <cellStyle name="Comma [0] 2 2 4 11 2 2 2 2" xfId="26214"/>
    <cellStyle name="Comma [0] 2 4 8 7 5" xfId="26215"/>
    <cellStyle name="Comma [0] 3 5 8 3 4 2" xfId="26216"/>
    <cellStyle name="Comma [0] 2 2 4 11 2 2 3" xfId="26217"/>
    <cellStyle name="Comma [0] 2 3 2 8 2 2 2 2 2" xfId="26218"/>
    <cellStyle name="Comma [0] 2 2 4 11 2 3 2" xfId="26219"/>
    <cellStyle name="Comma [0] 4 3 6 3 3 3 2" xfId="26220"/>
    <cellStyle name="Comma [0] 2 3 2 8 2 2 2 3" xfId="26221"/>
    <cellStyle name="Comma [0] 2 2 4 11 2 4" xfId="26222"/>
    <cellStyle name="Comma [0] 2 2 4 11 2 4 2" xfId="26223"/>
    <cellStyle name="Comma [0] 2 3 2 8 2 2 2 5" xfId="26224"/>
    <cellStyle name="Comma [0] 2 2 4 11 2 6" xfId="26225"/>
    <cellStyle name="Comma [0] 2 2 4 7 4 2 4 2" xfId="26226"/>
    <cellStyle name="Comma [0] 2 3 3 8 3 2 2 4" xfId="26227"/>
    <cellStyle name="Comma [0] 2 3 2 9 2 7 2" xfId="26228"/>
    <cellStyle name="Comma [0] 2 2 4 11 2 7" xfId="26229"/>
    <cellStyle name="Comma [0] 2 2 4 11 3 2 2" xfId="26230"/>
    <cellStyle name="Comma [0] 3 3 13 4 5" xfId="26231"/>
    <cellStyle name="Comma [0] 3 2 9 7 3 3" xfId="26232"/>
    <cellStyle name="Comma [0] 2 2 4 11 3 2 2 2" xfId="26233"/>
    <cellStyle name="Comma [0] 2 2 4 11 3 2 3" xfId="26234"/>
    <cellStyle name="Comma [0] 2 3 2 8 2 2 3 2" xfId="26235"/>
    <cellStyle name="Comma [0] 2 2 4 11 3 3" xfId="26236"/>
    <cellStyle name="Comma [0] 2 2 4 11 3 3 2" xfId="26237"/>
    <cellStyle name="Comma [0] 4 3 6 3 3 4 2" xfId="26238"/>
    <cellStyle name="Comma [0] 2 3 3 12 2 2 2" xfId="26239"/>
    <cellStyle name="Comma [0] 2 2 4 11 3 4" xfId="26240"/>
    <cellStyle name="Comma [0] 2 3 3 12 2 2 3" xfId="26241"/>
    <cellStyle name="Comma [0] 2 2 4 11 3 5" xfId="26242"/>
    <cellStyle name="Comma [0] 2 3 3 12 2 2 4" xfId="26243"/>
    <cellStyle name="Comma [0] 2 2 4 11 3 6" xfId="26244"/>
    <cellStyle name="Comma [0] 2 3 3 12 2 2 5" xfId="26245"/>
    <cellStyle name="Comma [0] 2 2 4 11 3 7" xfId="26246"/>
    <cellStyle name="Comma [0] 2 2 4 11 4 2" xfId="26247"/>
    <cellStyle name="Comma [0] 2 2 4 11 4 2 2" xfId="26248"/>
    <cellStyle name="Comma [0] 4 6 6 3 2 5" xfId="26249"/>
    <cellStyle name="Comma [0] 2 3 2 6 10" xfId="26250"/>
    <cellStyle name="Comma [0] 2 3 3 12 2 3 2" xfId="26251"/>
    <cellStyle name="Comma [0] 2 2 4 11 4 4" xfId="26252"/>
    <cellStyle name="Comma [0] 2 2 4 11 5 2" xfId="26253"/>
    <cellStyle name="Comma [0] 2 2 4 11 5 2 2" xfId="26254"/>
    <cellStyle name="Comma [0] 4 6 11 2 2 2" xfId="26255"/>
    <cellStyle name="Comma [0] 2 2 4 11 5 3" xfId="26256"/>
    <cellStyle name="Comma [0] 2 3 3 12 2 4 2" xfId="26257"/>
    <cellStyle name="Comma [0] 2 2 4 11 5 4" xfId="26258"/>
    <cellStyle name="Comma [0] 2 2 4 11 5 5" xfId="26259"/>
    <cellStyle name="Comma [0] 2 2 4 11 6 2" xfId="26260"/>
    <cellStyle name="Comma [0] 2 2 4 5 7 2 4" xfId="26261"/>
    <cellStyle name="Comma [0] 2 2 4 11 7" xfId="26262"/>
    <cellStyle name="Comma [0] 2 2 4 11 7 2" xfId="26263"/>
    <cellStyle name="Comma [0] 2 2 4 5 7 3 4" xfId="26264"/>
    <cellStyle name="Comma [0] 3 3 5 6 7 2" xfId="26265"/>
    <cellStyle name="Comma [0] 2 2 4 11 8" xfId="26266"/>
    <cellStyle name="Comma [0] 2 2 4 11 9" xfId="26267"/>
    <cellStyle name="Comma [0] 4 2 2 2 2 7" xfId="26268"/>
    <cellStyle name="Comma [0] 3 2 6 8 4 4" xfId="26269"/>
    <cellStyle name="Comma [0] 2 2 4 12" xfId="26270"/>
    <cellStyle name="Comma [0] 2 2 9 8 6" xfId="26271"/>
    <cellStyle name="Comma [0] 2 2 4 12 10" xfId="26272"/>
    <cellStyle name="Comma [0] 2 3 2 6 11 3 2" xfId="26273"/>
    <cellStyle name="Comma [0] 2 2 4 2 4 7" xfId="26274"/>
    <cellStyle name="Comma [0] 3 2 5 2 4 5" xfId="26275"/>
    <cellStyle name="Comma [0] 2 2 4 12 2" xfId="26276"/>
    <cellStyle name="Comma [0] 2 2 9 8 6 2" xfId="26277"/>
    <cellStyle name="Comma [0] 2 3 10 4 4 5" xfId="26278"/>
    <cellStyle name="Comma [0] 2 3 3 8 6 5 4" xfId="26279"/>
    <cellStyle name="Comma [0] 4 7 4 4 4" xfId="26280"/>
    <cellStyle name="Comma [0] 2 2 4 2 4 7 2" xfId="26281"/>
    <cellStyle name="Comma [0] 2 2 4 12 2 2" xfId="26282"/>
    <cellStyle name="Comma [0] 3 4 8 7 5" xfId="26283"/>
    <cellStyle name="Comma [0] 3 3 8 7 3 3" xfId="26284"/>
    <cellStyle name="Comma [0] 2 2 4 12 2 2 2 2" xfId="26285"/>
    <cellStyle name="Comma [0] 5 7 10 4" xfId="26286"/>
    <cellStyle name="Comma [0] 5 2 2 6 2" xfId="26287"/>
    <cellStyle name="Comma [0] 2 3 2 8 2 3 2 3" xfId="26288"/>
    <cellStyle name="Comma [0] 2 2 4 12 2 4" xfId="26289"/>
    <cellStyle name="Comma [0] 5 7 10 4 2" xfId="26290"/>
    <cellStyle name="Comma [0] 2 3 5 18" xfId="26291"/>
    <cellStyle name="Comma [0] 2 2 4 12 2 4 2" xfId="26292"/>
    <cellStyle name="Comma [0] 2 2 4 7 4 3 4 2" xfId="26293"/>
    <cellStyle name="Comma [0] 2 3 3 8 3 3 2 4" xfId="26294"/>
    <cellStyle name="Comma [0] 5 7 2 2 2 2" xfId="26295"/>
    <cellStyle name="Comma [0] 5 7 10 7" xfId="26296"/>
    <cellStyle name="Comma [0] 2 3 2 9 3 7 2" xfId="26297"/>
    <cellStyle name="Comma [0] 2 2 4 12 2 7" xfId="26298"/>
    <cellStyle name="Comma [0] 2 3 2 6 8 2 2 3" xfId="26299"/>
    <cellStyle name="Comma [0] 2 2 4 12 3 2" xfId="26300"/>
    <cellStyle name="Comma [0] 5 7 11 3" xfId="26301"/>
    <cellStyle name="Comma [0] 2 3 2 8 2 3 3 2" xfId="26302"/>
    <cellStyle name="Comma [0] 2 2 4 12 3 3" xfId="26303"/>
    <cellStyle name="Comma [0] 5 7 11 4" xfId="26304"/>
    <cellStyle name="Comma [0] 5 2 2 7 2" xfId="26305"/>
    <cellStyle name="Comma [0] 2 3 3 12 3 2 2" xfId="26306"/>
    <cellStyle name="Comma [0] 2 2 4 12 3 4" xfId="26307"/>
    <cellStyle name="Comma [0] 5 7 11 5" xfId="26308"/>
    <cellStyle name="Comma [0] 2 3 3 12 3 2 3" xfId="26309"/>
    <cellStyle name="Comma [0] 2 2 4 12 3 5" xfId="26310"/>
    <cellStyle name="Comma [0] 2 3 3 12 3 2 4" xfId="26311"/>
    <cellStyle name="Comma [0] 2 2 4 12 3 6" xfId="26312"/>
    <cellStyle name="Comma [0] 2 3 2 6 8 2 3 2" xfId="26313"/>
    <cellStyle name="Comma [0] 5 7 2 2 3 2" xfId="26314"/>
    <cellStyle name="Comma [0] 2 3 3 12 3 2 5" xfId="26315"/>
    <cellStyle name="Comma [0] 2 2 4 12 3 7" xfId="26316"/>
    <cellStyle name="Comma [0] 2 2 4 2 4 9" xfId="26317"/>
    <cellStyle name="Comma [0] 2 2 4 12 4" xfId="26318"/>
    <cellStyle name="Comma [0] 2 2 4 12 4 2" xfId="26319"/>
    <cellStyle name="Comma [0] 2 2 4 4 13 3" xfId="26320"/>
    <cellStyle name="Comma [0] 2 2 4 12 4 2 2" xfId="26321"/>
    <cellStyle name="Comma [0] 5 7 12 3" xfId="26322"/>
    <cellStyle name="Comma [0] 2 3 2 8 2 3 4 2" xfId="26323"/>
    <cellStyle name="Comma [0] 2 2 4 12 4 3" xfId="26324"/>
    <cellStyle name="Comma [0] 5 7 12 4" xfId="26325"/>
    <cellStyle name="Comma [0] 2 3 3 12 3 3 2" xfId="26326"/>
    <cellStyle name="Comma [0] 2 2 4 12 4 4" xfId="26327"/>
    <cellStyle name="Comma [0] 2 2 4 12 4 5" xfId="26328"/>
    <cellStyle name="Comma [0] 2 2 4 12 5" xfId="26329"/>
    <cellStyle name="Comma [0] 2 2 4 12 5 2" xfId="26330"/>
    <cellStyle name="Comma [0] 3 10 2 2 6" xfId="26331"/>
    <cellStyle name="Comma [0] 2 2 4 12 5 2 2" xfId="26332"/>
    <cellStyle name="Comma [0] 2 2 4 12 5 3" xfId="26333"/>
    <cellStyle name="Comma [0] 3 10 2 2 7" xfId="26334"/>
    <cellStyle name="Comma [0] 2 3 3 12 3 4 2" xfId="26335"/>
    <cellStyle name="Comma [0] 2 2 4 12 5 4" xfId="26336"/>
    <cellStyle name="Comma [0] 2 2 4 12 5 5" xfId="26337"/>
    <cellStyle name="Comma [0] 3 11 3 3 2 2 2" xfId="26338"/>
    <cellStyle name="Comma [0] 4 2 8 3 2 4 2" xfId="26339"/>
    <cellStyle name="Comma [0] 2 2 4 12 6" xfId="26340"/>
    <cellStyle name="Comma [0] 2 2 4 12 6 2" xfId="26341"/>
    <cellStyle name="Comma [0] 3 10 2 3 6" xfId="26342"/>
    <cellStyle name="Comma [0] 5 7 14 2" xfId="26343"/>
    <cellStyle name="Comma [0] 2 2 4 5 8 2 4" xfId="26344"/>
    <cellStyle name="Comma [0] 2 2 4 12 7 2" xfId="26345"/>
    <cellStyle name="Comma [0] 2 2 4 5 8 3 4" xfId="26346"/>
    <cellStyle name="Comma [0] 2 2 4 12 8" xfId="26347"/>
    <cellStyle name="Comma [0] 2 2 4 12 9" xfId="26348"/>
    <cellStyle name="Comma [0] 3 2 6 8 4 5" xfId="26349"/>
    <cellStyle name="Comma [0] 2 2 4 13" xfId="26350"/>
    <cellStyle name="Comma [0] 2 2 9 8 7" xfId="26351"/>
    <cellStyle name="Comma [0] 2 2 4 13 10" xfId="26352"/>
    <cellStyle name="Comma [0] 2 2 4 2 5 7" xfId="26353"/>
    <cellStyle name="Comma [0] 3 2 5 2 5 5" xfId="26354"/>
    <cellStyle name="Comma [0] 2 2 4 13 2" xfId="26355"/>
    <cellStyle name="Comma [0] 2 2 9 8 7 2" xfId="26356"/>
    <cellStyle name="Comma [0] 2 3 10 5 4 5" xfId="26357"/>
    <cellStyle name="Comma [0] 2 3 3 8 7 5 4" xfId="26358"/>
    <cellStyle name="Comma [0] 4 7 5 4 4" xfId="26359"/>
    <cellStyle name="Comma [0] 2 2 4 2 5 7 2" xfId="26360"/>
    <cellStyle name="Comma [0] 2 2 4 13 2 2" xfId="26361"/>
    <cellStyle name="Comma [0] 3 4 8 7 3 3" xfId="26362"/>
    <cellStyle name="Comma [0] 2 2 4 13 2 2 2 2" xfId="26363"/>
    <cellStyle name="Comma [0] 2 2 4 13 2 2 4" xfId="26364"/>
    <cellStyle name="Comma [0] 4 11 7 2 4 2" xfId="26365"/>
    <cellStyle name="Comma [0] 2 2 4 13 2 2 5" xfId="26366"/>
    <cellStyle name="Comma [0] 2 3 2 8 2 4 2 2" xfId="26367"/>
    <cellStyle name="Comma [0] 2 2 4 13 2 3" xfId="26368"/>
    <cellStyle name="Comma [0] 2 2 4 13 2 4" xfId="26369"/>
    <cellStyle name="Comma [0] 2 2 4 13 2 4 2" xfId="26370"/>
    <cellStyle name="Comma [0] 5 7 2 3 2 2" xfId="26371"/>
    <cellStyle name="Comma [0] 3 5 6 2 2 3" xfId="26372"/>
    <cellStyle name="Comma [0] 2 3 2 9 4 7 2" xfId="26373"/>
    <cellStyle name="Comma [0] 3 8 2 6 2" xfId="26374"/>
    <cellStyle name="Comma [0] 2 2 4 13 2 7" xfId="26375"/>
    <cellStyle name="Comma [0] 2 3 2 6 8 3 2 3" xfId="26376"/>
    <cellStyle name="Comma [0] 3 8 6 2 2 2 2" xfId="26377"/>
    <cellStyle name="Comma [0] 2 2 4 13 3 2" xfId="26378"/>
    <cellStyle name="Comma [0] 3 4 9 7 3 3" xfId="26379"/>
    <cellStyle name="Comma [0] 2 2 4 13 3 2 2 2" xfId="26380"/>
    <cellStyle name="Comma [0] 2 2 4 13 3 2 4" xfId="26381"/>
    <cellStyle name="Comma [0] 4 11 7 3 4 2" xfId="26382"/>
    <cellStyle name="Comma [0] 2 2 4 13 3 2 5" xfId="26383"/>
    <cellStyle name="Comma [0] 2 2 4 13 3 3" xfId="26384"/>
    <cellStyle name="Comma [0] 5 2 3 7 2" xfId="26385"/>
    <cellStyle name="Comma [0] 2 3 3 12 4 2 2" xfId="26386"/>
    <cellStyle name="Comma [0] 2 2 4 13 3 4" xfId="26387"/>
    <cellStyle name="Comma [0] 2 2 4 13 3 5" xfId="26388"/>
    <cellStyle name="Comma [0] 2 2 4 13 3 6" xfId="26389"/>
    <cellStyle name="Comma [0] 2 3 2 6 8 3 3 2" xfId="26390"/>
    <cellStyle name="Comma [0] 3 8 2 7 2" xfId="26391"/>
    <cellStyle name="Comma [0] 2 2 4 13 3 7" xfId="26392"/>
    <cellStyle name="Comma [0] 2 2 4 13 4 2 2" xfId="26393"/>
    <cellStyle name="Comma [0] 2 2 4 13 4 3" xfId="26394"/>
    <cellStyle name="Comma [0] 2 2 4 13 4 4" xfId="26395"/>
    <cellStyle name="Comma [0] 2 2 4 13 5 2" xfId="26396"/>
    <cellStyle name="Comma [0] 3 10 3 2 6" xfId="26397"/>
    <cellStyle name="Comma [0] 2 2 4 13 5 2 2" xfId="26398"/>
    <cellStyle name="Comma [0] 2 2 4 13 5 3" xfId="26399"/>
    <cellStyle name="Comma [0] 2 3 10 5 10" xfId="26400"/>
    <cellStyle name="Comma [0] 3 10 3 2 7" xfId="26401"/>
    <cellStyle name="Comma [0] 2 2 4 13 5 4" xfId="26402"/>
    <cellStyle name="Comma [0] 2 2 4 13 5 5" xfId="26403"/>
    <cellStyle name="Comma [0] 2 2 4 13 6 2" xfId="26404"/>
    <cellStyle name="Comma [0] 3 10 3 3 6" xfId="26405"/>
    <cellStyle name="Comma [0] 2 2 4 5 9 2 4" xfId="26406"/>
    <cellStyle name="Comma [0] 2 2 4 13 7 2" xfId="26407"/>
    <cellStyle name="Comma [0] 3 2 10 2 3 2 2 2" xfId="26408"/>
    <cellStyle name="Comma [0] 2 2 4 14" xfId="26409"/>
    <cellStyle name="Comma [0] 2 2 9 8 8" xfId="26410"/>
    <cellStyle name="Comma [0] 2 3 2 6 5 8" xfId="26411"/>
    <cellStyle name="Comma [0] 4 3 4 6 5 4" xfId="26412"/>
    <cellStyle name="Comma [0] 3 5 3 7" xfId="26413"/>
    <cellStyle name="Comma [0] 2 2 4 14 10" xfId="26414"/>
    <cellStyle name="Comma [0] 2 2 4 2 6 7" xfId="26415"/>
    <cellStyle name="Comma [0] 2 2 4 14 2" xfId="26416"/>
    <cellStyle name="Comma [0] 2 3 10 6 4 5" xfId="26417"/>
    <cellStyle name="Comma [0] 4 7 6 4 4" xfId="26418"/>
    <cellStyle name="Comma [0] 2 2 4 2 6 7 2" xfId="26419"/>
    <cellStyle name="Comma [0] 2 3 3 2 13 3" xfId="26420"/>
    <cellStyle name="Comma [0] 2 2 4 14 2 2" xfId="26421"/>
    <cellStyle name="Comma [0] 2 2 4 14 2 2 2 2" xfId="26422"/>
    <cellStyle name="Comma [0] 2 2 4 14 2 2 4" xfId="26423"/>
    <cellStyle name="Comma [0] 3 2 2 16 2 2" xfId="26424"/>
    <cellStyle name="Comma [0] 2 2 4 14 2 2 5" xfId="26425"/>
    <cellStyle name="Comma [0] 4 7 6 4 5" xfId="26426"/>
    <cellStyle name="Comma [0] 2 2 4 7 3 2 2 2 2" xfId="26427"/>
    <cellStyle name="Comma [0] 2 3 2 8 2 5 2 2" xfId="26428"/>
    <cellStyle name="Comma [0] 2 3 3 2 13 4" xfId="26429"/>
    <cellStyle name="Comma [0] 2 2 4 14 2 3" xfId="26430"/>
    <cellStyle name="Comma [0] 5 2 4 6 2" xfId="26431"/>
    <cellStyle name="Comma [0] 2 3 3 2 13 5" xfId="26432"/>
    <cellStyle name="Comma [0] 2 2 4 14 2 4" xfId="26433"/>
    <cellStyle name="Comma [0] 3 2 2 6 2 6" xfId="26434"/>
    <cellStyle name="Comma [0] 2 2 4 14 2 4 2" xfId="26435"/>
    <cellStyle name="Comma [0] 2 4 5 2 2 2 4" xfId="26436"/>
    <cellStyle name="Comma [0] 2 2 4 14 2 6" xfId="26437"/>
    <cellStyle name="Comma [0] 2 3 2 6 8 4 2 2" xfId="26438"/>
    <cellStyle name="Comma [0] 5 7 2 4 2 2" xfId="26439"/>
    <cellStyle name="Comma [0] 3 5 6 3 2 3" xfId="26440"/>
    <cellStyle name="Comma [0] 2 3 2 9 5 7 2" xfId="26441"/>
    <cellStyle name="Comma [0] 3 8 3 6 2" xfId="26442"/>
    <cellStyle name="Comma [0] 2 2 4 14 2 7" xfId="26443"/>
    <cellStyle name="Comma [0] 2 2 4 2 6 8" xfId="26444"/>
    <cellStyle name="Comma [0] 3 8 6 2 3 2" xfId="26445"/>
    <cellStyle name="Comma [0] 2 2 4 14 3" xfId="26446"/>
    <cellStyle name="Comma [0] 2 2 4 14 3 2" xfId="26447"/>
    <cellStyle name="Comma [0] 2 2 4 14 3 2 2 2" xfId="26448"/>
    <cellStyle name="Comma [0] 2 2 4 14 3 2 4" xfId="26449"/>
    <cellStyle name="Comma [0] 3 2 2 17 2 2" xfId="26450"/>
    <cellStyle name="Comma [0] 2 2 4 14 3 2 5" xfId="26451"/>
    <cellStyle name="Comma [0] 2 2 4 14 3 3" xfId="26452"/>
    <cellStyle name="Comma [0] 5 2 4 7 2" xfId="26453"/>
    <cellStyle name="Comma [0] 2 3 3 12 5 2 2" xfId="26454"/>
    <cellStyle name="Comma [0] 2 2 4 14 3 4" xfId="26455"/>
    <cellStyle name="Comma [0] 2 2 4 14 3 6" xfId="26456"/>
    <cellStyle name="Comma [0] 2 2 4 14 4 2" xfId="26457"/>
    <cellStyle name="Comma [0] 2 3 9 4 2 2 5" xfId="26458"/>
    <cellStyle name="Comma [0] 2 2 4 14 4 2 2" xfId="26459"/>
    <cellStyle name="Comma [0] 2 2 4 14 4 3" xfId="26460"/>
    <cellStyle name="Comma [0] 2 2 4 14 4 4" xfId="26461"/>
    <cellStyle name="Comma [0] 3 2 8 8 10" xfId="26462"/>
    <cellStyle name="Comma [0] 2 2 4 14 5" xfId="26463"/>
    <cellStyle name="Comma [0] 2 2 4 14 5 2" xfId="26464"/>
    <cellStyle name="Comma [0] 3 10 4 2 6" xfId="26465"/>
    <cellStyle name="Comma [0] 2 2 4 14 5 2 2" xfId="26466"/>
    <cellStyle name="Comma [0] 2 2 4 14 5 3" xfId="26467"/>
    <cellStyle name="Comma [0] 3 10 4 2 7" xfId="26468"/>
    <cellStyle name="Comma [0] 2 2 4 14 5 4" xfId="26469"/>
    <cellStyle name="Comma [0] 2 2 4 14 5 5" xfId="26470"/>
    <cellStyle name="Comma [0] 2 2 4 14 6" xfId="26471"/>
    <cellStyle name="Comma [0] 2 2 4 14 7" xfId="26472"/>
    <cellStyle name="Comma [0] 3 2 10 2 3 3 2" xfId="26473"/>
    <cellStyle name="Comma [0] 2 2 4 14 7 2" xfId="26474"/>
    <cellStyle name="Comma [0] 2 2 4 20 2" xfId="26475"/>
    <cellStyle name="Comma [0] 2 2 4 15 2" xfId="26476"/>
    <cellStyle name="Comma [0] 3 2 2 3 4 3 2 5" xfId="26477"/>
    <cellStyle name="Comma [0] 2 2 4 2 7 7" xfId="26478"/>
    <cellStyle name="Comma [0] 2 4 7 2 9" xfId="26479"/>
    <cellStyle name="Comma [0] 2 2 4 20 2 2" xfId="26480"/>
    <cellStyle name="Comma [0] 2 2 4 15 2 2" xfId="26481"/>
    <cellStyle name="Comma [0] 2 3 10 7 4 5" xfId="26482"/>
    <cellStyle name="Comma [0] 4 7 7 4 4" xfId="26483"/>
    <cellStyle name="Comma [0] 2 2 4 2 7 7 2" xfId="26484"/>
    <cellStyle name="Comma [0] 2 2 4 15 2 2 4" xfId="26485"/>
    <cellStyle name="Comma [0] 2 2 4 15 2 2 5" xfId="26486"/>
    <cellStyle name="Comma [0] 4 3 4 8 2 2 2 2" xfId="26487"/>
    <cellStyle name="Comma [0] 2 2 4 15 2 3" xfId="26488"/>
    <cellStyle name="Comma [0] 2 2 4 15 2 4" xfId="26489"/>
    <cellStyle name="Comma [0] 2 2 4 15 2 6" xfId="26490"/>
    <cellStyle name="Comma [0] 2 3 2 6 8 5 2 2" xfId="26491"/>
    <cellStyle name="Comma [0] 5 7 2 5 2 2" xfId="26492"/>
    <cellStyle name="Comma [0] 3 4 3 10 4" xfId="26493"/>
    <cellStyle name="Comma [0] 2 3 2 9 6 7 2" xfId="26494"/>
    <cellStyle name="Comma [0] 3 8 4 6 2" xfId="26495"/>
    <cellStyle name="Comma [0] 2 2 4 15 2 7" xfId="26496"/>
    <cellStyle name="Comma [0] 2 2 4 15 3 2" xfId="26497"/>
    <cellStyle name="Comma [0] 2 3 11 4" xfId="26498"/>
    <cellStyle name="Comma [0] 2 2 4 15 3 2 2 2" xfId="26499"/>
    <cellStyle name="Comma [0] 2 2 4 15 3 2 4" xfId="26500"/>
    <cellStyle name="Comma [0] 2 2 4 15 3 2 5" xfId="26501"/>
    <cellStyle name="Comma [0] 2 2 4 15 3 3" xfId="26502"/>
    <cellStyle name="Comma [0] 2 2 4 15 3 4" xfId="26503"/>
    <cellStyle name="Comma [0] 2 2 4 15 3 5" xfId="26504"/>
    <cellStyle name="Comma [0] 2 2 4 15 3 6" xfId="26505"/>
    <cellStyle name="Comma [0] 3 8 4 7 2" xfId="26506"/>
    <cellStyle name="Comma [0] 2 2 4 15 3 7" xfId="26507"/>
    <cellStyle name="Comma [0] 2 2 4 15 4 2" xfId="26508"/>
    <cellStyle name="Comma [0] 2 3 9 4 3 2 5" xfId="26509"/>
    <cellStyle name="Comma [0] 2 2 4 15 4 2 2" xfId="26510"/>
    <cellStyle name="Comma [0] 2 2 4 15 4 3" xfId="26511"/>
    <cellStyle name="Comma [0] 2 2 4 15 4 4" xfId="26512"/>
    <cellStyle name="Comma [0] 2 2 4 15 4 5" xfId="26513"/>
    <cellStyle name="Comma [0] 2 2 4 15 5 2" xfId="26514"/>
    <cellStyle name="Comma [0] 3 10 5 2 6" xfId="26515"/>
    <cellStyle name="Comma [0] 2 2 4 15 5 2 2" xfId="26516"/>
    <cellStyle name="Comma [0] 2 2 4 15 5 3" xfId="26517"/>
    <cellStyle name="Comma [0] 3 10 5 2 7" xfId="26518"/>
    <cellStyle name="Comma [0] 2 2 4 15 5 4" xfId="26519"/>
    <cellStyle name="Comma [0] 2 2 4 15 5 5" xfId="26520"/>
    <cellStyle name="Comma [0] 2 2 4 15 6" xfId="26521"/>
    <cellStyle name="Comma [0] 2 2 4 15 7" xfId="26522"/>
    <cellStyle name="Comma [0] 3 2 10 2 3 4 2" xfId="26523"/>
    <cellStyle name="Comma [0] 2 2 4 15 7 2" xfId="26524"/>
    <cellStyle name="Comma [0] 3 11 6 3 3 2" xfId="26525"/>
    <cellStyle name="Comma [0] 4 3 2 6 6 2" xfId="26526"/>
    <cellStyle name="Comma [0] 2 2 4 21" xfId="26527"/>
    <cellStyle name="Comma [0] 2 2 4 16" xfId="26528"/>
    <cellStyle name="Comma [0] 4 7 8 4 4" xfId="26529"/>
    <cellStyle name="Comma [0] 2 2 4 2 8 7 2" xfId="26530"/>
    <cellStyle name="Comma [0] 2 2 4 16 2 2" xfId="26531"/>
    <cellStyle name="Comma [0] 2 2 4 16 2 3" xfId="26532"/>
    <cellStyle name="Comma [0] 2 2 4 16 2 4" xfId="26533"/>
    <cellStyle name="Comma [0] 2 2 4 2 8 8" xfId="26534"/>
    <cellStyle name="Comma [0] 2 2 4 16 3" xfId="26535"/>
    <cellStyle name="Comma [0] 2 2 4 16 3 2" xfId="26536"/>
    <cellStyle name="Comma [0] 2 2 4 2 8 9" xfId="26537"/>
    <cellStyle name="Comma [0] 2 2 4 16 4" xfId="26538"/>
    <cellStyle name="Comma [0] 2 2 4 16 5" xfId="26539"/>
    <cellStyle name="Comma [0] 2 2 4 16 6" xfId="26540"/>
    <cellStyle name="Comma [0] 2 2 4 16 7" xfId="26541"/>
    <cellStyle name="Comma [0] 2 2 4 22" xfId="26542"/>
    <cellStyle name="Comma [0] 2 2 4 17" xfId="26543"/>
    <cellStyle name="Comma [0] 2 2 4 22 2" xfId="26544"/>
    <cellStyle name="Comma [0] 2 2 4 17 2" xfId="26545"/>
    <cellStyle name="Comma [0] 2 2 4 2 9 7" xfId="26546"/>
    <cellStyle name="Comma [0] 2 4 7 4 9" xfId="26547"/>
    <cellStyle name="Comma [0] 2 3 2 4 2 5" xfId="26548"/>
    <cellStyle name="Comma [0] 2 2 4 17 2 4" xfId="26549"/>
    <cellStyle name="Comma [0] 2 2 8 4 2 2 2" xfId="26550"/>
    <cellStyle name="Comma [0] 3 2 2 4 8 2 2 2 2" xfId="26551"/>
    <cellStyle name="Comma [0] 2 2 4 17 3" xfId="26552"/>
    <cellStyle name="Comma [0] 2 2 4 17 3 2" xfId="26553"/>
    <cellStyle name="Comma [0] 2 2 4 17 4" xfId="26554"/>
    <cellStyle name="Comma [0] 5 3 5 4 2 2" xfId="26555"/>
    <cellStyle name="Comma [0] 2 2 4 17 5" xfId="26556"/>
    <cellStyle name="Comma [0] 4 3 8 6 3 2 2 2" xfId="26557"/>
    <cellStyle name="Comma [0] 2 2 4 17 6" xfId="26558"/>
    <cellStyle name="Comma [0] 2 2 4 17 7" xfId="26559"/>
    <cellStyle name="Comma [0] 2 2 4 23" xfId="26560"/>
    <cellStyle name="Comma [0] 2 2 4 18" xfId="26561"/>
    <cellStyle name="Comma [0] 2 2 4 18 3" xfId="26562"/>
    <cellStyle name="Comma [0] 2 2 4 18 3 2" xfId="26563"/>
    <cellStyle name="Comma [0] 2 2 4 18 4" xfId="26564"/>
    <cellStyle name="Comma [0] 2 2 4 18 6" xfId="26565"/>
    <cellStyle name="Comma [0] 2 2 4 2 10" xfId="26566"/>
    <cellStyle name="Comma [0] 2 2 4 2 10 2" xfId="26567"/>
    <cellStyle name="Comma [0] 5 8 10 2 4" xfId="26568"/>
    <cellStyle name="Comma [0] 4 10 6 10" xfId="26569"/>
    <cellStyle name="Comma [0] 2 2 4 2 10 2 3" xfId="26570"/>
    <cellStyle name="Comma [0] 2 3 3 4 3 5 2 2" xfId="26571"/>
    <cellStyle name="Comma [0] 2 2 4 2 10 2 5" xfId="26572"/>
    <cellStyle name="Comma [0] 2 2 4 2 10 3" xfId="26573"/>
    <cellStyle name="Comma [0] 2 2 4 2 10 4" xfId="26574"/>
    <cellStyle name="Comma [0] 2 2 4 2 10 5" xfId="26575"/>
    <cellStyle name="Comma [0] 3 7 8 2 3 2" xfId="26576"/>
    <cellStyle name="Comma [0] 2 2 4 2 10 6" xfId="26577"/>
    <cellStyle name="Comma [0] 2 2 4 2 11 2" xfId="26578"/>
    <cellStyle name="Comma [0] 2 2 4 2 11 2 3" xfId="26579"/>
    <cellStyle name="Comma [0] 4 2 5 4 2 2 2 2" xfId="26580"/>
    <cellStyle name="Comma [0] 2 2 4 2 11 3" xfId="26581"/>
    <cellStyle name="Comma [0] 2 2 4 2 12 2 2" xfId="26582"/>
    <cellStyle name="Comma [0] 2 2 4 4 2" xfId="26583"/>
    <cellStyle name="Comma [0] 2 2 4 2 13" xfId="26584"/>
    <cellStyle name="Comma [0] 2 2 4 4 2 2" xfId="26585"/>
    <cellStyle name="Comma [0] 2 2 4 2 13 2" xfId="26586"/>
    <cellStyle name="Comma [0] 2 2 4 4 2 2 2" xfId="26587"/>
    <cellStyle name="Comma [0] 2 2 4 2 13 2 2" xfId="26588"/>
    <cellStyle name="Comma [0] 4 3 5 5 2 2 2 2" xfId="26589"/>
    <cellStyle name="Comma [0] 2 2 4 4 2 3" xfId="26590"/>
    <cellStyle name="Comma [0] 2 2 4 2 13 3" xfId="26591"/>
    <cellStyle name="Comma [0] 2 2 4 4 3 2" xfId="26592"/>
    <cellStyle name="Comma [0] 2 2 4 2 14 2" xfId="26593"/>
    <cellStyle name="Comma [0] 3 3 2 2 5 5" xfId="26594"/>
    <cellStyle name="Comma [0] 2 2 4 2 2" xfId="26595"/>
    <cellStyle name="Comma [0] 2 3 6 8 7 2" xfId="26596"/>
    <cellStyle name="Comma [0] 2 2 4 2 2 2" xfId="26597"/>
    <cellStyle name="Comma [0] 2 2 4 2 2 2 2" xfId="26598"/>
    <cellStyle name="Comma [0] 2 2 4 2 2 2 4" xfId="26599"/>
    <cellStyle name="Comma [0] 2 2 4 2 2 2 5" xfId="26600"/>
    <cellStyle name="Comma [0] 2 4 4 4 2 2 2" xfId="26601"/>
    <cellStyle name="Comma [0] 2 2 4 2 2 2 6" xfId="26602"/>
    <cellStyle name="Comma [0] 3 12 2 5 4" xfId="26603"/>
    <cellStyle name="Comma [0] 2 2 4 7 8 4 2" xfId="26604"/>
    <cellStyle name="Comma [0] 2 3 4 3 2 2 5" xfId="26605"/>
    <cellStyle name="Comma [0] 2 4 4 4 2 2 3" xfId="26606"/>
    <cellStyle name="Comma [0] 2 2 4 2 2 2 7" xfId="26607"/>
    <cellStyle name="Comma [0] 2 3 3 5 2 4 2 2" xfId="26608"/>
    <cellStyle name="Comma [0] 4 3 3 4 10" xfId="26609"/>
    <cellStyle name="Comma [0] 2 2 4 2 2 3" xfId="26610"/>
    <cellStyle name="Comma [0] 2 2 4 2 2 3 2" xfId="26611"/>
    <cellStyle name="Comma [0] 2 2 4 2 2 3 4" xfId="26612"/>
    <cellStyle name="Comma [0] 2 2 4 2 2 3 5" xfId="26613"/>
    <cellStyle name="Comma [0] 3 4 7 11 2 3" xfId="26614"/>
    <cellStyle name="Comma [0] 2 4 4 4 2 3 2" xfId="26615"/>
    <cellStyle name="Comma [0] 2 2 4 2 2 3 6" xfId="26616"/>
    <cellStyle name="Comma [0] 3 4 7 17" xfId="26617"/>
    <cellStyle name="Comma [0] 2 2 4 7 8 5 2" xfId="26618"/>
    <cellStyle name="Comma [0] 2 2 4 2 2 3 7" xfId="26619"/>
    <cellStyle name="Comma [0] 3 4 7 11 3 2" xfId="26620"/>
    <cellStyle name="Comma [0] 3 3 5 3 2 2 3" xfId="26621"/>
    <cellStyle name="Comma [0] 2 3 3 8 4 2 7" xfId="26622"/>
    <cellStyle name="Comma [0] 2 2 4 2 2 4 5" xfId="26623"/>
    <cellStyle name="Comma [0] 2 3 3 8 4 3 4 2" xfId="26624"/>
    <cellStyle name="Comma [0] 3 14 3 6" xfId="26625"/>
    <cellStyle name="Comma [0] 4 7 2 2 4 2" xfId="26626"/>
    <cellStyle name="Comma [0] 2 2 4 2 2 5 2 2" xfId="26627"/>
    <cellStyle name="Comma [0] 2 3 2 17 2" xfId="26628"/>
    <cellStyle name="Comma [0] 2 3 2 22 2" xfId="26629"/>
    <cellStyle name="Comma [0] 3 3 5 3 2 3 2" xfId="26630"/>
    <cellStyle name="Comma [0] 2 3 10 2 2 7" xfId="26631"/>
    <cellStyle name="Comma [0] 2 3 3 8 4 3 6" xfId="26632"/>
    <cellStyle name="Comma [0] 4 7 2 2 6" xfId="26633"/>
    <cellStyle name="Comma [0] 2 2 4 2 2 5 4" xfId="26634"/>
    <cellStyle name="Comma [0] 2 3 2 19" xfId="26635"/>
    <cellStyle name="Comma [0] 2 3 2 24" xfId="26636"/>
    <cellStyle name="Comma [0] 3 4 7 11 4 2" xfId="26637"/>
    <cellStyle name="Comma [0] 2 3 3 8 4 3 7" xfId="26638"/>
    <cellStyle name="Comma [0] 4 7 2 2 7" xfId="26639"/>
    <cellStyle name="Comma [0] 2 2 4 2 2 5 5" xfId="26640"/>
    <cellStyle name="Comma [0] 2 3 2 25" xfId="26641"/>
    <cellStyle name="Comma [0] 3 9 3 2 2 2 2" xfId="26642"/>
    <cellStyle name="Comma [0] 2 2 4 2 3 2" xfId="26643"/>
    <cellStyle name="Comma [0] 2 2 4 2 3 3" xfId="26644"/>
    <cellStyle name="Comma [0] 3 3 5 3 3 2 2" xfId="26645"/>
    <cellStyle name="Comma [0] 2 3 3 8 5 2 6" xfId="26646"/>
    <cellStyle name="Comma [0] 2 2 4 2 3 4 4" xfId="26647"/>
    <cellStyle name="Comma [0] 2 3 3 2 2 2 2 5" xfId="26648"/>
    <cellStyle name="Comma [0] 2 3 3 8 5 3 4 2" xfId="26649"/>
    <cellStyle name="Comma [0] 3 2 16 3 3" xfId="26650"/>
    <cellStyle name="Comma [0] 4 7 3 2 4 2" xfId="26651"/>
    <cellStyle name="Comma [0] 2 2 4 2 3 5 2 2" xfId="26652"/>
    <cellStyle name="Comma [0] 4 2 6 2 3 2 2" xfId="26653"/>
    <cellStyle name="Comma [0] 2 3 10 3 3 5" xfId="26654"/>
    <cellStyle name="Comma [0] 2 3 3 8 5 4 4" xfId="26655"/>
    <cellStyle name="Comma [0] 4 7 3 3 4" xfId="26656"/>
    <cellStyle name="Comma [0] 2 2 4 2 3 6 2" xfId="26657"/>
    <cellStyle name="Comma [0] 2 3 26" xfId="26658"/>
    <cellStyle name="Comma [0] 3 9 3 2 2 3" xfId="26659"/>
    <cellStyle name="Comma [0] 2 2 4 2 4" xfId="26660"/>
    <cellStyle name="Comma [0] 2 3 5 7 10" xfId="26661"/>
    <cellStyle name="Comma [0] 2 2 4 2 4 10" xfId="26662"/>
    <cellStyle name="Comma [0] 2 3 3 4 3 3 3 2" xfId="26663"/>
    <cellStyle name="Comma [0] 2 2 4 2 4 2 2" xfId="26664"/>
    <cellStyle name="Comma [0] 3 3 3 7 3 3" xfId="26665"/>
    <cellStyle name="Comma [0] 2 2 4 7 2 3 2" xfId="26666"/>
    <cellStyle name="Comma [0] 2 2 4 2 4 2 2 2 2" xfId="26667"/>
    <cellStyle name="Comma [0] 2 3 2 7 3 5" xfId="26668"/>
    <cellStyle name="Comma [0] 2 2 4 2 4 2 3" xfId="26669"/>
    <cellStyle name="Comma [0] 2 2 4 2 4 2 4" xfId="26670"/>
    <cellStyle name="Comma [0] 3 2 6 3 3 2 3" xfId="26671"/>
    <cellStyle name="Comma [0] 2 2 4 8 5 2 7" xfId="26672"/>
    <cellStyle name="Comma [0] 2 2 4 7 4 3" xfId="26673"/>
    <cellStyle name="Comma [0] 2 2 5 18" xfId="26674"/>
    <cellStyle name="Comma [0] 2 2 4 2 4 2 4 2" xfId="26675"/>
    <cellStyle name="Comma [0] 2 3 3 3 3 2 2 4" xfId="26676"/>
    <cellStyle name="Comma [0] 3 3 4 7 3 3" xfId="26677"/>
    <cellStyle name="Comma [0] 2 2 4 8 2 3 2" xfId="26678"/>
    <cellStyle name="Comma [0] 2 2 4 2 4 3 2 2 2" xfId="26679"/>
    <cellStyle name="Comma [0] 2 3 3 7 3 5" xfId="26680"/>
    <cellStyle name="Comma [0] 2 2 4 2 4 3 3" xfId="26681"/>
    <cellStyle name="Comma [0] 2 2 4 8 6 2 7" xfId="26682"/>
    <cellStyle name="Comma [0] 2 2 4 8 4 3" xfId="26683"/>
    <cellStyle name="Comma [0] 2 2 4 2 4 3 4 2" xfId="26684"/>
    <cellStyle name="Comma [0] 2 3 3 3 3 3 2 4" xfId="26685"/>
    <cellStyle name="Comma [0] 3 3 5 3 4 2 2" xfId="26686"/>
    <cellStyle name="Comma [0] 2 3 3 8 6 2 6" xfId="26687"/>
    <cellStyle name="Comma [0] 2 2 4 2 4 4 4" xfId="26688"/>
    <cellStyle name="Comma [0] 2 3 3 2 2 3 2 5" xfId="26689"/>
    <cellStyle name="Comma [0] 2 2 4 2 4 5" xfId="26690"/>
    <cellStyle name="Comma [0] 2 2 4 2 4 6" xfId="26691"/>
    <cellStyle name="Comma [0] 2 3 3 3 8 3 4 2" xfId="26692"/>
    <cellStyle name="Comma [0] 4 2 6 2 4 2 2" xfId="26693"/>
    <cellStyle name="Comma [0] 2 3 10 4 3 5" xfId="26694"/>
    <cellStyle name="Comma [0] 2 3 3 8 6 4 4" xfId="26695"/>
    <cellStyle name="Comma [0] 4 7 4 3 4" xfId="26696"/>
    <cellStyle name="Comma [0] 2 2 4 2 4 6 2" xfId="26697"/>
    <cellStyle name="Comma [0] 2 2 4 2 5 10" xfId="26698"/>
    <cellStyle name="Comma [0] 3 3 4 5 3 7" xfId="26699"/>
    <cellStyle name="Comma [0] 2 2 4 2 5 2" xfId="26700"/>
    <cellStyle name="Comma [0] 4 11 4 2 2 5" xfId="26701"/>
    <cellStyle name="Comma [0] 2 2 4 2 5 2 2" xfId="26702"/>
    <cellStyle name="Comma [0] 3 4 3 7 3 3" xfId="26703"/>
    <cellStyle name="Comma [0] 2 2 5 7 2 3 2" xfId="26704"/>
    <cellStyle name="Comma [0] 5 4 8 6" xfId="26705"/>
    <cellStyle name="Comma [0] 2 2 4 2 5 2 2 2 2" xfId="26706"/>
    <cellStyle name="Comma [0] 2 4 2 7 3 5" xfId="26707"/>
    <cellStyle name="Comma [0] 2 2 8 6 3 2" xfId="26708"/>
    <cellStyle name="Comma [0] 3 3 12 6" xfId="26709"/>
    <cellStyle name="Comma [0] 3 2 16 3 2 2" xfId="26710"/>
    <cellStyle name="Comma [0] 2 2 5 7 2 5" xfId="26711"/>
    <cellStyle name="Comma [0] 2 3 5 5 3 2 3" xfId="26712"/>
    <cellStyle name="Comma [0] 3 2 6 7 2 3" xfId="26713"/>
    <cellStyle name="Comma [0] 3 2 2 4 3 10" xfId="26714"/>
    <cellStyle name="Comma [0] 2 2 8 6 5" xfId="26715"/>
    <cellStyle name="Comma [0] 2 2 5 4 3 2 5" xfId="26716"/>
    <cellStyle name="Comma [0] 2 2 4 2 5 2 2 4" xfId="26717"/>
    <cellStyle name="Comma [0] 4 2 7 7 2 2" xfId="26718"/>
    <cellStyle name="Comma [0] 3 3 12 7" xfId="26719"/>
    <cellStyle name="Comma [0] 3 2 16 3 2 3" xfId="26720"/>
    <cellStyle name="Comma [0] 2 2 5 7 2 6" xfId="26721"/>
    <cellStyle name="Comma [0] 2 3 5 5 3 2 4" xfId="26722"/>
    <cellStyle name="Comma [0] 3 2 6 7 2 4" xfId="26723"/>
    <cellStyle name="Comma [0] 2 2 8 6 6" xfId="26724"/>
    <cellStyle name="Comma [0] 2 4 5 6 3 2 2" xfId="26725"/>
    <cellStyle name="Comma [0] 2 2 4 2 5 2 2 5" xfId="26726"/>
    <cellStyle name="Comma [0] 2 3 3 7 5 2 4 2" xfId="26727"/>
    <cellStyle name="Comma [0] 2 2 4 2 5 2 3" xfId="26728"/>
    <cellStyle name="Comma [0] 2 2 4 2 5 2 4" xfId="26729"/>
    <cellStyle name="Comma [0] 3 2 6 4 3 2 3" xfId="26730"/>
    <cellStyle name="Comma [0] 2 2 5 7 4 3" xfId="26731"/>
    <cellStyle name="Comma [0] 2 2 4 9 5 2 7" xfId="26732"/>
    <cellStyle name="Comma [0] 2 2 4 2 5 2 4 2" xfId="26733"/>
    <cellStyle name="Comma [0] 2 3 3 3 4 2 2 4" xfId="26734"/>
    <cellStyle name="Comma [0] 2 2 8 8 3" xfId="26735"/>
    <cellStyle name="Comma [0] 2 2 4 2 5 3" xfId="26736"/>
    <cellStyle name="Comma [0] 2 2 4 2 5 3 2" xfId="26737"/>
    <cellStyle name="Comma [0] 3 2 16 4 2 2" xfId="26738"/>
    <cellStyle name="Comma [0] 2 2 5 8 2 5" xfId="26739"/>
    <cellStyle name="Comma [0] 3 2 6 8 2 3" xfId="26740"/>
    <cellStyle name="Comma [0] 3 2 2 4 8 10" xfId="26741"/>
    <cellStyle name="Comma [0] 2 2 9 6 5" xfId="26742"/>
    <cellStyle name="Comma [0] 2 2 4 2 5 3 2 4" xfId="26743"/>
    <cellStyle name="Comma [0] 2 2 5 8 2 6" xfId="26744"/>
    <cellStyle name="Comma [0] 3 2 8 4 2 2 2 2" xfId="26745"/>
    <cellStyle name="Comma [0] 3 2 6 8 2 4" xfId="26746"/>
    <cellStyle name="Comma [0] 2 2 9 6 6" xfId="26747"/>
    <cellStyle name="Comma [0] 2 4 5 6 4 2 2" xfId="26748"/>
    <cellStyle name="Comma [0] 2 2 4 2 5 3 2 5" xfId="26749"/>
    <cellStyle name="Comma [0] 2 2 4 2 5 3 3" xfId="26750"/>
    <cellStyle name="Comma [0] 2 2 4 2 5 3 4" xfId="26751"/>
    <cellStyle name="Comma [0] 3 3 5 3 5 2 2" xfId="26752"/>
    <cellStyle name="Comma [0] 2 3 3 8 7 2 6" xfId="26753"/>
    <cellStyle name="Comma [0] 2 2 4 2 5 4 4" xfId="26754"/>
    <cellStyle name="Comma [0] 2 2 4 2 5 5" xfId="26755"/>
    <cellStyle name="Comma [0] 2 3 10 5 2 7" xfId="26756"/>
    <cellStyle name="Comma [0] 2 3 3 8 7 3 6" xfId="26757"/>
    <cellStyle name="Comma [0] 4 7 5 2 6" xfId="26758"/>
    <cellStyle name="Comma [0] 2 2 4 2 5 5 4" xfId="26759"/>
    <cellStyle name="Comma [0] 2 2 4 2 5 6" xfId="26760"/>
    <cellStyle name="Comma [0] 3 9 3 2 2 5" xfId="26761"/>
    <cellStyle name="Comma [0] 2 2 4 2 6" xfId="26762"/>
    <cellStyle name="Comma [0] 2 2 4 2 6 2" xfId="26763"/>
    <cellStyle name="Comma [0] 4 11 4 3 2 5" xfId="26764"/>
    <cellStyle name="Comma [0] 2 2 4 2 6 2 2" xfId="26765"/>
    <cellStyle name="Comma [0] 2 2 6 7 2 3 2" xfId="26766"/>
    <cellStyle name="Comma [0] 2 3 8 6 3 2" xfId="26767"/>
    <cellStyle name="Comma [0] 4 3 2 7 2 2 4" xfId="26768"/>
    <cellStyle name="Comma [0] 3 4 14 2 6" xfId="26769"/>
    <cellStyle name="Comma [0] 2 2 4 2 6 2 2 2 2" xfId="26770"/>
    <cellStyle name="Comma [0] 2 2 6 7 2 5" xfId="26771"/>
    <cellStyle name="Comma [0] 2 3 5 6 3 2 3" xfId="26772"/>
    <cellStyle name="Comma [0] 3 2 7 7 2 3" xfId="26773"/>
    <cellStyle name="Comma [0] 3 2 2 9 3 10" xfId="26774"/>
    <cellStyle name="Comma [0] 2 3 8 6 5" xfId="26775"/>
    <cellStyle name="Comma [0] 2 2 5 5 3 2 5" xfId="26776"/>
    <cellStyle name="Comma [0] 2 2 4 2 6 2 2 4" xfId="26777"/>
    <cellStyle name="Comma [0] 2 3 3 7 5 3 4 2" xfId="26778"/>
    <cellStyle name="Comma [0] 4 6 3 2 4 2" xfId="26779"/>
    <cellStyle name="Comma [0] 2 2 4 2 6 2 3" xfId="26780"/>
    <cellStyle name="Comma [0] 2 2 4 2 6 2 4" xfId="26781"/>
    <cellStyle name="Comma [0] 3 2 6 5 3 2 3" xfId="26782"/>
    <cellStyle name="Comma [0] 2 2 6 7 4 3" xfId="26783"/>
    <cellStyle name="Comma [0] 2 3 8 8 3" xfId="26784"/>
    <cellStyle name="Comma [0] 2 2 4 2 6 2 4 2" xfId="26785"/>
    <cellStyle name="Comma [0] 2 3 3 3 5 2 2 4" xfId="26786"/>
    <cellStyle name="Comma [0] 2 2 4 2 6 3" xfId="26787"/>
    <cellStyle name="Comma [0] 2 2 4 2 6 3 2" xfId="26788"/>
    <cellStyle name="Comma [0] 2 2 6 8 2 3 2" xfId="26789"/>
    <cellStyle name="Comma [0] 2 3 9 6 3 2" xfId="26790"/>
    <cellStyle name="Comma [0] 4 3 2 8 2 2 4" xfId="26791"/>
    <cellStyle name="Comma [0] 2 2 4 2 6 3 2 2 2" xfId="26792"/>
    <cellStyle name="Comma [0] 2 2 6 8 2 5" xfId="26793"/>
    <cellStyle name="Comma [0] 3 2 7 8 2 3" xfId="26794"/>
    <cellStyle name="Comma [0] 2 3 9 6 5" xfId="26795"/>
    <cellStyle name="Comma [0] 2 2 4 2 6 3 2 4" xfId="26796"/>
    <cellStyle name="Comma [0] 2 2 4 2 6 3 3" xfId="26797"/>
    <cellStyle name="Comma [0] 2 2 4 2 6 3 4" xfId="26798"/>
    <cellStyle name="Comma [0] 3 2 2 2 2 6" xfId="26799"/>
    <cellStyle name="Comma [0] 2 2 6 8 4 3" xfId="26800"/>
    <cellStyle name="Comma [0] 4 2 3 2 2 4" xfId="26801"/>
    <cellStyle name="Comma [0] 2 3 9 8 3" xfId="26802"/>
    <cellStyle name="Comma [0] 2 2 4 2 6 3 4 2" xfId="26803"/>
    <cellStyle name="Comma [0] 2 3 3 3 5 3 2 4" xfId="26804"/>
    <cellStyle name="Comma [0] 2 2 4 2 6 4" xfId="26805"/>
    <cellStyle name="Comma [0] 3 4 8 4 10" xfId="26806"/>
    <cellStyle name="Comma [0] 2 2 4 2 6 4 4" xfId="26807"/>
    <cellStyle name="Comma [0] 2 2 4 2 6 5" xfId="26808"/>
    <cellStyle name="Comma [0] 2 3 10 6 2 7" xfId="26809"/>
    <cellStyle name="Comma [0] 4 7 6 2 6" xfId="26810"/>
    <cellStyle name="Comma [0] 3 2 2 5 7 2 2 2" xfId="26811"/>
    <cellStyle name="Comma [0] 2 2 4 2 6 5 4" xfId="26812"/>
    <cellStyle name="Comma [0] 2 2 4 2 6 6" xfId="26813"/>
    <cellStyle name="Comma [0] 2 2 4 9 7 3 4 2" xfId="26814"/>
    <cellStyle name="Comma [0] 2 2 4 2 7" xfId="26815"/>
    <cellStyle name="Comma [0] 2 2 4 2 7 2" xfId="26816"/>
    <cellStyle name="Comma [0] 2 4 7 2 4" xfId="26817"/>
    <cellStyle name="Comma [0] 2 2 4 2 7 2 2" xfId="26818"/>
    <cellStyle name="Comma [0] 2 4 7 2 4 2" xfId="26819"/>
    <cellStyle name="Comma [0] 2 2 7 7 2 3 2" xfId="26820"/>
    <cellStyle name="Comma [0] 4 11 3 6 2" xfId="26821"/>
    <cellStyle name="Comma [0] 2 4 8 6 3 2" xfId="26822"/>
    <cellStyle name="Comma [0] 4 3 3 7 2 2 4" xfId="26823"/>
    <cellStyle name="Comma [0] 3 4 2 8 2 4 2" xfId="26824"/>
    <cellStyle name="Comma [0] 2 2 4 2 7 2 2 2 2" xfId="26825"/>
    <cellStyle name="Comma [0] 2 2 7 7 2 5" xfId="26826"/>
    <cellStyle name="Comma [0] 2 3 5 7 3 2 3" xfId="26827"/>
    <cellStyle name="Comma [0] 4 11 3 8" xfId="26828"/>
    <cellStyle name="Comma [0] 3 2 8 7 2 3" xfId="26829"/>
    <cellStyle name="Comma [0] 2 4 8 6 5" xfId="26830"/>
    <cellStyle name="Comma [0] 3 4 2 8 2 6" xfId="26831"/>
    <cellStyle name="Comma [0] 2 2 5 6 3 2 5" xfId="26832"/>
    <cellStyle name="Comma [0] 2 2 4 2 7 2 2 4" xfId="26833"/>
    <cellStyle name="Comma [0] 4 6 3 3 4 2" xfId="26834"/>
    <cellStyle name="Comma [0] 2 2 4 2 7 2 3" xfId="26835"/>
    <cellStyle name="Comma [0] 2 4 7 2 4 3" xfId="26836"/>
    <cellStyle name="Comma [0] 2 2 4 2 7 2 4" xfId="26837"/>
    <cellStyle name="Comma [0] 2 4 7 2 4 4" xfId="26838"/>
    <cellStyle name="Comma [0] 3 4 8 2 4 2 2" xfId="26839"/>
    <cellStyle name="Comma [0] 3 2 6 6 3 2 3" xfId="26840"/>
    <cellStyle name="Comma [0] 2 2 7 7 4 3" xfId="26841"/>
    <cellStyle name="Comma [0] 4 11 5 6" xfId="26842"/>
    <cellStyle name="Comma [0] 2 4 8 8 3" xfId="26843"/>
    <cellStyle name="Comma [0] 3 4 2 8 4 4" xfId="26844"/>
    <cellStyle name="Comma [0] 2 2 4 2 7 2 4 2" xfId="26845"/>
    <cellStyle name="Comma [0] 2 3 3 3 6 2 2 4" xfId="26846"/>
    <cellStyle name="Comma [0] 4 3 3 5 10" xfId="26847"/>
    <cellStyle name="Comma [0] 2 2 4 2 7 3" xfId="26848"/>
    <cellStyle name="Comma [0] 2 4 7 2 5" xfId="26849"/>
    <cellStyle name="Comma [0] 2 2 4 2 7 3 2" xfId="26850"/>
    <cellStyle name="Comma [0] 2 4 7 2 5 2" xfId="26851"/>
    <cellStyle name="Comma [0] 4 3 3 8 2 2 4" xfId="26852"/>
    <cellStyle name="Comma [0] 3 22 3" xfId="26853"/>
    <cellStyle name="Comma [0] 2 2 4 2 7 3 2 2 2" xfId="26854"/>
    <cellStyle name="Comma [0] 3 17 3" xfId="26855"/>
    <cellStyle name="Comma [0] 2 2 4 2 7 3 2 4" xfId="26856"/>
    <cellStyle name="Comma [0] 2 2 4 2 7 3 3" xfId="26857"/>
    <cellStyle name="Comma [0] 2 4 7 2 5 3" xfId="26858"/>
    <cellStyle name="Comma [0] 2 2 4 2 7 3 4" xfId="26859"/>
    <cellStyle name="Comma [0] 2 4 7 2 5 4" xfId="26860"/>
    <cellStyle name="Comma [0] 3 2 2 3 4 3 2 2 2" xfId="26861"/>
    <cellStyle name="Comma [0] 2 2 4 2 7 4 2" xfId="26862"/>
    <cellStyle name="Comma [0] 2 4 7 2 6 2" xfId="26863"/>
    <cellStyle name="Comma [0] 2 3 3 8 9 2 4" xfId="26864"/>
    <cellStyle name="Comma [0] 3 2 2 3 4 3 2 3" xfId="26865"/>
    <cellStyle name="Comma [0] 2 2 4 2 7 5" xfId="26866"/>
    <cellStyle name="Comma [0] 2 4 7 2 7" xfId="26867"/>
    <cellStyle name="Comma [0] 4 7 7 2 4" xfId="26868"/>
    <cellStyle name="Comma [0] 2 2 4 2 7 5 2" xfId="26869"/>
    <cellStyle name="Comma [0] 2 4 2 17" xfId="26870"/>
    <cellStyle name="Comma [0] 2 4 7 2 7 2" xfId="26871"/>
    <cellStyle name="Comma [0] 2 3 10 7 2 5" xfId="26872"/>
    <cellStyle name="Comma [0] 2 3 10 7 2 7" xfId="26873"/>
    <cellStyle name="Comma [0] 4 7 7 2 6" xfId="26874"/>
    <cellStyle name="Comma [0] 3 2 2 5 7 3 2 2" xfId="26875"/>
    <cellStyle name="Comma [0] 2 2 4 2 7 5 4" xfId="26876"/>
    <cellStyle name="Comma [0] 3 4 3 8 2 6" xfId="26877"/>
    <cellStyle name="Comma [0] 2 2 5 7 3 2 5" xfId="26878"/>
    <cellStyle name="Comma [0] 2 2 4 2 8 2 2 4" xfId="26879"/>
    <cellStyle name="Comma [0] 3 4 3 8 4 4" xfId="26880"/>
    <cellStyle name="Comma [0] 2 2 4 2 8 2 4 2" xfId="26881"/>
    <cellStyle name="Comma [0] 2 3 3 3 7 2 2 4" xfId="26882"/>
    <cellStyle name="Comma [0] 2 2 4 2 8 3" xfId="26883"/>
    <cellStyle name="Comma [0] 2 4 7 3 5" xfId="26884"/>
    <cellStyle name="Comma [0] 2 2 4 2 8 3 2" xfId="26885"/>
    <cellStyle name="Comma [0] 2 4 7 3 5 2" xfId="26886"/>
    <cellStyle name="Comma [0] 2 2 4 2 8 3 2 4" xfId="26887"/>
    <cellStyle name="Comma [0] 2 2 4 2 8 3 3" xfId="26888"/>
    <cellStyle name="Comma [0] 2 4 7 3 5 3" xfId="26889"/>
    <cellStyle name="Comma [0] 2 2 4 2 8 4 4" xfId="26890"/>
    <cellStyle name="Comma [0] 4 7 8 2 4" xfId="26891"/>
    <cellStyle name="Comma [0] 2 2 4 2 8 5 2" xfId="26892"/>
    <cellStyle name="Comma [0] 2 4 7 17" xfId="26893"/>
    <cellStyle name="Comma [0] 2 4 7 3 7 2" xfId="26894"/>
    <cellStyle name="Comma [0] 2 3 10 8 2 5" xfId="26895"/>
    <cellStyle name="Comma [0] 4 7 8 2 5" xfId="26896"/>
    <cellStyle name="Comma [0] 2 2 4 2 8 5 3" xfId="26897"/>
    <cellStyle name="Comma [0] 2 3 3 8 2 2 2 2 2" xfId="26898"/>
    <cellStyle name="Comma [0] 4 7 8 2 6" xfId="26899"/>
    <cellStyle name="Comma [0] 3 2 2 5 7 4 2 2" xfId="26900"/>
    <cellStyle name="Comma [0] 2 2 4 2 8 5 4" xfId="26901"/>
    <cellStyle name="Comma [0] 2 2 4 2 9 2 3" xfId="26902"/>
    <cellStyle name="Comma [0] 2 4 7 4 4 3" xfId="26903"/>
    <cellStyle name="Comma [0] 2 2 4 2 9 2 4" xfId="26904"/>
    <cellStyle name="Comma [0] 2 4 7 4 4 4" xfId="26905"/>
    <cellStyle name="Comma [0] 2 2 4 25" xfId="26906"/>
    <cellStyle name="Comma [0] 2 2 4 3" xfId="26907"/>
    <cellStyle name="Comma [0] 2 3 6 8 8" xfId="26908"/>
    <cellStyle name="Comma [0] 3 3 5 6 3 4" xfId="26909"/>
    <cellStyle name="Comma [0] 2 2 4 3 10" xfId="26910"/>
    <cellStyle name="Comma [0] 2 4 6 5 2 3 2" xfId="26911"/>
    <cellStyle name="Comma [0] 4 2 6 5 3 2 4" xfId="26912"/>
    <cellStyle name="Comma [0] 3 3 5 6 3 4 2" xfId="26913"/>
    <cellStyle name="Comma [0] 2 2 4 3 10 2" xfId="26914"/>
    <cellStyle name="Comma [0] 3 3 5 4 2 3 2" xfId="26915"/>
    <cellStyle name="Comma [0] 2 3 11 2 2 7" xfId="26916"/>
    <cellStyle name="Comma [0] 2 3 3 9 4 3 6" xfId="26917"/>
    <cellStyle name="Comma [0] 4 8 2 2 6" xfId="26918"/>
    <cellStyle name="Comma [0] 2 2 4 3 2 5 4" xfId="26919"/>
    <cellStyle name="Comma [0] 2 2 4 3 10 2 2 2" xfId="26920"/>
    <cellStyle name="Comma [0] 2 2 4 3 10 2 3" xfId="26921"/>
    <cellStyle name="Comma [0] 2 3 3 4 8 5 2 2" xfId="26922"/>
    <cellStyle name="Comma [0] 2 3 4 4 2 6" xfId="26923"/>
    <cellStyle name="Comma [0] 3 2 2 2 4 7 2" xfId="26924"/>
    <cellStyle name="Comma [0] 2 2 4 3 10 2 4" xfId="26925"/>
    <cellStyle name="Comma [0] 2 3 4 4 2 7" xfId="26926"/>
    <cellStyle name="Comma [0] 4 3 6 4 2 4" xfId="26927"/>
    <cellStyle name="Comma [0] 2 3 2 5 2 3 4 2" xfId="26928"/>
    <cellStyle name="Comma [0] 2 2 4 3 10 2 5" xfId="26929"/>
    <cellStyle name="Comma [0] 2 2 4 3 10 4" xfId="26930"/>
    <cellStyle name="Comma [0] 2 2 4 3 10 5" xfId="26931"/>
    <cellStyle name="Comma [0] 2 2 4 7 7 2 3 2" xfId="26932"/>
    <cellStyle name="Comma [0] 2 2 4 3 10 6" xfId="26933"/>
    <cellStyle name="Comma [0] 2 2 4 3 10 7" xfId="26934"/>
    <cellStyle name="Comma [0] 2 2 4 3 11 2" xfId="26935"/>
    <cellStyle name="Comma [0] 4 9 2 2 6" xfId="26936"/>
    <cellStyle name="Comma [0] 2 2 4 4 2 5 4" xfId="26937"/>
    <cellStyle name="Comma [0] 2 2 4 3 11 2 2 2" xfId="26938"/>
    <cellStyle name="Comma [0] 2 2 4 3 11 2 3" xfId="26939"/>
    <cellStyle name="Comma [0] 2 3 4 5 2 6" xfId="26940"/>
    <cellStyle name="Comma [0] 2 3 3 8 6 2 2 3" xfId="26941"/>
    <cellStyle name="Comma [0] 2 2 4 3 11 4" xfId="26942"/>
    <cellStyle name="Comma [0] 2 2 4 7 7 2 4 2" xfId="26943"/>
    <cellStyle name="Comma [0] 2 3 3 8 6 2 2 4" xfId="26944"/>
    <cellStyle name="Comma [0] 2 2 4 3 11 5" xfId="26945"/>
    <cellStyle name="Comma [0] 2 3 3 8 6 2 2 5" xfId="26946"/>
    <cellStyle name="Comma [0] 2 2 4 3 11 6" xfId="26947"/>
    <cellStyle name="Comma [0] 2 2 4 3 11 7" xfId="26948"/>
    <cellStyle name="Comma [0] 3 3 5 6 3 6" xfId="26949"/>
    <cellStyle name="Comma [0] 2 2 4 3 12" xfId="26950"/>
    <cellStyle name="Comma [0] 2 2 4 3 12 2" xfId="26951"/>
    <cellStyle name="Comma [0] 2 3 3 8 6 2 3 2" xfId="26952"/>
    <cellStyle name="Comma [0] 2 2 4 3 12 3" xfId="26953"/>
    <cellStyle name="Comma [0] 2 3 3 2 2 3 2 2 2" xfId="26954"/>
    <cellStyle name="Comma [0] 2 2 4 3 12 4" xfId="26955"/>
    <cellStyle name="Comma [0] 2 2 4 3 12 5" xfId="26956"/>
    <cellStyle name="Comma [0] 3 3 5 6 3 7" xfId="26957"/>
    <cellStyle name="Comma [0] 2 2 5 3 5 2" xfId="26958"/>
    <cellStyle name="Comma [0] 2 2 4 3 13" xfId="26959"/>
    <cellStyle name="Comma [0] 4 3 6 6 3 5" xfId="26960"/>
    <cellStyle name="Comma [0] 2 2 4 9 2" xfId="26961"/>
    <cellStyle name="Comma [0] 2 3 3 15 2 3" xfId="26962"/>
    <cellStyle name="Comma [0] 2 2 6 3 3 2 5" xfId="26963"/>
    <cellStyle name="Comma [0] 2 2 4 3 4 2 2 4" xfId="26964"/>
    <cellStyle name="Comma [0] 2 2 9 2" xfId="26965"/>
    <cellStyle name="Comma [0] 3 3 5 7 2 3" xfId="26966"/>
    <cellStyle name="Comma [0] 2 2 4 9 2 2 2" xfId="26967"/>
    <cellStyle name="Comma [0] 2 2 4 3 13 2 2" xfId="26968"/>
    <cellStyle name="Comma [0] 2 3 4 7 2 5" xfId="26969"/>
    <cellStyle name="Comma [0] 2 3 6 4 3 2 3" xfId="26970"/>
    <cellStyle name="Comma [0] 2 2 5 3 5 3" xfId="26971"/>
    <cellStyle name="Comma [0] 2 2 4 3 14" xfId="26972"/>
    <cellStyle name="Comma [0] 4 3 6 6 3 6" xfId="26973"/>
    <cellStyle name="Comma [0] 2 2 4 9 3" xfId="26974"/>
    <cellStyle name="Comma [0] 2 2 4 6 6 2 2 2 2" xfId="26975"/>
    <cellStyle name="Comma [0] 2 3 3 15 2 4" xfId="26976"/>
    <cellStyle name="Comma [0] 2 2 5 3 5 5" xfId="26977"/>
    <cellStyle name="Comma [0] 2 2 4 3 16" xfId="26978"/>
    <cellStyle name="Comma [0] 2 2 4 7 6 3 2 2 2" xfId="26979"/>
    <cellStyle name="Comma [0] 3 2 6 3 5 3" xfId="26980"/>
    <cellStyle name="Comma [0] 2 2 4 9 5" xfId="26981"/>
    <cellStyle name="Comma [0] 2 3 3 15 2 6" xfId="26982"/>
    <cellStyle name="Comma [0] 3 2 6 3 5 4" xfId="26983"/>
    <cellStyle name="Comma [0] 2 2 4 9 6" xfId="26984"/>
    <cellStyle name="Comma [0] 2 3 3 15 2 7" xfId="26985"/>
    <cellStyle name="Comma [0] 2 2 4 3 17" xfId="26986"/>
    <cellStyle name="Comma [0] 3 2 6 3 5 5" xfId="26987"/>
    <cellStyle name="Comma [0] 2 2 4 9 7" xfId="26988"/>
    <cellStyle name="Comma [0] 2 2 4 3 18" xfId="26989"/>
    <cellStyle name="Comma [0] 2 2 4 3 2" xfId="26990"/>
    <cellStyle name="Comma [0] 2 2 4 3 2 2" xfId="26991"/>
    <cellStyle name="Comma [0] 2 2 4 3 2 2 2" xfId="26992"/>
    <cellStyle name="Comma [0] 2 3 2 7 2 3" xfId="26993"/>
    <cellStyle name="Comma [0] 2 2 4 5 9 5" xfId="26994"/>
    <cellStyle name="Comma [0] 2 2 4 3 2 2 2 2" xfId="26995"/>
    <cellStyle name="Comma [0] 2 3 2 7 2 4" xfId="26996"/>
    <cellStyle name="Comma [0] 2 3 6 2 3 2 2" xfId="26997"/>
    <cellStyle name="Comma [0] 2 2 4 5 9 6" xfId="26998"/>
    <cellStyle name="Comma [0] 2 2 4 3 2 2 2 3" xfId="26999"/>
    <cellStyle name="Comma [0] 2 2 5 3 3 2 2 2" xfId="27000"/>
    <cellStyle name="Comma [0] 2 3 2 7 2 5" xfId="27001"/>
    <cellStyle name="Comma [0] 2 3 6 2 3 2 3" xfId="27002"/>
    <cellStyle name="Comma [0] 2 2 4 5 9 7" xfId="27003"/>
    <cellStyle name="Comma [0] 2 2 4 3 2 2 2 4" xfId="27004"/>
    <cellStyle name="Comma [0] 3 3 3 7 2 3" xfId="27005"/>
    <cellStyle name="Comma [0] 2 2 4 7 2 2 2" xfId="27006"/>
    <cellStyle name="Comma [0] 2 2 4 3 2 2 3" xfId="27007"/>
    <cellStyle name="Comma [0] 2 2 4 3 2 2 3 2" xfId="27008"/>
    <cellStyle name="Comma [0] 4 2 9 9 2 3" xfId="27009"/>
    <cellStyle name="Comma [0] 2 2 4 3 2 2 4 2" xfId="27010"/>
    <cellStyle name="Comma [0] 2 3 3 13 2 2 2 2" xfId="27011"/>
    <cellStyle name="Comma [0] 2 2 4 3 2 2 5" xfId="27012"/>
    <cellStyle name="Comma [0] 2 2 4 8 8 4 2" xfId="27013"/>
    <cellStyle name="Comma [0] 2 3 4 4 2 2 5" xfId="27014"/>
    <cellStyle name="Comma [0] 2 4 4 5 2 2 3" xfId="27015"/>
    <cellStyle name="Comma [0] 2 2 4 3 2 2 7" xfId="27016"/>
    <cellStyle name="Comma [0] 2 3 3 5 2 5 2 2" xfId="27017"/>
    <cellStyle name="Comma [0] 2 2 4 3 2 3" xfId="27018"/>
    <cellStyle name="Comma [0] 2 2 4 3 2 3 2" xfId="27019"/>
    <cellStyle name="Comma [0] 2 3 2 8 2 3" xfId="27020"/>
    <cellStyle name="Comma [0] 2 2 4 6 9 5" xfId="27021"/>
    <cellStyle name="Comma [0] 3 2 9 10 5" xfId="27022"/>
    <cellStyle name="Comma [0] 2 2 4 3 2 3 2 2" xfId="27023"/>
    <cellStyle name="Comma [0] 2 3 2 8 2 4" xfId="27024"/>
    <cellStyle name="Comma [0] 2 3 6 2 4 2 2" xfId="27025"/>
    <cellStyle name="Comma [0] 2 2 4 6 9 6" xfId="27026"/>
    <cellStyle name="Comma [0] 3 2 9 10 6" xfId="27027"/>
    <cellStyle name="Comma [0] 2 2 4 3 2 3 2 3" xfId="27028"/>
    <cellStyle name="Comma [0] 3 2 9 10 7" xfId="27029"/>
    <cellStyle name="Comma [0] 2 2 4 3 2 3 2 4" xfId="27030"/>
    <cellStyle name="Comma [0] 3 3 3 8 2 3" xfId="27031"/>
    <cellStyle name="Comma [0] 2 2 4 7 3 2 2" xfId="27032"/>
    <cellStyle name="Comma [0] 2 3 2 8 2 5" xfId="27033"/>
    <cellStyle name="Comma [0] 2 2 4 6 9 7" xfId="27034"/>
    <cellStyle name="Comma [0] 2 2 4 3 2 3 3" xfId="27035"/>
    <cellStyle name="Comma [0] 3 2 9 11 5" xfId="27036"/>
    <cellStyle name="Comma [0] 2 2 4 3 2 3 3 2" xfId="27037"/>
    <cellStyle name="Comma [0] 3 2 9 12 5" xfId="27038"/>
    <cellStyle name="Comma [0] 2 2 4 3 2 3 4 2" xfId="27039"/>
    <cellStyle name="Comma [0] 2 2 4 3 2 3 5" xfId="27040"/>
    <cellStyle name="Comma [0] 2 4 4 5 2 3 2" xfId="27041"/>
    <cellStyle name="Comma [0] 2 2 4 3 2 3 6" xfId="27042"/>
    <cellStyle name="Comma [0] 2 2 4 3 2 3 7" xfId="27043"/>
    <cellStyle name="Comma [0] 3 3 5 4 2 2 2" xfId="27044"/>
    <cellStyle name="Comma [0] 2 3 3 9 4 2 6" xfId="27045"/>
    <cellStyle name="Comma [0] 2 2 4 3 2 4 4" xfId="27046"/>
    <cellStyle name="Comma [0] 3 3 5 4 2 2 3" xfId="27047"/>
    <cellStyle name="Comma [0] 2 3 3 9 4 2 7" xfId="27048"/>
    <cellStyle name="Comma [0] 2 2 4 3 2 4 5" xfId="27049"/>
    <cellStyle name="Comma [0] 2 2 4 8 9 5" xfId="27050"/>
    <cellStyle name="Comma [0] 2 3 3 9 4 3 4 2" xfId="27051"/>
    <cellStyle name="Comma [0] 4 8 2 2 4 2" xfId="27052"/>
    <cellStyle name="Comma [0] 2 2 4 3 2 5 2 2" xfId="27053"/>
    <cellStyle name="Comma [0] 2 3 3 9 4 3 7" xfId="27054"/>
    <cellStyle name="Comma [0] 4 8 2 2 7" xfId="27055"/>
    <cellStyle name="Comma [0] 2 2 4 3 2 5 5" xfId="27056"/>
    <cellStyle name="Comma [0] 4 2 6 3 2 4" xfId="27057"/>
    <cellStyle name="Comma [0] 2 3 2 4 2 2 4 2" xfId="27058"/>
    <cellStyle name="Comma [0] 2 2 4 3 2 8" xfId="27059"/>
    <cellStyle name="Comma [0] 2 2 4 3 2 9" xfId="27060"/>
    <cellStyle name="Comma [0] 3 9 3 2 3 2" xfId="27061"/>
    <cellStyle name="Comma [0] 2 2 4 3 3" xfId="27062"/>
    <cellStyle name="Comma [0] 3 10 7 2 2 4" xfId="27063"/>
    <cellStyle name="Comma [0] 4 2 3 5 5 4" xfId="27064"/>
    <cellStyle name="Comma [0] 2 2 4 3 3 10" xfId="27065"/>
    <cellStyle name="Comma [0] 2 2 4 3 3 2" xfId="27066"/>
    <cellStyle name="Comma [0] 2 2 4 3 3 2 2" xfId="27067"/>
    <cellStyle name="Comma [0] 2 2 6 2 3 2 5" xfId="27068"/>
    <cellStyle name="Comma [0] 2 2 4 3 3 2 2 4" xfId="27069"/>
    <cellStyle name="Comma [0] 3 3 4 7 2 3" xfId="27070"/>
    <cellStyle name="Comma [0] 2 2 4 8 2 2 2" xfId="27071"/>
    <cellStyle name="Comma [0] 3 3 4 7 2 4" xfId="27072"/>
    <cellStyle name="Comma [0] 2 2 4 8 2 2 3" xfId="27073"/>
    <cellStyle name="Comma [0] 2 4 6 4 3 2 2" xfId="27074"/>
    <cellStyle name="Comma [0] 2 2 4 3 3 2 2 5" xfId="27075"/>
    <cellStyle name="Comma [0] 2 2 4 3 3 2 3" xfId="27076"/>
    <cellStyle name="Comma [0] 2 2 4 3 3 2 3 2" xfId="27077"/>
    <cellStyle name="Comma [0] 2 2 4 3 3 2 4 2" xfId="27078"/>
    <cellStyle name="Comma [0] 2 3 3 4 2 2 2 4" xfId="27079"/>
    <cellStyle name="Comma [0] 2 2 4 3 3 3" xfId="27080"/>
    <cellStyle name="Comma [0] 2 2 4 3 3 3 2" xfId="27081"/>
    <cellStyle name="Comma [0] 2 2 4 3 3 3 2 4" xfId="27082"/>
    <cellStyle name="Comma [0] 3 3 4 8 2 3" xfId="27083"/>
    <cellStyle name="Comma [0] 2 2 4 8 3 2 2" xfId="27084"/>
    <cellStyle name="Comma [0] 3 3 4 8 2 4" xfId="27085"/>
    <cellStyle name="Comma [0] 2 2 4 8 3 2 3" xfId="27086"/>
    <cellStyle name="Comma [0] 2 4 6 4 4 2 2" xfId="27087"/>
    <cellStyle name="Comma [0] 2 2 4 3 3 3 2 5" xfId="27088"/>
    <cellStyle name="Comma [0] 2 2 4 3 3 3 3" xfId="27089"/>
    <cellStyle name="Comma [0] 2 2 4 3 3 3 3 2" xfId="27090"/>
    <cellStyle name="Comma [0] 2 2 4 3 3 3 4 2" xfId="27091"/>
    <cellStyle name="Comma [0] 2 3 3 4 2 3 2 4" xfId="27092"/>
    <cellStyle name="Comma [0] 3 3 5 4 3 2 2" xfId="27093"/>
    <cellStyle name="Comma [0] 2 3 3 9 5 2 6" xfId="27094"/>
    <cellStyle name="Comma [0] 2 2 4 3 3 4 4" xfId="27095"/>
    <cellStyle name="Comma [0] 2 3 3 2 3 2 2 5" xfId="27096"/>
    <cellStyle name="Comma [0] 4 2 6 3 3 2 2" xfId="27097"/>
    <cellStyle name="Comma [0] 3 2 2 8 7 2 2 2 2" xfId="27098"/>
    <cellStyle name="Comma [0] 2 3 11 3 3 5" xfId="27099"/>
    <cellStyle name="Comma [0] 2 3 3 9 5 4 4" xfId="27100"/>
    <cellStyle name="Comma [0] 4 8 3 3 4" xfId="27101"/>
    <cellStyle name="Comma [0] 2 2 4 3 3 6 2" xfId="27102"/>
    <cellStyle name="Comma [0] 4 2 6 3 3 3 2" xfId="27103"/>
    <cellStyle name="Comma [0] 2 3 11 3 4 5" xfId="27104"/>
    <cellStyle name="Comma [0] 2 3 3 9 5 5 4" xfId="27105"/>
    <cellStyle name="Comma [0] 4 8 3 4 4" xfId="27106"/>
    <cellStyle name="Comma [0] 2 2 4 3 3 7 2" xfId="27107"/>
    <cellStyle name="Comma [0] 2 2 4 3 3 9" xfId="27108"/>
    <cellStyle name="Comma [0] 2 2 4 3 4" xfId="27109"/>
    <cellStyle name="Comma [0] 2 2 4 4 2 3 3" xfId="27110"/>
    <cellStyle name="Comma [0] 2 2 4 3 4 10" xfId="27111"/>
    <cellStyle name="Comma [0] 2 2 4 3 4 2 2" xfId="27112"/>
    <cellStyle name="Comma [0] 3 3 2 7 3 5" xfId="27113"/>
    <cellStyle name="Comma [0] 2 2 4 6 2 3 4" xfId="27114"/>
    <cellStyle name="Comma [0] 2 2 4 3 4 2 2 2 2" xfId="27115"/>
    <cellStyle name="Comma [0] 3 3 5 7 2 4" xfId="27116"/>
    <cellStyle name="Comma [0] 2 2 4 9 2 2 3" xfId="27117"/>
    <cellStyle name="Comma [0] 2 4 6 5 3 2 2" xfId="27118"/>
    <cellStyle name="Comma [0] 2 2 4 3 4 2 2 5" xfId="27119"/>
    <cellStyle name="Comma [0] 2 2 9 3" xfId="27120"/>
    <cellStyle name="Comma [0] 2 2 4 3 4 2 3" xfId="27121"/>
    <cellStyle name="Comma [0] 2 2 4 3 4 2 3 2" xfId="27122"/>
    <cellStyle name="Comma [0] 2 2 4 3 4 2 4 2" xfId="27123"/>
    <cellStyle name="Comma [0] 2 3 3 4 3 2 2 4" xfId="27124"/>
    <cellStyle name="Comma [0] 2 2 4 3 4 3 2" xfId="27125"/>
    <cellStyle name="Comma [0] 3 3 3 7 3 5" xfId="27126"/>
    <cellStyle name="Comma [0] 2 2 4 7 2 3 4" xfId="27127"/>
    <cellStyle name="Comma [0] 2 2 4 3 4 3 2 2 2" xfId="27128"/>
    <cellStyle name="Comma [0] 2 2 4 3 4 3 3" xfId="27129"/>
    <cellStyle name="Comma [0] 2 2 4 3 4 3 3 2" xfId="27130"/>
    <cellStyle name="Comma [0] 2 2 4 3 4 3 4 2" xfId="27131"/>
    <cellStyle name="Comma [0] 2 3 3 4 3 3 2 4" xfId="27132"/>
    <cellStyle name="Comma [0] 3 3 5 4 4 2 2" xfId="27133"/>
    <cellStyle name="Comma [0] 2 3 3 9 6 2 6" xfId="27134"/>
    <cellStyle name="Comma [0] 2 2 4 3 4 4 4" xfId="27135"/>
    <cellStyle name="Comma [0] 2 3 3 2 3 3 2 5" xfId="27136"/>
    <cellStyle name="Comma [0] 2 2 4 3 4 5" xfId="27137"/>
    <cellStyle name="Comma [0] 2 2 4 3 4 6" xfId="27138"/>
    <cellStyle name="Comma [0] 2 2 4 3 4 7" xfId="27139"/>
    <cellStyle name="Comma [0] 2 3 11 4 4 5" xfId="27140"/>
    <cellStyle name="Comma [0] 2 3 3 9 6 5 4" xfId="27141"/>
    <cellStyle name="Comma [0] 4 8 4 4 4" xfId="27142"/>
    <cellStyle name="Comma [0] 2 2 4 3 4 7 2" xfId="27143"/>
    <cellStyle name="Comma [0] 2 2 4 3 4 8" xfId="27144"/>
    <cellStyle name="Comma [0] 2 2 4 3 4 9" xfId="27145"/>
    <cellStyle name="Comma [0] 2 2 4 3 5" xfId="27146"/>
    <cellStyle name="Comma [0] 2 2 4 3 5 10" xfId="27147"/>
    <cellStyle name="Comma [0] 3 3 4 6 3 7" xfId="27148"/>
    <cellStyle name="Comma [0] 2 2 4 3 5 2" xfId="27149"/>
    <cellStyle name="Comma [0] 4 11 5 2 2 5" xfId="27150"/>
    <cellStyle name="Comma [0] 2 2 4 3 5 2 2" xfId="27151"/>
    <cellStyle name="Comma [0] 2 3 3 7 6 2 4 2" xfId="27152"/>
    <cellStyle name="Comma [0] 2 2 4 3 5 2 3" xfId="27153"/>
    <cellStyle name="Comma [0] 2 2 4 3 5 2 3 2" xfId="27154"/>
    <cellStyle name="Comma [0] 2 2 4 3 5 2 4" xfId="27155"/>
    <cellStyle name="Comma [0] 2 2 4 3 5 2 4 2" xfId="27156"/>
    <cellStyle name="Comma [0] 2 3 3 4 4 2 2 4" xfId="27157"/>
    <cellStyle name="Comma [0] 2 2 4 3 5 3" xfId="27158"/>
    <cellStyle name="Comma [0] 3 4 3 7 3 5" xfId="27159"/>
    <cellStyle name="Comma [0] 2 2 4 3 5 3 2 2 2" xfId="27160"/>
    <cellStyle name="Comma [0] 3 3 9 2" xfId="27161"/>
    <cellStyle name="Comma [0] 2 2 4 3 5 3 2 4" xfId="27162"/>
    <cellStyle name="Comma [0] 3 3 6 8 2 4" xfId="27163"/>
    <cellStyle name="Comma [0] 3 2 9 6 6" xfId="27164"/>
    <cellStyle name="Comma [0] 3 2 8 5 2 2 2 2" xfId="27165"/>
    <cellStyle name="Comma [0] 2 4 6 6 4 2 2" xfId="27166"/>
    <cellStyle name="Comma [0] 3 3 9 3" xfId="27167"/>
    <cellStyle name="Comma [0] 2 2 4 3 5 3 2 5" xfId="27168"/>
    <cellStyle name="Comma [0] 2 2 4 3 5 3 3" xfId="27169"/>
    <cellStyle name="Comma [0] 2 2 4 3 5 3 3 2" xfId="27170"/>
    <cellStyle name="Comma [0] 2 2 4 3 5 3 4" xfId="27171"/>
    <cellStyle name="Comma [0] 2 2 4 3 5 3 4 2" xfId="27172"/>
    <cellStyle name="Comma [0] 2 3 3 4 4 3 2 4" xfId="27173"/>
    <cellStyle name="Comma [0] 3 3 5 4 5 2 2" xfId="27174"/>
    <cellStyle name="Comma [0] 2 3 3 9 7 2 6" xfId="27175"/>
    <cellStyle name="Comma [0] 2 2 4 3 5 4 4" xfId="27176"/>
    <cellStyle name="Comma [0] 2 2 4 3 5 5" xfId="27177"/>
    <cellStyle name="Comma [0] 2 2 4 7 6 2 2 2 2" xfId="27178"/>
    <cellStyle name="Comma [0] 3 2 2 7 2 2 2 5" xfId="27179"/>
    <cellStyle name="Comma [0] 2 3 11 5 2 7" xfId="27180"/>
    <cellStyle name="Comma [0] 2 3 3 9 7 3 6" xfId="27181"/>
    <cellStyle name="Comma [0] 4 8 5 2 6" xfId="27182"/>
    <cellStyle name="Comma [0] 2 2 4 3 5 5 4" xfId="27183"/>
    <cellStyle name="Comma [0] 2 2 4 3 5 6" xfId="27184"/>
    <cellStyle name="Comma [0] 4 2 6 3 5 2 2" xfId="27185"/>
    <cellStyle name="Comma [0] 2 3 11 5 3 5" xfId="27186"/>
    <cellStyle name="Comma [0] 2 3 3 9 7 4 4" xfId="27187"/>
    <cellStyle name="Comma [0] 4 8 5 3 4" xfId="27188"/>
    <cellStyle name="Comma [0] 2 2 4 3 5 6 2" xfId="27189"/>
    <cellStyle name="Comma [0] 2 2 4 8 6 3 2 2 2" xfId="27190"/>
    <cellStyle name="Comma [0] 2 2 4 3 5 7" xfId="27191"/>
    <cellStyle name="Comma [0] 2 3 11 5 4 5" xfId="27192"/>
    <cellStyle name="Comma [0] 2 3 3 9 7 5 4" xfId="27193"/>
    <cellStyle name="Comma [0] 4 8 5 4 4" xfId="27194"/>
    <cellStyle name="Comma [0] 2 2 4 3 5 7 2" xfId="27195"/>
    <cellStyle name="Comma [0] 2 2 4 3 5 8" xfId="27196"/>
    <cellStyle name="Comma [0] 2 2 4 3 6" xfId="27197"/>
    <cellStyle name="Comma [0] 2 2 4 7 6 4 5" xfId="27198"/>
    <cellStyle name="Comma [0] 2 2 4 3 6 10" xfId="27199"/>
    <cellStyle name="Comma [0] 2 2 4 3 6 2" xfId="27200"/>
    <cellStyle name="Comma [0] 4 11 5 3 2 5" xfId="27201"/>
    <cellStyle name="Comma [0] 2 2 4 3 6 2 2" xfId="27202"/>
    <cellStyle name="Comma [0] 2 2 4 3 6 2 2 2 2" xfId="27203"/>
    <cellStyle name="Comma [0] 4 2 9 2" xfId="27204"/>
    <cellStyle name="Comma [0] 2 2 6 5 3 2 5" xfId="27205"/>
    <cellStyle name="Comma [0] 2 2 4 3 6 2 2 4" xfId="27206"/>
    <cellStyle name="Comma [0] 3 3 8 6 6" xfId="27207"/>
    <cellStyle name="Comma [0] 3 3 7 7 2 4" xfId="27208"/>
    <cellStyle name="Comma [0] 2 4 6 7 3 2 2" xfId="27209"/>
    <cellStyle name="Comma [0] 4 2 9 3" xfId="27210"/>
    <cellStyle name="Comma [0] 2 2 4 3 6 2 2 5" xfId="27211"/>
    <cellStyle name="Comma [0] 2 3 3 7 6 3 4 2" xfId="27212"/>
    <cellStyle name="Comma [0] 4 6 4 2 4 2" xfId="27213"/>
    <cellStyle name="Comma [0] 2 2 4 3 6 2 3" xfId="27214"/>
    <cellStyle name="Comma [0] 2 2 4 3 6 2 3 2" xfId="27215"/>
    <cellStyle name="Comma [0] 2 2 4 3 6 2 4" xfId="27216"/>
    <cellStyle name="Comma [0] 2 2 4 3 6 2 4 2" xfId="27217"/>
    <cellStyle name="Comma [0] 2 3 3 4 5 2 2 4" xfId="27218"/>
    <cellStyle name="Comma [0] 2 3 9 6 2 2 2 2" xfId="27219"/>
    <cellStyle name="Comma [0] 2 2 4 3 6 3" xfId="27220"/>
    <cellStyle name="Comma [0] 4 3 9 2" xfId="27221"/>
    <cellStyle name="Comma [0] 3 3 4 10 7" xfId="27222"/>
    <cellStyle name="Comma [0] 2 2 4 3 6 3 2 4" xfId="27223"/>
    <cellStyle name="Comma [0] 3 3 9 6 6" xfId="27224"/>
    <cellStyle name="Comma [0] 3 3 7 8 2 4" xfId="27225"/>
    <cellStyle name="Comma [0] 3 2 8 5 3 2 2 2" xfId="27226"/>
    <cellStyle name="Comma [0] 2 4 6 7 4 2 2" xfId="27227"/>
    <cellStyle name="Comma [0] 4 3 9 3" xfId="27228"/>
    <cellStyle name="Comma [0] 2 2 4 3 6 3 2 5" xfId="27229"/>
    <cellStyle name="Comma [0] 2 2 4 3 6 3 3" xfId="27230"/>
    <cellStyle name="Comma [0] 3 3 4 11 5" xfId="27231"/>
    <cellStyle name="Comma [0] 2 2 4 3 6 3 3 2" xfId="27232"/>
    <cellStyle name="Comma [0] 2 2 4 3 6 3 4" xfId="27233"/>
    <cellStyle name="Comma [0] 3 3 4 12 5" xfId="27234"/>
    <cellStyle name="Comma [0] 2 2 4 3 6 3 4 2" xfId="27235"/>
    <cellStyle name="Comma [0] 2 3 3 4 5 3 2 4" xfId="27236"/>
    <cellStyle name="Comma [0] 2 2 4 3 6 4" xfId="27237"/>
    <cellStyle name="Comma [0] 2 3 3 9 8 2 4" xfId="27238"/>
    <cellStyle name="Comma [0] 2 2 4 3 6 4 2" xfId="27239"/>
    <cellStyle name="Comma [0] 2 2 4 3 6 4 2 2" xfId="27240"/>
    <cellStyle name="Comma [0] 2 3 3 9 8 2 5" xfId="27241"/>
    <cellStyle name="Comma [0] 2 2 4 3 6 4 3" xfId="27242"/>
    <cellStyle name="Comma [0] 2 2 4 3 6 4 4" xfId="27243"/>
    <cellStyle name="Comma [0] 2 2 4 3 6 5" xfId="27244"/>
    <cellStyle name="Comma [0] 3 2 2 7 2 3 2 3" xfId="27245"/>
    <cellStyle name="Comma [0] 2 3 11 6 2 5" xfId="27246"/>
    <cellStyle name="Comma [0] 4 8 6 2 4" xfId="27247"/>
    <cellStyle name="Comma [0] 2 2 4 3 6 5 2" xfId="27248"/>
    <cellStyle name="Comma [0] 4 8 6 2 4 2" xfId="27249"/>
    <cellStyle name="Comma [0] 2 2 4 3 6 5 2 2" xfId="27250"/>
    <cellStyle name="Comma [0] 3 2 2 7 2 3 2 5" xfId="27251"/>
    <cellStyle name="Comma [0] 2 3 11 6 2 7" xfId="27252"/>
    <cellStyle name="Comma [0] 4 8 6 2 6" xfId="27253"/>
    <cellStyle name="Comma [0] 3 2 2 5 8 2 2 2" xfId="27254"/>
    <cellStyle name="Comma [0] 2 2 4 3 6 5 4" xfId="27255"/>
    <cellStyle name="Comma [0] 2 2 4 3 6 6" xfId="27256"/>
    <cellStyle name="Comma [0] 2 3 11 6 3 5" xfId="27257"/>
    <cellStyle name="Comma [0] 4 8 6 3 4" xfId="27258"/>
    <cellStyle name="Comma [0] 2 2 4 3 6 6 2" xfId="27259"/>
    <cellStyle name="Comma [0] 2 2 4 3 6 7" xfId="27260"/>
    <cellStyle name="Comma [0] 2 3 11 6 4 5" xfId="27261"/>
    <cellStyle name="Comma [0] 4 8 6 4 4" xfId="27262"/>
    <cellStyle name="Comma [0] 2 2 4 3 6 7 2" xfId="27263"/>
    <cellStyle name="Comma [0] 2 2 4 3 6 8" xfId="27264"/>
    <cellStyle name="Comma [0] 4 2 2 3 3 2 2" xfId="27265"/>
    <cellStyle name="Comma [0] 3 2 2 8 3 2 2 2 2" xfId="27266"/>
    <cellStyle name="Comma [0] 2 2 4 3 7" xfId="27267"/>
    <cellStyle name="Comma [0] 4 2 2 3 3 2 2 2" xfId="27268"/>
    <cellStyle name="Comma [0] 2 2 4 3 7 2" xfId="27269"/>
    <cellStyle name="Comma [0] 2 4 8 2 4" xfId="27270"/>
    <cellStyle name="Comma [0] 2 2 4 3 7 2 2" xfId="27271"/>
    <cellStyle name="Comma [0] 2 4 8 2 4 2" xfId="27272"/>
    <cellStyle name="Comma [0] 2 2 4 3 7 2 2 2 2" xfId="27273"/>
    <cellStyle name="Comma [0] 5 2 9 2" xfId="27274"/>
    <cellStyle name="Comma [0] 2 2 6 6 3 2 5" xfId="27275"/>
    <cellStyle name="Comma [0] 2 2 4 3 7 2 2 4" xfId="27276"/>
    <cellStyle name="Comma [0] 4 6 4 3 4 2" xfId="27277"/>
    <cellStyle name="Comma [0] 2 2 4 3 7 2 3" xfId="27278"/>
    <cellStyle name="Comma [0] 2 4 8 2 4 3" xfId="27279"/>
    <cellStyle name="Comma [0] 2 2 4 3 7 2 3 2" xfId="27280"/>
    <cellStyle name="Comma [0] 2 2 4 3 7 2 4" xfId="27281"/>
    <cellStyle name="Comma [0] 2 4 8 2 4 4" xfId="27282"/>
    <cellStyle name="Comma [0] 2 2 4 3 7 2 4 2" xfId="27283"/>
    <cellStyle name="Comma [0] 2 3 3 4 6 2 2 4" xfId="27284"/>
    <cellStyle name="Comma [0] 2 2 4 3 7 3" xfId="27285"/>
    <cellStyle name="Comma [0] 2 4 8 2 5" xfId="27286"/>
    <cellStyle name="Comma [0] 2 2 4 3 7 3 2" xfId="27287"/>
    <cellStyle name="Comma [0] 2 4 8 2 5 2" xfId="27288"/>
    <cellStyle name="Comma [0] 2 2 4 3 7 3 2 2 2" xfId="27289"/>
    <cellStyle name="Comma [0] 5 3 9 2" xfId="27290"/>
    <cellStyle name="Comma [0] 3 3 9 10 7" xfId="27291"/>
    <cellStyle name="Comma [0] 2 2 4 3 7 3 2 4" xfId="27292"/>
    <cellStyle name="Comma [0] 2 2 4 3 7 3 3" xfId="27293"/>
    <cellStyle name="Comma [0] 2 4 8 2 5 3" xfId="27294"/>
    <cellStyle name="Comma [0] 3 3 9 11 5" xfId="27295"/>
    <cellStyle name="Comma [0] 2 2 4 3 7 3 3 2" xfId="27296"/>
    <cellStyle name="Comma [0] 2 2 4 3 7 3 4" xfId="27297"/>
    <cellStyle name="Comma [0] 2 4 8 2 5 4" xfId="27298"/>
    <cellStyle name="Comma [0] 2 3 2 6 3 10" xfId="27299"/>
    <cellStyle name="Comma [0] 3 3 9 12 5" xfId="27300"/>
    <cellStyle name="Comma [0] 2 2 4 3 7 3 4 2" xfId="27301"/>
    <cellStyle name="Comma [0] 2 3 2 2 2 8" xfId="27302"/>
    <cellStyle name="Comma [0] 2 3 3 4 6 3 2 4" xfId="27303"/>
    <cellStyle name="Comma [0] 3 2 2 3 4 4 2 2" xfId="27304"/>
    <cellStyle name="Comma [0] 2 2 4 3 7 4" xfId="27305"/>
    <cellStyle name="Comma [0] 2 4 8 2 6" xfId="27306"/>
    <cellStyle name="Comma [0] 2 2 4 3 7 4 2" xfId="27307"/>
    <cellStyle name="Comma [0] 2 4 8 2 6 2" xfId="27308"/>
    <cellStyle name="Comma [0] 2 3 3 9 9 2 4" xfId="27309"/>
    <cellStyle name="Comma [0] 2 2 4 3 7 4 2 2" xfId="27310"/>
    <cellStyle name="Comma [0] 2 3 3 9 9 2 5" xfId="27311"/>
    <cellStyle name="Comma [0] 2 2 4 3 7 4 3" xfId="27312"/>
    <cellStyle name="Comma [0] 2 2 4 3 7 4 4" xfId="27313"/>
    <cellStyle name="Comma [0] 2 2 4 3 7 5" xfId="27314"/>
    <cellStyle name="Comma [0] 2 4 8 2 7" xfId="27315"/>
    <cellStyle name="Comma [0] 4 8 7 2 4" xfId="27316"/>
    <cellStyle name="Comma [0] 2 2 4 3 7 5 2" xfId="27317"/>
    <cellStyle name="Comma [0] 2 4 8 2 7 2" xfId="27318"/>
    <cellStyle name="Comma [0] 2 3 11 7 2 5" xfId="27319"/>
    <cellStyle name="Comma [0] 2 3 11 7 2 6" xfId="27320"/>
    <cellStyle name="Comma [0] 4 8 7 2 5" xfId="27321"/>
    <cellStyle name="Comma [0] 4 2 4 7 3 2 2 2" xfId="27322"/>
    <cellStyle name="Comma [0] 2 2 4 3 7 5 3" xfId="27323"/>
    <cellStyle name="Comma [0] 2 3 11 7 2 7" xfId="27324"/>
    <cellStyle name="Comma [0] 4 8 7 2 6" xfId="27325"/>
    <cellStyle name="Comma [0] 3 2 2 5 8 3 2 2" xfId="27326"/>
    <cellStyle name="Comma [0] 2 2 4 3 7 5 4" xfId="27327"/>
    <cellStyle name="Comma [0] 2 2 4 3 7 6" xfId="27328"/>
    <cellStyle name="Comma [0] 2 4 8 2 8" xfId="27329"/>
    <cellStyle name="Comma [0] 2 2 4 3 7 7" xfId="27330"/>
    <cellStyle name="Comma [0] 2 4 8 2 9" xfId="27331"/>
    <cellStyle name="Comma [0] 2 3 11 7 4 5" xfId="27332"/>
    <cellStyle name="Comma [0] 4 8 7 4 4" xfId="27333"/>
    <cellStyle name="Comma [0] 2 2 4 3 7 7 2" xfId="27334"/>
    <cellStyle name="Comma [0] 2 2 4 3 7 8" xfId="27335"/>
    <cellStyle name="Comma [0] 2 2 4 3 7 9" xfId="27336"/>
    <cellStyle name="Comma [0] 3 10 7 3 2 4" xfId="27337"/>
    <cellStyle name="Comma [0] 4 2 3 6 5 4" xfId="27338"/>
    <cellStyle name="Comma [0] 2 2 4 3 8 10" xfId="27339"/>
    <cellStyle name="Comma [0] 2 2 4 3 8 2" xfId="27340"/>
    <cellStyle name="Comma [0] 2 4 8 3 4" xfId="27341"/>
    <cellStyle name="Comma [0] 2 2 4 3 8 3" xfId="27342"/>
    <cellStyle name="Comma [0] 2 4 8 3 5" xfId="27343"/>
    <cellStyle name="Comma [0] 2 2 4 3 8 8" xfId="27344"/>
    <cellStyle name="Comma [0] 2 2 4 3 8 9" xfId="27345"/>
    <cellStyle name="Comma [0] 4 2 2 3 3 2 4" xfId="27346"/>
    <cellStyle name="Comma [0] 2 2 4 3 9" xfId="27347"/>
    <cellStyle name="Comma [0] 2 2 4 3 9 2" xfId="27348"/>
    <cellStyle name="Comma [0] 2 4 8 4 4" xfId="27349"/>
    <cellStyle name="Comma [0] 2 2 4 3 9 2 2" xfId="27350"/>
    <cellStyle name="Comma [0] 2 4 8 4 4 2" xfId="27351"/>
    <cellStyle name="Comma [0] 2 2 4 3 9 2 3" xfId="27352"/>
    <cellStyle name="Comma [0] 2 4 8 4 4 3" xfId="27353"/>
    <cellStyle name="Comma [0] 2 2 4 3 9 2 4" xfId="27354"/>
    <cellStyle name="Comma [0] 2 4 8 4 4 4" xfId="27355"/>
    <cellStyle name="Comma [0] 2 2 4 3 9 3" xfId="27356"/>
    <cellStyle name="Comma [0] 2 4 8 4 5" xfId="27357"/>
    <cellStyle name="Comma [0] 2 2 4 3 9 3 2" xfId="27358"/>
    <cellStyle name="Comma [0] 2 4 8 4 5 2" xfId="27359"/>
    <cellStyle name="Comma [0] 2 2 4 3 9 5" xfId="27360"/>
    <cellStyle name="Comma [0] 2 4 8 4 7" xfId="27361"/>
    <cellStyle name="Comma [0] 2 3 2 5 2 3" xfId="27362"/>
    <cellStyle name="Comma [0] 2 2 4 3 9 6" xfId="27363"/>
    <cellStyle name="Comma [0] 2 4 8 4 8" xfId="27364"/>
    <cellStyle name="Comma [0] 2 3 2 5 2 4" xfId="27365"/>
    <cellStyle name="Comma [0] 2 2 4 3 9 7" xfId="27366"/>
    <cellStyle name="Comma [0] 2 4 8 4 9" xfId="27367"/>
    <cellStyle name="Comma [0] 2 3 2 5 2 5" xfId="27368"/>
    <cellStyle name="Comma [0] 2 2 4 4" xfId="27369"/>
    <cellStyle name="Comma [0] 2 3 6 8 9" xfId="27370"/>
    <cellStyle name="Comma [0] 2 2 4 4 10" xfId="27371"/>
    <cellStyle name="Comma [0] 3 4 5 2 2 2 5" xfId="27372"/>
    <cellStyle name="Comma [0] 2 2 4 4 10 2" xfId="27373"/>
    <cellStyle name="Comma [0] 2 2 4 4 10 2 2" xfId="27374"/>
    <cellStyle name="Comma [0] 2 3 9 4 2 5" xfId="27375"/>
    <cellStyle name="Comma [0] 2 2 4 4 10 2 2 2" xfId="27376"/>
    <cellStyle name="Comma [0] 3 10 4 4 3" xfId="27377"/>
    <cellStyle name="Comma [0] 2 2 4 4 10 2 3" xfId="27378"/>
    <cellStyle name="Comma [0] 2 3 9 4 2 6" xfId="27379"/>
    <cellStyle name="Comma [0] 3 2 2 7 4 7 2" xfId="27380"/>
    <cellStyle name="Comma [0] 2 2 4 4 10 2 4" xfId="27381"/>
    <cellStyle name="Comma [0] 2 3 9 4 2 7" xfId="27382"/>
    <cellStyle name="Comma [0] 2 3 2 5 7 3 4 2" xfId="27383"/>
    <cellStyle name="Comma [0] 3 4 5 2 4 2" xfId="27384"/>
    <cellStyle name="Comma [0] 2 2 4 4 10 2 5" xfId="27385"/>
    <cellStyle name="Comma [0] 2 2 4 4 10 3" xfId="27386"/>
    <cellStyle name="Comma [0] 2 2 4 4 10 3 2" xfId="27387"/>
    <cellStyle name="Comma [0] 2 3 9 4 3 5" xfId="27388"/>
    <cellStyle name="Comma [0] 2 2 4 4 10 4" xfId="27389"/>
    <cellStyle name="Comma [0] 2 2 4 4 10 5" xfId="27390"/>
    <cellStyle name="Comma [0] 2 2 4 4 10 6" xfId="27391"/>
    <cellStyle name="Comma [0] 2 2 4 4 10 7" xfId="27392"/>
    <cellStyle name="Comma [0] 3 3 13 2 2 2" xfId="27393"/>
    <cellStyle name="Comma [0] 2 2 4 4 11 2" xfId="27394"/>
    <cellStyle name="Comma [0] 3 3 13 2 2 2 2" xfId="27395"/>
    <cellStyle name="Comma [0] 2 2 4 4 11 2 2" xfId="27396"/>
    <cellStyle name="Comma [0] 2 3 9 5 2 5" xfId="27397"/>
    <cellStyle name="Comma [0] 2 2 4 4 11 2 2 2" xfId="27398"/>
    <cellStyle name="Comma [0] 3 11 4 4 3" xfId="27399"/>
    <cellStyle name="Comma [0] 5 13 2 2 2" xfId="27400"/>
    <cellStyle name="Comma [0] 2 2 4 4 11 2 3" xfId="27401"/>
    <cellStyle name="Comma [0] 2 3 9 5 2 6" xfId="27402"/>
    <cellStyle name="Comma [0] 5 13 2 2 4" xfId="27403"/>
    <cellStyle name="Comma [0] 3 4 5 3 4 2" xfId="27404"/>
    <cellStyle name="Comma [0] 2 2 4 4 11 2 5" xfId="27405"/>
    <cellStyle name="Comma [0] 3 3 13 2 2 3" xfId="27406"/>
    <cellStyle name="Comma [0] 2 2 4 4 11 3" xfId="27407"/>
    <cellStyle name="Comma [0] 2 2 4 4 11 3 2" xfId="27408"/>
    <cellStyle name="Comma [0] 2 3 9 5 3 5" xfId="27409"/>
    <cellStyle name="Comma [0] 3 3 13 2 2 4" xfId="27410"/>
    <cellStyle name="Comma [0] 2 2 4 4 11 4" xfId="27411"/>
    <cellStyle name="Comma [0] 2 4 5 10 4" xfId="27412"/>
    <cellStyle name="Comma [0] 3 4 9 4 2 2 4" xfId="27413"/>
    <cellStyle name="Comma [0] 2 2 4 4 11 4 2" xfId="27414"/>
    <cellStyle name="Comma [0] 2 3 9 5 4 5" xfId="27415"/>
    <cellStyle name="Comma [0] 3 3 13 2 2 5" xfId="27416"/>
    <cellStyle name="Comma [0] 2 2 4 4 11 5" xfId="27417"/>
    <cellStyle name="Comma [0] 2 2 4 4 11 6" xfId="27418"/>
    <cellStyle name="Comma [0] 2 2 4 4 11 7" xfId="27419"/>
    <cellStyle name="Comma [0] 3 3 13 2 3 2" xfId="27420"/>
    <cellStyle name="Comma [0] 2 2 4 4 12 2" xfId="27421"/>
    <cellStyle name="Comma [0] 2 2 6 8 2 2 5" xfId="27422"/>
    <cellStyle name="Comma [0] 2 4 8 4 3 2 4" xfId="27423"/>
    <cellStyle name="Comma [0] 4 3 7 4 10" xfId="27424"/>
    <cellStyle name="Comma [0] 2 2 4 4 12 2 2" xfId="27425"/>
    <cellStyle name="Comma [0] 2 3 9 6 2 5" xfId="27426"/>
    <cellStyle name="Comma [0] 2 2 4 4 12 3" xfId="27427"/>
    <cellStyle name="Comma [0] 3 3 13 2 4" xfId="27428"/>
    <cellStyle name="Comma [0] 2 2 4 4 13" xfId="27429"/>
    <cellStyle name="Comma [0] 2 2 6 8 3 2 5" xfId="27430"/>
    <cellStyle name="Comma [0] 2 2 4 4 13 2 2" xfId="27431"/>
    <cellStyle name="Comma [0] 2 3 9 7 2 5" xfId="27432"/>
    <cellStyle name="Comma [0] 3 3 13 2 5" xfId="27433"/>
    <cellStyle name="Comma [0] 2 2 4 4 14" xfId="27434"/>
    <cellStyle name="Comma [0] 2 2 4 4 14 2" xfId="27435"/>
    <cellStyle name="Comma [0] 2 3 3 5 3 3" xfId="27436"/>
    <cellStyle name="Comma [0] 3 3 13 2 7" xfId="27437"/>
    <cellStyle name="Comma [0] 2 2 4 4 16" xfId="27438"/>
    <cellStyle name="Comma [0] 2 3 3 5 3 4" xfId="27439"/>
    <cellStyle name="Comma [0] 2 2 4 4 17" xfId="27440"/>
    <cellStyle name="Comma [0] 2 3 3 5 3 5" xfId="27441"/>
    <cellStyle name="Comma [0] 2 2 4 4 18" xfId="27442"/>
    <cellStyle name="Comma [0] 2 2 4 4 2 2 2 2" xfId="27443"/>
    <cellStyle name="Comma [0] 3 2 10 2 2 2 4" xfId="27444"/>
    <cellStyle name="Comma [0] 2 2 4 4 2 2 2 3" xfId="27445"/>
    <cellStyle name="Comma [0] 3 2 10 2 2 2 5" xfId="27446"/>
    <cellStyle name="Comma [0] 3 3 12 3 2" xfId="27447"/>
    <cellStyle name="Comma [0] 2 2 4 4 2 2 2 4" xfId="27448"/>
    <cellStyle name="Comma [0] 3 4 3 7 2 3" xfId="27449"/>
    <cellStyle name="Comma [0] 2 2 5 7 2 2 2" xfId="27450"/>
    <cellStyle name="Comma [0] 5 4 7 6" xfId="27451"/>
    <cellStyle name="Comma [0] 2 2 5 4 3 2 2 2" xfId="27452"/>
    <cellStyle name="Comma [0] 2 3 7 2 3 2 3" xfId="27453"/>
    <cellStyle name="Comma [0] 2 4 2 7 2 5" xfId="27454"/>
    <cellStyle name="Comma [0] 2 2 8 6 2 2" xfId="27455"/>
    <cellStyle name="Comma [0] 3 4 3 7 2 4" xfId="27456"/>
    <cellStyle name="Comma [0] 2 2 5 7 2 2 3" xfId="27457"/>
    <cellStyle name="Comma [0] 2 4 7 3 3 2 2" xfId="27458"/>
    <cellStyle name="Comma [0] 3 3 12 3 3" xfId="27459"/>
    <cellStyle name="Comma [0] 2 2 4 4 2 2 2 5" xfId="27460"/>
    <cellStyle name="Comma [0] 2 2 4 4 2 2 3" xfId="27461"/>
    <cellStyle name="Comma [0] 2 2 4 4 2 2 3 2" xfId="27462"/>
    <cellStyle name="Comma [0] 4 3 9 9 2 3" xfId="27463"/>
    <cellStyle name="Comma [0] 2 2 4 4 2 2 4 2" xfId="27464"/>
    <cellStyle name="Comma [0] 2 3 3 13 3 2 2 2" xfId="27465"/>
    <cellStyle name="Comma [0] 2 2 4 4 2 2 5" xfId="27466"/>
    <cellStyle name="Comma [0] 2 2 4 9 8 4 2" xfId="27467"/>
    <cellStyle name="Comma [0] 2 3 4 5 2 2 5" xfId="27468"/>
    <cellStyle name="Comma [0] 2 4 4 6 2 2 3" xfId="27469"/>
    <cellStyle name="Comma [0] 2 2 4 4 2 2 7" xfId="27470"/>
    <cellStyle name="Comma [0] 2 2 4 4 2 3 2" xfId="27471"/>
    <cellStyle name="Comma [0] 2 2 4 4 2 3 5" xfId="27472"/>
    <cellStyle name="Comma [0] 2 4 4 6 2 3 2" xfId="27473"/>
    <cellStyle name="Comma [0] 2 2 4 4 2 3 6" xfId="27474"/>
    <cellStyle name="Comma [0] 2 2 4 4 2 3 7" xfId="27475"/>
    <cellStyle name="Comma [0] 2 2 4 4 2 4 4" xfId="27476"/>
    <cellStyle name="Comma [0] 2 2 4 4 2 4 5" xfId="27477"/>
    <cellStyle name="Comma [0] 4 9 2 2 7" xfId="27478"/>
    <cellStyle name="Comma [0] 2 2 4 4 2 5 5" xfId="27479"/>
    <cellStyle name="Comma [0] 4 9 2 3 4" xfId="27480"/>
    <cellStyle name="Comma [0] 2 2 4 9 4 9" xfId="27481"/>
    <cellStyle name="Comma [0] 2 2 4 4 2 6 2" xfId="27482"/>
    <cellStyle name="Comma [0] 4 9 2 4 4" xfId="27483"/>
    <cellStyle name="Comma [0] 2 2 4 9 5 9" xfId="27484"/>
    <cellStyle name="Comma [0] 2 2 4 4 2 7 2" xfId="27485"/>
    <cellStyle name="Comma [0] 4 2 6 4 2 4" xfId="27486"/>
    <cellStyle name="Comma [0] 2 3 2 4 2 3 4 2" xfId="27487"/>
    <cellStyle name="Comma [0] 2 2 4 4 2 8" xfId="27488"/>
    <cellStyle name="Comma [0] 2 2 4 4 2 9" xfId="27489"/>
    <cellStyle name="Comma [0] 2 2 4 4 3 2 5" xfId="27490"/>
    <cellStyle name="Comma [0] 2 4 4 6 3 2 2" xfId="27491"/>
    <cellStyle name="Comma [0] 2 2 4 4 3 2 6" xfId="27492"/>
    <cellStyle name="Comma [0] 2 2 4 9 9 4 2" xfId="27493"/>
    <cellStyle name="Comma [0] 2 3 4 5 3 2 5" xfId="27494"/>
    <cellStyle name="Comma [0] 2 4 4 6 3 2 3" xfId="27495"/>
    <cellStyle name="Comma [0] 2 2 4 4 3 2 7" xfId="27496"/>
    <cellStyle name="Comma [0] 2 2 4 4 3 3" xfId="27497"/>
    <cellStyle name="Comma [0] 2 2 4 4 3 3 2" xfId="27498"/>
    <cellStyle name="Comma [0] 2 2 4 4 3 3 3" xfId="27499"/>
    <cellStyle name="Comma [0] 2 2 4 4 3 3 5" xfId="27500"/>
    <cellStyle name="Comma [0] 2 4 4 6 3 3 2" xfId="27501"/>
    <cellStyle name="Comma [0] 2 2 4 4 3 3 6" xfId="27502"/>
    <cellStyle name="Comma [0] 2 2 4 4 3 3 7" xfId="27503"/>
    <cellStyle name="Comma [0] 2 2 4 4 3 4 4" xfId="27504"/>
    <cellStyle name="Comma [0] 2 3 3 2 4 2 2 5" xfId="27505"/>
    <cellStyle name="Comma [0] 2 2 4 4 3 4 5" xfId="27506"/>
    <cellStyle name="Comma [0] 4 9 3 3 4" xfId="27507"/>
    <cellStyle name="Comma [0] 2 2 4 4 3 6 2" xfId="27508"/>
    <cellStyle name="Comma [0] 4 9 3 4 4" xfId="27509"/>
    <cellStyle name="Comma [0] 2 2 4 4 3 7 2" xfId="27510"/>
    <cellStyle name="Comma [0] 2 2 4 4 3 9" xfId="27511"/>
    <cellStyle name="Comma [0] 2 2 4 4 7 3 3" xfId="27512"/>
    <cellStyle name="Comma [0] 2 2 4 4 4 10" xfId="27513"/>
    <cellStyle name="Comma [0] 2 4 4 7 2 3 2" xfId="27514"/>
    <cellStyle name="Comma [0] 2 2 4 5 2 3 6" xfId="27515"/>
    <cellStyle name="Comma [0] 4 3 2 7 3 5" xfId="27516"/>
    <cellStyle name="Comma [0] 2 2 4 4 4 2 2 2 2" xfId="27517"/>
    <cellStyle name="Comma [0] 2 2 7 3 3 2 5" xfId="27518"/>
    <cellStyle name="Comma [0] 2 2 4 4 4 2 2 4" xfId="27519"/>
    <cellStyle name="Comma [0] 3 4 5 7 2 3" xfId="27520"/>
    <cellStyle name="Comma [0] 2 2 5 9 2 2 2" xfId="27521"/>
    <cellStyle name="Comma [0] 2 2 4 4 4 2 3" xfId="27522"/>
    <cellStyle name="Comma [0] 2 2 4 4 4 2 3 2" xfId="27523"/>
    <cellStyle name="Comma [0] 2 2 4 4 4 2 4 2" xfId="27524"/>
    <cellStyle name="Comma [0] 2 3 3 5 3 2 2 4" xfId="27525"/>
    <cellStyle name="Comma [0] 2 3 7 10 2" xfId="27526"/>
    <cellStyle name="Comma [0] 2 2 4 4 4 2 5" xfId="27527"/>
    <cellStyle name="Comma [0] 3 2 8 3 2 2 2 2" xfId="27528"/>
    <cellStyle name="Comma [0] 3 2 2 5 11 2" xfId="27529"/>
    <cellStyle name="Comma [0] 2 3 7 10 3" xfId="27530"/>
    <cellStyle name="Comma [0] 2 4 4 6 4 2 2" xfId="27531"/>
    <cellStyle name="Comma [0] 2 2 4 4 4 2 6" xfId="27532"/>
    <cellStyle name="Comma [0] 3 2 2 5 11 3" xfId="27533"/>
    <cellStyle name="Comma [0] 2 3 7 10 4" xfId="27534"/>
    <cellStyle name="Comma [0] 2 2 4 4 4 2 7" xfId="27535"/>
    <cellStyle name="Comma [0] 2 3 2 9 10 2 2" xfId="27536"/>
    <cellStyle name="Comma [0] 2 4 3 3 10" xfId="27537"/>
    <cellStyle name="Comma [0] 2 2 4 4 4 3 2" xfId="27538"/>
    <cellStyle name="Comma [0] 2 3 2 9 10 2 3" xfId="27539"/>
    <cellStyle name="Comma [0] 2 2 4 4 4 3 3" xfId="27540"/>
    <cellStyle name="Comma [0] 2 3 2 9 10 2 4" xfId="27541"/>
    <cellStyle name="Comma [0] 2 2 4 4 4 3 4" xfId="27542"/>
    <cellStyle name="Comma [0] 2 3 2 9 10 2 5" xfId="27543"/>
    <cellStyle name="Comma [0] 2 3 7 11 2" xfId="27544"/>
    <cellStyle name="Comma [0] 2 2 4 4 4 3 5" xfId="27545"/>
    <cellStyle name="Comma [0] 3 2 2 5 12 2" xfId="27546"/>
    <cellStyle name="Comma [0] 2 3 7 11 3" xfId="27547"/>
    <cellStyle name="Comma [0] 2 2 4 4 4 3 6" xfId="27548"/>
    <cellStyle name="Comma [0] 3 2 2 5 12 3" xfId="27549"/>
    <cellStyle name="Comma [0] 2 3 7 11 4" xfId="27550"/>
    <cellStyle name="Comma [0] 2 2 4 4 4 3 7" xfId="27551"/>
    <cellStyle name="Comma [0] 2 2 4 4 4 4 4" xfId="27552"/>
    <cellStyle name="Comma [0] 2 3 3 2 4 3 2 5" xfId="27553"/>
    <cellStyle name="Comma [0] 2 3 7 12 2" xfId="27554"/>
    <cellStyle name="Comma [0] 2 2 4 4 4 4 5" xfId="27555"/>
    <cellStyle name="Comma [0] 4 9 4 4 4" xfId="27556"/>
    <cellStyle name="Comma [0] 2 2 4 4 4 7 2" xfId="27557"/>
    <cellStyle name="Comma [0] 2 2 4 4 5 10" xfId="27558"/>
    <cellStyle name="Comma [0] 4 11 6 2 2 5" xfId="27559"/>
    <cellStyle name="Comma [0] 2 2 4 4 5 2 2" xfId="27560"/>
    <cellStyle name="Comma [0] 3 2 2 8 9 6" xfId="27561"/>
    <cellStyle name="Comma [0] 2 3 3 7 7 2 4 2" xfId="27562"/>
    <cellStyle name="Comma [0] 2 2 4 4 5 2 3" xfId="27563"/>
    <cellStyle name="Comma [0] 2 2 4 4 5 2 4" xfId="27564"/>
    <cellStyle name="Comma [0] 2 3 14 2" xfId="27565"/>
    <cellStyle name="Comma [0] 2 2 4 4 5 2 5" xfId="27566"/>
    <cellStyle name="Comma [0] 2 3 14 3" xfId="27567"/>
    <cellStyle name="Comma [0] 2 4 4 6 5 2 2" xfId="27568"/>
    <cellStyle name="Comma [0] 2 2 4 4 5 2 6" xfId="27569"/>
    <cellStyle name="Comma [0] 2 3 14 4" xfId="27570"/>
    <cellStyle name="Comma [0] 2 2 4 4 5 2 7" xfId="27571"/>
    <cellStyle name="Comma [0] 2 3 2 9 11 2" xfId="27572"/>
    <cellStyle name="Comma [0] 3 12 4 2 2 2" xfId="27573"/>
    <cellStyle name="Comma [0] 2 2 4 8 2 3 7" xfId="27574"/>
    <cellStyle name="Comma [0] 2 2 4 4 5 3" xfId="27575"/>
    <cellStyle name="Comma [0] 2 2 4 4 5 3 3" xfId="27576"/>
    <cellStyle name="Comma [0] 2 2 4 4 5 3 4" xfId="27577"/>
    <cellStyle name="Comma [0] 2 3 15 2" xfId="27578"/>
    <cellStyle name="Comma [0] 2 3 20 2" xfId="27579"/>
    <cellStyle name="Comma [0] 2 2 4 4 5 3 5" xfId="27580"/>
    <cellStyle name="Comma [0] 2 3 15 3" xfId="27581"/>
    <cellStyle name="Comma [0] 2 3 20 3" xfId="27582"/>
    <cellStyle name="Comma [0] 2 2 4 4 5 3 6" xfId="27583"/>
    <cellStyle name="Comma [0] 2 3 15 4" xfId="27584"/>
    <cellStyle name="Comma [0] 2 3 20 4" xfId="27585"/>
    <cellStyle name="Comma [0] 2 2 4 4 5 3 7" xfId="27586"/>
    <cellStyle name="Comma [0] 5 4 3 3 2" xfId="27587"/>
    <cellStyle name="Comma [0] 3 2 2 3 12 2 2" xfId="27588"/>
    <cellStyle name="Comma [0] 2 3 5 11 3 2" xfId="27589"/>
    <cellStyle name="Comma [0] 2 2 6 10 6" xfId="27590"/>
    <cellStyle name="Comma [0] 2 2 4 4 5 4 4" xfId="27591"/>
    <cellStyle name="Comma [0] 2 2 6 10 7" xfId="27592"/>
    <cellStyle name="Comma [0] 2 3 16 2" xfId="27593"/>
    <cellStyle name="Comma [0] 2 3 21 2" xfId="27594"/>
    <cellStyle name="Comma [0] 2 2 4 4 5 4 5" xfId="27595"/>
    <cellStyle name="Comma [0] 2 3 2 9 11 4" xfId="27596"/>
    <cellStyle name="Comma [0] 3 12 4 2 2 4" xfId="27597"/>
    <cellStyle name="Comma [0] 2 2 4 4 5 5" xfId="27598"/>
    <cellStyle name="Comma [0] 5 4 3 4 2" xfId="27599"/>
    <cellStyle name="Comma [0] 2 3 5 11 4 2" xfId="27600"/>
    <cellStyle name="Comma [0] 2 2 6 11 6" xfId="27601"/>
    <cellStyle name="Comma [0] 2 3 2 3 17" xfId="27602"/>
    <cellStyle name="Comma [0] 4 9 5 2 6" xfId="27603"/>
    <cellStyle name="Comma [0] 2 2 4 4 5 5 4" xfId="27604"/>
    <cellStyle name="Comma [0] 2 2 6 12 4" xfId="27605"/>
    <cellStyle name="Comma [0] 4 9 5 3 4" xfId="27606"/>
    <cellStyle name="Comma [0] 2 2 4 4 5 6 2" xfId="27607"/>
    <cellStyle name="Comma [0] 2 2 4 4 5 7" xfId="27608"/>
    <cellStyle name="Comma [0] 2 2 6 13 4" xfId="27609"/>
    <cellStyle name="Comma [0] 4 9 5 4 4" xfId="27610"/>
    <cellStyle name="Comma [0] 2 2 4 4 5 7 2" xfId="27611"/>
    <cellStyle name="Comma [0] 2 2 4 4 5 8" xfId="27612"/>
    <cellStyle name="Comma [0] 4 11 6 3 2 5" xfId="27613"/>
    <cellStyle name="Comma [0] 2 2 4 4 6 2 2" xfId="27614"/>
    <cellStyle name="Comma [0] 5 10 3 3 2" xfId="27615"/>
    <cellStyle name="Comma [0] 3 2 7 10 3 2" xfId="27616"/>
    <cellStyle name="Comma [0] 2 2 4 4 6 2 2 2 2" xfId="27617"/>
    <cellStyle name="Comma [0] 2 3 6 6 3 6" xfId="27618"/>
    <cellStyle name="Comma [0] 5 10 3 5" xfId="27619"/>
    <cellStyle name="Comma [0] 3 2 7 10 5" xfId="27620"/>
    <cellStyle name="Comma [0] 2 2 7 5 3 2 5" xfId="27621"/>
    <cellStyle name="Comma [0] 2 2 4 4 6 2 2 4" xfId="27622"/>
    <cellStyle name="Comma [0] 4 3 8 6 6" xfId="27623"/>
    <cellStyle name="Comma [0] 3 4 7 7 2 4" xfId="27624"/>
    <cellStyle name="Comma [0] 2 4 7 7 3 2 2" xfId="27625"/>
    <cellStyle name="Comma [0] 5 10 3 6" xfId="27626"/>
    <cellStyle name="Comma [0] 3 2 7 10 6" xfId="27627"/>
    <cellStyle name="Comma [0] 2 2 4 4 6 2 2 5" xfId="27628"/>
    <cellStyle name="Comma [0] 3 2 2 9 9 6" xfId="27629"/>
    <cellStyle name="Comma [0] 2 3 3 7 7 3 4 2" xfId="27630"/>
    <cellStyle name="Comma [0] 4 6 5 2 4 2" xfId="27631"/>
    <cellStyle name="Comma [0] 2 2 4 4 6 2 3" xfId="27632"/>
    <cellStyle name="Comma [0] 5 10 4 3" xfId="27633"/>
    <cellStyle name="Comma [0] 3 2 7 11 3" xfId="27634"/>
    <cellStyle name="Comma [0] 2 2 4 4 6 2 3 2" xfId="27635"/>
    <cellStyle name="Comma [0] 2 2 4 4 6 2 4" xfId="27636"/>
    <cellStyle name="Comma [0] 5 10 5 3" xfId="27637"/>
    <cellStyle name="Comma [0] 3 2 7 12 3" xfId="27638"/>
    <cellStyle name="Comma [0] 2 2 4 4 6 2 4 2" xfId="27639"/>
    <cellStyle name="Comma [0] 2 3 3 5 5 2 2 4" xfId="27640"/>
    <cellStyle name="Comma [0] 2 2 4 4 6 2 5" xfId="27641"/>
    <cellStyle name="Comma [0] 2 2 4 4 6 2 6" xfId="27642"/>
    <cellStyle name="Comma [0] 2 2 4 4 6 2 7" xfId="27643"/>
    <cellStyle name="Comma [0] 2 3 2 9 12 2" xfId="27644"/>
    <cellStyle name="Comma [0] 3 12 4 2 3 2" xfId="27645"/>
    <cellStyle name="Comma [0] 2 2 4 4 6 3" xfId="27646"/>
    <cellStyle name="Comma [0] 2 2 4 4 6 3 3" xfId="27647"/>
    <cellStyle name="Comma [0] 2 2 4 4 6 3 4" xfId="27648"/>
    <cellStyle name="Comma [0] 2 2 4 4 6 3 5" xfId="27649"/>
    <cellStyle name="Comma [0] 2 2 4 4 6 3 6" xfId="27650"/>
    <cellStyle name="Comma [0] 2 2 4 4 6 3 7" xfId="27651"/>
    <cellStyle name="Comma [0] 2 3 2 9 12 3" xfId="27652"/>
    <cellStyle name="Comma [0] 2 2 4 4 6 4" xfId="27653"/>
    <cellStyle name="Comma [0] 2 2 4 4 6 4 2" xfId="27654"/>
    <cellStyle name="Comma [0] 5 12 3 3" xfId="27655"/>
    <cellStyle name="Comma [0] 2 2 4 4 6 4 2 2" xfId="27656"/>
    <cellStyle name="Comma [0] 2 2 4 4 6 4 3" xfId="27657"/>
    <cellStyle name="Comma [0] 2 2 4 4 6 4 4" xfId="27658"/>
    <cellStyle name="Comma [0] 2 2 4 4 6 4 5" xfId="27659"/>
    <cellStyle name="Comma [0] 2 3 2 9 12 4" xfId="27660"/>
    <cellStyle name="Comma [0] 2 2 4 4 6 5" xfId="27661"/>
    <cellStyle name="Comma [0] 4 9 6 2 4" xfId="27662"/>
    <cellStyle name="Comma [0] 2 2 4 4 6 5 2" xfId="27663"/>
    <cellStyle name="Comma [0] 5 13 3 3" xfId="27664"/>
    <cellStyle name="Comma [0] 4 9 6 2 4 2" xfId="27665"/>
    <cellStyle name="Comma [0] 2 2 4 4 6 5 2 2" xfId="27666"/>
    <cellStyle name="Comma [0] 4 9 6 2 6" xfId="27667"/>
    <cellStyle name="Comma [0] 3 2 2 5 9 2 2 2" xfId="27668"/>
    <cellStyle name="Comma [0] 2 2 4 4 6 5 4" xfId="27669"/>
    <cellStyle name="Comma [0] 4 9 6 3 4" xfId="27670"/>
    <cellStyle name="Comma [0] 2 2 4 4 6 6 2" xfId="27671"/>
    <cellStyle name="Comma [0] 2 2 4 4 6 7" xfId="27672"/>
    <cellStyle name="Comma [0] 4 9 6 4 4" xfId="27673"/>
    <cellStyle name="Comma [0] 2 2 4 4 6 7 2" xfId="27674"/>
    <cellStyle name="Comma [0] 2 2 4 4 6 8" xfId="27675"/>
    <cellStyle name="Comma [0] 2 2 4 4 6 9" xfId="27676"/>
    <cellStyle name="Comma [0] 5 7 2 3 2 5" xfId="27677"/>
    <cellStyle name="Comma [0] 2 4 12 2 3 2" xfId="27678"/>
    <cellStyle name="Comma [0] 5 5 8 2 2 2" xfId="27679"/>
    <cellStyle name="Comma [0] 2 2 4 4 7 10" xfId="27680"/>
    <cellStyle name="Comma [0] 2 2 4 4 7 2" xfId="27681"/>
    <cellStyle name="Comma [0] 2 4 9 2 4" xfId="27682"/>
    <cellStyle name="Comma [0] 2 2 4 9 4 2 2 4" xfId="27683"/>
    <cellStyle name="Comma [0] 2 2 4 5 10 2 3" xfId="27684"/>
    <cellStyle name="Comma [0] 2 2 4 4 7 2 2" xfId="27685"/>
    <cellStyle name="Comma [0] 2 4 9 2 4 2" xfId="27686"/>
    <cellStyle name="Comma [0] 2 2 4 4 7 2 2 2 2" xfId="27687"/>
    <cellStyle name="Comma [0] 2 4 6 6 3 6" xfId="27688"/>
    <cellStyle name="Comma [0] 3 4 12 3 2" xfId="27689"/>
    <cellStyle name="Comma [0] 2 2 7 6 3 2 5" xfId="27690"/>
    <cellStyle name="Comma [0] 2 2 4 4 7 2 2 4" xfId="27691"/>
    <cellStyle name="Comma [0] 3 4 12 3 3" xfId="27692"/>
    <cellStyle name="Comma [0] 2 2 4 4 7 2 2 5" xfId="27693"/>
    <cellStyle name="Comma [0] 2 2 4 5 10 2 4" xfId="27694"/>
    <cellStyle name="Comma [0] 4 6 5 3 4 2" xfId="27695"/>
    <cellStyle name="Comma [0] 2 2 4 4 7 2 3" xfId="27696"/>
    <cellStyle name="Comma [0] 2 2 4 4 7 2 3 2" xfId="27697"/>
    <cellStyle name="Comma [0] 2 2 4 5 10 2 5" xfId="27698"/>
    <cellStyle name="Comma [0] 2 2 4 4 7 2 4" xfId="27699"/>
    <cellStyle name="Comma [0] 2 2 4 4 7 2 4 2" xfId="27700"/>
    <cellStyle name="Comma [0] 2 3 3 5 6 2 2 4" xfId="27701"/>
    <cellStyle name="Comma [0] 4 3 18 2 2 2" xfId="27702"/>
    <cellStyle name="Comma [0] 2 2 4 4 7 2 5" xfId="27703"/>
    <cellStyle name="Comma [0] 2 2 4 4 7 2 6" xfId="27704"/>
    <cellStyle name="Comma [0] 2 2 4 4 7 3 2" xfId="27705"/>
    <cellStyle name="Comma [0] 2 2 4 4 7 3 4" xfId="27706"/>
    <cellStyle name="Comma [0] 2 2 4 4 7 3 5" xfId="27707"/>
    <cellStyle name="Comma [0] 2 2 4 4 7 3 6" xfId="27708"/>
    <cellStyle name="Comma [0] 2 2 4 4 7 3 7" xfId="27709"/>
    <cellStyle name="Comma [0] 3 2 2 3 4 5 2 2" xfId="27710"/>
    <cellStyle name="Comma [0] 2 2 4 4 7 4" xfId="27711"/>
    <cellStyle name="Comma [0] 2 4 9 2 6" xfId="27712"/>
    <cellStyle name="Comma [0] 2 2 4 4 7 4 2" xfId="27713"/>
    <cellStyle name="Comma [0] 2 2 4 4 7 4 2 2" xfId="27714"/>
    <cellStyle name="Comma [0] 2 2 4 4 7 4 3" xfId="27715"/>
    <cellStyle name="Comma [0] 2 2 4 4 7 4 4" xfId="27716"/>
    <cellStyle name="Comma [0] 2 2 4 4 7 4 5" xfId="27717"/>
    <cellStyle name="Comma [0] 2 2 4 4 7 5" xfId="27718"/>
    <cellStyle name="Comma [0] 2 4 9 2 7" xfId="27719"/>
    <cellStyle name="Comma [0] 4 9 7 2 4" xfId="27720"/>
    <cellStyle name="Comma [0] 2 2 4 4 7 5 2" xfId="27721"/>
    <cellStyle name="Comma [0] 4 9 7 2 4 2" xfId="27722"/>
    <cellStyle name="Comma [0] 2 2 4 4 7 5 2 2" xfId="27723"/>
    <cellStyle name="Comma [0] 4 9 7 2 5" xfId="27724"/>
    <cellStyle name="Comma [0] 2 2 4 4 7 5 3" xfId="27725"/>
    <cellStyle name="Comma [0] 4 9 7 2 6" xfId="27726"/>
    <cellStyle name="Comma [0] 2 2 4 4 7 5 4" xfId="27727"/>
    <cellStyle name="Comma [0] 4 9 7 2 7" xfId="27728"/>
    <cellStyle name="Comma [0] 2 2 4 4 7 5 5" xfId="27729"/>
    <cellStyle name="Comma [0] 2 2 4 4 7 6" xfId="27730"/>
    <cellStyle name="Comma [0] 2 2 4 4 7 7" xfId="27731"/>
    <cellStyle name="Comma [0] 4 9 7 4 4" xfId="27732"/>
    <cellStyle name="Comma [0] 2 2 4 4 7 7 2" xfId="27733"/>
    <cellStyle name="Comma [0] 2 2 4 4 7 8" xfId="27734"/>
    <cellStyle name="Comma [0] 2 2 4 4 7 9" xfId="27735"/>
    <cellStyle name="Comma [0] 2 2 4 4 8 2" xfId="27736"/>
    <cellStyle name="Comma [0] 2 4 9 3 4" xfId="27737"/>
    <cellStyle name="Comma [0] 2 2 7 7 3 2 5" xfId="27738"/>
    <cellStyle name="Comma [0] 2 2 4 4 8 2 2 4" xfId="27739"/>
    <cellStyle name="Comma [0] 2 2 4 4 8 2 3 2" xfId="27740"/>
    <cellStyle name="Comma [0] 2 2 4 4 8 2 4 2" xfId="27741"/>
    <cellStyle name="Comma [0] 2 3 3 5 7 2 2 4" xfId="27742"/>
    <cellStyle name="Comma [0] 2 2 4 4 8 2 5" xfId="27743"/>
    <cellStyle name="Comma [0] 2 2 4 4 8 2 6" xfId="27744"/>
    <cellStyle name="Comma [0] 2 2 4 4 8 2 7" xfId="27745"/>
    <cellStyle name="Comma [0] 2 2 4 4 8 3" xfId="27746"/>
    <cellStyle name="Comma [0] 2 4 9 3 5" xfId="27747"/>
    <cellStyle name="Comma [0] 2 3 2 9 14 2" xfId="27748"/>
    <cellStyle name="Comma [0] 2 2 4 4 8 3 2" xfId="27749"/>
    <cellStyle name="Comma [0] 2 2 4 4 8 3 3" xfId="27750"/>
    <cellStyle name="Comma [0] 5 2 15 2" xfId="27751"/>
    <cellStyle name="Comma [0] 2 2 4 4 8 3 4" xfId="27752"/>
    <cellStyle name="Comma [0] 2 2 4 4 8 3 5" xfId="27753"/>
    <cellStyle name="Comma [0] 2 2 4 4 8 3 6" xfId="27754"/>
    <cellStyle name="Comma [0] 2 2 4 4 8 3 7" xfId="27755"/>
    <cellStyle name="Comma [0] 2 2 4 4 8 4 2" xfId="27756"/>
    <cellStyle name="Comma [0] 2 2 4 4 8 4 2 2" xfId="27757"/>
    <cellStyle name="Comma [0] 2 2 4 4 8 4 3" xfId="27758"/>
    <cellStyle name="Comma [0] 2 2 4 4 8 4 4" xfId="27759"/>
    <cellStyle name="Comma [0] 2 2 4 4 8 4 5" xfId="27760"/>
    <cellStyle name="Comma [0] 2 2 4 4 8 5" xfId="27761"/>
    <cellStyle name="Comma [0] 2 4 9 3 7" xfId="27762"/>
    <cellStyle name="Comma [0] 4 9 8 2 4" xfId="27763"/>
    <cellStyle name="Comma [0] 2 2 4 4 8 5 2" xfId="27764"/>
    <cellStyle name="Comma [0] 4 9 8 2 4 2" xfId="27765"/>
    <cellStyle name="Comma [0] 2 2 4 4 8 5 2 2" xfId="27766"/>
    <cellStyle name="Comma [0] 4 9 8 2 5" xfId="27767"/>
    <cellStyle name="Comma [0] 2 2 4 4 8 5 3" xfId="27768"/>
    <cellStyle name="Comma [0] 4 9 8 2 6" xfId="27769"/>
    <cellStyle name="Comma [0] 2 2 4 4 8 5 4" xfId="27770"/>
    <cellStyle name="Comma [0] 4 9 8 2 7" xfId="27771"/>
    <cellStyle name="Comma [0] 2 2 4 4 8 5 5" xfId="27772"/>
    <cellStyle name="Comma [0] 2 2 4 4 8 6" xfId="27773"/>
    <cellStyle name="Comma [0] 2 2 4 4 8 7" xfId="27774"/>
    <cellStyle name="Comma [0] 4 9 8 4 4" xfId="27775"/>
    <cellStyle name="Comma [0] 2 2 4 4 8 7 2" xfId="27776"/>
    <cellStyle name="Comma [0] 2 2 4 4 9 2" xfId="27777"/>
    <cellStyle name="Comma [0] 2 4 9 4 4" xfId="27778"/>
    <cellStyle name="Comma [0] 2 2 4 4 9 2 2" xfId="27779"/>
    <cellStyle name="Comma [0] 2 2 4 4 9 2 3" xfId="27780"/>
    <cellStyle name="Comma [0] 2 2 4 4 9 2 4" xfId="27781"/>
    <cellStyle name="Comma [0] 2 3 8 10 2" xfId="27782"/>
    <cellStyle name="Comma [0] 2 2 4 9 10 4 2" xfId="27783"/>
    <cellStyle name="Comma [0] 2 2 4 4 9 2 5" xfId="27784"/>
    <cellStyle name="Comma [0] 2 2 4 4 9 3" xfId="27785"/>
    <cellStyle name="Comma [0] 2 4 9 4 5" xfId="27786"/>
    <cellStyle name="Comma [0] 2 4 4 3 10" xfId="27787"/>
    <cellStyle name="Comma [0] 2 2 4 4 9 3 2" xfId="27788"/>
    <cellStyle name="Comma [0] 2 3 2 6 2 2" xfId="27789"/>
    <cellStyle name="Comma [0] 2 2 4 4 9 4" xfId="27790"/>
    <cellStyle name="Comma [0] 2 3 2 6 2 3" xfId="27791"/>
    <cellStyle name="Comma [0] 2 2 4 4 9 5" xfId="27792"/>
    <cellStyle name="Comma [0] 2 3 2 6 2 4" xfId="27793"/>
    <cellStyle name="Comma [0] 2 3 6 2 2 2 2" xfId="27794"/>
    <cellStyle name="Comma [0] 2 2 4 4 9 6" xfId="27795"/>
    <cellStyle name="Comma [0] 2 3 2 6 2 5" xfId="27796"/>
    <cellStyle name="Comma [0] 2 3 6 2 2 2 3" xfId="27797"/>
    <cellStyle name="Comma [0] 2 2 4 4 9 7" xfId="27798"/>
    <cellStyle name="Comma [0] 4 3 3 3 6 2" xfId="27799"/>
    <cellStyle name="Comma [0] 2 2 4 5" xfId="27800"/>
    <cellStyle name="Comma [0] 3 4 3 8 6 2" xfId="27801"/>
    <cellStyle name="Comma [0] 2 3 3 3 7 2 4 2" xfId="27802"/>
    <cellStyle name="Comma [0] 2 2 4 5 10" xfId="27803"/>
    <cellStyle name="Comma [0] 2 2 4 5 10 2" xfId="27804"/>
    <cellStyle name="Comma [0] 2 3 2 7 6 4 4" xfId="27805"/>
    <cellStyle name="Comma [0] 2 2 4 5 10 2 2" xfId="27806"/>
    <cellStyle name="Comma [0] 4 10 4 4 3" xfId="27807"/>
    <cellStyle name="Comma [0] 3 2 2 5 3 2 7" xfId="27808"/>
    <cellStyle name="Comma [0] 2 2 4 5 10 2 2 2" xfId="27809"/>
    <cellStyle name="Comma [0] 2 2 4 5 10 3" xfId="27810"/>
    <cellStyle name="Comma [0] 2 3 2 7 6 4 5" xfId="27811"/>
    <cellStyle name="Comma [0] 2 2 4 5 10 3 2" xfId="27812"/>
    <cellStyle name="Comma [0] 2 2 4 5 10 4" xfId="27813"/>
    <cellStyle name="Comma [0] 4 2 7 7 3 2 2" xfId="27814"/>
    <cellStyle name="Comma [0] 3 3 13 7 2" xfId="27815"/>
    <cellStyle name="Comma [0] 2 2 4 5 11" xfId="27816"/>
    <cellStyle name="Comma [0] 2 2 4 5 12 2" xfId="27817"/>
    <cellStyle name="Comma [0] 2 2 4 5 12 3" xfId="27818"/>
    <cellStyle name="Comma [0] 2 4 10 4 2 2" xfId="27819"/>
    <cellStyle name="Comma [0] 2 2 4 5 12 4" xfId="27820"/>
    <cellStyle name="Comma [0] 4 2 3 7 3 4 2" xfId="27821"/>
    <cellStyle name="Comma [0] 2 3 3 7 2 3 3 2" xfId="27822"/>
    <cellStyle name="Comma [0] 2 2 4 5 12 5" xfId="27823"/>
    <cellStyle name="Comma [0] 4 2 7 7 3 2 4" xfId="27824"/>
    <cellStyle name="Comma [0] 3 3 6 8 3 4 2" xfId="27825"/>
    <cellStyle name="Comma [0] 3 2 9 7 6 2" xfId="27826"/>
    <cellStyle name="Comma [0] 2 2 4 5 13" xfId="27827"/>
    <cellStyle name="Comma [0] 2 2 4 5 13 2" xfId="27828"/>
    <cellStyle name="Comma [0] 2 2 4 5 13 2 2" xfId="27829"/>
    <cellStyle name="Comma [0] 2 2 4 5 13 3" xfId="27830"/>
    <cellStyle name="Comma [0] 2 2 4 5 13 4" xfId="27831"/>
    <cellStyle name="Comma [0] 2 3 3 7 2 3 4 2" xfId="27832"/>
    <cellStyle name="Comma [0] 2 2 4 5 13 5" xfId="27833"/>
    <cellStyle name="Comma [0] 4 2 7 7 3 2 5" xfId="27834"/>
    <cellStyle name="Comma [0] 2 2 4 5 14" xfId="27835"/>
    <cellStyle name="Comma [0] 2 2 4 5 14 2" xfId="27836"/>
    <cellStyle name="Comma [0] 2 3 3 5 8 2" xfId="27837"/>
    <cellStyle name="Comma [0] 2 2 4 5 15" xfId="27838"/>
    <cellStyle name="Comma [0] 2 3 3 5 8 4" xfId="27839"/>
    <cellStyle name="Comma [0] 4 4 6 3" xfId="27840"/>
    <cellStyle name="Comma [0] 2 2 4 5 17" xfId="27841"/>
    <cellStyle name="Comma [0] 2 3 3 5 8 5" xfId="27842"/>
    <cellStyle name="Comma [0] 4 4 6 4" xfId="27843"/>
    <cellStyle name="Comma [0] 2 2 4 5 18" xfId="27844"/>
    <cellStyle name="Comma [0] 2 2 4 5 2" xfId="27845"/>
    <cellStyle name="Comma [0] 2 2 4 5 2 2" xfId="27846"/>
    <cellStyle name="Comma [0] 2 2 4 5 2 2 2 2" xfId="27847"/>
    <cellStyle name="Comma [0] 5 3 7 4 4" xfId="27848"/>
    <cellStyle name="Comma [0] 2 2 4 5 2 2 2 2 2" xfId="27849"/>
    <cellStyle name="Comma [0] 2 4 6 12" xfId="27850"/>
    <cellStyle name="Comma [0] 2 2 4 5 2 2 2 3" xfId="27851"/>
    <cellStyle name="Comma [0] 3 5 7 6 2" xfId="27852"/>
    <cellStyle name="Comma [0] 2 2 4 5 2 2 2 4" xfId="27853"/>
    <cellStyle name="Comma [0] 2 2 6 7 2 2 2" xfId="27854"/>
    <cellStyle name="Comma [0] 2 3 8 6 2 2" xfId="27855"/>
    <cellStyle name="Comma [0] 2 2 5 5 3 2 2 2" xfId="27856"/>
    <cellStyle name="Comma [0] 2 3 8 2 3 2 3" xfId="27857"/>
    <cellStyle name="Comma [0] 2 2 4 5 2 2 3" xfId="27858"/>
    <cellStyle name="Comma [0] 4 2 2 6 2 2 4" xfId="27859"/>
    <cellStyle name="Comma [0] 2 2 4 5 2 2 3 2" xfId="27860"/>
    <cellStyle name="Comma [0] 2 2 4 5 2 2 4 2" xfId="27861"/>
    <cellStyle name="Comma [0] 2 2 4 5 2 2 5" xfId="27862"/>
    <cellStyle name="Comma [0] 4 3 2 7 2 5" xfId="27863"/>
    <cellStyle name="Comma [0] 2 2 7 3 3 2 2 2" xfId="27864"/>
    <cellStyle name="Comma [0] 2 3 4 6 2 2 4" xfId="27865"/>
    <cellStyle name="Comma [0] 2 4 4 7 2 2 2" xfId="27866"/>
    <cellStyle name="Comma [0] 2 2 4 5 2 2 6" xfId="27867"/>
    <cellStyle name="Comma [0] 2 4 4 7 2 2 3" xfId="27868"/>
    <cellStyle name="Comma [0] 2 2 4 5 2 2 7" xfId="27869"/>
    <cellStyle name="Comma [0] 2 2 4 5 2 3" xfId="27870"/>
    <cellStyle name="Comma [0] 2 2 4 5 2 3 2" xfId="27871"/>
    <cellStyle name="Comma [0] 5 4 7 4 4" xfId="27872"/>
    <cellStyle name="Comma [0] 2 2 4 5 2 3 2 2 2" xfId="27873"/>
    <cellStyle name="Comma [0] 2 2 4 8 4 10" xfId="27874"/>
    <cellStyle name="Comma [0] 2 2 4 5 2 3 3" xfId="27875"/>
    <cellStyle name="Comma [0] 4 2 2 6 3 2 4" xfId="27876"/>
    <cellStyle name="Comma [0] 2 2 4 5 2 3 3 2" xfId="27877"/>
    <cellStyle name="Comma [0] 2 2 4 5 2 3 4 2" xfId="27878"/>
    <cellStyle name="Comma [0] 2 2 4 5 2 3 5" xfId="27879"/>
    <cellStyle name="Comma [0] 2 2 4 5 2 3 7" xfId="27880"/>
    <cellStyle name="Comma [0] 2 2 4 5 2 4 3" xfId="27881"/>
    <cellStyle name="Comma [0] 2 2 4 5 2 4 4" xfId="27882"/>
    <cellStyle name="Comma [0] 2 2 4 5 2 4 5" xfId="27883"/>
    <cellStyle name="Comma [0] 2 3 13 2 2 5" xfId="27884"/>
    <cellStyle name="Comma [0] 2 2 4 5 2 5 2" xfId="27885"/>
    <cellStyle name="Comma [0] 3 2 2 3 5 2 2 5" xfId="27886"/>
    <cellStyle name="Comma [0] 2 2 4 5 2 5 2 2" xfId="27887"/>
    <cellStyle name="Comma [0] 2 2 4 5 2 5 3" xfId="27888"/>
    <cellStyle name="Comma [0] 2 2 4 5 2 5 4" xfId="27889"/>
    <cellStyle name="Comma [0] 2 2 4 5 2 5 5" xfId="27890"/>
    <cellStyle name="Comma [0] 2 2 4 5 2 6 2" xfId="27891"/>
    <cellStyle name="Comma [0] 2 2 4 5 3 10" xfId="27892"/>
    <cellStyle name="Comma [0] 2 2 4 5 3 2" xfId="27893"/>
    <cellStyle name="Comma [0] 2 2 4 5 3 2 2 2 2" xfId="27894"/>
    <cellStyle name="Comma [0] 3 6 7 6 2" xfId="27895"/>
    <cellStyle name="Comma [0] 2 2 4 5 3 2 2 4" xfId="27896"/>
    <cellStyle name="Comma [0] 2 2 8 2 3 2 5" xfId="27897"/>
    <cellStyle name="Comma [0] 2 2 6 8 2 2 2" xfId="27898"/>
    <cellStyle name="Comma [0] 2 2 6 8 2 2 3" xfId="27899"/>
    <cellStyle name="Comma [0] 2 4 8 4 3 2 2" xfId="27900"/>
    <cellStyle name="Comma [0] 2 2 4 5 3 2 2 5" xfId="27901"/>
    <cellStyle name="Comma [0] 2 2 4 5 3 2 3" xfId="27902"/>
    <cellStyle name="Comma [0] 4 2 2 7 2 2 4" xfId="27903"/>
    <cellStyle name="Comma [0] 2 2 4 5 3 2 3 2" xfId="27904"/>
    <cellStyle name="Comma [0] 2 2 4 5 3 2 4 2" xfId="27905"/>
    <cellStyle name="Comma [0] 2 3 3 6 2 2 2 4" xfId="27906"/>
    <cellStyle name="Comma [0] 2 2 4 5 3 2 5" xfId="27907"/>
    <cellStyle name="Comma [0] 2 4 4 7 3 2 2" xfId="27908"/>
    <cellStyle name="Comma [0] 2 2 4 5 3 2 6" xfId="27909"/>
    <cellStyle name="Comma [0] 2 4 4 7 3 2 3" xfId="27910"/>
    <cellStyle name="Comma [0] 2 2 4 5 3 2 7" xfId="27911"/>
    <cellStyle name="Comma [0] 2 2 4 5 3 3" xfId="27912"/>
    <cellStyle name="Comma [0] 2 2 4 5 3 3 2" xfId="27913"/>
    <cellStyle name="Comma [0] 2 2 4 5 3 3 2 2 2" xfId="27914"/>
    <cellStyle name="Comma [0] 2 2 4 5 3 3 3" xfId="27915"/>
    <cellStyle name="Comma [0] 4 2 2 7 3 2 4" xfId="27916"/>
    <cellStyle name="Comma [0] 2 2 4 5 3 3 3 2" xfId="27917"/>
    <cellStyle name="Comma [0] 2 2 4 5 3 3 4 2" xfId="27918"/>
    <cellStyle name="Comma [0] 2 3 3 6 2 3 2 4" xfId="27919"/>
    <cellStyle name="Comma [0] 2 2 4 5 3 3 5" xfId="27920"/>
    <cellStyle name="Comma [0] 2 4 4 7 3 3 2" xfId="27921"/>
    <cellStyle name="Comma [0] 2 2 4 5 3 3 6" xfId="27922"/>
    <cellStyle name="Comma [0] 2 2 4 5 3 3 7" xfId="27923"/>
    <cellStyle name="Comma [0] 2 2 4 5 3 4 3" xfId="27924"/>
    <cellStyle name="Comma [0] 2 3 3 2 5 2 2 4" xfId="27925"/>
    <cellStyle name="Comma [0] 2 2 4 5 3 4 4" xfId="27926"/>
    <cellStyle name="Comma [0] 2 3 3 2 5 2 2 5" xfId="27927"/>
    <cellStyle name="Comma [0] 2 2 4 5 3 4 5" xfId="27928"/>
    <cellStyle name="Comma [0] 2 3 13 3 2 5" xfId="27929"/>
    <cellStyle name="Comma [0] 2 2 4 5 3 5 2" xfId="27930"/>
    <cellStyle name="Comma [0] 2 2 4 5 3 6 2" xfId="27931"/>
    <cellStyle name="Comma [0] 2 2 4 5 3 7 2" xfId="27932"/>
    <cellStyle name="Comma [0] 2 2 4 5 3 8" xfId="27933"/>
    <cellStyle name="Comma [0] 2 2 4 5 3 9" xfId="27934"/>
    <cellStyle name="Comma [0] 2 3 8 10 2 2" xfId="27935"/>
    <cellStyle name="Comma [0] 2 2 4 5 4 10" xfId="27936"/>
    <cellStyle name="Comma [0] 2 4 8 5 3 2 2" xfId="27937"/>
    <cellStyle name="Comma [0] 2 2 4 5 4 2 2 5" xfId="27938"/>
    <cellStyle name="Comma [0] 2 2 4 5 4 2 3" xfId="27939"/>
    <cellStyle name="Comma [0] 2 2 4 5 4 2 4" xfId="27940"/>
    <cellStyle name="Comma [0] 2 2 4 5 4 2 5" xfId="27941"/>
    <cellStyle name="Comma [0] 3 2 8 3 3 2 2 2" xfId="27942"/>
    <cellStyle name="Comma [0] 2 4 4 7 4 2 2" xfId="27943"/>
    <cellStyle name="Comma [0] 2 2 4 5 4 2 6" xfId="27944"/>
    <cellStyle name="Comma [0] 2 2 4 5 4 2 7" xfId="27945"/>
    <cellStyle name="Comma [0] 2 4 8 3 10" xfId="27946"/>
    <cellStyle name="Comma [0] 2 2 4 5 4 3 2" xfId="27947"/>
    <cellStyle name="Comma [0] 2 4 8 5 4 2 2" xfId="27948"/>
    <cellStyle name="Comma [0] 2 2 4 5 4 3 2 5" xfId="27949"/>
    <cellStyle name="Comma [0] 2 2 4 5 4 3 3" xfId="27950"/>
    <cellStyle name="Comma [0] 2 2 4 5 4 3 4" xfId="27951"/>
    <cellStyle name="Comma [0] 2 2 4 5 4 3 5" xfId="27952"/>
    <cellStyle name="Comma [0] 2 2 4 5 4 3 6" xfId="27953"/>
    <cellStyle name="Comma [0] 2 2 4 5 4 3 7" xfId="27954"/>
    <cellStyle name="Comma [0] 2 2 4 5 4 4 2" xfId="27955"/>
    <cellStyle name="Comma [0] 2 3 3 2 5 3 2 3" xfId="27956"/>
    <cellStyle name="Comma [0] 2 2 4 5 4 4 3" xfId="27957"/>
    <cellStyle name="Comma [0] 2 3 3 2 5 3 2 4" xfId="27958"/>
    <cellStyle name="Comma [0] 2 2 4 5 4 4 4" xfId="27959"/>
    <cellStyle name="Comma [0] 2 3 3 2 5 3 2 5" xfId="27960"/>
    <cellStyle name="Comma [0] 2 2 4 5 4 4 5" xfId="27961"/>
    <cellStyle name="Comma [0] 2 2 4 5 4 5 2" xfId="27962"/>
    <cellStyle name="Comma [0] 2 2 4 5 4 7 2" xfId="27963"/>
    <cellStyle name="Comma [0] 2 2 4 5 5 10" xfId="27964"/>
    <cellStyle name="Comma [0] 3 2 6 6 3 6" xfId="27965"/>
    <cellStyle name="Comma [0] 2 2 7 7 8" xfId="27966"/>
    <cellStyle name="Comma [0] 2 2 4 5 5 2 2 2 2" xfId="27967"/>
    <cellStyle name="Comma [0] 3 8 7 6 2" xfId="27968"/>
    <cellStyle name="Comma [0] 2 2 4 5 5 2 2 4" xfId="27969"/>
    <cellStyle name="Comma [0] 2 2 8 4 3 2 5" xfId="27970"/>
    <cellStyle name="Comma [0] 2 4 8 6 3 2 2" xfId="27971"/>
    <cellStyle name="Comma [0] 2 2 4 5 5 2 2 5" xfId="27972"/>
    <cellStyle name="Comma [0] 2 3 3 7 8 2 4 2" xfId="27973"/>
    <cellStyle name="Comma [0] 2 2 4 5 5 2 3" xfId="27974"/>
    <cellStyle name="Comma [0] 2 2 4 5 5 2 3 2" xfId="27975"/>
    <cellStyle name="Comma [0] 2 2 4 5 5 2 4" xfId="27976"/>
    <cellStyle name="Comma [0] 2 2 4 5 5 2 5" xfId="27977"/>
    <cellStyle name="Comma [0] 2 4 4 7 5 2 2" xfId="27978"/>
    <cellStyle name="Comma [0] 2 2 4 5 5 2 6" xfId="27979"/>
    <cellStyle name="Comma [0] 2 2 4 5 5 2 7" xfId="27980"/>
    <cellStyle name="Comma [0] 3 12 4 3 2 2" xfId="27981"/>
    <cellStyle name="Comma [0] 2 2 4 8 3 3 7" xfId="27982"/>
    <cellStyle name="Comma [0] 2 2 4 5 5 3" xfId="27983"/>
    <cellStyle name="Comma [0] 3 12 4 3 2 2 2" xfId="27984"/>
    <cellStyle name="Comma [0] 2 2 4 5 5 3 2" xfId="27985"/>
    <cellStyle name="Comma [0] 3 2 7 6 3 6" xfId="27986"/>
    <cellStyle name="Comma [0] 2 2 4 5 5 3 2 2 2" xfId="27987"/>
    <cellStyle name="Comma [0] 2 3 3 3" xfId="27988"/>
    <cellStyle name="Comma [0] 2 3 7 7 8" xfId="27989"/>
    <cellStyle name="Comma [0] 3 8 8 6 2" xfId="27990"/>
    <cellStyle name="Comma [0] 2 2 4 5 5 3 2 4" xfId="27991"/>
    <cellStyle name="Comma [0] 3 2 8 7 2 2 2 2" xfId="27992"/>
    <cellStyle name="Comma [0] 2 4 8 6 4 2 2" xfId="27993"/>
    <cellStyle name="Comma [0] 2 2 4 5 5 3 2 5" xfId="27994"/>
    <cellStyle name="Comma [0] 2 2 4 5 5 3 3" xfId="27995"/>
    <cellStyle name="Comma [0] 2 3 3 4 10 2 3" xfId="27996"/>
    <cellStyle name="Comma [0] 2 2 4 5 5 3 3 2" xfId="27997"/>
    <cellStyle name="Comma [0] 2 2 4 5 5 3 4" xfId="27998"/>
    <cellStyle name="Comma [0] 2 2 4 5 5 3 5" xfId="27999"/>
    <cellStyle name="Comma [0] 2 2 4 5 5 3 6" xfId="28000"/>
    <cellStyle name="Comma [0] 2 2 4 5 5 3 7" xfId="28001"/>
    <cellStyle name="Comma [0] 2 2 4 5 5 4 2" xfId="28002"/>
    <cellStyle name="Comma [0] 2 2 4 5 5 4 2 2" xfId="28003"/>
    <cellStyle name="Comma [0] 2 2 4 5 5 4 3" xfId="28004"/>
    <cellStyle name="Comma [0] 2 2 4 5 5 4 4" xfId="28005"/>
    <cellStyle name="Comma [0] 2 2 4 5 5 4 5" xfId="28006"/>
    <cellStyle name="Comma [0] 3 12 4 3 2 4" xfId="28007"/>
    <cellStyle name="Comma [0] 4 4 6 10" xfId="28008"/>
    <cellStyle name="Comma [0] 2 2 4 5 5 5" xfId="28009"/>
    <cellStyle name="Comma [0] 2 2 4 5 5 5 2" xfId="28010"/>
    <cellStyle name="Comma [0] 3 2 2 3 8 2 2 5" xfId="28011"/>
    <cellStyle name="Comma [0] 2 2 4 5 5 5 2 2" xfId="28012"/>
    <cellStyle name="Comma [0] 2 2 4 5 5 5 4" xfId="28013"/>
    <cellStyle name="Comma [0] 2 2 4 5 5 6 2" xfId="28014"/>
    <cellStyle name="Comma [0] 2 2 4 5 5 7" xfId="28015"/>
    <cellStyle name="Comma [0] 2 2 4 5 5 7 2" xfId="28016"/>
    <cellStyle name="Comma [0] 2 2 4 5 5 8" xfId="28017"/>
    <cellStyle name="Comma [0] 2 2 4 5 5 9" xfId="28018"/>
    <cellStyle name="Comma [0] 2 4 8 7 3 2 2" xfId="28019"/>
    <cellStyle name="Comma [0] 2 2 4 5 6 2 2 5" xfId="28020"/>
    <cellStyle name="Comma [0] 2 3 3 7 8 3 4 2" xfId="28021"/>
    <cellStyle name="Comma [0] 4 6 6 2 4 2" xfId="28022"/>
    <cellStyle name="Comma [0] 2 2 4 5 6 2 3" xfId="28023"/>
    <cellStyle name="Comma [0] 2 2 4 5 6 2 5" xfId="28024"/>
    <cellStyle name="Comma [0] 2 2 4 5 6 2 6" xfId="28025"/>
    <cellStyle name="Comma [0] 3 4 2 14 2" xfId="28026"/>
    <cellStyle name="Comma [0] 2 2 4 5 6 2 7" xfId="28027"/>
    <cellStyle name="Comma [0] 3 12 4 3 3 2" xfId="28028"/>
    <cellStyle name="Comma [0] 2 2 4 5 6 3" xfId="28029"/>
    <cellStyle name="Comma [0] 2 2 4 5 6 3 2" xfId="28030"/>
    <cellStyle name="Comma [0] 3 3 7 7 8" xfId="28031"/>
    <cellStyle name="Comma [0] 3 3 7 6 3 6" xfId="28032"/>
    <cellStyle name="Comma [0] 2 2 4 5 6 3 2 2 2" xfId="28033"/>
    <cellStyle name="Comma [0] 3 9 8 6 2" xfId="28034"/>
    <cellStyle name="Comma [0] 2 2 4 5 6 3 2 4" xfId="28035"/>
    <cellStyle name="Comma [0] 3 2 8 7 3 2 2 2" xfId="28036"/>
    <cellStyle name="Comma [0] 2 4 8 7 4 2 2" xfId="28037"/>
    <cellStyle name="Comma [0] 2 2 4 5 6 3 2 5" xfId="28038"/>
    <cellStyle name="Comma [0] 2 2 4 5 6 3 3" xfId="28039"/>
    <cellStyle name="Comma [0] 2 2 4 5 6 3 3 2" xfId="28040"/>
    <cellStyle name="Comma [0] 2 2 4 5 6 3 5" xfId="28041"/>
    <cellStyle name="Comma [0] 2 2 4 5 6 3 6" xfId="28042"/>
    <cellStyle name="Comma [0] 3 4 2 15 2" xfId="28043"/>
    <cellStyle name="Comma [0] 2 2 4 5 6 3 7" xfId="28044"/>
    <cellStyle name="Comma [0] 2 2 4 5 6 4" xfId="28045"/>
    <cellStyle name="Comma [0] 2 2 4 5 6 4 2" xfId="28046"/>
    <cellStyle name="Comma [0] 2 2 4 5 6 4 2 2" xfId="28047"/>
    <cellStyle name="Comma [0] 3 2 2 5 6 2 2 2 2" xfId="28048"/>
    <cellStyle name="Comma [0] 2 2 4 5 6 4 3" xfId="28049"/>
    <cellStyle name="Comma [0] 2 2 4 5 6 4 4" xfId="28050"/>
    <cellStyle name="Comma [0] 2 2 4 5 6 4 5" xfId="28051"/>
    <cellStyle name="Comma [0] 2 2 4 5 6 5" xfId="28052"/>
    <cellStyle name="Comma [0] 2 2 4 5 6 5 2" xfId="28053"/>
    <cellStyle name="Comma [0] 2 2 4 5 6 5 2 2" xfId="28054"/>
    <cellStyle name="Comma [0] 2 2 4 5 6 5 4" xfId="28055"/>
    <cellStyle name="Comma [0] 2 2 4 5 6 6 2" xfId="28056"/>
    <cellStyle name="Comma [0] 2 4 8 6 3 2 4" xfId="28057"/>
    <cellStyle name="Comma [0] 2 2 4 5 7 10" xfId="28058"/>
    <cellStyle name="Comma [0] 2 2 4 5 7 2 2" xfId="28059"/>
    <cellStyle name="Comma [0] 4 2 7 7 8" xfId="28060"/>
    <cellStyle name="Comma [0] 3 4 6 6 3 6" xfId="28061"/>
    <cellStyle name="Comma [0] 2 2 4 5 7 2 2 2 2" xfId="28062"/>
    <cellStyle name="Comma [0] 2 2 4 5 7 2 2 4" xfId="28063"/>
    <cellStyle name="Comma [0] 2 2 8 6 3 2 5" xfId="28064"/>
    <cellStyle name="Comma [0] 2 2 4 5 7 2 2 5" xfId="28065"/>
    <cellStyle name="Comma [0] 4 6 6 3 4 2" xfId="28066"/>
    <cellStyle name="Comma [0] 2 2 4 5 7 2 3" xfId="28067"/>
    <cellStyle name="Comma [0] 2 2 4 5 7 2 3 2" xfId="28068"/>
    <cellStyle name="Comma [0] 2 2 4 5 7 2 4 2" xfId="28069"/>
    <cellStyle name="Comma [0] 2 3 3 6 6 2 2 4" xfId="28070"/>
    <cellStyle name="Comma [0] 2 2 4 5 7 2 5" xfId="28071"/>
    <cellStyle name="Comma [0] 2 2 4 5 7 2 6" xfId="28072"/>
    <cellStyle name="Comma [0] 4 11 10 4 2" xfId="28073"/>
    <cellStyle name="Comma [0] 2 2 4 5 7 2 7" xfId="28074"/>
    <cellStyle name="Comma [0] 2 2 4 9 4 3 2 5" xfId="28075"/>
    <cellStyle name="Comma [0] 3 12 4 3 4 2" xfId="28076"/>
    <cellStyle name="Comma [0] 2 2 4 5 7 3" xfId="28077"/>
    <cellStyle name="Comma [0] 2 2 4 5 7 3 2" xfId="28078"/>
    <cellStyle name="Comma [0] 4 3 7 7 8" xfId="28079"/>
    <cellStyle name="Comma [0] 3 4 7 6 3 6" xfId="28080"/>
    <cellStyle name="Comma [0] 2 2 4 5 7 3 2 2 2" xfId="28081"/>
    <cellStyle name="Comma [0] 2 2 4 5 7 3 2 4" xfId="28082"/>
    <cellStyle name="Comma [0] 2 2 4 5 7 3 2 5" xfId="28083"/>
    <cellStyle name="Comma [0] 2 2 4 9 4 10" xfId="28084"/>
    <cellStyle name="Comma [0] 2 2 4 5 7 3 3" xfId="28085"/>
    <cellStyle name="Comma [0] 2 2 4 5 7 3 3 2" xfId="28086"/>
    <cellStyle name="Comma [0] 2 2 4 5 7 3 4 2" xfId="28087"/>
    <cellStyle name="Comma [0] 2 3 3 6 6 3 2 4" xfId="28088"/>
    <cellStyle name="Comma [0] 2 2 4 5 7 3 5" xfId="28089"/>
    <cellStyle name="Comma [0] 2 2 4 5 7 3 6" xfId="28090"/>
    <cellStyle name="Comma [0] 2 2 4 5 7 3 7" xfId="28091"/>
    <cellStyle name="Comma [0] 2 2 4 5 7 4" xfId="28092"/>
    <cellStyle name="Comma [0] 2 2 4 5 7 4 2" xfId="28093"/>
    <cellStyle name="Comma [0] 2 2 4 5 7 4 2 2" xfId="28094"/>
    <cellStyle name="Comma [0] 2 2 4 5 7 4 3" xfId="28095"/>
    <cellStyle name="Comma [0] 2 2 4 5 7 4 4" xfId="28096"/>
    <cellStyle name="Comma [0] 2 2 4 5 7 4 5" xfId="28097"/>
    <cellStyle name="Comma [0] 2 2 4 5 7 5" xfId="28098"/>
    <cellStyle name="Comma [0] 2 2 4 5 7 5 2" xfId="28099"/>
    <cellStyle name="Comma [0] 2 2 4 5 7 5 2 2" xfId="28100"/>
    <cellStyle name="Comma [0] 2 2 4 5 7 5 3" xfId="28101"/>
    <cellStyle name="Comma [0] 2 2 4 5 7 5 4" xfId="28102"/>
    <cellStyle name="Comma [0] 2 2 4 5 7 5 5" xfId="28103"/>
    <cellStyle name="Comma [0] 2 2 4 5 7 6" xfId="28104"/>
    <cellStyle name="Comma [0] 2 2 4 5 7 7 2" xfId="28105"/>
    <cellStyle name="Comma [0] 2 2 4 5 7 8" xfId="28106"/>
    <cellStyle name="Comma [0] 2 2 4 5 7 9" xfId="28107"/>
    <cellStyle name="Comma [0] 2 2 4 5 8 2" xfId="28108"/>
    <cellStyle name="Comma [0] 3 10 2 3 4" xfId="28109"/>
    <cellStyle name="Comma [0] 2 2 4 5 8 2 2" xfId="28110"/>
    <cellStyle name="Comma [0] 3 10 2 3 5" xfId="28111"/>
    <cellStyle name="Comma [0] 2 2 4 5 8 2 3" xfId="28112"/>
    <cellStyle name="Comma [0] 2 2 4 5 8 2 3 2" xfId="28113"/>
    <cellStyle name="Comma [0] 2 2 4 5 8 2 4 2" xfId="28114"/>
    <cellStyle name="Comma [0] 2 3 3 6 7 2 2 4" xfId="28115"/>
    <cellStyle name="Comma [0] 3 10 2 3 7" xfId="28116"/>
    <cellStyle name="Comma [0] 2 2 4 5 8 2 5" xfId="28117"/>
    <cellStyle name="Comma [0] 2 2 4 5 8 2 6" xfId="28118"/>
    <cellStyle name="Comma [0] 2 2 4 5 8 2 7" xfId="28119"/>
    <cellStyle name="Comma [0] 2 2 4 5 8 3" xfId="28120"/>
    <cellStyle name="Comma [0] 3 10 2 4 4" xfId="28121"/>
    <cellStyle name="Comma [0] 2 2 4 5 8 3 2" xfId="28122"/>
    <cellStyle name="Comma [0] 3 10 2 4 5" xfId="28123"/>
    <cellStyle name="Comma [0] 2 2 4 5 8 3 3" xfId="28124"/>
    <cellStyle name="Comma [0] 2 2 4 5 8 3 3 2" xfId="28125"/>
    <cellStyle name="Comma [0] 2 2 4 5 8 3 4 2" xfId="28126"/>
    <cellStyle name="Comma [0] 2 3 3 6 7 3 2 4" xfId="28127"/>
    <cellStyle name="Comma [0] 2 2 4 5 8 3 5" xfId="28128"/>
    <cellStyle name="Comma [0] 2 2 4 5 8 3 6" xfId="28129"/>
    <cellStyle name="Comma [0] 2 2 4 5 8 3 7" xfId="28130"/>
    <cellStyle name="Comma [0] 3 10 2 5 4" xfId="28131"/>
    <cellStyle name="Comma [0] 2 2 4 5 8 4 2" xfId="28132"/>
    <cellStyle name="Comma [0] 3 10 2 5 5" xfId="28133"/>
    <cellStyle name="Comma [0] 2 2 4 5 8 4 3" xfId="28134"/>
    <cellStyle name="Comma [0] 2 2 4 5 8 4 4" xfId="28135"/>
    <cellStyle name="Comma [0] 2 2 4 5 8 4 5" xfId="28136"/>
    <cellStyle name="Comma [0] 2 2 4 5 8 5" xfId="28137"/>
    <cellStyle name="Comma [0] 2 2 4 5 8 5 2" xfId="28138"/>
    <cellStyle name="Comma [0] 2 2 4 5 8 5 3" xfId="28139"/>
    <cellStyle name="Comma [0] 2 2 4 5 8 5 4" xfId="28140"/>
    <cellStyle name="Comma [0] 2 2 4 5 8 5 5" xfId="28141"/>
    <cellStyle name="Comma [0] 2 2 4 5 8 6" xfId="28142"/>
    <cellStyle name="Comma [0] 2 2 4 5 8 7 2" xfId="28143"/>
    <cellStyle name="Comma [0] 2 2 4 5 9 2" xfId="28144"/>
    <cellStyle name="Comma [0] 3 10 3 3 4" xfId="28145"/>
    <cellStyle name="Comma [0] 2 2 4 5 9 2 2" xfId="28146"/>
    <cellStyle name="Comma [0] 3 10 3 3 5" xfId="28147"/>
    <cellStyle name="Comma [0] 2 2 4 5 9 2 3" xfId="28148"/>
    <cellStyle name="Comma [0] 3 10 3 3 7" xfId="28149"/>
    <cellStyle name="Comma [0] 2 2 4 5 9 2 5" xfId="28150"/>
    <cellStyle name="Comma [0] 2 2 4 5 9 3" xfId="28151"/>
    <cellStyle name="Comma [0] 3 10 3 4 4" xfId="28152"/>
    <cellStyle name="Comma [0] 2 2 4 5 9 3 2" xfId="28153"/>
    <cellStyle name="Comma [0] 2 3 2 7 2 2" xfId="28154"/>
    <cellStyle name="Comma [0] 2 2 4 5 9 4" xfId="28155"/>
    <cellStyle name="Comma [0] 3 2 2 2 7 2 4" xfId="28156"/>
    <cellStyle name="Comma [0] 2 2 4 7 10 2" xfId="28157"/>
    <cellStyle name="Comma [0] 2 2 5 3 2" xfId="28158"/>
    <cellStyle name="Comma [0] 2 2 4 6" xfId="28159"/>
    <cellStyle name="Comma [0] 3 2 2 2 2 2 4" xfId="28160"/>
    <cellStyle name="Comma [0] 3 2 2 14 9" xfId="28161"/>
    <cellStyle name="Comma [0] 2 2 4 6 10 2" xfId="28162"/>
    <cellStyle name="Comma [0] 2 2 4 6 10 2 2 2" xfId="28163"/>
    <cellStyle name="Comma [0] 3 2 2 2 2 2 5" xfId="28164"/>
    <cellStyle name="Comma [0] 2 2 4 6 10 3" xfId="28165"/>
    <cellStyle name="Comma [0] 3 2 2 2 2 2 6" xfId="28166"/>
    <cellStyle name="Comma [0] 2 2 4 6 10 4" xfId="28167"/>
    <cellStyle name="Comma [0] 2 2 4 6 10 4 2" xfId="28168"/>
    <cellStyle name="Comma [0] 3 2 2 2 2 2 7" xfId="28169"/>
    <cellStyle name="Comma [0] 2 2 4 6 10 5" xfId="28170"/>
    <cellStyle name="Comma [0] 2 2 4 6 10 6" xfId="28171"/>
    <cellStyle name="Comma [0] 2 2 4 6 10 7" xfId="28172"/>
    <cellStyle name="Comma [0] 2 2 4 6 12" xfId="28173"/>
    <cellStyle name="Comma [0] 2 3 3 4 5 4 2 2" xfId="28174"/>
    <cellStyle name="Comma [0] 3 2 2 2 2 4 4" xfId="28175"/>
    <cellStyle name="Comma [0] 2 2 4 6 12 2" xfId="28176"/>
    <cellStyle name="Comma [0] 3 2 2 2 2 4 5" xfId="28177"/>
    <cellStyle name="Comma [0] 2 2 4 6 12 3" xfId="28178"/>
    <cellStyle name="Comma [0] 2 2 7 3 2 3 2" xfId="28179"/>
    <cellStyle name="Comma [0] 2 2 4 6 12 4" xfId="28180"/>
    <cellStyle name="Comma [0] 2 4 4 6 3 2" xfId="28181"/>
    <cellStyle name="Comma [0] 2 2 4 6 12 5" xfId="28182"/>
    <cellStyle name="Comma [0] 2 4 4 6 3 3" xfId="28183"/>
    <cellStyle name="Comma [0] 2 2 4 6 13" xfId="28184"/>
    <cellStyle name="Comma [0] 3 2 2 7 7 9" xfId="28185"/>
    <cellStyle name="Comma [0] 2 2 4 6 13 2 2" xfId="28186"/>
    <cellStyle name="Comma [0] 3 2 2 5 10" xfId="28187"/>
    <cellStyle name="Comma [0] 3 2 2 2 2 5 5" xfId="28188"/>
    <cellStyle name="Comma [0] 2 2 4 6 13 3" xfId="28189"/>
    <cellStyle name="Comma [0] 5 13 5 2 2" xfId="28190"/>
    <cellStyle name="Comma [0] 2 3 9 8 2 6" xfId="28191"/>
    <cellStyle name="Comma [0] 2 2 7 3 2 4 2" xfId="28192"/>
    <cellStyle name="Comma [0] 3 2 8 3 2 2 2" xfId="28193"/>
    <cellStyle name="Comma [0] 3 2 2 5 11" xfId="28194"/>
    <cellStyle name="Comma [0] 2 2 4 6 13 4" xfId="28195"/>
    <cellStyle name="Comma [0] 2 4 4 6 4 2" xfId="28196"/>
    <cellStyle name="Comma [0] 3 2 8 3 2 2 3" xfId="28197"/>
    <cellStyle name="Comma [0] 3 2 2 5 12" xfId="28198"/>
    <cellStyle name="Comma [0] 2 2 4 6 13 5" xfId="28199"/>
    <cellStyle name="Comma [0] 2 4 4 6 4 3" xfId="28200"/>
    <cellStyle name="Comma [0] 2 2 4 6 14" xfId="28201"/>
    <cellStyle name="Comma [0] 2 2 4 6 14 2" xfId="28202"/>
    <cellStyle name="Comma [0] 2 2 4 6 15" xfId="28203"/>
    <cellStyle name="Comma [0] 2 2 4 6 15 2" xfId="28204"/>
    <cellStyle name="Comma [0] 2 3 3 4 8 3 2 5" xfId="28205"/>
    <cellStyle name="Comma [0] 2 2 4 6 16" xfId="28206"/>
    <cellStyle name="Comma [0] 2 2 4 6 17" xfId="28207"/>
    <cellStyle name="Comma [0] 2 2 4 6 18" xfId="28208"/>
    <cellStyle name="Comma [0] 3 2 2 2 7 2 4 2" xfId="28209"/>
    <cellStyle name="Comma [0] 2 2 4 7 10 2 2" xfId="28210"/>
    <cellStyle name="Comma [0] 2 2 5 3 2 2" xfId="28211"/>
    <cellStyle name="Comma [0] 2 2 4 6 2" xfId="28212"/>
    <cellStyle name="Comma [0] 2 2 4 7 10 2 2 2" xfId="28213"/>
    <cellStyle name="Comma [0] 3 3 5 12" xfId="28214"/>
    <cellStyle name="Comma [0] 2 2 5 3 2 2 2" xfId="28215"/>
    <cellStyle name="Comma [0] 2 2 4 6 2 2" xfId="28216"/>
    <cellStyle name="Comma [0] 3 3 2 7 2 3 2" xfId="28217"/>
    <cellStyle name="Comma [0] 2 2 4 6 2 2 2 2" xfId="28218"/>
    <cellStyle name="Comma [0] 2 2 4 6 2 2 2 3" xfId="28219"/>
    <cellStyle name="Comma [0] 4 5 7 6 2" xfId="28220"/>
    <cellStyle name="Comma [0] 2 2 4 6 2 2 2 4" xfId="28221"/>
    <cellStyle name="Comma [0] 2 2 7 7 2 2 2" xfId="28222"/>
    <cellStyle name="Comma [0] 4 11 3 5 2" xfId="28223"/>
    <cellStyle name="Comma [0] 3 2 2 6 2 3 6" xfId="28224"/>
    <cellStyle name="Comma [0] 2 4 8 6 2 2" xfId="28225"/>
    <cellStyle name="Comma [0] 3 4 2 8 2 3 2" xfId="28226"/>
    <cellStyle name="Comma [0] 2 2 5 6 3 2 2 2" xfId="28227"/>
    <cellStyle name="Comma [0] 2 3 9 2 3 2 3" xfId="28228"/>
    <cellStyle name="Comma [0] 2 2 4 6 2 2 2 5" xfId="28229"/>
    <cellStyle name="Comma [0] 2 2 7 7 2 2 3" xfId="28230"/>
    <cellStyle name="Comma [0] 4 2 3 6 2 2 4" xfId="28231"/>
    <cellStyle name="Comma [0] 3 3 2 7 2 4 2" xfId="28232"/>
    <cellStyle name="Comma [0] 2 2 4 6 2 2 3 2" xfId="28233"/>
    <cellStyle name="Comma [0] 2 4 6 2 3 2 2 2" xfId="28234"/>
    <cellStyle name="Comma [0] 2 2 4 6 2 2 4 2" xfId="28235"/>
    <cellStyle name="Comma [0] 3 3 2 7 2 6" xfId="28236"/>
    <cellStyle name="Comma [0] 2 2 4 6 2 2 5" xfId="28237"/>
    <cellStyle name="Comma [0] 2 4 6 2 3 2 4" xfId="28238"/>
    <cellStyle name="Comma [0] 3 3 5 13" xfId="28239"/>
    <cellStyle name="Comma [0] 2 2 5 3 2 2 3" xfId="28240"/>
    <cellStyle name="Comma [0] 2 2 4 6 2 3" xfId="28241"/>
    <cellStyle name="Comma [0] 2 3 3 13 5" xfId="28242"/>
    <cellStyle name="Comma [0] 2 2 4 6 2 3 2 2 2" xfId="28243"/>
    <cellStyle name="Comma [0] 3 3 2 7 3 4" xfId="28244"/>
    <cellStyle name="Comma [0] 2 2 4 6 2 3 3" xfId="28245"/>
    <cellStyle name="Comma [0] 2 4 6 2 3 3 2" xfId="28246"/>
    <cellStyle name="Comma [0] 2 2 4 6 2 3 4 2" xfId="28247"/>
    <cellStyle name="Comma [0] 3 3 2 7 3 6" xfId="28248"/>
    <cellStyle name="Comma [0] 2 2 4 6 2 3 5" xfId="28249"/>
    <cellStyle name="Comma [0] 3 3 2 7 4 4" xfId="28250"/>
    <cellStyle name="Comma [0] 3 2 2 13 2 6" xfId="28251"/>
    <cellStyle name="Comma [0] 2 2 4 6 2 4 3" xfId="28252"/>
    <cellStyle name="Comma [0] 2 4 6 2 3 4 2" xfId="28253"/>
    <cellStyle name="Comma [0] 3 3 2 7 4 5" xfId="28254"/>
    <cellStyle name="Comma [0] 3 2 2 13 2 7" xfId="28255"/>
    <cellStyle name="Comma [0] 2 2 4 6 2 4 4" xfId="28256"/>
    <cellStyle name="Comma [0] 2 2 4 6 2 4 5" xfId="28257"/>
    <cellStyle name="Comma [0] 2 3 14 2 2 5" xfId="28258"/>
    <cellStyle name="Comma [0] 3 2 15 2 2 2 2" xfId="28259"/>
    <cellStyle name="Comma [0] 3 3 2 7 5 3" xfId="28260"/>
    <cellStyle name="Comma [0] 3 2 2 13 3 5" xfId="28261"/>
    <cellStyle name="Comma [0] 2 2 4 6 2 5 2" xfId="28262"/>
    <cellStyle name="Comma [0] 3 2 2 4 5 2 2 5" xfId="28263"/>
    <cellStyle name="Comma [0] 2 2 4 6 2 5 2 2" xfId="28264"/>
    <cellStyle name="Comma [0] 3 3 2 7 5 4" xfId="28265"/>
    <cellStyle name="Comma [0] 3 2 2 13 3 6" xfId="28266"/>
    <cellStyle name="Comma [0] 2 2 4 6 2 5 3" xfId="28267"/>
    <cellStyle name="Comma [0] 3 3 2 7 5 5" xfId="28268"/>
    <cellStyle name="Comma [0] 3 2 2 13 3 7" xfId="28269"/>
    <cellStyle name="Comma [0] 2 2 4 6 2 5 4" xfId="28270"/>
    <cellStyle name="Comma [0] 2 2 9 2 2" xfId="28271"/>
    <cellStyle name="Comma [0] 3 3 5 7 2 3 2" xfId="28272"/>
    <cellStyle name="Comma [0] 2 2 4 9 2 2 2 2" xfId="28273"/>
    <cellStyle name="Comma [0] 2 2 4 6 2 5 5" xfId="28274"/>
    <cellStyle name="Comma [0] 2 2 9 2 3" xfId="28275"/>
    <cellStyle name="Comma [0] 2 2 4 9 2 2 2 3" xfId="28276"/>
    <cellStyle name="Comma [0] 3 2 2 13 4 5" xfId="28277"/>
    <cellStyle name="Comma [0] 2 2 4 6 2 6 2" xfId="28278"/>
    <cellStyle name="Comma [0] 2 2 4 7 10 2 3" xfId="28279"/>
    <cellStyle name="Comma [0] 2 3 3 5 3 5 2 2" xfId="28280"/>
    <cellStyle name="Comma [0] 2 2 5 3 2 3" xfId="28281"/>
    <cellStyle name="Comma [0] 2 2 4 6 3" xfId="28282"/>
    <cellStyle name="Comma [0] 2 2 5 3 2 3 2" xfId="28283"/>
    <cellStyle name="Comma [0] 2 2 4 6 3 2" xfId="28284"/>
    <cellStyle name="Comma [0] 2 2 4 6 3 2 2 2 2" xfId="28285"/>
    <cellStyle name="Comma [0] 2 3 3 7 13 2" xfId="28286"/>
    <cellStyle name="Comma [0] 4 6 7 6 2" xfId="28287"/>
    <cellStyle name="Comma [0] 2 2 4 6 3 2 2 4" xfId="28288"/>
    <cellStyle name="Comma [0] 2 2 9 2 3 2 5" xfId="28289"/>
    <cellStyle name="Comma [0] 2 3 3 7 15" xfId="28290"/>
    <cellStyle name="Comma [0] 2 2 7 8 2 2 2" xfId="28291"/>
    <cellStyle name="Comma [0] 2 2 4 6 3 2 2 5" xfId="28292"/>
    <cellStyle name="Comma [0] 2 3 3 7 16" xfId="28293"/>
    <cellStyle name="Comma [0] 2 2 7 8 2 2 3" xfId="28294"/>
    <cellStyle name="Comma [0] 4 2 3 7 2 2 4" xfId="28295"/>
    <cellStyle name="Comma [0] 3 3 2 8 2 4 2" xfId="28296"/>
    <cellStyle name="Comma [0] 2 2 4 6 3 2 3 2" xfId="28297"/>
    <cellStyle name="Comma [0] 3 3 2 8 2 6" xfId="28298"/>
    <cellStyle name="Comma [0] 2 2 4 6 3 2 5" xfId="28299"/>
    <cellStyle name="Comma [0] 2 2 4 6 4 10" xfId="28300"/>
    <cellStyle name="Comma [0] 3 7 8" xfId="28301"/>
    <cellStyle name="Comma [0] 2 2 4 6 4 2 2 2 2" xfId="28302"/>
    <cellStyle name="Comma [0] 4 7 7 6 2" xfId="28303"/>
    <cellStyle name="Comma [0] 2 2 4 6 4 2 2 4" xfId="28304"/>
    <cellStyle name="Comma [0] 2 2 9 3 3 2 5" xfId="28305"/>
    <cellStyle name="Comma [0] 2 2 7 9 2 2 2" xfId="28306"/>
    <cellStyle name="Comma [0] 2 2 4 6 4 2 2 5" xfId="28307"/>
    <cellStyle name="Comma [0] 4 2 3 8 2 2 4" xfId="28308"/>
    <cellStyle name="Comma [0] 2 2 4 6 4 2 3 2" xfId="28309"/>
    <cellStyle name="Comma [0] 2 4 3 13" xfId="28310"/>
    <cellStyle name="Comma [0] 2 2 4 6 4 2 4 2" xfId="28311"/>
    <cellStyle name="Comma [0] 2 3 3 7 3 2 2 4" xfId="28312"/>
    <cellStyle name="Comma [0] 2 2 4 6 4 2 5" xfId="28313"/>
    <cellStyle name="Comma [0] 2 4 2 10 4" xfId="28314"/>
    <cellStyle name="Comma [0] 3 2 6 3 2 2 3" xfId="28315"/>
    <cellStyle name="Comma [0] 2 2 4 8 4 2 7" xfId="28316"/>
    <cellStyle name="Comma [0] 2 2 4 6 4 3" xfId="28317"/>
    <cellStyle name="Comma [0] 2 2 4 6 4 3 3" xfId="28318"/>
    <cellStyle name="Comma [0] 2 2 4 6 4 3 4" xfId="28319"/>
    <cellStyle name="Comma [0] 2 2 4 6 4 3 5" xfId="28320"/>
    <cellStyle name="Comma [0] 3 2 2 15 2 6" xfId="28321"/>
    <cellStyle name="Comma [0] 2 2 4 6 4 4 3" xfId="28322"/>
    <cellStyle name="Comma [0] 2 3 3 2 6 3 2 4" xfId="28323"/>
    <cellStyle name="Comma [0] 3 2 2 15 2 7" xfId="28324"/>
    <cellStyle name="Comma [0] 2 2 4 6 4 4 4" xfId="28325"/>
    <cellStyle name="Comma [0] 2 3 3 2 6 3 2 5" xfId="28326"/>
    <cellStyle name="Comma [0] 2 2 4 6 4 4 5" xfId="28327"/>
    <cellStyle name="Comma [0] 2 4 2 10 6" xfId="28328"/>
    <cellStyle name="Comma [0] 3 2 15 2 4 2" xfId="28329"/>
    <cellStyle name="Comma [0] 3 2 6 3 2 2 5" xfId="28330"/>
    <cellStyle name="Comma [0] 2 2 4 6 4 5" xfId="28331"/>
    <cellStyle name="Comma [0] 3 2 2 15 3 5" xfId="28332"/>
    <cellStyle name="Comma [0] 2 2 4 6 4 5 2" xfId="28333"/>
    <cellStyle name="Comma [0] 3 2 2 15 4 5" xfId="28334"/>
    <cellStyle name="Comma [0] 2 2 4 6 4 6 2" xfId="28335"/>
    <cellStyle name="Comma [0] 3 2 2 15 5 5" xfId="28336"/>
    <cellStyle name="Comma [0] 2 2 4 6 4 7 2" xfId="28337"/>
    <cellStyle name="Comma [0] 4 2 6 6 4 4" xfId="28338"/>
    <cellStyle name="Comma [0] 3 4 6 5 2 2 4" xfId="28339"/>
    <cellStyle name="Comma [0] 2 3 8 5 2 2 2 2" xfId="28340"/>
    <cellStyle name="Comma [0] 2 2 4 6 4 8" xfId="28341"/>
    <cellStyle name="Comma [0] 2 2 4 6 4 9" xfId="28342"/>
    <cellStyle name="Comma [0] 2 4 2 11 3" xfId="28343"/>
    <cellStyle name="Comma [0] 3 2 6 3 2 3 2" xfId="28344"/>
    <cellStyle name="Comma [0] 2 2 4 8 4 3 6" xfId="28345"/>
    <cellStyle name="Comma [0] 2 2 4 6 5 2" xfId="28346"/>
    <cellStyle name="Comma [0] 4 8 7 6 2" xfId="28347"/>
    <cellStyle name="Comma [0] 2 2 4 6 5 2 2 4" xfId="28348"/>
    <cellStyle name="Comma [0] 2 2 9 4 3 2 5" xfId="28349"/>
    <cellStyle name="Comma [0] 2 2 4 6 5 2 2 5" xfId="28350"/>
    <cellStyle name="Comma [0] 3 17 3 2" xfId="28351"/>
    <cellStyle name="Comma [0] 2 2 4 6 5 2 3" xfId="28352"/>
    <cellStyle name="Comma [0] 2 2 4 6 5 2 3 2" xfId="28353"/>
    <cellStyle name="Comma [0] 2 2 4 6 5 2 4" xfId="28354"/>
    <cellStyle name="Comma [0] 2 3 17 2 2 2 2" xfId="28355"/>
    <cellStyle name="Comma [0] 2 2 4 6 5 2 4 2" xfId="28356"/>
    <cellStyle name="Comma [0] 2 3 3 7 4 2 2 4" xfId="28357"/>
    <cellStyle name="Comma [0] 2 2 4 6 5 2 5" xfId="28358"/>
    <cellStyle name="Comma [0] 2 4 2 11 4" xfId="28359"/>
    <cellStyle name="Comma [0] 3 12 4 4 2 2" xfId="28360"/>
    <cellStyle name="Comma [0] 2 2 4 8 4 3 7" xfId="28361"/>
    <cellStyle name="Comma [0] 2 2 4 6 5 3" xfId="28362"/>
    <cellStyle name="Comma [0] 2 4 2 11 4 2" xfId="28363"/>
    <cellStyle name="Comma [0] 2 2 4 6 5 3 2" xfId="28364"/>
    <cellStyle name="Comma [0] 4 2 7 6 3 6" xfId="28365"/>
    <cellStyle name="Comma [0] 2 2 4 6 5 3 2 2 2" xfId="28366"/>
    <cellStyle name="Comma [0] 4 8 8 6 2" xfId="28367"/>
    <cellStyle name="Comma [0] 2 2 4 6 5 3 2 4" xfId="28368"/>
    <cellStyle name="Comma [0] 2 2 4 6 5 3 2 5" xfId="28369"/>
    <cellStyle name="Comma [0] 3 18 3 2" xfId="28370"/>
    <cellStyle name="Comma [0] 2 2 4 6 5 3 3" xfId="28371"/>
    <cellStyle name="Comma [0] 2 3 3 9 10 2 3" xfId="28372"/>
    <cellStyle name="Comma [0] 2 2 4 6 5 3 3 2" xfId="28373"/>
    <cellStyle name="Comma [0] 2 2 4 6 5 3 4 2" xfId="28374"/>
    <cellStyle name="Comma [0] 2 3 3 7 4 3 2 4" xfId="28375"/>
    <cellStyle name="Comma [0] 4 6 2 2 2 4" xfId="28376"/>
    <cellStyle name="Comma [0] 2 3 2 10 2 2 2 2" xfId="28377"/>
    <cellStyle name="Comma [0] 2 3 2 10 2 2 3" xfId="28378"/>
    <cellStyle name="Comma [0] 2 2 4 6 5 3 5" xfId="28379"/>
    <cellStyle name="Comma [0] 3 2 2 16 2 5" xfId="28380"/>
    <cellStyle name="Comma [0] 2 2 4 6 5 4 2" xfId="28381"/>
    <cellStyle name="Comma [0] 2 2 4 6 5 4 2 2" xfId="28382"/>
    <cellStyle name="Comma [0] 2 2 4 6 5 4 3" xfId="28383"/>
    <cellStyle name="Comma [0] 3 3 5 7 5 2 2" xfId="28384"/>
    <cellStyle name="Comma [0] 2 3 2 10 2 3 2" xfId="28385"/>
    <cellStyle name="Comma [0] 2 2 4 6 5 4 4" xfId="28386"/>
    <cellStyle name="Comma [0] 2 2 4 6 5 4 5" xfId="28387"/>
    <cellStyle name="Comma [0] 2 4 2 11 6" xfId="28388"/>
    <cellStyle name="Comma [0] 2 2 4 6 5 5" xfId="28389"/>
    <cellStyle name="Comma [0] 2 2 4 6 5 5 2" xfId="28390"/>
    <cellStyle name="Comma [0] 3 2 2 4 8 2 2 5" xfId="28391"/>
    <cellStyle name="Comma [0] 2 2 4 6 5 5 2 2" xfId="28392"/>
    <cellStyle name="Comma [0] 4 2 6 6 5 2" xfId="28393"/>
    <cellStyle name="Comma [0] 3 4 6 5 2 3 2" xfId="28394"/>
    <cellStyle name="Comma [0] 2 4 2 11 7" xfId="28395"/>
    <cellStyle name="Comma [0] 2 2 4 6 5 6" xfId="28396"/>
    <cellStyle name="Comma [0] 2 2 4 6 5 6 2" xfId="28397"/>
    <cellStyle name="Comma [0] 2 2 4 6 5 7" xfId="28398"/>
    <cellStyle name="Comma [0] 2 2 4 6 5 8" xfId="28399"/>
    <cellStyle name="Comma [0] 2 2 4 6 5 9" xfId="28400"/>
    <cellStyle name="Comma [0] 2 4 2 12 3" xfId="28401"/>
    <cellStyle name="Comma [0] 3 2 6 3 2 4 2" xfId="28402"/>
    <cellStyle name="Comma [0] 2 2 4 6 6 2" xfId="28403"/>
    <cellStyle name="Comma [0] 4 9 7 6 2" xfId="28404"/>
    <cellStyle name="Comma [0] 2 2 4 6 6 2 2 4" xfId="28405"/>
    <cellStyle name="Comma [0] 2 2 9 5 3 2 5" xfId="28406"/>
    <cellStyle name="Comma [0] 2 2 4 6 6 2 2 5" xfId="28407"/>
    <cellStyle name="Comma [0] 4 6 7 2 4 2" xfId="28408"/>
    <cellStyle name="Comma [0] 2 2 4 6 6 2 3" xfId="28409"/>
    <cellStyle name="Comma [0] 2 2 4 6 6 2 3 2" xfId="28410"/>
    <cellStyle name="Comma [0] 2 2 4 6 6 2 4" xfId="28411"/>
    <cellStyle name="Comma [0] 2 2 4 6 6 2 4 2" xfId="28412"/>
    <cellStyle name="Comma [0] 2 3 3 7 5 2 2 4" xfId="28413"/>
    <cellStyle name="Comma [0] 2 2 4 6 6 2 5" xfId="28414"/>
    <cellStyle name="Comma [0] 2 4 2 12 4" xfId="28415"/>
    <cellStyle name="Comma [0] 2 2 4 6 6 3" xfId="28416"/>
    <cellStyle name="Comma [0] 2 2 4 6 6 3 2" xfId="28417"/>
    <cellStyle name="Comma [0] 4 9 8 6 2" xfId="28418"/>
    <cellStyle name="Comma [0] 2 2 4 6 6 3 2 4" xfId="28419"/>
    <cellStyle name="Comma [0] 2 2 4 6 6 3 2 5" xfId="28420"/>
    <cellStyle name="Comma [0] 2 2 4 6 6 3 3" xfId="28421"/>
    <cellStyle name="Comma [0] 2 3 2 10 3 2 2" xfId="28422"/>
    <cellStyle name="Comma [0] 2 2 4 6 6 3 4" xfId="28423"/>
    <cellStyle name="Comma [0] 2 2 4 6 6 3 4 2" xfId="28424"/>
    <cellStyle name="Comma [0] 2 3 3 7 5 3 2 4" xfId="28425"/>
    <cellStyle name="Comma [0] 4 6 3 2 2 4" xfId="28426"/>
    <cellStyle name="Comma [0] 2 3 2 10 3 2 2 2" xfId="28427"/>
    <cellStyle name="Comma [0] 2 3 2 10 3 2 3" xfId="28428"/>
    <cellStyle name="Comma [0] 3 4 2 10 2 2 2" xfId="28429"/>
    <cellStyle name="Comma [0] 2 2 4 6 6 3 5" xfId="28430"/>
    <cellStyle name="Comma [0] 4 3 7 4 2 2 2" xfId="28431"/>
    <cellStyle name="Comma [0] 2 4 2 12 5" xfId="28432"/>
    <cellStyle name="Comma [0] 2 2 4 6 6 4" xfId="28433"/>
    <cellStyle name="Comma [0] 3 2 2 17 2 5" xfId="28434"/>
    <cellStyle name="Comma [0] 2 2 4 6 6 4 2" xfId="28435"/>
    <cellStyle name="Comma [0] 2 2 4 6 6 4 2 2" xfId="28436"/>
    <cellStyle name="Comma [0] 3 2 2 5 6 3 2 2 2" xfId="28437"/>
    <cellStyle name="Comma [0] 2 2 4 6 6 4 3" xfId="28438"/>
    <cellStyle name="Comma [0] 2 3 2 10 3 3 2" xfId="28439"/>
    <cellStyle name="Comma [0] 2 2 4 6 6 4 4" xfId="28440"/>
    <cellStyle name="Comma [0] 2 2 4 6 6 4 5" xfId="28441"/>
    <cellStyle name="Comma [0] 2 2 4 6 6 5" xfId="28442"/>
    <cellStyle name="Comma [0] 2 2 4 6 6 5 2" xfId="28443"/>
    <cellStyle name="Comma [0] 2 2 4 6 6 5 2 2" xfId="28444"/>
    <cellStyle name="Comma [0] 3 2 2 7 5 3 2 5" xfId="28445"/>
    <cellStyle name="Comma [0] 2 3 2 10 3 4 2" xfId="28446"/>
    <cellStyle name="Comma [0] 2 2 4 6 6 5 4" xfId="28447"/>
    <cellStyle name="Comma [0] 2 2 4 6 6 6" xfId="28448"/>
    <cellStyle name="Comma [0] 2 2 4 6 6 6 2" xfId="28449"/>
    <cellStyle name="Comma [0] 2 3 3 5 5 4 2 2" xfId="28450"/>
    <cellStyle name="Comma [0] 4 4 3 3 2 2" xfId="28451"/>
    <cellStyle name="Comma [0] 2 2 7 2 2 3" xfId="28452"/>
    <cellStyle name="Comma [0] 2 2 4 6 7 10" xfId="28453"/>
    <cellStyle name="Comma [0] 2 4 3 6 3" xfId="28454"/>
    <cellStyle name="Comma [0] 2 2 4 6 7 2 2" xfId="28455"/>
    <cellStyle name="Comma [0] 3 2 4 9 3" xfId="28456"/>
    <cellStyle name="Comma [0] 2 2 4 6 7 2 2 2 2" xfId="28457"/>
    <cellStyle name="Comma [0] 4 6 7 3 4 2" xfId="28458"/>
    <cellStyle name="Comma [0] 2 2 4 6 7 2 3" xfId="28459"/>
    <cellStyle name="Comma [0] 2 2 4 6 7 2 3 2" xfId="28460"/>
    <cellStyle name="Comma [0] 2 2 4 6 7 2 4" xfId="28461"/>
    <cellStyle name="Comma [0] 2 2 4 6 7 2 4 2" xfId="28462"/>
    <cellStyle name="Comma [0] 2 3 3 7 6 2 2 4" xfId="28463"/>
    <cellStyle name="Comma [0] 2 2 4 6 7 2 5" xfId="28464"/>
    <cellStyle name="Comma [0] 2 4 2 13 4" xfId="28465"/>
    <cellStyle name="Comma [0] 2 2 4 6 7 3" xfId="28466"/>
    <cellStyle name="Comma [0] 2 2 4 6 7 3 2" xfId="28467"/>
    <cellStyle name="Comma [0] 3 3 4 9 3" xfId="28468"/>
    <cellStyle name="Comma [0] 2 2 4 6 7 3 2 2 2" xfId="28469"/>
    <cellStyle name="Comma [0] 2 2 4 6 7 3 2 4" xfId="28470"/>
    <cellStyle name="Comma [0] 2 2 4 6 7 3 3" xfId="28471"/>
    <cellStyle name="Comma [0] 2 3 2 10 4 2 2" xfId="28472"/>
    <cellStyle name="Comma [0] 2 2 4 6 7 3 4" xfId="28473"/>
    <cellStyle name="Comma [0] 2 2 4 6 7 3 4 2" xfId="28474"/>
    <cellStyle name="Comma [0] 2 3 3 7 6 3 2 4" xfId="28475"/>
    <cellStyle name="Comma [0] 2 2 4 6 7 3 5" xfId="28476"/>
    <cellStyle name="Comma [0] 4 3 7 4 2 3 2" xfId="28477"/>
    <cellStyle name="Comma [0] 2 4 2 13 5" xfId="28478"/>
    <cellStyle name="Comma [0] 2 2 4 6 7 4" xfId="28479"/>
    <cellStyle name="Comma [0] 3 2 2 18 2 5" xfId="28480"/>
    <cellStyle name="Comma [0] 2 2 4 6 7 4 2" xfId="28481"/>
    <cellStyle name="Comma [0] 2 2 4 6 7 4 2 2" xfId="28482"/>
    <cellStyle name="Comma [0] 2 2 4 6 7 4 3" xfId="28483"/>
    <cellStyle name="Comma [0] 2 2 4 6 7 4 4" xfId="28484"/>
    <cellStyle name="Comma [0] 2 2 4 6 7 4 5" xfId="28485"/>
    <cellStyle name="Comma [0] 2 2 4 6 7 5" xfId="28486"/>
    <cellStyle name="Comma [0] 2 2 4 6 7 5 2" xfId="28487"/>
    <cellStyle name="Comma [0] 2 2 4 6 7 5 2 2" xfId="28488"/>
    <cellStyle name="Comma [0] 2 2 4 6 7 5 3" xfId="28489"/>
    <cellStyle name="Comma [0] 2 2 4 6 7 5 4" xfId="28490"/>
    <cellStyle name="Comma [0] 2 2 4 6 7 5 5" xfId="28491"/>
    <cellStyle name="Comma [0] 2 2 4 6 7 7 2" xfId="28492"/>
    <cellStyle name="Comma [0] 2 2 4 6 7 8" xfId="28493"/>
    <cellStyle name="Comma [0] 2 2 4 6 7 9" xfId="28494"/>
    <cellStyle name="Comma [0] 5 2 8 3 2 2" xfId="28495"/>
    <cellStyle name="Comma [0] 2 4 2 5 3 2 2 2" xfId="28496"/>
    <cellStyle name="Comma [0] 3 2 6 3 2 6" xfId="28497"/>
    <cellStyle name="Comma [0] 2 2 4 6 8" xfId="28498"/>
    <cellStyle name="Comma [0] 2 2 4 6 8 2" xfId="28499"/>
    <cellStyle name="Comma [0] 2 3 10 7 2 2 3" xfId="28500"/>
    <cellStyle name="Comma [0] 3 2 5 10 7" xfId="28501"/>
    <cellStyle name="Comma [0] 3 11 2 3 4" xfId="28502"/>
    <cellStyle name="Comma [0] 2 2 4 6 8 2 2" xfId="28503"/>
    <cellStyle name="Comma [0] 2 3 10" xfId="28504"/>
    <cellStyle name="Comma [0] 4 2 4 9 3" xfId="28505"/>
    <cellStyle name="Comma [0] 2 2 4 6 8 2 2 2 2" xfId="28506"/>
    <cellStyle name="Comma [0] 2 3 10 2 2" xfId="28507"/>
    <cellStyle name="Comma [0] 3 11 2 3 5" xfId="28508"/>
    <cellStyle name="Comma [0] 2 2 4 6 8 2 3" xfId="28509"/>
    <cellStyle name="Comma [0] 2 3 11" xfId="28510"/>
    <cellStyle name="Comma [0] 3 2 2 8 6 8" xfId="28511"/>
    <cellStyle name="Comma [0] 2 2 4 6 8 2 3 2" xfId="28512"/>
    <cellStyle name="Comma [0] 2 3 11 2" xfId="28513"/>
    <cellStyle name="Comma [0] 3 11 2 3 6" xfId="28514"/>
    <cellStyle name="Comma [0] 2 2 4 6 8 2 4" xfId="28515"/>
    <cellStyle name="Comma [0] 2 3 12" xfId="28516"/>
    <cellStyle name="Comma [0] 3 2 2 8 7 8" xfId="28517"/>
    <cellStyle name="Comma [0] 2 2 4 6 8 2 4 2" xfId="28518"/>
    <cellStyle name="Comma [0] 2 3 12 2" xfId="28519"/>
    <cellStyle name="Comma [0] 2 3 3 7 7 2 2 4" xfId="28520"/>
    <cellStyle name="Comma [0] 3 11 2 3 7" xfId="28521"/>
    <cellStyle name="Comma [0] 2 2 4 6 8 2 5" xfId="28522"/>
    <cellStyle name="Comma [0] 2 3 13" xfId="28523"/>
    <cellStyle name="Comma [0] 2 2 4 6 8 2 6" xfId="28524"/>
    <cellStyle name="Comma [0] 2 3 14" xfId="28525"/>
    <cellStyle name="Comma [0] 2 2 4 6 8 2 7" xfId="28526"/>
    <cellStyle name="Comma [0] 2 3 15" xfId="28527"/>
    <cellStyle name="Comma [0] 2 3 20" xfId="28528"/>
    <cellStyle name="Comma [0] 3 2 5 11 7" xfId="28529"/>
    <cellStyle name="Comma [0] 3 11 2 4 4" xfId="28530"/>
    <cellStyle name="Comma [0] 2 2 4 6 8 3 2" xfId="28531"/>
    <cellStyle name="Comma [0] 2 2 4 6 8 3 2 4" xfId="28532"/>
    <cellStyle name="Comma [0] 3 11 2 4 5" xfId="28533"/>
    <cellStyle name="Comma [0] 2 2 4 6 8 3 3" xfId="28534"/>
    <cellStyle name="Comma [0] 3 2 2 9 6 8" xfId="28535"/>
    <cellStyle name="Comma [0] 2 2 4 6 8 3 3 2" xfId="28536"/>
    <cellStyle name="Comma [0] 2 3 2 10 5 2 2" xfId="28537"/>
    <cellStyle name="Comma [0] 2 2 4 6 8 3 4" xfId="28538"/>
    <cellStyle name="Comma [0] 3 2 2 9 7 8" xfId="28539"/>
    <cellStyle name="Comma [0] 2 2 4 6 8 3 4 2" xfId="28540"/>
    <cellStyle name="Comma [0] 2 3 3 7 7 3 2 4" xfId="28541"/>
    <cellStyle name="Comma [0] 2 2 4 6 8 3 5" xfId="28542"/>
    <cellStyle name="Comma [0] 2 2 4 6 8 3 6" xfId="28543"/>
    <cellStyle name="Comma [0] 2 2 4 6 8 3 7" xfId="28544"/>
    <cellStyle name="Comma [0] 2 2 4 6 8 4" xfId="28545"/>
    <cellStyle name="Comma [0] 2 3 10 7 2 2 5" xfId="28546"/>
    <cellStyle name="Comma [0] 3 11 2 5 4" xfId="28547"/>
    <cellStyle name="Comma [0] 2 2 4 6 8 4 2" xfId="28548"/>
    <cellStyle name="Comma [0] 2 3 4 2 2 2 5" xfId="28549"/>
    <cellStyle name="Comma [0] 2 2 4 6 8 4 2 2" xfId="28550"/>
    <cellStyle name="Comma [0] 3 11 2 5 5" xfId="28551"/>
    <cellStyle name="Comma [0] 2 2 4 6 8 4 3" xfId="28552"/>
    <cellStyle name="Comma [0] 2 2 4 6 8 4 4" xfId="28553"/>
    <cellStyle name="Comma [0] 4 6 10 2 2" xfId="28554"/>
    <cellStyle name="Comma [0] 2 2 4 6 8 4 5" xfId="28555"/>
    <cellStyle name="Comma [0] 2 2 4 6 8 5" xfId="28556"/>
    <cellStyle name="Comma [0] 2 2 4 6 8 5 2" xfId="28557"/>
    <cellStyle name="Comma [0] 2 2 4 6 8 5 2 2" xfId="28558"/>
    <cellStyle name="Comma [0] 2 2 4 6 8 5 3" xfId="28559"/>
    <cellStyle name="Comma [0] 2 2 4 6 8 5 4" xfId="28560"/>
    <cellStyle name="Comma [0] 4 6 10 3 2" xfId="28561"/>
    <cellStyle name="Comma [0] 2 2 4 6 8 5 5" xfId="28562"/>
    <cellStyle name="Comma [0] 2 2 4 6 8 6" xfId="28563"/>
    <cellStyle name="Comma [0] 2 2 4 6 8 7 2" xfId="28564"/>
    <cellStyle name="Comma [0] 2 4 10" xfId="28565"/>
    <cellStyle name="Comma [0] 2 2 4 6 8 9" xfId="28566"/>
    <cellStyle name="Comma [0] 3 2 6 3 2 7" xfId="28567"/>
    <cellStyle name="Comma [0] 2 2 4 6 9" xfId="28568"/>
    <cellStyle name="Comma [0] 2 2 4 6 9 2" xfId="28569"/>
    <cellStyle name="Comma [0] 3 11 3 3 4" xfId="28570"/>
    <cellStyle name="Comma [0] 2 2 4 6 9 2 2" xfId="28571"/>
    <cellStyle name="Comma [0] 3 11 3 3 5" xfId="28572"/>
    <cellStyle name="Comma [0] 2 2 4 6 9 2 3" xfId="28573"/>
    <cellStyle name="Comma [0] 3 11 3 3 6" xfId="28574"/>
    <cellStyle name="Comma [0] 2 2 4 6 9 2 4" xfId="28575"/>
    <cellStyle name="Comma [0] 3 11 3 3 7" xfId="28576"/>
    <cellStyle name="Comma [0] 2 2 4 6 9 2 5" xfId="28577"/>
    <cellStyle name="Comma [0] 2 2 4 6 9 3" xfId="28578"/>
    <cellStyle name="Comma [0] 3 11 3 4 4" xfId="28579"/>
    <cellStyle name="Comma [0] 2 2 4 6 9 3 2" xfId="28580"/>
    <cellStyle name="Comma [0] 4 7 7 2 2 5" xfId="28581"/>
    <cellStyle name="Comma [0] 2 3 2 8 2 2" xfId="28582"/>
    <cellStyle name="Comma [0] 2 2 4 6 9 4" xfId="28583"/>
    <cellStyle name="Comma [0] 3 2 2 2 7 2 5" xfId="28584"/>
    <cellStyle name="Comma [0] 2 2 4 7 10 3" xfId="28585"/>
    <cellStyle name="Comma [0] 3 9 3 3 3 2" xfId="28586"/>
    <cellStyle name="Comma [0] 2 2 5 3 3" xfId="28587"/>
    <cellStyle name="Comma [0] 2 2 4 7" xfId="28588"/>
    <cellStyle name="Comma [0] 2 2 4 7 10" xfId="28589"/>
    <cellStyle name="Comma [0] 3 8 8 5 2 2" xfId="28590"/>
    <cellStyle name="Comma [0] 2 2 5 3" xfId="28591"/>
    <cellStyle name="Comma [0] 2 2 4 7 10 3 2" xfId="28592"/>
    <cellStyle name="Comma [0] 2 2 5 3 3 2" xfId="28593"/>
    <cellStyle name="Comma [0] 2 2 4 7 2" xfId="28594"/>
    <cellStyle name="Comma [0] 3 2 2 2 7 2 6" xfId="28595"/>
    <cellStyle name="Comma [0] 2 2 4 7 10 4" xfId="28596"/>
    <cellStyle name="Comma [0] 2 2 5 3 4" xfId="28597"/>
    <cellStyle name="Comma [0] 2 2 4 8" xfId="28598"/>
    <cellStyle name="Comma [0] 3 2 2 2 7 2 7" xfId="28599"/>
    <cellStyle name="Comma [0] 2 2 4 7 10 5" xfId="28600"/>
    <cellStyle name="Comma [0] 2 2 5 3 5" xfId="28601"/>
    <cellStyle name="Comma [0] 4 9 4 3 3 2" xfId="28602"/>
    <cellStyle name="Comma [0] 2 2 4 9" xfId="28603"/>
    <cellStyle name="Comma [0] 2 2 4 7 10 6" xfId="28604"/>
    <cellStyle name="Comma [0] 2 2 5 3 6" xfId="28605"/>
    <cellStyle name="Comma [0] 2 2 4 7 10 7" xfId="28606"/>
    <cellStyle name="Comma [0] 4 2 2 3 4 2 2" xfId="28607"/>
    <cellStyle name="Comma [0] 2 2 5 3 7" xfId="28608"/>
    <cellStyle name="Comma [0] 2 2 4 7 11" xfId="28609"/>
    <cellStyle name="Comma [0] 2 2 5 4" xfId="28610"/>
    <cellStyle name="Comma [0] 2 2 4 7 13" xfId="28611"/>
    <cellStyle name="Comma [0] 3 2 2 2 7 3 2 2" xfId="28612"/>
    <cellStyle name="Comma [0] 2 2 5 6" xfId="28613"/>
    <cellStyle name="Comma [0] 3 2 2 2 7 3 4" xfId="28614"/>
    <cellStyle name="Comma [0] 2 2 4 7 11 2" xfId="28615"/>
    <cellStyle name="Comma [0] 2 2 5 4 2" xfId="28616"/>
    <cellStyle name="Comma [0] 3 2 2 2 7 3 4 2" xfId="28617"/>
    <cellStyle name="Comma [0] 2 2 7 6" xfId="28618"/>
    <cellStyle name="Comma [0] 2 2 4 7 11 2 2" xfId="28619"/>
    <cellStyle name="Comma [0] 2 2 5 4 2 2" xfId="28620"/>
    <cellStyle name="Comma [0] 3 2 2 2 7 5 4" xfId="28621"/>
    <cellStyle name="Comma [0] 2 2 4 7 13 2" xfId="28622"/>
    <cellStyle name="Comma [0] 3 2 2 2 7 3 2 2 2" xfId="28623"/>
    <cellStyle name="Comma [0] 2 2 5 6 2" xfId="28624"/>
    <cellStyle name="Comma [0] 2 2 7 6 2" xfId="28625"/>
    <cellStyle name="Comma [0] 2 2 4 7 11 2 2 2" xfId="28626"/>
    <cellStyle name="Comma [0] 2 2 5 4 2 2 2" xfId="28627"/>
    <cellStyle name="Comma [0] 2 2 4 7 13 2 2" xfId="28628"/>
    <cellStyle name="Comma [0] 2 4 7 6" xfId="28629"/>
    <cellStyle name="Comma [0] 2 2 5 6 2 2" xfId="28630"/>
    <cellStyle name="Comma [0] 2 2 7 7" xfId="28631"/>
    <cellStyle name="Comma [0] 2 2 4 7 11 2 3" xfId="28632"/>
    <cellStyle name="Comma [0] 4 3 5 5 3 2 2 2" xfId="28633"/>
    <cellStyle name="Comma [0] 2 2 5 4 2 3" xfId="28634"/>
    <cellStyle name="Comma [0] 3 2 3 5 10" xfId="28635"/>
    <cellStyle name="Comma [0] 3 2 2 2 7 5 5" xfId="28636"/>
    <cellStyle name="Comma [0] 2 2 4 7 13 3" xfId="28637"/>
    <cellStyle name="Comma [0] 2 2 5 6 3" xfId="28638"/>
    <cellStyle name="Comma [0] 2 2 4 7 14" xfId="28639"/>
    <cellStyle name="Comma [0] 3 2 2 2 7 3 2 3" xfId="28640"/>
    <cellStyle name="Comma [0] 2 2 5 7" xfId="28641"/>
    <cellStyle name="Comma [0] 4 2 5 4 3 2 2 2" xfId="28642"/>
    <cellStyle name="Comma [0] 3 2 2 2 7 3 5" xfId="28643"/>
    <cellStyle name="Comma [0] 2 2 4 7 11 3" xfId="28644"/>
    <cellStyle name="Comma [0] 3 9 3 3 4 2" xfId="28645"/>
    <cellStyle name="Comma [0] 2 2 5 4 3" xfId="28646"/>
    <cellStyle name="Comma [0] 2 2 4 7 14 2" xfId="28647"/>
    <cellStyle name="Comma [0] 2 2 5 7 2" xfId="28648"/>
    <cellStyle name="Comma [0] 2 2 4 7 11 3 2" xfId="28649"/>
    <cellStyle name="Comma [0] 2 2 8 6" xfId="28650"/>
    <cellStyle name="Comma [0] 2 2 5 4 3 2" xfId="28651"/>
    <cellStyle name="Comma [0] 2 2 4 7 12" xfId="28652"/>
    <cellStyle name="Comma [0] 4 3 3 3 7 2" xfId="28653"/>
    <cellStyle name="Comma [0] 4 2 4 4 2 2 2 2" xfId="28654"/>
    <cellStyle name="Comma [0] 2 2 5 5" xfId="28655"/>
    <cellStyle name="Comma [0] 3 2 2 2 7 3 3 2" xfId="28656"/>
    <cellStyle name="Comma [0] 2 2 6 6" xfId="28657"/>
    <cellStyle name="Comma [0] 3 2 2 2 7 4 4" xfId="28658"/>
    <cellStyle name="Comma [0] 2 2 4 7 12 2" xfId="28659"/>
    <cellStyle name="Comma [0] 2 2 5 5 2" xfId="28660"/>
    <cellStyle name="Comma [0] 2 2 6 7" xfId="28661"/>
    <cellStyle name="Comma [0] 3 2 2 2 7 4 5" xfId="28662"/>
    <cellStyle name="Comma [0] 2 2 4 7 12 3" xfId="28663"/>
    <cellStyle name="Comma [0] 2 2 5 5 3" xfId="28664"/>
    <cellStyle name="Comma [0] 3 7 6 4 5" xfId="28665"/>
    <cellStyle name="Comma [0] 2 2 4 7 2 2 2 2 2" xfId="28666"/>
    <cellStyle name="Comma [0] 3 3 13 3 2 2" xfId="28667"/>
    <cellStyle name="Comma [0] 2 3 2 7 2 5 4" xfId="28668"/>
    <cellStyle name="Comma [0] 3 4 3 8 2 3 2" xfId="28669"/>
    <cellStyle name="Comma [0] 2 2 5 7 3 2 2 2" xfId="28670"/>
    <cellStyle name="Comma [0] 2 2 8 7 2 2 2" xfId="28671"/>
    <cellStyle name="Comma [0] 5 5 7 6 2" xfId="28672"/>
    <cellStyle name="Comma [0] 2 2 4 7 2 2 2 4" xfId="28673"/>
    <cellStyle name="Comma [0] 2 2 4 7 2 2 2 5" xfId="28674"/>
    <cellStyle name="Comma [0] 3 10 2 2 4 2" xfId="28675"/>
    <cellStyle name="Comma [0] 2 2 8 7 2 2 3" xfId="28676"/>
    <cellStyle name="Comma [0] 4 2 4 6 3 2 4" xfId="28677"/>
    <cellStyle name="Comma [0] 3 3 3 7 3 4 2" xfId="28678"/>
    <cellStyle name="Comma [0] 2 2 4 7 2 3 3 2" xfId="28679"/>
    <cellStyle name="Comma [0] 2 2 4 7 2 3 4 2" xfId="28680"/>
    <cellStyle name="Comma [0] 4 10 3 10" xfId="28681"/>
    <cellStyle name="Comma [0] 3 3 3 7 3 6" xfId="28682"/>
    <cellStyle name="Comma [0] 2 2 4 7 2 3 5" xfId="28683"/>
    <cellStyle name="Comma [0] 2 2 4 7 2 4 5" xfId="28684"/>
    <cellStyle name="Comma [0] 4 10 8 6" xfId="28685"/>
    <cellStyle name="Comma [0] 2 2 4 7 3 10" xfId="28686"/>
    <cellStyle name="Comma [0] 4 2 13 3 5" xfId="28687"/>
    <cellStyle name="Comma [0] 2 2 8 8 2 2 2" xfId="28688"/>
    <cellStyle name="Comma [0] 5 6 7 6 2" xfId="28689"/>
    <cellStyle name="Comma [0] 2 2 4 7 3 2 2 4" xfId="28690"/>
    <cellStyle name="Comma [0] 2 2 4 7 3 2 2 5" xfId="28691"/>
    <cellStyle name="Comma [0] 3 10 3 2 4 2" xfId="28692"/>
    <cellStyle name="Comma [0] 4 2 13 3 6" xfId="28693"/>
    <cellStyle name="Comma [0] 2 2 8 8 2 2 3" xfId="28694"/>
    <cellStyle name="Comma [0] 3 3 3 8 3 3" xfId="28695"/>
    <cellStyle name="Comma [0] 2 2 4 7 3 3 2" xfId="28696"/>
    <cellStyle name="Comma [0] 4 8 6 4 5" xfId="28697"/>
    <cellStyle name="Comma [0] 2 2 4 7 3 3 2 2 2" xfId="28698"/>
    <cellStyle name="Comma [0] 4 2 4 7 3 2 4" xfId="28699"/>
    <cellStyle name="Comma [0] 3 3 3 8 3 4 2" xfId="28700"/>
    <cellStyle name="Comma [0] 2 2 4 7 3 3 3 2" xfId="28701"/>
    <cellStyle name="Comma [0] 3 3 3 8 3 5" xfId="28702"/>
    <cellStyle name="Comma [0] 2 2 4 7 3 3 4" xfId="28703"/>
    <cellStyle name="Comma [0] 2 2 4 7 3 3 4 2" xfId="28704"/>
    <cellStyle name="Comma [0] 2 3 3 8 2 3 2 4" xfId="28705"/>
    <cellStyle name="Comma [0] 3 3 3 8 4 5" xfId="28706"/>
    <cellStyle name="Comma [0] 2 2 4 7 3 4 4" xfId="28707"/>
    <cellStyle name="Comma [0] 2 3 3 2 7 2 2 5" xfId="28708"/>
    <cellStyle name="Comma [0] 2 2 4 7 3 4 5" xfId="28709"/>
    <cellStyle name="Comma [0] 2 2 4 7 4 10" xfId="28710"/>
    <cellStyle name="Comma [0] 2 3 3 4 4 3 3 2" xfId="28711"/>
    <cellStyle name="Comma [0] 2 3 2 9 2 5" xfId="28712"/>
    <cellStyle name="Comma [0] 2 2 4 7 9 7" xfId="28713"/>
    <cellStyle name="Comma [0] 3 3 3 9 2 3" xfId="28714"/>
    <cellStyle name="Comma [0] 3 2 6 3 3 2 2 2" xfId="28715"/>
    <cellStyle name="Comma [0] 2 2 4 7 4 2 2" xfId="28716"/>
    <cellStyle name="Comma [0] 5 7 6 4 5" xfId="28717"/>
    <cellStyle name="Comma [0] 2 2 4 7 4 2 2 2 2" xfId="28718"/>
    <cellStyle name="Comma [0] 2 2 8 9 2 2 2" xfId="28719"/>
    <cellStyle name="Comma [0] 5 7 7 6 2" xfId="28720"/>
    <cellStyle name="Comma [0] 2 2 4 7 4 2 2 4" xfId="28721"/>
    <cellStyle name="Comma [0] 2 2 4 7 4 2 2 5" xfId="28722"/>
    <cellStyle name="Comma [0] 3 10 4 2 4 2" xfId="28723"/>
    <cellStyle name="Comma [0] 4 2 4 8 2 2 4" xfId="28724"/>
    <cellStyle name="Comma [0] 2 2 4 7 4 2 3 2" xfId="28725"/>
    <cellStyle name="Comma [0] 3 3 3 9 2 5" xfId="28726"/>
    <cellStyle name="Comma [0] 2 2 4 7 4 2 4" xfId="28727"/>
    <cellStyle name="Comma [0] 2 2 4 7 4 2 5" xfId="28728"/>
    <cellStyle name="Comma [0] 2 2 4 7 4 3 2" xfId="28729"/>
    <cellStyle name="Comma [0] 5 8 6 4 5" xfId="28730"/>
    <cellStyle name="Comma [0] 2 2 4 7 4 3 2 2 2" xfId="28731"/>
    <cellStyle name="Comma [0] 2 2 4 7 4 3 3" xfId="28732"/>
    <cellStyle name="Comma [0] 4 2 4 8 3 2 4" xfId="28733"/>
    <cellStyle name="Comma [0] 2 2 4 7 4 3 3 2" xfId="28734"/>
    <cellStyle name="Comma [0] 2 2 4 7 4 3 4" xfId="28735"/>
    <cellStyle name="Comma [0] 2 2 4 7 4 3 5" xfId="28736"/>
    <cellStyle name="Comma [0] 2 2 4 7 4 4 2" xfId="28737"/>
    <cellStyle name="Comma [0] 2 3 3 2 7 3 2 3" xfId="28738"/>
    <cellStyle name="Comma [0] 2 2 4 7 4 4 3" xfId="28739"/>
    <cellStyle name="Comma [0] 2 3 3 2 7 3 2 4" xfId="28740"/>
    <cellStyle name="Comma [0] 2 2 4 7 4 4 5" xfId="28741"/>
    <cellStyle name="Comma [0] 2 2 4 7 4 6 2" xfId="28742"/>
    <cellStyle name="Comma [0] 2 3 2 9 7 5" xfId="28743"/>
    <cellStyle name="Comma [0] 3 8 5 4" xfId="28744"/>
    <cellStyle name="Comma [0] 2 2 5 12 2 2" xfId="28745"/>
    <cellStyle name="Comma [0] 2 2 4 7 4 7 2" xfId="28746"/>
    <cellStyle name="Comma [0] 2 2 4 8 9 7" xfId="28747"/>
    <cellStyle name="Comma [0] 2 2 4 7 5 2 2" xfId="28748"/>
    <cellStyle name="Comma [0] 2 2 6 11" xfId="28749"/>
    <cellStyle name="Comma [0] 2 2 4 7 5 2 2 2 2" xfId="28750"/>
    <cellStyle name="Comma [0] 5 8 7 6 2" xfId="28751"/>
    <cellStyle name="Comma [0] 2 2 4 7 5 2 2 4" xfId="28752"/>
    <cellStyle name="Comma [0] 2 2 4 7 5 2 2 5" xfId="28753"/>
    <cellStyle name="Comma [0] 3 10 5 2 4 2" xfId="28754"/>
    <cellStyle name="Comma [0] 2 2 4 7 5 2 3 2" xfId="28755"/>
    <cellStyle name="Comma [0] 2 2 4 7 5 2 4" xfId="28756"/>
    <cellStyle name="Comma [0] 2 3 17 3 2 2 2" xfId="28757"/>
    <cellStyle name="Comma [0] 2 2 4 7 5 2 4 2" xfId="28758"/>
    <cellStyle name="Comma [0] 2 3 3 8 4 2 2 4" xfId="28759"/>
    <cellStyle name="Comma [0] 2 3 2 13 4 2" xfId="28760"/>
    <cellStyle name="Comma [0] 2 2 4 7 5 3 2 2 2" xfId="28761"/>
    <cellStyle name="Comma [0] 2 3 2 13 6" xfId="28762"/>
    <cellStyle name="Comma [0] 3 2 10 2 7 2" xfId="28763"/>
    <cellStyle name="Comma [0] 2 2 4 7 5 3 2 4" xfId="28764"/>
    <cellStyle name="Comma [0] 2 2 4 7 5 3 3" xfId="28765"/>
    <cellStyle name="Comma [0] 2 2 4 7 5 3 4 2" xfId="28766"/>
    <cellStyle name="Comma [0] 2 3 3 8 4 3 2 4" xfId="28767"/>
    <cellStyle name="Comma [0] 4 7 2 2 2 4" xfId="28768"/>
    <cellStyle name="Comma [0] 2 3 2 11 2 2 2 2" xfId="28769"/>
    <cellStyle name="Comma [0] 2 3 2 15 4" xfId="28770"/>
    <cellStyle name="Comma [0] 2 3 2 20 4" xfId="28771"/>
    <cellStyle name="Comma [0] 2 3 2 11 2 2 3" xfId="28772"/>
    <cellStyle name="Comma [0] 2 2 4 7 5 3 5" xfId="28773"/>
    <cellStyle name="Comma [0] 2 2 4 7 5 4 2" xfId="28774"/>
    <cellStyle name="Comma [0] 2 2 4 7 5 4 3" xfId="28775"/>
    <cellStyle name="Comma [0] 3 3 5 8 5 2 2" xfId="28776"/>
    <cellStyle name="Comma [0] 2 3 2 11 2 3 2" xfId="28777"/>
    <cellStyle name="Comma [0] 2 2 4 7 5 4 4" xfId="28778"/>
    <cellStyle name="Comma [0] 2 2 4 7 5 4 5" xfId="28779"/>
    <cellStyle name="Comma [0] 2 4 3 4 2 2 2 2" xfId="28780"/>
    <cellStyle name="Comma [0] 2 2 4 8 5 2 2 2 2" xfId="28781"/>
    <cellStyle name="Comma [0] 3 9 5 4" xfId="28782"/>
    <cellStyle name="Comma [0] 2 2 5 13 2 2" xfId="28783"/>
    <cellStyle name="Comma [0] 2 2 4 7 5 7 2" xfId="28784"/>
    <cellStyle name="Comma [0] 2 2 4 8 5 2 2 4" xfId="28785"/>
    <cellStyle name="Comma [0] 2 2 5 13 4" xfId="28786"/>
    <cellStyle name="Comma [0] 2 2 4 7 5 9" xfId="28787"/>
    <cellStyle name="Comma [0] 2 2 4 7 6 10" xfId="28788"/>
    <cellStyle name="Comma [0] 3 2 6 3 3 4 2" xfId="28789"/>
    <cellStyle name="Comma [0] 2 2 4 7 6 2" xfId="28790"/>
    <cellStyle name="Comma [0] 4 2 7 3 3 2 2 2" xfId="28791"/>
    <cellStyle name="Comma [0] 2 2 4 9 9 7" xfId="28792"/>
    <cellStyle name="Comma [0] 2 2 4 7 6 2 2" xfId="28793"/>
    <cellStyle name="Comma [0] 2 2 4 7 6 2 2 4" xfId="28794"/>
    <cellStyle name="Comma [0] 2 2 4 7 6 2 2 5" xfId="28795"/>
    <cellStyle name="Comma [0] 3 10 6 2 4 2" xfId="28796"/>
    <cellStyle name="Comma [0] 4 6 8 2 4 2" xfId="28797"/>
    <cellStyle name="Comma [0] 2 2 4 7 6 2 3" xfId="28798"/>
    <cellStyle name="Comma [0] 2 2 4 7 6 2 3 2" xfId="28799"/>
    <cellStyle name="Comma [0] 2 2 4 7 6 2 4" xfId="28800"/>
    <cellStyle name="Comma [0] 2 2 4 7 6 2 4 2" xfId="28801"/>
    <cellStyle name="Comma [0] 2 3 3 8 5 2 2 4" xfId="28802"/>
    <cellStyle name="Comma [0] 2 2 4 7 6 3 2" xfId="28803"/>
    <cellStyle name="Comma [0] 2 2 4 7 6 3 2 4" xfId="28804"/>
    <cellStyle name="Comma [0] 2 2 4 7 6 3 2 5" xfId="28805"/>
    <cellStyle name="Comma [0] 3 10 6 3 4 2" xfId="28806"/>
    <cellStyle name="Comma [0] 2 2 4 7 6 3 3" xfId="28807"/>
    <cellStyle name="Comma [0] 2 2 4 7 6 3 3 2" xfId="28808"/>
    <cellStyle name="Comma [0] 2 3 10 3 2 2 4" xfId="28809"/>
    <cellStyle name="Comma [0] 2 3 2 11 3 2 2" xfId="28810"/>
    <cellStyle name="Comma [0] 2 2 4 7 6 3 4" xfId="28811"/>
    <cellStyle name="Comma [0] 2 2 4 7 6 3 4 2" xfId="28812"/>
    <cellStyle name="Comma [0] 2 3 3 8 5 3 2 4" xfId="28813"/>
    <cellStyle name="Comma [0] 4 7 3 2 2 4" xfId="28814"/>
    <cellStyle name="Comma [0] 2 3 2 11 3 2 2 2" xfId="28815"/>
    <cellStyle name="Comma [0] 2 3 2 11 3 2 3" xfId="28816"/>
    <cellStyle name="Comma [0] 3 4 2 11 2 2 2" xfId="28817"/>
    <cellStyle name="Comma [0] 2 2 4 7 6 3 5" xfId="28818"/>
    <cellStyle name="Comma [0] 2 2 4 7 6 4" xfId="28819"/>
    <cellStyle name="Comma [0] 2 2 4 7 6 4 2" xfId="28820"/>
    <cellStyle name="Comma [0] 2 3 17 4" xfId="28821"/>
    <cellStyle name="Comma [0] 2 3 22 4" xfId="28822"/>
    <cellStyle name="Comma [0] 4 2 9 5 10" xfId="28823"/>
    <cellStyle name="Comma [0] 2 2 4 7 6 4 2 2" xfId="28824"/>
    <cellStyle name="Comma [0] 2 2 4 7 6 4 3" xfId="28825"/>
    <cellStyle name="Comma [0] 2 3 2 11 3 3 2" xfId="28826"/>
    <cellStyle name="Comma [0] 2 2 4 7 6 4 4" xfId="28827"/>
    <cellStyle name="Comma [0] 2 2 4 7 6 5 2" xfId="28828"/>
    <cellStyle name="Comma [0] 2 2 4 7 6 5 2 2" xfId="28829"/>
    <cellStyle name="Comma [0] 3 2 2 7 6 3 2 5" xfId="28830"/>
    <cellStyle name="Comma [0] 2 3 2 11 3 4 2" xfId="28831"/>
    <cellStyle name="Comma [0] 2 2 4 7 6 5 4" xfId="28832"/>
    <cellStyle name="Comma [0] 2 2 4 7 6 6" xfId="28833"/>
    <cellStyle name="Comma [0] 2 2 4 7 6 7 2" xfId="28834"/>
    <cellStyle name="Comma [0] 2 2 4 7 6 8" xfId="28835"/>
    <cellStyle name="Comma [0] 2 2 4 7 7 2" xfId="28836"/>
    <cellStyle name="Comma [0] 2 2 4 7 7 2 2" xfId="28837"/>
    <cellStyle name="Comma [0] 2 3 4 3 5 5" xfId="28838"/>
    <cellStyle name="Comma [0] 5 2 3 4" xfId="28839"/>
    <cellStyle name="Comma [0] 2 2 4 7 7 2 2 2 2" xfId="28840"/>
    <cellStyle name="Comma [0] 2 2 4 7 7 2 2 4" xfId="28841"/>
    <cellStyle name="Comma [0] 2 2 4 7 7 2 2 5" xfId="28842"/>
    <cellStyle name="Comma [0] 3 10 7 2 4 2" xfId="28843"/>
    <cellStyle name="Comma [0] 4 6 8 3 4 2" xfId="28844"/>
    <cellStyle name="Comma [0] 2 2 4 7 7 2 3" xfId="28845"/>
    <cellStyle name="Comma [0] 2 2 4 7 7 2 4" xfId="28846"/>
    <cellStyle name="Comma [0] 3 3 4 3 2 2 2 2" xfId="28847"/>
    <cellStyle name="Comma [0] 2 2 4 7 7 2 5" xfId="28848"/>
    <cellStyle name="Comma [0] 2 3 2 9 3 2 2 2 2" xfId="28849"/>
    <cellStyle name="Comma [0] 2 2 4 7 7 3 2" xfId="28850"/>
    <cellStyle name="Comma [0] 2 3 5 3 5 5" xfId="28851"/>
    <cellStyle name="Comma [0] 2 2 4 7 7 3 2 2 2" xfId="28852"/>
    <cellStyle name="Comma [0] 2 2 4 7 7 3 2 4" xfId="28853"/>
    <cellStyle name="Comma [0] 2 2 4 7 7 3 3" xfId="28854"/>
    <cellStyle name="Comma [0] 2 2 4 7 7 3 3 2" xfId="28855"/>
    <cellStyle name="Comma [0] 2 3 10 4 2 2 4" xfId="28856"/>
    <cellStyle name="Comma [0] 2 3 2 11 4 2 2" xfId="28857"/>
    <cellStyle name="Comma [0] 2 2 4 7 7 3 4" xfId="28858"/>
    <cellStyle name="Comma [0] 2 2 4 7 7 3 4 2" xfId="28859"/>
    <cellStyle name="Comma [0] 2 3 3 8 6 3 2 4" xfId="28860"/>
    <cellStyle name="Comma [0] 4 11 3 10" xfId="28861"/>
    <cellStyle name="Comma [0] 2 2 4 7 7 3 5" xfId="28862"/>
    <cellStyle name="Comma [0] 4 3 7 4 3 3 2" xfId="28863"/>
    <cellStyle name="Comma [0] 2 3 2 9 3 2 2 3" xfId="28864"/>
    <cellStyle name="Comma [0] 2 2 4 7 7 4" xfId="28865"/>
    <cellStyle name="Comma [0] 2 2 4 7 7 4 2" xfId="28866"/>
    <cellStyle name="Comma [0] 3 4 2 17" xfId="28867"/>
    <cellStyle name="Comma [0] 2 2 4 7 7 5 2" xfId="28868"/>
    <cellStyle name="Comma [0] 2 2 4 7 7 5 2 2" xfId="28869"/>
    <cellStyle name="Comma [0] 2 3 2 2 11" xfId="28870"/>
    <cellStyle name="Comma [0] 2 2 4 7 7 5 4" xfId="28871"/>
    <cellStyle name="Comma [0] 2 2 4 7 7 5 5" xfId="28872"/>
    <cellStyle name="Comma [0] 4 2 6 7 7 2" xfId="28873"/>
    <cellStyle name="Comma [0] 2 3 2 9 3 2 2 5" xfId="28874"/>
    <cellStyle name="Comma [0] 2 2 4 7 7 6" xfId="28875"/>
    <cellStyle name="Comma [0] 4 11 10 7" xfId="28876"/>
    <cellStyle name="Comma [0] 2 2 4 7 7 6 2" xfId="28877"/>
    <cellStyle name="Comma [0] 2 2 4 8 5 2 4 2" xfId="28878"/>
    <cellStyle name="Comma [0] 2 3 3 9 4 2 2 4" xfId="28879"/>
    <cellStyle name="Comma [0] 2 2 5 15 2" xfId="28880"/>
    <cellStyle name="Comma [0] 2 2 4 7 7 7" xfId="28881"/>
    <cellStyle name="Comma [0] 2 2 4 7 7 7 2" xfId="28882"/>
    <cellStyle name="Comma [0] 2 2 4 7 7 8" xfId="28883"/>
    <cellStyle name="Comma [0] 2 2 4 7 7 9" xfId="28884"/>
    <cellStyle name="Comma [0] 3 2 6 3 3 6" xfId="28885"/>
    <cellStyle name="Comma [0] 2 2 4 7 8" xfId="28886"/>
    <cellStyle name="Comma [0] 2 2 4 7 8 2" xfId="28887"/>
    <cellStyle name="Comma [0] 2 3 10 7 3 2 3" xfId="28888"/>
    <cellStyle name="Comma [0] 3 12 2 3 4" xfId="28889"/>
    <cellStyle name="Comma [0] 2 2 4 7 8 2 2" xfId="28890"/>
    <cellStyle name="Comma [0] 3 12 2 3 5" xfId="28891"/>
    <cellStyle name="Comma [0] 2 2 4 7 8 2 3" xfId="28892"/>
    <cellStyle name="Comma [0] 3 12 2 3 6" xfId="28893"/>
    <cellStyle name="Comma [0] 2 2 4 7 8 2 4" xfId="28894"/>
    <cellStyle name="Comma [0] 3 12 2 3 7" xfId="28895"/>
    <cellStyle name="Comma [0] 2 2 4 7 8 2 5" xfId="28896"/>
    <cellStyle name="Comma [0] 2 2 4 7 8 2 6" xfId="28897"/>
    <cellStyle name="Comma [0] 2 2 4 7 8 2 7" xfId="28898"/>
    <cellStyle name="Comma [0] 3 12 2 4 4" xfId="28899"/>
    <cellStyle name="Comma [0] 2 2 4 7 8 3 2" xfId="28900"/>
    <cellStyle name="Comma [0] 2 3 2 11 5 2 2" xfId="28901"/>
    <cellStyle name="Comma [0] 2 2 4 7 8 3 4" xfId="28902"/>
    <cellStyle name="Comma [0] 2 2 4 7 8 3 5" xfId="28903"/>
    <cellStyle name="Comma [0] 2 2 4 7 8 3 6" xfId="28904"/>
    <cellStyle name="Comma [0] 2 2 4 7 8 4" xfId="28905"/>
    <cellStyle name="Comma [0] 2 3 10 7 3 2 5" xfId="28906"/>
    <cellStyle name="Comma [0] 2 2 4 7 8 4 4" xfId="28907"/>
    <cellStyle name="Comma [0] 2 2 9 3 2 2 2 2" xfId="28908"/>
    <cellStyle name="Comma [0] 2 2 4 7 8 4 5" xfId="28909"/>
    <cellStyle name="Comma [0] 2 2 4 7 8 5" xfId="28910"/>
    <cellStyle name="Comma [0] 3 4 7 18" xfId="28911"/>
    <cellStyle name="Comma [0] 2 2 4 7 8 5 3" xfId="28912"/>
    <cellStyle name="Comma [0] 2 2 4 7 8 5 4" xfId="28913"/>
    <cellStyle name="Comma [0] 2 2 4 7 8 5 5" xfId="28914"/>
    <cellStyle name="Comma [0] 2 2 4 7 8 6" xfId="28915"/>
    <cellStyle name="Comma [0] 2 2 4 7 8 6 2" xfId="28916"/>
    <cellStyle name="Comma [0] 2 3 3 3 3 2 2 2 2" xfId="28917"/>
    <cellStyle name="Comma [0] 2 2 4 7 8 7" xfId="28918"/>
    <cellStyle name="Comma [0] 2 2 4 7 8 7 2" xfId="28919"/>
    <cellStyle name="Comma [0] 2 2 4 7 8 9" xfId="28920"/>
    <cellStyle name="Comma [0] 3 2 6 3 3 7" xfId="28921"/>
    <cellStyle name="Comma [0] 2 2 4 7 9" xfId="28922"/>
    <cellStyle name="Comma [0] 3 12 3 3 5" xfId="28923"/>
    <cellStyle name="Comma [0] 2 2 4 7 9 2 3" xfId="28924"/>
    <cellStyle name="Comma [0] 3 2 2 2 5 2 2 2 2" xfId="28925"/>
    <cellStyle name="Comma [0] 3 12 3 3 6" xfId="28926"/>
    <cellStyle name="Comma [0] 2 2 4 7 9 2 4" xfId="28927"/>
    <cellStyle name="Comma [0] 3 12 3 3 7" xfId="28928"/>
    <cellStyle name="Comma [0] 2 2 4 7 9 2 5" xfId="28929"/>
    <cellStyle name="Comma [0] 3 3 5 7 3 4" xfId="28930"/>
    <cellStyle name="Comma [0] 2 2 4 9 2 3 3" xfId="28931"/>
    <cellStyle name="Comma [0] 2 2 4 8 10" xfId="28932"/>
    <cellStyle name="Comma [0] 2 4 6 5 3 3 2" xfId="28933"/>
    <cellStyle name="Comma [0] 4 2 6 6 3 2 4" xfId="28934"/>
    <cellStyle name="Comma [0] 3 3 5 7 3 4 2" xfId="28935"/>
    <cellStyle name="Comma [0] 2 2 4 9 2 3 3 2" xfId="28936"/>
    <cellStyle name="Comma [0] 2 2 4 8 10 2" xfId="28937"/>
    <cellStyle name="Comma [0] 2 2 4 8 10 2 2" xfId="28938"/>
    <cellStyle name="Comma [0] 2 4 4 4 2 5" xfId="28939"/>
    <cellStyle name="Comma [0] 2 2 4 8 10 2 2 2" xfId="28940"/>
    <cellStyle name="Comma [0] 2 2 4 8 10 2 3" xfId="28941"/>
    <cellStyle name="Comma [0] 2 3 3 5 8 5 2 2" xfId="28942"/>
    <cellStyle name="Comma [0] 2 4 4 4 2 6" xfId="28943"/>
    <cellStyle name="Comma [0] 2 2 4 8 10 3 2" xfId="28944"/>
    <cellStyle name="Comma [0] 2 4 4 4 3 5" xfId="28945"/>
    <cellStyle name="Comma [0] 3 3 5 7 3 5" xfId="28946"/>
    <cellStyle name="Comma [0] 2 2 4 9 2 3 4" xfId="28947"/>
    <cellStyle name="Comma [0] 2 2 4 8 11" xfId="28948"/>
    <cellStyle name="Comma [0] 2 2 4 9 2 3 4 2" xfId="28949"/>
    <cellStyle name="Comma [0] 2 2 4 8 11 2" xfId="28950"/>
    <cellStyle name="Comma [0] 3 3 5 7 3 6" xfId="28951"/>
    <cellStyle name="Comma [0] 2 2 4 9 2 3 5" xfId="28952"/>
    <cellStyle name="Comma [0] 2 2 4 8 12" xfId="28953"/>
    <cellStyle name="Comma [0] 2 2 4 8 12 2" xfId="28954"/>
    <cellStyle name="Comma [0] 2 3 3 8 7 2 3 2" xfId="28955"/>
    <cellStyle name="Comma [0] 2 2 4 8 12 3" xfId="28956"/>
    <cellStyle name="Comma [0] 4 3 13 6 2" xfId="28957"/>
    <cellStyle name="Comma [0] 2 2 4 8 12 4" xfId="28958"/>
    <cellStyle name="Comma [0] 2 2 4 8 12 5" xfId="28959"/>
    <cellStyle name="Comma [0] 4 3 6 7 3 6" xfId="28960"/>
    <cellStyle name="Comma [0] 2 2 5 9 3" xfId="28961"/>
    <cellStyle name="Comma [0] 2 3 3 16 2 4" xfId="28962"/>
    <cellStyle name="Comma [0] 3 12 5 2 2 2" xfId="28963"/>
    <cellStyle name="Comma [0] 2 2 5 4 5 3" xfId="28964"/>
    <cellStyle name="Comma [0] 2 2 4 9 2 3 7" xfId="28965"/>
    <cellStyle name="Comma [0] 2 2 4 8 14" xfId="28966"/>
    <cellStyle name="Comma [0] 3 2 6 4 5 3" xfId="28967"/>
    <cellStyle name="Comma [0] 2 2 5 9 5" xfId="28968"/>
    <cellStyle name="Comma [0] 3 12 5 2 2 4" xfId="28969"/>
    <cellStyle name="Comma [0] 2 2 5 4 5 5" xfId="28970"/>
    <cellStyle name="Comma [0] 2 2 4 8 16" xfId="28971"/>
    <cellStyle name="Comma [0] 2 2 4 8 2 2 2 2 2" xfId="28972"/>
    <cellStyle name="Comma [0] 4 2 5 6 2 2 4" xfId="28973"/>
    <cellStyle name="Comma [0] 3 3 4 7 2 4 2" xfId="28974"/>
    <cellStyle name="Comma [0] 2 2 4 8 2 2 3 2" xfId="28975"/>
    <cellStyle name="Comma [0] 2 4 6 4 3 2 2 2" xfId="28976"/>
    <cellStyle name="Comma [0] 2 2 4 8 2 2 4 2" xfId="28977"/>
    <cellStyle name="Comma [0] 3 3 4 7 2 6" xfId="28978"/>
    <cellStyle name="Comma [0] 2 2 4 8 2 2 5" xfId="28979"/>
    <cellStyle name="Comma [0] 2 4 6 4 3 2 4" xfId="28980"/>
    <cellStyle name="Comma [0] 2 2 4 8 2 3 2 2 2" xfId="28981"/>
    <cellStyle name="Comma [0] 3 3 4 7 3 4" xfId="28982"/>
    <cellStyle name="Comma [0] 2 2 4 8 2 3 3" xfId="28983"/>
    <cellStyle name="Comma [0] 2 4 6 4 3 3 2" xfId="28984"/>
    <cellStyle name="Comma [0] 4 2 9 11 5" xfId="28985"/>
    <cellStyle name="Comma [0] 4 2 5 6 3 2 4" xfId="28986"/>
    <cellStyle name="Comma [0] 3 3 4 7 3 4 2" xfId="28987"/>
    <cellStyle name="Comma [0] 2 2 4 8 2 3 3 2" xfId="28988"/>
    <cellStyle name="Comma [0] 2 3 3 5 3 10" xfId="28989"/>
    <cellStyle name="Comma [0] 3 3 4 7 3 5" xfId="28990"/>
    <cellStyle name="Comma [0] 2 2 4 8 2 3 4" xfId="28991"/>
    <cellStyle name="Comma [0] 4 2 9 12 5" xfId="28992"/>
    <cellStyle name="Comma [0] 2 2 4 8 2 3 4 2" xfId="28993"/>
    <cellStyle name="Comma [0] 3 3 4 7 3 6" xfId="28994"/>
    <cellStyle name="Comma [0] 2 2 4 8 2 3 5" xfId="28995"/>
    <cellStyle name="Comma [0] 3 3 7 3 3 2 3" xfId="28996"/>
    <cellStyle name="Comma [0] 3 3 4 7 4 3" xfId="28997"/>
    <cellStyle name="Comma [0] 2 2 4 8 2 4 2" xfId="28998"/>
    <cellStyle name="Comma [0] 3 3 7 3 3 2 4" xfId="28999"/>
    <cellStyle name="Comma [0] 3 3 4 7 4 4" xfId="29000"/>
    <cellStyle name="Comma [0] 2 2 4 8 2 4 3" xfId="29001"/>
    <cellStyle name="Comma [0] 2 4 6 4 3 4 2" xfId="29002"/>
    <cellStyle name="Comma [0] 3 3 7 3 3 2 5" xfId="29003"/>
    <cellStyle name="Comma [0] 3 3 4 7 4 5" xfId="29004"/>
    <cellStyle name="Comma [0] 2 2 4 8 2 4 4" xfId="29005"/>
    <cellStyle name="Comma [0] 3 3 4 8 3 3" xfId="29006"/>
    <cellStyle name="Comma [0] 2 2 4 8 3 3 2" xfId="29007"/>
    <cellStyle name="Comma [0] 3 3 4 8 3 4" xfId="29008"/>
    <cellStyle name="Comma [0] 2 2 4 8 3 3 3" xfId="29009"/>
    <cellStyle name="Comma [0] 2 3 3 5 8 10" xfId="29010"/>
    <cellStyle name="Comma [0] 3 3 4 8 3 5" xfId="29011"/>
    <cellStyle name="Comma [0] 2 2 4 8 3 3 4" xfId="29012"/>
    <cellStyle name="Comma [0] 3 3 4 8 3 6" xfId="29013"/>
    <cellStyle name="Comma [0] 2 2 4 8 3 3 5" xfId="29014"/>
    <cellStyle name="Comma [0] 3 3 4 8 4 3" xfId="29015"/>
    <cellStyle name="Comma [0] 2 2 4 8 3 4 2" xfId="29016"/>
    <cellStyle name="Comma [0] 2 3 3 2 8 2 2 3" xfId="29017"/>
    <cellStyle name="Comma [0] 3 3 4 8 4 4" xfId="29018"/>
    <cellStyle name="Comma [0] 2 2 4 8 3 4 3" xfId="29019"/>
    <cellStyle name="Comma [0] 2 3 3 2 8 2 2 4" xfId="29020"/>
    <cellStyle name="Comma [0] 3 3 4 8 4 5" xfId="29021"/>
    <cellStyle name="Comma [0] 2 2 4 8 3 4 4" xfId="29022"/>
    <cellStyle name="Comma [0] 2 3 3 2 8 2 2 5" xfId="29023"/>
    <cellStyle name="Comma [0] 2 2 4 8 3 4 5" xfId="29024"/>
    <cellStyle name="Comma [0] 2 2 4 8 4 2 2 5" xfId="29025"/>
    <cellStyle name="Comma [0] 3 11 4 2 4 2" xfId="29026"/>
    <cellStyle name="Comma [0] 3 3 4 9 2 4" xfId="29027"/>
    <cellStyle name="Comma [0] 2 2 4 8 4 2 3" xfId="29028"/>
    <cellStyle name="Comma [0] 2 4 6 4 5 2 2" xfId="29029"/>
    <cellStyle name="Comma [0] 3 3 4 9 2 5" xfId="29030"/>
    <cellStyle name="Comma [0] 2 2 4 8 4 2 4" xfId="29031"/>
    <cellStyle name="Comma [0] 2 4 2 10 2" xfId="29032"/>
    <cellStyle name="Comma [0] 2 2 4 8 4 2 5" xfId="29033"/>
    <cellStyle name="Comma [0] 2 2 4 8 4 3 2 5" xfId="29034"/>
    <cellStyle name="Comma [0] 2 3 3 6 13 4" xfId="29035"/>
    <cellStyle name="Comma [0] 3 11 4 3 4 2" xfId="29036"/>
    <cellStyle name="Comma [0] 2 2 4 8 4 3 3" xfId="29037"/>
    <cellStyle name="Comma [0] 2 2 4 8 4 3 4" xfId="29038"/>
    <cellStyle name="Comma [0] 2 4 2 11 2" xfId="29039"/>
    <cellStyle name="Comma [0] 2 2 4 8 4 3 5" xfId="29040"/>
    <cellStyle name="Comma [0] 2 2 4 8 4 4" xfId="29041"/>
    <cellStyle name="Comma [0] 2 2 4 8 4 4 2" xfId="29042"/>
    <cellStyle name="Comma [0] 2 3 3 2 8 3 2 3" xfId="29043"/>
    <cellStyle name="Comma [0] 2 2 4 8 4 4 3" xfId="29044"/>
    <cellStyle name="Comma [0] 2 3 3 2 8 3 2 4" xfId="29045"/>
    <cellStyle name="Comma [0] 2 2 4 8 4 4 4" xfId="29046"/>
    <cellStyle name="Comma [0] 2 3 3 2 8 3 2 5" xfId="29047"/>
    <cellStyle name="Comma [0] 2 4 2 12 2" xfId="29048"/>
    <cellStyle name="Comma [0] 2 2 4 8 4 4 5" xfId="29049"/>
    <cellStyle name="Comma [0] 2 2 4 8 4 6 2" xfId="29050"/>
    <cellStyle name="Comma [0] 2 2 4 8 4 7 2" xfId="29051"/>
    <cellStyle name="Comma [0] 2 2 5 3 4 5" xfId="29052"/>
    <cellStyle name="Comma [0] 3 2 6 3 4 3" xfId="29053"/>
    <cellStyle name="Comma [0] 2 2 4 8 5" xfId="29054"/>
    <cellStyle name="Comma [0] 2 2 4 8 5 10" xfId="29055"/>
    <cellStyle name="Comma [0] 2 2 4 8 5 2 2 5" xfId="29056"/>
    <cellStyle name="Comma [0] 3 11 5 2 4 2" xfId="29057"/>
    <cellStyle name="Comma [0] 2 2 5 13 5" xfId="29058"/>
    <cellStyle name="Comma [0] 2 2 4 8 5 7 2" xfId="29059"/>
    <cellStyle name="Comma [0] 2 2 6 13" xfId="29060"/>
    <cellStyle name="Comma [0] 2 2 4 8 5 3 2 2 2" xfId="29061"/>
    <cellStyle name="Comma [0] 2 2 4 8 5 9" xfId="29062"/>
    <cellStyle name="Comma [0] 2 2 4 8 5 3 2 4" xfId="29063"/>
    <cellStyle name="Comma [0] 2 2 4 8 5 3 2 5" xfId="29064"/>
    <cellStyle name="Comma [0] 3 11 5 3 4 2" xfId="29065"/>
    <cellStyle name="Comma [0] 2 2 4 8 7 7" xfId="29066"/>
    <cellStyle name="Comma [0] 2 2 4 8 5 3 4 2" xfId="29067"/>
    <cellStyle name="Comma [0] 2 3 3 9 4 3 2 4" xfId="29068"/>
    <cellStyle name="Comma [0] 4 8 2 2 2 4" xfId="29069"/>
    <cellStyle name="Comma [0] 2 3 2 12 2 2 2 2" xfId="29070"/>
    <cellStyle name="Comma [0] 2 2 4 8 5 4 2" xfId="29071"/>
    <cellStyle name="Comma [0] 2 3 2 12 2 3 2" xfId="29072"/>
    <cellStyle name="Comma [0] 2 2 4 8 5 4 4" xfId="29073"/>
    <cellStyle name="Comma [0] 2 2 4 8 5 4 5" xfId="29074"/>
    <cellStyle name="Comma [0] 2 4 3 4 3 2 2 2" xfId="29075"/>
    <cellStyle name="Comma [0] 3 2 2 7 7 2 2 5" xfId="29076"/>
    <cellStyle name="Comma [0] 2 2 4 9 4 5 2 2" xfId="29077"/>
    <cellStyle name="Comma [0] 2 3 2 12 2 4 2" xfId="29078"/>
    <cellStyle name="Comma [0] 2 2 4 8 5 5 4" xfId="29079"/>
    <cellStyle name="Comma [0] 2 2 4 8 5 6 2" xfId="29080"/>
    <cellStyle name="Comma [0] 3 2 6 3 4 4" xfId="29081"/>
    <cellStyle name="Comma [0] 2 2 4 8 6" xfId="29082"/>
    <cellStyle name="Comma [0] 2 2 4 8 6 4 5" xfId="29083"/>
    <cellStyle name="Comma [0] 2 2 4 8 6 10" xfId="29084"/>
    <cellStyle name="Comma [0] 2 2 4 8 6 2" xfId="29085"/>
    <cellStyle name="Comma [0] 2 2 4 8 6 2 2 4" xfId="29086"/>
    <cellStyle name="Comma [0] 2 2 4 8 6 2 2 5" xfId="29087"/>
    <cellStyle name="Comma [0] 3 11 6 2 4 2" xfId="29088"/>
    <cellStyle name="Comma [0] 4 3 4 10 7" xfId="29089"/>
    <cellStyle name="Comma [0] 2 2 4 8 6 3 2 4" xfId="29090"/>
    <cellStyle name="Comma [0] 2 2 4 8 6 3 2 5" xfId="29091"/>
    <cellStyle name="Comma [0] 3 11 6 3 4 2" xfId="29092"/>
    <cellStyle name="Comma [0] 2 2 4 8 6 4" xfId="29093"/>
    <cellStyle name="Comma [0] 2 2 4 8 6 4 2" xfId="29094"/>
    <cellStyle name="Comma [0] 2 2 4 8 6 4 2 2" xfId="29095"/>
    <cellStyle name="Comma [0] 2 3 2 12 3 3 2" xfId="29096"/>
    <cellStyle name="Comma [0] 2 2 4 8 6 4 4" xfId="29097"/>
    <cellStyle name="Comma [0] 2 2 4 8 6 5 2" xfId="29098"/>
    <cellStyle name="Comma [0] 2 2 4 8 6 5 2 2" xfId="29099"/>
    <cellStyle name="Comma [0] 3 2 2 7 7 3 2 5" xfId="29100"/>
    <cellStyle name="Comma [0] 2 3 2 12 3 4 2" xfId="29101"/>
    <cellStyle name="Comma [0] 2 2 4 8 6 5 4" xfId="29102"/>
    <cellStyle name="Comma [0] 2 2 4 8 6 5 5" xfId="29103"/>
    <cellStyle name="Comma [0] 2 2 4 8 6 6" xfId="29104"/>
    <cellStyle name="Comma [0] 2 2 4 8 6 6 2" xfId="29105"/>
    <cellStyle name="Comma [0] 2 2 4 8 6 7 2" xfId="29106"/>
    <cellStyle name="Comma [0] 3 4 9 6 2 2 2 2" xfId="29107"/>
    <cellStyle name="Comma [0] 2 2 4 8 6 8" xfId="29108"/>
    <cellStyle name="Comma [0] 3 2 6 3 4 5" xfId="29109"/>
    <cellStyle name="Comma [0] 2 2 4 8 7" xfId="29110"/>
    <cellStyle name="Comma [0] 2 2 4 8 7 2" xfId="29111"/>
    <cellStyle name="Comma [0] 3 3 4 3 5 5" xfId="29112"/>
    <cellStyle name="Comma [0] 2 4 5 2 2" xfId="29113"/>
    <cellStyle name="Comma [0] 2 2 4 8 7 2 2 2 2" xfId="29114"/>
    <cellStyle name="Comma [0] 2 2 4 8 7 2 2 5" xfId="29115"/>
    <cellStyle name="Comma [0] 3 11 7 2 4 2" xfId="29116"/>
    <cellStyle name="Comma [0] 4 3 3 5 7 2" xfId="29117"/>
    <cellStyle name="Comma [0] 2 4 5 5" xfId="29118"/>
    <cellStyle name="Comma [0] 2 2 4 9 4 3" xfId="29119"/>
    <cellStyle name="Comma [0] 2 2 4 8 7 2 7" xfId="29120"/>
    <cellStyle name="Comma [0] 2 2 4 8 7 3 2 2 2" xfId="29121"/>
    <cellStyle name="Comma [0] 2 2 4 8 7 3 2 5" xfId="29122"/>
    <cellStyle name="Comma [0] 3 11 7 3 4 2" xfId="29123"/>
    <cellStyle name="Comma [0] 2 3 2 9 3 3 2 3" xfId="29124"/>
    <cellStyle name="Comma [0] 2 2 4 8 7 4" xfId="29125"/>
    <cellStyle name="Comma [0] 2 2 4 8 7 4 2" xfId="29126"/>
    <cellStyle name="Comma [0] 2 2 4 8 7 4 2 2" xfId="29127"/>
    <cellStyle name="Comma [0] 2 2 4 8 7 4 4" xfId="29128"/>
    <cellStyle name="Comma [0] 2 2 4 8 7 4 5" xfId="29129"/>
    <cellStyle name="Comma [0] 2 2 4 8 7 5 2" xfId="29130"/>
    <cellStyle name="Comma [0] 2 2 4 8 7 5 2 2" xfId="29131"/>
    <cellStyle name="Comma [0] 2 2 4 8 7 5 4" xfId="29132"/>
    <cellStyle name="Comma [0] 2 2 4 8 7 5 5" xfId="29133"/>
    <cellStyle name="Comma [0] 4 2 6 8 7 2" xfId="29134"/>
    <cellStyle name="Comma [0] 2 3 2 9 3 3 2 5" xfId="29135"/>
    <cellStyle name="Comma [0] 2 2 4 8 7 6" xfId="29136"/>
    <cellStyle name="Comma [0] 2 3 2 7 9 2 2 2" xfId="29137"/>
    <cellStyle name="Comma [0] 2 2 4 8 7 6 2" xfId="29138"/>
    <cellStyle name="Comma [0] 2 2 4 8 7 7 2" xfId="29139"/>
    <cellStyle name="Comma [0] 2 2 4 8 7 8" xfId="29140"/>
    <cellStyle name="Comma [0] 2 2 4 8 7 9" xfId="29141"/>
    <cellStyle name="Comma [0] 2 2 4 8 8" xfId="29142"/>
    <cellStyle name="Comma [0] 2 2 4 8 8 2" xfId="29143"/>
    <cellStyle name="Comma [0] 2 3 2 9 3 3 3 2" xfId="29144"/>
    <cellStyle name="Comma [0] 2 2 4 8 8 3" xfId="29145"/>
    <cellStyle name="Comma [0] 2 2 4 8 8 4" xfId="29146"/>
    <cellStyle name="Comma [0] 2 2 4 8 8 5" xfId="29147"/>
    <cellStyle name="Comma [0] 2 2 4 8 8 6" xfId="29148"/>
    <cellStyle name="Comma [0] 2 2 4 8 8 7" xfId="29149"/>
    <cellStyle name="Comma [0] 2 2 4 8 9" xfId="29150"/>
    <cellStyle name="Comma [0] 2 2 4 8 9 2" xfId="29151"/>
    <cellStyle name="Comma [0] 2 2 4 8 9 2 2 2" xfId="29152"/>
    <cellStyle name="Comma [0] 2 3 3 5 7 3" xfId="29153"/>
    <cellStyle name="Comma [0] 2 3 2 9 3 3 4 2" xfId="29154"/>
    <cellStyle name="Comma [0] 2 2 4 8 9 3" xfId="29155"/>
    <cellStyle name="Comma [0] 2 2 4 8 9 4" xfId="29156"/>
    <cellStyle name="Comma [0] 2 2 4 8 9 6" xfId="29157"/>
    <cellStyle name="Comma [0] 2 2 4 9 10" xfId="29158"/>
    <cellStyle name="Comma [0] 2 3 2 10 5 5" xfId="29159"/>
    <cellStyle name="Comma [0] 3 4 5 3 2 2 5" xfId="29160"/>
    <cellStyle name="Comma [0] 2 2 4 9 10 2" xfId="29161"/>
    <cellStyle name="Comma [0] 2 2 4 9 10 2 2" xfId="29162"/>
    <cellStyle name="Comma [0] 2 2 4 9 10 2 2 2" xfId="29163"/>
    <cellStyle name="Comma [0] 2 2 4 9 10 2 3" xfId="29164"/>
    <cellStyle name="Comma [0] 2 2 4 9 10 2 4" xfId="29165"/>
    <cellStyle name="Comma [0] 2 3 2 6 7 3 4 2" xfId="29166"/>
    <cellStyle name="Comma [0] 3 5 5 2 4 2" xfId="29167"/>
    <cellStyle name="Comma [0] 2 2 4 9 10 2 5" xfId="29168"/>
    <cellStyle name="Comma [0] 2 2 4 9 10 3" xfId="29169"/>
    <cellStyle name="Comma [0] 2 2 4 9 10 3 2" xfId="29170"/>
    <cellStyle name="Comma [0] 2 3 8 10" xfId="29171"/>
    <cellStyle name="Comma [0] 4 3 18 4 2" xfId="29172"/>
    <cellStyle name="Comma [0] 2 2 4 9 10 4" xfId="29173"/>
    <cellStyle name="Comma [0] 2 3 8 11" xfId="29174"/>
    <cellStyle name="Comma [0] 2 2 4 9 10 5" xfId="29175"/>
    <cellStyle name="Comma [0] 2 3 8 12" xfId="29176"/>
    <cellStyle name="Comma [0] 2 2 4 9 10 6" xfId="29177"/>
    <cellStyle name="Comma [0] 2 3 8 13" xfId="29178"/>
    <cellStyle name="Comma [0] 2 2 4 9 10 7" xfId="29179"/>
    <cellStyle name="Comma [0] 3 3 14 2 2" xfId="29180"/>
    <cellStyle name="Comma [0] 2 2 4 9 11" xfId="29181"/>
    <cellStyle name="Comma [0] 2 4 12" xfId="29182"/>
    <cellStyle name="Comma [0] 3 3 14 2 2 2" xfId="29183"/>
    <cellStyle name="Comma [0] 2 2 4 9 11 2" xfId="29184"/>
    <cellStyle name="Comma [0] 2 4 12 2" xfId="29185"/>
    <cellStyle name="Comma [0] 3 3 14 2 2 2 2" xfId="29186"/>
    <cellStyle name="Comma [0] 2 2 4 9 11 2 2" xfId="29187"/>
    <cellStyle name="Comma [0] 2 4 13" xfId="29188"/>
    <cellStyle name="Comma [0] 3 3 14 2 2 3" xfId="29189"/>
    <cellStyle name="Comma [0] 2 2 4 9 11 3" xfId="29190"/>
    <cellStyle name="Comma [0] 2 4 14" xfId="29191"/>
    <cellStyle name="Comma [0] 3 3 14 2 2 4" xfId="29192"/>
    <cellStyle name="Comma [0] 2 2 4 9 11 4" xfId="29193"/>
    <cellStyle name="Comma [0] 2 4 15" xfId="29194"/>
    <cellStyle name="Comma [0] 2 4 20" xfId="29195"/>
    <cellStyle name="Comma [0] 3 3 15 2 2 2 2" xfId="29196"/>
    <cellStyle name="Comma [0] 3 3 14 2 2 5" xfId="29197"/>
    <cellStyle name="Comma [0] 2 2 4 9 11 5" xfId="29198"/>
    <cellStyle name="Comma [0] 3 3 14 2 3" xfId="29199"/>
    <cellStyle name="Comma [0] 2 2 4 9 12" xfId="29200"/>
    <cellStyle name="Comma [0] 3 3 14 2 3 2" xfId="29201"/>
    <cellStyle name="Comma [0] 2 2 4 9 12 2" xfId="29202"/>
    <cellStyle name="Comma [0] 3 21 6" xfId="29203"/>
    <cellStyle name="Comma [0] 3 16 6" xfId="29204"/>
    <cellStyle name="Comma [0] 2 2 4 9 12 2 2" xfId="29205"/>
    <cellStyle name="Comma [0] 2 2 4 9 12 3" xfId="29206"/>
    <cellStyle name="Comma [0] 4 2 2 13 5" xfId="29207"/>
    <cellStyle name="Comma [0] 2 3 3 4 4 3 2 2 2" xfId="29208"/>
    <cellStyle name="Comma [0] 4 3 2 2 2 2 2" xfId="29209"/>
    <cellStyle name="Comma [0] 3 3 14 2 4" xfId="29210"/>
    <cellStyle name="Comma [0] 2 2 4 9 13" xfId="29211"/>
    <cellStyle name="Comma [0] 4 3 2 2 2 2 3" xfId="29212"/>
    <cellStyle name="Comma [0] 3 3 14 2 5" xfId="29213"/>
    <cellStyle name="Comma [0] 2 2 4 9 14" xfId="29214"/>
    <cellStyle name="Comma [0] 2 2 4 9 14 2" xfId="29215"/>
    <cellStyle name="Comma [0] 4 4 2 3 2 2 2" xfId="29216"/>
    <cellStyle name="Comma [0] 2 2 6 2 2 3 2" xfId="29217"/>
    <cellStyle name="Comma [0] 2 3 3 6 3 2" xfId="29218"/>
    <cellStyle name="Comma [0] 4 3 2 2 2 2 4" xfId="29219"/>
    <cellStyle name="Comma [0] 3 3 14 2 6" xfId="29220"/>
    <cellStyle name="Comma [0] 2 2 4 9 15" xfId="29221"/>
    <cellStyle name="Comma [0] 2 3 3 6 3 3" xfId="29222"/>
    <cellStyle name="Comma [0] 4 9 2 10" xfId="29223"/>
    <cellStyle name="Comma [0] 4 3 2 2 2 2 5" xfId="29224"/>
    <cellStyle name="Comma [0] 3 3 14 2 7" xfId="29225"/>
    <cellStyle name="Comma [0] 2 2 4 9 16" xfId="29226"/>
    <cellStyle name="Comma [0] 2 3 3 6 3 4" xfId="29227"/>
    <cellStyle name="Comma [0] 2 3 6 3 2 3 2" xfId="29228"/>
    <cellStyle name="Comma [0] 2 2 4 9 17" xfId="29229"/>
    <cellStyle name="Comma [0] 2 2 4 9 2 2 2 2 2" xfId="29230"/>
    <cellStyle name="Comma [0] 2 4 3 3 2 5" xfId="29231"/>
    <cellStyle name="Comma [0] 2 2 9 2 2 2" xfId="29232"/>
    <cellStyle name="Comma [0] 4 2 6 6 2 2 4" xfId="29233"/>
    <cellStyle name="Comma [0] 3 3 5 7 2 4 2" xfId="29234"/>
    <cellStyle name="Comma [0] 2 2 4 9 2 2 3 2" xfId="29235"/>
    <cellStyle name="Comma [0] 2 4 6 5 3 2 2 2" xfId="29236"/>
    <cellStyle name="Comma [0] 2 2 9 3 2" xfId="29237"/>
    <cellStyle name="Comma [0] 2 2 9 4 2" xfId="29238"/>
    <cellStyle name="Comma [0] 2 2 4 9 2 2 4 2" xfId="29239"/>
    <cellStyle name="Comma [0] 3 3 5 7 2 6" xfId="29240"/>
    <cellStyle name="Comma [0] 2 2 4 9 2 2 5" xfId="29241"/>
    <cellStyle name="Comma [0] 2 4 6 5 3 2 4" xfId="29242"/>
    <cellStyle name="Comma [0] 2 2 9 5" xfId="29243"/>
    <cellStyle name="Comma [0] 3 3 5 7 3 3" xfId="29244"/>
    <cellStyle name="Comma [0] 2 2 4 9 2 3 2" xfId="29245"/>
    <cellStyle name="Comma [0] 4 2 12 3" xfId="29246"/>
    <cellStyle name="Comma [0] 2 2 4 9 2 3 2 2 2" xfId="29247"/>
    <cellStyle name="Comma [0] 2 4 4 3 2 5" xfId="29248"/>
    <cellStyle name="Comma [0] 3 3 7 4 3 2 3" xfId="29249"/>
    <cellStyle name="Comma [0] 3 3 5 7 4 3" xfId="29250"/>
    <cellStyle name="Comma [0] 2 2 4 9 2 4 2" xfId="29251"/>
    <cellStyle name="Comma [0] 3 3 7 4 3 2 4" xfId="29252"/>
    <cellStyle name="Comma [0] 3 3 5 7 4 4" xfId="29253"/>
    <cellStyle name="Comma [0] 2 2 4 9 2 4 3" xfId="29254"/>
    <cellStyle name="Comma [0] 2 4 6 5 3 4 2" xfId="29255"/>
    <cellStyle name="Comma [0] 3 3 7 4 3 2 5" xfId="29256"/>
    <cellStyle name="Comma [0] 3 3 5 7 4 5" xfId="29257"/>
    <cellStyle name="Comma [0] 2 2 4 9 2 4 4" xfId="29258"/>
    <cellStyle name="Comma [0] 2 3 9 3 2" xfId="29259"/>
    <cellStyle name="Comma [0] 4 2 6 7 2 2 4" xfId="29260"/>
    <cellStyle name="Comma [0] 3 3 5 8 2 4 2" xfId="29261"/>
    <cellStyle name="Comma [0] 2 2 4 9 3 2 3 2" xfId="29262"/>
    <cellStyle name="Comma [0] 2 3 9 5" xfId="29263"/>
    <cellStyle name="Comma [0] 3 3 5 8 2 6" xfId="29264"/>
    <cellStyle name="Comma [0] 2 2 4 9 3 2 5" xfId="29265"/>
    <cellStyle name="Comma [0] 3 3 5 8 3 3" xfId="29266"/>
    <cellStyle name="Comma [0] 2 2 4 9 3 3 2" xfId="29267"/>
    <cellStyle name="Comma [0] 2 2 4 9 3 3 2 2 2" xfId="29268"/>
    <cellStyle name="Comma [0] 3 3 5 8 3 4" xfId="29269"/>
    <cellStyle name="Comma [0] 2 2 4 9 3 3 3" xfId="29270"/>
    <cellStyle name="Comma [0] 4 2 6 7 3 2 4" xfId="29271"/>
    <cellStyle name="Comma [0] 3 3 5 8 3 4 2" xfId="29272"/>
    <cellStyle name="Comma [0] 2 2 4 9 3 3 3 2" xfId="29273"/>
    <cellStyle name="Comma [0] 3 3 5 8 3 5" xfId="29274"/>
    <cellStyle name="Comma [0] 2 2 4 9 3 3 4" xfId="29275"/>
    <cellStyle name="Comma [0] 3 3 5 8 3 6" xfId="29276"/>
    <cellStyle name="Comma [0] 2 2 4 9 3 3 5" xfId="29277"/>
    <cellStyle name="Comma [0] 4 3 6 8 3 6" xfId="29278"/>
    <cellStyle name="Comma [0] 2 2 6 9 3" xfId="29279"/>
    <cellStyle name="Comma [0] 2 3 3 17 2 4" xfId="29280"/>
    <cellStyle name="Comma [0] 3 12 5 3 2 2" xfId="29281"/>
    <cellStyle name="Comma [0] 2 2 5 5 5 3" xfId="29282"/>
    <cellStyle name="Comma [0] 2 2 4 9 3 3 7" xfId="29283"/>
    <cellStyle name="Comma [0] 3 3 5 8 4 3" xfId="29284"/>
    <cellStyle name="Comma [0] 2 2 4 9 3 4 2" xfId="29285"/>
    <cellStyle name="Comma [0] 3 3 5 8 4 4" xfId="29286"/>
    <cellStyle name="Comma [0] 2 2 4 9 3 4 3" xfId="29287"/>
    <cellStyle name="Comma [0] 3 3 5 8 4 5" xfId="29288"/>
    <cellStyle name="Comma [0] 2 2 4 9 3 4 4" xfId="29289"/>
    <cellStyle name="Comma [0] 2 2 4 9 3 4 5" xfId="29290"/>
    <cellStyle name="Comma [0] 2 4 9 2 2 2" xfId="29291"/>
    <cellStyle name="Comma [0] 2 2 4 9 4 2 2 2 2" xfId="29292"/>
    <cellStyle name="Comma [0] 2 4 9 3" xfId="29293"/>
    <cellStyle name="Comma [0] 3 3 5 9 2 4" xfId="29294"/>
    <cellStyle name="Comma [0] 2 2 4 9 4 2 3" xfId="29295"/>
    <cellStyle name="Comma [0] 2 4 6 5 5 2 2" xfId="29296"/>
    <cellStyle name="Comma [0] 2 4 9 3 2" xfId="29297"/>
    <cellStyle name="Comma [0] 4 2 6 8 2 2 4" xfId="29298"/>
    <cellStyle name="Comma [0] 2 2 4 9 4 2 3 2" xfId="29299"/>
    <cellStyle name="Comma [0] 2 4 9 4" xfId="29300"/>
    <cellStyle name="Comma [0] 3 3 5 9 2 5" xfId="29301"/>
    <cellStyle name="Comma [0] 2 2 4 9 4 2 4" xfId="29302"/>
    <cellStyle name="Comma [0] 2 4 9 4 2" xfId="29303"/>
    <cellStyle name="Comma [0] 2 2 4 9 4 2 4 2" xfId="29304"/>
    <cellStyle name="Comma [0] 2 4 7 10 2" xfId="29305"/>
    <cellStyle name="Comma [0] 2 4 9 5" xfId="29306"/>
    <cellStyle name="Comma [0] 2 2 4 9 4 2 5" xfId="29307"/>
    <cellStyle name="Comma [0] 2 4 7 10 4" xfId="29308"/>
    <cellStyle name="Comma [0] 2 4 9 7" xfId="29309"/>
    <cellStyle name="Comma [0] 3 2 6 4 2 2 3" xfId="29310"/>
    <cellStyle name="Comma [0] 2 2 5 6 4 3" xfId="29311"/>
    <cellStyle name="Comma [0] 2 2 4 9 4 2 7" xfId="29312"/>
    <cellStyle name="Comma [0] 2 2 4 9 4 3 2 2 2" xfId="29313"/>
    <cellStyle name="Comma [0] 2 2 4 9 4 3 3" xfId="29314"/>
    <cellStyle name="Comma [0] 4 2 6 8 3 2 4" xfId="29315"/>
    <cellStyle name="Comma [0] 2 2 4 9 4 3 3 2" xfId="29316"/>
    <cellStyle name="Comma [0] 2 2 4 9 4 3 4 2" xfId="29317"/>
    <cellStyle name="Comma [0] 2 4 7 11 2" xfId="29318"/>
    <cellStyle name="Comma [0] 2 2 4 9 4 3 5" xfId="29319"/>
    <cellStyle name="Comma [0] 2 4 7 11 3" xfId="29320"/>
    <cellStyle name="Comma [0] 3 2 6 4 2 3 2" xfId="29321"/>
    <cellStyle name="Comma [0] 2 2 5 6 5 2" xfId="29322"/>
    <cellStyle name="Comma [0] 2 2 4 9 4 3 6" xfId="29323"/>
    <cellStyle name="Comma [0] 2 4 7 11 4" xfId="29324"/>
    <cellStyle name="Comma [0] 3 12 5 4 2 2" xfId="29325"/>
    <cellStyle name="Comma [0] 2 2 5 6 5 3" xfId="29326"/>
    <cellStyle name="Comma [0] 2 2 4 9 4 3 7" xfId="29327"/>
    <cellStyle name="Comma [0] 2 2 4 9 4 4" xfId="29328"/>
    <cellStyle name="Comma [0] 2 2 4 9 4 4 2" xfId="29329"/>
    <cellStyle name="Comma [0] 2 2 4 9 4 4 3" xfId="29330"/>
    <cellStyle name="Comma [0] 2 2 4 9 4 4 4" xfId="29331"/>
    <cellStyle name="Comma [0] 2 4 7 12 2" xfId="29332"/>
    <cellStyle name="Comma [0] 2 2 4 9 4 4 5" xfId="29333"/>
    <cellStyle name="Comma [0] 2 2 4 9 4 5 3" xfId="29334"/>
    <cellStyle name="Comma [0] 2 3 2 12 2 5" xfId="29335"/>
    <cellStyle name="Comma [0] 2 2 4 9 4 5 4" xfId="29336"/>
    <cellStyle name="Comma [0] 2 3 2 12 2 6" xfId="29337"/>
    <cellStyle name="Comma [0] 2 2 4 9 5 4 2 2" xfId="29338"/>
    <cellStyle name="Comma [0] 2 4 7 13 2" xfId="29339"/>
    <cellStyle name="Comma [0] 2 2 4 9 4 5 5" xfId="29340"/>
    <cellStyle name="Comma [0] 2 3 2 12 2 7" xfId="29341"/>
    <cellStyle name="Comma [0] 2 2 4 9 4 6 2" xfId="29342"/>
    <cellStyle name="Comma [0] 2 3 2 12 3 4" xfId="29343"/>
    <cellStyle name="Comma [0] 4 9 2 3 2 2" xfId="29344"/>
    <cellStyle name="Comma [0] 2 2 4 9 4 7 2" xfId="29345"/>
    <cellStyle name="Comma [0] 2 3 2 12 4 4" xfId="29346"/>
    <cellStyle name="Comma [0] 2 2 4 9 5 10" xfId="29347"/>
    <cellStyle name="Comma [0] 4 2 2 10 3 2" xfId="29348"/>
    <cellStyle name="Comma [0] 2 2 4 9 5 2 2 2 2" xfId="29349"/>
    <cellStyle name="Comma [0] 4 2 2 10 5" xfId="29350"/>
    <cellStyle name="Comma [0] 2 2 4 9 5 2 2 4" xfId="29351"/>
    <cellStyle name="Comma [0] 2 2 5 4 7 2" xfId="29352"/>
    <cellStyle name="Comma [0] 4 2 2 10 6" xfId="29353"/>
    <cellStyle name="Comma [0] 2 2 4 9 5 2 2 5" xfId="29354"/>
    <cellStyle name="Comma [0] 3 12 5 2 4 2" xfId="29355"/>
    <cellStyle name="Comma [0] 4 2 2 12 3" xfId="29356"/>
    <cellStyle name="Comma [0] 2 2 4 9 5 2 4 2" xfId="29357"/>
    <cellStyle name="Comma [0] 2 2 4 9 5 3 2 2 2" xfId="29358"/>
    <cellStyle name="Comma [0] 2 2 4 9 5 3 2 4" xfId="29359"/>
    <cellStyle name="Comma [0] 2 2 5 5 7 2" xfId="29360"/>
    <cellStyle name="Comma [0] 2 2 4 9 5 3 2 5" xfId="29361"/>
    <cellStyle name="Comma [0] 3 12 5 3 4 2" xfId="29362"/>
    <cellStyle name="Comma [0] 4 9 2 2 2 4" xfId="29363"/>
    <cellStyle name="Comma [0] 2 3 2 13 2 2 2 2" xfId="29364"/>
    <cellStyle name="Comma [0] 2 2 4 9 5 3 4 2" xfId="29365"/>
    <cellStyle name="Comma [0] 2 2 4 9 5 4" xfId="29366"/>
    <cellStyle name="Comma [0] 2 2 4 9 5 4 2" xfId="29367"/>
    <cellStyle name="Comma [0] 2 3 2 13 2 3 2" xfId="29368"/>
    <cellStyle name="Comma [0] 3 2 2 7 8 2 2 2 2" xfId="29369"/>
    <cellStyle name="Comma [0] 2 2 4 9 5 4 4" xfId="29370"/>
    <cellStyle name="Comma [0] 2 2 4 9 5 4 5" xfId="29371"/>
    <cellStyle name="Comma [0] 2 2 4 9 5 5 4" xfId="29372"/>
    <cellStyle name="Comma [0] 2 3 2 13 2 6" xfId="29373"/>
    <cellStyle name="Comma [0] 3 2 2 7 8 2 2 5" xfId="29374"/>
    <cellStyle name="Comma [0] 2 2 4 9 5 5 2 2" xfId="29375"/>
    <cellStyle name="Comma [0] 2 3 2 13 2 4 2" xfId="29376"/>
    <cellStyle name="Comma [0] 2 2 4 9 5 5 5" xfId="29377"/>
    <cellStyle name="Comma [0] 2 3 2 13 2 7" xfId="29378"/>
    <cellStyle name="Comma [0] 2 2 4 9 5 6 2" xfId="29379"/>
    <cellStyle name="Comma [0] 2 3 2 13 3 4" xfId="29380"/>
    <cellStyle name="Comma [0] 4 9 2 4 2 2" xfId="29381"/>
    <cellStyle name="Comma [0] 2 2 4 9 5 7 2" xfId="29382"/>
    <cellStyle name="Comma [0] 2 3 2 13 4 4" xfId="29383"/>
    <cellStyle name="Comma [0] 2 2 4 9 6 2" xfId="29384"/>
    <cellStyle name="Comma [0] 2 2 4 9 6 3" xfId="29385"/>
    <cellStyle name="Comma [0] 2 2 4 9 6 4" xfId="29386"/>
    <cellStyle name="Comma [0] 2 2 4 9 6 6" xfId="29387"/>
    <cellStyle name="Comma [0] 4 9 2 5 2" xfId="29388"/>
    <cellStyle name="Comma [0] 2 2 4 9 6 7" xfId="29389"/>
    <cellStyle name="Comma [0] 4 9 2 5 3" xfId="29390"/>
    <cellStyle name="Comma [0] 2 2 4 9 6 8" xfId="29391"/>
    <cellStyle name="Comma [0] 4 9 2 5 4" xfId="29392"/>
    <cellStyle name="Comma [0] 2 2 4 9 6 9" xfId="29393"/>
    <cellStyle name="Comma [0] 5 7 3 3 2 5" xfId="29394"/>
    <cellStyle name="Comma [0] 2 4 13 2 3 2" xfId="29395"/>
    <cellStyle name="Comma [0] 5 5 9 2 2 2" xfId="29396"/>
    <cellStyle name="Comma [0] 2 2 4 9 7 10" xfId="29397"/>
    <cellStyle name="Comma [0] 2 2 4 9 7 2" xfId="29398"/>
    <cellStyle name="Comma [0] 2 2 4 9 7 2 2 2 2" xfId="29399"/>
    <cellStyle name="Comma [0] 2 3 2 3 5 9" xfId="29400"/>
    <cellStyle name="Comma [0] 2 2 4 9 7 2 7" xfId="29401"/>
    <cellStyle name="Comma [0] 2 3 2 9 3 4 2 2" xfId="29402"/>
    <cellStyle name="Comma [0] 2 2 4 9 7 3" xfId="29403"/>
    <cellStyle name="Comma [0] 2 2 4 9 7 3 2 2 2" xfId="29404"/>
    <cellStyle name="Comma [0] 2 3 3 3 5 9" xfId="29405"/>
    <cellStyle name="Comma [0] 2 2 4 9 7 3 2 4" xfId="29406"/>
    <cellStyle name="Comma [0] 5 14 3" xfId="29407"/>
    <cellStyle name="Comma [0] 2 2 7 5 7 2" xfId="29408"/>
    <cellStyle name="Comma [0] 2 2 4 9 7 3 2 5" xfId="29409"/>
    <cellStyle name="Comma [0] 3 12 7 3 4 2" xfId="29410"/>
    <cellStyle name="Comma [0] 2 2 4 9 7 4" xfId="29411"/>
    <cellStyle name="Comma [0] 2 2 4 9 7 4 2" xfId="29412"/>
    <cellStyle name="Comma [0] 2 2 4 9 7 4 2 2" xfId="29413"/>
    <cellStyle name="Comma [0] 2 2 4 9 7 4 4" xfId="29414"/>
    <cellStyle name="Comma [0] 2 2 4 9 7 4 5" xfId="29415"/>
    <cellStyle name="Comma [0] 2 2 4 9 7 5 2" xfId="29416"/>
    <cellStyle name="Comma [0] 2 3 2 15 2 4" xfId="29417"/>
    <cellStyle name="Comma [0] 2 2 4 9 7 5 2 2" xfId="29418"/>
    <cellStyle name="Comma [0] 2 3 2 15 2 4 2" xfId="29419"/>
    <cellStyle name="Comma [0] 2 2 4 9 7 5 4" xfId="29420"/>
    <cellStyle name="Comma [0] 2 3 2 15 2 6" xfId="29421"/>
    <cellStyle name="Comma [0] 2 2 4 9 7 5 5" xfId="29422"/>
    <cellStyle name="Comma [0] 2 3 2 15 2 7" xfId="29423"/>
    <cellStyle name="Comma [0] 2 2 4 9 7 6" xfId="29424"/>
    <cellStyle name="Comma [0] 2 2 4 9 7 6 2" xfId="29425"/>
    <cellStyle name="Comma [0] 2 3 2 15 3 4" xfId="29426"/>
    <cellStyle name="Comma [0] 4 9 2 6 2" xfId="29427"/>
    <cellStyle name="Comma [0] 2 2 4 9 7 7" xfId="29428"/>
    <cellStyle name="Comma [0] 2 2 4 9 7 7 2" xfId="29429"/>
    <cellStyle name="Comma [0] 2 3 2 15 4 4" xfId="29430"/>
    <cellStyle name="Comma [0] 2 2 4 9 7 8" xfId="29431"/>
    <cellStyle name="Comma [0] 2 2 4 9 7 9" xfId="29432"/>
    <cellStyle name="Comma [0] 3 8 7 3 2 2 2" xfId="29433"/>
    <cellStyle name="Comma [0] 2 2 4 9 8 2" xfId="29434"/>
    <cellStyle name="Comma [0] 2 2 4 9 8 3" xfId="29435"/>
    <cellStyle name="Comma [0] 2 2 4 9 8 4" xfId="29436"/>
    <cellStyle name="Comma [0] 2 2 4 9 8 5" xfId="29437"/>
    <cellStyle name="Comma [0] 2 2 4 9 8 6" xfId="29438"/>
    <cellStyle name="Comma [0] 4 9 2 7 2" xfId="29439"/>
    <cellStyle name="Comma [0] 2 2 4 9 8 7" xfId="29440"/>
    <cellStyle name="Comma [0] 2 2 4 9 9 2" xfId="29441"/>
    <cellStyle name="Comma [0] 2 2 4 9 9 2 2 2" xfId="29442"/>
    <cellStyle name="Comma [0] 2 2 4 9 9 3" xfId="29443"/>
    <cellStyle name="Comma [0] 2 2 4 9 9 4" xfId="29444"/>
    <cellStyle name="Comma [0] 2 2 4 9 9 5" xfId="29445"/>
    <cellStyle name="Comma [0] 2 2 4 9 9 6" xfId="29446"/>
    <cellStyle name="Comma [0] 2 3 2 7 8 5" xfId="29447"/>
    <cellStyle name="Comma [0] 3 6 6 4" xfId="29448"/>
    <cellStyle name="Comma [0] 2 2 5 10 3 2" xfId="29449"/>
    <cellStyle name="Comma [0] 2 3 2 8 8 5" xfId="29450"/>
    <cellStyle name="Comma [0] 3 7 6 4" xfId="29451"/>
    <cellStyle name="Comma [0] 2 2 5 11 3 2" xfId="29452"/>
    <cellStyle name="Comma [0] 3 11 5 2 2 3" xfId="29453"/>
    <cellStyle name="Comma [0] 2 2 5 11 6" xfId="29454"/>
    <cellStyle name="Comma [0] 3 11 5 2 3 2" xfId="29455"/>
    <cellStyle name="Comma [0] 2 2 5 12 5" xfId="29456"/>
    <cellStyle name="Comma [0] 3 2 7 5 5 5" xfId="29457"/>
    <cellStyle name="Comma [0] 2 2 5 2" xfId="29458"/>
    <cellStyle name="Comma [0] 2 3 6 9 7" xfId="29459"/>
    <cellStyle name="Comma [0] 2 2 5 2 10" xfId="29460"/>
    <cellStyle name="Comma [0] 3 9 3 3 2 5" xfId="29461"/>
    <cellStyle name="Comma [0] 2 2 5 2 6" xfId="29462"/>
    <cellStyle name="Comma [0] 3 2 21 3" xfId="29463"/>
    <cellStyle name="Comma [0] 3 2 16 3" xfId="29464"/>
    <cellStyle name="Comma [0] 2 2 5 2 6 2" xfId="29465"/>
    <cellStyle name="Comma [0] 2 2 5 2 7" xfId="29466"/>
    <cellStyle name="Comma [0] 3 2 17 3" xfId="29467"/>
    <cellStyle name="Comma [0] 2 2 5 2 7 2" xfId="29468"/>
    <cellStyle name="Comma [0] 2 2 5 3 6 2" xfId="29469"/>
    <cellStyle name="Comma [0] 2 2 5 3 7 2" xfId="29470"/>
    <cellStyle name="Comma [0] 2 2 5 3 9" xfId="29471"/>
    <cellStyle name="Comma [0] 2 2 7 6 2 2" xfId="29472"/>
    <cellStyle name="Comma [0] 2 3 3 5 9 7" xfId="29473"/>
    <cellStyle name="Comma [0] 4 4 7 6" xfId="29474"/>
    <cellStyle name="Comma [0] 2 2 5 4 2 2 2 2" xfId="29475"/>
    <cellStyle name="Comma [0] 4 10 3 5" xfId="29476"/>
    <cellStyle name="Comma [0] 2 4 7 6 2" xfId="29477"/>
    <cellStyle name="Comma [0] 3 4 2 7 2 3" xfId="29478"/>
    <cellStyle name="Comma [0] 2 2 5 6 2 2 2" xfId="29479"/>
    <cellStyle name="Comma [0] 2 2 5 4 2 2 3" xfId="29480"/>
    <cellStyle name="Comma [0] 2 2 7 6 3" xfId="29481"/>
    <cellStyle name="Comma [0] 2 4 7 7" xfId="29482"/>
    <cellStyle name="Comma [0] 2 2 5 6 2 3" xfId="29483"/>
    <cellStyle name="Comma [0] 2 2 5 4 2 3 2" xfId="29484"/>
    <cellStyle name="Comma [0] 2 2 7 7 2" xfId="29485"/>
    <cellStyle name="Comma [0] 2 4 8 6" xfId="29486"/>
    <cellStyle name="Comma [0] 2 2 5 6 3 2" xfId="29487"/>
    <cellStyle name="Comma [0] 2 2 5 7 3" xfId="29488"/>
    <cellStyle name="Comma [0] 2 2 8 7" xfId="29489"/>
    <cellStyle name="Comma [0] 2 2 5 4 3 3" xfId="29490"/>
    <cellStyle name="Comma [0] 2 2 6 6 2 2 2" xfId="29491"/>
    <cellStyle name="Comma [0] 2 3 7 6 2 2" xfId="29492"/>
    <cellStyle name="Comma [0] 2 2 5 5 2 2 2 2" xfId="29493"/>
    <cellStyle name="Comma [0] 2 2 6 6 3" xfId="29494"/>
    <cellStyle name="Comma [0] 2 3 7 7" xfId="29495"/>
    <cellStyle name="Comma [0] 2 2 5 5 2 3" xfId="29496"/>
    <cellStyle name="Comma [0] 2 2 6 7 2" xfId="29497"/>
    <cellStyle name="Comma [0] 2 3 8 6" xfId="29498"/>
    <cellStyle name="Comma [0] 2 2 5 5 3 2" xfId="29499"/>
    <cellStyle name="Comma [0] 2 2 6 7 3" xfId="29500"/>
    <cellStyle name="Comma [0] 2 3 3 7 5 2 2 2 2" xfId="29501"/>
    <cellStyle name="Comma [0] 2 3 8 7" xfId="29502"/>
    <cellStyle name="Comma [0] 2 2 5 5 3 3" xfId="29503"/>
    <cellStyle name="Comma [0] 5 7 4 2 2 2 2" xfId="29504"/>
    <cellStyle name="Comma [0] 3 2 6 5 5 3" xfId="29505"/>
    <cellStyle name="Comma [0] 2 2 6 9 5" xfId="29506"/>
    <cellStyle name="Comma [0] 3 12 5 3 2 4" xfId="29507"/>
    <cellStyle name="Comma [0] 4 9 6 10" xfId="29508"/>
    <cellStyle name="Comma [0] 2 2 5 5 5 5" xfId="29509"/>
    <cellStyle name="Comma [0] 2 2 7 6 2 2 2" xfId="29510"/>
    <cellStyle name="Comma [0] 4 10 3 5 2" xfId="29511"/>
    <cellStyle name="Comma [0] 3 2 2 5 2 3 6" xfId="29512"/>
    <cellStyle name="Comma [0] 2 4 7 6 2 2" xfId="29513"/>
    <cellStyle name="Comma [0] 3 4 2 7 2 3 2" xfId="29514"/>
    <cellStyle name="Comma [0] 2 2 5 6 2 2 2 2" xfId="29515"/>
    <cellStyle name="Comma [0] 2 2 7 6 3 2" xfId="29516"/>
    <cellStyle name="Comma [0] 4 10 4 5" xfId="29517"/>
    <cellStyle name="Comma [0] 2 4 7 7 2" xfId="29518"/>
    <cellStyle name="Comma [0] 3 4 2 7 3 3" xfId="29519"/>
    <cellStyle name="Comma [0] 2 2 5 6 2 3 2" xfId="29520"/>
    <cellStyle name="Comma [0] 2 4 7 10 6" xfId="29521"/>
    <cellStyle name="Comma [0] 2 4 9 9" xfId="29522"/>
    <cellStyle name="Comma [0] 3 2 16 2 4 2" xfId="29523"/>
    <cellStyle name="Comma [0] 3 2 6 4 2 2 5" xfId="29524"/>
    <cellStyle name="Comma [0] 2 2 5 6 4 5" xfId="29525"/>
    <cellStyle name="Comma [0] 2 2 5 6 5 5" xfId="29526"/>
    <cellStyle name="Comma [0] 2 4 7 12 3" xfId="29527"/>
    <cellStyle name="Comma [0] 3 2 6 4 2 4 2" xfId="29528"/>
    <cellStyle name="Comma [0] 2 2 5 6 6 2" xfId="29529"/>
    <cellStyle name="Comma [0] 2 2 5 6 7 2" xfId="29530"/>
    <cellStyle name="Comma [0] 3 2 6 4 2 6" xfId="29531"/>
    <cellStyle name="Comma [0] 2 2 5 6 8" xfId="29532"/>
    <cellStyle name="Comma [0] 3 2 6 4 2 7" xfId="29533"/>
    <cellStyle name="Comma [0] 2 2 5 6 9" xfId="29534"/>
    <cellStyle name="Comma [0] 3 2 2 14 3 2 2 2" xfId="29535"/>
    <cellStyle name="Comma [0] 2 2 5 7 10" xfId="29536"/>
    <cellStyle name="Comma [0] 3 3 12 3 2 2" xfId="29537"/>
    <cellStyle name="Comma [0] 2 3 2 6 2 5 4" xfId="29538"/>
    <cellStyle name="Comma [0] 3 4 3 7 2 3 2" xfId="29539"/>
    <cellStyle name="Comma [0] 2 2 5 7 2 2 2 2" xfId="29540"/>
    <cellStyle name="Comma [0] 3 4 3 7 2 5" xfId="29541"/>
    <cellStyle name="Comma [0] 2 2 5 7 2 2 4" xfId="29542"/>
    <cellStyle name="Comma [0] 2 4 7 3 3 2 3" xfId="29543"/>
    <cellStyle name="Comma [0] 3 4 3 7 2 6" xfId="29544"/>
    <cellStyle name="Comma [0] 2 2 5 7 2 2 5" xfId="29545"/>
    <cellStyle name="Comma [0] 2 4 7 3 3 2 4" xfId="29546"/>
    <cellStyle name="Comma [0] 3 4 3 7 4 3" xfId="29547"/>
    <cellStyle name="Comma [0] 3 3 8 2 3 2 3" xfId="29548"/>
    <cellStyle name="Comma [0] 2 2 5 7 2 4 2" xfId="29549"/>
    <cellStyle name="Comma [0] 2 3 5 5 3 2 2 2" xfId="29550"/>
    <cellStyle name="Comma [0] 3 3 13 6" xfId="29551"/>
    <cellStyle name="Comma [0] 3 2 16 3 3 2" xfId="29552"/>
    <cellStyle name="Comma [0] 2 2 5 7 3 5" xfId="29553"/>
    <cellStyle name="Comma [0] 2 2 5 7 3 6" xfId="29554"/>
    <cellStyle name="Comma [0] 2 2 5 7 3 7" xfId="29555"/>
    <cellStyle name="Comma [0] 3 2 6 4 3 2 4" xfId="29556"/>
    <cellStyle name="Comma [0] 2 2 5 7 4 4" xfId="29557"/>
    <cellStyle name="Comma [0] 2 3 5 5 3 4 2" xfId="29558"/>
    <cellStyle name="Comma [0] 3 3 14 6" xfId="29559"/>
    <cellStyle name="Comma [0] 3 2 2 8 10 2 3" xfId="29560"/>
    <cellStyle name="Comma [0] 3 2 16 3 4 2" xfId="29561"/>
    <cellStyle name="Comma [0] 3 2 6 4 3 2 5" xfId="29562"/>
    <cellStyle name="Comma [0] 2 2 5 7 4 5" xfId="29563"/>
    <cellStyle name="Comma [0] 3 2 6 4 3 4 2" xfId="29564"/>
    <cellStyle name="Comma [0] 2 2 5 7 6 2" xfId="29565"/>
    <cellStyle name="Comma [0] 2 2 5 7 7 2" xfId="29566"/>
    <cellStyle name="Comma [0] 3 2 6 4 3 6" xfId="29567"/>
    <cellStyle name="Comma [0] 2 2 5 7 8" xfId="29568"/>
    <cellStyle name="Comma [0] 3 2 6 4 3 7" xfId="29569"/>
    <cellStyle name="Comma [0] 2 2 5 7 9" xfId="29570"/>
    <cellStyle name="Comma [0] 3 4 4 7 4 3" xfId="29571"/>
    <cellStyle name="Comma [0] 3 3 8 3 3 2 3" xfId="29572"/>
    <cellStyle name="Comma [0] 2 2 5 8 2 4 2" xfId="29573"/>
    <cellStyle name="Comma [0] 2 2 5 8 3 5" xfId="29574"/>
    <cellStyle name="Comma [0] 2 2 5 8 3 6" xfId="29575"/>
    <cellStyle name="Comma [0] 2 2 5 8 3 7" xfId="29576"/>
    <cellStyle name="Comma [0] 3 2 16 5 2 2" xfId="29577"/>
    <cellStyle name="Comma [0] 2 2 5 9 2 5" xfId="29578"/>
    <cellStyle name="Comma [0] 3 2 6 4 5 5" xfId="29579"/>
    <cellStyle name="Comma [0] 2 2 5 9 7" xfId="29580"/>
    <cellStyle name="Comma [0] 2 2 6 10" xfId="29581"/>
    <cellStyle name="Comma [0] 3 4 3 5 3 7" xfId="29582"/>
    <cellStyle name="Comma [0] 2 3 3 2 5 2" xfId="29583"/>
    <cellStyle name="Comma [0] 3 2 9 4 3 4" xfId="29584"/>
    <cellStyle name="Comma [0] 2 2 6 10 2 2 2" xfId="29585"/>
    <cellStyle name="Comma [0] 2 3 3 3 5" xfId="29586"/>
    <cellStyle name="Comma [0] 3 2 2 3 5 2 7" xfId="29587"/>
    <cellStyle name="Comma [0] 2 2 6 10 3 2" xfId="29588"/>
    <cellStyle name="Comma [0] 3 4 4 5 3 7" xfId="29589"/>
    <cellStyle name="Comma [0] 2 3 4 2 5 2" xfId="29590"/>
    <cellStyle name="Comma [0] 2 2 6 11 2 2 2" xfId="29591"/>
    <cellStyle name="Comma [0] 2 3 2 3 13 2 2" xfId="29592"/>
    <cellStyle name="Comma [0] 2 3 4 2 7" xfId="29593"/>
    <cellStyle name="Comma [0] 2 2 6 11 2 4" xfId="29594"/>
    <cellStyle name="Comma [0] 2 3 2 3 13 4" xfId="29595"/>
    <cellStyle name="Comma [0] 2 3 4 3 5" xfId="29596"/>
    <cellStyle name="Comma [0] 3 2 2 3 6 2 7" xfId="29597"/>
    <cellStyle name="Comma [0] 2 2 6 11 3 2" xfId="29598"/>
    <cellStyle name="Comma [0] 2 3 2 3 14 2" xfId="29599"/>
    <cellStyle name="Comma [0] 3 2 2 7 7 2 4 2" xfId="29600"/>
    <cellStyle name="Comma [0] 2 2 6 12" xfId="29601"/>
    <cellStyle name="Comma [0] 3 9 4 3 2 4" xfId="29602"/>
    <cellStyle name="Comma [0] 2 3 5 2 5" xfId="29603"/>
    <cellStyle name="Comma [0] 2 2 6 12 2 2" xfId="29604"/>
    <cellStyle name="Comma [0] 2 2 6 12 5" xfId="29605"/>
    <cellStyle name="Comma [0] 2 3 6 2 5" xfId="29606"/>
    <cellStyle name="Comma [0] 2 2 6 13 2 2" xfId="29607"/>
    <cellStyle name="Comma [0] 2 3 2 8 4 4 2 2" xfId="29608"/>
    <cellStyle name="Comma [0] 3 7 2 3 2 2" xfId="29609"/>
    <cellStyle name="Comma [0] 2 2 6 13 5" xfId="29610"/>
    <cellStyle name="Comma [0] 2 2 6 14" xfId="29611"/>
    <cellStyle name="Comma [0] 2 2 6 14 2" xfId="29612"/>
    <cellStyle name="Comma [0] 2 2 6 15" xfId="29613"/>
    <cellStyle name="Comma [0] 2 2 6 15 2" xfId="29614"/>
    <cellStyle name="Comma [0] 2 2 6 2 10" xfId="29615"/>
    <cellStyle name="Comma [0] 2 2 6 2 2 2 2" xfId="29616"/>
    <cellStyle name="Comma [0] 2 2 6 2 2 2 3" xfId="29617"/>
    <cellStyle name="Comma [0] 3 3 3 10 4 2" xfId="29618"/>
    <cellStyle name="Comma [0] 2 2 6 2 2 2 4" xfId="29619"/>
    <cellStyle name="Comma [0] 2 2 6 2 2 2 5" xfId="29620"/>
    <cellStyle name="Comma [0] 3 9 3 4 2 2" xfId="29621"/>
    <cellStyle name="Comma [0] 2 2 6 2 3" xfId="29622"/>
    <cellStyle name="Comma [0] 2 2 6 2 3 3 2" xfId="29623"/>
    <cellStyle name="Comma [0] 2 2 6 2 4 5" xfId="29624"/>
    <cellStyle name="Comma [0] 2 3 16 3 2" xfId="29625"/>
    <cellStyle name="Comma [0] 3 2 2 3 2 2 2 2" xfId="29626"/>
    <cellStyle name="Comma [0] 2 2 6 2 6" xfId="29627"/>
    <cellStyle name="Comma [0] 3 2 2 3 2 2 2 3" xfId="29628"/>
    <cellStyle name="Comma [0] 2 2 6 2 7" xfId="29629"/>
    <cellStyle name="Comma [0] 3 2 2 3 2 2 2 5" xfId="29630"/>
    <cellStyle name="Comma [0] 2 2 6 2 9" xfId="29631"/>
    <cellStyle name="Comma [0] 2 2 6 3 2" xfId="29632"/>
    <cellStyle name="Comma [0] 2 2 6 3 3" xfId="29633"/>
    <cellStyle name="Comma [0] 2 2 6 3 3 3 2" xfId="29634"/>
    <cellStyle name="Comma [0] 2 2 6 3 4" xfId="29635"/>
    <cellStyle name="Comma [0] 2 2 6 3 4 5" xfId="29636"/>
    <cellStyle name="Comma [0] 2 3 17 3 2" xfId="29637"/>
    <cellStyle name="Comma [0] 2 2 6 3 5" xfId="29638"/>
    <cellStyle name="Comma [0] 3 2 2 3 2 2 3 2" xfId="29639"/>
    <cellStyle name="Comma [0] 2 2 6 3 6" xfId="29640"/>
    <cellStyle name="Comma [0] 4 2 2 3 5 2 2" xfId="29641"/>
    <cellStyle name="Comma [0] 2 2 6 3 7" xfId="29642"/>
    <cellStyle name="Comma [0] 2 2 6 3 8" xfId="29643"/>
    <cellStyle name="Comma [0] 2 2 6 3 9" xfId="29644"/>
    <cellStyle name="Comma [0] 2 2 6 4 10" xfId="29645"/>
    <cellStyle name="Comma [0] 2 2 6 4 2" xfId="29646"/>
    <cellStyle name="Comma [0] 2 2 6 4 3" xfId="29647"/>
    <cellStyle name="Comma [0] 2 2 6 4 3 3 2" xfId="29648"/>
    <cellStyle name="Comma [0] 2 2 6 5 2 2 2" xfId="29649"/>
    <cellStyle name="Comma [0] 2 2 6 5 2 2 4" xfId="29650"/>
    <cellStyle name="Comma [0] 2 2 6 5 2 2 2 2" xfId="29651"/>
    <cellStyle name="Comma [0] 2 2 6 5 2 2 3" xfId="29652"/>
    <cellStyle name="Comma [0] 2 2 6 5 2 3 2" xfId="29653"/>
    <cellStyle name="Comma [0] 2 2 6 5 3" xfId="29654"/>
    <cellStyle name="Comma [0] 2 2 6 6 2 2 4" xfId="29655"/>
    <cellStyle name="Comma [0] 2 2 6 5 3 2 2 2" xfId="29656"/>
    <cellStyle name="Comma [0] 2 4 8 2 3 2 3" xfId="29657"/>
    <cellStyle name="Comma [0] 2 2 6 5 3 3 2" xfId="29658"/>
    <cellStyle name="Comma [0] 2 3 3 3 10 2 5" xfId="29659"/>
    <cellStyle name="Comma [0] 2 2 6 6 10" xfId="29660"/>
    <cellStyle name="Comma [0] 2 2 7 5 2 2 4" xfId="29661"/>
    <cellStyle name="Comma [0] 2 2 6 6 2 2 2 2" xfId="29662"/>
    <cellStyle name="Comma [0] 2 2 6 6 2 2 3" xfId="29663"/>
    <cellStyle name="Comma [0] 2 4 8 2 3 2 2" xfId="29664"/>
    <cellStyle name="Comma [0] 2 2 6 6 2 2 5" xfId="29665"/>
    <cellStyle name="Comma [0] 2 4 8 2 3 2 4" xfId="29666"/>
    <cellStyle name="Comma [0] 2 2 6 6 2 3 2" xfId="29667"/>
    <cellStyle name="Comma [0] 2 2 7 6 2 2 4" xfId="29668"/>
    <cellStyle name="Comma [0] 2 2 6 6 3 2 2 2" xfId="29669"/>
    <cellStyle name="Comma [0] 2 2 6 6 3 3 2" xfId="29670"/>
    <cellStyle name="Comma [0] 3 2 6 5 2 2 3" xfId="29671"/>
    <cellStyle name="Comma [0] 2 2 6 6 4 3" xfId="29672"/>
    <cellStyle name="Comma [0] 3 2 6 5 2 2 5" xfId="29673"/>
    <cellStyle name="Comma [0] 2 2 6 6 4 5" xfId="29674"/>
    <cellStyle name="Comma [0] 2 2 6 7 10" xfId="29675"/>
    <cellStyle name="Comma [0] 2 2 6 7 2 2 2 2" xfId="29676"/>
    <cellStyle name="Comma [0] 2 2 8 5 2 2 4" xfId="29677"/>
    <cellStyle name="Comma [0] 3 3 9 2 3 2 3" xfId="29678"/>
    <cellStyle name="Comma [0] 2 2 6 7 2 4 2" xfId="29679"/>
    <cellStyle name="Comma [0] 2 3 5 6 3 2 2 2" xfId="29680"/>
    <cellStyle name="Comma [0] 2 2 6 7 3 2 2 2" xfId="29681"/>
    <cellStyle name="Comma [0] 2 2 8 6 2 2 4" xfId="29682"/>
    <cellStyle name="Comma [0] 2 2 6 7 3 3 2" xfId="29683"/>
    <cellStyle name="Comma [0] 2 2 6 7 3 4 2" xfId="29684"/>
    <cellStyle name="Comma [0] 2 3 3 4 7 2 2 3" xfId="29685"/>
    <cellStyle name="Comma [0] 2 2 6 7 3 5" xfId="29686"/>
    <cellStyle name="Comma [0] 2 2 6 7 3 7" xfId="29687"/>
    <cellStyle name="Comma [0] 3 2 2 11 3 3" xfId="29688"/>
    <cellStyle name="Comma [0] 3 2 6 5 3 2 4" xfId="29689"/>
    <cellStyle name="Comma [0] 2 2 6 7 4 4" xfId="29690"/>
    <cellStyle name="Comma [0] 2 3 5 6 3 4 2" xfId="29691"/>
    <cellStyle name="Comma [0] 3 2 6 5 3 2 5" xfId="29692"/>
    <cellStyle name="Comma [0] 2 2 6 7 4 5" xfId="29693"/>
    <cellStyle name="Comma [0] 3 2 6 5 3 6" xfId="29694"/>
    <cellStyle name="Comma [0] 2 2 6 7 8" xfId="29695"/>
    <cellStyle name="Comma [0] 3 2 6 5 3 7" xfId="29696"/>
    <cellStyle name="Comma [0] 2 2 6 7 9" xfId="29697"/>
    <cellStyle name="Comma [0] 2 2 6 8 10" xfId="29698"/>
    <cellStyle name="Comma [0] 2 2 6 8 2 2 2 2" xfId="29699"/>
    <cellStyle name="Comma [0] 2 2 9 5 2 2 4" xfId="29700"/>
    <cellStyle name="Comma [0] 2 2 6 8 2 2 4" xfId="29701"/>
    <cellStyle name="Comma [0] 2 4 8 4 3 2 3" xfId="29702"/>
    <cellStyle name="Comma [0] 3 3 9 3 3 2 3" xfId="29703"/>
    <cellStyle name="Comma [0] 2 2 6 8 2 4 2" xfId="29704"/>
    <cellStyle name="Comma [0] 2 2 6 8 3 3 2" xfId="29705"/>
    <cellStyle name="Comma [0] 2 2 6 8 3 4 2" xfId="29706"/>
    <cellStyle name="Comma [0] 2 3 3 4 8 2 2 3" xfId="29707"/>
    <cellStyle name="Comma [0] 2 2 6 8 3 5" xfId="29708"/>
    <cellStyle name="Comma [0] 3 2 2 12 3 3" xfId="29709"/>
    <cellStyle name="Comma [0] 2 2 6 8 3 7" xfId="29710"/>
    <cellStyle name="Comma [0] 3 2 2 2 2 7" xfId="29711"/>
    <cellStyle name="Comma [0] 2 2 6 8 4 4" xfId="29712"/>
    <cellStyle name="Comma [0] 3 2 2 2 2 8" xfId="29713"/>
    <cellStyle name="Comma [0] 2 2 6 8 4 5" xfId="29714"/>
    <cellStyle name="Comma [0] 2 2 6 9 2 5" xfId="29715"/>
    <cellStyle name="Comma [0] 3 2 6 5 5 5" xfId="29716"/>
    <cellStyle name="Comma [0] 2 2 6 9 7" xfId="29717"/>
    <cellStyle name="Comma [0] 2 2 7 18" xfId="29718"/>
    <cellStyle name="Comma [0] 3 3 2 5 5 5" xfId="29719"/>
    <cellStyle name="Comma [0] 2 2 7 2 2" xfId="29720"/>
    <cellStyle name="Comma [0] 3 2 2 11 3 7" xfId="29721"/>
    <cellStyle name="Comma [0] 3 3 6 4 9" xfId="29722"/>
    <cellStyle name="Comma [0] 2 2 7 2 2 2" xfId="29723"/>
    <cellStyle name="Comma [0] 2 2 7 2 2 2 2" xfId="29724"/>
    <cellStyle name="Comma [0] 2 2 7 2 2 2 3" xfId="29725"/>
    <cellStyle name="Comma [0] 3 3 8 10 4 2" xfId="29726"/>
    <cellStyle name="Comma [0] 2 2 7 2 2 2 4" xfId="29727"/>
    <cellStyle name="Comma [0] 2 2 7 2 2 2 5" xfId="29728"/>
    <cellStyle name="Comma [0] 4 4 3 3 2 3" xfId="29729"/>
    <cellStyle name="Comma [0] 2 2 7 2 2 4" xfId="29730"/>
    <cellStyle name="Comma [0] 4 4 3 3 2 4" xfId="29731"/>
    <cellStyle name="Comma [0] 2 2 7 2 2 5" xfId="29732"/>
    <cellStyle name="Comma [0] 4 4 3 3 2 5" xfId="29733"/>
    <cellStyle name="Comma [0] 3 4 7 9 4 2" xfId="29734"/>
    <cellStyle name="Comma [0] 3 3 8 6 5 2 2" xfId="29735"/>
    <cellStyle name="Comma [0] 2 2 7 2 2 6" xfId="29736"/>
    <cellStyle name="Comma [0] 2 2 7 2 2 7" xfId="29737"/>
    <cellStyle name="Comma [0] 3 9 3 5 2 2" xfId="29738"/>
    <cellStyle name="Comma [0] 2 2 7 2 3" xfId="29739"/>
    <cellStyle name="Comma [0] 3 3 6 5 9" xfId="29740"/>
    <cellStyle name="Comma [0] 2 2 7 2 3 2" xfId="29741"/>
    <cellStyle name="Comma [0] 4 4 3 3 3 2" xfId="29742"/>
    <cellStyle name="Comma [0] 2 2 7 2 3 3" xfId="29743"/>
    <cellStyle name="Comma [0] 2 2 7 2 3 4" xfId="29744"/>
    <cellStyle name="Comma [0] 2 2 7 2 3 5" xfId="29745"/>
    <cellStyle name="Comma [0] 2 2 7 2 3 6" xfId="29746"/>
    <cellStyle name="Comma [0] 2 2 7 2 3 7" xfId="29747"/>
    <cellStyle name="Comma [0] 2 2 7 3" xfId="29748"/>
    <cellStyle name="Comma [0] 2 2 7 3 10" xfId="29749"/>
    <cellStyle name="Comma [0] 2 2 7 3 2" xfId="29750"/>
    <cellStyle name="Comma [0] 3 3 7 4 9" xfId="29751"/>
    <cellStyle name="Comma [0] 2 2 7 3 2 2" xfId="29752"/>
    <cellStyle name="Comma [0] 2 3 3 2 9 7" xfId="29753"/>
    <cellStyle name="Comma [0] 2 3 3 5 5 5 2 2" xfId="29754"/>
    <cellStyle name="Comma [0] 4 4 3 4 2 2" xfId="29755"/>
    <cellStyle name="Comma [0] 2 2 7 3 2 3" xfId="29756"/>
    <cellStyle name="Comma [0] 2 2 7 3 2 4" xfId="29757"/>
    <cellStyle name="Comma [0] 2 2 7 3 2 5" xfId="29758"/>
    <cellStyle name="Comma [0] 2 2 7 3 2 6" xfId="29759"/>
    <cellStyle name="Comma [0] 2 2 7 3 2 7" xfId="29760"/>
    <cellStyle name="Comma [0] 2 2 7 3 3" xfId="29761"/>
    <cellStyle name="Comma [0] 3 3 7 5 9" xfId="29762"/>
    <cellStyle name="Comma [0] 2 2 7 3 3 2" xfId="29763"/>
    <cellStyle name="Comma [0] 2 2 7 3 3 3" xfId="29764"/>
    <cellStyle name="Comma [0] 2 2 7 3 3 3 2" xfId="29765"/>
    <cellStyle name="Comma [0] 2 2 7 3 3 4" xfId="29766"/>
    <cellStyle name="Comma [0] 2 2 7 3 3 4 2" xfId="29767"/>
    <cellStyle name="Comma [0] 2 3 3 5 3 2 2 3" xfId="29768"/>
    <cellStyle name="Comma [0] 2 2 7 3 3 5" xfId="29769"/>
    <cellStyle name="Comma [0] 2 2 7 3 3 6" xfId="29770"/>
    <cellStyle name="Comma [0] 2 2 7 3 3 7" xfId="29771"/>
    <cellStyle name="Comma [0] 2 2 7 4" xfId="29772"/>
    <cellStyle name="Comma [0] 2 2 7 4 2" xfId="29773"/>
    <cellStyle name="Comma [0] 3 3 8 4 9" xfId="29774"/>
    <cellStyle name="Comma [0] 2 2 7 4 2 2" xfId="29775"/>
    <cellStyle name="Comma [0] 2 3 3 3 9 7" xfId="29776"/>
    <cellStyle name="Comma [0] 2 4 6 6 10" xfId="29777"/>
    <cellStyle name="Comma [0] 2 2 7 4 2 2 2" xfId="29778"/>
    <cellStyle name="Comma [0] 2 2 7 4 2 2 3" xfId="29779"/>
    <cellStyle name="Comma [0] 4 4 3 5 2 2" xfId="29780"/>
    <cellStyle name="Comma [0] 2 2 7 4 2 3" xfId="29781"/>
    <cellStyle name="Comma [0] 2 2 7 4 2 3 2" xfId="29782"/>
    <cellStyle name="Comma [0] 2 2 7 4 2 4" xfId="29783"/>
    <cellStyle name="Comma [0] 2 2 7 4 2 4 2" xfId="29784"/>
    <cellStyle name="Comma [0] 2 2 7 4 2 5" xfId="29785"/>
    <cellStyle name="Comma [0] 2 2 7 4 2 6" xfId="29786"/>
    <cellStyle name="Comma [0] 2 2 7 4 2 7" xfId="29787"/>
    <cellStyle name="Comma [0] 2 2 7 4 3" xfId="29788"/>
    <cellStyle name="Comma [0] 3 3 8 5 9" xfId="29789"/>
    <cellStyle name="Comma [0] 2 2 7 4 3 2" xfId="29790"/>
    <cellStyle name="Comma [0] 3 2 2 10" xfId="29791"/>
    <cellStyle name="Comma [0] 2 2 7 4 3 3" xfId="29792"/>
    <cellStyle name="Comma [0] 3 2 2 11" xfId="29793"/>
    <cellStyle name="Comma [0] 3 2 2 12" xfId="29794"/>
    <cellStyle name="Comma [0] 2 2 7 4 3 4" xfId="29795"/>
    <cellStyle name="Comma [0] 3 2 2 13" xfId="29796"/>
    <cellStyle name="Comma [0] 2 2 7 4 3 5" xfId="29797"/>
    <cellStyle name="Comma [0] 3 2 2 14" xfId="29798"/>
    <cellStyle name="Comma [0] 2 2 7 4 3 6" xfId="29799"/>
    <cellStyle name="Comma [0] 3 2 2 20" xfId="29800"/>
    <cellStyle name="Comma [0] 3 2 2 15" xfId="29801"/>
    <cellStyle name="Comma [0] 2 2 7 4 3 7" xfId="29802"/>
    <cellStyle name="Comma [0] 2 2 7 5" xfId="29803"/>
    <cellStyle name="Comma [0] 2 2 7 5 10" xfId="29804"/>
    <cellStyle name="Comma [0] 2 3 11 9 3 2" xfId="29805"/>
    <cellStyle name="Comma [0] 2 2 7 5 2" xfId="29806"/>
    <cellStyle name="Comma [0] 3 3 9 4 9" xfId="29807"/>
    <cellStyle name="Comma [0] 2 2 7 5 2 2" xfId="29808"/>
    <cellStyle name="Comma [0] 2 3 3 4 9 7" xfId="29809"/>
    <cellStyle name="Comma [0] 2 2 7 5 2 2 2" xfId="29810"/>
    <cellStyle name="Comma [0] 2 2 7 5 2 2 3" xfId="29811"/>
    <cellStyle name="Comma [0] 2 2 7 5 2 2 5" xfId="29812"/>
    <cellStyle name="Comma [0] 2 2 7 5 2 3" xfId="29813"/>
    <cellStyle name="Comma [0] 2 2 7 5 2 3 2" xfId="29814"/>
    <cellStyle name="Comma [0] 2 2 7 5 2 4" xfId="29815"/>
    <cellStyle name="Comma [0] 2 2 7 5 2 4 2" xfId="29816"/>
    <cellStyle name="Comma [0] 2 2 7 5 2 5" xfId="29817"/>
    <cellStyle name="Comma [0] 2 2 7 5 2 6" xfId="29818"/>
    <cellStyle name="Comma [0] 2 4 13 3 2 2 2" xfId="29819"/>
    <cellStyle name="Comma [0] 2 2 7 5 3" xfId="29820"/>
    <cellStyle name="Comma [0] 5 10 3" xfId="29821"/>
    <cellStyle name="Comma [0] 3 3 9 5 9" xfId="29822"/>
    <cellStyle name="Comma [0] 3 2 7 10" xfId="29823"/>
    <cellStyle name="Comma [0] 2 2 7 5 3 2" xfId="29824"/>
    <cellStyle name="Comma [0] 5 10 3 2 2" xfId="29825"/>
    <cellStyle name="Comma [0] 3 2 7 10 2 2" xfId="29826"/>
    <cellStyle name="Comma [0] 2 2 7 5 3 2 2 2" xfId="29827"/>
    <cellStyle name="Comma [0] 2 3 6 6 2 2 4" xfId="29828"/>
    <cellStyle name="Comma [0] 2 3 6 6 2 6" xfId="29829"/>
    <cellStyle name="Comma [0] 5 10 4" xfId="29830"/>
    <cellStyle name="Comma [0] 3 2 7 11" xfId="29831"/>
    <cellStyle name="Comma [0] 2 2 7 5 3 3" xfId="29832"/>
    <cellStyle name="Comma [0] 5 10 4 2" xfId="29833"/>
    <cellStyle name="Comma [0] 3 2 7 11 2" xfId="29834"/>
    <cellStyle name="Comma [0] 2 2 7 5 3 3 2" xfId="29835"/>
    <cellStyle name="Comma [0] 2 3 3 8 10 2 5" xfId="29836"/>
    <cellStyle name="Comma [0] 5 10 5" xfId="29837"/>
    <cellStyle name="Comma [0] 3 2 7 12" xfId="29838"/>
    <cellStyle name="Comma [0] 2 2 7 5 3 4" xfId="29839"/>
    <cellStyle name="Comma [0] 5 10 5 2" xfId="29840"/>
    <cellStyle name="Comma [0] 3 2 7 12 2" xfId="29841"/>
    <cellStyle name="Comma [0] 2 2 7 5 3 4 2" xfId="29842"/>
    <cellStyle name="Comma [0] 2 3 3 5 5 2 2 3" xfId="29843"/>
    <cellStyle name="Comma [0] 5 10 6" xfId="29844"/>
    <cellStyle name="Comma [0] 3 2 7 13" xfId="29845"/>
    <cellStyle name="Comma [0] 2 2 7 5 3 5" xfId="29846"/>
    <cellStyle name="Comma [0] 5 10 7" xfId="29847"/>
    <cellStyle name="Comma [0] 3 2 7 14" xfId="29848"/>
    <cellStyle name="Comma [0] 2 2 7 5 3 6" xfId="29849"/>
    <cellStyle name="Comma [0] 5 12 3 2" xfId="29850"/>
    <cellStyle name="Comma [0] 2 2 7 5 5 2 2" xfId="29851"/>
    <cellStyle name="Comma [0] 3 12 7 3 2 2" xfId="29852"/>
    <cellStyle name="Comma [0] 5 6 4 3 2 2 2" xfId="29853"/>
    <cellStyle name="Comma [0] 5 12 4" xfId="29854"/>
    <cellStyle name="Comma [0] 3 4 8 2 2 3 2" xfId="29855"/>
    <cellStyle name="Comma [0] 2 2 7 5 5 3" xfId="29856"/>
    <cellStyle name="Comma [0] 3 2 8 15 2" xfId="29857"/>
    <cellStyle name="Comma [0] 3 12 7 3 2 3" xfId="29858"/>
    <cellStyle name="Comma [0] 5 12 5" xfId="29859"/>
    <cellStyle name="Comma [0] 2 2 7 5 5 4" xfId="29860"/>
    <cellStyle name="Comma [0] 3 12 7 3 2 4" xfId="29861"/>
    <cellStyle name="Comma [0] 5 12 6" xfId="29862"/>
    <cellStyle name="Comma [0] 2 2 7 5 5 5" xfId="29863"/>
    <cellStyle name="Comma [0] 2 3 3 14 10" xfId="29864"/>
    <cellStyle name="Comma [0] 4 6 2 3 2 5" xfId="29865"/>
    <cellStyle name="Comma [0] 2 2 7 6 10" xfId="29866"/>
    <cellStyle name="Comma [0] 2 4 6 2 2 6" xfId="29867"/>
    <cellStyle name="Comma [0] 2 2 7 6 2 2 3" xfId="29868"/>
    <cellStyle name="Comma [0] 3 4 11 3 2" xfId="29869"/>
    <cellStyle name="Comma [0] 2 2 7 6 2 2 5" xfId="29870"/>
    <cellStyle name="Comma [0] 2 2 7 6 3 2 2 2" xfId="29871"/>
    <cellStyle name="Comma [0] 2 3 7 6 2 2 4" xfId="29872"/>
    <cellStyle name="Comma [0] 2 4 6 6 2 6" xfId="29873"/>
    <cellStyle name="Comma [0] 3 4 8 2 3 2 4" xfId="29874"/>
    <cellStyle name="Comma [0] 3 2 6 6 2 2 5" xfId="29875"/>
    <cellStyle name="Comma [0] 2 2 7 6 4 5" xfId="29876"/>
    <cellStyle name="Comma [0] 3 2 6 6 2 3 2" xfId="29877"/>
    <cellStyle name="Comma [0] 2 2 7 6 5 2" xfId="29878"/>
    <cellStyle name="Comma [0] 2 2 7 6 5 2 2" xfId="29879"/>
    <cellStyle name="Comma [0] 2 2 7 6 5 5" xfId="29880"/>
    <cellStyle name="Comma [0] 3 2 6 6 2 4 2" xfId="29881"/>
    <cellStyle name="Comma [0] 2 2 7 6 6 2" xfId="29882"/>
    <cellStyle name="Comma [0] 2 4 5 6 2 2 2 2" xfId="29883"/>
    <cellStyle name="Comma [0] 2 2 7 7 2 2 2 2" xfId="29884"/>
    <cellStyle name="Comma [0] 2 3 8 5 2 2 4" xfId="29885"/>
    <cellStyle name="Comma [0] 3 3 9 10 4 2" xfId="29886"/>
    <cellStyle name="Comma [0] 2 2 7 7 2 2 4" xfId="29887"/>
    <cellStyle name="Comma [0] 2 2 7 7 2 2 5" xfId="29888"/>
    <cellStyle name="Comma [0] 2 2 7 7 2 4 2" xfId="29889"/>
    <cellStyle name="Comma [0] 2 3 5 7 3 2 2 2" xfId="29890"/>
    <cellStyle name="Comma [0] 2 2 7 7 3 2 2 2" xfId="29891"/>
    <cellStyle name="Comma [0] 2 3 3 15 5" xfId="29892"/>
    <cellStyle name="Comma [0] 2 3 3 20 5" xfId="29893"/>
    <cellStyle name="Comma [0] 2 3 8 6 2 2 4" xfId="29894"/>
    <cellStyle name="Comma [0] 2 2 7 7 3 3 2" xfId="29895"/>
    <cellStyle name="Comma [0] 2 2 7 7 3 4 2" xfId="29896"/>
    <cellStyle name="Comma [0] 2 3 3 5 7 2 2 3" xfId="29897"/>
    <cellStyle name="Comma [0] 2 2 7 7 3 7" xfId="29898"/>
    <cellStyle name="Comma [0] 3 2 6 6 3 2 4" xfId="29899"/>
    <cellStyle name="Comma [0] 2 2 7 7 4 4" xfId="29900"/>
    <cellStyle name="Comma [0] 2 3 5 7 3 4 2" xfId="29901"/>
    <cellStyle name="Comma [0] 3 2 6 6 3 2 5" xfId="29902"/>
    <cellStyle name="Comma [0] 2 2 7 7 4 5" xfId="29903"/>
    <cellStyle name="Comma [0] 2 2 7 7 5 2 2" xfId="29904"/>
    <cellStyle name="Comma [0] 3 2 6 6 3 4 2" xfId="29905"/>
    <cellStyle name="Comma [0] 2 2 7 7 6 2" xfId="29906"/>
    <cellStyle name="Comma [0] 2 2 7 7 7 2" xfId="29907"/>
    <cellStyle name="Comma [0] 3 2 6 6 3 7" xfId="29908"/>
    <cellStyle name="Comma [0] 2 2 7 7 9" xfId="29909"/>
    <cellStyle name="Comma [0] 2 2 7 8 10" xfId="29910"/>
    <cellStyle name="Comma [0] 2 2 7 8 2 2 2 2" xfId="29911"/>
    <cellStyle name="Comma [0] 2 3 9 5 2 2 4" xfId="29912"/>
    <cellStyle name="Comma [0] 2 3 3 7 15 2" xfId="29913"/>
    <cellStyle name="Comma [0] 2 3 3 7 17" xfId="29914"/>
    <cellStyle name="Comma [0] 2 2 7 8 2 2 4" xfId="29915"/>
    <cellStyle name="Comma [0] 2 3 3 7 18" xfId="29916"/>
    <cellStyle name="Comma [0] 2 2 7 8 2 2 5" xfId="29917"/>
    <cellStyle name="Comma [0] 2 2 7 8 2 3 2" xfId="29918"/>
    <cellStyle name="Comma [0] 2 2 7 8 2 4 2" xfId="29919"/>
    <cellStyle name="Comma [0] 2 2 7 8 2 5" xfId="29920"/>
    <cellStyle name="Comma [0] 2 2 7 8 3" xfId="29921"/>
    <cellStyle name="Comma [0] 2 2 7 8 3 2" xfId="29922"/>
    <cellStyle name="Comma [0] 2 2 7 8 3 2 2 2" xfId="29923"/>
    <cellStyle name="Comma [0] 2 3 9 6 2 2 4" xfId="29924"/>
    <cellStyle name="Comma [0] 2 2 7 8 3 2 4" xfId="29925"/>
    <cellStyle name="Comma [0] 2 2 7 8 3 2 5" xfId="29926"/>
    <cellStyle name="Comma [0] 2 2 7 8 3 3" xfId="29927"/>
    <cellStyle name="Comma [0] 2 2 7 8 3 3 2" xfId="29928"/>
    <cellStyle name="Comma [0] 2 2 7 8 3 4" xfId="29929"/>
    <cellStyle name="Comma [0] 2 2 7 8 3 4 2" xfId="29930"/>
    <cellStyle name="Comma [0] 2 3 3 5 8 2 2 3" xfId="29931"/>
    <cellStyle name="Comma [0] 2 2 7 8 3 5" xfId="29932"/>
    <cellStyle name="Comma [0] 2 2 7 8 3 6" xfId="29933"/>
    <cellStyle name="Comma [0] 2 2 7 8 3 7" xfId="29934"/>
    <cellStyle name="Comma [0] 3 3 6 5 2 2 2" xfId="29935"/>
    <cellStyle name="Comma [0] 3 2 6 6 4 2" xfId="29936"/>
    <cellStyle name="Comma [0] 2 2 7 8 4" xfId="29937"/>
    <cellStyle name="Comma [0] 4 6 9 6" xfId="29938"/>
    <cellStyle name="Comma [0] 2 3 2 3 5 3 2 5" xfId="29939"/>
    <cellStyle name="Comma [0] 3 3 6 5 2 2 2 2" xfId="29940"/>
    <cellStyle name="Comma [0] 3 2 6 6 4 2 2" xfId="29941"/>
    <cellStyle name="Comma [0] 3 2 3 2 2 5" xfId="29942"/>
    <cellStyle name="Comma [0] 2 2 7 8 4 2" xfId="29943"/>
    <cellStyle name="Comma [0] 3 4 8 2 5 2 2" xfId="29944"/>
    <cellStyle name="Comma [0] 3 2 3 2 2 6" xfId="29945"/>
    <cellStyle name="Comma [0] 2 2 7 8 4 3" xfId="29946"/>
    <cellStyle name="Comma [0] 3 2 3 2 2 7" xfId="29947"/>
    <cellStyle name="Comma [0] 2 2 7 8 4 4" xfId="29948"/>
    <cellStyle name="Comma [0] 2 2 7 8 4 5" xfId="29949"/>
    <cellStyle name="Comma [0] 3 3 6 5 2 2 3" xfId="29950"/>
    <cellStyle name="Comma [0] 3 2 6 6 4 3" xfId="29951"/>
    <cellStyle name="Comma [0] 2 2 7 8 5" xfId="29952"/>
    <cellStyle name="Comma [0] 2 3 2 15 3 2 4" xfId="29953"/>
    <cellStyle name="Comma [0] 3 2 3 2 3 5" xfId="29954"/>
    <cellStyle name="Comma [0] 2 2 7 8 5 2" xfId="29955"/>
    <cellStyle name="Comma [0] 4 2 10 5" xfId="29956"/>
    <cellStyle name="Comma [0] 2 2 7 8 5 2 2" xfId="29957"/>
    <cellStyle name="Comma [0] 5 2 5 2 3 2" xfId="29958"/>
    <cellStyle name="Comma [0] 2 3 2 15 3 2 5" xfId="29959"/>
    <cellStyle name="Comma [0] 3 2 3 2 3 6" xfId="29960"/>
    <cellStyle name="Comma [0] 2 2 7 8 5 3" xfId="29961"/>
    <cellStyle name="Comma [0] 3 2 3 2 3 7" xfId="29962"/>
    <cellStyle name="Comma [0] 2 2 7 8 5 4" xfId="29963"/>
    <cellStyle name="Comma [0] 3 2 3 2 4 5" xfId="29964"/>
    <cellStyle name="Comma [0] 2 2 7 8 6 2" xfId="29965"/>
    <cellStyle name="Comma [0] 3 3 6 5 2 2 5" xfId="29966"/>
    <cellStyle name="Comma [0] 3 2 6 6 4 5" xfId="29967"/>
    <cellStyle name="Comma [0] 2 2 7 8 7" xfId="29968"/>
    <cellStyle name="Comma [0] 3 2 3 2 5 5" xfId="29969"/>
    <cellStyle name="Comma [0] 2 2 7 8 7 2" xfId="29970"/>
    <cellStyle name="Comma [0] 2 4 7 2 10" xfId="29971"/>
    <cellStyle name="Comma [0] 2 2 7 8 8" xfId="29972"/>
    <cellStyle name="Comma [0] 2 2 7 8 9" xfId="29973"/>
    <cellStyle name="Comma [0] 5 9 2 2 4" xfId="29974"/>
    <cellStyle name="Comma [0] 2 3 6 10 2 4" xfId="29975"/>
    <cellStyle name="Comma [0] 2 2 7 9 2" xfId="29976"/>
    <cellStyle name="Comma [0] 2 3 3 18 2 3" xfId="29977"/>
    <cellStyle name="Comma [0] 2 2 7 9 2 2" xfId="29978"/>
    <cellStyle name="Comma [0] 2 3 3 8 9 7" xfId="29979"/>
    <cellStyle name="Comma [0] 2 4 7 6 10" xfId="29980"/>
    <cellStyle name="Comma [0] 2 2 7 9 2 3" xfId="29981"/>
    <cellStyle name="Comma [0] 2 2 7 9 2 4" xfId="29982"/>
    <cellStyle name="Comma [0] 2 3 5 7 5 2 2" xfId="29983"/>
    <cellStyle name="Comma [0] 2 2 7 9 2 5" xfId="29984"/>
    <cellStyle name="Comma [0] 5 9 2 2 5" xfId="29985"/>
    <cellStyle name="Comma [0] 2 3 6 10 2 5" xfId="29986"/>
    <cellStyle name="Comma [0] 2 2 7 9 3" xfId="29987"/>
    <cellStyle name="Comma [0] 2 3 3 18 2 4" xfId="29988"/>
    <cellStyle name="Comma [0] 3 3 2 10" xfId="29989"/>
    <cellStyle name="Comma [0] 2 2 7 9 3 2" xfId="29990"/>
    <cellStyle name="Comma [0] 3 3 6 5 2 3 2" xfId="29991"/>
    <cellStyle name="Comma [0] 3 2 6 6 5 2" xfId="29992"/>
    <cellStyle name="Comma [0] 2 2 7 9 4" xfId="29993"/>
    <cellStyle name="Comma [0] 2 3 3 18 2 5" xfId="29994"/>
    <cellStyle name="Comma [0] 3 2 6 6 5 2 2" xfId="29995"/>
    <cellStyle name="Comma [0] 3 2 3 3 2 5" xfId="29996"/>
    <cellStyle name="Comma [0] 2 2 7 9 4 2" xfId="29997"/>
    <cellStyle name="Comma [0] 3 2 6 6 5 3" xfId="29998"/>
    <cellStyle name="Comma [0] 2 2 7 9 5" xfId="29999"/>
    <cellStyle name="Comma [0] 3 2 6 6 5 4" xfId="30000"/>
    <cellStyle name="Comma [0] 2 2 7 9 6" xfId="30001"/>
    <cellStyle name="Comma [0] 3 2 6 6 5 5" xfId="30002"/>
    <cellStyle name="Comma [0] 2 2 7 9 7" xfId="30003"/>
    <cellStyle name="Comma [0] 3 15 2 4 2" xfId="30004"/>
    <cellStyle name="Comma [0] 2 2 8 18" xfId="30005"/>
    <cellStyle name="Comma [0] 2 2 8 2" xfId="30006"/>
    <cellStyle name="Comma [0] 2 3 2 3 4 3 6" xfId="30007"/>
    <cellStyle name="Comma [0] 3 4 12 3 4 2" xfId="30008"/>
    <cellStyle name="Comma [0] 3 2 2 2 6" xfId="30009"/>
    <cellStyle name="Comma [0] 2 2 8 2 10" xfId="30010"/>
    <cellStyle name="Comma [0] 3 3 2 6 5 5" xfId="30011"/>
    <cellStyle name="Comma [0] 3 2 2 12 3 7" xfId="30012"/>
    <cellStyle name="Comma [0] 2 2 8 2 2" xfId="30013"/>
    <cellStyle name="Comma [0] 2 4 2 3 2 5" xfId="30014"/>
    <cellStyle name="Comma [0] 3 4 6 4 9" xfId="30015"/>
    <cellStyle name="Comma [0] 2 2 8 2 2 2" xfId="30016"/>
    <cellStyle name="Comma [0] 2 2 8 2 2 2 2" xfId="30017"/>
    <cellStyle name="Comma [0] 2 3 11 6 3" xfId="30018"/>
    <cellStyle name="Comma [0] 2 2 8 2 2 2 2 2" xfId="30019"/>
    <cellStyle name="Comma [0] 2 3 11 6 3 2" xfId="30020"/>
    <cellStyle name="Comma [0] 2 4 3 5 2 2 4" xfId="30021"/>
    <cellStyle name="Comma [0] 2 2 8 2 2 2 3" xfId="30022"/>
    <cellStyle name="Comma [0] 2 3 11 6 4" xfId="30023"/>
    <cellStyle name="Comma [0] 2 2 8 2 2 2 4" xfId="30024"/>
    <cellStyle name="Comma [0] 2 3 11 6 5" xfId="30025"/>
    <cellStyle name="Comma [0] 3 6 5 10" xfId="30026"/>
    <cellStyle name="Comma [0] 2 3 2 7 8 7 2" xfId="30027"/>
    <cellStyle name="Comma [0] 3 6 6 6 2" xfId="30028"/>
    <cellStyle name="Comma [0] 2 2 8 2 2 2 5" xfId="30029"/>
    <cellStyle name="Comma [0] 2 3 11 6 6" xfId="30030"/>
    <cellStyle name="Comma [0] 2 3 3 5 6 4 2 2" xfId="30031"/>
    <cellStyle name="Comma [0] 2 4 2 3 2 6" xfId="30032"/>
    <cellStyle name="Comma [0] 4 4 4 3 2 2" xfId="30033"/>
    <cellStyle name="Comma [0] 2 2 8 2 2 3" xfId="30034"/>
    <cellStyle name="Comma [0] 2 4 2 3 2 7" xfId="30035"/>
    <cellStyle name="Comma [0] 4 4 4 3 2 3" xfId="30036"/>
    <cellStyle name="Comma [0] 2 2 8 2 2 4" xfId="30037"/>
    <cellStyle name="Comma [0] 4 4 4 3 2 4" xfId="30038"/>
    <cellStyle name="Comma [0] 2 2 8 2 2 5" xfId="30039"/>
    <cellStyle name="Comma [0] 4 4 4 3 2 5" xfId="30040"/>
    <cellStyle name="Comma [0] 3 4 8 9 4 2" xfId="30041"/>
    <cellStyle name="Comma [0] 3 3 8 7 5 2 2" xfId="30042"/>
    <cellStyle name="Comma [0] 2 2 8 2 2 6" xfId="30043"/>
    <cellStyle name="Comma [0] 2 2 8 2 2 7" xfId="30044"/>
    <cellStyle name="Comma [0] 2 2 8 2 3" xfId="30045"/>
    <cellStyle name="Comma [0] 2 4 2 3 3 5" xfId="30046"/>
    <cellStyle name="Comma [0] 3 4 6 5 9" xfId="30047"/>
    <cellStyle name="Comma [0] 2 2 8 2 3 2" xfId="30048"/>
    <cellStyle name="Comma [0] 2 2 8 2 3 2 2" xfId="30049"/>
    <cellStyle name="Comma [0] 2 2 8 2 3 2 2 2" xfId="30050"/>
    <cellStyle name="Comma [0] 2 4 3 6 2 2 4" xfId="30051"/>
    <cellStyle name="Comma [0] 2 4 2 3 3 6" xfId="30052"/>
    <cellStyle name="Comma [0] 4 4 4 3 3 2" xfId="30053"/>
    <cellStyle name="Comma [0] 2 2 8 2 3 3" xfId="30054"/>
    <cellStyle name="Comma [0] 4 2 2 7 2 2 3" xfId="30055"/>
    <cellStyle name="Comma [0] 2 2 8 2 3 3 2" xfId="30056"/>
    <cellStyle name="Comma [0] 2 4 2 3 3 7" xfId="30057"/>
    <cellStyle name="Comma [0] 2 2 8 2 3 4" xfId="30058"/>
    <cellStyle name="Comma [0] 2 2 8 2 3 4 2" xfId="30059"/>
    <cellStyle name="Comma [0] 2 3 3 6 2 2 2 3" xfId="30060"/>
    <cellStyle name="Comma [0] 3 2 2 2 10" xfId="30061"/>
    <cellStyle name="Comma [0] 2 2 8 2 3 5" xfId="30062"/>
    <cellStyle name="Comma [0] 3 2 2 2 11" xfId="30063"/>
    <cellStyle name="Comma [0] 2 2 8 2 3 6" xfId="30064"/>
    <cellStyle name="Comma [0] 3 2 2 2 12" xfId="30065"/>
    <cellStyle name="Comma [0] 2 2 8 2 3 7" xfId="30066"/>
    <cellStyle name="Comma [0] 2 2 8 3" xfId="30067"/>
    <cellStyle name="Comma [0] 3 2 2 7 6" xfId="30068"/>
    <cellStyle name="Comma [0] 2 2 8 3 10" xfId="30069"/>
    <cellStyle name="Comma [0] 2 2 8 3 2" xfId="30070"/>
    <cellStyle name="Comma [0] 2 4 2 4 2 5" xfId="30071"/>
    <cellStyle name="Comma [0] 3 4 7 4 9" xfId="30072"/>
    <cellStyle name="Comma [0] 2 2 8 3 2 2" xfId="30073"/>
    <cellStyle name="Comma [0] 2 3 3 5 6 5 2 2" xfId="30074"/>
    <cellStyle name="Comma [0] 2 4 2 4 2 6" xfId="30075"/>
    <cellStyle name="Comma [0] 4 4 4 4 2 2" xfId="30076"/>
    <cellStyle name="Comma [0] 2 2 8 3 2 3" xfId="30077"/>
    <cellStyle name="Comma [0] 2 4 2 4 2 7" xfId="30078"/>
    <cellStyle name="Comma [0] 4 3 7 7 2 2 2 2" xfId="30079"/>
    <cellStyle name="Comma [0] 2 2 8 3 2 4" xfId="30080"/>
    <cellStyle name="Comma [0] 2 2 8 3 2 5" xfId="30081"/>
    <cellStyle name="Comma [0] 2 2 8 3 2 6" xfId="30082"/>
    <cellStyle name="Comma [0] 2 2 8 3 2 7" xfId="30083"/>
    <cellStyle name="Comma [0] 2 2 8 3 3" xfId="30084"/>
    <cellStyle name="Comma [0] 2 4 2 4 3 5" xfId="30085"/>
    <cellStyle name="Comma [0] 3 4 7 5 9" xfId="30086"/>
    <cellStyle name="Comma [0] 2 2 8 3 3 2" xfId="30087"/>
    <cellStyle name="Comma [0] 2 4 2 4 3 6" xfId="30088"/>
    <cellStyle name="Comma [0] 2 2 8 3 3 3" xfId="30089"/>
    <cellStyle name="Comma [0] 2 4 2 4 3 7" xfId="30090"/>
    <cellStyle name="Comma [0] 2 2 8 3 3 4" xfId="30091"/>
    <cellStyle name="Comma [0] 3 2 2 7 10" xfId="30092"/>
    <cellStyle name="Comma [0] 2 2 8 3 3 5" xfId="30093"/>
    <cellStyle name="Comma [0] 3 2 2 7 11" xfId="30094"/>
    <cellStyle name="Comma [0] 2 2 8 3 3 6" xfId="30095"/>
    <cellStyle name="Comma [0] 3 2 2 7 12" xfId="30096"/>
    <cellStyle name="Comma [0] 2 2 8 3 3 7" xfId="30097"/>
    <cellStyle name="Comma [0] 2 2 8 4" xfId="30098"/>
    <cellStyle name="Comma [0] 2 2 8 4 10" xfId="30099"/>
    <cellStyle name="Comma [0] 2 2 8 4 2" xfId="30100"/>
    <cellStyle name="Comma [0] 5 2 7 6" xfId="30101"/>
    <cellStyle name="Comma [0] 2 4 2 5 2 5" xfId="30102"/>
    <cellStyle name="Comma [0] 3 4 8 4 9" xfId="30103"/>
    <cellStyle name="Comma [0] 2 2 8 4 2 2" xfId="30104"/>
    <cellStyle name="Comma [0] 3 2 5 6 2 6" xfId="30105"/>
    <cellStyle name="Comma [0] 2 2 8 4 2 2 2 2" xfId="30106"/>
    <cellStyle name="Comma [0] 2 4 5 5 2 2 4" xfId="30107"/>
    <cellStyle name="Comma [0] 2 2 8 4 2 2 4" xfId="30108"/>
    <cellStyle name="Comma [0] 3 8 6 6 2" xfId="30109"/>
    <cellStyle name="Comma [0] 2 2 8 4 2 2 5" xfId="30110"/>
    <cellStyle name="Comma [0] 5 2 7 7" xfId="30111"/>
    <cellStyle name="Comma [0] 2 4 2 5 2 6" xfId="30112"/>
    <cellStyle name="Comma [0] 4 4 4 5 2 2" xfId="30113"/>
    <cellStyle name="Comma [0] 2 2 8 4 2 3" xfId="30114"/>
    <cellStyle name="Comma [0] 2 2 8 4 2 3 2" xfId="30115"/>
    <cellStyle name="Comma [0] 5 2 7 8" xfId="30116"/>
    <cellStyle name="Comma [0] 2 4 2 5 2 7" xfId="30117"/>
    <cellStyle name="Comma [0] 2 2 8 4 2 4" xfId="30118"/>
    <cellStyle name="Comma [0] 2 2 8 4 2 4 2" xfId="30119"/>
    <cellStyle name="Comma [0] 2 2 8 4 2 5" xfId="30120"/>
    <cellStyle name="Comma [0] 2 2 8 4 2 6" xfId="30121"/>
    <cellStyle name="Comma [0] 2 2 8 4 2 7" xfId="30122"/>
    <cellStyle name="Comma [0] 2 2 8 4 3" xfId="30123"/>
    <cellStyle name="Comma [0] 5 2 8 6" xfId="30124"/>
    <cellStyle name="Comma [0] 2 4 2 5 3 5" xfId="30125"/>
    <cellStyle name="Comma [0] 3 7 2 10" xfId="30126"/>
    <cellStyle name="Comma [0] 3 4 8 5 9" xfId="30127"/>
    <cellStyle name="Comma [0] 2 2 8 4 3 2" xfId="30128"/>
    <cellStyle name="Comma [0] 5 2 8 7" xfId="30129"/>
    <cellStyle name="Comma [0] 2 4 2 5 3 6" xfId="30130"/>
    <cellStyle name="Comma [0] 2 2 8 4 3 3" xfId="30131"/>
    <cellStyle name="Comma [0] 2 2 8 4 3 3 2" xfId="30132"/>
    <cellStyle name="Comma [0] 5 2 8 8" xfId="30133"/>
    <cellStyle name="Comma [0] 2 4 2 5 3 7" xfId="30134"/>
    <cellStyle name="Comma [0] 2 2 8 4 3 4" xfId="30135"/>
    <cellStyle name="Comma [0] 2 2 8 4 3 4 2" xfId="30136"/>
    <cellStyle name="Comma [0] 2 3 3 6 4 2 2 3" xfId="30137"/>
    <cellStyle name="Comma [0] 2 2 8 4 3 5" xfId="30138"/>
    <cellStyle name="Comma [0] 2 2 8 4 3 6" xfId="30139"/>
    <cellStyle name="Comma [0] 2 2 8 4 3 7" xfId="30140"/>
    <cellStyle name="Comma [0] 2 2 8 4 5 2 2" xfId="30141"/>
    <cellStyle name="Comma [0] 2 3 3 4 11 2" xfId="30142"/>
    <cellStyle name="Comma [0] 3 12 8 2 2 2" xfId="30143"/>
    <cellStyle name="Comma [0] 2 2 8 4 5 3" xfId="30144"/>
    <cellStyle name="Comma [0] 2 3 3 4 11 3" xfId="30145"/>
    <cellStyle name="Comma [0] 2 2 8 4 5 4" xfId="30146"/>
    <cellStyle name="Comma [0] 2 3 3 4 11 4" xfId="30147"/>
    <cellStyle name="Comma [0] 2 2 8 4 5 5" xfId="30148"/>
    <cellStyle name="Comma [0] 2 2 8 4 7 2" xfId="30149"/>
    <cellStyle name="Comma [0] 2 2 8 5" xfId="30150"/>
    <cellStyle name="Comma [0] 2 2 8 5 10" xfId="30151"/>
    <cellStyle name="Comma [0] 2 2 8 5 2" xfId="30152"/>
    <cellStyle name="Comma [0] 5 3 7 6" xfId="30153"/>
    <cellStyle name="Comma [0] 2 3 7 2 2 2 3" xfId="30154"/>
    <cellStyle name="Comma [0] 2 4 2 6 2 5" xfId="30155"/>
    <cellStyle name="Comma [0] 3 4 9 4 9" xfId="30156"/>
    <cellStyle name="Comma [0] 2 2 8 5 2 2" xfId="30157"/>
    <cellStyle name="Comma [0] 2 2 8 5 2 2 2" xfId="30158"/>
    <cellStyle name="Comma [0] 3 3 5 6 2 6" xfId="30159"/>
    <cellStyle name="Comma [0] 2 2 8 5 2 2 2 2" xfId="30160"/>
    <cellStyle name="Comma [0] 2 4 6 5 2 2 4" xfId="30161"/>
    <cellStyle name="Comma [0] 2 2 8 5 2 2 3" xfId="30162"/>
    <cellStyle name="Comma [0] 3 9 6 6 2" xfId="30163"/>
    <cellStyle name="Comma [0] 2 2 8 5 2 2 5" xfId="30164"/>
    <cellStyle name="Comma [0] 2 2 8 5 2 3 2" xfId="30165"/>
    <cellStyle name="Comma [0] 5 3 7 8" xfId="30166"/>
    <cellStyle name="Comma [0] 2 3 7 2 2 2 5" xfId="30167"/>
    <cellStyle name="Comma [0] 2 4 2 6 2 7" xfId="30168"/>
    <cellStyle name="Comma [0] 2 2 8 5 2 4" xfId="30169"/>
    <cellStyle name="Comma [0] 2 2 8 5 2 4 2" xfId="30170"/>
    <cellStyle name="Comma [0] 2 2 8 5 2 5" xfId="30171"/>
    <cellStyle name="Comma [0] 2 2 8 5 2 6" xfId="30172"/>
    <cellStyle name="Comma [0] 2 2 8 5 3" xfId="30173"/>
    <cellStyle name="Comma [0] 5 3 8 6" xfId="30174"/>
    <cellStyle name="Comma [0] 2 4 2 6 3 5" xfId="30175"/>
    <cellStyle name="Comma [0] 3 7 7 10" xfId="30176"/>
    <cellStyle name="Comma [0] 3 4 9 5 9" xfId="30177"/>
    <cellStyle name="Comma [0] 2 2 8 5 3 2" xfId="30178"/>
    <cellStyle name="Comma [0] 5 3 8 8" xfId="30179"/>
    <cellStyle name="Comma [0] 2 4 2 6 3 7" xfId="30180"/>
    <cellStyle name="Comma [0] 2 2 8 5 3 4" xfId="30181"/>
    <cellStyle name="Comma [0] 2 2 8 5 3 5" xfId="30182"/>
    <cellStyle name="Comma [0] 2 2 8 5 3 6" xfId="30183"/>
    <cellStyle name="Comma [0] 2 2 8 5 4" xfId="30184"/>
    <cellStyle name="Comma [0] 5 3 9 6" xfId="30185"/>
    <cellStyle name="Comma [0] 2 4 2 6 4 5" xfId="30186"/>
    <cellStyle name="Comma [0] 3 4 9 6 9" xfId="30187"/>
    <cellStyle name="Comma [0] 2 2 8 5 4 2" xfId="30188"/>
    <cellStyle name="Comma [0] 3 4 8 3 2 2 2" xfId="30189"/>
    <cellStyle name="Comma [0] 2 2 8 5 4 3" xfId="30190"/>
    <cellStyle name="Comma [0] 3 4 8 3 2 2 3" xfId="30191"/>
    <cellStyle name="Comma [0] 2 2 8 5 4 4" xfId="30192"/>
    <cellStyle name="Comma [0] 3 4 8 3 2 2 4" xfId="30193"/>
    <cellStyle name="Comma [0] 2 2 8 5 4 5" xfId="30194"/>
    <cellStyle name="Comma [0] 2 2 8 5 5" xfId="30195"/>
    <cellStyle name="Comma [0] 2 4 2 6 5 5" xfId="30196"/>
    <cellStyle name="Comma [0] 3 4 9 7 9" xfId="30197"/>
    <cellStyle name="Comma [0] 2 2 8 5 5 2" xfId="30198"/>
    <cellStyle name="Comma [0] 2 2 8 5 5 2 2" xfId="30199"/>
    <cellStyle name="Comma [0] 3 4 8 3 2 3 2" xfId="30200"/>
    <cellStyle name="Comma [0] 2 2 8 5 5 3" xfId="30201"/>
    <cellStyle name="Comma [0] 2 2 8 5 5 4" xfId="30202"/>
    <cellStyle name="Comma [0] 2 2 8 5 5 5" xfId="30203"/>
    <cellStyle name="Comma [0] 2 2 8 5 6" xfId="30204"/>
    <cellStyle name="Comma [0] 2 2 8 5 7" xfId="30205"/>
    <cellStyle name="Comma [0] 2 2 8 5 7 2" xfId="30206"/>
    <cellStyle name="Comma [0] 2 2 8 5 8" xfId="30207"/>
    <cellStyle name="Comma [0] 2 2 8 5 9" xfId="30208"/>
    <cellStyle name="Comma [0] 2 2 8 6 10" xfId="30209"/>
    <cellStyle name="Comma [0] 2 3 7 6 3 2 4" xfId="30210"/>
    <cellStyle name="Comma [0] 2 4 6 7 2 6" xfId="30211"/>
    <cellStyle name="Comma [0] 2 2 8 6 2 2 2" xfId="30212"/>
    <cellStyle name="Comma [0] 2 2 8 6 2 2 3" xfId="30213"/>
    <cellStyle name="Comma [0] 3 9 11 3 2" xfId="30214"/>
    <cellStyle name="Comma [0] 2 2 8 6 2 2 5" xfId="30215"/>
    <cellStyle name="Comma [0] 5 4 7 7" xfId="30216"/>
    <cellStyle name="Comma [0] 2 3 7 2 3 2 4" xfId="30217"/>
    <cellStyle name="Comma [0] 2 4 2 7 2 6" xfId="30218"/>
    <cellStyle name="Comma [0] 2 2 8 6 2 3" xfId="30219"/>
    <cellStyle name="Comma [0] 2 2 8 6 2 3 2" xfId="30220"/>
    <cellStyle name="Comma [0] 5 4 7 8" xfId="30221"/>
    <cellStyle name="Comma [0] 2 3 7 2 3 2 5" xfId="30222"/>
    <cellStyle name="Comma [0] 2 4 2 7 2 7" xfId="30223"/>
    <cellStyle name="Comma [0] 2 2 8 6 2 4" xfId="30224"/>
    <cellStyle name="Comma [0] 2 3 5 8 2 2 2" xfId="30225"/>
    <cellStyle name="Comma [0] 2 2 8 6 2 4 2" xfId="30226"/>
    <cellStyle name="Comma [0] 2 3 5 8 2 2 2 2" xfId="30227"/>
    <cellStyle name="Comma [0] 5 4 7 9" xfId="30228"/>
    <cellStyle name="Comma [0] 3 2 19 2 2 2" xfId="30229"/>
    <cellStyle name="Comma [0] 2 2 8 6 2 5" xfId="30230"/>
    <cellStyle name="Comma [0] 2 3 5 8 2 2 3" xfId="30231"/>
    <cellStyle name="Comma [0] 4 2 7 6 8" xfId="30232"/>
    <cellStyle name="Comma [0] 3 4 6 6 2 6" xfId="30233"/>
    <cellStyle name="Comma [0] 2 2 8 6 3 2 2 2" xfId="30234"/>
    <cellStyle name="Comma [0] 2 4 7 6 2 2 4" xfId="30235"/>
    <cellStyle name="Comma [0] 5 4 8 7" xfId="30236"/>
    <cellStyle name="Comma [0] 2 4 2 7 3 6" xfId="30237"/>
    <cellStyle name="Comma [0] 2 2 8 6 3 3" xfId="30238"/>
    <cellStyle name="Comma [0] 2 2 8 6 3 3 2" xfId="30239"/>
    <cellStyle name="Comma [0] 5 4 8 8" xfId="30240"/>
    <cellStyle name="Comma [0] 2 4 2 7 3 7" xfId="30241"/>
    <cellStyle name="Comma [0] 2 2 8 6 3 4" xfId="30242"/>
    <cellStyle name="Comma [0] 2 3 5 8 2 3 2" xfId="30243"/>
    <cellStyle name="Comma [0] 2 2 8 6 3 4 2" xfId="30244"/>
    <cellStyle name="Comma [0] 2 3 3 6 6 2 2 3" xfId="30245"/>
    <cellStyle name="Comma [0] 2 2 8 6 3 5" xfId="30246"/>
    <cellStyle name="Comma [0] 3 4 8 3 3 2 3" xfId="30247"/>
    <cellStyle name="Comma [0] 3 2 6 7 2 2 4" xfId="30248"/>
    <cellStyle name="Comma [0] 2 2 8 6 4 4" xfId="30249"/>
    <cellStyle name="Comma [0] 2 3 5 8 2 4 2" xfId="30250"/>
    <cellStyle name="Comma [0] 3 4 8 3 3 2 4" xfId="30251"/>
    <cellStyle name="Comma [0] 3 2 6 7 2 2 5" xfId="30252"/>
    <cellStyle name="Comma [0] 2 2 8 6 4 5" xfId="30253"/>
    <cellStyle name="Comma [0] 2 4 2 7 5 5" xfId="30254"/>
    <cellStyle name="Comma [0] 3 2 6 7 2 3 2" xfId="30255"/>
    <cellStyle name="Comma [0] 2 2 8 6 5 2" xfId="30256"/>
    <cellStyle name="Comma [0] 2 2 8 6 5 2 2" xfId="30257"/>
    <cellStyle name="Comma [0] 3 4 8 3 3 3 2" xfId="30258"/>
    <cellStyle name="Comma [0] 2 2 8 6 5 3" xfId="30259"/>
    <cellStyle name="Comma [0] 2 2 8 6 5 4" xfId="30260"/>
    <cellStyle name="Comma [0] 2 2 8 6 5 5" xfId="30261"/>
    <cellStyle name="Comma [0] 4 3 9 2 3 2 3" xfId="30262"/>
    <cellStyle name="Comma [0] 3 2 6 7 2 4 2" xfId="30263"/>
    <cellStyle name="Comma [0] 2 2 8 6 6 2" xfId="30264"/>
    <cellStyle name="Comma [0] 2 4 5 6 3 2 2 2" xfId="30265"/>
    <cellStyle name="Comma [0] 3 2 6 7 2 5" xfId="30266"/>
    <cellStyle name="Comma [0] 2 2 8 6 7" xfId="30267"/>
    <cellStyle name="Comma [0] 2 4 5 6 3 2 3" xfId="30268"/>
    <cellStyle name="Comma [0] 2 2 8 6 7 2" xfId="30269"/>
    <cellStyle name="Comma [0] 3 2 6 7 2 6" xfId="30270"/>
    <cellStyle name="Comma [0] 2 2 8 6 8" xfId="30271"/>
    <cellStyle name="Comma [0] 2 4 5 6 3 2 4" xfId="30272"/>
    <cellStyle name="Comma [0] 3 2 6 7 2 7" xfId="30273"/>
    <cellStyle name="Comma [0] 2 2 8 6 9" xfId="30274"/>
    <cellStyle name="Comma [0] 2 4 5 6 3 2 5" xfId="30275"/>
    <cellStyle name="Comma [0] 2 3 2 3 5 3 6" xfId="30276"/>
    <cellStyle name="Comma [0] 3 2 3 2 6" xfId="30277"/>
    <cellStyle name="Comma [0] 2 2 8 7 10" xfId="30278"/>
    <cellStyle name="Comma [0] 2 2 8 7 2 2 2 2" xfId="30279"/>
    <cellStyle name="Comma [0] 2 4 8 5 2 2 4" xfId="30280"/>
    <cellStyle name="Comma [0] 2 2 8 7 2 2 4" xfId="30281"/>
    <cellStyle name="Comma [0] 2 2 8 7 2 2 5" xfId="30282"/>
    <cellStyle name="Comma [0] 2 2 8 7 2 5" xfId="30283"/>
    <cellStyle name="Comma [0] 2 3 5 8 3 2 3" xfId="30284"/>
    <cellStyle name="Comma [0] 5 5 8 6" xfId="30285"/>
    <cellStyle name="Comma [0] 2 4 2 8 3 5" xfId="30286"/>
    <cellStyle name="Comma [0] 2 2 8 7 3 2" xfId="30287"/>
    <cellStyle name="Comma [0] 5 5 8 7" xfId="30288"/>
    <cellStyle name="Comma [0] 2 4 2 8 3 6" xfId="30289"/>
    <cellStyle name="Comma [0] 2 2 8 7 3 3" xfId="30290"/>
    <cellStyle name="Comma [0] 2 2 8 7 3 3 2" xfId="30291"/>
    <cellStyle name="Comma [0] 5 5 8 8" xfId="30292"/>
    <cellStyle name="Comma [0] 2 4 2 8 3 7" xfId="30293"/>
    <cellStyle name="Comma [0] 2 2 8 7 3 4" xfId="30294"/>
    <cellStyle name="Comma [0] 2 3 5 8 3 3 2" xfId="30295"/>
    <cellStyle name="Comma [0] 2 2 8 7 3 4 2" xfId="30296"/>
    <cellStyle name="Comma [0] 2 3 3 6 7 2 2 3" xfId="30297"/>
    <cellStyle name="Comma [0] 3 2 3 2 10" xfId="30298"/>
    <cellStyle name="Comma [0] 2 2 8 7 3 5" xfId="30299"/>
    <cellStyle name="Comma [0] 2 2 8 7 3 7" xfId="30300"/>
    <cellStyle name="Comma [0] 5 5 9 6" xfId="30301"/>
    <cellStyle name="Comma [0] 2 3 2 3 6 2 2 5" xfId="30302"/>
    <cellStyle name="Comma [0] 2 4 2 8 4 5" xfId="30303"/>
    <cellStyle name="Comma [0] 3 2 6 7 3 2 2" xfId="30304"/>
    <cellStyle name="Comma [0] 2 2 8 7 4 2" xfId="30305"/>
    <cellStyle name="Comma [0] 3 4 8 3 4 2 2" xfId="30306"/>
    <cellStyle name="Comma [0] 3 2 6 7 3 2 3" xfId="30307"/>
    <cellStyle name="Comma [0] 2 2 8 7 4 3" xfId="30308"/>
    <cellStyle name="Comma [0] 3 2 6 7 3 2 4" xfId="30309"/>
    <cellStyle name="Comma [0] 2 2 8 7 4 4" xfId="30310"/>
    <cellStyle name="Comma [0] 2 3 5 8 3 4 2" xfId="30311"/>
    <cellStyle name="Comma [0] 3 2 6 7 3 2 5" xfId="30312"/>
    <cellStyle name="Comma [0] 2 2 8 7 4 5" xfId="30313"/>
    <cellStyle name="Comma [0] 3 2 6 7 3 3" xfId="30314"/>
    <cellStyle name="Comma [0] 2 2 8 7 5" xfId="30315"/>
    <cellStyle name="Comma [0] 2 4 2 8 5 5" xfId="30316"/>
    <cellStyle name="Comma [0] 3 2 6 7 3 3 2" xfId="30317"/>
    <cellStyle name="Comma [0] 2 2 8 7 5 2" xfId="30318"/>
    <cellStyle name="Comma [0] 2 2 8 7 5 3" xfId="30319"/>
    <cellStyle name="Comma [0] 2 2 8 7 5 4" xfId="30320"/>
    <cellStyle name="Comma [0] 3 2 6 7 3 4" xfId="30321"/>
    <cellStyle name="Comma [0] 2 2 8 7 6" xfId="30322"/>
    <cellStyle name="Comma [0] 2 4 5 6 3 3 2" xfId="30323"/>
    <cellStyle name="Comma [0] 3 2 6 7 3 4 2" xfId="30324"/>
    <cellStyle name="Comma [0] 2 2 8 7 6 2" xfId="30325"/>
    <cellStyle name="Comma [0] 3 2 6 7 3 5" xfId="30326"/>
    <cellStyle name="Comma [0] 2 2 8 7 7" xfId="30327"/>
    <cellStyle name="Comma [0] 2 2 8 7 7 2" xfId="30328"/>
    <cellStyle name="Comma [0] 3 2 6 7 3 6" xfId="30329"/>
    <cellStyle name="Comma [0] 2 2 8 7 8" xfId="30330"/>
    <cellStyle name="Comma [0] 3 2 6 7 3 7" xfId="30331"/>
    <cellStyle name="Comma [0] 2 2 8 7 9" xfId="30332"/>
    <cellStyle name="Comma [0] 3 3 6 2 3 4" xfId="30333"/>
    <cellStyle name="Comma [0] 3 2 3 7 6" xfId="30334"/>
    <cellStyle name="Comma [0] 2 2 8 8 10" xfId="30335"/>
    <cellStyle name="Comma [0] 2 2 8 8 2 2 2 2" xfId="30336"/>
    <cellStyle name="Comma [0] 4 2 13 3 7" xfId="30337"/>
    <cellStyle name="Comma [0] 2 2 8 8 2 2 4" xfId="30338"/>
    <cellStyle name="Comma [0] 2 2 8 8 2 2 5" xfId="30339"/>
    <cellStyle name="Comma [0] 4 2 13 5 5" xfId="30340"/>
    <cellStyle name="Comma [0] 2 2 8 8 2 4 2" xfId="30341"/>
    <cellStyle name="Comma [0] 2 2 8 8 2 5" xfId="30342"/>
    <cellStyle name="Comma [0] 2 2 8 8 3 2" xfId="30343"/>
    <cellStyle name="Comma [0] 3 11 13" xfId="30344"/>
    <cellStyle name="Comma [0] 3 16 3 4" xfId="30345"/>
    <cellStyle name="Comma [0] 2 2 8 8 3 2 2 2" xfId="30346"/>
    <cellStyle name="Comma [0] 4 2 14 3 7" xfId="30347"/>
    <cellStyle name="Comma [0] 2 2 8 8 3 2 4" xfId="30348"/>
    <cellStyle name="Comma [0] 2 2 8 8 3 2 5" xfId="30349"/>
    <cellStyle name="Comma [0] 2 2 8 8 3 3" xfId="30350"/>
    <cellStyle name="Comma [0] 3 11 14" xfId="30351"/>
    <cellStyle name="Comma [0] 4 2 14 4 5" xfId="30352"/>
    <cellStyle name="Comma [0] 2 2 8 8 3 3 2" xfId="30353"/>
    <cellStyle name="Comma [0] 3 11 14 2" xfId="30354"/>
    <cellStyle name="Comma [0] 2 2 8 8 3 4" xfId="30355"/>
    <cellStyle name="Comma [0] 3 11 15" xfId="30356"/>
    <cellStyle name="Comma [0] 4 2 14 5 5" xfId="30357"/>
    <cellStyle name="Comma [0] 2 2 8 8 3 4 2" xfId="30358"/>
    <cellStyle name="Comma [0] 2 3 3 6 8 2 2 3" xfId="30359"/>
    <cellStyle name="Comma [0] 3 2 3 7 10" xfId="30360"/>
    <cellStyle name="Comma [0] 2 2 8 8 3 5" xfId="30361"/>
    <cellStyle name="Comma [0] 3 11 16" xfId="30362"/>
    <cellStyle name="Comma [0] 2 2 8 8 3 6" xfId="30363"/>
    <cellStyle name="Comma [0] 3 11 17" xfId="30364"/>
    <cellStyle name="Comma [0] 2 2 8 8 3 7" xfId="30365"/>
    <cellStyle name="Comma [0] 2 3 3 3 4 2 2 5" xfId="30366"/>
    <cellStyle name="Comma [0] 3 3 6 5 3 2 2" xfId="30367"/>
    <cellStyle name="Comma [0] 3 2 6 7 4 2" xfId="30368"/>
    <cellStyle name="Comma [0] 2 2 8 8 4" xfId="30369"/>
    <cellStyle name="Comma [0] 5 6 9 6" xfId="30370"/>
    <cellStyle name="Comma [0] 2 3 2 3 6 3 2 5" xfId="30371"/>
    <cellStyle name="Comma [0] 3 3 6 5 3 2 2 2" xfId="30372"/>
    <cellStyle name="Comma [0] 3 2 6 7 4 2 2" xfId="30373"/>
    <cellStyle name="Comma [0] 3 2 4 2 2 5" xfId="30374"/>
    <cellStyle name="Comma [0] 2 2 8 8 4 2" xfId="30375"/>
    <cellStyle name="Comma [0] 3 4 8 3 5 2 2" xfId="30376"/>
    <cellStyle name="Comma [0] 3 2 4 2 2 6" xfId="30377"/>
    <cellStyle name="Comma [0] 2 2 8 8 4 3" xfId="30378"/>
    <cellStyle name="Comma [0] 3 2 4 2 2 7" xfId="30379"/>
    <cellStyle name="Comma [0] 2 2 8 8 4 4" xfId="30380"/>
    <cellStyle name="Comma [0] 2 2 8 8 4 5" xfId="30381"/>
    <cellStyle name="Comma [0] 3 3 6 5 3 2 3" xfId="30382"/>
    <cellStyle name="Comma [0] 3 2 6 7 4 3" xfId="30383"/>
    <cellStyle name="Comma [0] 2 2 8 8 5" xfId="30384"/>
    <cellStyle name="Comma [0] 3 2 4 2 3 5" xfId="30385"/>
    <cellStyle name="Comma [0] 2 2 8 8 5 2" xfId="30386"/>
    <cellStyle name="Comma [0] 2 2 8 8 5 2 2" xfId="30387"/>
    <cellStyle name="Comma [0] 3 2 4 2 3 6" xfId="30388"/>
    <cellStyle name="Comma [0] 2 2 8 8 5 3" xfId="30389"/>
    <cellStyle name="Comma [0] 3 2 4 2 3 7" xfId="30390"/>
    <cellStyle name="Comma [0] 2 2 8 8 5 4" xfId="30391"/>
    <cellStyle name="Comma [0] 2 2 8 8 5 5" xfId="30392"/>
    <cellStyle name="Comma [0] 3 2 4 2 4 5" xfId="30393"/>
    <cellStyle name="Comma [0] 2 2 8 8 6 2" xfId="30394"/>
    <cellStyle name="Comma [0] 3 3 6 5 3 2 5" xfId="30395"/>
    <cellStyle name="Comma [0] 3 2 6 7 4 5" xfId="30396"/>
    <cellStyle name="Comma [0] 2 2 8 8 7" xfId="30397"/>
    <cellStyle name="Comma [0] 3 2 4 2 5 5" xfId="30398"/>
    <cellStyle name="Comma [0] 2 2 8 8 7 2" xfId="30399"/>
    <cellStyle name="Comma [0] 2 2 8 8 8" xfId="30400"/>
    <cellStyle name="Comma [0] 2 2 8 8 9" xfId="30401"/>
    <cellStyle name="Comma [0] 2 2 8 9 2 2" xfId="30402"/>
    <cellStyle name="Comma [0] 2 2 8 9 2 3" xfId="30403"/>
    <cellStyle name="Comma [0] 2 2 8 9 2 4" xfId="30404"/>
    <cellStyle name="Comma [0] 2 3 5 8 5 2 2" xfId="30405"/>
    <cellStyle name="Comma [0] 5 7 7 9" xfId="30406"/>
    <cellStyle name="Comma [0] 2 3 3 4 2 2 2 2" xfId="30407"/>
    <cellStyle name="Comma [0] 2 2 8 9 2 5" xfId="30408"/>
    <cellStyle name="Comma [0] 3 2 6 7 5 2 2" xfId="30409"/>
    <cellStyle name="Comma [0] 3 2 4 3 2 5" xfId="30410"/>
    <cellStyle name="Comma [0] 2 2 8 9 4 2" xfId="30411"/>
    <cellStyle name="Comma [0] 4 2 2 3 2 5" xfId="30412"/>
    <cellStyle name="Comma [0] 3 3 6 5 5 2 2" xfId="30413"/>
    <cellStyle name="Comma [0] 3 2 6 9 4 2" xfId="30414"/>
    <cellStyle name="Comma [0] 2 2 9 10" xfId="30415"/>
    <cellStyle name="Comma [0] 2 2 9 10 5" xfId="30416"/>
    <cellStyle name="Comma [0] 4 2 8 4 2 2 2" xfId="30417"/>
    <cellStyle name="Comma [0] 2 2 9 10 6" xfId="30418"/>
    <cellStyle name="Comma [0] 4 2 8 4 2 2 3" xfId="30419"/>
    <cellStyle name="Comma [0] 2 2 9 10 7" xfId="30420"/>
    <cellStyle name="Comma [0] 4 2 2 3 2 6" xfId="30421"/>
    <cellStyle name="Comma [0] 2 2 9 11" xfId="30422"/>
    <cellStyle name="Comma [0] 2 2 9 11 5" xfId="30423"/>
    <cellStyle name="Comma [0] 4 2 8 4 2 3 2" xfId="30424"/>
    <cellStyle name="Comma [0] 2 2 9 11 6" xfId="30425"/>
    <cellStyle name="Comma [0] 2 2 9 11 7" xfId="30426"/>
    <cellStyle name="Comma [0] 4 2 2 3 2 7" xfId="30427"/>
    <cellStyle name="Comma [0] 2 2 9 12" xfId="30428"/>
    <cellStyle name="Comma [0] 2 2 9 12 5" xfId="30429"/>
    <cellStyle name="Comma [0] 2 2 9 13" xfId="30430"/>
    <cellStyle name="Comma [0] 2 2 9 14" xfId="30431"/>
    <cellStyle name="Comma [0] 2 2 9 14 2" xfId="30432"/>
    <cellStyle name="Comma [0] 3 2 5 5 2 4 2" xfId="30433"/>
    <cellStyle name="Comma [0] 2 2 9 15" xfId="30434"/>
    <cellStyle name="Comma [0] 2 2 9 15 2" xfId="30435"/>
    <cellStyle name="Comma [0] 4 3 2 7 6 2" xfId="30436"/>
    <cellStyle name="Comma [0] 2 2 9 16" xfId="30437"/>
    <cellStyle name="Comma [0] 2 2 9 17" xfId="30438"/>
    <cellStyle name="Comma [0] 2 2 9 18" xfId="30439"/>
    <cellStyle name="Comma [0] 3 2 7 2 6" xfId="30440"/>
    <cellStyle name="Comma [0] 3 2 2 4 2 3 2 2" xfId="30441"/>
    <cellStyle name="Comma [0] 2 2 9 2 10" xfId="30442"/>
    <cellStyle name="Comma [0] 2 3 2 2 7 4" xfId="30443"/>
    <cellStyle name="Comma [0] 2 2 9 2 2 2 2" xfId="30444"/>
    <cellStyle name="Comma [0] 2 3 3 2 12" xfId="30445"/>
    <cellStyle name="Comma [0] 2 2 9 2 2 2 3" xfId="30446"/>
    <cellStyle name="Comma [0] 2 3 3 2 13" xfId="30447"/>
    <cellStyle name="Comma [0] 2 2 9 2 2 2 4" xfId="30448"/>
    <cellStyle name="Comma [0] 2 3 3 2 14" xfId="30449"/>
    <cellStyle name="Comma [0] 2 3 3 7 8 7 2" xfId="30450"/>
    <cellStyle name="Comma [0] 4 6 6 6 2" xfId="30451"/>
    <cellStyle name="Comma [0] 2 2 9 2 2 2 5" xfId="30452"/>
    <cellStyle name="Comma [0] 2 3 3 2 15" xfId="30453"/>
    <cellStyle name="Comma [0] 2 3 3 5 7 4 2 2" xfId="30454"/>
    <cellStyle name="Comma [0] 2 4 3 3 2 6" xfId="30455"/>
    <cellStyle name="Comma [0] 4 4 5 3 2 2" xfId="30456"/>
    <cellStyle name="Comma [0] 2 2 9 2 2 3" xfId="30457"/>
    <cellStyle name="Comma [0] 4 4 5 3 2 2 2" xfId="30458"/>
    <cellStyle name="Comma [0] 2 2 9 2 2 3 2" xfId="30459"/>
    <cellStyle name="Comma [0] 2 4 3 3 2 7" xfId="30460"/>
    <cellStyle name="Comma [0] 4 4 5 3 2 3" xfId="30461"/>
    <cellStyle name="Comma [0] 2 2 9 2 2 4" xfId="30462"/>
    <cellStyle name="Comma [0] 4 4 5 3 2 4" xfId="30463"/>
    <cellStyle name="Comma [0] 2 2 9 2 2 5" xfId="30464"/>
    <cellStyle name="Comma [0] 4 4 5 3 2 5" xfId="30465"/>
    <cellStyle name="Comma [0] 3 4 9 9 4 2" xfId="30466"/>
    <cellStyle name="Comma [0] 2 2 9 2 2 6" xfId="30467"/>
    <cellStyle name="Comma [0] 2 4 3 7 2 2 2 2" xfId="30468"/>
    <cellStyle name="Comma [0] 2 2 9 2 2 7" xfId="30469"/>
    <cellStyle name="Comma [0] 2 4 3 3 3 5" xfId="30470"/>
    <cellStyle name="Comma [0] 2 2 9 2 3 2" xfId="30471"/>
    <cellStyle name="Comma [0] 2 2 9 2 3 2 2" xfId="30472"/>
    <cellStyle name="Comma [0] 2 3 3 7 12" xfId="30473"/>
    <cellStyle name="Comma [0] 4 14 2 2 3" xfId="30474"/>
    <cellStyle name="Comma [0] 2 2 9 2 3 2 2 2" xfId="30475"/>
    <cellStyle name="Comma [0] 2 3 3 7 12 2" xfId="30476"/>
    <cellStyle name="Comma [0] 2 4 3 3 3 6" xfId="30477"/>
    <cellStyle name="Comma [0] 4 4 5 3 3 2" xfId="30478"/>
    <cellStyle name="Comma [0] 2 2 9 2 3 3" xfId="30479"/>
    <cellStyle name="Comma [0] 4 2 3 7 2 2 3" xfId="30480"/>
    <cellStyle name="Comma [0] 2 2 9 2 3 3 2" xfId="30481"/>
    <cellStyle name="Comma [0] 2 2 9 2 3 4 2" xfId="30482"/>
    <cellStyle name="Comma [0] 2 3 3 7 2 2 2 3" xfId="30483"/>
    <cellStyle name="Comma [0] 3 2 7 2 10" xfId="30484"/>
    <cellStyle name="Comma [0] 2 2 9 2 3 5" xfId="30485"/>
    <cellStyle name="Comma [0] 2 2 9 2 3 6" xfId="30486"/>
    <cellStyle name="Comma [0] 2 2 9 2 3 7" xfId="30487"/>
    <cellStyle name="Comma [0] 3 3 6 6 3 4" xfId="30488"/>
    <cellStyle name="Comma [0] 3 2 7 7 6" xfId="30489"/>
    <cellStyle name="Comma [0] 2 2 9 3 10" xfId="30490"/>
    <cellStyle name="Comma [0] 2 4 6 6 2 3 2" xfId="30491"/>
    <cellStyle name="Comma [0] 2 4 3 4 2 5" xfId="30492"/>
    <cellStyle name="Comma [0] 2 2 9 3 2 2" xfId="30493"/>
    <cellStyle name="Comma [0] 2 2 9 3 2 2 2" xfId="30494"/>
    <cellStyle name="Comma [0] 2 4 2 10 2 2 2" xfId="30495"/>
    <cellStyle name="Comma [0] 2 2 9 3 2 2 3" xfId="30496"/>
    <cellStyle name="Comma [0] 2 3 10 6 6 2" xfId="30497"/>
    <cellStyle name="Comma [0] 2 2 9 3 2 2 4" xfId="30498"/>
    <cellStyle name="Comma [0] 4 7 6 6 2" xfId="30499"/>
    <cellStyle name="Comma [0] 2 2 9 3 2 2 5" xfId="30500"/>
    <cellStyle name="Comma [0] 2 3 3 5 7 5 2 2" xfId="30501"/>
    <cellStyle name="Comma [0] 2 4 3 4 2 6" xfId="30502"/>
    <cellStyle name="Comma [0] 4 4 5 4 2 2" xfId="30503"/>
    <cellStyle name="Comma [0] 2 2 9 3 2 3" xfId="30504"/>
    <cellStyle name="Comma [0] 2 2 9 3 2 3 2" xfId="30505"/>
    <cellStyle name="Comma [0] 2 4 3 4 2 7" xfId="30506"/>
    <cellStyle name="Comma [0] 4 3 7 7 3 2 2 2" xfId="30507"/>
    <cellStyle name="Comma [0] 2 2 9 3 2 4" xfId="30508"/>
    <cellStyle name="Comma [0] 2 2 9 3 2 4 2" xfId="30509"/>
    <cellStyle name="Comma [0] 2 2 9 3 2 5" xfId="30510"/>
    <cellStyle name="Comma [0] 2 2 9 3 2 6" xfId="30511"/>
    <cellStyle name="Comma [0] 2 2 9 3 2 7" xfId="30512"/>
    <cellStyle name="Comma [0] 2 2 9 3 3" xfId="30513"/>
    <cellStyle name="Comma [0] 2 4 3 4 3 5" xfId="30514"/>
    <cellStyle name="Comma [0] 2 2 9 3 3 2" xfId="30515"/>
    <cellStyle name="Comma [0] 3 6 8" xfId="30516"/>
    <cellStyle name="Comma [0] 2 2 9 3 3 2 2 2" xfId="30517"/>
    <cellStyle name="Comma [0] 2 4 3 4 3 6" xfId="30518"/>
    <cellStyle name="Comma [0] 2 2 9 3 3 3" xfId="30519"/>
    <cellStyle name="Comma [0] 4 2 3 8 2 2 3" xfId="30520"/>
    <cellStyle name="Comma [0] 2 2 9 3 3 3 2" xfId="30521"/>
    <cellStyle name="Comma [0] 2 4 3 12" xfId="30522"/>
    <cellStyle name="Comma [0] 2 2 9 3 3 4 2" xfId="30523"/>
    <cellStyle name="Comma [0] 2 3 3 7 3 2 2 3" xfId="30524"/>
    <cellStyle name="Comma [0] 3 2 7 7 10" xfId="30525"/>
    <cellStyle name="Comma [0] 2 2 9 3 3 5" xfId="30526"/>
    <cellStyle name="Comma [0] 2 2 9 3 3 6" xfId="30527"/>
    <cellStyle name="Comma [0] 2 2 9 3 3 7" xfId="30528"/>
    <cellStyle name="Comma [0] 2 2 9 4 10" xfId="30529"/>
    <cellStyle name="Comma [0] 2 4 3 5 2 5" xfId="30530"/>
    <cellStyle name="Comma [0] 2 2 9 4 2 2" xfId="30531"/>
    <cellStyle name="Comma [0] 2 2 9 4 2 2 2" xfId="30532"/>
    <cellStyle name="Comma [0] 2 4 2 11 2 2 2" xfId="30533"/>
    <cellStyle name="Comma [0] 2 2 9 4 2 2 3" xfId="30534"/>
    <cellStyle name="Comma [0] 2 3 11 6 6 2" xfId="30535"/>
    <cellStyle name="Comma [0] 2 2 9 4 2 2 4" xfId="30536"/>
    <cellStyle name="Comma [0] 4 8 6 6 2" xfId="30537"/>
    <cellStyle name="Comma [0] 2 2 9 4 2 2 5" xfId="30538"/>
    <cellStyle name="Comma [0] 2 4 3 5 2 6" xfId="30539"/>
    <cellStyle name="Comma [0] 4 4 5 5 2 2" xfId="30540"/>
    <cellStyle name="Comma [0] 2 2 9 4 2 3" xfId="30541"/>
    <cellStyle name="Comma [0] 2 2 9 4 2 3 2" xfId="30542"/>
    <cellStyle name="Comma [0] 2 2 9 4 3" xfId="30543"/>
    <cellStyle name="Comma [0] 2 4 3 5 3 5" xfId="30544"/>
    <cellStyle name="Comma [0] 2 2 9 4 3 2" xfId="30545"/>
    <cellStyle name="Comma [0] 2 4 3 5 3 6" xfId="30546"/>
    <cellStyle name="Comma [0] 2 2 9 4 3 3" xfId="30547"/>
    <cellStyle name="Comma [0] 2 2 9 4 3 3 2" xfId="30548"/>
    <cellStyle name="Comma [0] 2 2 9 4 3 4 2" xfId="30549"/>
    <cellStyle name="Comma [0] 2 3 3 7 4 2 2 3" xfId="30550"/>
    <cellStyle name="Comma [0] 2 2 9 4 3 5" xfId="30551"/>
    <cellStyle name="Comma [0] 4 9 5 2 2 2 2" xfId="30552"/>
    <cellStyle name="Comma [0] 2 2 9 4 3 6" xfId="30553"/>
    <cellStyle name="Comma [0] 2 2 9 4 3 7" xfId="30554"/>
    <cellStyle name="Comma [0] 2 2 9 4 5 2 2" xfId="30555"/>
    <cellStyle name="Comma [0] 2 3 3 9 11 2" xfId="30556"/>
    <cellStyle name="Comma [0] 3 12 9 2 2 2" xfId="30557"/>
    <cellStyle name="Comma [0] 2 2 9 4 5 3" xfId="30558"/>
    <cellStyle name="Comma [0] 2 3 3 9 11 3" xfId="30559"/>
    <cellStyle name="Comma [0] 2 2 9 4 5 4" xfId="30560"/>
    <cellStyle name="Comma [0] 2 3 3 9 11 4" xfId="30561"/>
    <cellStyle name="Comma [0] 2 2 9 4 5 5" xfId="30562"/>
    <cellStyle name="Comma [0] 2 2 9 4 7 2" xfId="30563"/>
    <cellStyle name="Comma [0] 3 4 4 8 6 2" xfId="30564"/>
    <cellStyle name="Comma [0] 2 3 3 3 8 2 4 2" xfId="30565"/>
    <cellStyle name="Comma [0] 2 2 9 5 10" xfId="30566"/>
    <cellStyle name="Comma [0] 2 2 9 5 2" xfId="30567"/>
    <cellStyle name="Comma [0] 2 3 7 3 2 2 3" xfId="30568"/>
    <cellStyle name="Comma [0] 2 4 3 6 2 5" xfId="30569"/>
    <cellStyle name="Comma [0] 2 2 9 5 2 2" xfId="30570"/>
    <cellStyle name="Comma [0] 2 2 9 5 2 2 2" xfId="30571"/>
    <cellStyle name="Comma [0] 2 2 9 5 2 2 3" xfId="30572"/>
    <cellStyle name="Comma [0] 4 9 6 6 2" xfId="30573"/>
    <cellStyle name="Comma [0] 2 2 9 5 2 2 5" xfId="30574"/>
    <cellStyle name="Comma [0] 2 3 7 3 2 2 4" xfId="30575"/>
    <cellStyle name="Comma [0] 2 4 3 6 2 6" xfId="30576"/>
    <cellStyle name="Comma [0] 2 2 9 5 2 3" xfId="30577"/>
    <cellStyle name="Comma [0] 2 2 9 5 2 3 2" xfId="30578"/>
    <cellStyle name="Comma [0] 2 2 9 5 3" xfId="30579"/>
    <cellStyle name="Comma [0] 2 4 3 6 3 5" xfId="30580"/>
    <cellStyle name="Comma [0] 2 2 9 5 3 2" xfId="30581"/>
    <cellStyle name="Comma [0] 2 4 3 6 3 6" xfId="30582"/>
    <cellStyle name="Comma [0] 2 2 9 5 3 3" xfId="30583"/>
    <cellStyle name="Comma [0] 2 2 9 5 3 3 2" xfId="30584"/>
    <cellStyle name="Comma [0] 2 2 9 5 3 4 2" xfId="30585"/>
    <cellStyle name="Comma [0] 2 3 3 7 5 2 2 3" xfId="30586"/>
    <cellStyle name="Comma [0] 2 2 9 5 3 5" xfId="30587"/>
    <cellStyle name="Comma [0] 2 2 9 5 3 6" xfId="30588"/>
    <cellStyle name="Comma [0] 2 2 9 5 4" xfId="30589"/>
    <cellStyle name="Comma [0] 3 2 8 2 2 2 5" xfId="30590"/>
    <cellStyle name="Comma [0] 2 4 3 6 4 5" xfId="30591"/>
    <cellStyle name="Comma [0] 2 2 9 5 4 2" xfId="30592"/>
    <cellStyle name="Comma [0] 3 4 8 4 2 2 2" xfId="30593"/>
    <cellStyle name="Comma [0] 2 2 9 5 4 3" xfId="30594"/>
    <cellStyle name="Comma [0] 3 4 8 4 2 2 4" xfId="30595"/>
    <cellStyle name="Comma [0] 2 2 9 5 4 5" xfId="30596"/>
    <cellStyle name="Comma [0] 2 2 9 5 5" xfId="30597"/>
    <cellStyle name="Comma [0] 2 4 3 6 5 5" xfId="30598"/>
    <cellStyle name="Comma [0] 2 2 9 5 5 2" xfId="30599"/>
    <cellStyle name="Comma [0] 2 4 4 13 5" xfId="30600"/>
    <cellStyle name="Comma [0] 2 2 9 5 5 2 2" xfId="30601"/>
    <cellStyle name="Comma [0] 3 4 8 4 2 3 2" xfId="30602"/>
    <cellStyle name="Comma [0] 2 2 9 5 5 3" xfId="30603"/>
    <cellStyle name="Comma [0] 2 2 9 5 5 4" xfId="30604"/>
    <cellStyle name="Comma [0] 5 4 6 10" xfId="30605"/>
    <cellStyle name="Comma [0] 2 2 9 5 5 5" xfId="30606"/>
    <cellStyle name="Comma [0] 2 2 9 5 6" xfId="30607"/>
    <cellStyle name="Comma [0] 2 2 9 5 7" xfId="30608"/>
    <cellStyle name="Comma [0] 2 2 9 5 7 2" xfId="30609"/>
    <cellStyle name="Comma [0] 2 2 9 5 8" xfId="30610"/>
    <cellStyle name="Comma [0] 2 3 3 6 4 2 2 2 2" xfId="30611"/>
    <cellStyle name="Comma [0] 2 2 9 5 9" xfId="30612"/>
    <cellStyle name="Comma [0] 2 4 6 4 8" xfId="30613"/>
    <cellStyle name="Comma [0] 2 2 9 6 10" xfId="30614"/>
    <cellStyle name="Comma [0] 2 3 2 3 2 4" xfId="30615"/>
    <cellStyle name="Comma [0] 3 2 8 2 3 2 5" xfId="30616"/>
    <cellStyle name="Comma [0] 2 4 3 7 4 5" xfId="30617"/>
    <cellStyle name="Comma [0] 3 2 6 8 2 2 2" xfId="30618"/>
    <cellStyle name="Comma [0] 2 2 9 6 4 2" xfId="30619"/>
    <cellStyle name="Comma [0] 3 4 8 4 3 2 2" xfId="30620"/>
    <cellStyle name="Comma [0] 3 2 6 8 2 2 3" xfId="30621"/>
    <cellStyle name="Comma [0] 2 2 9 6 4 3" xfId="30622"/>
    <cellStyle name="Comma [0] 3 4 8 4 3 2 3" xfId="30623"/>
    <cellStyle name="Comma [0] 3 2 6 8 2 2 4" xfId="30624"/>
    <cellStyle name="Comma [0] 2 2 9 6 4 4" xfId="30625"/>
    <cellStyle name="Comma [0] 3 4 8 4 3 2 4" xfId="30626"/>
    <cellStyle name="Comma [0] 3 2 6 8 2 2 5" xfId="30627"/>
    <cellStyle name="Comma [0] 2 2 9 6 4 5" xfId="30628"/>
    <cellStyle name="Comma [0] 2 4 3 7 5 5" xfId="30629"/>
    <cellStyle name="Comma [0] 3 2 6 8 2 3 2" xfId="30630"/>
    <cellStyle name="Comma [0] 2 2 9 6 5 2" xfId="30631"/>
    <cellStyle name="Comma [0] 2 2 9 6 5 2 2" xfId="30632"/>
    <cellStyle name="Comma [0] 2 3 2 6 2 10" xfId="30633"/>
    <cellStyle name="Comma [0] 3 4 8 4 3 3 2" xfId="30634"/>
    <cellStyle name="Comma [0] 2 2 9 6 5 3" xfId="30635"/>
    <cellStyle name="Comma [0] 2 2 9 6 5 4" xfId="30636"/>
    <cellStyle name="Comma [0] 2 2 9 6 5 5" xfId="30637"/>
    <cellStyle name="Comma [0] 4 3 9 3 3 2 3" xfId="30638"/>
    <cellStyle name="Comma [0] 3 2 6 8 2 4 2" xfId="30639"/>
    <cellStyle name="Comma [0] 2 2 9 6 6 2" xfId="30640"/>
    <cellStyle name="Comma [0] 3 2 6 8 2 5" xfId="30641"/>
    <cellStyle name="Comma [0] 2 2 9 6 7" xfId="30642"/>
    <cellStyle name="Comma [0] 2 2 9 6 7 2" xfId="30643"/>
    <cellStyle name="Comma [0] 3 2 6 8 2 6" xfId="30644"/>
    <cellStyle name="Comma [0] 2 2 9 6 8" xfId="30645"/>
    <cellStyle name="Comma [0] 3 2 6 8 2 7" xfId="30646"/>
    <cellStyle name="Comma [0] 2 2 9 6 9" xfId="30647"/>
    <cellStyle name="Comma [0] 3 2 8 2 6" xfId="30648"/>
    <cellStyle name="Comma [0] 3 2 2 4 2 4 2 2" xfId="30649"/>
    <cellStyle name="Comma [0] 2 2 9 7 10" xfId="30650"/>
    <cellStyle name="Comma [0] 2 3 2 3 7 4" xfId="30651"/>
    <cellStyle name="Comma [0] 3 2 5 17" xfId="30652"/>
    <cellStyle name="Comma [0] 2 3 2 3 7 2 2 5" xfId="30653"/>
    <cellStyle name="Comma [0] 2 4 3 8 4 5" xfId="30654"/>
    <cellStyle name="Comma [0] 3 2 6 8 3 2 2" xfId="30655"/>
    <cellStyle name="Comma [0] 2 2 9 7 4 2" xfId="30656"/>
    <cellStyle name="Comma [0] 3 4 8 4 4 2 2" xfId="30657"/>
    <cellStyle name="Comma [0] 3 2 6 8 3 2 3" xfId="30658"/>
    <cellStyle name="Comma [0] 2 2 9 7 4 3" xfId="30659"/>
    <cellStyle name="Comma [0] 3 2 6 8 3 2 4" xfId="30660"/>
    <cellStyle name="Comma [0] 2 2 9 7 4 4" xfId="30661"/>
    <cellStyle name="Comma [0] 3 2 6 8 3 2 5" xfId="30662"/>
    <cellStyle name="Comma [0] 2 2 9 7 4 5" xfId="30663"/>
    <cellStyle name="Comma [0] 3 2 6 8 3 3" xfId="30664"/>
    <cellStyle name="Comma [0] 2 2 9 7 5" xfId="30665"/>
    <cellStyle name="Comma [0] 2 4 3 8 5 5" xfId="30666"/>
    <cellStyle name="Comma [0] 3 2 6 8 3 3 2" xfId="30667"/>
    <cellStyle name="Comma [0] 2 2 9 7 5 2" xfId="30668"/>
    <cellStyle name="Comma [0] 2 3 2 2 10 2 3" xfId="30669"/>
    <cellStyle name="Comma [0] 2 2 9 7 5 2 2" xfId="30670"/>
    <cellStyle name="Comma [0] 2 2 9 7 5 3" xfId="30671"/>
    <cellStyle name="Comma [0] 2 3 2 2 10 2 4" xfId="30672"/>
    <cellStyle name="Comma [0] 2 2 9 7 5 4" xfId="30673"/>
    <cellStyle name="Comma [0] 2 3 2 2 10 2 5" xfId="30674"/>
    <cellStyle name="Comma [0] 3 2 6 8 3 4" xfId="30675"/>
    <cellStyle name="Comma [0] 2 2 9 7 6" xfId="30676"/>
    <cellStyle name="Comma [0] 3 2 6 8 3 4 2" xfId="30677"/>
    <cellStyle name="Comma [0] 2 2 9 7 6 2" xfId="30678"/>
    <cellStyle name="Comma [0] 3 2 6 8 3 5" xfId="30679"/>
    <cellStyle name="Comma [0] 2 2 9 7 7" xfId="30680"/>
    <cellStyle name="Comma [0] 2 2 9 7 7 2" xfId="30681"/>
    <cellStyle name="Comma [0] 3 2 6 8 3 6" xfId="30682"/>
    <cellStyle name="Comma [0] 2 2 9 7 8" xfId="30683"/>
    <cellStyle name="Comma [0] 3 2 6 8 3 7" xfId="30684"/>
    <cellStyle name="Comma [0] 2 2 9 7 9" xfId="30685"/>
    <cellStyle name="Comma [0] 3 3 6 7 3 4" xfId="30686"/>
    <cellStyle name="Comma [0] 3 2 8 7 6" xfId="30687"/>
    <cellStyle name="Comma [0] 2 2 9 8 10" xfId="30688"/>
    <cellStyle name="Comma [0] 2 4 6 6 3 3 2" xfId="30689"/>
    <cellStyle name="Comma [0] 4 2 2 2 3 3 2" xfId="30690"/>
    <cellStyle name="Comma [0] 2 2 9 9 2 2" xfId="30691"/>
    <cellStyle name="Comma [0] 2 2 9 9 2 4" xfId="30692"/>
    <cellStyle name="Comma [0] 2 3 3 4 3 2 2 2" xfId="30693"/>
    <cellStyle name="Comma [0] 2 2 9 9 2 5" xfId="30694"/>
    <cellStyle name="Comma [0] 3 2 6 8 5 2 2" xfId="30695"/>
    <cellStyle name="Comma [0] 3 2 5 3 2 5" xfId="30696"/>
    <cellStyle name="Comma [0] 2 2 9 9 4 2" xfId="30697"/>
    <cellStyle name="Comma [0] 3 2 2 5 8 2 5" xfId="30698"/>
    <cellStyle name="Comma [0] 2 3 10 10" xfId="30699"/>
    <cellStyle name="Comma [0] 2 4 6 14 2" xfId="30700"/>
    <cellStyle name="Comma [0] 3 21 2 5" xfId="30701"/>
    <cellStyle name="Comma [0] 2 3 10 10 2" xfId="30702"/>
    <cellStyle name="Comma [0] 3 16 2 5" xfId="30703"/>
    <cellStyle name="Comma [0] 4 3 3 7 2 4" xfId="30704"/>
    <cellStyle name="Comma [0] 2 3 4 7 2 2 3" xfId="30705"/>
    <cellStyle name="Comma [0] 3 3 5 12 5" xfId="30706"/>
    <cellStyle name="Comma [0] 3 2 6 11 2 4" xfId="30707"/>
    <cellStyle name="Comma [0] 2 3 10 10 2 2" xfId="30708"/>
    <cellStyle name="Comma [0] 2 3 10 10 2 2 2" xfId="30709"/>
    <cellStyle name="Comma [0] 3 3 5 13 5" xfId="30710"/>
    <cellStyle name="Comma [0] 2 3 10 10 3 2" xfId="30711"/>
    <cellStyle name="Comma [0] 2 3 10 10 4" xfId="30712"/>
    <cellStyle name="Comma [0] 3 16 2 7" xfId="30713"/>
    <cellStyle name="Comma [0] 2 3 10 10 4 2" xfId="30714"/>
    <cellStyle name="Comma [0] 2 3 10 10 5" xfId="30715"/>
    <cellStyle name="Comma [0] 4 5 8 3 3 2" xfId="30716"/>
    <cellStyle name="Comma [0] 2 3 10 10 6" xfId="30717"/>
    <cellStyle name="Comma [0] 2 3 10 10 7" xfId="30718"/>
    <cellStyle name="Comma [0] 4 10 9 4 2" xfId="30719"/>
    <cellStyle name="Comma [0] 3 2 2 5 8 2 6" xfId="30720"/>
    <cellStyle name="Comma [0] 2 3 10 11" xfId="30721"/>
    <cellStyle name="Comma [0] 2 3 10 11 2" xfId="30722"/>
    <cellStyle name="Comma [0] 3 16 3 5" xfId="30723"/>
    <cellStyle name="Comma [0] 4 3 3 8 2 4" xfId="30724"/>
    <cellStyle name="Comma [0] 2 3 4 7 3 2 3" xfId="30725"/>
    <cellStyle name="Comma [0] 2 3 10 11 2 2" xfId="30726"/>
    <cellStyle name="Comma [0] 2 3 10 11 4" xfId="30727"/>
    <cellStyle name="Comma [0] 3 16 3 7" xfId="30728"/>
    <cellStyle name="Comma [0] 3 2 2 5 8 2 7" xfId="30729"/>
    <cellStyle name="Comma [0] 2 3 10 12" xfId="30730"/>
    <cellStyle name="Comma [0] 2 3 10 12 2" xfId="30731"/>
    <cellStyle name="Comma [0] 3 16 4 5" xfId="30732"/>
    <cellStyle name="Comma [0] 4 3 3 9 2 4" xfId="30733"/>
    <cellStyle name="Comma [0] 3 10 5 4" xfId="30734"/>
    <cellStyle name="Comma [0] 2 3 10 12 2 2" xfId="30735"/>
    <cellStyle name="Comma [0] 2 3 10 12 3" xfId="30736"/>
    <cellStyle name="Comma [0] 2 3 10 12 4" xfId="30737"/>
    <cellStyle name="Comma [0] 2 3 10 13" xfId="30738"/>
    <cellStyle name="Comma [0] 2 3 10 13 2" xfId="30739"/>
    <cellStyle name="Comma [0] 3 16 5 5" xfId="30740"/>
    <cellStyle name="Comma [0] 2 3 10 14" xfId="30741"/>
    <cellStyle name="Comma [0] 3 10 6 3 2 2 2" xfId="30742"/>
    <cellStyle name="Comma [0] 2 3 10 14 2" xfId="30743"/>
    <cellStyle name="Comma [0] 2 3 10 15" xfId="30744"/>
    <cellStyle name="Comma [0] 2 3 10 16" xfId="30745"/>
    <cellStyle name="Comma [0] 2 3 10 17" xfId="30746"/>
    <cellStyle name="Comma [0] 2 3 3 5 3 2 3" xfId="30747"/>
    <cellStyle name="Comma [0] 3 2 10 4 2 5" xfId="30748"/>
    <cellStyle name="Comma [0] 2 3 10 2 10" xfId="30749"/>
    <cellStyle name="Comma [0] 2 3 2 14 2 2" xfId="30750"/>
    <cellStyle name="Comma [0] 2 3 10 2 2 2 2 2" xfId="30751"/>
    <cellStyle name="Comma [0] 2 3 2 14 3" xfId="30752"/>
    <cellStyle name="Comma [0] 2 3 10 2 2 2 3" xfId="30753"/>
    <cellStyle name="Comma [0] 3 3 6 8 10" xfId="30754"/>
    <cellStyle name="Comma [0] 2 3 2 14 5" xfId="30755"/>
    <cellStyle name="Comma [0] 2 3 10 2 2 2 5" xfId="30756"/>
    <cellStyle name="Comma [0] 2 3 10 2 2 4 2" xfId="30757"/>
    <cellStyle name="Comma [0] 2 3 3 8 4 3 3 2" xfId="30758"/>
    <cellStyle name="Comma [0] 3 14 2 6" xfId="30759"/>
    <cellStyle name="Comma [0] 4 7 2 2 3 2" xfId="30760"/>
    <cellStyle name="Comma [0] 2 3 2 16 2" xfId="30761"/>
    <cellStyle name="Comma [0] 2 3 2 21 2" xfId="30762"/>
    <cellStyle name="Comma [0] 3 2 10 12 2" xfId="30763"/>
    <cellStyle name="Comma [0] 4 2 4 9 4" xfId="30764"/>
    <cellStyle name="Comma [0] 3 4 6 3 5 2" xfId="30765"/>
    <cellStyle name="Comma [0] 2 3 10 2 3" xfId="30766"/>
    <cellStyle name="Comma [0] 2 3 10 2 3 2 2 2" xfId="30767"/>
    <cellStyle name="Comma [0] 2 3 10 2 3 2 3" xfId="30768"/>
    <cellStyle name="Comma [0] 2 3 10 2 3 2 4" xfId="30769"/>
    <cellStyle name="Comma [0] 2 3 10 2 3 2 5" xfId="30770"/>
    <cellStyle name="Comma [0] 2 3 10 2 3 4 2" xfId="30771"/>
    <cellStyle name="Comma [0] 3 15 2 6" xfId="30772"/>
    <cellStyle name="Comma [0] 4 2 6 2 2 2 3" xfId="30773"/>
    <cellStyle name="Comma [0] 2 3 10 2 3 6" xfId="30774"/>
    <cellStyle name="Comma [0] 2 3 3 8 4 4 5" xfId="30775"/>
    <cellStyle name="Comma [0] 4 2 6 2 2 2 4" xfId="30776"/>
    <cellStyle name="Comma [0] 3 3 5 3 2 4 2" xfId="30777"/>
    <cellStyle name="Comma [0] 2 3 10 2 3 7" xfId="30778"/>
    <cellStyle name="Comma [0] 3 10 8 6 2" xfId="30779"/>
    <cellStyle name="Comma [0] 3 2 10 12 3" xfId="30780"/>
    <cellStyle name="Comma [0] 4 2 4 9 5" xfId="30781"/>
    <cellStyle name="Comma [0] 3 4 6 3 5 3" xfId="30782"/>
    <cellStyle name="Comma [0] 2 3 10 2 4" xfId="30783"/>
    <cellStyle name="Comma [0] 3 2 10 12 4" xfId="30784"/>
    <cellStyle name="Comma [0] 4 2 4 9 6" xfId="30785"/>
    <cellStyle name="Comma [0] 3 4 6 3 5 4" xfId="30786"/>
    <cellStyle name="Comma [0] 2 3 10 2 5" xfId="30787"/>
    <cellStyle name="Comma [0] 2 3 2 7 7 3 2" xfId="30788"/>
    <cellStyle name="Comma [0] 3 2 10 12 5" xfId="30789"/>
    <cellStyle name="Comma [0] 4 2 4 9 7" xfId="30790"/>
    <cellStyle name="Comma [0] 3 6 5 2 2" xfId="30791"/>
    <cellStyle name="Comma [0] 3 4 6 3 5 5" xfId="30792"/>
    <cellStyle name="Comma [0] 2 3 10 2 6" xfId="30793"/>
    <cellStyle name="Comma [0] 2 3 2 7 7 3 3" xfId="30794"/>
    <cellStyle name="Comma [0] 3 6 5 2 3" xfId="30795"/>
    <cellStyle name="Comma [0] 2 3 10 2 7" xfId="30796"/>
    <cellStyle name="Comma [0] 2 3 2 7 7 3 4" xfId="30797"/>
    <cellStyle name="Comma [0] 3 6 5 2 4" xfId="30798"/>
    <cellStyle name="Comma [0] 2 3 10 2 8" xfId="30799"/>
    <cellStyle name="Comma [0] 2 3 10 3 2" xfId="30800"/>
    <cellStyle name="Comma [0] 2 3 7 14" xfId="30801"/>
    <cellStyle name="Comma [0] 2 3 10 3 2 2" xfId="30802"/>
    <cellStyle name="Comma [0] 2 3 7 14 2" xfId="30803"/>
    <cellStyle name="Comma [0] 4 9 4 3 7" xfId="30804"/>
    <cellStyle name="Comma [0] 2 3 10 3 2 2 2" xfId="30805"/>
    <cellStyle name="Comma [0] 3 4 8 5 2 2 2 2" xfId="30806"/>
    <cellStyle name="Comma [0] 2 3 10 3 2 2 3" xfId="30807"/>
    <cellStyle name="Comma [0] 2 3 10 3 2 2 5" xfId="30808"/>
    <cellStyle name="Comma [0] 4 7 3 2 2" xfId="30809"/>
    <cellStyle name="Comma [0] 2 3 7 15" xfId="30810"/>
    <cellStyle name="Comma [0] 2 3 10 3 2 3" xfId="30811"/>
    <cellStyle name="Comma [0] 2 3 3 8 5 3 2" xfId="30812"/>
    <cellStyle name="Comma [0] 4 7 3 2 2 2" xfId="30813"/>
    <cellStyle name="Comma [0] 2 3 7 15 2" xfId="30814"/>
    <cellStyle name="Comma [0] 2 3 10 3 2 3 2" xfId="30815"/>
    <cellStyle name="Comma [0] 2 3 3 8 5 3 2 2" xfId="30816"/>
    <cellStyle name="Comma [0] 4 7 3 2 3" xfId="30817"/>
    <cellStyle name="Comma [0] 2 3 3 2 2 2 3 2" xfId="30818"/>
    <cellStyle name="Comma [0] 2 3 7 16" xfId="30819"/>
    <cellStyle name="Comma [0] 2 3 10 3 2 4" xfId="30820"/>
    <cellStyle name="Comma [0] 2 3 3 8 5 3 3" xfId="30821"/>
    <cellStyle name="Comma [0] 2 3 10 3 2 4 2" xfId="30822"/>
    <cellStyle name="Comma [0] 2 3 3 8 5 3 3 2" xfId="30823"/>
    <cellStyle name="Comma [0] 3 2 16 2 3" xfId="30824"/>
    <cellStyle name="Comma [0] 3 2 10 13 2" xfId="30825"/>
    <cellStyle name="Comma [0] 3 4 6 3 6 2" xfId="30826"/>
    <cellStyle name="Comma [0] 2 3 10 3 3" xfId="30827"/>
    <cellStyle name="Comma [0] 2 3 18" xfId="30828"/>
    <cellStyle name="Comma [0] 2 3 23" xfId="30829"/>
    <cellStyle name="Comma [0] 2 3 10 3 3 2" xfId="30830"/>
    <cellStyle name="Comma [0] 4 2 15 2 2 4" xfId="30831"/>
    <cellStyle name="Comma [0] 2 3 18 2" xfId="30832"/>
    <cellStyle name="Comma [0] 2 3 23 2" xfId="30833"/>
    <cellStyle name="Comma [0] 4 9 5 3 7" xfId="30834"/>
    <cellStyle name="Comma [0] 2 3 10 3 3 2 2" xfId="30835"/>
    <cellStyle name="Comma [0] 4 2 15 2 2 5" xfId="30836"/>
    <cellStyle name="Comma [0] 3 4 10 3 2 2 2" xfId="30837"/>
    <cellStyle name="Comma [0] 2 3 18 3" xfId="30838"/>
    <cellStyle name="Comma [0] 2 3 10 3 3 2 3" xfId="30839"/>
    <cellStyle name="Comma [0] 2 3 18 4" xfId="30840"/>
    <cellStyle name="Comma [0] 2 3 10 3 3 2 4" xfId="30841"/>
    <cellStyle name="Comma [0] 2 3 18 5" xfId="30842"/>
    <cellStyle name="Comma [0] 2 3 10 3 3 2 5" xfId="30843"/>
    <cellStyle name="Comma [0] 2 3 10 3 3 3" xfId="30844"/>
    <cellStyle name="Comma [0] 2 3 3 8 5 4 2" xfId="30845"/>
    <cellStyle name="Comma [0] 4 7 3 3 2" xfId="30846"/>
    <cellStyle name="Comma [0] 2 3 19" xfId="30847"/>
    <cellStyle name="Comma [0] 2 3 24" xfId="30848"/>
    <cellStyle name="Comma [0] 2 3 10 3 3 3 2" xfId="30849"/>
    <cellStyle name="Comma [0] 2 3 3 8 5 4 2 2" xfId="30850"/>
    <cellStyle name="Comma [0] 4 7 3 3 2 2" xfId="30851"/>
    <cellStyle name="Comma [0] 2 3 19 2" xfId="30852"/>
    <cellStyle name="Comma [0] 2 3 24 2" xfId="30853"/>
    <cellStyle name="Comma [0] 2 3 10 3 3 4" xfId="30854"/>
    <cellStyle name="Comma [0] 2 3 3 8 5 4 3" xfId="30855"/>
    <cellStyle name="Comma [0] 4 7 3 3 3" xfId="30856"/>
    <cellStyle name="Comma [0] 2 3 25" xfId="30857"/>
    <cellStyle name="Comma [0] 2 3 3 2 2 2 4 2" xfId="30858"/>
    <cellStyle name="Comma [0] 2 3 10 3 3 4 2" xfId="30859"/>
    <cellStyle name="Comma [0] 3 2 17 2 3" xfId="30860"/>
    <cellStyle name="Comma [0] 4 2 6 2 3 2 4" xfId="30861"/>
    <cellStyle name="Comma [0] 3 3 5 3 3 4 2" xfId="30862"/>
    <cellStyle name="Comma [0] 2 3 10 3 3 7" xfId="30863"/>
    <cellStyle name="Comma [0] 3 10 8 7 2" xfId="30864"/>
    <cellStyle name="Comma [0] 2 3 10 3 4" xfId="30865"/>
    <cellStyle name="Comma [0] 2 3 10 3 4 2" xfId="30866"/>
    <cellStyle name="Comma [0] 4 9 6 3 7" xfId="30867"/>
    <cellStyle name="Comma [0] 2 3 10 3 4 2 2" xfId="30868"/>
    <cellStyle name="Comma [0] 2 3 10 3 5" xfId="30869"/>
    <cellStyle name="Comma [0] 2 3 10 3 5 2" xfId="30870"/>
    <cellStyle name="Comma [0] 4 9 7 3 7" xfId="30871"/>
    <cellStyle name="Comma [0] 2 3 10 3 5 2 2" xfId="30872"/>
    <cellStyle name="Comma [0] 2 3 10 3 5 3" xfId="30873"/>
    <cellStyle name="Comma [0] 2 3 3 8 5 6 2" xfId="30874"/>
    <cellStyle name="Comma [0] 2 3 10 3 5 4" xfId="30875"/>
    <cellStyle name="Comma [0] 2 3 2 7 7 4 2" xfId="30876"/>
    <cellStyle name="Comma [0] 3 6 5 3 2" xfId="30877"/>
    <cellStyle name="Comma [0] 2 3 10 3 6" xfId="30878"/>
    <cellStyle name="Comma [0] 2 3 2 7 7 4 2 2" xfId="30879"/>
    <cellStyle name="Comma [0] 3 6 5 3 2 2" xfId="30880"/>
    <cellStyle name="Comma [0] 2 3 10 3 6 2" xfId="30881"/>
    <cellStyle name="Comma [0] 2 3 2 7 7 4 3" xfId="30882"/>
    <cellStyle name="Comma [0] 3 12 5 10" xfId="30883"/>
    <cellStyle name="Comma [0] 3 6 5 3 3" xfId="30884"/>
    <cellStyle name="Comma [0] 2 3 10 3 7" xfId="30885"/>
    <cellStyle name="Comma [0] 2 3 8 14" xfId="30886"/>
    <cellStyle name="Comma [0] 3 6 5 3 3 2" xfId="30887"/>
    <cellStyle name="Comma [0] 2 3 10 3 7 2" xfId="30888"/>
    <cellStyle name="Comma [0] 2 3 2 7 7 4 4" xfId="30889"/>
    <cellStyle name="Comma [0] 3 6 5 3 4" xfId="30890"/>
    <cellStyle name="Comma [0] 2 3 10 3 8" xfId="30891"/>
    <cellStyle name="Comma [0] 2 3 11 6 10" xfId="30892"/>
    <cellStyle name="Comma [0] 2 3 2 7 7 4 5" xfId="30893"/>
    <cellStyle name="Comma [0] 3 6 5 3 5" xfId="30894"/>
    <cellStyle name="Comma [0] 2 3 10 3 9" xfId="30895"/>
    <cellStyle name="Comma [0] 2 3 10 4 2" xfId="30896"/>
    <cellStyle name="Comma [0] 2 3 10 4 2 2" xfId="30897"/>
    <cellStyle name="Comma [0] 2 3 10 4 2 2 2" xfId="30898"/>
    <cellStyle name="Comma [0] 3 4 8 5 3 2 2 2" xfId="30899"/>
    <cellStyle name="Comma [0] 2 3 10 4 2 2 3" xfId="30900"/>
    <cellStyle name="Comma [0] 2 3 10 4 2 2 5" xfId="30901"/>
    <cellStyle name="Comma [0] 2 3 10 4 2 3" xfId="30902"/>
    <cellStyle name="Comma [0] 2 3 3 8 6 3 2" xfId="30903"/>
    <cellStyle name="Comma [0] 2 3 10 4 2 3 2" xfId="30904"/>
    <cellStyle name="Comma [0] 2 3 3 8 6 3 2 2" xfId="30905"/>
    <cellStyle name="Comma [0] 2 3 10 4 2 4" xfId="30906"/>
    <cellStyle name="Comma [0] 2 3 3 8 6 3 3" xfId="30907"/>
    <cellStyle name="Comma [0] 4 7 4 2 3" xfId="30908"/>
    <cellStyle name="Comma [0] 2 3 3 2 2 3 3 2" xfId="30909"/>
    <cellStyle name="Comma [0] 2 3 10 4 2 4 2" xfId="30910"/>
    <cellStyle name="Comma [0] 2 3 3 8 6 3 3 2" xfId="30911"/>
    <cellStyle name="Comma [0] 3 2 10 14 2" xfId="30912"/>
    <cellStyle name="Comma [0] 3 4 6 3 7 2" xfId="30913"/>
    <cellStyle name="Comma [0] 2 3 10 4 3" xfId="30914"/>
    <cellStyle name="Comma [0] 2 3 10 4 3 2" xfId="30915"/>
    <cellStyle name="Comma [0] 2 3 10 4 3 2 2" xfId="30916"/>
    <cellStyle name="Comma [0] 2 3 6 4 3 5" xfId="30917"/>
    <cellStyle name="Comma [0] 2 3 10 4 3 2 2 2" xfId="30918"/>
    <cellStyle name="Comma [0] 2 3 10 4 3 2 3" xfId="30919"/>
    <cellStyle name="Comma [0] 2 3 10 4 3 2 5" xfId="30920"/>
    <cellStyle name="Comma [0] 2 3 10 4 3 3" xfId="30921"/>
    <cellStyle name="Comma [0] 2 3 3 8 6 4 2" xfId="30922"/>
    <cellStyle name="Comma [0] 2 3 10 4 3 3 2" xfId="30923"/>
    <cellStyle name="Comma [0] 2 3 3 8 6 4 2 2" xfId="30924"/>
    <cellStyle name="Comma [0] 2 3 10 4 3 4" xfId="30925"/>
    <cellStyle name="Comma [0] 2 3 3 8 6 4 3" xfId="30926"/>
    <cellStyle name="Comma [0] 4 7 4 3 3" xfId="30927"/>
    <cellStyle name="Comma [0] 2 3 3 2 2 3 4 2" xfId="30928"/>
    <cellStyle name="Comma [0] 2 3 10 4 3 4 2" xfId="30929"/>
    <cellStyle name="Comma [0] 2 3 10 4 3 7" xfId="30930"/>
    <cellStyle name="Comma [0] 2 3 10 4 4" xfId="30931"/>
    <cellStyle name="Comma [0] 2 3 10 4 4 2" xfId="30932"/>
    <cellStyle name="Comma [0] 2 3 10 4 4 2 2" xfId="30933"/>
    <cellStyle name="Comma [0] 2 3 10 4 4 3" xfId="30934"/>
    <cellStyle name="Comma [0] 2 3 3 8 6 5 2" xfId="30935"/>
    <cellStyle name="Comma [0] 2 3 10 4 5" xfId="30936"/>
    <cellStyle name="Comma [0] 2 3 10 4 5 2" xfId="30937"/>
    <cellStyle name="Comma [0] 2 3 10 4 5 2 2" xfId="30938"/>
    <cellStyle name="Comma [0] 2 3 10 4 5 3" xfId="30939"/>
    <cellStyle name="Comma [0] 2 3 3 8 6 6 2" xfId="30940"/>
    <cellStyle name="Comma [0] 2 3 10 4 5 4" xfId="30941"/>
    <cellStyle name="Comma [0] 2 3 10 4 5 5" xfId="30942"/>
    <cellStyle name="Comma [0] 2 3 2 7 7 5 2 2" xfId="30943"/>
    <cellStyle name="Comma [0] 3 6 5 4 2 2" xfId="30944"/>
    <cellStyle name="Comma [0] 2 3 10 4 6 2" xfId="30945"/>
    <cellStyle name="Comma [0] 2 3 2 7 7 5 3" xfId="30946"/>
    <cellStyle name="Comma [0] 3 6 5 4 3" xfId="30947"/>
    <cellStyle name="Comma [0] 2 3 10 4 7" xfId="30948"/>
    <cellStyle name="Comma [0] 2 3 10 4 7 2" xfId="30949"/>
    <cellStyle name="Comma [0] 2 3 2 7 7 5 4" xfId="30950"/>
    <cellStyle name="Comma [0] 3 6 5 4 4" xfId="30951"/>
    <cellStyle name="Comma [0] 2 3 10 4 8" xfId="30952"/>
    <cellStyle name="Comma [0] 2 3 2 7 7 5 5" xfId="30953"/>
    <cellStyle name="Comma [0] 3 6 5 4 5" xfId="30954"/>
    <cellStyle name="Comma [0] 2 3 10 4 9" xfId="30955"/>
    <cellStyle name="Comma [0] 2 3 10 5 2 2 2" xfId="30956"/>
    <cellStyle name="Comma [0] 2 3 10 5 2 3" xfId="30957"/>
    <cellStyle name="Comma [0] 2 3 3 8 7 3 2" xfId="30958"/>
    <cellStyle name="Comma [0] 2 3 10 5 2 3 2" xfId="30959"/>
    <cellStyle name="Comma [0] 2 3 3 8 7 3 2 2" xfId="30960"/>
    <cellStyle name="Comma [0] 2 3 10 5 2 4" xfId="30961"/>
    <cellStyle name="Comma [0] 2 3 3 8 7 3 3" xfId="30962"/>
    <cellStyle name="Comma [0] 2 3 10 5 2 4 2" xfId="30963"/>
    <cellStyle name="Comma [0] 2 3 3 8 7 3 3 2" xfId="30964"/>
    <cellStyle name="Comma [0] 2 3 10 5 3 2" xfId="30965"/>
    <cellStyle name="Comma [0] 4 2 2 10 2 3" xfId="30966"/>
    <cellStyle name="Comma [0] 2 3 10 5 3 2 2" xfId="30967"/>
    <cellStyle name="Comma [0] 2 4 6 4 3 5" xfId="30968"/>
    <cellStyle name="Comma [0] 2 3 10 5 3 2 2 2" xfId="30969"/>
    <cellStyle name="Comma [0] 2 3 10 5 3 3" xfId="30970"/>
    <cellStyle name="Comma [0] 2 3 3 8 7 4 2" xfId="30971"/>
    <cellStyle name="Comma [0] 4 7 5 3 2" xfId="30972"/>
    <cellStyle name="Comma [0] 2 3 3 7 5 10" xfId="30973"/>
    <cellStyle name="Comma [0] 3 4 4 3 2 2 2 2" xfId="30974"/>
    <cellStyle name="Comma [0] 2 3 10 5 3 4" xfId="30975"/>
    <cellStyle name="Comma [0] 2 3 3 8 7 4 3" xfId="30976"/>
    <cellStyle name="Comma [0] 2 3 10 5 3 4 2" xfId="30977"/>
    <cellStyle name="Comma [0] 4 2 13 2 2 2" xfId="30978"/>
    <cellStyle name="Comma [0] 2 3 10 5 3 6" xfId="30979"/>
    <cellStyle name="Comma [0] 2 3 3 8 7 4 5" xfId="30980"/>
    <cellStyle name="Comma [0] 4 2 13 2 2 3" xfId="30981"/>
    <cellStyle name="Comma [0] 2 3 10 5 3 7" xfId="30982"/>
    <cellStyle name="Comma [0] 3 4 2 10 2 5" xfId="30983"/>
    <cellStyle name="Comma [0] 2 3 10 5 4 2" xfId="30984"/>
    <cellStyle name="Comma [0] 4 2 2 11 2 3" xfId="30985"/>
    <cellStyle name="Comma [0] 2 3 10 5 4 2 2" xfId="30986"/>
    <cellStyle name="Comma [0] 2 3 10 5 4 3" xfId="30987"/>
    <cellStyle name="Comma [0] 2 3 3 8 7 5 2" xfId="30988"/>
    <cellStyle name="Comma [0] 2 3 10 5 4 4" xfId="30989"/>
    <cellStyle name="Comma [0] 2 3 3 8 7 5 3" xfId="30990"/>
    <cellStyle name="Comma [0] 2 3 10 5 5 2" xfId="30991"/>
    <cellStyle name="Comma [0] 2 3 10 5 5 2 2" xfId="30992"/>
    <cellStyle name="Comma [0] 2 3 10 5 5 3" xfId="30993"/>
    <cellStyle name="Comma [0] 2 3 3 8 7 6 2" xfId="30994"/>
    <cellStyle name="Comma [0] 2 3 10 5 5 4" xfId="30995"/>
    <cellStyle name="Comma [0] 2 3 10 5 5 5" xfId="30996"/>
    <cellStyle name="Comma [0] 4 6 10 4" xfId="30997"/>
    <cellStyle name="Comma [0] 3 6 5 5 2 2" xfId="30998"/>
    <cellStyle name="Comma [0] 2 3 10 5 6 2" xfId="30999"/>
    <cellStyle name="Comma [0] 3 6 5 5 3" xfId="31000"/>
    <cellStyle name="Comma [0] 2 3 10 5 7" xfId="31001"/>
    <cellStyle name="Comma [0] 4 6 11 4" xfId="31002"/>
    <cellStyle name="Comma [0] 2 3 10 5 7 2" xfId="31003"/>
    <cellStyle name="Comma [0] 3 6 5 5 4" xfId="31004"/>
    <cellStyle name="Comma [0] 2 3 10 5 8" xfId="31005"/>
    <cellStyle name="Comma [0] 2 4 10 5 2 2" xfId="31006"/>
    <cellStyle name="Comma [0] 4 2 14 10" xfId="31007"/>
    <cellStyle name="Comma [0] 3 6 5 5 5" xfId="31008"/>
    <cellStyle name="Comma [0] 2 3 10 5 9" xfId="31009"/>
    <cellStyle name="Comma [0] 2 3 10 6 10" xfId="31010"/>
    <cellStyle name="Comma [0] 2 3 2 7 2 4 5" xfId="31011"/>
    <cellStyle name="Comma [0] 2 3 10 6 2 2" xfId="31012"/>
    <cellStyle name="Comma [0] 2 3 10 6 2 2 2" xfId="31013"/>
    <cellStyle name="Comma [0] 2 3 10 6 2 2 2 2" xfId="31014"/>
    <cellStyle name="Comma [0] 2 3 10 6 2 3" xfId="31015"/>
    <cellStyle name="Comma [0] 2 3 3 8 8 3 2" xfId="31016"/>
    <cellStyle name="Comma [0] 2 3 10 6 2 3 2" xfId="31017"/>
    <cellStyle name="Comma [0] 2 3 10 6 2 4" xfId="31018"/>
    <cellStyle name="Comma [0] 2 3 10 6 2 4 2" xfId="31019"/>
    <cellStyle name="Comma [0] 2 3 10 6 3" xfId="31020"/>
    <cellStyle name="Comma [0] 2 3 10 6 3 2 2" xfId="31021"/>
    <cellStyle name="Comma [0] 2 3 10 6 3 2 2 2" xfId="31022"/>
    <cellStyle name="Comma [0] 2 3 10 6 3 3 2" xfId="31023"/>
    <cellStyle name="Comma [0] 2 3 10 6 3 4 2" xfId="31024"/>
    <cellStyle name="Comma [0] 4 2 13 3 2 2" xfId="31025"/>
    <cellStyle name="Comma [0] 2 3 10 6 3 6" xfId="31026"/>
    <cellStyle name="Comma [0] 4 2 13 3 2 3" xfId="31027"/>
    <cellStyle name="Comma [0] 2 3 10 6 3 7" xfId="31028"/>
    <cellStyle name="Comma [0] 2 3 10 6 4" xfId="31029"/>
    <cellStyle name="Comma [0] 3 4 2 11 2 5" xfId="31030"/>
    <cellStyle name="Comma [0] 2 3 10 6 4 2" xfId="31031"/>
    <cellStyle name="Comma [0] 2 3 10 6 4 2 2" xfId="31032"/>
    <cellStyle name="Comma [0] 2 3 10 6 4 3" xfId="31033"/>
    <cellStyle name="Comma [0] 2 3 10 6 4 4" xfId="31034"/>
    <cellStyle name="Comma [0] 2 3 10 6 5" xfId="31035"/>
    <cellStyle name="Comma [0] 2 3 10 6 5 2" xfId="31036"/>
    <cellStyle name="Comma [0] 2 3 10 6 5 2 2" xfId="31037"/>
    <cellStyle name="Comma [0] 2 3 10 6 5 3" xfId="31038"/>
    <cellStyle name="Comma [0] 4 7 6 5 3" xfId="31039"/>
    <cellStyle name="Comma [0] 2 3 9 3 2 2 2 2" xfId="31040"/>
    <cellStyle name="Comma [0] 2 3 10 6 5 4" xfId="31041"/>
    <cellStyle name="Comma [0] 2 3 10 6 5 5" xfId="31042"/>
    <cellStyle name="Comma [0] 2 3 2 7 7 7 2" xfId="31043"/>
    <cellStyle name="Comma [0] 3 6 5 6 2" xfId="31044"/>
    <cellStyle name="Comma [0] 2 3 10 6 6" xfId="31045"/>
    <cellStyle name="Comma [0] 2 3 10 6 7" xfId="31046"/>
    <cellStyle name="Comma [0] 2 3 10 6 7 2" xfId="31047"/>
    <cellStyle name="Comma [0] 2 3 10 6 8" xfId="31048"/>
    <cellStyle name="Comma [0] 5 5 6 5 2 2" xfId="31049"/>
    <cellStyle name="Comma [0] 2 3 10 6 9" xfId="31050"/>
    <cellStyle name="Comma [0] 2 3 3 5 4 2 3" xfId="31051"/>
    <cellStyle name="Comma [0] 3 2 10 5 2 5" xfId="31052"/>
    <cellStyle name="Comma [0] 2 3 10 7 10" xfId="31053"/>
    <cellStyle name="Comma [0] 2 4 2 14" xfId="31054"/>
    <cellStyle name="Comma [0] 2 3 10 7 2 2" xfId="31055"/>
    <cellStyle name="Comma [0] 2 4 2 14 2" xfId="31056"/>
    <cellStyle name="Comma [0] 2 3 10 7 2 2 2" xfId="31057"/>
    <cellStyle name="Comma [0] 3 11 2 2 4" xfId="31058"/>
    <cellStyle name="Comma [0] 2 3 10 7 2 2 2 2" xfId="31059"/>
    <cellStyle name="Comma [0] 4 7 7 2 2" xfId="31060"/>
    <cellStyle name="Comma [0] 2 4 2 15" xfId="31061"/>
    <cellStyle name="Comma [0] 2 3 10 7 2 3" xfId="31062"/>
    <cellStyle name="Comma [0] 2 3 3 8 9 3 2" xfId="31063"/>
    <cellStyle name="Comma [0] 4 7 7 2 2 2" xfId="31064"/>
    <cellStyle name="Comma [0] 2 4 2 15 2" xfId="31065"/>
    <cellStyle name="Comma [0] 2 3 10 7 2 3 2" xfId="31066"/>
    <cellStyle name="Comma [0] 4 7 7 2 3" xfId="31067"/>
    <cellStyle name="Comma [0] 2 4 2 16" xfId="31068"/>
    <cellStyle name="Comma [0] 2 3 10 7 2 4" xfId="31069"/>
    <cellStyle name="Comma [0] 4 14 2 6" xfId="31070"/>
    <cellStyle name="Comma [0] 2 3 10 7 2 4 2" xfId="31071"/>
    <cellStyle name="Comma [0] 2 3 10 7 3" xfId="31072"/>
    <cellStyle name="Comma [0] 2 3 10 7 3 2 2" xfId="31073"/>
    <cellStyle name="Comma [0] 3 12 2 2 4" xfId="31074"/>
    <cellStyle name="Comma [0] 2 3 10 7 3 2 2 2" xfId="31075"/>
    <cellStyle name="Comma [0] 4 15 2 6" xfId="31076"/>
    <cellStyle name="Comma [0] 2 3 10 7 3 4 2" xfId="31077"/>
    <cellStyle name="Comma [0] 2 3 10 7 3 7" xfId="31078"/>
    <cellStyle name="Comma [0] 2 3 10 7 4" xfId="31079"/>
    <cellStyle name="Comma [0] 2 3 10 7 4 2" xfId="31080"/>
    <cellStyle name="Comma [0] 2 3 10 7 4 2 2" xfId="31081"/>
    <cellStyle name="Comma [0] 2 3 10 7 4 3" xfId="31082"/>
    <cellStyle name="Comma [0] 2 3 10 7 4 4" xfId="31083"/>
    <cellStyle name="Comma [0] 2 3 10 7 5" xfId="31084"/>
    <cellStyle name="Comma [0] 2 3 10 7 5 2" xfId="31085"/>
    <cellStyle name="Comma [0] 2 3 10 7 5 2 2" xfId="31086"/>
    <cellStyle name="Comma [0] 2 3 10 7 5 3" xfId="31087"/>
    <cellStyle name="Comma [0] 2 3 10 7 5 4" xfId="31088"/>
    <cellStyle name="Comma [0] 2 3 10 7 5 5" xfId="31089"/>
    <cellStyle name="Comma [0] 3 6 5 7 2" xfId="31090"/>
    <cellStyle name="Comma [0] 2 3 10 7 6" xfId="31091"/>
    <cellStyle name="Comma [0] 2 3 10 7 7" xfId="31092"/>
    <cellStyle name="Comma [0] 4 2 3 8 2 2 5" xfId="31093"/>
    <cellStyle name="Comma [0] 2 4 3 14" xfId="31094"/>
    <cellStyle name="Comma [0] 2 3 10 7 7 2" xfId="31095"/>
    <cellStyle name="Comma [0] 2 3 10 7 8" xfId="31096"/>
    <cellStyle name="Comma [0] 2 3 10 7 9" xfId="31097"/>
    <cellStyle name="Comma [0] 4 11 4 5 5" xfId="31098"/>
    <cellStyle name="Comma [0] 2 3 7 8 3 2 3" xfId="31099"/>
    <cellStyle name="Comma [0] 2 4 8 7 2 5" xfId="31100"/>
    <cellStyle name="Comma [0] 2 3 10 8 2" xfId="31101"/>
    <cellStyle name="Comma [0] 2 4 7 14" xfId="31102"/>
    <cellStyle name="Comma [0] 2 3 10 8 2 2" xfId="31103"/>
    <cellStyle name="Comma [0] 2 4 7 14 2" xfId="31104"/>
    <cellStyle name="Comma [0] 2 3 10 8 2 2 2" xfId="31105"/>
    <cellStyle name="Comma [0] 2 3 2 12 3 7" xfId="31106"/>
    <cellStyle name="Comma [0] 4 7 8 2 2" xfId="31107"/>
    <cellStyle name="Comma [0] 2 4 7 15" xfId="31108"/>
    <cellStyle name="Comma [0] 2 3 10 8 2 3" xfId="31109"/>
    <cellStyle name="Comma [0] 4 7 8 2 3" xfId="31110"/>
    <cellStyle name="Comma [0] 2 4 7 16" xfId="31111"/>
    <cellStyle name="Comma [0] 2 3 10 8 2 4" xfId="31112"/>
    <cellStyle name="Comma [0] 2 3 7 8 3 2 4" xfId="31113"/>
    <cellStyle name="Comma [0] 2 4 8 7 2 6" xfId="31114"/>
    <cellStyle name="Comma [0] 2 3 10 8 3" xfId="31115"/>
    <cellStyle name="Comma [0] 2 3 10 8 3 2" xfId="31116"/>
    <cellStyle name="Comma [0] 2 3 10 8 4 2" xfId="31117"/>
    <cellStyle name="Comma [0] 2 3 10 8 5" xfId="31118"/>
    <cellStyle name="Comma [0] 3 12 6 10" xfId="31119"/>
    <cellStyle name="Comma [0] 2 3 10 8 7" xfId="31120"/>
    <cellStyle name="Comma [0] 2 4 8 7 3 5" xfId="31121"/>
    <cellStyle name="Comma [0] 2 3 10 9 2" xfId="31122"/>
    <cellStyle name="Comma [0] 2 3 10 9 2 2" xfId="31123"/>
    <cellStyle name="Comma [0] 2 3 10 9 2 2 2" xfId="31124"/>
    <cellStyle name="Comma [0] 2 3 10 9 2 3" xfId="31125"/>
    <cellStyle name="Comma [0] 2 3 10 9 2 4" xfId="31126"/>
    <cellStyle name="Comma [0] 4 7 9 2 4" xfId="31127"/>
    <cellStyle name="Comma [0] 2 4 7 4 7 2" xfId="31128"/>
    <cellStyle name="Comma [0] 2 3 10 9 2 5" xfId="31129"/>
    <cellStyle name="Comma [0] 2 3 2 4 2 3 2" xfId="31130"/>
    <cellStyle name="Comma [0] 2 4 8 7 3 6" xfId="31131"/>
    <cellStyle name="Comma [0] 2 3 10 9 3" xfId="31132"/>
    <cellStyle name="Comma [0] 2 4 8 7 3 7" xfId="31133"/>
    <cellStyle name="Comma [0] 2 3 10 9 4" xfId="31134"/>
    <cellStyle name="Comma [0] 2 3 10 9 4 2" xfId="31135"/>
    <cellStyle name="Comma [0] 2 3 10 9 5" xfId="31136"/>
    <cellStyle name="Comma [0] 2 3 10 9 6" xfId="31137"/>
    <cellStyle name="Comma [0] 2 3 10 9 7" xfId="31138"/>
    <cellStyle name="Comma [0] 3 4 3 6 4 4" xfId="31139"/>
    <cellStyle name="Comma [0] 3 3 8 2 2 2 4" xfId="31140"/>
    <cellStyle name="Comma [0] 2 3 11 10" xfId="31141"/>
    <cellStyle name="Comma [0] 2 4 7 3 2 4 2" xfId="31142"/>
    <cellStyle name="Comma [0] 3 4 2 5 4" xfId="31143"/>
    <cellStyle name="Comma [0] 2 3 11 10 2" xfId="31144"/>
    <cellStyle name="Comma [0] 3 4 5 12 5" xfId="31145"/>
    <cellStyle name="Comma [0] 3 4 2 5 4 2" xfId="31146"/>
    <cellStyle name="Comma [0] 3 2 7 11 2 4" xfId="31147"/>
    <cellStyle name="Comma [0] 2 3 11 10 2 2" xfId="31148"/>
    <cellStyle name="Comma [0] 3 4 2 5 4 2 2" xfId="31149"/>
    <cellStyle name="Comma [0] 2 3 11 10 2 2 2" xfId="31150"/>
    <cellStyle name="Comma [0] 2 3 2 3 4" xfId="31151"/>
    <cellStyle name="Comma [0] 3 4 2 5 5" xfId="31152"/>
    <cellStyle name="Comma [0] 2 3 11 10 3" xfId="31153"/>
    <cellStyle name="Comma [0] 3 4 5 13 5" xfId="31154"/>
    <cellStyle name="Comma [0] 3 4 2 5 5 2" xfId="31155"/>
    <cellStyle name="Comma [0] 2 3 11 10 3 2" xfId="31156"/>
    <cellStyle name="Comma [0] 3 4 2 5 6" xfId="31157"/>
    <cellStyle name="Comma [0] 2 3 11 10 4" xfId="31158"/>
    <cellStyle name="Comma [0] 3 4 2 5 6 2" xfId="31159"/>
    <cellStyle name="Comma [0] 2 3 11 10 4 2" xfId="31160"/>
    <cellStyle name="Comma [0] 3 4 2 5 7" xfId="31161"/>
    <cellStyle name="Comma [0] 2 3 11 10 5" xfId="31162"/>
    <cellStyle name="Comma [0] 3 4 2 5 8" xfId="31163"/>
    <cellStyle name="Comma [0] 2 3 11 10 6" xfId="31164"/>
    <cellStyle name="Comma [0] 3 4 2 5 9" xfId="31165"/>
    <cellStyle name="Comma [0] 2 3 11 10 7" xfId="31166"/>
    <cellStyle name="Comma [0] 3 4 3 6 4 5" xfId="31167"/>
    <cellStyle name="Comma [0] 3 3 8 2 2 2 5" xfId="31168"/>
    <cellStyle name="Comma [0] 2 3 11 11" xfId="31169"/>
    <cellStyle name="Comma [0] 3 4 2 6 4" xfId="31170"/>
    <cellStyle name="Comma [0] 2 3 11 11 2" xfId="31171"/>
    <cellStyle name="Comma [0] 2 3 2 6 4 3 2 5" xfId="31172"/>
    <cellStyle name="Comma [0] 3 4 2 6 4 2" xfId="31173"/>
    <cellStyle name="Comma [0] 2 3 11 11 2 2" xfId="31174"/>
    <cellStyle name="Comma [0] 5 5 4 2 2 3" xfId="31175"/>
    <cellStyle name="Comma [0] 3 4 2 6 6" xfId="31176"/>
    <cellStyle name="Comma [0] 2 3 11 11 4" xfId="31177"/>
    <cellStyle name="Comma [0] 5 5 4 2 2 4" xfId="31178"/>
    <cellStyle name="Comma [0] 3 4 2 6 7" xfId="31179"/>
    <cellStyle name="Comma [0] 2 3 11 11 5" xfId="31180"/>
    <cellStyle name="Comma [0] 2 3 11 12" xfId="31181"/>
    <cellStyle name="Comma [0] 3 4 2 7 4" xfId="31182"/>
    <cellStyle name="Comma [0] 2 3 11 12 2" xfId="31183"/>
    <cellStyle name="Comma [0] 3 4 2 7 4 2" xfId="31184"/>
    <cellStyle name="Comma [0] 2 3 11 12 2 2" xfId="31185"/>
    <cellStyle name="Comma [0] 5 5 4 2 3 2" xfId="31186"/>
    <cellStyle name="Comma [0] 3 4 2 7 5" xfId="31187"/>
    <cellStyle name="Comma [0] 2 3 11 12 3" xfId="31188"/>
    <cellStyle name="Comma [0] 3 4 2 7 6" xfId="31189"/>
    <cellStyle name="Comma [0] 2 3 11 12 4" xfId="31190"/>
    <cellStyle name="Comma [0] 3 4 2 7 7" xfId="31191"/>
    <cellStyle name="Comma [0] 2 3 11 12 5" xfId="31192"/>
    <cellStyle name="Comma [0] 2 3 11 13" xfId="31193"/>
    <cellStyle name="Comma [0] 2 3 3 3 6 2" xfId="31194"/>
    <cellStyle name="Comma [0] 3 4 2 8 4" xfId="31195"/>
    <cellStyle name="Comma [0] 2 3 11 13 2" xfId="31196"/>
    <cellStyle name="Comma [0] 2 3 3 3 6 2 2" xfId="31197"/>
    <cellStyle name="Comma [0] 2 3 11 14" xfId="31198"/>
    <cellStyle name="Comma [0] 2 3 3 3 6 3" xfId="31199"/>
    <cellStyle name="Comma [0] 3 4 2 9 4" xfId="31200"/>
    <cellStyle name="Comma [0] 2 3 11 14 2" xfId="31201"/>
    <cellStyle name="Comma [0] 2 3 3 3 6 3 2" xfId="31202"/>
    <cellStyle name="Comma [0] 2 3 11 15" xfId="31203"/>
    <cellStyle name="Comma [0] 2 3 3 3 6 4" xfId="31204"/>
    <cellStyle name="Comma [0] 2 3 11 16" xfId="31205"/>
    <cellStyle name="Comma [0] 2 3 3 3 6 5" xfId="31206"/>
    <cellStyle name="Comma [0] 2 3 11 17" xfId="31207"/>
    <cellStyle name="Comma [0] 2 3 3 3 6 6" xfId="31208"/>
    <cellStyle name="Comma [0] 2 3 3 5 8 2 3" xfId="31209"/>
    <cellStyle name="Comma [0] 3 2 10 9 2 5" xfId="31210"/>
    <cellStyle name="Comma [0] 2 3 11 2 10" xfId="31211"/>
    <cellStyle name="Comma [0] 4 2 5 9 3" xfId="31212"/>
    <cellStyle name="Comma [0] 2 3 11 2 2" xfId="31213"/>
    <cellStyle name="Comma [0] 2 3 11 2 2 2 2 2" xfId="31214"/>
    <cellStyle name="Comma [0] 2 3 11 2 2 2 3" xfId="31215"/>
    <cellStyle name="Comma [0] 2 3 11 2 2 2 5" xfId="31216"/>
    <cellStyle name="Comma [0] 2 3 11 2 2 4 2" xfId="31217"/>
    <cellStyle name="Comma [0] 2 3 3 9 4 3 3 2" xfId="31218"/>
    <cellStyle name="Comma [0] 4 2 5 9 4" xfId="31219"/>
    <cellStyle name="Comma [0] 3 4 6 4 5 2" xfId="31220"/>
    <cellStyle name="Comma [0] 2 3 11 2 3" xfId="31221"/>
    <cellStyle name="Comma [0] 2 3 11 2 3 2 3" xfId="31222"/>
    <cellStyle name="Comma [0] 2 3 11 2 3 2 4" xfId="31223"/>
    <cellStyle name="Comma [0] 2 3 11 2 3 2 5" xfId="31224"/>
    <cellStyle name="Comma [0] 2 3 11 2 3 4 2" xfId="31225"/>
    <cellStyle name="Comma [0] 4 2 6 3 2 2 3" xfId="31226"/>
    <cellStyle name="Comma [0] 2 3 11 2 3 6" xfId="31227"/>
    <cellStyle name="Comma [0] 2 3 3 9 4 4 5" xfId="31228"/>
    <cellStyle name="Comma [0] 4 2 6 3 2 2 4" xfId="31229"/>
    <cellStyle name="Comma [0] 3 3 5 4 2 4 2" xfId="31230"/>
    <cellStyle name="Comma [0] 2 3 11 2 3 7" xfId="31231"/>
    <cellStyle name="Comma [0] 4 2 5 9 5" xfId="31232"/>
    <cellStyle name="Comma [0] 3 4 6 4 5 3" xfId="31233"/>
    <cellStyle name="Comma [0] 2 3 11 2 4" xfId="31234"/>
    <cellStyle name="Comma [0] 4 2 5 9 6" xfId="31235"/>
    <cellStyle name="Comma [0] 3 4 6 4 5 4" xfId="31236"/>
    <cellStyle name="Comma [0] 2 3 11 2 5" xfId="31237"/>
    <cellStyle name="Comma [0] 2 3 2 7 8 3 2" xfId="31238"/>
    <cellStyle name="Comma [0] 4 2 5 9 7" xfId="31239"/>
    <cellStyle name="Comma [0] 3 6 6 2 2" xfId="31240"/>
    <cellStyle name="Comma [0] 3 4 6 4 5 5" xfId="31241"/>
    <cellStyle name="Comma [0] 2 3 11 2 6" xfId="31242"/>
    <cellStyle name="Comma [0] 2 3 2 7 8 3 3" xfId="31243"/>
    <cellStyle name="Comma [0] 3 6 6 2 3" xfId="31244"/>
    <cellStyle name="Comma [0] 2 3 11 2 7" xfId="31245"/>
    <cellStyle name="Comma [0] 2 3 2 7 8 3 4" xfId="31246"/>
    <cellStyle name="Comma [0] 3 6 6 2 4" xfId="31247"/>
    <cellStyle name="Comma [0] 2 3 11 2 8" xfId="31248"/>
    <cellStyle name="Comma [0] 2 3 2 7 8 3 5" xfId="31249"/>
    <cellStyle name="Comma [0] 3 6 6 2 5" xfId="31250"/>
    <cellStyle name="Comma [0] 2 3 11 2 9" xfId="31251"/>
    <cellStyle name="Comma [0] 3 2 2 8 6 9" xfId="31252"/>
    <cellStyle name="Comma [0] 2 3 11 3" xfId="31253"/>
    <cellStyle name="Comma [0] 2 4 9 2 2 2 2" xfId="31254"/>
    <cellStyle name="Comma [0] 2 3 11 3 10" xfId="31255"/>
    <cellStyle name="Comma [0] 2 3 11 3 2" xfId="31256"/>
    <cellStyle name="Comma [0] 2 3 11 3 2 2" xfId="31257"/>
    <cellStyle name="Comma [0] 4 3 4 11 3" xfId="31258"/>
    <cellStyle name="Comma [0] 2 3 11 3 2 2 2" xfId="31259"/>
    <cellStyle name="Comma [0] 4 3 4 11 3 2" xfId="31260"/>
    <cellStyle name="Comma [0] 2 3 11 3 2 2 2 2" xfId="31261"/>
    <cellStyle name="Comma [0] 4 3 4 11 4" xfId="31262"/>
    <cellStyle name="Comma [0] 3 4 8 6 2 2 2 2" xfId="31263"/>
    <cellStyle name="Comma [0] 2 3 11 3 2 2 3" xfId="31264"/>
    <cellStyle name="Comma [0] 4 3 4 11 6" xfId="31265"/>
    <cellStyle name="Comma [0] 2 3 11 3 2 2 5" xfId="31266"/>
    <cellStyle name="Comma [0] 2 3 11 3 2 3" xfId="31267"/>
    <cellStyle name="Comma [0] 2 3 3 9 5 3 2" xfId="31268"/>
    <cellStyle name="Comma [0] 4 3 4 12 3" xfId="31269"/>
    <cellStyle name="Comma [0] 2 3 11 3 2 3 2" xfId="31270"/>
    <cellStyle name="Comma [0] 2 3 3 9 5 3 2 2" xfId="31271"/>
    <cellStyle name="Comma [0] 2 3 11 3 2 4" xfId="31272"/>
    <cellStyle name="Comma [0] 2 3 3 9 5 3 3" xfId="31273"/>
    <cellStyle name="Comma [0] 4 8 3 2 3" xfId="31274"/>
    <cellStyle name="Comma [0] 2 3 3 2 3 2 3 2" xfId="31275"/>
    <cellStyle name="Comma [0] 4 3 4 13 3" xfId="31276"/>
    <cellStyle name="Comma [0] 2 3 11 3 2 4 2" xfId="31277"/>
    <cellStyle name="Comma [0] 2 3 3 9 5 3 3 2" xfId="31278"/>
    <cellStyle name="Comma [0] 2 4 2 3 2 2 2" xfId="31279"/>
    <cellStyle name="Comma [0] 3 4 6 4 6 2" xfId="31280"/>
    <cellStyle name="Comma [0] 2 3 11 3 3" xfId="31281"/>
    <cellStyle name="Comma [0] 2 4 2 3 2 2 2 2" xfId="31282"/>
    <cellStyle name="Comma [0] 2 3 11 3 3 2" xfId="31283"/>
    <cellStyle name="Comma [0] 2 3 11 3 3 2 2" xfId="31284"/>
    <cellStyle name="Comma [0] 2 3 11 3 3 2 3" xfId="31285"/>
    <cellStyle name="Comma [0] 2 3 11 3 3 2 4" xfId="31286"/>
    <cellStyle name="Comma [0] 2 3 11 3 3 2 5" xfId="31287"/>
    <cellStyle name="Comma [0] 2 3 11 3 3 3" xfId="31288"/>
    <cellStyle name="Comma [0] 2 3 3 9 5 4 2" xfId="31289"/>
    <cellStyle name="Comma [0] 2 3 11 3 3 3 2" xfId="31290"/>
    <cellStyle name="Comma [0] 2 3 3 9 5 4 2 2" xfId="31291"/>
    <cellStyle name="Comma [0] 2 3 11 3 3 4" xfId="31292"/>
    <cellStyle name="Comma [0] 2 3 3 9 5 4 3" xfId="31293"/>
    <cellStyle name="Comma [0] 4 8 3 3 3" xfId="31294"/>
    <cellStyle name="Comma [0] 2 3 3 2 3 2 4 2" xfId="31295"/>
    <cellStyle name="Comma [0] 2 3 11 3 3 4 2" xfId="31296"/>
    <cellStyle name="Comma [0] 4 2 6 3 3 2 4" xfId="31297"/>
    <cellStyle name="Comma [0] 3 3 5 4 3 4 2" xfId="31298"/>
    <cellStyle name="Comma [0] 2 3 11 3 3 7" xfId="31299"/>
    <cellStyle name="Comma [0] 2 4 2 3 2 2 3" xfId="31300"/>
    <cellStyle name="Comma [0] 2 3 11 3 4" xfId="31301"/>
    <cellStyle name="Comma [0] 2 3 11 3 4 2" xfId="31302"/>
    <cellStyle name="Comma [0] 2 3 11 3 4 2 2" xfId="31303"/>
    <cellStyle name="Comma [0] 2 3 11 3 4 3" xfId="31304"/>
    <cellStyle name="Comma [0] 2 3 3 9 5 5 2" xfId="31305"/>
    <cellStyle name="Comma [0] 2 3 11 3 4 4" xfId="31306"/>
    <cellStyle name="Comma [0] 2 3 3 9 5 5 3" xfId="31307"/>
    <cellStyle name="Comma [0] 2 4 2 3 2 2 4" xfId="31308"/>
    <cellStyle name="Comma [0] 2 3 11 3 5" xfId="31309"/>
    <cellStyle name="Comma [0] 2 3 11 3 5 2" xfId="31310"/>
    <cellStyle name="Comma [0] 2 3 11 3 5 2 2" xfId="31311"/>
    <cellStyle name="Comma [0] 2 3 11 3 5 3" xfId="31312"/>
    <cellStyle name="Comma [0] 2 3 3 9 5 6 2" xfId="31313"/>
    <cellStyle name="Comma [0] 4 8 3 5 3" xfId="31314"/>
    <cellStyle name="Comma [0] 3 13 2 2" xfId="31315"/>
    <cellStyle name="Comma [0] 2 3 11 3 5 4" xfId="31316"/>
    <cellStyle name="Comma [0] 4 8 3 5 4" xfId="31317"/>
    <cellStyle name="Comma [0] 3 13 2 3" xfId="31318"/>
    <cellStyle name="Comma [0] 4 2 6 3 3 4 2" xfId="31319"/>
    <cellStyle name="Comma [0] 2 3 11 3 5 5" xfId="31320"/>
    <cellStyle name="Comma [0] 2 3 2 7 8 4 2" xfId="31321"/>
    <cellStyle name="Comma [0] 2 4 2 3 2 2 5" xfId="31322"/>
    <cellStyle name="Comma [0] 3 6 6 3 2" xfId="31323"/>
    <cellStyle name="Comma [0] 2 3 11 3 6" xfId="31324"/>
    <cellStyle name="Comma [0] 2 3 2 7 8 4 2 2" xfId="31325"/>
    <cellStyle name="Comma [0] 3 6 6 3 2 2" xfId="31326"/>
    <cellStyle name="Comma [0] 2 3 11 3 6 2" xfId="31327"/>
    <cellStyle name="Comma [0] 3 4 10 10" xfId="31328"/>
    <cellStyle name="Comma [0] 2 3 2 7 8 4 3" xfId="31329"/>
    <cellStyle name="Comma [0] 3 6 6 3 3" xfId="31330"/>
    <cellStyle name="Comma [0] 2 3 11 3 7" xfId="31331"/>
    <cellStyle name="Comma [0] 3 6 6 3 3 2" xfId="31332"/>
    <cellStyle name="Comma [0] 2 3 11 3 7 2" xfId="31333"/>
    <cellStyle name="Comma [0] 2 3 2 7 8 4 4" xfId="31334"/>
    <cellStyle name="Comma [0] 3 6 6 3 4" xfId="31335"/>
    <cellStyle name="Comma [0] 2 3 11 3 8" xfId="31336"/>
    <cellStyle name="Comma [0] 2 3 2 7 8 4 5" xfId="31337"/>
    <cellStyle name="Comma [0] 3 6 6 3 5" xfId="31338"/>
    <cellStyle name="Comma [0] 2 3 11 3 9" xfId="31339"/>
    <cellStyle name="Comma [0] 2 3 11 4 2" xfId="31340"/>
    <cellStyle name="Comma [0] 2 3 11 4 2 2" xfId="31341"/>
    <cellStyle name="Comma [0] 2 3 11 4 2 2 2 2" xfId="31342"/>
    <cellStyle name="Comma [0] 4 3 9 11 4" xfId="31343"/>
    <cellStyle name="Comma [0] 3 4 8 6 3 2 2 2" xfId="31344"/>
    <cellStyle name="Comma [0] 2 3 11 4 2 2 3" xfId="31345"/>
    <cellStyle name="Comma [0] 2 3 11 4 2 2 5" xfId="31346"/>
    <cellStyle name="Comma [0] 2 3 11 4 2 3" xfId="31347"/>
    <cellStyle name="Comma [0] 2 3 3 9 6 3 2" xfId="31348"/>
    <cellStyle name="Comma [0] 4 3 9 12 3" xfId="31349"/>
    <cellStyle name="Comma [0] 2 3 11 4 2 3 2" xfId="31350"/>
    <cellStyle name="Comma [0] 2 3 3 9 6 3 2 2" xfId="31351"/>
    <cellStyle name="Comma [0] 2 3 11 4 2 4" xfId="31352"/>
    <cellStyle name="Comma [0] 2 3 3 9 6 3 3" xfId="31353"/>
    <cellStyle name="Comma [0] 4 8 4 2 3" xfId="31354"/>
    <cellStyle name="Comma [0] 2 3 3 2 3 3 3 2" xfId="31355"/>
    <cellStyle name="Comma [0] 2 3 11 4 2 4 2" xfId="31356"/>
    <cellStyle name="Comma [0] 2 3 3 9 6 3 3 2" xfId="31357"/>
    <cellStyle name="Comma [0] 2 4 2 3 2 3 2" xfId="31358"/>
    <cellStyle name="Comma [0] 3 4 6 4 7 2" xfId="31359"/>
    <cellStyle name="Comma [0] 2 3 11 4 3" xfId="31360"/>
    <cellStyle name="Comma [0] 2 3 11 4 3 2 2 2" xfId="31361"/>
    <cellStyle name="Comma [0] 2 3 11 4 3 2 3" xfId="31362"/>
    <cellStyle name="Comma [0] 2 3 11 4 3 2 4" xfId="31363"/>
    <cellStyle name="Comma [0] 2 3 11 4 3 2 5" xfId="31364"/>
    <cellStyle name="Comma [0] 2 3 11 4 3 3" xfId="31365"/>
    <cellStyle name="Comma [0] 2 3 3 9 6 4 2" xfId="31366"/>
    <cellStyle name="Comma [0] 2 3 11 4 3 3 2" xfId="31367"/>
    <cellStyle name="Comma [0] 2 3 3 9 6 4 2 2" xfId="31368"/>
    <cellStyle name="Comma [0] 2 3 11 4 3 4" xfId="31369"/>
    <cellStyle name="Comma [0] 2 3 3 9 6 4 3" xfId="31370"/>
    <cellStyle name="Comma [0] 4 8 4 3 3" xfId="31371"/>
    <cellStyle name="Comma [0] 2 3 3 2 3 3 4 2" xfId="31372"/>
    <cellStyle name="Comma [0] 2 3 11 4 3 4 2" xfId="31373"/>
    <cellStyle name="Comma [0] 2 3 11 4 3 7" xfId="31374"/>
    <cellStyle name="Comma [0] 2 3 11 4 4" xfId="31375"/>
    <cellStyle name="Comma [0] 2 3 11 4 4 2" xfId="31376"/>
    <cellStyle name="Comma [0] 2 3 11 4 4 3" xfId="31377"/>
    <cellStyle name="Comma [0] 2 3 3 9 6 5 2" xfId="31378"/>
    <cellStyle name="Comma [0] 2 3 11 4 4 4" xfId="31379"/>
    <cellStyle name="Comma [0] 2 3 3 9 6 5 3" xfId="31380"/>
    <cellStyle name="Comma [0] 2 3 11 4 5" xfId="31381"/>
    <cellStyle name="Comma [0] 2 3 11 4 5 2" xfId="31382"/>
    <cellStyle name="Comma [0] 2 3 11 4 5 2 2" xfId="31383"/>
    <cellStyle name="Comma [0] 2 3 11 4 5 3" xfId="31384"/>
    <cellStyle name="Comma [0] 2 3 3 9 6 6 2" xfId="31385"/>
    <cellStyle name="Comma [0] 4 8 4 5 3" xfId="31386"/>
    <cellStyle name="Comma [0] 3 14 2 2" xfId="31387"/>
    <cellStyle name="Comma [0] 2 3 11 4 5 4" xfId="31388"/>
    <cellStyle name="Comma [0] 4 8 4 5 4" xfId="31389"/>
    <cellStyle name="Comma [0] 3 14 2 3" xfId="31390"/>
    <cellStyle name="Comma [0] 2 3 11 4 5 5" xfId="31391"/>
    <cellStyle name="Comma [0] 2 3 2 7 8 5 2 2" xfId="31392"/>
    <cellStyle name="Comma [0] 3 6 6 4 2 2" xfId="31393"/>
    <cellStyle name="Comma [0] 2 3 11 4 6 2" xfId="31394"/>
    <cellStyle name="Comma [0] 3 3 5 10 2 2 2" xfId="31395"/>
    <cellStyle name="Comma [0] 2 3 2 7 8 5 3" xfId="31396"/>
    <cellStyle name="Comma [0] 3 6 6 4 3" xfId="31397"/>
    <cellStyle name="Comma [0] 2 3 11 4 7" xfId="31398"/>
    <cellStyle name="Comma [0] 2 3 11 4 7 2" xfId="31399"/>
    <cellStyle name="Comma [0] 2 3 2 7 8 5 4" xfId="31400"/>
    <cellStyle name="Comma [0] 3 6 6 4 4" xfId="31401"/>
    <cellStyle name="Comma [0] 2 3 11 4 8" xfId="31402"/>
    <cellStyle name="Comma [0] 2 3 2 7 8 5 5" xfId="31403"/>
    <cellStyle name="Comma [0] 3 6 6 4 5" xfId="31404"/>
    <cellStyle name="Comma [0] 2 3 11 4 9" xfId="31405"/>
    <cellStyle name="Comma [0] 2 3 11 5 10" xfId="31406"/>
    <cellStyle name="Comma [0] 2 3 3 6 4 2 3 2" xfId="31407"/>
    <cellStyle name="Comma [0] 3 10 8 2 7" xfId="31408"/>
    <cellStyle name="Comma [0] 2 3 11 5 2 2 2" xfId="31409"/>
    <cellStyle name="Comma [0] 2 3 11 5 2 2 2 2" xfId="31410"/>
    <cellStyle name="Comma [0] 2 4 5 8 10" xfId="31411"/>
    <cellStyle name="Comma [0] 2 3 11 5 2 2 3" xfId="31412"/>
    <cellStyle name="Comma [0] 2 3 2 6 8 2" xfId="31413"/>
    <cellStyle name="Comma [0] 2 3 11 5 2 2 4" xfId="31414"/>
    <cellStyle name="Comma [0] 2 3 2 6 8 3" xfId="31415"/>
    <cellStyle name="Comma [0] 2 3 11 5 2 2 5" xfId="31416"/>
    <cellStyle name="Comma [0] 2 3 2 6 8 4" xfId="31417"/>
    <cellStyle name="Comma [0] 2 3 11 5 2 3" xfId="31418"/>
    <cellStyle name="Comma [0] 2 3 3 9 7 3 2" xfId="31419"/>
    <cellStyle name="Comma [0] 2 3 11 5 2 3 2" xfId="31420"/>
    <cellStyle name="Comma [0] 2 3 3 9 7 3 2 2" xfId="31421"/>
    <cellStyle name="Comma [0] 3 2 2 7 2 2 2 2" xfId="31422"/>
    <cellStyle name="Comma [0] 2 3 11 5 2 4" xfId="31423"/>
    <cellStyle name="Comma [0] 2 3 3 9 7 3 3" xfId="31424"/>
    <cellStyle name="Comma [0] 3 2 2 7 2 2 2 2 2" xfId="31425"/>
    <cellStyle name="Comma [0] 2 3 11 5 2 4 2" xfId="31426"/>
    <cellStyle name="Comma [0] 2 3 3 9 7 3 3 2" xfId="31427"/>
    <cellStyle name="Comma [0] 2 3 11 5 3 2" xfId="31428"/>
    <cellStyle name="Comma [0] 4 2 7 10 2 3" xfId="31429"/>
    <cellStyle name="Comma [0] 2 3 11 5 3 2 2" xfId="31430"/>
    <cellStyle name="Comma [0] 2 3 11 5 3 2 2 2" xfId="31431"/>
    <cellStyle name="Comma [0] 4 2 7 10 2 4" xfId="31432"/>
    <cellStyle name="Comma [0] 2 3 11 5 3 2 3" xfId="31433"/>
    <cellStyle name="Comma [0] 2 3 2 7 8 2" xfId="31434"/>
    <cellStyle name="Comma [0] 4 2 7 10 2 5" xfId="31435"/>
    <cellStyle name="Comma [0] 2 3 11 5 3 2 4" xfId="31436"/>
    <cellStyle name="Comma [0] 2 3 2 7 8 3" xfId="31437"/>
    <cellStyle name="Comma [0] 2 3 11 5 3 2 5" xfId="31438"/>
    <cellStyle name="Comma [0] 2 3 2 7 8 4" xfId="31439"/>
    <cellStyle name="Comma [0] 2 3 11 5 3 3" xfId="31440"/>
    <cellStyle name="Comma [0] 2 3 3 9 7 4 2" xfId="31441"/>
    <cellStyle name="Comma [0] 2 3 11 5 3 3 2" xfId="31442"/>
    <cellStyle name="Comma [0] 2 3 3 9 7 4 2 2" xfId="31443"/>
    <cellStyle name="Comma [0] 3 4 4 3 3 2 2 2" xfId="31444"/>
    <cellStyle name="Comma [0] 3 2 2 7 2 2 3 2" xfId="31445"/>
    <cellStyle name="Comma [0] 2 3 11 5 3 4" xfId="31446"/>
    <cellStyle name="Comma [0] 2 3 3 9 7 4 3" xfId="31447"/>
    <cellStyle name="Comma [0] 2 3 11 5 3 4 2" xfId="31448"/>
    <cellStyle name="Comma [0] 4 2 14 2 2 2" xfId="31449"/>
    <cellStyle name="Comma [0] 2 3 11 5 3 6" xfId="31450"/>
    <cellStyle name="Comma [0] 2 3 3 9 7 4 5" xfId="31451"/>
    <cellStyle name="Comma [0] 4 2 14 2 2 3" xfId="31452"/>
    <cellStyle name="Comma [0] 2 3 11 5 3 7" xfId="31453"/>
    <cellStyle name="Comma [0] 2 3 11 5 4 2" xfId="31454"/>
    <cellStyle name="Comma [0] 4 2 7 11 2 3" xfId="31455"/>
    <cellStyle name="Comma [0] 2 3 11 5 4 2 2" xfId="31456"/>
    <cellStyle name="Comma [0] 2 3 11 5 4 3" xfId="31457"/>
    <cellStyle name="Comma [0] 2 3 3 9 7 5 2" xfId="31458"/>
    <cellStyle name="Comma [0] 3 2 2 7 2 2 4 2" xfId="31459"/>
    <cellStyle name="Comma [0] 2 3 11 5 4 4" xfId="31460"/>
    <cellStyle name="Comma [0] 2 3 3 9 7 5 3" xfId="31461"/>
    <cellStyle name="Comma [0] 2 3 11 5 5 2" xfId="31462"/>
    <cellStyle name="Comma [0] 2 3 11 5 5 2 2" xfId="31463"/>
    <cellStyle name="Comma [0] 2 3 11 5 5 3" xfId="31464"/>
    <cellStyle name="Comma [0] 2 3 3 9 7 6 2" xfId="31465"/>
    <cellStyle name="Comma [0] 4 8 5 5 3" xfId="31466"/>
    <cellStyle name="Comma [0] 3 20 2 2" xfId="31467"/>
    <cellStyle name="Comma [0] 3 15 2 2" xfId="31468"/>
    <cellStyle name="Comma [0] 2 3 11 5 5 4" xfId="31469"/>
    <cellStyle name="Comma [0] 4 8 5 5 4" xfId="31470"/>
    <cellStyle name="Comma [0] 3 20 2 3" xfId="31471"/>
    <cellStyle name="Comma [0] 3 15 2 3" xfId="31472"/>
    <cellStyle name="Comma [0] 2 3 11 5 5 5" xfId="31473"/>
    <cellStyle name="Comma [0] 2 3 2 7 8 6 2" xfId="31474"/>
    <cellStyle name="Comma [0] 3 6 6 5 2" xfId="31475"/>
    <cellStyle name="Comma [0] 2 3 11 5 6" xfId="31476"/>
    <cellStyle name="Comma [0] 3 6 6 5 2 2" xfId="31477"/>
    <cellStyle name="Comma [0] 2 3 11 5 6 2" xfId="31478"/>
    <cellStyle name="Comma [0] 3 6 6 5 3" xfId="31479"/>
    <cellStyle name="Comma [0] 2 3 11 5 7" xfId="31480"/>
    <cellStyle name="Comma [0] 2 3 11 5 7 2" xfId="31481"/>
    <cellStyle name="Comma [0] 3 6 6 5 4" xfId="31482"/>
    <cellStyle name="Comma [0] 2 3 11 5 8" xfId="31483"/>
    <cellStyle name="Comma [0] 3 6 6 5 5" xfId="31484"/>
    <cellStyle name="Comma [0] 2 3 11 5 9" xfId="31485"/>
    <cellStyle name="Comma [0] 2 3 11 6 2 2" xfId="31486"/>
    <cellStyle name="Comma [0] 2 3 11 6 2 2 2" xfId="31487"/>
    <cellStyle name="Comma [0] 2 3 11 6 2 2 2 2" xfId="31488"/>
    <cellStyle name="Comma [0] 2 3 11 6 2 2 3" xfId="31489"/>
    <cellStyle name="Comma [0] 2 3 3 6 8 2" xfId="31490"/>
    <cellStyle name="Comma [0] 2 3 11 6 2 2 4" xfId="31491"/>
    <cellStyle name="Comma [0] 2 3 3 6 8 3" xfId="31492"/>
    <cellStyle name="Comma [0] 2 3 11 6 2 2 5" xfId="31493"/>
    <cellStyle name="Comma [0] 2 3 3 6 8 4" xfId="31494"/>
    <cellStyle name="Comma [0] 2 3 11 6 2 3" xfId="31495"/>
    <cellStyle name="Comma [0] 2 3 3 9 8 3 2" xfId="31496"/>
    <cellStyle name="Comma [0] 2 3 11 6 2 3 2" xfId="31497"/>
    <cellStyle name="Comma [0] 3 2 2 7 2 3 2 2 2" xfId="31498"/>
    <cellStyle name="Comma [0] 2 3 11 6 2 4 2" xfId="31499"/>
    <cellStyle name="Comma [0] 2 3 11 6 3 2 2" xfId="31500"/>
    <cellStyle name="Comma [0] 2 3 11 6 3 2 2 2" xfId="31501"/>
    <cellStyle name="Comma [0] 2 3 11 6 3 2 3" xfId="31502"/>
    <cellStyle name="Comma [0] 2 3 3 7 8 2" xfId="31503"/>
    <cellStyle name="Comma [0] 2 3 11 6 3 2 4" xfId="31504"/>
    <cellStyle name="Comma [0] 2 3 3 7 8 3" xfId="31505"/>
    <cellStyle name="Comma [0] 2 3 11 6 3 2 5" xfId="31506"/>
    <cellStyle name="Comma [0] 2 3 3 7 8 4" xfId="31507"/>
    <cellStyle name="Comma [0] 2 3 11 6 3 3" xfId="31508"/>
    <cellStyle name="Comma [0] 2 3 3 9 8 4 2" xfId="31509"/>
    <cellStyle name="Comma [0] 2 4 3 5 2 2 5" xfId="31510"/>
    <cellStyle name="Comma [0] 2 3 11 6 3 3 2" xfId="31511"/>
    <cellStyle name="Comma [0] 3 2 2 7 2 3 3 2" xfId="31512"/>
    <cellStyle name="Comma [0] 2 3 11 6 3 4" xfId="31513"/>
    <cellStyle name="Comma [0] 2 3 11 6 3 4 2" xfId="31514"/>
    <cellStyle name="Comma [0] 4 2 14 3 2 3" xfId="31515"/>
    <cellStyle name="Comma [0] 2 3 11 6 3 7" xfId="31516"/>
    <cellStyle name="Comma [0] 2 3 11 6 4 2" xfId="31517"/>
    <cellStyle name="Comma [0] 2 3 11 6 4 2 2" xfId="31518"/>
    <cellStyle name="Comma [0] 2 3 11 6 4 3" xfId="31519"/>
    <cellStyle name="Comma [0] 3 2 2 7 2 3 4 2" xfId="31520"/>
    <cellStyle name="Comma [0] 2 3 11 6 4 4" xfId="31521"/>
    <cellStyle name="Comma [0] 2 3 11 6 5 2" xfId="31522"/>
    <cellStyle name="Comma [0] 2 3 11 6 5 2 2" xfId="31523"/>
    <cellStyle name="Comma [0] 2 3 11 6 5 3" xfId="31524"/>
    <cellStyle name="Comma [0] 4 8 6 5 3" xfId="31525"/>
    <cellStyle name="Comma [0] 3 21 2 2" xfId="31526"/>
    <cellStyle name="Comma [0] 2 3 9 3 3 2 2 2" xfId="31527"/>
    <cellStyle name="Comma [0] 3 16 2 2" xfId="31528"/>
    <cellStyle name="Comma [0] 2 3 11 6 5 4" xfId="31529"/>
    <cellStyle name="Comma [0] 4 8 6 5 4" xfId="31530"/>
    <cellStyle name="Comma [0] 3 21 2 3" xfId="31531"/>
    <cellStyle name="Comma [0] 3 16 2 3" xfId="31532"/>
    <cellStyle name="Comma [0] 2 3 11 6 5 5" xfId="31533"/>
    <cellStyle name="Comma [0] 2 4 8 4 2 2 2" xfId="31534"/>
    <cellStyle name="Comma [0] 2 3 11 6 7" xfId="31535"/>
    <cellStyle name="Comma [0] 2 4 8 4 2 2 2 2" xfId="31536"/>
    <cellStyle name="Comma [0] 2 3 11 6 7 2" xfId="31537"/>
    <cellStyle name="Comma [0] 2 4 8 4 2 2 3" xfId="31538"/>
    <cellStyle name="Comma [0] 2 3 11 6 8" xfId="31539"/>
    <cellStyle name="Comma [0] 2 4 8 4 2 2 4" xfId="31540"/>
    <cellStyle name="Comma [0] 2 3 11 6 9" xfId="31541"/>
    <cellStyle name="Comma [0] 2 3 3 5 9 2 3" xfId="31542"/>
    <cellStyle name="Comma [0] 2 3 11 7 10" xfId="31543"/>
    <cellStyle name="Comma [0] 2 3 11 7 2 2 2" xfId="31544"/>
    <cellStyle name="Comma [0] 2 3 11 7 2 2 2 2" xfId="31545"/>
    <cellStyle name="Comma [0] 2 3 11 7 2 2 3" xfId="31546"/>
    <cellStyle name="Comma [0] 5 5 6 2" xfId="31547"/>
    <cellStyle name="Comma [0] 2 3 2 11 10" xfId="31548"/>
    <cellStyle name="Comma [0] 2 3 11 7 2 2 4" xfId="31549"/>
    <cellStyle name="Comma [0] 3 4 2 2 4 2 2" xfId="31550"/>
    <cellStyle name="Comma [0] 2 3 11 7 2 2 5" xfId="31551"/>
    <cellStyle name="Comma [0] 2 3 11 7 2 3 2" xfId="31552"/>
    <cellStyle name="Comma [0] 3 2 2 7 2 4 2 2" xfId="31553"/>
    <cellStyle name="Comma [0] 2 3 11 7 2 4" xfId="31554"/>
    <cellStyle name="Comma [0] 2 3 11 7 2 4 2" xfId="31555"/>
    <cellStyle name="Comma [0] 2 3 11 7 3 2" xfId="31556"/>
    <cellStyle name="Comma [0] 2 3 2 6 10 5" xfId="31557"/>
    <cellStyle name="Comma [0] 2 4 3 5 3 2 4" xfId="31558"/>
    <cellStyle name="Comma [0] 2 3 11 7 3 2 2" xfId="31559"/>
    <cellStyle name="Comma [0] 2 3 11 7 3 2 2 2" xfId="31560"/>
    <cellStyle name="Comma [0] 3 14 4 3" xfId="31561"/>
    <cellStyle name="Comma [0] 2 3 11 7 3 2 3" xfId="31562"/>
    <cellStyle name="Comma [0] 2 3 11 7 3 2 4" xfId="31563"/>
    <cellStyle name="Comma [0] 3 4 2 2 5 2 2" xfId="31564"/>
    <cellStyle name="Comma [0] 2 3 11 7 3 2 5" xfId="31565"/>
    <cellStyle name="Comma [0] 2 3 11 7 3 3" xfId="31566"/>
    <cellStyle name="Comma [0] 2 3 2 6 10 6" xfId="31567"/>
    <cellStyle name="Comma [0] 2 3 3 9 9 4 2" xfId="31568"/>
    <cellStyle name="Comma [0] 2 4 3 5 3 2 5" xfId="31569"/>
    <cellStyle name="Comma [0] 2 3 11 7 3 3 2" xfId="31570"/>
    <cellStyle name="Comma [0] 2 3 11 7 3 4" xfId="31571"/>
    <cellStyle name="Comma [0] 2 3 2 6 10 7" xfId="31572"/>
    <cellStyle name="Comma [0] 2 3 11 7 3 4 2" xfId="31573"/>
    <cellStyle name="Comma [0] 4 2 14 4 2 2" xfId="31574"/>
    <cellStyle name="Comma [0] 2 3 11 7 3 6" xfId="31575"/>
    <cellStyle name="Comma [0] 2 3 11 7 3 7" xfId="31576"/>
    <cellStyle name="Comma [0] 2 3 11 7 4" xfId="31577"/>
    <cellStyle name="Comma [0] 2 3 11 7 4 2" xfId="31578"/>
    <cellStyle name="Comma [0] 2 3 2 6 11 5" xfId="31579"/>
    <cellStyle name="Comma [0] 2 3 11 7 4 2 2" xfId="31580"/>
    <cellStyle name="Comma [0] 2 3 11 7 4 3" xfId="31581"/>
    <cellStyle name="Comma [0] 2 3 2 6 11 6" xfId="31582"/>
    <cellStyle name="Comma [0] 2 3 11 7 4 4" xfId="31583"/>
    <cellStyle name="Comma [0] 2 3 2 6 11 7" xfId="31584"/>
    <cellStyle name="Comma [0] 2 3 11 7 5" xfId="31585"/>
    <cellStyle name="Comma [0] 2 3 11 7 5 2" xfId="31586"/>
    <cellStyle name="Comma [0] 2 3 2 6 12 5" xfId="31587"/>
    <cellStyle name="Comma [0] 2 3 11 7 5 2 2" xfId="31588"/>
    <cellStyle name="Comma [0] 2 3 11 7 5 3" xfId="31589"/>
    <cellStyle name="Comma [0] 4 8 7 5 3" xfId="31590"/>
    <cellStyle name="Comma [0] 3 22 2 2" xfId="31591"/>
    <cellStyle name="Comma [0] 3 17 2 2" xfId="31592"/>
    <cellStyle name="Comma [0] 2 3 11 7 5 4" xfId="31593"/>
    <cellStyle name="Comma [0] 4 8 7 5 4" xfId="31594"/>
    <cellStyle name="Comma [0] 3 17 2 3" xfId="31595"/>
    <cellStyle name="Comma [0] 2 3 11 7 5 5" xfId="31596"/>
    <cellStyle name="Comma [0] 3 6 6 7 2" xfId="31597"/>
    <cellStyle name="Comma [0] 2 3 11 7 6" xfId="31598"/>
    <cellStyle name="Comma [0] 2 4 8 4 2 3 2" xfId="31599"/>
    <cellStyle name="Comma [0] 2 3 11 7 7" xfId="31600"/>
    <cellStyle name="Comma [0] 2 3 11 7 7 2" xfId="31601"/>
    <cellStyle name="Comma [0] 2 3 11 7 8" xfId="31602"/>
    <cellStyle name="Comma [0] 2 3 11 7 9" xfId="31603"/>
    <cellStyle name="Comma [0] 2 3 11 8 2 2" xfId="31604"/>
    <cellStyle name="Comma [0] 2 3 11 8 2 2 2" xfId="31605"/>
    <cellStyle name="Comma [0] 2 3 11 8 2 3" xfId="31606"/>
    <cellStyle name="Comma [0] 2 3 11 8 3 2" xfId="31607"/>
    <cellStyle name="Comma [0] 2 3 11 8 4 2" xfId="31608"/>
    <cellStyle name="Comma [0] 2 3 11 8 5" xfId="31609"/>
    <cellStyle name="Comma [0] 2 3 11 8 6" xfId="31610"/>
    <cellStyle name="Comma [0] 3 4 11 10" xfId="31611"/>
    <cellStyle name="Comma [0] 3 3 9 3 2 2 4" xfId="31612"/>
    <cellStyle name="Comma [0] 2 4 8 4 2 4 2" xfId="31613"/>
    <cellStyle name="Comma [0] 2 3 11 8 7" xfId="31614"/>
    <cellStyle name="Comma [0] 2 3 11 9 2" xfId="31615"/>
    <cellStyle name="Comma [0] 2 3 11 9 2 2" xfId="31616"/>
    <cellStyle name="Comma [0] 2 3 11 9 2 2 2" xfId="31617"/>
    <cellStyle name="Comma [0] 2 3 16 3 7" xfId="31618"/>
    <cellStyle name="Comma [0] 2 3 11 9 2 3" xfId="31619"/>
    <cellStyle name="Comma [0] 2 3 11 9 2 4" xfId="31620"/>
    <cellStyle name="Comma [0] 4 8 9 2 4" xfId="31621"/>
    <cellStyle name="Comma [0] 2 4 8 4 7 2" xfId="31622"/>
    <cellStyle name="Comma [0] 2 3 11 9 2 5" xfId="31623"/>
    <cellStyle name="Comma [0] 2 3 2 5 2 3 2" xfId="31624"/>
    <cellStyle name="Comma [0] 2 3 11 9 3" xfId="31625"/>
    <cellStyle name="Comma [0] 2 3 11 9 4" xfId="31626"/>
    <cellStyle name="Comma [0] 2 3 11 9 4 2" xfId="31627"/>
    <cellStyle name="Comma [0] 3 3 8 2 10" xfId="31628"/>
    <cellStyle name="Comma [0] 2 3 11 9 5" xfId="31629"/>
    <cellStyle name="Comma [0] 2 3 11 9 7" xfId="31630"/>
    <cellStyle name="Comma [0] 4 2 6 9 3" xfId="31631"/>
    <cellStyle name="Comma [0] 2 3 12 2 2" xfId="31632"/>
    <cellStyle name="Comma [0] 4 2 6 9 4" xfId="31633"/>
    <cellStyle name="Comma [0] 3 4 6 5 5 2" xfId="31634"/>
    <cellStyle name="Comma [0] 2 3 12 2 3" xfId="31635"/>
    <cellStyle name="Comma [0] 5 7 6 2 2 2 2" xfId="31636"/>
    <cellStyle name="Comma [0] 4 2 6 9 5" xfId="31637"/>
    <cellStyle name="Comma [0] 3 4 6 5 5 3" xfId="31638"/>
    <cellStyle name="Comma [0] 2 3 12 2 4" xfId="31639"/>
    <cellStyle name="Comma [0] 4 2 6 9 6" xfId="31640"/>
    <cellStyle name="Comma [0] 3 4 6 5 5 4" xfId="31641"/>
    <cellStyle name="Comma [0] 2 3 12 2 5" xfId="31642"/>
    <cellStyle name="Comma [0] 2 3 2 7 9 3 2" xfId="31643"/>
    <cellStyle name="Comma [0] 4 2 6 9 7" xfId="31644"/>
    <cellStyle name="Comma [0] 3 6 7 2 2" xfId="31645"/>
    <cellStyle name="Comma [0] 3 4 6 5 5 5" xfId="31646"/>
    <cellStyle name="Comma [0] 2 3 12 2 6" xfId="31647"/>
    <cellStyle name="Comma [0] 3 6 7 2 3" xfId="31648"/>
    <cellStyle name="Comma [0] 2 3 12 2 7" xfId="31649"/>
    <cellStyle name="Comma [0] 3 2 2 8 7 9" xfId="31650"/>
    <cellStyle name="Comma [0] 2 3 12 3" xfId="31651"/>
    <cellStyle name="Comma [0] 2 3 3 7 7 2 2 5" xfId="31652"/>
    <cellStyle name="Comma [0] 2 3 12 3 2" xfId="31653"/>
    <cellStyle name="Comma [0] 2 3 12 3 2 2" xfId="31654"/>
    <cellStyle name="Comma [0] 2 3 12 3 2 2 2" xfId="31655"/>
    <cellStyle name="Comma [0] 2 3 12 3 2 3" xfId="31656"/>
    <cellStyle name="Comma [0] 4 9 3 2 3" xfId="31657"/>
    <cellStyle name="Comma [0] 2 3 3 2 4 2 3 2" xfId="31658"/>
    <cellStyle name="Comma [0] 2 3 12 3 2 4" xfId="31659"/>
    <cellStyle name="Comma [0] 2 4 2 3 3 2 2" xfId="31660"/>
    <cellStyle name="Comma [0] 3 4 6 5 6 2" xfId="31661"/>
    <cellStyle name="Comma [0] 2 3 12 3 3" xfId="31662"/>
    <cellStyle name="Comma [0] 2 4 2 3 3 2 2 2" xfId="31663"/>
    <cellStyle name="Comma [0] 2 3 12 3 3 2" xfId="31664"/>
    <cellStyle name="Comma [0] 2 4 2 3 3 2 3" xfId="31665"/>
    <cellStyle name="Comma [0] 2 3 12 3 4" xfId="31666"/>
    <cellStyle name="Comma [0] 2 3 12 3 4 2" xfId="31667"/>
    <cellStyle name="Comma [0] 2 3 2 7 9 4 2" xfId="31668"/>
    <cellStyle name="Comma [0] 2 4 2 3 3 2 5" xfId="31669"/>
    <cellStyle name="Comma [0] 3 6 7 3 2" xfId="31670"/>
    <cellStyle name="Comma [0] 2 3 12 3 6" xfId="31671"/>
    <cellStyle name="Comma [0] 3 6 7 3 3" xfId="31672"/>
    <cellStyle name="Comma [0] 2 3 12 3 7" xfId="31673"/>
    <cellStyle name="Comma [0] 2 3 12 4" xfId="31674"/>
    <cellStyle name="Comma [0] 2 3 12 4 2" xfId="31675"/>
    <cellStyle name="Comma [0] 2 3 12 4 2 2" xfId="31676"/>
    <cellStyle name="Comma [0] 2 4 2 3 3 3 2" xfId="31677"/>
    <cellStyle name="Comma [0] 3 4 6 5 7 2" xfId="31678"/>
    <cellStyle name="Comma [0] 2 3 12 4 3" xfId="31679"/>
    <cellStyle name="Comma [0] 2 3 12 4 4" xfId="31680"/>
    <cellStyle name="Comma [0] 3 3 8 6 10" xfId="31681"/>
    <cellStyle name="Comma [0] 2 3 12 4 5" xfId="31682"/>
    <cellStyle name="Comma [0] 2 3 12 5 2 2" xfId="31683"/>
    <cellStyle name="Comma [0] 4 11 6 2 6" xfId="31684"/>
    <cellStyle name="Comma [0] 3 3 3 2 3 2 4" xfId="31685"/>
    <cellStyle name="Comma [0] 2 4 2 3 3 4 2" xfId="31686"/>
    <cellStyle name="Comma [0] 2 3 12 5 3" xfId="31687"/>
    <cellStyle name="Comma [0] 2 3 12 5 4" xfId="31688"/>
    <cellStyle name="Comma [0] 2 3 12 5 5" xfId="31689"/>
    <cellStyle name="Comma [0] 2 3 12 6 2" xfId="31690"/>
    <cellStyle name="Comma [0] 3 2 11 3 2 2 2" xfId="31691"/>
    <cellStyle name="Comma [0] 4 2 2 7 2 2 2" xfId="31692"/>
    <cellStyle name="Comma [0] 2 3 12 7 2" xfId="31693"/>
    <cellStyle name="Comma [0] 4 2 2 7 2 4" xfId="31694"/>
    <cellStyle name="Comma [0] 2 3 12 9" xfId="31695"/>
    <cellStyle name="Comma [0] 2 3 3 6 2 2 3" xfId="31696"/>
    <cellStyle name="Comma [0] 3 2 11 3 2 5" xfId="31697"/>
    <cellStyle name="Comma [0] 2 3 13 10" xfId="31698"/>
    <cellStyle name="Comma [0] 2 3 13 2" xfId="31699"/>
    <cellStyle name="Comma [0] 4 2 7 9 3" xfId="31700"/>
    <cellStyle name="Comma [0] 2 3 13 2 2" xfId="31701"/>
    <cellStyle name="Comma [0] 4 2 7 9 3 2" xfId="31702"/>
    <cellStyle name="Comma [0] 2 3 13 2 2 2" xfId="31703"/>
    <cellStyle name="Comma [0] 2 3 13 2 2 2 2" xfId="31704"/>
    <cellStyle name="Comma [0] 2 3 13 2 2 3" xfId="31705"/>
    <cellStyle name="Comma [0] 2 3 13 2 2 4" xfId="31706"/>
    <cellStyle name="Comma [0] 4 2 7 9 4" xfId="31707"/>
    <cellStyle name="Comma [0] 3 4 6 6 5 2" xfId="31708"/>
    <cellStyle name="Comma [0] 3 3 8 5 2 3 2" xfId="31709"/>
    <cellStyle name="Comma [0] 2 3 13 2 3" xfId="31710"/>
    <cellStyle name="Comma [0] 5 2 3 3 2 5" xfId="31711"/>
    <cellStyle name="Comma [0] 4 2 7 9 4 2" xfId="31712"/>
    <cellStyle name="Comma [0] 3 4 6 6 5 2 2" xfId="31713"/>
    <cellStyle name="Comma [0] 2 3 13 2 3 2" xfId="31714"/>
    <cellStyle name="Comma [0] 4 2 7 9 5" xfId="31715"/>
    <cellStyle name="Comma [0] 3 4 6 6 5 3" xfId="31716"/>
    <cellStyle name="Comma [0] 2 3 13 2 4" xfId="31717"/>
    <cellStyle name="Comma [0] 2 3 13 2 4 2" xfId="31718"/>
    <cellStyle name="Comma [0] 4 2 7 9 6" xfId="31719"/>
    <cellStyle name="Comma [0] 3 4 6 6 5 4" xfId="31720"/>
    <cellStyle name="Comma [0] 2 3 13 2 5" xfId="31721"/>
    <cellStyle name="Comma [0] 4 2 7 9 7" xfId="31722"/>
    <cellStyle name="Comma [0] 3 6 8 2 2" xfId="31723"/>
    <cellStyle name="Comma [0] 3 4 6 6 5 5" xfId="31724"/>
    <cellStyle name="Comma [0] 2 3 13 2 6" xfId="31725"/>
    <cellStyle name="Comma [0] 3 6 8 2 3" xfId="31726"/>
    <cellStyle name="Comma [0] 2 3 13 2 7" xfId="31727"/>
    <cellStyle name="Comma [0] 2 3 13 3" xfId="31728"/>
    <cellStyle name="Comma [0] 4 2 9 4 2 2 3" xfId="31729"/>
    <cellStyle name="Comma [0] 2 3 13 3 2" xfId="31730"/>
    <cellStyle name="Comma [0] 2 3 13 3 2 2" xfId="31731"/>
    <cellStyle name="Comma [0] 2 3 15 3 4" xfId="31732"/>
    <cellStyle name="Comma [0] 2 3 13 3 2 2 2" xfId="31733"/>
    <cellStyle name="Comma [0] 2 3 13 3 2 3" xfId="31734"/>
    <cellStyle name="Comma [0] 2 3 3 2 5 2 3 2" xfId="31735"/>
    <cellStyle name="Comma [0] 2 3 13 3 2 4" xfId="31736"/>
    <cellStyle name="Comma [0] 2 4 2 3 4 2 2" xfId="31737"/>
    <cellStyle name="Comma [0] 4 2 9 4 2 2 4" xfId="31738"/>
    <cellStyle name="Comma [0] 3 4 6 6 6 2" xfId="31739"/>
    <cellStyle name="Comma [0] 3 3 8 5 2 4 2" xfId="31740"/>
    <cellStyle name="Comma [0] 2 3 13 3 3" xfId="31741"/>
    <cellStyle name="Comma [0] 2 3 13 3 3 2" xfId="31742"/>
    <cellStyle name="Comma [0] 4 2 9 4 2 2 5" xfId="31743"/>
    <cellStyle name="Comma [0] 2 3 13 3 4" xfId="31744"/>
    <cellStyle name="Comma [0] 2 3 13 3 4 2" xfId="31745"/>
    <cellStyle name="Comma [0] 2 3 13 3 5" xfId="31746"/>
    <cellStyle name="Comma [0] 3 6 8 3 2" xfId="31747"/>
    <cellStyle name="Comma [0] 2 3 13 3 6" xfId="31748"/>
    <cellStyle name="Comma [0] 3 6 8 3 3" xfId="31749"/>
    <cellStyle name="Comma [0] 2 3 13 3 7" xfId="31750"/>
    <cellStyle name="Comma [0] 2 3 13 4" xfId="31751"/>
    <cellStyle name="Comma [0] 2 3 13 4 2" xfId="31752"/>
    <cellStyle name="Comma [0] 2 3 13 4 2 2" xfId="31753"/>
    <cellStyle name="Comma [0] 3 4 6 6 7 2" xfId="31754"/>
    <cellStyle name="Comma [0] 2 3 13 4 3" xfId="31755"/>
    <cellStyle name="Comma [0] 2 3 13 4 4" xfId="31756"/>
    <cellStyle name="Comma [0] 3 4 13 7" xfId="31757"/>
    <cellStyle name="Comma [0] 2 3 13 5 2 2" xfId="31758"/>
    <cellStyle name="Comma [0] 2 3 13 5 3" xfId="31759"/>
    <cellStyle name="Comma [0] 2 3 13 5 4" xfId="31760"/>
    <cellStyle name="Comma [0] 2 3 13 5 5" xfId="31761"/>
    <cellStyle name="Comma [0] 2 3 13 6 2" xfId="31762"/>
    <cellStyle name="Comma [0] 4 2 2 7 3 2 2" xfId="31763"/>
    <cellStyle name="Comma [0] 2 3 13 7 2" xfId="31764"/>
    <cellStyle name="Comma [0] 4 2 2 7 3 4" xfId="31765"/>
    <cellStyle name="Comma [0] 2 3 13 9" xfId="31766"/>
    <cellStyle name="Comma [0] 2 3 3 6 2 3 3" xfId="31767"/>
    <cellStyle name="Comma [0] 2 3 14 10" xfId="31768"/>
    <cellStyle name="Comma [0] 3 2 13 2" xfId="31769"/>
    <cellStyle name="Comma [0] 2 3 14 2 2 2 2" xfId="31770"/>
    <cellStyle name="Comma [0] 2 3 14 2 2 3" xfId="31771"/>
    <cellStyle name="Comma [0] 2 3 14 2 2 4" xfId="31772"/>
    <cellStyle name="Comma [0] 2 3 14 2 4 2" xfId="31773"/>
    <cellStyle name="Comma [0] 4 2 8 9 7" xfId="31774"/>
    <cellStyle name="Comma [0] 3 6 9 2 2" xfId="31775"/>
    <cellStyle name="Comma [0] 3 4 6 7 5 5" xfId="31776"/>
    <cellStyle name="Comma [0] 2 3 14 2 6" xfId="31777"/>
    <cellStyle name="Comma [0] 3 6 9 2 3" xfId="31778"/>
    <cellStyle name="Comma [0] 2 3 14 2 7" xfId="31779"/>
    <cellStyle name="Comma [0] 2 3 14 3 2 2 2" xfId="31780"/>
    <cellStyle name="Comma [0] 3 2 4 13 5" xfId="31781"/>
    <cellStyle name="Comma [0] 2 3 14 3 2 3" xfId="31782"/>
    <cellStyle name="Comma [0] 3 3 2 8 5 2" xfId="31783"/>
    <cellStyle name="Comma [0] 3 2 2 14 3 4" xfId="31784"/>
    <cellStyle name="Comma [0] 2 3 3 2 6 2 3 2" xfId="31785"/>
    <cellStyle name="Comma [0] 2 3 14 3 2 4" xfId="31786"/>
    <cellStyle name="Comma [0] 2 3 14 3 4 2" xfId="31787"/>
    <cellStyle name="Comma [0] 3 6 9 3 2" xfId="31788"/>
    <cellStyle name="Comma [0] 2 3 14 3 6" xfId="31789"/>
    <cellStyle name="Comma [0] 2 3 2 3 4 3 2 2 2" xfId="31790"/>
    <cellStyle name="Comma [0] 2 3 14 3 7" xfId="31791"/>
    <cellStyle name="Comma [0] 2 3 14 5 2 2" xfId="31792"/>
    <cellStyle name="Comma [0] 2 3 14 5 4" xfId="31793"/>
    <cellStyle name="Comma [0] 2 3 3 2 5 2 2 2 2" xfId="31794"/>
    <cellStyle name="Comma [0] 2 3 14 5 5" xfId="31795"/>
    <cellStyle name="Comma [0] 3 2 4 5 2 2 2" xfId="31796"/>
    <cellStyle name="Comma [0] 3 2 2 7 10 2 3" xfId="31797"/>
    <cellStyle name="Comma [0] 2 3 14 6" xfId="31798"/>
    <cellStyle name="Comma [0] 3 2 11 3 4 2" xfId="31799"/>
    <cellStyle name="Comma [0] 4 2 2 7 4 2" xfId="31800"/>
    <cellStyle name="Comma [0] 3 2 4 5 2 2 3" xfId="31801"/>
    <cellStyle name="Comma [0] 3 2 2 7 10 2 4" xfId="31802"/>
    <cellStyle name="Comma [0] 2 3 14 7" xfId="31803"/>
    <cellStyle name="Comma [0] 4 2 2 7 4 2 2" xfId="31804"/>
    <cellStyle name="Comma [0] 2 3 14 7 2" xfId="31805"/>
    <cellStyle name="Comma [0] 4 2 2 7 4 3" xfId="31806"/>
    <cellStyle name="Comma [0] 3 2 4 5 2 2 4" xfId="31807"/>
    <cellStyle name="Comma [0] 3 2 2 7 10 2 5" xfId="31808"/>
    <cellStyle name="Comma [0] 2 3 14 8" xfId="31809"/>
    <cellStyle name="Comma [0] 2 3 3 6 2 4 2" xfId="31810"/>
    <cellStyle name="Comma [0] 2 3 6 3 2 2 2 2" xfId="31811"/>
    <cellStyle name="Comma [0] 4 2 2 7 4 4" xfId="31812"/>
    <cellStyle name="Comma [0] 3 2 4 5 2 2 5" xfId="31813"/>
    <cellStyle name="Comma [0] 2 3 14 9" xfId="31814"/>
    <cellStyle name="Comma [0] 2 3 3 6 2 4 3" xfId="31815"/>
    <cellStyle name="Comma [0] 3 2 23 2" xfId="31816"/>
    <cellStyle name="Comma [0] 3 2 2 5 9 2 5" xfId="31817"/>
    <cellStyle name="Comma [0] 2 3 15 10" xfId="31818"/>
    <cellStyle name="Comma [0] 3 2 18 2" xfId="31819"/>
    <cellStyle name="Comma [0] 4 2 9 9 3 2" xfId="31820"/>
    <cellStyle name="Comma [0] 2 3 15 2 2 2" xfId="31821"/>
    <cellStyle name="Comma [0] 2 3 20 2 2 2" xfId="31822"/>
    <cellStyle name="Comma [0] 2 3 15 2 2 3" xfId="31823"/>
    <cellStyle name="Comma [0] 2 3 15 2 2 4" xfId="31824"/>
    <cellStyle name="Comma [0] 5 2 5 3 2 5" xfId="31825"/>
    <cellStyle name="Comma [0] 4 2 9 9 4 2" xfId="31826"/>
    <cellStyle name="Comma [0] 3 4 6 8 5 2 2" xfId="31827"/>
    <cellStyle name="Comma [0] 2 3 15 2 3 2" xfId="31828"/>
    <cellStyle name="Comma [0] 2 3 15 2 4 2" xfId="31829"/>
    <cellStyle name="Comma [0] 4 2 9 9 6" xfId="31830"/>
    <cellStyle name="Comma [0] 3 4 6 8 5 4" xfId="31831"/>
    <cellStyle name="Comma [0] 2 3 15 2 5" xfId="31832"/>
    <cellStyle name="Comma [0] 2 3 20 2 5" xfId="31833"/>
    <cellStyle name="Comma [0] 4 2 9 9 7" xfId="31834"/>
    <cellStyle name="Comma [0] 3 4 6 8 5 5" xfId="31835"/>
    <cellStyle name="Comma [0] 2 3 15 2 6" xfId="31836"/>
    <cellStyle name="Comma [0] 2 3 15 2 7" xfId="31837"/>
    <cellStyle name="Comma [0] 2 3 15 3 2" xfId="31838"/>
    <cellStyle name="Comma [0] 2 3 20 3 2" xfId="31839"/>
    <cellStyle name="Comma [0] 2 3 15 3 2 2" xfId="31840"/>
    <cellStyle name="Comma [0] 2 3 15 3 2 3" xfId="31841"/>
    <cellStyle name="Comma [0] 3 3 7 16" xfId="31842"/>
    <cellStyle name="Comma [0] 3 3 3 8 5 2" xfId="31843"/>
    <cellStyle name="Comma [0] 2 3 3 2 7 2 3 2" xfId="31844"/>
    <cellStyle name="Comma [0] 2 3 15 3 2 4" xfId="31845"/>
    <cellStyle name="Comma [0] 3 4 6 8 6 2" xfId="31846"/>
    <cellStyle name="Comma [0] 2 3 15 3 3" xfId="31847"/>
    <cellStyle name="Comma [0] 2 3 15 3 3 2" xfId="31848"/>
    <cellStyle name="Comma [0] 2 3 15 3 4 2" xfId="31849"/>
    <cellStyle name="Comma [0] 2 3 15 3 5" xfId="31850"/>
    <cellStyle name="Comma [0] 2 3 15 3 6" xfId="31851"/>
    <cellStyle name="Comma [0] 2 3 15 3 7" xfId="31852"/>
    <cellStyle name="Comma [0] 2 3 15 4 2" xfId="31853"/>
    <cellStyle name="Comma [0] 2 3 20 4 2" xfId="31854"/>
    <cellStyle name="Comma [0] 2 3 15 4 4" xfId="31855"/>
    <cellStyle name="Comma [0] 2 3 15 4 5" xfId="31856"/>
    <cellStyle name="Comma [0] 2 3 15 5 2" xfId="31857"/>
    <cellStyle name="Comma [0] 2 3 15 5 2 2" xfId="31858"/>
    <cellStyle name="Comma [0] 2 3 15 5 3" xfId="31859"/>
    <cellStyle name="Comma [0] 2 3 15 5 4" xfId="31860"/>
    <cellStyle name="Comma [0] 2 3 15 5 5" xfId="31861"/>
    <cellStyle name="Comma [0] 3 2 4 5 2 3 2" xfId="31862"/>
    <cellStyle name="Comma [0] 2 3 15 6" xfId="31863"/>
    <cellStyle name="Comma [0] 2 3 20 6" xfId="31864"/>
    <cellStyle name="Comma [0] 3 2 2 3 6 2 2 3" xfId="31865"/>
    <cellStyle name="Comma [0] 2 3 15 6 2" xfId="31866"/>
    <cellStyle name="Comma [0] 3 10 6 4 2 2" xfId="31867"/>
    <cellStyle name="Comma [0] 4 2 2 7 5 2" xfId="31868"/>
    <cellStyle name="Comma [0] 2 3 15 7" xfId="31869"/>
    <cellStyle name="Comma [0] 2 3 20 7" xfId="31870"/>
    <cellStyle name="Comma [0] 4 2 2 7 5 2 2" xfId="31871"/>
    <cellStyle name="Comma [0] 2 3 15 7 2" xfId="31872"/>
    <cellStyle name="Comma [0] 4 2 2 7 5 3" xfId="31873"/>
    <cellStyle name="Comma [0] 2 3 15 8" xfId="31874"/>
    <cellStyle name="Comma [0] 2 3 3 6 2 5 2" xfId="31875"/>
    <cellStyle name="Comma [0] 4 2 2 7 5 4" xfId="31876"/>
    <cellStyle name="Comma [0] 2 3 15 9" xfId="31877"/>
    <cellStyle name="Comma [0] 2 3 3 6 2 5 3" xfId="31878"/>
    <cellStyle name="Comma [0] 2 3 16" xfId="31879"/>
    <cellStyle name="Comma [0] 2 3 21" xfId="31880"/>
    <cellStyle name="Comma [0] 3 4 3 7 4 4" xfId="31881"/>
    <cellStyle name="Comma [0] 3 3 8 2 3 2 4" xfId="31882"/>
    <cellStyle name="Comma [0] 2 3 16 10" xfId="31883"/>
    <cellStyle name="Comma [0] 2 4 7 3 3 4 2" xfId="31884"/>
    <cellStyle name="Comma [0] 2 3 16 2 2 2" xfId="31885"/>
    <cellStyle name="Comma [0] 5 2 6 3 2 5" xfId="31886"/>
    <cellStyle name="Comma [0] 2 3 16 2 3 2" xfId="31887"/>
    <cellStyle name="Comma [0] 2 3 3 5 10 5" xfId="31888"/>
    <cellStyle name="Comma [0] 2 3 16 2 4 2" xfId="31889"/>
    <cellStyle name="Comma [0] 2 3 3 5 11 5" xfId="31890"/>
    <cellStyle name="Comma [0] 2 3 16 2 5" xfId="31891"/>
    <cellStyle name="Comma [0] 2 3 16 2 6" xfId="31892"/>
    <cellStyle name="Comma [0] 2 3 16 2 7" xfId="31893"/>
    <cellStyle name="Comma [0] 2 3 16 3" xfId="31894"/>
    <cellStyle name="Comma [0] 2 3 21 3" xfId="31895"/>
    <cellStyle name="Comma [0] 2 3 16 3 2 2" xfId="31896"/>
    <cellStyle name="Comma [0] 2 3 16 3 3" xfId="31897"/>
    <cellStyle name="Comma [0] 2 3 16 3 3 2" xfId="31898"/>
    <cellStyle name="Comma [0] 2 3 16 3 4" xfId="31899"/>
    <cellStyle name="Comma [0] 2 3 16 3 4 2" xfId="31900"/>
    <cellStyle name="Comma [0] 3 4 13 3 2 2 2" xfId="31901"/>
    <cellStyle name="Comma [0] 2 3 16 3 5" xfId="31902"/>
    <cellStyle name="Comma [0] 2 3 16 3 6" xfId="31903"/>
    <cellStyle name="Comma [0] 2 3 16 4" xfId="31904"/>
    <cellStyle name="Comma [0] 2 3 21 4" xfId="31905"/>
    <cellStyle name="Comma [0] 2 3 16 4 2 2" xfId="31906"/>
    <cellStyle name="Comma [0] 2 3 16 4 3" xfId="31907"/>
    <cellStyle name="Comma [0] 2 3 16 4 4" xfId="31908"/>
    <cellStyle name="Comma [0] 2 3 16 4 5" xfId="31909"/>
    <cellStyle name="Comma [0] 3 2 2 7 10 4 2" xfId="31910"/>
    <cellStyle name="Comma [0] 2 3 16 5" xfId="31911"/>
    <cellStyle name="Comma [0] 2 3 21 5" xfId="31912"/>
    <cellStyle name="Comma [0] 2 3 16 5 2" xfId="31913"/>
    <cellStyle name="Comma [0] 2 3 16 5 2 2" xfId="31914"/>
    <cellStyle name="Comma [0] 2 3 16 5 3" xfId="31915"/>
    <cellStyle name="Comma [0] 2 3 16 5 4" xfId="31916"/>
    <cellStyle name="Comma [0] 2 3 16 5 5" xfId="31917"/>
    <cellStyle name="Comma [0] 3 2 4 5 2 4 2" xfId="31918"/>
    <cellStyle name="Comma [0] 2 3 16 6" xfId="31919"/>
    <cellStyle name="Comma [0] 3 2 2 3 6 3 2 3" xfId="31920"/>
    <cellStyle name="Comma [0] 2 3 16 6 2" xfId="31921"/>
    <cellStyle name="Comma [0] 4 2 2 7 6 2" xfId="31922"/>
    <cellStyle name="Comma [0] 2 3 16 7" xfId="31923"/>
    <cellStyle name="Comma [0] 2 3 16 8" xfId="31924"/>
    <cellStyle name="Comma [0] 2 3 3 6 2 6 2" xfId="31925"/>
    <cellStyle name="Comma [0] 2 3 16 9" xfId="31926"/>
    <cellStyle name="Comma [0] 2 3 17" xfId="31927"/>
    <cellStyle name="Comma [0] 2 3 22" xfId="31928"/>
    <cellStyle name="Comma [0] 2 3 17 2 2 2" xfId="31929"/>
    <cellStyle name="Comma [0] 5 2 7 3 2 5" xfId="31930"/>
    <cellStyle name="Comma [0] 2 3 17 2 3 2" xfId="31931"/>
    <cellStyle name="Comma [0] 2 3 17 2 4 2" xfId="31932"/>
    <cellStyle name="Comma [0] 2 3 17 2 5" xfId="31933"/>
    <cellStyle name="Comma [0] 2 3 17 2 6" xfId="31934"/>
    <cellStyle name="Comma [0] 2 3 17 2 7" xfId="31935"/>
    <cellStyle name="Comma [0] 2 3 17 3" xfId="31936"/>
    <cellStyle name="Comma [0] 2 3 22 3" xfId="31937"/>
    <cellStyle name="Comma [0] 2 3 17 3 2 2" xfId="31938"/>
    <cellStyle name="Comma [0] 2 3 17 3 3" xfId="31939"/>
    <cellStyle name="Comma [0] 2 3 17 3 3 2" xfId="31940"/>
    <cellStyle name="Comma [0] 2 3 17 3 4" xfId="31941"/>
    <cellStyle name="Comma [0] 2 3 17 3 4 2" xfId="31942"/>
    <cellStyle name="Comma [0] 2 3 17 3 5" xfId="31943"/>
    <cellStyle name="Comma [0] 2 3 17 3 6" xfId="31944"/>
    <cellStyle name="Comma [0] 2 3 17 3 7" xfId="31945"/>
    <cellStyle name="Comma [0] 2 3 17 4 2 2" xfId="31946"/>
    <cellStyle name="Comma [0] 2 3 17 4 3" xfId="31947"/>
    <cellStyle name="Comma [0] 2 3 17 4 4" xfId="31948"/>
    <cellStyle name="Comma [0] 2 3 17 5" xfId="31949"/>
    <cellStyle name="Comma [0] 2 3 22 5" xfId="31950"/>
    <cellStyle name="Comma [0] 2 3 17 5 2" xfId="31951"/>
    <cellStyle name="Comma [0] 2 3 17 5 2 2" xfId="31952"/>
    <cellStyle name="Comma [0] 2 3 17 5 3" xfId="31953"/>
    <cellStyle name="Comma [0] 2 3 17 5 4" xfId="31954"/>
    <cellStyle name="Comma [0] 2 3 17 5 5" xfId="31955"/>
    <cellStyle name="Comma [0] 2 3 17 6" xfId="31956"/>
    <cellStyle name="Comma [0] 2 3 17 6 2" xfId="31957"/>
    <cellStyle name="Comma [0] 4 2 2 7 7 2" xfId="31958"/>
    <cellStyle name="Comma [0] 2 3 17 7" xfId="31959"/>
    <cellStyle name="Comma [0] 2 3 17 7 2" xfId="31960"/>
    <cellStyle name="Comma [0] 2 3 17 9" xfId="31961"/>
    <cellStyle name="Comma [0] 2 3 18 2 2 2" xfId="31962"/>
    <cellStyle name="Comma [0] 3 3 2 2 5 2" xfId="31963"/>
    <cellStyle name="Comma [0] 2 3 18 2 5" xfId="31964"/>
    <cellStyle name="Comma [0] 2 3 18 6" xfId="31965"/>
    <cellStyle name="Comma [0] 2 3 18 7" xfId="31966"/>
    <cellStyle name="Comma [0] 2 3 19 2 2 2" xfId="31967"/>
    <cellStyle name="Comma [0] 3 3 2 3 5 2" xfId="31968"/>
    <cellStyle name="Comma [0] 2 3 19 2 5" xfId="31969"/>
    <cellStyle name="Comma [0] 4 7 3 3 2 3" xfId="31970"/>
    <cellStyle name="Comma [0] 2 3 19 3" xfId="31971"/>
    <cellStyle name="Comma [0] 4 7 3 3 2 4" xfId="31972"/>
    <cellStyle name="Comma [0] 2 3 19 4" xfId="31973"/>
    <cellStyle name="Comma [0] 4 7 3 3 2 5" xfId="31974"/>
    <cellStyle name="Comma [0] 2 3 19 5" xfId="31975"/>
    <cellStyle name="Comma [0] 2 3 19 6" xfId="31976"/>
    <cellStyle name="Comma [0] 2 3 19 7" xfId="31977"/>
    <cellStyle name="Comma [0] 2 3 4 6 3 3" xfId="31978"/>
    <cellStyle name="Comma [0] 4 3 2 3 2 2 5" xfId="31979"/>
    <cellStyle name="Comma [0] 2 3 2 10 10" xfId="31980"/>
    <cellStyle name="Comma [0] 4 2 8 3 3 2 4" xfId="31981"/>
    <cellStyle name="Comma [0] 3 3 7 4 3 4 2" xfId="31982"/>
    <cellStyle name="Comma [0] 3 3 5 7 6 2" xfId="31983"/>
    <cellStyle name="Comma [0] 2 3 2 10 3 3" xfId="31984"/>
    <cellStyle name="Comma [0] 2 3 2 10 3 5" xfId="31985"/>
    <cellStyle name="Comma [0] 2 3 2 10 3 7" xfId="31986"/>
    <cellStyle name="Comma [0] 3 3 5 7 7 2" xfId="31987"/>
    <cellStyle name="Comma [0] 2 3 2 10 4 3" xfId="31988"/>
    <cellStyle name="Comma [0] 2 3 2 10 4 5" xfId="31989"/>
    <cellStyle name="Comma [0] 2 3 2 10 5 2" xfId="31990"/>
    <cellStyle name="Comma [0] 2 3 2 10 5 3" xfId="31991"/>
    <cellStyle name="Comma [0] 2 3 2 10 5 4" xfId="31992"/>
    <cellStyle name="Comma [0] 2 3 2 10 6 2" xfId="31993"/>
    <cellStyle name="Comma [0] 3 2 10 2 4 2 2" xfId="31994"/>
    <cellStyle name="Comma [0] 2 3 2 10 7 2" xfId="31995"/>
    <cellStyle name="Comma [0] 2 3 2 10 8" xfId="31996"/>
    <cellStyle name="Comma [0] 3 2 10 2 4 4" xfId="31997"/>
    <cellStyle name="Comma [0] 2 3 2 10 9" xfId="31998"/>
    <cellStyle name="Comma [0] 3 2 10 2 4 5" xfId="31999"/>
    <cellStyle name="Comma [0] 3 3 5 8 6 2" xfId="32000"/>
    <cellStyle name="Comma [0] 2 3 2 11 3 3" xfId="32001"/>
    <cellStyle name="Comma [0] 2 3 2 11 3 5" xfId="32002"/>
    <cellStyle name="Comma [0] 2 3 2 11 3 7" xfId="32003"/>
    <cellStyle name="Comma [0] 3 3 5 8 7 2" xfId="32004"/>
    <cellStyle name="Comma [0] 2 3 2 11 4 3" xfId="32005"/>
    <cellStyle name="Comma [0] 4 9 2 2 2 3" xfId="32006"/>
    <cellStyle name="Comma [0] 2 3 2 11 4 5" xfId="32007"/>
    <cellStyle name="Comma [0] 2 3 2 11 5 2" xfId="32008"/>
    <cellStyle name="Comma [0] 2 3 2 11 5 3" xfId="32009"/>
    <cellStyle name="Comma [0] 4 9 2 2 3 2" xfId="32010"/>
    <cellStyle name="Comma [0] 2 3 2 11 5 4" xfId="32011"/>
    <cellStyle name="Comma [0] 2 3 2 11 5 5" xfId="32012"/>
    <cellStyle name="Comma [0] 3 2 2 2 5 2 2 3" xfId="32013"/>
    <cellStyle name="Comma [0] 2 3 2 11 6 2" xfId="32014"/>
    <cellStyle name="Comma [0] 3 2 10 2 5 2 2" xfId="32015"/>
    <cellStyle name="Comma [0] 3 10 5 3 2 2 2" xfId="32016"/>
    <cellStyle name="Comma [0] 2 3 2 11 7 2" xfId="32017"/>
    <cellStyle name="Comma [0] 2 3 2 11 8" xfId="32018"/>
    <cellStyle name="Comma [0] 3 2 10 2 5 4" xfId="32019"/>
    <cellStyle name="Comma [0] 3 10 5 3 2 3" xfId="32020"/>
    <cellStyle name="Comma [0] 2 3 2 11 9" xfId="32021"/>
    <cellStyle name="Comma [0] 3 2 10 2 5 5" xfId="32022"/>
    <cellStyle name="Comma [0] 3 10 5 3 2 4" xfId="32023"/>
    <cellStyle name="Comma [0] 2 3 2 12 10" xfId="32024"/>
    <cellStyle name="Comma [0] 3 2 2 9 2 2 2 5" xfId="32025"/>
    <cellStyle name="Comma [0] 2 3 2 12 2 3" xfId="32026"/>
    <cellStyle name="Comma [0] 2 3 2 12 3 2" xfId="32027"/>
    <cellStyle name="Comma [0] 2 3 2 12 3 3" xfId="32028"/>
    <cellStyle name="Comma [0] 3 4 12 2 2 2 2" xfId="32029"/>
    <cellStyle name="Comma [0] 2 3 2 12 3 5" xfId="32030"/>
    <cellStyle name="Comma [0] 2 3 2 12 3 6" xfId="32031"/>
    <cellStyle name="Comma [0] 2 3 2 12 4 2" xfId="32032"/>
    <cellStyle name="Comma [0] 2 3 2 12 4 3" xfId="32033"/>
    <cellStyle name="Comma [0] 4 9 2 3 2 3" xfId="32034"/>
    <cellStyle name="Comma [0] 2 3 2 12 4 5" xfId="32035"/>
    <cellStyle name="Comma [0] 2 3 2 12 5 2" xfId="32036"/>
    <cellStyle name="Comma [0] 3 5 7" xfId="32037"/>
    <cellStyle name="Comma [0] 2 3 2 12 5 2 2" xfId="32038"/>
    <cellStyle name="Comma [0] 2 3 3 6 8 10" xfId="32039"/>
    <cellStyle name="Comma [0] 2 3 2 12 5 3" xfId="32040"/>
    <cellStyle name="Comma [0] 4 9 2 3 3 2" xfId="32041"/>
    <cellStyle name="Comma [0] 2 3 2 12 5 4" xfId="32042"/>
    <cellStyle name="Comma [0] 2 3 2 12 5 5" xfId="32043"/>
    <cellStyle name="Comma [0] 2 3 2 12 6" xfId="32044"/>
    <cellStyle name="Comma [0] 3 2 10 2 6 2" xfId="32045"/>
    <cellStyle name="Comma [0] 3 2 2 2 5 3 2 3" xfId="32046"/>
    <cellStyle name="Comma [0] 2 3 2 12 6 2" xfId="32047"/>
    <cellStyle name="Comma [0] 3 10 5 3 3 2" xfId="32048"/>
    <cellStyle name="Comma [0] 2 3 2 12 7" xfId="32049"/>
    <cellStyle name="Comma [0] 2 3 2 12 7 2" xfId="32050"/>
    <cellStyle name="Comma [0] 2 3 2 12 8" xfId="32051"/>
    <cellStyle name="Comma [0] 2 3 2 12 9" xfId="32052"/>
    <cellStyle name="Comma [0] 3 2 2 9 2 3 2 5" xfId="32053"/>
    <cellStyle name="Comma [0] 2 3 2 13 2 3" xfId="32054"/>
    <cellStyle name="Comma [0] 2 3 2 13 3 2" xfId="32055"/>
    <cellStyle name="Comma [0] 2 3 2 13 3 3" xfId="32056"/>
    <cellStyle name="Comma [0] 2 3 2 13 3 5" xfId="32057"/>
    <cellStyle name="Comma [0] 2 3 2 13 3 6" xfId="32058"/>
    <cellStyle name="Comma [0] 2 3 2 13 3 7" xfId="32059"/>
    <cellStyle name="Comma [0] 2 3 2 13 4 3" xfId="32060"/>
    <cellStyle name="Comma [0] 2 3 2 13 5 2" xfId="32061"/>
    <cellStyle name="Comma [0] 2 3 2 13 5 2 2" xfId="32062"/>
    <cellStyle name="Comma [0] 2 3 2 13 5 3" xfId="32063"/>
    <cellStyle name="Comma [0] 2 3 2 13 5 4" xfId="32064"/>
    <cellStyle name="Comma [0] 2 3 2 13 5 5" xfId="32065"/>
    <cellStyle name="Comma [0] 2 3 2 13 6 2" xfId="32066"/>
    <cellStyle name="Comma [0] 2 3 2 14 2 2 2" xfId="32067"/>
    <cellStyle name="Comma [0] 2 3 2 14 2 2 2 2" xfId="32068"/>
    <cellStyle name="Comma [0] 3 8 15 2" xfId="32069"/>
    <cellStyle name="Comma [0] 2 3 2 14 2 2 3" xfId="32070"/>
    <cellStyle name="Comma [0] 2 3 2 14 2 3" xfId="32071"/>
    <cellStyle name="Comma [0] 2 3 2 14 2 3 2" xfId="32072"/>
    <cellStyle name="Comma [0] 2 3 2 14 3 2 2" xfId="32073"/>
    <cellStyle name="Comma [0] 2 3 2 14 3 2 2 2" xfId="32074"/>
    <cellStyle name="Comma [0] 2 3 2 14 3 2 3" xfId="32075"/>
    <cellStyle name="Comma [0] 2 3 2 14 3 3" xfId="32076"/>
    <cellStyle name="Comma [0] 2 3 2 14 3 3 2" xfId="32077"/>
    <cellStyle name="Comma [0] 2 3 2 14 3 4 2" xfId="32078"/>
    <cellStyle name="Comma [0] 2 3 2 14 3 5" xfId="32079"/>
    <cellStyle name="Comma [0] 2 3 2 14 3 6" xfId="32080"/>
    <cellStyle name="Comma [0] 2 3 2 14 3 7" xfId="32081"/>
    <cellStyle name="Comma [0] 2 3 2 14 4 2 2" xfId="32082"/>
    <cellStyle name="Comma [0] 3 2 2 7 8 3 4 2" xfId="32083"/>
    <cellStyle name="Comma [0] 3 11 5 2 2 5" xfId="32084"/>
    <cellStyle name="Comma [0] 2 3 2 14 4 3" xfId="32085"/>
    <cellStyle name="Comma [0] 2 3 2 14 4 5" xfId="32086"/>
    <cellStyle name="Comma [0] 2 3 2 14 5 2" xfId="32087"/>
    <cellStyle name="Comma [0] 2 3 2 14 5 2 2" xfId="32088"/>
    <cellStyle name="Comma [0] 2 3 2 14 5 3" xfId="32089"/>
    <cellStyle name="Comma [0] 2 3 2 14 5 4" xfId="32090"/>
    <cellStyle name="Comma [0] 2 3 2 14 6" xfId="32091"/>
    <cellStyle name="Comma [0] 2 3 2 14 6 2" xfId="32092"/>
    <cellStyle name="Comma [0] 2 3 4 7 3 3" xfId="32093"/>
    <cellStyle name="Comma [0] 4 3 2 3 3 2 5" xfId="32094"/>
    <cellStyle name="Comma [0] 2 3 2 15 10" xfId="32095"/>
    <cellStyle name="Comma [0] 2 3 3 8 4 3 2 2 2" xfId="32096"/>
    <cellStyle name="Comma [0] 4 7 2 2 2 2 2" xfId="32097"/>
    <cellStyle name="Comma [0] 2 3 2 15 2 2" xfId="32098"/>
    <cellStyle name="Comma [0] 2 3 2 20 2 2" xfId="32099"/>
    <cellStyle name="Comma [0] 2 3 2 15 2 2 2" xfId="32100"/>
    <cellStyle name="Comma [0] 2 3 2 15 2 2 2 2" xfId="32101"/>
    <cellStyle name="Comma [0] 2 3 2 15 2 2 3" xfId="32102"/>
    <cellStyle name="Comma [0] 2 3 2 15 2 3" xfId="32103"/>
    <cellStyle name="Comma [0] 2 3 2 15 2 3 2" xfId="32104"/>
    <cellStyle name="Comma [0] 2 3 3 8 4 3 2 3" xfId="32105"/>
    <cellStyle name="Comma [0] 4 7 2 2 2 3" xfId="32106"/>
    <cellStyle name="Comma [0] 2 3 2 15 3" xfId="32107"/>
    <cellStyle name="Comma [0] 2 3 2 20 3" xfId="32108"/>
    <cellStyle name="Comma [0] 2 3 2 15 3 2" xfId="32109"/>
    <cellStyle name="Comma [0] 2 3 2 15 3 2 2" xfId="32110"/>
    <cellStyle name="Comma [0] 2 3 2 15 3 2 2 2" xfId="32111"/>
    <cellStyle name="Comma [0] 2 3 2 15 3 2 3" xfId="32112"/>
    <cellStyle name="Comma [0] 2 3 2 15 3 3" xfId="32113"/>
    <cellStyle name="Comma [0] 2 3 2 15 3 3 2" xfId="32114"/>
    <cellStyle name="Comma [0] 2 3 2 15 3 4 2" xfId="32115"/>
    <cellStyle name="Comma [0] 2 3 2 15 3 5" xfId="32116"/>
    <cellStyle name="Comma [0] 2 3 2 15 3 6" xfId="32117"/>
    <cellStyle name="Comma [0] 2 3 2 15 3 7" xfId="32118"/>
    <cellStyle name="Comma [0] 3 11 5 3 2 4" xfId="32119"/>
    <cellStyle name="Comma [0] 2 3 2 15 4 2" xfId="32120"/>
    <cellStyle name="Comma [0] 2 3 2 15 4 2 2" xfId="32121"/>
    <cellStyle name="Comma [0] 3 11 5 3 2 5" xfId="32122"/>
    <cellStyle name="Comma [0] 2 3 2 15 4 3" xfId="32123"/>
    <cellStyle name="Comma [0] 2 3 2 15 4 5" xfId="32124"/>
    <cellStyle name="Comma [0] 2 3 3 8 4 3 2 5" xfId="32125"/>
    <cellStyle name="Comma [0] 4 7 2 2 2 5" xfId="32126"/>
    <cellStyle name="Comma [0] 2 3 2 15 5" xfId="32127"/>
    <cellStyle name="Comma [0] 2 3 2 20 5" xfId="32128"/>
    <cellStyle name="Comma [0] 2 3 2 15 5 2" xfId="32129"/>
    <cellStyle name="Comma [0] 2 3 2 15 5 2 2" xfId="32130"/>
    <cellStyle name="Comma [0] 2 3 2 15 5 3" xfId="32131"/>
    <cellStyle name="Comma [0] 2 3 2 15 5 4" xfId="32132"/>
    <cellStyle name="Comma [0] 2 3 2 15 5 5" xfId="32133"/>
    <cellStyle name="Comma [0] 2 3 2 15 6" xfId="32134"/>
    <cellStyle name="Comma [0] 2 3 2 15 6 2" xfId="32135"/>
    <cellStyle name="Comma [0] 2 3 2 16 2 2" xfId="32136"/>
    <cellStyle name="Comma [0] 2 3 2 16 2 2 2" xfId="32137"/>
    <cellStyle name="Comma [0] 2 4 2 8 5 3" xfId="32138"/>
    <cellStyle name="Comma [0] 2 3 2 16 2 3" xfId="32139"/>
    <cellStyle name="Comma [0] 2 3 2 16 2 4" xfId="32140"/>
    <cellStyle name="Comma [0] 2 3 2 16 2 5" xfId="32141"/>
    <cellStyle name="Comma [0] 3 14 2 7" xfId="32142"/>
    <cellStyle name="Comma [0] 2 3 2 16 3" xfId="32143"/>
    <cellStyle name="Comma [0] 3 2 5 4 2 2 5" xfId="32144"/>
    <cellStyle name="Comma [0] 2 3 2 16 3 2" xfId="32145"/>
    <cellStyle name="Comma [0] 2 3 2 16 4" xfId="32146"/>
    <cellStyle name="Comma [0] 2 3 2 16 4 2" xfId="32147"/>
    <cellStyle name="Comma [0] 2 3 2 16 5" xfId="32148"/>
    <cellStyle name="Comma [0] 2 3 2 16 6" xfId="32149"/>
    <cellStyle name="Comma [0] 2 3 2 17 2 2" xfId="32150"/>
    <cellStyle name="Comma [0] 2 3 2 17 2 2 2" xfId="32151"/>
    <cellStyle name="Comma [0] 2 4 3 8 5 3" xfId="32152"/>
    <cellStyle name="Comma [0] 2 3 2 17 2 3" xfId="32153"/>
    <cellStyle name="Comma [0] 2 3 2 17 2 4" xfId="32154"/>
    <cellStyle name="Comma [0] 2 3 2 17 2 5" xfId="32155"/>
    <cellStyle name="Comma [0] 3 14 3 7" xfId="32156"/>
    <cellStyle name="Comma [0] 2 3 2 17 3" xfId="32157"/>
    <cellStyle name="Comma [0] 3 2 5 4 3 2 5" xfId="32158"/>
    <cellStyle name="Comma [0] 2 3 2 17 3 2" xfId="32159"/>
    <cellStyle name="Comma [0] 2 3 2 18 2" xfId="32160"/>
    <cellStyle name="Comma [0] 5 4 2 2 3" xfId="32161"/>
    <cellStyle name="Comma [0] 2 3 5 10 2 3" xfId="32162"/>
    <cellStyle name="Comma [0] 2 3 2 18 2 2" xfId="32163"/>
    <cellStyle name="Comma [0] 5 4 2 2 4" xfId="32164"/>
    <cellStyle name="Comma [0] 2 3 5 10 2 4" xfId="32165"/>
    <cellStyle name="Comma [0] 2 3 2 18 2 3" xfId="32166"/>
    <cellStyle name="Comma [0] 5 4 2 2 5" xfId="32167"/>
    <cellStyle name="Comma [0] 2 3 5 10 2 5" xfId="32168"/>
    <cellStyle name="Comma [0] 2 3 2 18 2 4" xfId="32169"/>
    <cellStyle name="Comma [0] 2 3 2 18 2 5" xfId="32170"/>
    <cellStyle name="Comma [0] 2 3 2 18 3" xfId="32171"/>
    <cellStyle name="Comma [0] 2 3 2 18 3 2" xfId="32172"/>
    <cellStyle name="Comma [0] 2 3 2 19 2" xfId="32173"/>
    <cellStyle name="Comma [0] 5 4 3 2 3" xfId="32174"/>
    <cellStyle name="Comma [0] 2 3 5 11 2 3" xfId="32175"/>
    <cellStyle name="Comma [0] 2 3 2 19 2 2" xfId="32176"/>
    <cellStyle name="Comma [0] 2 3 2 19 3" xfId="32177"/>
    <cellStyle name="Comma [0] 2 3 2 2 10" xfId="32178"/>
    <cellStyle name="Comma [0] 2 4 3 8 5 4" xfId="32179"/>
    <cellStyle name="Comma [0] 2 3 2 2 10 2 2" xfId="32180"/>
    <cellStyle name="Comma [0] 2 3 2 2 10 2 2 2" xfId="32181"/>
    <cellStyle name="Comma [0] 4 3 9 3 4 2 2" xfId="32182"/>
    <cellStyle name="Comma [0] 2 3 2 2 10 3 2" xfId="32183"/>
    <cellStyle name="Comma [0] 2 3 2 2 10 4 2" xfId="32184"/>
    <cellStyle name="Comma [0] 4 3 9 3 4 4" xfId="32185"/>
    <cellStyle name="Comma [0] 2 3 2 2 10 5" xfId="32186"/>
    <cellStyle name="Comma [0] 4 3 9 3 4 5" xfId="32187"/>
    <cellStyle name="Comma [0] 3 2 3 3 5 2 2" xfId="32188"/>
    <cellStyle name="Comma [0] 2 3 2 2 10 6" xfId="32189"/>
    <cellStyle name="Comma [0] 2 3 2 2 10 7" xfId="32190"/>
    <cellStyle name="Comma [0] 3 2 5 2 3 4" xfId="32191"/>
    <cellStyle name="Comma [0] 2 3 2 2 11 2 2" xfId="32192"/>
    <cellStyle name="Comma [0] 3 2 5 2 3 4 2" xfId="32193"/>
    <cellStyle name="Comma [0] 2 3 2 2 11 2 2 2" xfId="32194"/>
    <cellStyle name="Comma [0] 4 3 9 3 5 2 2" xfId="32195"/>
    <cellStyle name="Comma [0] 3 2 5 2 4 4" xfId="32196"/>
    <cellStyle name="Comma [0] 2 3 2 2 11 3 2" xfId="32197"/>
    <cellStyle name="Comma [0] 3 2 5 2 5 4" xfId="32198"/>
    <cellStyle name="Comma [0] 2 3 2 2 11 4 2" xfId="32199"/>
    <cellStyle name="Comma [0] 4 3 9 3 5 4" xfId="32200"/>
    <cellStyle name="Comma [0] 2 3 2 2 11 5" xfId="32201"/>
    <cellStyle name="Comma [0] 4 3 9 3 5 5" xfId="32202"/>
    <cellStyle name="Comma [0] 2 3 2 2 11 6" xfId="32203"/>
    <cellStyle name="Comma [0] 2 3 2 2 11 7" xfId="32204"/>
    <cellStyle name="Comma [0] 3 2 2 13 3 2 2 2" xfId="32205"/>
    <cellStyle name="Comma [0] 2 3 2 2 12" xfId="32206"/>
    <cellStyle name="Comma [0] 3 2 5 3 3 4" xfId="32207"/>
    <cellStyle name="Comma [0] 2 3 2 2 12 2 2" xfId="32208"/>
    <cellStyle name="Comma [0] 2 3 2 2 12 4" xfId="32209"/>
    <cellStyle name="Comma [0] 2 3 2 2 12 5" xfId="32210"/>
    <cellStyle name="Comma [0] 2 3 2 2 13" xfId="32211"/>
    <cellStyle name="Comma [0] 3 2 5 4 3 4" xfId="32212"/>
    <cellStyle name="Comma [0] 2 3 2 2 13 2 2" xfId="32213"/>
    <cellStyle name="Comma [0] 2 3 2 2 14" xfId="32214"/>
    <cellStyle name="Comma [0] 2 3 2 7 6 2 2 2" xfId="32215"/>
    <cellStyle name="Comma [0] 2 3 2 2 14 2" xfId="32216"/>
    <cellStyle name="Comma [0] 2 3 2 7 6 2 2 2 2" xfId="32217"/>
    <cellStyle name="Comma [0] 2 3 3 7 3 7 2" xfId="32218"/>
    <cellStyle name="Comma [0] 4 3 5 7 3 3 2" xfId="32219"/>
    <cellStyle name="Comma [0] 2 3 2 2 15" xfId="32220"/>
    <cellStyle name="Comma [0] 2 3 2 7 6 2 2 3" xfId="32221"/>
    <cellStyle name="Comma [0] 2 3 2 2 15 2" xfId="32222"/>
    <cellStyle name="Comma [0] 2 4 5 5 2 3" xfId="32223"/>
    <cellStyle name="Comma [0] 2 3 2 2 17" xfId="32224"/>
    <cellStyle name="Comma [0] 2 3 2 7 6 2 2 5" xfId="32225"/>
    <cellStyle name="Comma [0] 2 3 2 2 18" xfId="32226"/>
    <cellStyle name="Comma [0] 2 3 2 2 2" xfId="32227"/>
    <cellStyle name="Comma [0] 2 3 7 6 7 2" xfId="32228"/>
    <cellStyle name="Comma [0] 4 10 4 3 4" xfId="32229"/>
    <cellStyle name="Comma [0] 2 4 5 13 5" xfId="32230"/>
    <cellStyle name="Comma [0] 4 3 2 6 3 2 2 2" xfId="32231"/>
    <cellStyle name="Comma [0] 2 3 2 2 2 10" xfId="32232"/>
    <cellStyle name="Comma [0] 2 4 5 4 6" xfId="32233"/>
    <cellStyle name="Comma [0] 2 3 2 2 2 2" xfId="32234"/>
    <cellStyle name="Comma [0] 2 4 5 4 6 2" xfId="32235"/>
    <cellStyle name="Comma [0] 2 3 2 2 2 2 2" xfId="32236"/>
    <cellStyle name="Comma [0] 2 3 2 2 2 2 3" xfId="32237"/>
    <cellStyle name="Comma [0] 2 3 2 2 2 2 4" xfId="32238"/>
    <cellStyle name="Comma [0] 2 4 5 4 7" xfId="32239"/>
    <cellStyle name="Comma [0] 2 3 2 2 2 3" xfId="32240"/>
    <cellStyle name="Comma [0] 4 5 9 2 4" xfId="32241"/>
    <cellStyle name="Comma [0] 2 4 5 4 7 2" xfId="32242"/>
    <cellStyle name="Comma [0] 2 3 2 2 2 3 2" xfId="32243"/>
    <cellStyle name="Comma [0] 2 3 2 2 2 3 3" xfId="32244"/>
    <cellStyle name="Comma [0] 2 3 2 2 2 3 4" xfId="32245"/>
    <cellStyle name="Comma [0] 2 3 2 2 2 4 2" xfId="32246"/>
    <cellStyle name="Comma [0] 2 3 2 2 2 4 3" xfId="32247"/>
    <cellStyle name="Comma [0] 2 3 2 2 2 4 4" xfId="32248"/>
    <cellStyle name="Comma [0] 2 4 5 4 9" xfId="32249"/>
    <cellStyle name="Comma [0] 3 3 9 12 2" xfId="32250"/>
    <cellStyle name="Comma [0] 2 3 2 2 2 5" xfId="32251"/>
    <cellStyle name="Comma [0] 3 3 9 12 2 2" xfId="32252"/>
    <cellStyle name="Comma [0] 2 3 2 2 2 5 2" xfId="32253"/>
    <cellStyle name="Comma [0] 3 2 2 7 4 10" xfId="32254"/>
    <cellStyle name="Comma [0] 2 3 2 2 2 5 3" xfId="32255"/>
    <cellStyle name="Comma [0] 2 3 2 2 2 5 4" xfId="32256"/>
    <cellStyle name="Comma [0] 3 3 9 12 3" xfId="32257"/>
    <cellStyle name="Comma [0] 2 3 2 2 2 6" xfId="32258"/>
    <cellStyle name="Comma [0] 2 3 3 4 6 3 2 2" xfId="32259"/>
    <cellStyle name="Comma [0] 2 3 2 2 2 6 2" xfId="32260"/>
    <cellStyle name="Comma [0] 2 3 3 4 6 3 2 2 2" xfId="32261"/>
    <cellStyle name="Comma [0] 2 3 9 4 10" xfId="32262"/>
    <cellStyle name="Comma [0] 3 3 9 12 4" xfId="32263"/>
    <cellStyle name="Comma [0] 2 3 2 2 2 7" xfId="32264"/>
    <cellStyle name="Comma [0] 2 3 3 4 6 3 2 3" xfId="32265"/>
    <cellStyle name="Comma [0] 2 3 2 2 2 9" xfId="32266"/>
    <cellStyle name="Comma [0] 2 3 3 4 6 3 2 5" xfId="32267"/>
    <cellStyle name="Comma [0] 2 3 2 2 3" xfId="32268"/>
    <cellStyle name="Comma [0] 2 4 7 7 5 4" xfId="32269"/>
    <cellStyle name="Comma [0] 2 3 2 2 3 10" xfId="32270"/>
    <cellStyle name="Comma [0] 2 4 5 5 6" xfId="32271"/>
    <cellStyle name="Comma [0] 2 3 2 2 3 2" xfId="32272"/>
    <cellStyle name="Comma [0] 2 4 5 5 6 2" xfId="32273"/>
    <cellStyle name="Comma [0] 2 3 2 2 3 2 2" xfId="32274"/>
    <cellStyle name="Comma [0] 2 3 2 2 3 2 3" xfId="32275"/>
    <cellStyle name="Comma [0] 2 3 2 2 3 2 4" xfId="32276"/>
    <cellStyle name="Comma [0] 2 3 2 2 3 2 6" xfId="32277"/>
    <cellStyle name="Comma [0] 4 3 7 10" xfId="32278"/>
    <cellStyle name="Comma [0] 2 4 5 5 7" xfId="32279"/>
    <cellStyle name="Comma [0] 2 3 2 2 3 3" xfId="32280"/>
    <cellStyle name="Comma [0] 4 3 7 10 2" xfId="32281"/>
    <cellStyle name="Comma [0] 2 4 5 5 7 2" xfId="32282"/>
    <cellStyle name="Comma [0] 2 3 2 2 3 3 2" xfId="32283"/>
    <cellStyle name="Comma [0] 2 3 2 2 3 3 3" xfId="32284"/>
    <cellStyle name="Comma [0] 2 3 2 2 3 3 4" xfId="32285"/>
    <cellStyle name="Comma [0] 2 3 2 2 3 3 5" xfId="32286"/>
    <cellStyle name="Comma [0] 2 3 2 2 3 3 6" xfId="32287"/>
    <cellStyle name="Comma [0] 4 3 7 11" xfId="32288"/>
    <cellStyle name="Comma [0] 2 4 5 5 8" xfId="32289"/>
    <cellStyle name="Comma [0] 2 3 2 2 3 4" xfId="32290"/>
    <cellStyle name="Comma [0] 2 3 2 2 3 4 2" xfId="32291"/>
    <cellStyle name="Comma [0] 2 3 2 2 3 4 3" xfId="32292"/>
    <cellStyle name="Comma [0] 2 3 2 2 3 4 4" xfId="32293"/>
    <cellStyle name="Comma [0] 2 3 2 2 3 4 5" xfId="32294"/>
    <cellStyle name="Comma [0] 4 3 7 12" xfId="32295"/>
    <cellStyle name="Comma [0] 2 4 5 5 9" xfId="32296"/>
    <cellStyle name="Comma [0] 3 3 9 13 2" xfId="32297"/>
    <cellStyle name="Comma [0] 2 3 2 2 3 5" xfId="32298"/>
    <cellStyle name="Comma [0] 2 3 2 2 3 5 2" xfId="32299"/>
    <cellStyle name="Comma [0] 2 3 2 2 3 6" xfId="32300"/>
    <cellStyle name="Comma [0] 2 3 3 4 6 3 3 2" xfId="32301"/>
    <cellStyle name="Comma [0] 2 3 2 2 3 6 2" xfId="32302"/>
    <cellStyle name="Comma [0] 2 3 2 2 3 7" xfId="32303"/>
    <cellStyle name="Comma [0] 2 3 2 2 3 7 2" xfId="32304"/>
    <cellStyle name="Comma [0] 2 3 2 2 4" xfId="32305"/>
    <cellStyle name="Comma [0] 2 3 2 2 4 10" xfId="32306"/>
    <cellStyle name="Comma [0] 3 2 8 4 2 4" xfId="32307"/>
    <cellStyle name="Comma [0] 2 4 5 6 6" xfId="32308"/>
    <cellStyle name="Comma [0] 3 4 2 5 2 7" xfId="32309"/>
    <cellStyle name="Comma [0] 2 3 2 2 4 2" xfId="32310"/>
    <cellStyle name="Comma [0] 3 2 8 4 2 4 2" xfId="32311"/>
    <cellStyle name="Comma [0] 2 4 5 6 6 2" xfId="32312"/>
    <cellStyle name="Comma [0] 4 3 7 2 2 7" xfId="32313"/>
    <cellStyle name="Comma [0] 2 3 2 2 4 2 2" xfId="32314"/>
    <cellStyle name="Comma [0] 2 3 2 2 4 2 2 2" xfId="32315"/>
    <cellStyle name="Comma [0] 4 3 9 5 3 2 3" xfId="32316"/>
    <cellStyle name="Comma [0] 2 3 2 2 5 2 5" xfId="32317"/>
    <cellStyle name="Comma [0] 2 3 2 2 4 2 2 2 2" xfId="32318"/>
    <cellStyle name="Comma [0] 2 3 2 2 4 2 2 3" xfId="32319"/>
    <cellStyle name="Comma [0] 2 3 2 2 4 2 2 4" xfId="32320"/>
    <cellStyle name="Comma [0] 2 3 2 2 4 2 2 5" xfId="32321"/>
    <cellStyle name="Comma [0] 2 3 2 2 4 2 3" xfId="32322"/>
    <cellStyle name="Comma [0] 2 3 2 2 4 2 3 2" xfId="32323"/>
    <cellStyle name="Comma [0] 4 3 9 5 2 2 2" xfId="32324"/>
    <cellStyle name="Comma [0] 2 3 2 2 4 2 4" xfId="32325"/>
    <cellStyle name="Comma [0] 4 3 9 5 2 2 2 2" xfId="32326"/>
    <cellStyle name="Comma [0] 2 3 2 2 4 2 4 2" xfId="32327"/>
    <cellStyle name="Comma [0] 4 3 9 5 2 2 3" xfId="32328"/>
    <cellStyle name="Comma [0] 2 3 2 2 4 2 5" xfId="32329"/>
    <cellStyle name="Comma [0] 4 3 9 5 2 2 4" xfId="32330"/>
    <cellStyle name="Comma [0] 3 4 8 6 2 4 2" xfId="32331"/>
    <cellStyle name="Comma [0] 2 3 2 2 4 2 6" xfId="32332"/>
    <cellStyle name="Comma [0] 3 2 8 4 2 5" xfId="32333"/>
    <cellStyle name="Comma [0] 2 4 5 6 7" xfId="32334"/>
    <cellStyle name="Comma [0] 2 3 2 2 4 3" xfId="32335"/>
    <cellStyle name="Comma [0] 2 4 5 6 7 2" xfId="32336"/>
    <cellStyle name="Comma [0] 4 5 14" xfId="32337"/>
    <cellStyle name="Comma [0] 4 3 7 2 3 7" xfId="32338"/>
    <cellStyle name="Comma [0] 2 3 2 2 4 3 2" xfId="32339"/>
    <cellStyle name="Comma [0] 4 5 14 2" xfId="32340"/>
    <cellStyle name="Comma [0] 2 3 2 2 4 3 2 2" xfId="32341"/>
    <cellStyle name="Comma [0] 4 3 9 6 3 2 3" xfId="32342"/>
    <cellStyle name="Comma [0] 2 3 2 3 5 2 5" xfId="32343"/>
    <cellStyle name="Comma [0] 2 3 2 2 4 3 2 2 2" xfId="32344"/>
    <cellStyle name="Comma [0] 2 3 2 2 4 3 2 3" xfId="32345"/>
    <cellStyle name="Comma [0] 2 3 2 2 4 3 2 4" xfId="32346"/>
    <cellStyle name="Comma [0] 2 3 2 2 4 3 2 5" xfId="32347"/>
    <cellStyle name="Comma [0] 4 5 15" xfId="32348"/>
    <cellStyle name="Comma [0] 2 3 2 2 4 3 3" xfId="32349"/>
    <cellStyle name="Comma [0] 4 5 15 2" xfId="32350"/>
    <cellStyle name="Comma [0] 2 3 2 2 4 3 3 2" xfId="32351"/>
    <cellStyle name="Comma [0] 2 3 2 2 4 3 4 2" xfId="32352"/>
    <cellStyle name="Comma [0] 4 5 17" xfId="32353"/>
    <cellStyle name="Comma [0] 2 3 2 2 4 3 5" xfId="32354"/>
    <cellStyle name="Comma [0] 3 2 8 4 2 6" xfId="32355"/>
    <cellStyle name="Comma [0] 2 4 5 6 8" xfId="32356"/>
    <cellStyle name="Comma [0] 2 3 2 2 4 4" xfId="32357"/>
    <cellStyle name="Comma [0] 2 3 2 2 4 4 2" xfId="32358"/>
    <cellStyle name="Comma [0] 2 3 2 2 4 4 2 2" xfId="32359"/>
    <cellStyle name="Comma [0] 2 3 2 2 4 4 3" xfId="32360"/>
    <cellStyle name="Comma [0] 4 3 9 5 2 4 2" xfId="32361"/>
    <cellStyle name="Comma [0] 2 3 2 2 4 4 4" xfId="32362"/>
    <cellStyle name="Comma [0] 2 3 2 2 4 4 5" xfId="32363"/>
    <cellStyle name="Comma [0] 3 2 8 4 2 7" xfId="32364"/>
    <cellStyle name="Comma [0] 2 4 5 6 9" xfId="32365"/>
    <cellStyle name="Comma [0] 3 3 9 14 2" xfId="32366"/>
    <cellStyle name="Comma [0] 2 3 2 2 4 5" xfId="32367"/>
    <cellStyle name="Comma [0] 4 9 8 2 2 3" xfId="32368"/>
    <cellStyle name="Comma [0] 2 3 2 2 4 5 2" xfId="32369"/>
    <cellStyle name="Comma [0] 2 3 2 2 4 5 2 2" xfId="32370"/>
    <cellStyle name="Comma [0] 2 3 2 2 4 6" xfId="32371"/>
    <cellStyle name="Comma [0] 2 3 3 4 6 3 4 2" xfId="32372"/>
    <cellStyle name="Comma [0] 2 3 2 2 4 6 2" xfId="32373"/>
    <cellStyle name="Comma [0] 2 3 2 2 4 7" xfId="32374"/>
    <cellStyle name="Comma [0] 3 2 2 10 4 2 2" xfId="32375"/>
    <cellStyle name="Comma [0] 2 3 2 2 4 7 2" xfId="32376"/>
    <cellStyle name="Comma [0] 2 3 2 2 4 9" xfId="32377"/>
    <cellStyle name="Comma [0] 2 3 2 2 5" xfId="32378"/>
    <cellStyle name="Comma [0] 3 3 7 2 6 2" xfId="32379"/>
    <cellStyle name="Comma [0] 3 2 2 4 3 3 2 2 2" xfId="32380"/>
    <cellStyle name="Comma [0] 2 3 3 2 7 4 2" xfId="32381"/>
    <cellStyle name="Comma [0] 2 3 2 2 5 10" xfId="32382"/>
    <cellStyle name="Comma [0] 3 2 8 4 3 4" xfId="32383"/>
    <cellStyle name="Comma [0] 2 4 5 7 6" xfId="32384"/>
    <cellStyle name="Comma [0] 3 4 2 5 3 7" xfId="32385"/>
    <cellStyle name="Comma [0] 2 3 2 2 5 2" xfId="32386"/>
    <cellStyle name="Comma [0] 3 2 8 4 3 4 2" xfId="32387"/>
    <cellStyle name="Comma [0] 2 4 5 7 6 2" xfId="32388"/>
    <cellStyle name="Comma [0] 4 3 7 3 2 7" xfId="32389"/>
    <cellStyle name="Comma [0] 2 3 2 2 5 2 2" xfId="32390"/>
    <cellStyle name="Comma [0] 2 3 2 2 5 2 2 2" xfId="32391"/>
    <cellStyle name="Comma [0] 2 3 3 2 5 2 5" xfId="32392"/>
    <cellStyle name="Comma [0] 2 3 2 2 5 2 2 2 2" xfId="32393"/>
    <cellStyle name="Comma [0] 2 3 2 2 5 2 2 3" xfId="32394"/>
    <cellStyle name="Comma [0] 2 3 2 2 5 2 2 4" xfId="32395"/>
    <cellStyle name="Comma [0] 2 3 2 2 5 2 2 5" xfId="32396"/>
    <cellStyle name="Comma [0] 2 3 2 2 5 2 3" xfId="32397"/>
    <cellStyle name="Comma [0] 2 3 2 2 5 2 3 2" xfId="32398"/>
    <cellStyle name="Comma [0] 4 3 9 5 3 2 2" xfId="32399"/>
    <cellStyle name="Comma [0] 2 3 2 2 5 2 4" xfId="32400"/>
    <cellStyle name="Comma [0] 4 3 9 5 3 2 2 2" xfId="32401"/>
    <cellStyle name="Comma [0] 2 3 2 2 5 2 4 2" xfId="32402"/>
    <cellStyle name="Comma [0] 4 3 9 5 3 2 4" xfId="32403"/>
    <cellStyle name="Comma [0] 3 4 8 6 3 4 2" xfId="32404"/>
    <cellStyle name="Comma [0] 2 3 2 2 5 2 6" xfId="32405"/>
    <cellStyle name="Comma [0] 3 2 8 4 3 5" xfId="32406"/>
    <cellStyle name="Comma [0] 2 4 5 7 7" xfId="32407"/>
    <cellStyle name="Comma [0] 2 3 2 2 5 3" xfId="32408"/>
    <cellStyle name="Comma [0] 2 4 5 7 7 2" xfId="32409"/>
    <cellStyle name="Comma [0] 4 3 7 3 3 7" xfId="32410"/>
    <cellStyle name="Comma [0] 2 3 2 2 5 3 2" xfId="32411"/>
    <cellStyle name="Comma [0] 2 3 2 2 5 3 2 2" xfId="32412"/>
    <cellStyle name="Comma [0] 2 3 3 3 5 2 5" xfId="32413"/>
    <cellStyle name="Comma [0] 2 3 2 2 5 3 2 2 2" xfId="32414"/>
    <cellStyle name="Comma [0] 2 3 2 2 5 3 2 3" xfId="32415"/>
    <cellStyle name="Comma [0] 2 3 2 2 5 3 2 4" xfId="32416"/>
    <cellStyle name="Comma [0] 2 3 2 2 5 3 2 5" xfId="32417"/>
    <cellStyle name="Comma [0] 2 3 2 2 5 3 3" xfId="32418"/>
    <cellStyle name="Comma [0] 2 3 2 2 5 3 3 2" xfId="32419"/>
    <cellStyle name="Comma [0] 4 3 9 5 3 3 2" xfId="32420"/>
    <cellStyle name="Comma [0] 2 3 2 2 5 3 4" xfId="32421"/>
    <cellStyle name="Comma [0] 2 3 2 2 5 3 4 2" xfId="32422"/>
    <cellStyle name="Comma [0] 2 3 2 2 5 3 5" xfId="32423"/>
    <cellStyle name="Comma [0] 3 2 8 4 3 6" xfId="32424"/>
    <cellStyle name="Comma [0] 2 4 5 7 8" xfId="32425"/>
    <cellStyle name="Comma [0] 2 3 2 2 5 4" xfId="32426"/>
    <cellStyle name="Comma [0] 2 3 2 2 5 4 2" xfId="32427"/>
    <cellStyle name="Comma [0] 2 3 2 2 5 4 2 2" xfId="32428"/>
    <cellStyle name="Comma [0] 2 3 2 2 5 4 3" xfId="32429"/>
    <cellStyle name="Comma [0] 4 3 9 5 3 4 2" xfId="32430"/>
    <cellStyle name="Comma [0] 2 3 2 2 5 4 4" xfId="32431"/>
    <cellStyle name="Comma [0] 2 3 2 2 5 4 5" xfId="32432"/>
    <cellStyle name="Comma [0] 3 2 8 4 3 7" xfId="32433"/>
    <cellStyle name="Comma [0] 2 4 5 7 9" xfId="32434"/>
    <cellStyle name="Comma [0] 2 3 2 2 5 5" xfId="32435"/>
    <cellStyle name="Comma [0] 4 9 8 3 2 3" xfId="32436"/>
    <cellStyle name="Comma [0] 2 3 2 2 5 5 2" xfId="32437"/>
    <cellStyle name="Comma [0] 2 3 2 2 5 5 2 2" xfId="32438"/>
    <cellStyle name="Comma [0] 4 9 8 3 2 5" xfId="32439"/>
    <cellStyle name="Comma [0] 2 3 2 2 5 5 4" xfId="32440"/>
    <cellStyle name="Comma [0] 3 2 5 5 3 2 2 2" xfId="32441"/>
    <cellStyle name="Comma [0] 2 3 2 2 5 5 5" xfId="32442"/>
    <cellStyle name="Comma [0] 2 3 2 2 5 6" xfId="32443"/>
    <cellStyle name="Comma [0] 2 3 2 2 5 6 2" xfId="32444"/>
    <cellStyle name="Comma [0] 2 3 2 2 5 7" xfId="32445"/>
    <cellStyle name="Comma [0] 2 3 2 2 5 7 2" xfId="32446"/>
    <cellStyle name="Comma [0] 2 3 2 2 5 9" xfId="32447"/>
    <cellStyle name="Comma [0] 5 13 3 2 2" xfId="32448"/>
    <cellStyle name="Comma [0] 2 3 2 2 6 10" xfId="32449"/>
    <cellStyle name="Comma [0] 2 3 9 6 2 6" xfId="32450"/>
    <cellStyle name="Comma [0] 4 8 10 2 2 2" xfId="32451"/>
    <cellStyle name="Comma [0] 2 4 5 8 6 2" xfId="32452"/>
    <cellStyle name="Comma [0] 4 3 7 4 2 7" xfId="32453"/>
    <cellStyle name="Comma [0] 2 3 2 2 6 2 2" xfId="32454"/>
    <cellStyle name="Comma [0] 2 3 2 8 4" xfId="32455"/>
    <cellStyle name="Comma [0] 2 3 2 2 6 2 2 2" xfId="32456"/>
    <cellStyle name="Comma [0] 2 3 2 8 4 2" xfId="32457"/>
    <cellStyle name="Comma [0] 2 3 2 2 6 2 2 2 2" xfId="32458"/>
    <cellStyle name="Comma [0] 2 3 2 8 4 2 2" xfId="32459"/>
    <cellStyle name="Comma [0] 3 11 5 5 4" xfId="32460"/>
    <cellStyle name="Comma [0] 2 3 2 2 6 2 2 3" xfId="32461"/>
    <cellStyle name="Comma [0] 2 3 2 8 4 3" xfId="32462"/>
    <cellStyle name="Comma [0] 2 3 2 2 6 2 2 4" xfId="32463"/>
    <cellStyle name="Comma [0] 2 3 2 8 4 4" xfId="32464"/>
    <cellStyle name="Comma [0] 2 3 2 2 6 2 2 5" xfId="32465"/>
    <cellStyle name="Comma [0] 2 3 2 8 4 5" xfId="32466"/>
    <cellStyle name="Comma [0] 5 4 3 2 4 2" xfId="32467"/>
    <cellStyle name="Comma [0] 2 3 2 2 6 2 3" xfId="32468"/>
    <cellStyle name="Comma [0] 2 3 2 8 5" xfId="32469"/>
    <cellStyle name="Comma [0] 2 3 2 2 6 2 3 2" xfId="32470"/>
    <cellStyle name="Comma [0] 2 3 2 8 5 2" xfId="32471"/>
    <cellStyle name="Comma [0] 4 3 9 5 4 2 2" xfId="32472"/>
    <cellStyle name="Comma [0] 2 3 2 2 6 2 4" xfId="32473"/>
    <cellStyle name="Comma [0] 2 3 2 8 6" xfId="32474"/>
    <cellStyle name="Comma [0] 2 3 2 2 6 2 4 2" xfId="32475"/>
    <cellStyle name="Comma [0] 2 3 2 8 6 2" xfId="32476"/>
    <cellStyle name="Comma [0] 2 3 2 2 6 2 5" xfId="32477"/>
    <cellStyle name="Comma [0] 2 3 2 8 7" xfId="32478"/>
    <cellStyle name="Comma [0] 2 3 2 2 6 2 6" xfId="32479"/>
    <cellStyle name="Comma [0] 2 3 2 8 8" xfId="32480"/>
    <cellStyle name="Comma [0] 2 3 2 2 6 3 2 2" xfId="32481"/>
    <cellStyle name="Comma [0] 2 3 2 9 4 2" xfId="32482"/>
    <cellStyle name="Comma [0] 2 3 2 2 6 3 2 2 2" xfId="32483"/>
    <cellStyle name="Comma [0] 2 3 2 9 4 2 2" xfId="32484"/>
    <cellStyle name="Comma [0] 3 12 5 5 4" xfId="32485"/>
    <cellStyle name="Comma [0] 2 3 2 2 6 3 2 3" xfId="32486"/>
    <cellStyle name="Comma [0] 2 3 2 9 4 3" xfId="32487"/>
    <cellStyle name="Comma [0] 2 3 2 2 6 3 2 4" xfId="32488"/>
    <cellStyle name="Comma [0] 2 3 2 9 4 4" xfId="32489"/>
    <cellStyle name="Comma [0] 2 3 2 2 6 3 2 5" xfId="32490"/>
    <cellStyle name="Comma [0] 2 3 2 9 4 5" xfId="32491"/>
    <cellStyle name="Comma [0] 2 3 2 2 6 3 3" xfId="32492"/>
    <cellStyle name="Comma [0] 2 3 2 9 5" xfId="32493"/>
    <cellStyle name="Comma [0] 2 3 2 2 6 3 3 2" xfId="32494"/>
    <cellStyle name="Comma [0] 2 3 2 9 5 2" xfId="32495"/>
    <cellStyle name="Comma [0] 2 3 2 2 6 3 4" xfId="32496"/>
    <cellStyle name="Comma [0] 2 3 2 9 6" xfId="32497"/>
    <cellStyle name="Comma [0] 2 3 2 2 6 3 4 2" xfId="32498"/>
    <cellStyle name="Comma [0] 2 3 2 9 6 2" xfId="32499"/>
    <cellStyle name="Comma [0] 2 3 2 2 6 3 5" xfId="32500"/>
    <cellStyle name="Comma [0] 2 3 2 9 7" xfId="32501"/>
    <cellStyle name="Comma [0] 2 3 2 2 6 3 6" xfId="32502"/>
    <cellStyle name="Comma [0] 2 3 2 9 8" xfId="32503"/>
    <cellStyle name="Comma [0] 2 3 2 2 6 4 2" xfId="32504"/>
    <cellStyle name="Comma [0] 2 3 2 2 6 4 2 2" xfId="32505"/>
    <cellStyle name="Comma [0] 2 3 2 2 6 4 3" xfId="32506"/>
    <cellStyle name="Comma [0] 2 3 2 2 6 5 2" xfId="32507"/>
    <cellStyle name="Comma [0] 2 3 2 2 6 5 2 2" xfId="32508"/>
    <cellStyle name="Comma [0] 2 3 2 2 6 6 2" xfId="32509"/>
    <cellStyle name="Comma [0] 2 3 2 2 6 7" xfId="32510"/>
    <cellStyle name="Comma [0] 2 3 2 2 6 7 2" xfId="32511"/>
    <cellStyle name="Comma [0] 2 3 2 2 6 8" xfId="32512"/>
    <cellStyle name="Comma [0] 2 3 2 2 6 9" xfId="32513"/>
    <cellStyle name="Comma [0] 2 3 2 2 7 10" xfId="32514"/>
    <cellStyle name="Comma [0] 4 8 10 3 2" xfId="32515"/>
    <cellStyle name="Comma [0] 3 2 8 4 5 4" xfId="32516"/>
    <cellStyle name="Comma [0] 2 4 5 9 6" xfId="32517"/>
    <cellStyle name="Comma [0] 3 2 7 2 4" xfId="32518"/>
    <cellStyle name="Comma [0] 2 3 2 2 7 2" xfId="32519"/>
    <cellStyle name="Comma [0] 4 3 7 5 2 7" xfId="32520"/>
    <cellStyle name="Comma [0] 3 2 7 2 4 2" xfId="32521"/>
    <cellStyle name="Comma [0] 2 3 2 2 7 2 2" xfId="32522"/>
    <cellStyle name="Comma [0] 2 3 3 8 4" xfId="32523"/>
    <cellStyle name="Comma [0] 3 2 7 2 4 2 2" xfId="32524"/>
    <cellStyle name="Comma [0] 2 3 2 2 7 2 2 2" xfId="32525"/>
    <cellStyle name="Comma [0] 2 3 3 8 4 2" xfId="32526"/>
    <cellStyle name="Comma [0] 2 3 2 2 7 2 2 3" xfId="32527"/>
    <cellStyle name="Comma [0] 2 3 3 8 4 3" xfId="32528"/>
    <cellStyle name="Comma [0] 2 3 2 2 7 2 2 4" xfId="32529"/>
    <cellStyle name="Comma [0] 2 3 3 8 4 4" xfId="32530"/>
    <cellStyle name="Comma [0] 2 3 2 2 7 2 2 5" xfId="32531"/>
    <cellStyle name="Comma [0] 2 3 3 8 4 5" xfId="32532"/>
    <cellStyle name="Comma [0] 5 4 3 3 4 2" xfId="32533"/>
    <cellStyle name="Comma [0] 3 2 7 2 4 3" xfId="32534"/>
    <cellStyle name="Comma [0] 2 3 2 2 7 2 3" xfId="32535"/>
    <cellStyle name="Comma [0] 2 3 3 8 5" xfId="32536"/>
    <cellStyle name="Comma [0] 2 3 2 2 7 2 3 2" xfId="32537"/>
    <cellStyle name="Comma [0] 2 3 3 8 5 2" xfId="32538"/>
    <cellStyle name="Comma [0] 2 3 2 4 3 10" xfId="32539"/>
    <cellStyle name="Comma [0] 4 3 9 5 5 2 2" xfId="32540"/>
    <cellStyle name="Comma [0] 3 2 7 2 4 4" xfId="32541"/>
    <cellStyle name="Comma [0] 2 3 2 2 7 2 4" xfId="32542"/>
    <cellStyle name="Comma [0] 2 3 3 8 6" xfId="32543"/>
    <cellStyle name="Comma [0] 2 3 2 2 7 2 4 2" xfId="32544"/>
    <cellStyle name="Comma [0] 2 3 3 8 6 2" xfId="32545"/>
    <cellStyle name="Comma [0] 3 2 7 2 4 5" xfId="32546"/>
    <cellStyle name="Comma [0] 2 3 2 2 7 2 5" xfId="32547"/>
    <cellStyle name="Comma [0] 2 3 3 8 7" xfId="32548"/>
    <cellStyle name="Comma [0] 2 3 2 2 7 2 6" xfId="32549"/>
    <cellStyle name="Comma [0] 2 3 3 8 8" xfId="32550"/>
    <cellStyle name="Comma [0] 2 3 2 2 7 2 7" xfId="32551"/>
    <cellStyle name="Comma [0] 2 3 3 8 9" xfId="32552"/>
    <cellStyle name="Comma [0] 2 3 2 2 7 3 2 3" xfId="32553"/>
    <cellStyle name="Comma [0] 2 3 3 9 4 3" xfId="32554"/>
    <cellStyle name="Comma [0] 2 3 2 2 7 3 2 4" xfId="32555"/>
    <cellStyle name="Comma [0] 2 3 3 9 4 4" xfId="32556"/>
    <cellStyle name="Comma [0] 2 3 2 2 7 3 2 5" xfId="32557"/>
    <cellStyle name="Comma [0] 2 3 3 9 4 5" xfId="32558"/>
    <cellStyle name="Comma [0] 2 3 2 2 7 3 4 2" xfId="32559"/>
    <cellStyle name="Comma [0] 2 3 3 9 6 2" xfId="32560"/>
    <cellStyle name="Comma [0] 3 8 8 2 2 2" xfId="32561"/>
    <cellStyle name="Comma [0] 2 3 2 2 7 3 6" xfId="32562"/>
    <cellStyle name="Comma [0] 2 3 3 9 8" xfId="32563"/>
    <cellStyle name="Comma [0] 2 3 2 2 8 10" xfId="32564"/>
    <cellStyle name="Comma [0] 3 2 7 3 4" xfId="32565"/>
    <cellStyle name="Comma [0] 2 3 2 2 8 2" xfId="32566"/>
    <cellStyle name="Comma [0] 4 3 7 6 2 7" xfId="32567"/>
    <cellStyle name="Comma [0] 3 2 7 3 4 2" xfId="32568"/>
    <cellStyle name="Comma [0] 2 3 2 2 8 2 2" xfId="32569"/>
    <cellStyle name="Comma [0] 2 3 4 8 4" xfId="32570"/>
    <cellStyle name="Comma [0] 3 2 7 3 4 2 2" xfId="32571"/>
    <cellStyle name="Comma [0] 2 3 2 2 8 2 2 2" xfId="32572"/>
    <cellStyle name="Comma [0] 2 3 4 8 4 2" xfId="32573"/>
    <cellStyle name="Comma [0] 2 3 2 4 2 3 2 5" xfId="32574"/>
    <cellStyle name="Comma [0] 4 3 4 9 2 3" xfId="32575"/>
    <cellStyle name="Comma [0] 2 3 2 2 8 2 2 2 2" xfId="32576"/>
    <cellStyle name="Comma [0] 2 3 4 8 4 2 2" xfId="32577"/>
    <cellStyle name="Comma [0] 2 3 2 9 2 7" xfId="32578"/>
    <cellStyle name="Comma [0] 2 3 2 2 8 2 2 3" xfId="32579"/>
    <cellStyle name="Comma [0] 2 3 4 8 4 3" xfId="32580"/>
    <cellStyle name="Comma [0] 2 3 2 2 8 2 2 4" xfId="32581"/>
    <cellStyle name="Comma [0] 2 3 4 8 4 4" xfId="32582"/>
    <cellStyle name="Comma [0] 2 3 2 2 8 2 2 5" xfId="32583"/>
    <cellStyle name="Comma [0] 2 3 4 8 4 5" xfId="32584"/>
    <cellStyle name="Comma [0] 3 2 7 3 4 3" xfId="32585"/>
    <cellStyle name="Comma [0] 2 3 2 2 8 2 3" xfId="32586"/>
    <cellStyle name="Comma [0] 2 3 4 8 5" xfId="32587"/>
    <cellStyle name="Comma [0] 2 3 2 2 8 2 3 2" xfId="32588"/>
    <cellStyle name="Comma [0] 2 3 2 6 11 2 3" xfId="32589"/>
    <cellStyle name="Comma [0] 2 3 4 8 5 2" xfId="32590"/>
    <cellStyle name="Comma [0] 2 3 2 9 3 10" xfId="32591"/>
    <cellStyle name="Comma [0] 3 2 7 3 4 4" xfId="32592"/>
    <cellStyle name="Comma [0] 2 3 2 2 8 2 4" xfId="32593"/>
    <cellStyle name="Comma [0] 2 3 4 8 6" xfId="32594"/>
    <cellStyle name="Comma [0] 2 3 2 2 8 2 4 2" xfId="32595"/>
    <cellStyle name="Comma [0] 2 3 4 8 6 2" xfId="32596"/>
    <cellStyle name="Comma [0] 3 2 7 3 4 5" xfId="32597"/>
    <cellStyle name="Comma [0] 2 3 2 2 8 2 5" xfId="32598"/>
    <cellStyle name="Comma [0] 2 3 4 8 7" xfId="32599"/>
    <cellStyle name="Comma [0] 2 3 2 2 8 2 6" xfId="32600"/>
    <cellStyle name="Comma [0] 2 3 4 8 8" xfId="32601"/>
    <cellStyle name="Comma [0] 2 3 2 2 8 2 7" xfId="32602"/>
    <cellStyle name="Comma [0] 2 3 4 8 9" xfId="32603"/>
    <cellStyle name="Comma [0] 4 3 8 10 2 2 2" xfId="32604"/>
    <cellStyle name="Comma [0] 2 3 3 9 2 7" xfId="32605"/>
    <cellStyle name="Comma [0] 4 3 5 9 2 3" xfId="32606"/>
    <cellStyle name="Comma [0] 2 3 2 2 8 3 2 2 2" xfId="32607"/>
    <cellStyle name="Comma [0] 2 3 2 2 8 3 2 3" xfId="32608"/>
    <cellStyle name="Comma [0] 2 3 2 2 8 3 2 4" xfId="32609"/>
    <cellStyle name="Comma [0] 2 3 2 2 8 3 2 5" xfId="32610"/>
    <cellStyle name="Comma [0] 2 3 2 2 8 3 4 2" xfId="32611"/>
    <cellStyle name="Comma [0] 3 8 8 3 2 2" xfId="32612"/>
    <cellStyle name="Comma [0] 2 3 2 2 8 3 6" xfId="32613"/>
    <cellStyle name="Comma [0] 3 2 7 3 6" xfId="32614"/>
    <cellStyle name="Comma [0] 3 2 2 4 2 3 3 2" xfId="32615"/>
    <cellStyle name="Comma [0] 2 3 2 2 8 4" xfId="32616"/>
    <cellStyle name="Comma [0] 3 2 7 3 7" xfId="32617"/>
    <cellStyle name="Comma [0] 2 3 2 2 8 5" xfId="32618"/>
    <cellStyle name="Comma [0] 3 2 7 4 4" xfId="32619"/>
    <cellStyle name="Comma [0] 2 3 2 2 9 2" xfId="32620"/>
    <cellStyle name="Comma [0] 3 2 7 4 4 2 2" xfId="32621"/>
    <cellStyle name="Comma [0] 2 3 2 2 9 2 2 2" xfId="32622"/>
    <cellStyle name="Comma [0] 2 3 5 8 4 2" xfId="32623"/>
    <cellStyle name="Comma [0] 2 3 2 4 3 3 2 5" xfId="32624"/>
    <cellStyle name="Comma [0] 3 2 7 4 4 5" xfId="32625"/>
    <cellStyle name="Comma [0] 2 3 2 2 9 2 5" xfId="32626"/>
    <cellStyle name="Comma [0] 2 3 5 8 7" xfId="32627"/>
    <cellStyle name="Comma [0] 3 2 7 4 5" xfId="32628"/>
    <cellStyle name="Comma [0] 2 3 2 2 9 3" xfId="32629"/>
    <cellStyle name="Comma [0] 3 2 7 4 6" xfId="32630"/>
    <cellStyle name="Comma [0] 3 2 2 4 2 3 4 2" xfId="32631"/>
    <cellStyle name="Comma [0] 2 3 2 2 9 4" xfId="32632"/>
    <cellStyle name="Comma [0] 3 2 7 4 7" xfId="32633"/>
    <cellStyle name="Comma [0] 2 3 2 2 9 5" xfId="32634"/>
    <cellStyle name="Comma [0] 3 2 7 6 2 6" xfId="32635"/>
    <cellStyle name="Comma [0] 2 3 2 3" xfId="32636"/>
    <cellStyle name="Comma [0] 2 3 7 6 8" xfId="32637"/>
    <cellStyle name="Comma [0] 2 4 5 7 2 2 4" xfId="32638"/>
    <cellStyle name="Comma [0] 2 3 7 8 4 5" xfId="32639"/>
    <cellStyle name="Comma [0] 5 3 5 2 2 4" xfId="32640"/>
    <cellStyle name="Comma [0] 2 3 2 3 10 2" xfId="32641"/>
    <cellStyle name="Comma [0] 2 3 2 3 10 2 2" xfId="32642"/>
    <cellStyle name="Comma [0] 2 3 2 7 8 10" xfId="32643"/>
    <cellStyle name="Comma [0] 2 3 2 3 10 2 2 2" xfId="32644"/>
    <cellStyle name="Comma [0] 2 3 2 3 10 2 3" xfId="32645"/>
    <cellStyle name="Comma [0] 2 3 2 3 10 2 4" xfId="32646"/>
    <cellStyle name="Comma [0] 2 3 2 3 10 2 5" xfId="32647"/>
    <cellStyle name="Comma [0] 5 3 5 2 2 5" xfId="32648"/>
    <cellStyle name="Comma [0] 4 3 9 8 4 2" xfId="32649"/>
    <cellStyle name="Comma [0] 3 4 7 8 4 2 2" xfId="32650"/>
    <cellStyle name="Comma [0] 2 3 2 3 10 3" xfId="32651"/>
    <cellStyle name="Comma [0] 2 3 2 3 10 3 2" xfId="32652"/>
    <cellStyle name="Comma [0] 2 3 2 5 6 2 4" xfId="32653"/>
    <cellStyle name="Comma [0] 2 3 2 3 10 4" xfId="32654"/>
    <cellStyle name="Comma [0] 2 3 2 3 10 4 2" xfId="32655"/>
    <cellStyle name="Comma [0] 2 3 2 5 6 3 4" xfId="32656"/>
    <cellStyle name="Comma [0] 2 3 2 3 10 5" xfId="32657"/>
    <cellStyle name="Comma [0] 3 3 11 7 2" xfId="32658"/>
    <cellStyle name="Comma [0] 2 3 2 3 10 6" xfId="32659"/>
    <cellStyle name="Comma [0] 2 3 2 3 10 7" xfId="32660"/>
    <cellStyle name="Comma [0] 2 3 2 3 11 2 2 2" xfId="32661"/>
    <cellStyle name="Comma [0] 2 3 2 3 11 2 3" xfId="32662"/>
    <cellStyle name="Comma [0] 2 3 4 11 2" xfId="32663"/>
    <cellStyle name="Comma [0] 3 2 2 2 12 2" xfId="32664"/>
    <cellStyle name="Comma [0] 2 3 2 3 11 2 4" xfId="32665"/>
    <cellStyle name="Comma [0] 2 3 4 11 3" xfId="32666"/>
    <cellStyle name="Comma [0] 3 2 2 2 12 3" xfId="32667"/>
    <cellStyle name="Comma [0] 2 3 2 3 11 2 5" xfId="32668"/>
    <cellStyle name="Comma [0] 2 3 4 11 4" xfId="32669"/>
    <cellStyle name="Comma [0] 2 3 2 3 11 3 2" xfId="32670"/>
    <cellStyle name="Comma [0] 2 3 2 5 7 2 4" xfId="32671"/>
    <cellStyle name="Comma [0] 2 3 2 3 11 4 2" xfId="32672"/>
    <cellStyle name="Comma [0] 2 3 2 5 7 3 4" xfId="32673"/>
    <cellStyle name="Comma [0] 2 3 2 3 11 6" xfId="32674"/>
    <cellStyle name="Comma [0] 2 3 2 3 11 7" xfId="32675"/>
    <cellStyle name="Comma [0] 2 3 2 3 12 2 2" xfId="32676"/>
    <cellStyle name="Comma [0] 2 3 2 3 12 3" xfId="32677"/>
    <cellStyle name="Comma [0] 2 3 2 3 12 5" xfId="32678"/>
    <cellStyle name="Comma [0] 2 3 2 3 2" xfId="32679"/>
    <cellStyle name="Comma [0] 4 2 8 10 2 2 2" xfId="32680"/>
    <cellStyle name="Comma [0] 2 4 6 13 5" xfId="32681"/>
    <cellStyle name="Comma [0] 3 2 2 3 5 2 2 2" xfId="32682"/>
    <cellStyle name="Comma [0] 2 3 2 3 2 10" xfId="32683"/>
    <cellStyle name="Comma [0] 3 2 2 3 4 2 4 2" xfId="32684"/>
    <cellStyle name="Comma [0] 2 4 6 4 6" xfId="32685"/>
    <cellStyle name="Comma [0] 2 3 2 3 2 2" xfId="32686"/>
    <cellStyle name="Comma [0] 2 4 6 4 6 2" xfId="32687"/>
    <cellStyle name="Comma [0] 2 3 2 3 2 2 2" xfId="32688"/>
    <cellStyle name="Comma [0] 2 3 2 3 2 2 3" xfId="32689"/>
    <cellStyle name="Comma [0] 2 3 2 3 2 2 4" xfId="32690"/>
    <cellStyle name="Comma [0] 2 4 6 4 7" xfId="32691"/>
    <cellStyle name="Comma [0] 2 3 2 3 2 3" xfId="32692"/>
    <cellStyle name="Comma [0] 4 6 9 2 4" xfId="32693"/>
    <cellStyle name="Comma [0] 2 4 6 4 7 2" xfId="32694"/>
    <cellStyle name="Comma [0] 2 3 2 3 2 3 2" xfId="32695"/>
    <cellStyle name="Comma [0] 2 3 2 3 2 3 3" xfId="32696"/>
    <cellStyle name="Comma [0] 2 3 2 3 2 3 4" xfId="32697"/>
    <cellStyle name="Comma [0] 3 2 3 2 2 2 4" xfId="32698"/>
    <cellStyle name="Comma [0] 2 3 2 3 2 4 2" xfId="32699"/>
    <cellStyle name="Comma [0] 3 2 3 2 2 2 5" xfId="32700"/>
    <cellStyle name="Comma [0] 2 3 2 3 2 4 3" xfId="32701"/>
    <cellStyle name="Comma [0] 2 3 2 3 2 4 4" xfId="32702"/>
    <cellStyle name="Comma [0] 2 4 6 4 9" xfId="32703"/>
    <cellStyle name="Comma [0] 2 3 2 3 2 5" xfId="32704"/>
    <cellStyle name="Comma [0] 2 3 2 3 2 5 2" xfId="32705"/>
    <cellStyle name="Comma [0] 2 3 2 3 2 5 3" xfId="32706"/>
    <cellStyle name="Comma [0] 2 3 2 3 2 5 4" xfId="32707"/>
    <cellStyle name="Comma [0] 2 3 2 3 2 6" xfId="32708"/>
    <cellStyle name="Comma [0] 2 3 3 4 6 4 2 2" xfId="32709"/>
    <cellStyle name="Comma [0] 2 3 2 3 2 6 2" xfId="32710"/>
    <cellStyle name="Comma [0] 2 3 2 3 2 7" xfId="32711"/>
    <cellStyle name="Comma [0] 2 3 2 3 2 7 2" xfId="32712"/>
    <cellStyle name="Comma [0] 2 3 2 3 2 8" xfId="32713"/>
    <cellStyle name="Comma [0] 2 3 2 3 2 9" xfId="32714"/>
    <cellStyle name="Comma [0] 2 3 2 3 3" xfId="32715"/>
    <cellStyle name="Comma [0] 3 4 3 6 3 7" xfId="32716"/>
    <cellStyle name="Comma [0] 2 3 3 3 5 2" xfId="32717"/>
    <cellStyle name="Comma [0] 3 2 9 5 3 4" xfId="32718"/>
    <cellStyle name="Comma [0] 2 3 2 3 3 10" xfId="32719"/>
    <cellStyle name="Comma [0] 2 4 6 5 6" xfId="32720"/>
    <cellStyle name="Comma [0] 2 3 2 3 3 2" xfId="32721"/>
    <cellStyle name="Comma [0] 2 4 6 5 6 2" xfId="32722"/>
    <cellStyle name="Comma [0] 2 3 2 3 3 2 2" xfId="32723"/>
    <cellStyle name="Comma [0] 2 3 2 3 3 2 3" xfId="32724"/>
    <cellStyle name="Comma [0] 2 3 2 3 3 2 6" xfId="32725"/>
    <cellStyle name="Comma [0] 2 4 6 5 7" xfId="32726"/>
    <cellStyle name="Comma [0] 2 3 2 3 3 3" xfId="32727"/>
    <cellStyle name="Comma [0] 2 4 6 5 7 2" xfId="32728"/>
    <cellStyle name="Comma [0] 2 3 2 3 3 3 2" xfId="32729"/>
    <cellStyle name="Comma [0] 2 3 2 3 3 3 3" xfId="32730"/>
    <cellStyle name="Comma [0] 2 3 2 3 3 3 4" xfId="32731"/>
    <cellStyle name="Comma [0] 2 3 2 3 3 3 5" xfId="32732"/>
    <cellStyle name="Comma [0] 2 3 2 3 3 3 6" xfId="32733"/>
    <cellStyle name="Comma [0] 2 4 6 5 8" xfId="32734"/>
    <cellStyle name="Comma [0] 2 3 2 3 3 4" xfId="32735"/>
    <cellStyle name="Comma [0] 3 2 3 2 3 2 4" xfId="32736"/>
    <cellStyle name="Comma [0] 2 3 2 3 3 4 2" xfId="32737"/>
    <cellStyle name="Comma [0] 3 2 3 2 3 2 5" xfId="32738"/>
    <cellStyle name="Comma [0] 2 3 2 3 3 4 3" xfId="32739"/>
    <cellStyle name="Comma [0] 2 3 2 3 3 4 4" xfId="32740"/>
    <cellStyle name="Comma [0] 4 2 3 10" xfId="32741"/>
    <cellStyle name="Comma [0] 2 3 2 3 3 4 5" xfId="32742"/>
    <cellStyle name="Comma [0] 2 4 6 5 9" xfId="32743"/>
    <cellStyle name="Comma [0] 2 3 2 3 3 5" xfId="32744"/>
    <cellStyle name="Comma [0] 2 3 2 3 3 5 2" xfId="32745"/>
    <cellStyle name="Comma [0] 2 3 2 3 3 6" xfId="32746"/>
    <cellStyle name="Comma [0] 2 3 2 3 3 6 2" xfId="32747"/>
    <cellStyle name="Comma [0] 2 3 2 3 3 7" xfId="32748"/>
    <cellStyle name="Comma [0] 4 3 4 3 3 3 2" xfId="32749"/>
    <cellStyle name="Comma [0] 2 3 2 6 2 2 2 3" xfId="32750"/>
    <cellStyle name="Comma [0] 4 2 10 7" xfId="32751"/>
    <cellStyle name="Comma [0] 2 3 2 3 3 7 2" xfId="32752"/>
    <cellStyle name="Comma [0] 2 3 2 3 3 9" xfId="32753"/>
    <cellStyle name="Comma [0] 2 3 2 3 4 10" xfId="32754"/>
    <cellStyle name="Comma [0] 3 4 2 6 2 7" xfId="32755"/>
    <cellStyle name="Comma [0] 2 3 2 3 4 2" xfId="32756"/>
    <cellStyle name="Comma [0] 2 4 7 2 2 2 5" xfId="32757"/>
    <cellStyle name="Comma [0] 3 2 8 5 2 4" xfId="32758"/>
    <cellStyle name="Comma [0] 2 4 6 6 6" xfId="32759"/>
    <cellStyle name="Comma [0] 3 2 8 5 2 4 2" xfId="32760"/>
    <cellStyle name="Comma [0] 2 4 6 6 6 2" xfId="32761"/>
    <cellStyle name="Comma [0] 4 3 8 2 2 7" xfId="32762"/>
    <cellStyle name="Comma [0] 2 3 2 3 4 2 2" xfId="32763"/>
    <cellStyle name="Comma [0] 3 5 9 3" xfId="32764"/>
    <cellStyle name="Comma [0] 2 3 2 3 4 2 2 2" xfId="32765"/>
    <cellStyle name="Comma [0] 3 5 9 3 2" xfId="32766"/>
    <cellStyle name="Comma [0] 2 3 2 3 4 2 2 2 2" xfId="32767"/>
    <cellStyle name="Comma [0] 3 5 9 4" xfId="32768"/>
    <cellStyle name="Comma [0] 2 3 2 3 4 2 2 3" xfId="32769"/>
    <cellStyle name="Comma [0] 2 3 2 3 4 2 3" xfId="32770"/>
    <cellStyle name="Comma [0] 2 3 2 3 4 2 3 2" xfId="32771"/>
    <cellStyle name="Comma [0] 4 3 9 6 2 2 2" xfId="32772"/>
    <cellStyle name="Comma [0] 2 3 2 3 4 2 4" xfId="32773"/>
    <cellStyle name="Comma [0] 4 3 9 6 2 2 2 2" xfId="32774"/>
    <cellStyle name="Comma [0] 2 3 2 3 4 2 4 2" xfId="32775"/>
    <cellStyle name="Comma [0] 4 3 9 6 2 2 3" xfId="32776"/>
    <cellStyle name="Comma [0] 2 3 2 3 4 2 5" xfId="32777"/>
    <cellStyle name="Comma [0] 4 3 9 6 2 2 4" xfId="32778"/>
    <cellStyle name="Comma [0] 3 4 8 7 2 4 2" xfId="32779"/>
    <cellStyle name="Comma [0] 2 3 2 3 4 2 6" xfId="32780"/>
    <cellStyle name="Comma [0] 3 2 8 5 2 5" xfId="32781"/>
    <cellStyle name="Comma [0] 3 2 2 2" xfId="32782"/>
    <cellStyle name="Comma [0] 2 4 6 6 7" xfId="32783"/>
    <cellStyle name="Comma [0] 2 3 2 3 4 3" xfId="32784"/>
    <cellStyle name="Comma [0] 3 2 2 2 2" xfId="32785"/>
    <cellStyle name="Comma [0] 2 4 6 6 7 2" xfId="32786"/>
    <cellStyle name="Comma [0] 4 3 8 2 3 7" xfId="32787"/>
    <cellStyle name="Comma [0] 2 3 2 3 4 3 2" xfId="32788"/>
    <cellStyle name="Comma [0] 3 6 9 3" xfId="32789"/>
    <cellStyle name="Comma [0] 2 3 2 3 4 3 2 2" xfId="32790"/>
    <cellStyle name="Comma [0] 3 6 9 4" xfId="32791"/>
    <cellStyle name="Comma [0] 2 3 2 3 4 3 2 3" xfId="32792"/>
    <cellStyle name="Comma [0] 2 3 2 3 4 3 3" xfId="32793"/>
    <cellStyle name="Comma [0] 2 3 2 3 4 3 3 2" xfId="32794"/>
    <cellStyle name="Comma [0] 2 3 2 3 4 3 4 2" xfId="32795"/>
    <cellStyle name="Comma [0] 2 3 2 3 4 3 5" xfId="32796"/>
    <cellStyle name="Comma [0] 3 2 8 5 2 6" xfId="32797"/>
    <cellStyle name="Comma [0] 3 2 2 3" xfId="32798"/>
    <cellStyle name="Comma [0] 2 4 6 6 8" xfId="32799"/>
    <cellStyle name="Comma [0] 2 3 2 3 4 4" xfId="32800"/>
    <cellStyle name="Comma [0] 2 3 2 3 4 4 2" xfId="32801"/>
    <cellStyle name="Comma [0] 3 7 9 3" xfId="32802"/>
    <cellStyle name="Comma [0] 2 3 2 3 4 4 2 2" xfId="32803"/>
    <cellStyle name="Comma [0] 2 3 2 3 4 4 3" xfId="32804"/>
    <cellStyle name="Comma [0] 4 3 9 6 2 4 2" xfId="32805"/>
    <cellStyle name="Comma [0] 2 3 2 3 4 4 4" xfId="32806"/>
    <cellStyle name="Comma [0] 4 2 8 10" xfId="32807"/>
    <cellStyle name="Comma [0] 2 3 2 3 4 4 5" xfId="32808"/>
    <cellStyle name="Comma [0] 3 2 8 5 2 7" xfId="32809"/>
    <cellStyle name="Comma [0] 3 2 2 4" xfId="32810"/>
    <cellStyle name="Comma [0] 2 4 6 6 9" xfId="32811"/>
    <cellStyle name="Comma [0] 2 3 2 3 4 5" xfId="32812"/>
    <cellStyle name="Comma [0] 2 3 2 3 4 5 2" xfId="32813"/>
    <cellStyle name="Comma [0] 3 8 9 3" xfId="32814"/>
    <cellStyle name="Comma [0] 2 3 2 3 4 5 2 2" xfId="32815"/>
    <cellStyle name="Comma [0] 2 3 2 3 4 6" xfId="32816"/>
    <cellStyle name="Comma [0] 2 3 2 3 4 6 2" xfId="32817"/>
    <cellStyle name="Comma [0] 2 3 2 3 4 7" xfId="32818"/>
    <cellStyle name="Comma [0] 3 2 2 10 5 2 2" xfId="32819"/>
    <cellStyle name="Comma [0] 3 2 2 6 2" xfId="32820"/>
    <cellStyle name="Comma [0] 2 3 2 6 2 3 2 3" xfId="32821"/>
    <cellStyle name="Comma [0] 2 3 2 3 4 7 2" xfId="32822"/>
    <cellStyle name="Comma [0] 2 3 2 3 4 8" xfId="32823"/>
    <cellStyle name="Comma [0] 2 3 2 3 4 9" xfId="32824"/>
    <cellStyle name="Comma [0] 2 3 2 3 5" xfId="32825"/>
    <cellStyle name="Comma [0] 2 3 2 3 5 10" xfId="32826"/>
    <cellStyle name="Comma [0] 3 2 8 5 3 4" xfId="32827"/>
    <cellStyle name="Comma [0] 2 4 6 7 6" xfId="32828"/>
    <cellStyle name="Comma [0] 3 4 2 6 3 7" xfId="32829"/>
    <cellStyle name="Comma [0] 2 3 2 3 5 2" xfId="32830"/>
    <cellStyle name="Comma [0] 3 2 8 5 3 4 2" xfId="32831"/>
    <cellStyle name="Comma [0] 2 4 6 7 6 2" xfId="32832"/>
    <cellStyle name="Comma [0] 4 3 8 3 2 7" xfId="32833"/>
    <cellStyle name="Comma [0] 2 3 2 3 5 2 2" xfId="32834"/>
    <cellStyle name="Comma [0] 4 5 9 3" xfId="32835"/>
    <cellStyle name="Comma [0] 2 3 2 3 5 2 2 2" xfId="32836"/>
    <cellStyle name="Comma [0] 4 5 9 3 2" xfId="32837"/>
    <cellStyle name="Comma [0] 3 2 2 13 2 2 4" xfId="32838"/>
    <cellStyle name="Comma [0] 2 3 2 3 5 2 2 2 2" xfId="32839"/>
    <cellStyle name="Comma [0] 4 5 9 4" xfId="32840"/>
    <cellStyle name="Comma [0] 2 3 2 3 5 2 2 3" xfId="32841"/>
    <cellStyle name="Comma [0] 2 3 2 3 5 2 3" xfId="32842"/>
    <cellStyle name="Comma [0] 2 3 2 3 5 2 3 2" xfId="32843"/>
    <cellStyle name="Comma [0] 4 3 9 6 3 2 2" xfId="32844"/>
    <cellStyle name="Comma [0] 2 3 2 3 5 2 4" xfId="32845"/>
    <cellStyle name="Comma [0] 4 3 9 6 3 2 2 2" xfId="32846"/>
    <cellStyle name="Comma [0] 2 3 2 3 5 2 4 2" xfId="32847"/>
    <cellStyle name="Comma [0] 4 3 9 6 3 2 4" xfId="32848"/>
    <cellStyle name="Comma [0] 3 4 8 7 3 4 2" xfId="32849"/>
    <cellStyle name="Comma [0] 2 3 2 3 5 2 6" xfId="32850"/>
    <cellStyle name="Comma [0] 3 2 8 5 3 5" xfId="32851"/>
    <cellStyle name="Comma [0] 3 2 3 2" xfId="32852"/>
    <cellStyle name="Comma [0] 2 4 6 7 7" xfId="32853"/>
    <cellStyle name="Comma [0] 2 3 2 3 5 3" xfId="32854"/>
    <cellStyle name="Comma [0] 3 2 3 2 2" xfId="32855"/>
    <cellStyle name="Comma [0] 2 4 6 7 7 2" xfId="32856"/>
    <cellStyle name="Comma [0] 4 3 8 3 3 7" xfId="32857"/>
    <cellStyle name="Comma [0] 2 3 2 3 5 3 2" xfId="32858"/>
    <cellStyle name="Comma [0] 4 6 9 3" xfId="32859"/>
    <cellStyle name="Comma [0] 2 3 2 3 5 3 2 2" xfId="32860"/>
    <cellStyle name="Comma [0] 4 6 9 3 2" xfId="32861"/>
    <cellStyle name="Comma [0] 3 2 2 14 2 2 4" xfId="32862"/>
    <cellStyle name="Comma [0] 2 3 2 3 5 3 2 2 2" xfId="32863"/>
    <cellStyle name="Comma [0] 4 6 9 4" xfId="32864"/>
    <cellStyle name="Comma [0] 2 3 2 3 5 3 2 3" xfId="32865"/>
    <cellStyle name="Comma [0] 2 3 2 3 5 3 3" xfId="32866"/>
    <cellStyle name="Comma [0] 2 3 2 3 5 3 3 2" xfId="32867"/>
    <cellStyle name="Comma [0] 4 3 9 6 3 3 2" xfId="32868"/>
    <cellStyle name="Comma [0] 2 3 2 3 5 3 4" xfId="32869"/>
    <cellStyle name="Comma [0] 2 3 2 3 5 3 4 2" xfId="32870"/>
    <cellStyle name="Comma [0] 2 3 2 3 5 3 5" xfId="32871"/>
    <cellStyle name="Comma [0] 2 3 2 3 5 3 7" xfId="32872"/>
    <cellStyle name="Comma [0] 3 2 8 5 3 6" xfId="32873"/>
    <cellStyle name="Comma [0] 3 2 3 3" xfId="32874"/>
    <cellStyle name="Comma [0] 2 4 6 7 8" xfId="32875"/>
    <cellStyle name="Comma [0] 2 3 2 3 5 4" xfId="32876"/>
    <cellStyle name="Comma [0] 2 3 2 3 5 4 2" xfId="32877"/>
    <cellStyle name="Comma [0] 4 7 9 3" xfId="32878"/>
    <cellStyle name="Comma [0] 2 3 2 3 5 4 2 2" xfId="32879"/>
    <cellStyle name="Comma [0] 2 3 2 3 5 4 3" xfId="32880"/>
    <cellStyle name="Comma [0] 4 3 9 6 3 4 2" xfId="32881"/>
    <cellStyle name="Comma [0] 2 3 2 3 5 4 4" xfId="32882"/>
    <cellStyle name="Comma [0] 2 3 2 3 5 4 5" xfId="32883"/>
    <cellStyle name="Comma [0] 3 2 8 5 3 7" xfId="32884"/>
    <cellStyle name="Comma [0] 3 2 3 4" xfId="32885"/>
    <cellStyle name="Comma [0] 2 4 6 7 9" xfId="32886"/>
    <cellStyle name="Comma [0] 2 3 2 3 5 5" xfId="32887"/>
    <cellStyle name="Comma [0] 2 3 2 3 5 5 2" xfId="32888"/>
    <cellStyle name="Comma [0] 4 8 9 3" xfId="32889"/>
    <cellStyle name="Comma [0] 2 3 2 3 5 5 2 2" xfId="32890"/>
    <cellStyle name="Comma [0] 2 3 2 3 5 5 4" xfId="32891"/>
    <cellStyle name="Comma [0] 2 3 2 3 5 5 5" xfId="32892"/>
    <cellStyle name="Comma [0] 2 3 2 3 5 6" xfId="32893"/>
    <cellStyle name="Comma [0] 2 3 2 3 5 6 2" xfId="32894"/>
    <cellStyle name="Comma [0] 2 3 2 3 5 7" xfId="32895"/>
    <cellStyle name="Comma [0] 2 3 2 3 5 7 2" xfId="32896"/>
    <cellStyle name="Comma [0] 2 3 2 3 5 8" xfId="32897"/>
    <cellStyle name="Comma [0] 5 5 9 3" xfId="32898"/>
    <cellStyle name="Comma [0] 2 3 2 3 6 2 2 2" xfId="32899"/>
    <cellStyle name="Comma [0] 2 4 2 8 4 2" xfId="32900"/>
    <cellStyle name="Comma [0] 5 5 9 4" xfId="32901"/>
    <cellStyle name="Comma [0] 2 3 2 3 6 2 2 3" xfId="32902"/>
    <cellStyle name="Comma [0] 2 4 2 8 4 3" xfId="32903"/>
    <cellStyle name="Comma [0] 5 4 4 2 4 2" xfId="32904"/>
    <cellStyle name="Comma [0] 2 3 2 3 6 2 3" xfId="32905"/>
    <cellStyle name="Comma [0] 2 4 2 8 5" xfId="32906"/>
    <cellStyle name="Comma [0] 2 3 2 3 6 2 3 2" xfId="32907"/>
    <cellStyle name="Comma [0] 2 4 2 8 5 2" xfId="32908"/>
    <cellStyle name="Comma [0] 4 3 9 6 4 2 2" xfId="32909"/>
    <cellStyle name="Comma [0] 3 4 7 8 2 2 2 2" xfId="32910"/>
    <cellStyle name="Comma [0] 2 3 2 3 6 2 4" xfId="32911"/>
    <cellStyle name="Comma [0] 2 4 2 8 6" xfId="32912"/>
    <cellStyle name="Comma [0] 2 3 2 3 6 2 4 2" xfId="32913"/>
    <cellStyle name="Comma [0] 2 4 2 8 6 2" xfId="32914"/>
    <cellStyle name="Comma [0] 2 3 2 3 6 2 5" xfId="32915"/>
    <cellStyle name="Comma [0] 2 4 2 8 7" xfId="32916"/>
    <cellStyle name="Comma [0] 2 3 2 3 6 2 6" xfId="32917"/>
    <cellStyle name="Comma [0] 2 4 2 8 8" xfId="32918"/>
    <cellStyle name="Comma [0] 5 6 9 3" xfId="32919"/>
    <cellStyle name="Comma [0] 2 3 2 3 6 3 2 2" xfId="32920"/>
    <cellStyle name="Comma [0] 2 4 2 9 4 2" xfId="32921"/>
    <cellStyle name="Comma [0] 5 6 9 4" xfId="32922"/>
    <cellStyle name="Comma [0] 2 3 2 3 6 3 2 3" xfId="32923"/>
    <cellStyle name="Comma [0] 2 3 2 3 6 3 3" xfId="32924"/>
    <cellStyle name="Comma [0] 2 4 2 9 5" xfId="32925"/>
    <cellStyle name="Comma [0] 2 3 2 3 6 3 3 2" xfId="32926"/>
    <cellStyle name="Comma [0] 2 3 2 3 6 3 4" xfId="32927"/>
    <cellStyle name="Comma [0] 2 4 2 9 6" xfId="32928"/>
    <cellStyle name="Comma [0] 2 3 2 3 6 3 4 2" xfId="32929"/>
    <cellStyle name="Comma [0] 2 3 2 3 6 3 5" xfId="32930"/>
    <cellStyle name="Comma [0] 2 4 2 9 7" xfId="32931"/>
    <cellStyle name="Comma [0] 2 3 2 3 6 3 6" xfId="32932"/>
    <cellStyle name="Comma [0] 2 3 2 3 6 4 2" xfId="32933"/>
    <cellStyle name="Comma [0] 5 7 9 3" xfId="32934"/>
    <cellStyle name="Comma [0] 2 3 2 3 6 4 2 2" xfId="32935"/>
    <cellStyle name="Comma [0] 4 2 4 10 2 2" xfId="32936"/>
    <cellStyle name="Comma [0] 2 3 2 3 6 4 3" xfId="32937"/>
    <cellStyle name="Comma [0] 4 2 4 10 2 3" xfId="32938"/>
    <cellStyle name="Comma [0] 2 3 2 3 6 4 4" xfId="32939"/>
    <cellStyle name="Comma [0] 4 2 4 10 2 4" xfId="32940"/>
    <cellStyle name="Comma [0] 2 3 2 3 6 4 5" xfId="32941"/>
    <cellStyle name="Comma [0] 2 3 2 3 6 5 2" xfId="32942"/>
    <cellStyle name="Comma [0] 3 2 4 4 2 2" xfId="32943"/>
    <cellStyle name="Comma [0] 3 2 10 3 4" xfId="32944"/>
    <cellStyle name="Comma [0] 5 8 9 3" xfId="32945"/>
    <cellStyle name="Comma [0] 2 3 2 3 6 5 2 2" xfId="32946"/>
    <cellStyle name="Comma [0] 2 3 2 3 6 5 4" xfId="32947"/>
    <cellStyle name="Comma [0] 2 3 2 3 6 5 5" xfId="32948"/>
    <cellStyle name="Comma [0] 3 2 2 4 18" xfId="32949"/>
    <cellStyle name="Comma [0] 2 3 2 3 6 6 2" xfId="32950"/>
    <cellStyle name="Comma [0] 2 3 2 3 6 7" xfId="32951"/>
    <cellStyle name="Comma [0] 2 3 2 3 6 7 2" xfId="32952"/>
    <cellStyle name="Comma [0] 2 3 2 3 6 8" xfId="32953"/>
    <cellStyle name="Comma [0] 2 3 2 3 6 9" xfId="32954"/>
    <cellStyle name="Comma [0] 3 2 17 5" xfId="32955"/>
    <cellStyle name="Comma [0] 3 2 2 3 5 3 2 2" xfId="32956"/>
    <cellStyle name="Comma [0] 2 3 2 3 7 10" xfId="32957"/>
    <cellStyle name="Comma [0] 4 8 11 3 2" xfId="32958"/>
    <cellStyle name="Comma [0] 3 2 8 5 5 4" xfId="32959"/>
    <cellStyle name="Comma [0] 2 4 6 9 6" xfId="32960"/>
    <cellStyle name="Comma [0] 3 2 8 2 4" xfId="32961"/>
    <cellStyle name="Comma [0] 2 3 2 3 7 2" xfId="32962"/>
    <cellStyle name="Comma [0] 4 3 8 5 2 7" xfId="32963"/>
    <cellStyle name="Comma [0] 3 2 8 2 4 2" xfId="32964"/>
    <cellStyle name="Comma [0] 2 3 2 3 7 2 2" xfId="32965"/>
    <cellStyle name="Comma [0] 2 4 3 8 4" xfId="32966"/>
    <cellStyle name="Comma [0] 3 2 8 2 4 2 2" xfId="32967"/>
    <cellStyle name="Comma [0] 3 2 5 14" xfId="32968"/>
    <cellStyle name="Comma [0] 2 3 2 3 7 2 2 2" xfId="32969"/>
    <cellStyle name="Comma [0] 2 4 3 8 4 2" xfId="32970"/>
    <cellStyle name="Comma [0] 3 2 5 15" xfId="32971"/>
    <cellStyle name="Comma [0] 2 3 2 3 7 2 2 3" xfId="32972"/>
    <cellStyle name="Comma [0] 2 4 3 8 4 3" xfId="32973"/>
    <cellStyle name="Comma [0] 5 4 4 3 4 2" xfId="32974"/>
    <cellStyle name="Comma [0] 3 2 8 2 4 3" xfId="32975"/>
    <cellStyle name="Comma [0] 2 3 2 3 7 2 3" xfId="32976"/>
    <cellStyle name="Comma [0] 2 4 3 8 5" xfId="32977"/>
    <cellStyle name="Comma [0] 2 3 2 3 7 2 3 2" xfId="32978"/>
    <cellStyle name="Comma [0] 2 4 3 8 5 2" xfId="32979"/>
    <cellStyle name="Comma [0] 4 3 9 6 5 2 2" xfId="32980"/>
    <cellStyle name="Comma [0] 3 2 8 2 4 4" xfId="32981"/>
    <cellStyle name="Comma [0] 2 3 2 3 7 2 4" xfId="32982"/>
    <cellStyle name="Comma [0] 2 4 3 8 6" xfId="32983"/>
    <cellStyle name="Comma [0] 2 3 2 3 7 2 4 2" xfId="32984"/>
    <cellStyle name="Comma [0] 2 4 3 8 6 2" xfId="32985"/>
    <cellStyle name="Comma [0] 3 2 8 2 4 5" xfId="32986"/>
    <cellStyle name="Comma [0] 2 3 2 3 7 2 5" xfId="32987"/>
    <cellStyle name="Comma [0] 2 4 3 8 7" xfId="32988"/>
    <cellStyle name="Comma [0] 2 3 2 3 7 2 6" xfId="32989"/>
    <cellStyle name="Comma [0] 2 4 3 8 8" xfId="32990"/>
    <cellStyle name="Comma [0] 2 3 2 3 7 2 7" xfId="32991"/>
    <cellStyle name="Comma [0] 2 4 3 8 9" xfId="32992"/>
    <cellStyle name="Comma [0] 4 3 8 5 3 7" xfId="32993"/>
    <cellStyle name="Comma [0] 3 2 8 2 5 2" xfId="32994"/>
    <cellStyle name="Comma [0] 2 3 2 3 7 3 2" xfId="32995"/>
    <cellStyle name="Comma [0] 2 4 3 9 4" xfId="32996"/>
    <cellStyle name="Comma [0] 3 2 8 2 5 2 2" xfId="32997"/>
    <cellStyle name="Comma [0] 2 3 2 3 7 3 2 2" xfId="32998"/>
    <cellStyle name="Comma [0] 2 4 3 9 4 2" xfId="32999"/>
    <cellStyle name="Comma [0] 2 3 2 3 7 3 2 3" xfId="33000"/>
    <cellStyle name="Comma [0] 3 2 8 2 5 3" xfId="33001"/>
    <cellStyle name="Comma [0] 2 3 2 3 7 3 3" xfId="33002"/>
    <cellStyle name="Comma [0] 2 4 3 9 5" xfId="33003"/>
    <cellStyle name="Comma [0] 2 3 2 3 7 3 3 2" xfId="33004"/>
    <cellStyle name="Comma [0] 3 2 8 2 5 4" xfId="33005"/>
    <cellStyle name="Comma [0] 2 3 2 3 7 3 4" xfId="33006"/>
    <cellStyle name="Comma [0] 2 4 3 9 6" xfId="33007"/>
    <cellStyle name="Comma [0] 2 3 2 3 7 3 4 2" xfId="33008"/>
    <cellStyle name="Comma [0] 3 2 8 2 5 5" xfId="33009"/>
    <cellStyle name="Comma [0] 2 3 2 3 7 3 5" xfId="33010"/>
    <cellStyle name="Comma [0] 2 4 3 9 7" xfId="33011"/>
    <cellStyle name="Comma [0] 3 8 9 2 2 2" xfId="33012"/>
    <cellStyle name="Comma [0] 2 3 2 3 7 3 6" xfId="33013"/>
    <cellStyle name="Comma [0] 3 2 8 2 6 2" xfId="33014"/>
    <cellStyle name="Comma [0] 2 3 2 3 7 4 2" xfId="33015"/>
    <cellStyle name="Comma [0] 2 3 2 3 7 4 2 2" xfId="33016"/>
    <cellStyle name="Comma [0] 4 2 4 11 2 2" xfId="33017"/>
    <cellStyle name="Comma [0] 2 3 2 3 7 4 3" xfId="33018"/>
    <cellStyle name="Comma [0] 4 2 4 11 2 3" xfId="33019"/>
    <cellStyle name="Comma [0] 2 3 2 3 7 4 4" xfId="33020"/>
    <cellStyle name="Comma [0] 4 2 4 11 2 4" xfId="33021"/>
    <cellStyle name="Comma [0] 2 3 2 3 7 4 5" xfId="33022"/>
    <cellStyle name="Comma [0] 3 2 8 2 7" xfId="33023"/>
    <cellStyle name="Comma [0] 2 3 2 3 7 5" xfId="33024"/>
    <cellStyle name="Comma [0] 3 2 8 2 7 2" xfId="33025"/>
    <cellStyle name="Comma [0] 2 3 2 3 7 5 2" xfId="33026"/>
    <cellStyle name="Comma [0] 4 2 5 5 3 2 2 2" xfId="33027"/>
    <cellStyle name="Comma [0] 4 2 4 11 3 2" xfId="33028"/>
    <cellStyle name="Comma [0] 2 3 2 3 7 5 3" xfId="33029"/>
    <cellStyle name="Comma [0] 2 3 2 3 7 5 4" xfId="33030"/>
    <cellStyle name="Comma [0] 2 3 2 3 7 5 5" xfId="33031"/>
    <cellStyle name="Comma [0] 2 3 2 3 8" xfId="33032"/>
    <cellStyle name="Comma [0] 3 4 3 7 3 7" xfId="33033"/>
    <cellStyle name="Comma [0] 2 3 3 4 5 2" xfId="33034"/>
    <cellStyle name="Comma [0] 3 2 9 6 3 4" xfId="33035"/>
    <cellStyle name="Comma [0] 2 3 2 3 8 10" xfId="33036"/>
    <cellStyle name="Comma [0] 3 2 8 3 4" xfId="33037"/>
    <cellStyle name="Comma [0] 2 3 2 3 8 2" xfId="33038"/>
    <cellStyle name="Comma [0] 4 3 8 6 2 7" xfId="33039"/>
    <cellStyle name="Comma [0] 3 2 8 3 4 2" xfId="33040"/>
    <cellStyle name="Comma [0] 2 3 2 3 8 2 2" xfId="33041"/>
    <cellStyle name="Comma [0] 2 4 4 8 4" xfId="33042"/>
    <cellStyle name="Comma [0] 3 2 8 3 4 3" xfId="33043"/>
    <cellStyle name="Comma [0] 2 3 2 3 8 2 3" xfId="33044"/>
    <cellStyle name="Comma [0] 2 4 4 8 5" xfId="33045"/>
    <cellStyle name="Comma [0] 3 2 8 3 4 4" xfId="33046"/>
    <cellStyle name="Comma [0] 2 3 2 3 8 2 4" xfId="33047"/>
    <cellStyle name="Comma [0] 2 4 4 8 6" xfId="33048"/>
    <cellStyle name="Comma [0] 3 2 8 3 4 5" xfId="33049"/>
    <cellStyle name="Comma [0] 2 3 2 3 8 2 5" xfId="33050"/>
    <cellStyle name="Comma [0] 2 4 4 8 7" xfId="33051"/>
    <cellStyle name="Comma [0] 2 3 2 3 8 2 6" xfId="33052"/>
    <cellStyle name="Comma [0] 2 4 4 8 8" xfId="33053"/>
    <cellStyle name="Comma [0] 2 3 2 3 8 2 7" xfId="33054"/>
    <cellStyle name="Comma [0] 2 4 4 8 9" xfId="33055"/>
    <cellStyle name="Comma [0] 4 3 8 6 3 7" xfId="33056"/>
    <cellStyle name="Comma [0] 3 2 8 3 5 2" xfId="33057"/>
    <cellStyle name="Comma [0] 2 3 2 3 8 3 2" xfId="33058"/>
    <cellStyle name="Comma [0] 2 4 4 9 4" xfId="33059"/>
    <cellStyle name="Comma [0] 3 2 8 3 5 3" xfId="33060"/>
    <cellStyle name="Comma [0] 2 3 2 3 8 3 3" xfId="33061"/>
    <cellStyle name="Comma [0] 2 4 4 9 5" xfId="33062"/>
    <cellStyle name="Comma [0] 2 3 2 3 8 3 6" xfId="33063"/>
    <cellStyle name="Comma [0] 3 2 8 3 6" xfId="33064"/>
    <cellStyle name="Comma [0] 2 3 2 3 8 4" xfId="33065"/>
    <cellStyle name="Comma [0] 3 2 8 3 6 2" xfId="33066"/>
    <cellStyle name="Comma [0] 2 3 2 3 8 4 2" xfId="33067"/>
    <cellStyle name="Comma [0] 4 2 4 12 2 2" xfId="33068"/>
    <cellStyle name="Comma [0] 2 3 2 3 8 4 3" xfId="33069"/>
    <cellStyle name="Comma [0] 2 3 2 3 8 4 4" xfId="33070"/>
    <cellStyle name="Comma [0] 4 3 3 10" xfId="33071"/>
    <cellStyle name="Comma [0] 2 3 2 3 8 4 5" xfId="33072"/>
    <cellStyle name="Comma [0] 3 2 8 3 7" xfId="33073"/>
    <cellStyle name="Comma [0] 2 3 2 3 8 5" xfId="33074"/>
    <cellStyle name="Comma [0] 3 2 8 3 7 2" xfId="33075"/>
    <cellStyle name="Comma [0] 2 3 2 3 8 5 2" xfId="33076"/>
    <cellStyle name="Comma [0] 2 3 2 3 8 5 3" xfId="33077"/>
    <cellStyle name="Comma [0] 2 3 2 3 8 5 4" xfId="33078"/>
    <cellStyle name="Comma [0] 2 3 2 3 8 5 5" xfId="33079"/>
    <cellStyle name="Comma [0] 2 3 2 3 9" xfId="33080"/>
    <cellStyle name="Comma [0] 3 2 8 4 4" xfId="33081"/>
    <cellStyle name="Comma [0] 2 3 2 3 9 2" xfId="33082"/>
    <cellStyle name="Comma [0] 3 2 8 4 4 2 2" xfId="33083"/>
    <cellStyle name="Comma [0] 2 3 2 3 9 2 2 2" xfId="33084"/>
    <cellStyle name="Comma [0] 2 4 5 8 4 2" xfId="33085"/>
    <cellStyle name="Comma [0] 2 3 2 5 3 3 2 5" xfId="33086"/>
    <cellStyle name="Comma [0] 2 3 2 6 4" xfId="33087"/>
    <cellStyle name="Comma [0] 3 2 8 4 5" xfId="33088"/>
    <cellStyle name="Comma [0] 2 3 2 3 9 3" xfId="33089"/>
    <cellStyle name="Comma [0] 4 3 8 7 3 7" xfId="33090"/>
    <cellStyle name="Comma [0] 3 2 8 4 5 2" xfId="33091"/>
    <cellStyle name="Comma [0] 2 3 2 3 9 3 2" xfId="33092"/>
    <cellStyle name="Comma [0] 2 4 5 9 4" xfId="33093"/>
    <cellStyle name="Comma [0] 3 2 8 4 6" xfId="33094"/>
    <cellStyle name="Comma [0] 2 3 2 3 9 4" xfId="33095"/>
    <cellStyle name="Comma [0] 3 2 8 4 6 2" xfId="33096"/>
    <cellStyle name="Comma [0] 2 3 2 3 9 4 2" xfId="33097"/>
    <cellStyle name="Comma [0] 3 2 8 4 7" xfId="33098"/>
    <cellStyle name="Comma [0] 2 3 2 3 9 5" xfId="33099"/>
    <cellStyle name="Comma [0] 3 2 7 6 2 7" xfId="33100"/>
    <cellStyle name="Comma [0] 2 3 2 4" xfId="33101"/>
    <cellStyle name="Comma [0] 2 3 7 6 9" xfId="33102"/>
    <cellStyle name="Comma [0] 2 4 5 7 2 2 5" xfId="33103"/>
    <cellStyle name="Comma [0] 2 3 2 4 10" xfId="33104"/>
    <cellStyle name="Comma [0] 2 3 2 4 11" xfId="33105"/>
    <cellStyle name="Comma [0] 3 12 3 2 2" xfId="33106"/>
    <cellStyle name="Comma [0] 2 3 2 4 12" xfId="33107"/>
    <cellStyle name="Comma [0] 3 12 3 2 3" xfId="33108"/>
    <cellStyle name="Comma [0] 4 7 7 3 2 2 2" xfId="33109"/>
    <cellStyle name="Comma [0] 2 3 2 4 13" xfId="33110"/>
    <cellStyle name="Comma [0] 3 12 3 2 4" xfId="33111"/>
    <cellStyle name="Comma [0] 2 3 2 4 14" xfId="33112"/>
    <cellStyle name="Comma [0] 3 12 3 2 5" xfId="33113"/>
    <cellStyle name="Comma [0] 2 3 2 4 15" xfId="33114"/>
    <cellStyle name="Comma [0] 3 12 3 2 6" xfId="33115"/>
    <cellStyle name="Comma [0] 2 3 2 4 16" xfId="33116"/>
    <cellStyle name="Comma [0] 3 12 3 2 7" xfId="33117"/>
    <cellStyle name="Comma [0] 2 3 2 4 17" xfId="33118"/>
    <cellStyle name="Comma [0] 2 3 2 4 18" xfId="33119"/>
    <cellStyle name="Comma [0] 2 3 2 4 2" xfId="33120"/>
    <cellStyle name="Comma [0] 3 2 7 3 3 2 2" xfId="33121"/>
    <cellStyle name="Comma [0] 2 3 4 7 4 2" xfId="33122"/>
    <cellStyle name="Comma [0] 2 3 2 4 2 2 2 5" xfId="33123"/>
    <cellStyle name="Comma [0] 2 3 2 4 2 2 4" xfId="33124"/>
    <cellStyle name="Comma [0] 2 3 2 4 2 3 3" xfId="33125"/>
    <cellStyle name="Comma [0] 2 3 2 4 2 3 4" xfId="33126"/>
    <cellStyle name="Comma [0] 2 3 2 4 2 5 2" xfId="33127"/>
    <cellStyle name="Comma [0] 2 3 2 4 2 5 3" xfId="33128"/>
    <cellStyle name="Comma [0] 3 3 10 3 2 2" xfId="33129"/>
    <cellStyle name="Comma [0] 2 3 2 4 2 5 4" xfId="33130"/>
    <cellStyle name="Comma [0] 2 3 2 4 2 6" xfId="33131"/>
    <cellStyle name="Comma [0] 2 3 3 4 6 5 2 2" xfId="33132"/>
    <cellStyle name="Comma [0] 2 3 2 4 2 6 2" xfId="33133"/>
    <cellStyle name="Comma [0] 2 3 2 4 2 7" xfId="33134"/>
    <cellStyle name="Comma [0] 3 2 2 5 8 3 2 2 2" xfId="33135"/>
    <cellStyle name="Comma [0] 2 3 2 4 2 8" xfId="33136"/>
    <cellStyle name="Comma [0] 2 3 2 4 2 9" xfId="33137"/>
    <cellStyle name="Comma [0] 2 3 3 7 6 9" xfId="33138"/>
    <cellStyle name="Comma [0] 5 18 2 2" xfId="33139"/>
    <cellStyle name="Comma [0] 4 6 4 8" xfId="33140"/>
    <cellStyle name="Comma [0] 2 3 2 4 3 2 2 2 2" xfId="33141"/>
    <cellStyle name="Comma [0] 3 2 7 4 3 2 2" xfId="33142"/>
    <cellStyle name="Comma [0] 2 3 5 7 4 2" xfId="33143"/>
    <cellStyle name="Comma [0] 5 18 5" xfId="33144"/>
    <cellStyle name="Comma [0] 2 3 2 4 3 2 2 5" xfId="33145"/>
    <cellStyle name="Comma [0] 5 24" xfId="33146"/>
    <cellStyle name="Comma [0] 5 19" xfId="33147"/>
    <cellStyle name="Comma [0] 2 3 2 4 3 2 3" xfId="33148"/>
    <cellStyle name="Comma [0] 4 2 7 3 2 4" xfId="33149"/>
    <cellStyle name="Comma [0] 2 3 2 4 3 2 4 2" xfId="33150"/>
    <cellStyle name="Comma [0] 2 3 2 4 3 2 6" xfId="33151"/>
    <cellStyle name="Comma [0] 2 4 7 5 7 2" xfId="33152"/>
    <cellStyle name="Comma [0] 2 3 2 4 3 3 2" xfId="33153"/>
    <cellStyle name="Comma [0] 5 6 4 8" xfId="33154"/>
    <cellStyle name="Comma [0] 2 3 2 4 3 3 2 2 2" xfId="33155"/>
    <cellStyle name="Comma [0] 2 3 2 4 3 3 3" xfId="33156"/>
    <cellStyle name="Comma [0] 2 3 2 4 3 3 4" xfId="33157"/>
    <cellStyle name="Comma [0] 4 2 7 4 2 4" xfId="33158"/>
    <cellStyle name="Comma [0] 2 3 2 4 3 3 4 2" xfId="33159"/>
    <cellStyle name="Comma [0] 2 3 2 4 3 3 5" xfId="33160"/>
    <cellStyle name="Comma [0] 2 3 2 4 3 3 6" xfId="33161"/>
    <cellStyle name="Comma [0] 3 2 3 3 3 2 4" xfId="33162"/>
    <cellStyle name="Comma [0] 2 3 2 4 3 4 2" xfId="33163"/>
    <cellStyle name="Comma [0] 3 2 3 3 3 2 5" xfId="33164"/>
    <cellStyle name="Comma [0] 2 3 2 4 3 4 3" xfId="33165"/>
    <cellStyle name="Comma [0] 2 3 2 4 3 4 4" xfId="33166"/>
    <cellStyle name="Comma [0] 4 7 3 10" xfId="33167"/>
    <cellStyle name="Comma [0] 2 3 2 4 3 4 5" xfId="33168"/>
    <cellStyle name="Comma [0] 2 3 2 4 3 5 2" xfId="33169"/>
    <cellStyle name="Comma [0] 2 3 2 4 3 6" xfId="33170"/>
    <cellStyle name="Comma [0] 2 3 2 4 3 6 2" xfId="33171"/>
    <cellStyle name="Comma [0] 2 3 2 4 3 7" xfId="33172"/>
    <cellStyle name="Comma [0] 2 3 2 4 3 9" xfId="33173"/>
    <cellStyle name="Comma [0] 2 3 2 4 4 10" xfId="33174"/>
    <cellStyle name="Comma [0] 3 2 8 6 2 4 2" xfId="33175"/>
    <cellStyle name="Comma [0] 2 4 5 8 2 2 2 2" xfId="33176"/>
    <cellStyle name="Comma [0] 2 4 7 6 6 2" xfId="33177"/>
    <cellStyle name="Comma [0] 4 3 9 2 2 7" xfId="33178"/>
    <cellStyle name="Comma [0] 2 3 2 4 4 2 2" xfId="33179"/>
    <cellStyle name="Comma [0] 2 3 2 4 4 2 2 2 2" xfId="33180"/>
    <cellStyle name="Comma [0] 3 2 7 5 3 2 2" xfId="33181"/>
    <cellStyle name="Comma [0] 2 3 6 7 4 2" xfId="33182"/>
    <cellStyle name="Comma [0] 2 3 2 4 4 2 2 5" xfId="33183"/>
    <cellStyle name="Comma [0] 2 3 2 4 4 2 3" xfId="33184"/>
    <cellStyle name="Comma [0] 4 3 9 7 2 2 2" xfId="33185"/>
    <cellStyle name="Comma [0] 2 3 2 4 4 2 4" xfId="33186"/>
    <cellStyle name="Comma [0] 4 3 9 7 2 2 2 2" xfId="33187"/>
    <cellStyle name="Comma [0] 4 2 8 3 2 4" xfId="33188"/>
    <cellStyle name="Comma [0] 2 3 2 4 4 2 4 2" xfId="33189"/>
    <cellStyle name="Comma [0] 4 3 9 7 2 2 4" xfId="33190"/>
    <cellStyle name="Comma [0] 2 3 2 4 4 2 6" xfId="33191"/>
    <cellStyle name="Comma [0] 3 3 2 2 2" xfId="33192"/>
    <cellStyle name="Comma [0] 2 4 7 6 7 2" xfId="33193"/>
    <cellStyle name="Comma [0] 4 3 9 2 3 7" xfId="33194"/>
    <cellStyle name="Comma [0] 2 3 2 4 4 3 2" xfId="33195"/>
    <cellStyle name="Comma [0] 2 3 2 4 4 3 2 2 2" xfId="33196"/>
    <cellStyle name="Comma [0] 3 3 2 2 2 5" xfId="33197"/>
    <cellStyle name="Comma [0] 3 2 7 5 4 2 2" xfId="33198"/>
    <cellStyle name="Comma [0] 2 3 6 8 4 2" xfId="33199"/>
    <cellStyle name="Comma [0] 2 3 2 4 4 3 2 5" xfId="33200"/>
    <cellStyle name="Comma [0] 2 3 2 4 4 3 3" xfId="33201"/>
    <cellStyle name="Comma [0] 4 3 9 7 2 3 2" xfId="33202"/>
    <cellStyle name="Comma [0] 2 3 2 4 4 3 4" xfId="33203"/>
    <cellStyle name="Comma [0] 4 2 8 4 2 4" xfId="33204"/>
    <cellStyle name="Comma [0] 2 3 2 4 4 3 4 2" xfId="33205"/>
    <cellStyle name="Comma [0] 2 3 2 4 4 3 5" xfId="33206"/>
    <cellStyle name="Comma [0] 2 3 2 4 4 3 6" xfId="33207"/>
    <cellStyle name="Comma [0] 3 3 2 3" xfId="33208"/>
    <cellStyle name="Comma [0] 3 2 8 6 2 6" xfId="33209"/>
    <cellStyle name="Comma [0] 2 4 5 8 2 2 4" xfId="33210"/>
    <cellStyle name="Comma [0] 2 4 7 6 8" xfId="33211"/>
    <cellStyle name="Comma [0] 2 3 2 4 4 4" xfId="33212"/>
    <cellStyle name="Comma [0] 2 3 2 4 4 4 2" xfId="33213"/>
    <cellStyle name="Comma [0] 2 3 2 4 4 4 3" xfId="33214"/>
    <cellStyle name="Comma [0] 4 3 9 7 2 4 2" xfId="33215"/>
    <cellStyle name="Comma [0] 2 3 2 4 4 4 4" xfId="33216"/>
    <cellStyle name="Comma [0] 4 7 8 10" xfId="33217"/>
    <cellStyle name="Comma [0] 2 3 2 4 4 4 5" xfId="33218"/>
    <cellStyle name="Comma [0] 3 3 2 4" xfId="33219"/>
    <cellStyle name="Comma [0] 3 2 8 6 2 7" xfId="33220"/>
    <cellStyle name="Comma [0] 2 4 5 8 2 2 5" xfId="33221"/>
    <cellStyle name="Comma [0] 2 4 7 6 9" xfId="33222"/>
    <cellStyle name="Comma [0] 2 3 2 4 4 5" xfId="33223"/>
    <cellStyle name="Comma [0] 2 3 2 4 4 5 2" xfId="33224"/>
    <cellStyle name="Comma [0] 2 3 2 4 4 6" xfId="33225"/>
    <cellStyle name="Comma [0] 2 3 2 4 4 6 2" xfId="33226"/>
    <cellStyle name="Comma [0] 2 3 2 4 4 7" xfId="33227"/>
    <cellStyle name="Comma [0] 2 3 2 4 4 8" xfId="33228"/>
    <cellStyle name="Comma [0] 2 3 2 4 4 9" xfId="33229"/>
    <cellStyle name="Comma [0] 2 3 2 4 5 10" xfId="33230"/>
    <cellStyle name="Comma [0] 3 2 8 6 3 4 2" xfId="33231"/>
    <cellStyle name="Comma [0] 2 4 7 7 6 2" xfId="33232"/>
    <cellStyle name="Comma [0] 4 3 9 3 2 7" xfId="33233"/>
    <cellStyle name="Comma [0] 2 3 2 4 5 2 2" xfId="33234"/>
    <cellStyle name="Comma [0] 5 13 3 6" xfId="33235"/>
    <cellStyle name="Comma [0] 2 3 2 4 5 2 2 2" xfId="33236"/>
    <cellStyle name="Comma [0] 2 3 2 4 5 2 2 2 2" xfId="33237"/>
    <cellStyle name="Comma [0] 3 2 7 6 3 2 2" xfId="33238"/>
    <cellStyle name="Comma [0] 2 3 7 7 4 2" xfId="33239"/>
    <cellStyle name="Comma [0] 2 3 2 4 5 2 2 5" xfId="33240"/>
    <cellStyle name="Comma [0] 2 3 2 4 5 2 3" xfId="33241"/>
    <cellStyle name="Comma [0] 2 3 2 4 5 2 3 2" xfId="33242"/>
    <cellStyle name="Comma [0] 4 3 9 7 3 2 2" xfId="33243"/>
    <cellStyle name="Comma [0] 2 3 2 4 5 2 4" xfId="33244"/>
    <cellStyle name="Comma [0] 4 3 9 7 3 2 2 2" xfId="33245"/>
    <cellStyle name="Comma [0] 4 2 9 3 2 4" xfId="33246"/>
    <cellStyle name="Comma [0] 2 3 2 4 5 2 4 2" xfId="33247"/>
    <cellStyle name="Comma [0] 4 3 9 7 3 2 3" xfId="33248"/>
    <cellStyle name="Comma [0] 2 3 2 4 5 2 5" xfId="33249"/>
    <cellStyle name="Comma [0] 4 3 9 7 3 2 4" xfId="33250"/>
    <cellStyle name="Comma [0] 2 3 2 4 5 2 6" xfId="33251"/>
    <cellStyle name="Comma [0] 3 3 3 2 2" xfId="33252"/>
    <cellStyle name="Comma [0] 2 4 7 7 7 2" xfId="33253"/>
    <cellStyle name="Comma [0] 4 3 9 3 3 7" xfId="33254"/>
    <cellStyle name="Comma [0] 2 3 2 4 5 3 2" xfId="33255"/>
    <cellStyle name="Comma [0] 5 14 3 6" xfId="33256"/>
    <cellStyle name="Comma [0] 2 3 2 4 5 3 2 2" xfId="33257"/>
    <cellStyle name="Comma [0] 2 3 2 4 5 3 2 2 2" xfId="33258"/>
    <cellStyle name="Comma [0] 5 14 3 7" xfId="33259"/>
    <cellStyle name="Comma [0] 2 3 2 4 5 3 2 3" xfId="33260"/>
    <cellStyle name="Comma [0] 3 3 6 6 2 2 2 2" xfId="33261"/>
    <cellStyle name="Comma [0] 3 3 3 2 2 5" xfId="33262"/>
    <cellStyle name="Comma [0] 3 2 7 6 4 2 2" xfId="33263"/>
    <cellStyle name="Comma [0] 2 3 7 8 4 2" xfId="33264"/>
    <cellStyle name="Comma [0] 2 3 2 4 5 3 2 5" xfId="33265"/>
    <cellStyle name="Comma [0] 2 3 2 4 5 3 3" xfId="33266"/>
    <cellStyle name="Comma [0] 2 3 2 4 5 3 3 2" xfId="33267"/>
    <cellStyle name="Comma [0] 4 3 9 7 3 3 2" xfId="33268"/>
    <cellStyle name="Comma [0] 2 3 2 4 5 3 4" xfId="33269"/>
    <cellStyle name="Comma [0] 4 2 9 4 2 4" xfId="33270"/>
    <cellStyle name="Comma [0] 2 3 2 4 5 3 4 2" xfId="33271"/>
    <cellStyle name="Comma [0] 2 3 2 4 5 3 5" xfId="33272"/>
    <cellStyle name="Comma [0] 2 3 2 4 5 3 6" xfId="33273"/>
    <cellStyle name="Comma [0] 2 3 2 4 5 3 7" xfId="33274"/>
    <cellStyle name="Comma [0] 3 3 3 3" xfId="33275"/>
    <cellStyle name="Comma [0] 3 2 8 6 3 6" xfId="33276"/>
    <cellStyle name="Comma [0] 2 4 7 7 8" xfId="33277"/>
    <cellStyle name="Comma [0] 3 4 4 10 2 2" xfId="33278"/>
    <cellStyle name="Comma [0] 2 3 2 4 5 4" xfId="33279"/>
    <cellStyle name="Comma [0] 3 4 4 10 2 2 2" xfId="33280"/>
    <cellStyle name="Comma [0] 2 3 2 4 5 4 2" xfId="33281"/>
    <cellStyle name="Comma [0] 3 2 8 10 6" xfId="33282"/>
    <cellStyle name="Comma [0] 2 3 2 4 5 4 2 2" xfId="33283"/>
    <cellStyle name="Comma [0] 2 3 2 4 5 4 3" xfId="33284"/>
    <cellStyle name="Comma [0] 4 3 9 7 3 4 2" xfId="33285"/>
    <cellStyle name="Comma [0] 2 3 2 4 5 4 4" xfId="33286"/>
    <cellStyle name="Comma [0] 2 3 2 4 5 4 5" xfId="33287"/>
    <cellStyle name="Comma [0] 3 3 3 4" xfId="33288"/>
    <cellStyle name="Comma [0] 3 2 8 6 3 7" xfId="33289"/>
    <cellStyle name="Comma [0] 2 4 7 7 9" xfId="33290"/>
    <cellStyle name="Comma [0] 3 4 4 10 2 3" xfId="33291"/>
    <cellStyle name="Comma [0] 2 3 2 4 5 5" xfId="33292"/>
    <cellStyle name="Comma [0] 2 3 2 4 5 5 2" xfId="33293"/>
    <cellStyle name="Comma [0] 2 3 2 4 5 5 4" xfId="33294"/>
    <cellStyle name="Comma [0] 2 3 2 4 5 5 5" xfId="33295"/>
    <cellStyle name="Comma [0] 3 4 4 10 2 4" xfId="33296"/>
    <cellStyle name="Comma [0] 2 3 2 4 5 6" xfId="33297"/>
    <cellStyle name="Comma [0] 2 3 2 4 5 6 2" xfId="33298"/>
    <cellStyle name="Comma [0] 2 3 2 4 5 9" xfId="33299"/>
    <cellStyle name="Comma [0] 4 8 12 2 2" xfId="33300"/>
    <cellStyle name="Comma [0] 4 10 5 9" xfId="33301"/>
    <cellStyle name="Comma [0] 3 3 6 7 2 2 4" xfId="33302"/>
    <cellStyle name="Comma [0] 3 2 8 6 4 4" xfId="33303"/>
    <cellStyle name="Comma [0] 2 4 5 8 2 4 2" xfId="33304"/>
    <cellStyle name="Comma [0] 2 4 7 8 6" xfId="33305"/>
    <cellStyle name="Comma [0] 2 3 2 4 6 2" xfId="33306"/>
    <cellStyle name="Comma [0] 4 3 9 4 2 7" xfId="33307"/>
    <cellStyle name="Comma [0] 2 3 2 4 6 2 2" xfId="33308"/>
    <cellStyle name="Comma [0] 3 4 15 3 3" xfId="33309"/>
    <cellStyle name="Comma [0] 2 3 2 4 6 2 2 2" xfId="33310"/>
    <cellStyle name="Comma [0] 2 3 2 6 4 2 6" xfId="33311"/>
    <cellStyle name="Comma [0] 3 4 15 3 3 2" xfId="33312"/>
    <cellStyle name="Comma [0] 2 3 2 4 6 2 2 2 2" xfId="33313"/>
    <cellStyle name="Comma [0] 4 3 2 7 3 3 2" xfId="33314"/>
    <cellStyle name="Comma [0] 3 4 15 3 4" xfId="33315"/>
    <cellStyle name="Comma [0] 2 3 2 4 6 2 2 3" xfId="33316"/>
    <cellStyle name="Comma [0] 3 2 7 7 3 2 2" xfId="33317"/>
    <cellStyle name="Comma [0] 2 3 8 7 4 2" xfId="33318"/>
    <cellStyle name="Comma [0] 3 4 15 3 6" xfId="33319"/>
    <cellStyle name="Comma [0] 2 3 2 4 6 2 2 5" xfId="33320"/>
    <cellStyle name="Comma [0] 5 4 5 2 4 2" xfId="33321"/>
    <cellStyle name="Comma [0] 2 3 2 4 6 2 3" xfId="33322"/>
    <cellStyle name="Comma [0] 3 4 15 4 3" xfId="33323"/>
    <cellStyle name="Comma [0] 2 3 2 4 6 2 3 2" xfId="33324"/>
    <cellStyle name="Comma [0] 4 3 9 7 4 2 2" xfId="33325"/>
    <cellStyle name="Comma [0] 3 4 7 8 3 2 2 2" xfId="33326"/>
    <cellStyle name="Comma [0] 2 3 2 4 6 2 4" xfId="33327"/>
    <cellStyle name="Comma [0] 3 4 15 5 3" xfId="33328"/>
    <cellStyle name="Comma [0] 2 3 2 4 6 2 4 2" xfId="33329"/>
    <cellStyle name="Comma [0] 2 3 2 4 6 2 5" xfId="33330"/>
    <cellStyle name="Comma [0] 2 3 2 4 6 2 6" xfId="33331"/>
    <cellStyle name="Comma [0] 4 3 9 4 3 7" xfId="33332"/>
    <cellStyle name="Comma [0] 2 3 2 4 6 3 2" xfId="33333"/>
    <cellStyle name="Comma [0] 2 3 2 4 6 3 2 2" xfId="33334"/>
    <cellStyle name="Comma [0] 3 3 4 2 2 2 2" xfId="33335"/>
    <cellStyle name="Comma [0] 2 3 2 7 4 2 6" xfId="33336"/>
    <cellStyle name="Comma [0] 2 3 2 4 6 3 2 2 2" xfId="33337"/>
    <cellStyle name="Comma [0] 2 3 2 4 6 3 2 3" xfId="33338"/>
    <cellStyle name="Comma [0] 3 3 6 6 3 2 2 2" xfId="33339"/>
    <cellStyle name="Comma [0] 3 3 4 2 2 5" xfId="33340"/>
    <cellStyle name="Comma [0] 3 2 7 7 4 2 2" xfId="33341"/>
    <cellStyle name="Comma [0] 2 3 8 8 4 2" xfId="33342"/>
    <cellStyle name="Comma [0] 2 3 2 4 6 3 2 5" xfId="33343"/>
    <cellStyle name="Comma [0] 2 3 2 4 6 3 3" xfId="33344"/>
    <cellStyle name="Comma [0] 2 3 2 4 6 3 3 2" xfId="33345"/>
    <cellStyle name="Comma [0] 2 3 2 4 6 3 4" xfId="33346"/>
    <cellStyle name="Comma [0] 2 3 2 4 6 3 4 2" xfId="33347"/>
    <cellStyle name="Comma [0] 2 3 2 4 6 3 5" xfId="33348"/>
    <cellStyle name="Comma [0] 2 3 2 4 6 3 6" xfId="33349"/>
    <cellStyle name="Comma [0] 3 4 4 10 3 2" xfId="33350"/>
    <cellStyle name="Comma [0] 2 3 2 4 6 4" xfId="33351"/>
    <cellStyle name="Comma [0] 2 3 2 4 6 4 2" xfId="33352"/>
    <cellStyle name="Comma [0] 2 3 2 4 6 4 2 2" xfId="33353"/>
    <cellStyle name="Comma [0] 2 3 2 4 6 4 3" xfId="33354"/>
    <cellStyle name="Comma [0] 2 3 2 4 6 4 4" xfId="33355"/>
    <cellStyle name="Comma [0] 2 3 2 4 6 4 5" xfId="33356"/>
    <cellStyle name="Comma [0] 2 3 2 4 6 5" xfId="33357"/>
    <cellStyle name="Comma [0] 2 3 2 4 6 5 2" xfId="33358"/>
    <cellStyle name="Comma [0] 2 3 2 4 6 5 2 2" xfId="33359"/>
    <cellStyle name="Comma [0] 2 3 2 4 6 5 4" xfId="33360"/>
    <cellStyle name="Comma [0] 2 3 2 4 6 5 5" xfId="33361"/>
    <cellStyle name="Comma [0] 2 3 2 4 6 6" xfId="33362"/>
    <cellStyle name="Comma [0] 2 3 2 4 6 6 2" xfId="33363"/>
    <cellStyle name="Comma [0] 2 3 2 4 6 7" xfId="33364"/>
    <cellStyle name="Comma [0] 2 3 2 4 6 8" xfId="33365"/>
    <cellStyle name="Comma [0] 2 3 2 4 6 9" xfId="33366"/>
    <cellStyle name="Comma [0] 4 8 12 3" xfId="33367"/>
    <cellStyle name="Comma [0] 2 4 5 8 2 5" xfId="33368"/>
    <cellStyle name="Comma [0] 2 3 2 4 7" xfId="33369"/>
    <cellStyle name="Comma [0] 4 10 6 9" xfId="33370"/>
    <cellStyle name="Comma [0] 3 2 8 6 5 4" xfId="33371"/>
    <cellStyle name="Comma [0] 2 4 7 9 6" xfId="33372"/>
    <cellStyle name="Comma [0] 3 2 9 2 4" xfId="33373"/>
    <cellStyle name="Comma [0] 2 3 2 4 7 2" xfId="33374"/>
    <cellStyle name="Comma [0] 4 3 9 5 2 7" xfId="33375"/>
    <cellStyle name="Comma [0] 3 2 9 2 4 2" xfId="33376"/>
    <cellStyle name="Comma [0] 2 3 2 4 7 2 2" xfId="33377"/>
    <cellStyle name="Comma [0] 3 2 9 2 4 2 2" xfId="33378"/>
    <cellStyle name="Comma [0] 2 3 2 4 7 2 2 2" xfId="33379"/>
    <cellStyle name="Comma [0] 2 3 3 6 4 2 6" xfId="33380"/>
    <cellStyle name="Comma [0] 2 3 2 4 7 2 2 2 2" xfId="33381"/>
    <cellStyle name="Comma [0] 4 3 2 8 3 3 2" xfId="33382"/>
    <cellStyle name="Comma [0] 2 3 2 4 7 2 2 3" xfId="33383"/>
    <cellStyle name="Comma [0] 3 2 7 8 3 2 2" xfId="33384"/>
    <cellStyle name="Comma [0] 2 3 9 7 4 2" xfId="33385"/>
    <cellStyle name="Comma [0] 2 3 2 4 7 2 2 5" xfId="33386"/>
    <cellStyle name="Comma [0] 5 4 5 3 4 2" xfId="33387"/>
    <cellStyle name="Comma [0] 3 2 9 2 4 3" xfId="33388"/>
    <cellStyle name="Comma [0] 2 3 2 4 7 2 3" xfId="33389"/>
    <cellStyle name="Comma [0] 4 6 16" xfId="33390"/>
    <cellStyle name="Comma [0] 2 3 2 4 7 2 3 2" xfId="33391"/>
    <cellStyle name="Comma [0] 4 3 9 7 5 2 2" xfId="33392"/>
    <cellStyle name="Comma [0] 3 2 9 2 4 4" xfId="33393"/>
    <cellStyle name="Comma [0] 2 3 2 4 7 2 4" xfId="33394"/>
    <cellStyle name="Comma [0] 2 3 2 4 7 2 4 2" xfId="33395"/>
    <cellStyle name="Comma [0] 3 2 9 2 4 5" xfId="33396"/>
    <cellStyle name="Comma [0] 2 3 2 4 7 2 5" xfId="33397"/>
    <cellStyle name="Comma [0] 2 3 2 4 7 2 6" xfId="33398"/>
    <cellStyle name="Comma [0] 2 3 2 4 7 2 7" xfId="33399"/>
    <cellStyle name="Comma [0] 3 3 5 2" xfId="33400"/>
    <cellStyle name="Comma [0] 3 2 8 6 5 5" xfId="33401"/>
    <cellStyle name="Comma [0] 2 4 7 9 7" xfId="33402"/>
    <cellStyle name="Comma [0] 3 2 9 2 5" xfId="33403"/>
    <cellStyle name="Comma [0] 2 3 2 4 7 3" xfId="33404"/>
    <cellStyle name="Comma [0] 4 3 9 5 3 7" xfId="33405"/>
    <cellStyle name="Comma [0] 3 2 9 2 5 2" xfId="33406"/>
    <cellStyle name="Comma [0] 2 3 2 4 7 3 2" xfId="33407"/>
    <cellStyle name="Comma [0] 3 2 9 2 5 2 2" xfId="33408"/>
    <cellStyle name="Comma [0] 2 3 2 4 7 3 2 2" xfId="33409"/>
    <cellStyle name="Comma [0] 3 3 5 2 2 2 2" xfId="33410"/>
    <cellStyle name="Comma [0] 2 3 3 7 4 2 6" xfId="33411"/>
    <cellStyle name="Comma [0] 2 3 2 4 7 3 2 2 2" xfId="33412"/>
    <cellStyle name="Comma [0] 2 3 2 4 7 3 2 3" xfId="33413"/>
    <cellStyle name="Comma [0] 3 3 5 2 2 5" xfId="33414"/>
    <cellStyle name="Comma [0] 3 2 7 8 4 2 2" xfId="33415"/>
    <cellStyle name="Comma [0] 2 3 9 8 4 2" xfId="33416"/>
    <cellStyle name="Comma [0] 2 3 2 4 7 3 2 5" xfId="33417"/>
    <cellStyle name="Comma [0] 3 2 9 2 5 3" xfId="33418"/>
    <cellStyle name="Comma [0] 2 3 2 4 7 3 3" xfId="33419"/>
    <cellStyle name="Comma [0] 2 3 2 4 7 3 3 2" xfId="33420"/>
    <cellStyle name="Comma [0] 3 2 9 2 5 4" xfId="33421"/>
    <cellStyle name="Comma [0] 2 3 2 4 7 3 4" xfId="33422"/>
    <cellStyle name="Comma [0] 2 3 2 4 7 3 4 2" xfId="33423"/>
    <cellStyle name="Comma [0] 3 2 9 2 5 5" xfId="33424"/>
    <cellStyle name="Comma [0] 2 3 2 4 7 3 5" xfId="33425"/>
    <cellStyle name="Comma [0] 2 3 2 4 7 3 6" xfId="33426"/>
    <cellStyle name="Comma [0] 3 4 4 10 4 2" xfId="33427"/>
    <cellStyle name="Comma [0] 3 2 9 2 6" xfId="33428"/>
    <cellStyle name="Comma [0] 3 2 2 4 2 5 2 2" xfId="33429"/>
    <cellStyle name="Comma [0] 2 3 2 4 7 4" xfId="33430"/>
    <cellStyle name="Comma [0] 3 2 9 2 7" xfId="33431"/>
    <cellStyle name="Comma [0] 2 3 2 4 7 5" xfId="33432"/>
    <cellStyle name="Comma [0] 3 2 9 2 7 2" xfId="33433"/>
    <cellStyle name="Comma [0] 2 3 2 4 7 5 2" xfId="33434"/>
    <cellStyle name="Comma [0] 2 3 2 4 7 5 3" xfId="33435"/>
    <cellStyle name="Comma [0] 2 3 2 4 7 5 4" xfId="33436"/>
    <cellStyle name="Comma [0] 2 3 2 4 7 5 5" xfId="33437"/>
    <cellStyle name="Comma [0] 4 8 12 4" xfId="33438"/>
    <cellStyle name="Comma [0] 2 4 5 8 2 6" xfId="33439"/>
    <cellStyle name="Comma [0] 2 3 2 4 8" xfId="33440"/>
    <cellStyle name="Comma [0] 3 2 9 3 4" xfId="33441"/>
    <cellStyle name="Comma [0] 2 3 2 4 8 2" xfId="33442"/>
    <cellStyle name="Comma [0] 4 3 9 6 2 7" xfId="33443"/>
    <cellStyle name="Comma [0] 3 2 9 3 4 2" xfId="33444"/>
    <cellStyle name="Comma [0] 2 3 2 4 8 2 2" xfId="33445"/>
    <cellStyle name="Comma [0] 3 4 4 5 10" xfId="33446"/>
    <cellStyle name="Comma [0] 3 2 2 6 4" xfId="33447"/>
    <cellStyle name="Comma [0] 2 3 2 6 2 3 2 5" xfId="33448"/>
    <cellStyle name="Comma [0] 3 2 9 3 4 2 2" xfId="33449"/>
    <cellStyle name="Comma [0] 2 3 2 4 8 2 2 2" xfId="33450"/>
    <cellStyle name="Comma [0] 2 3 2 4 8 2 2 2 2" xfId="33451"/>
    <cellStyle name="Comma [0] 2 3 2 4 8 2 2 3" xfId="33452"/>
    <cellStyle name="Comma [0] 2 3 2 4 8 2 2 4" xfId="33453"/>
    <cellStyle name="Comma [0] 2 3 2 4 8 2 2 5" xfId="33454"/>
    <cellStyle name="Comma [0] 3 2 9 3 4 3" xfId="33455"/>
    <cellStyle name="Comma [0] 2 3 2 4 8 2 3" xfId="33456"/>
    <cellStyle name="Comma [0] 2 3 2 4 8 2 3 2" xfId="33457"/>
    <cellStyle name="Comma [0] 3 2 9 3 4 4" xfId="33458"/>
    <cellStyle name="Comma [0] 2 3 2 4 8 2 4" xfId="33459"/>
    <cellStyle name="Comma [0] 2 3 2 4 8 2 4 2" xfId="33460"/>
    <cellStyle name="Comma [0] 3 2 9 3 4 5" xfId="33461"/>
    <cellStyle name="Comma [0] 2 3 2 4 8 2 5" xfId="33462"/>
    <cellStyle name="Comma [0] 2 3 2 4 8 2 6" xfId="33463"/>
    <cellStyle name="Comma [0] 2 3 2 4 8 2 7" xfId="33464"/>
    <cellStyle name="Comma [0] 3 2 9 3 5" xfId="33465"/>
    <cellStyle name="Comma [0] 2 3 2 4 8 3" xfId="33466"/>
    <cellStyle name="Comma [0] 4 3 9 6 3 7" xfId="33467"/>
    <cellStyle name="Comma [0] 3 2 9 3 5 2" xfId="33468"/>
    <cellStyle name="Comma [0] 2 3 2 4 8 3 2" xfId="33469"/>
    <cellStyle name="Comma [0] 3 2 9 3 5 2 2" xfId="33470"/>
    <cellStyle name="Comma [0] 2 3 2 4 8 3 2 2" xfId="33471"/>
    <cellStyle name="Comma [0] 3 3 6 2 2 2 2" xfId="33472"/>
    <cellStyle name="Comma [0] 3 2 3 6 4 2" xfId="33473"/>
    <cellStyle name="Comma [0] 3 10 5 7" xfId="33474"/>
    <cellStyle name="Comma [0] 2 3 2 4 8 3 2 2 2" xfId="33475"/>
    <cellStyle name="Comma [0] 2 3 2 4 8 3 2 3" xfId="33476"/>
    <cellStyle name="Comma [0] 2 3 2 4 8 3 2 4" xfId="33477"/>
    <cellStyle name="Comma [0] 2 3 2 4 8 3 2 5" xfId="33478"/>
    <cellStyle name="Comma [0] 3 2 9 3 5 3" xfId="33479"/>
    <cellStyle name="Comma [0] 2 3 2 4 8 3 3" xfId="33480"/>
    <cellStyle name="Comma [0] 2 3 2 4 8 3 3 2" xfId="33481"/>
    <cellStyle name="Comma [0] 3 2 9 3 5 4" xfId="33482"/>
    <cellStyle name="Comma [0] 2 3 2 4 8 3 4" xfId="33483"/>
    <cellStyle name="Comma [0] 2 3 2 4 8 3 4 2" xfId="33484"/>
    <cellStyle name="Comma [0] 3 2 9 3 5 5" xfId="33485"/>
    <cellStyle name="Comma [0] 2 3 2 4 8 3 5" xfId="33486"/>
    <cellStyle name="Comma [0] 2 3 2 4 8 3 6" xfId="33487"/>
    <cellStyle name="Comma [0] 3 2 9 3 6" xfId="33488"/>
    <cellStyle name="Comma [0] 2 3 2 4 8 4" xfId="33489"/>
    <cellStyle name="Comma [0] 3 2 9 3 6 2" xfId="33490"/>
    <cellStyle name="Comma [0] 2 3 2 4 8 4 2" xfId="33491"/>
    <cellStyle name="Comma [0] 2 3 2 4 8 4 2 2" xfId="33492"/>
    <cellStyle name="Comma [0] 2 3 2 4 8 4 3" xfId="33493"/>
    <cellStyle name="Comma [0] 2 3 2 4 8 4 4" xfId="33494"/>
    <cellStyle name="Comma [0] 4 8 3 10" xfId="33495"/>
    <cellStyle name="Comma [0] 2 3 2 4 8 4 5" xfId="33496"/>
    <cellStyle name="Comma [0] 3 2 9 3 7" xfId="33497"/>
    <cellStyle name="Comma [0] 2 3 2 4 8 5" xfId="33498"/>
    <cellStyle name="Comma [0] 3 2 9 3 7 2" xfId="33499"/>
    <cellStyle name="Comma [0] 2 3 2 4 8 5 2" xfId="33500"/>
    <cellStyle name="Comma [0] 2 3 2 4 8 5 2 2" xfId="33501"/>
    <cellStyle name="Comma [0] 2 3 2 4 8 5 3" xfId="33502"/>
    <cellStyle name="Comma [0] 2 3 2 4 8 5 4" xfId="33503"/>
    <cellStyle name="Comma [0] 2 3 2 4 8 5 5" xfId="33504"/>
    <cellStyle name="Comma [0] 3 2 9 4 4" xfId="33505"/>
    <cellStyle name="Comma [0] 2 3 2 4 9 2" xfId="33506"/>
    <cellStyle name="Comma [0] 4 3 9 7 2 7" xfId="33507"/>
    <cellStyle name="Comma [0] 3 3 10 5 4" xfId="33508"/>
    <cellStyle name="Comma [0] 3 2 9 4 4 2" xfId="33509"/>
    <cellStyle name="Comma [0] 2 3 2 4 9 2 2" xfId="33510"/>
    <cellStyle name="Comma [0] 3 4 9 5 10" xfId="33511"/>
    <cellStyle name="Comma [0] 3 3 2 6 4" xfId="33512"/>
    <cellStyle name="Comma [0] 2 3 2 6 3 3 2 5" xfId="33513"/>
    <cellStyle name="Comma [0] 3 2 9 4 4 2 2" xfId="33514"/>
    <cellStyle name="Comma [0] 2 3 2 4 9 2 2 2" xfId="33515"/>
    <cellStyle name="Comma [0] 3 3 10 5 5" xfId="33516"/>
    <cellStyle name="Comma [0] 3 2 9 4 4 3" xfId="33517"/>
    <cellStyle name="Comma [0] 2 3 2 4 9 2 3" xfId="33518"/>
    <cellStyle name="Comma [0] 3 2 9 4 5" xfId="33519"/>
    <cellStyle name="Comma [0] 2 3 2 4 9 3" xfId="33520"/>
    <cellStyle name="Comma [0] 4 3 9 7 3 7" xfId="33521"/>
    <cellStyle name="Comma [0] 3 2 9 4 5 2" xfId="33522"/>
    <cellStyle name="Comma [0] 2 3 2 4 9 3 2" xfId="33523"/>
    <cellStyle name="Comma [0] 3 2 9 4 6" xfId="33524"/>
    <cellStyle name="Comma [0] 2 3 2 4 9 4" xfId="33525"/>
    <cellStyle name="Comma [0] 3 2 9 4 6 2" xfId="33526"/>
    <cellStyle name="Comma [0] 2 3 2 4 9 4 2" xfId="33527"/>
    <cellStyle name="Comma [0] 3 2 9 4 7" xfId="33528"/>
    <cellStyle name="Comma [0] 2 3 2 4 9 5" xfId="33529"/>
    <cellStyle name="Comma [0] 4 3 3 4 4 2" xfId="33530"/>
    <cellStyle name="Comma [0] 3 2 2 9 4 3 3 2" xfId="33531"/>
    <cellStyle name="Comma [0] 2 3 2 5" xfId="33532"/>
    <cellStyle name="Comma [0] 3 2 5 2 3 2 4" xfId="33533"/>
    <cellStyle name="Comma [0] 2 3 4 3 3 4 2" xfId="33534"/>
    <cellStyle name="Comma [0] 2 3 2 5 10" xfId="33535"/>
    <cellStyle name="Comma [0] 3 2 3 8 2 2 2" xfId="33536"/>
    <cellStyle name="Comma [0] 2 3 2 5 11" xfId="33537"/>
    <cellStyle name="Comma [0] 3 12 3 7 2" xfId="33538"/>
    <cellStyle name="Comma [0] 3 4 5 4 3 2 2" xfId="33539"/>
    <cellStyle name="Comma [0] 3 2 3 8 2 2 3" xfId="33540"/>
    <cellStyle name="Comma [0] 2 3 2 5 12" xfId="33541"/>
    <cellStyle name="Comma [0] 3 4 5 4 3 2 3" xfId="33542"/>
    <cellStyle name="Comma [0] 3 2 3 8 2 2 4" xfId="33543"/>
    <cellStyle name="Comma [0] 2 3 2 5 13" xfId="33544"/>
    <cellStyle name="Comma [0] 2 3 2 9 2 4 2" xfId="33545"/>
    <cellStyle name="Comma [0] 3 4 5 4 3 2 4" xfId="33546"/>
    <cellStyle name="Comma [0] 3 2 3 8 2 2 5" xfId="33547"/>
    <cellStyle name="Comma [0] 2 3 2 5 14" xfId="33548"/>
    <cellStyle name="Comma [0] 2 3 2 9 2 4 3" xfId="33549"/>
    <cellStyle name="Comma [0] 2 3 2 5 16" xfId="33550"/>
    <cellStyle name="Comma [0] 2 3 2 9 2 4 5" xfId="33551"/>
    <cellStyle name="Comma [0] 2 3 2 5 17" xfId="33552"/>
    <cellStyle name="Comma [0] 2 3 2 5 18" xfId="33553"/>
    <cellStyle name="Comma [0] 4 3 3 4 4 2 2" xfId="33554"/>
    <cellStyle name="Comma [0] 2 3 2 5 2" xfId="33555"/>
    <cellStyle name="Comma [0] 2 3 2 5 2 2 2 2" xfId="33556"/>
    <cellStyle name="Comma [0] 2 3 2 5 2 2 2 2 2" xfId="33557"/>
    <cellStyle name="Comma [0] 4 3 3 3 3 3 2" xfId="33558"/>
    <cellStyle name="Comma [0] 2 3 2 5 2 2 2 3" xfId="33559"/>
    <cellStyle name="Comma [0] 3 2 8 3 3 2 2" xfId="33560"/>
    <cellStyle name="Comma [0] 2 4 4 7 4 2" xfId="33561"/>
    <cellStyle name="Comma [0] 2 3 2 5 2 2 2 5" xfId="33562"/>
    <cellStyle name="Comma [0] 2 3 2 5 2 2 3" xfId="33563"/>
    <cellStyle name="Comma [0] 2 3 2 5 2 2 3 2" xfId="33564"/>
    <cellStyle name="Comma [0] 2 3 2 5 2 2 4" xfId="33565"/>
    <cellStyle name="Comma [0] 4 3 6 3 2 4" xfId="33566"/>
    <cellStyle name="Comma [0] 2 3 2 5 2 2 4 2" xfId="33567"/>
    <cellStyle name="Comma [0] 2 3 2 5 2 2 6" xfId="33568"/>
    <cellStyle name="Comma [0] 2 3 3 12 3" xfId="33569"/>
    <cellStyle name="Comma [0] 2 3 2 5 2 2 7" xfId="33570"/>
    <cellStyle name="Comma [0] 2 3 3 12 4" xfId="33571"/>
    <cellStyle name="Comma [0] 2 3 2 5 2 3 2 2" xfId="33572"/>
    <cellStyle name="Comma [0] 2 3 2 5 2 3 2 2 2" xfId="33573"/>
    <cellStyle name="Comma [0] 2 3 2 5 2 3 3" xfId="33574"/>
    <cellStyle name="Comma [0] 2 3 2 5 2 3 3 2" xfId="33575"/>
    <cellStyle name="Comma [0] 2 3 2 5 2 3 4" xfId="33576"/>
    <cellStyle name="Comma [0] 2 3 2 5 2 3 5" xfId="33577"/>
    <cellStyle name="Comma [0] 2 3 3 13 2" xfId="33578"/>
    <cellStyle name="Comma [0] 2 3 2 5 2 3 6" xfId="33579"/>
    <cellStyle name="Comma [0] 2 3 3 13 3" xfId="33580"/>
    <cellStyle name="Comma [0] 2 3 2 5 2 3 7" xfId="33581"/>
    <cellStyle name="Comma [0] 2 3 3 13 4" xfId="33582"/>
    <cellStyle name="Comma [0] 3 2 3 4 2 2 4" xfId="33583"/>
    <cellStyle name="Comma [0] 2 3 2 5 2 4 2" xfId="33584"/>
    <cellStyle name="Comma [0] 2 3 2 5 2 4 2 2" xfId="33585"/>
    <cellStyle name="Comma [0] 3 2 3 4 2 2 5" xfId="33586"/>
    <cellStyle name="Comma [0] 2 3 2 5 2 4 3" xfId="33587"/>
    <cellStyle name="Comma [0] 2 3 2 5 2 4 4" xfId="33588"/>
    <cellStyle name="Comma [0] 2 3 2 5 2 4 5" xfId="33589"/>
    <cellStyle name="Comma [0] 2 3 3 14 2" xfId="33590"/>
    <cellStyle name="Comma [0] 2 3 2 5 2 5 2" xfId="33591"/>
    <cellStyle name="Comma [0] 2 3 2 5 2 5 2 2" xfId="33592"/>
    <cellStyle name="Comma [0] 2 3 2 5 2 5 3" xfId="33593"/>
    <cellStyle name="Comma [0] 3 3 11 3 2 2" xfId="33594"/>
    <cellStyle name="Comma [0] 2 3 2 5 2 5 4" xfId="33595"/>
    <cellStyle name="Comma [0] 3 3 11 3 2 3" xfId="33596"/>
    <cellStyle name="Comma [0] 2 3 2 5 2 5 5" xfId="33597"/>
    <cellStyle name="Comma [0] 2 3 3 15 2" xfId="33598"/>
    <cellStyle name="Comma [0] 2 3 3 20 2" xfId="33599"/>
    <cellStyle name="Comma [0] 2 3 2 5 2 6" xfId="33600"/>
    <cellStyle name="Comma [0] 4 3 4 5 2 2 2" xfId="33601"/>
    <cellStyle name="Comma [0] 3 19 2 3" xfId="33602"/>
    <cellStyle name="Comma [0] 2 3 2 5 2 6 2" xfId="33603"/>
    <cellStyle name="Comma [0] 2 3 2 5 2 7" xfId="33604"/>
    <cellStyle name="Comma [0] 2 3 2 5 2 7 2" xfId="33605"/>
    <cellStyle name="Comma [0] 2 3 2 5 2 8" xfId="33606"/>
    <cellStyle name="Comma [0] 2 3 2 5 2 9" xfId="33607"/>
    <cellStyle name="Comma [0] 4 11 2 9" xfId="33608"/>
    <cellStyle name="Comma [0] 2 4 8 5 6" xfId="33609"/>
    <cellStyle name="Comma [0] 2 3 2 5 3 2" xfId="33610"/>
    <cellStyle name="Comma [0] 2 4 8 5 6 2" xfId="33611"/>
    <cellStyle name="Comma [0] 2 3 2 5 3 2 2" xfId="33612"/>
    <cellStyle name="Comma [0] 2 3 2 5 3 2 2 2" xfId="33613"/>
    <cellStyle name="Comma [0] 3 2 8 4 3 2 2" xfId="33614"/>
    <cellStyle name="Comma [0] 2 4 5 7 4 2" xfId="33615"/>
    <cellStyle name="Comma [0] 2 3 2 5 3 2 2 5" xfId="33616"/>
    <cellStyle name="Comma [0] 2 3 2 5 3 2 3 2" xfId="33617"/>
    <cellStyle name="Comma [0] 2 3 2 5 3 2 4" xfId="33618"/>
    <cellStyle name="Comma [0] 4 3 7 3 2 4" xfId="33619"/>
    <cellStyle name="Comma [0] 2 3 2 5 3 2 4 2" xfId="33620"/>
    <cellStyle name="Comma [0] 2 3 2 5 3 2 6" xfId="33621"/>
    <cellStyle name="Comma [0] 2 4 8 5 7" xfId="33622"/>
    <cellStyle name="Comma [0] 2 3 2 5 3 3" xfId="33623"/>
    <cellStyle name="Comma [0] 2 4 8 5 7 2" xfId="33624"/>
    <cellStyle name="Comma [0] 2 3 2 5 3 3 2" xfId="33625"/>
    <cellStyle name="Comma [0] 2 3 2 5 3 3 2 2" xfId="33626"/>
    <cellStyle name="Comma [0] 2 3 2 5 3 3 2 3" xfId="33627"/>
    <cellStyle name="Comma [0] 2 3 2 6 2" xfId="33628"/>
    <cellStyle name="Comma [0] 2 3 2 5 3 3 3" xfId="33629"/>
    <cellStyle name="Comma [0] 2 3 2 5 3 3 3 2" xfId="33630"/>
    <cellStyle name="Comma [0] 2 3 2 5 3 3 4" xfId="33631"/>
    <cellStyle name="Comma [0] 4 3 7 4 2 4" xfId="33632"/>
    <cellStyle name="Comma [0] 2 3 2 5 3 3 4 2" xfId="33633"/>
    <cellStyle name="Comma [0] 2 3 2 5 3 3 5" xfId="33634"/>
    <cellStyle name="Comma [0] 2 3 2 5 3 3 6" xfId="33635"/>
    <cellStyle name="Comma [0] 2 4 8 5 8" xfId="33636"/>
    <cellStyle name="Comma [0] 2 3 2 5 3 4" xfId="33637"/>
    <cellStyle name="Comma [0] 3 2 3 4 3 2 4" xfId="33638"/>
    <cellStyle name="Comma [0] 2 3 2 5 3 4 2" xfId="33639"/>
    <cellStyle name="Comma [0] 2 3 2 5 3 4 2 2" xfId="33640"/>
    <cellStyle name="Comma [0] 3 2 3 4 3 2 5" xfId="33641"/>
    <cellStyle name="Comma [0] 2 3 2 5 3 4 3" xfId="33642"/>
    <cellStyle name="Comma [0] 2 3 2 5 3 4 4" xfId="33643"/>
    <cellStyle name="Comma [0] 2 3 2 5 3 4 5" xfId="33644"/>
    <cellStyle name="Comma [0] 2 4 8 5 9" xfId="33645"/>
    <cellStyle name="Comma [0] 2 3 2 5 3 5" xfId="33646"/>
    <cellStyle name="Comma [0] 2 3 2 5 3 5 2" xfId="33647"/>
    <cellStyle name="Comma [0] 2 3 2 5 3 5 2 2" xfId="33648"/>
    <cellStyle name="Comma [0] 2 3 2 5 3 6" xfId="33649"/>
    <cellStyle name="Comma [0] 2 3 2 5 3 6 2" xfId="33650"/>
    <cellStyle name="Comma [0] 2 3 2 5 3 7" xfId="33651"/>
    <cellStyle name="Comma [0] 4 3 4 5 3 3 2" xfId="33652"/>
    <cellStyle name="Comma [0] 2 3 2 6 4 2 2 3" xfId="33653"/>
    <cellStyle name="Comma [0] 2 3 2 5 3 7 2" xfId="33654"/>
    <cellStyle name="Comma [0] 2 3 2 5 3 8" xfId="33655"/>
    <cellStyle name="Comma [0] 2 3 2 5 3 9" xfId="33656"/>
    <cellStyle name="Comma [0] 2 4 5 8 3 2" xfId="33657"/>
    <cellStyle name="Comma [0] 2 3 2 5 4" xfId="33658"/>
    <cellStyle name="Comma [0] 2 4 6 10 2 2" xfId="33659"/>
    <cellStyle name="Comma [0] 3 12 2 5" xfId="33660"/>
    <cellStyle name="Comma [0] 2 3 2 5 4 10" xfId="33661"/>
    <cellStyle name="Comma [0] 3 2 8 7 2 4 2" xfId="33662"/>
    <cellStyle name="Comma [0] 2 4 5 8 3 2 2 2" xfId="33663"/>
    <cellStyle name="Comma [0] 2 4 8 6 6 2" xfId="33664"/>
    <cellStyle name="Comma [0] 2 3 2 5 4 2 2" xfId="33665"/>
    <cellStyle name="Comma [0] 2 3 2 5 4 2 2 2" xfId="33666"/>
    <cellStyle name="Comma [0] 3 3 9 3 6" xfId="33667"/>
    <cellStyle name="Comma [0] 2 3 3 4 8 4" xfId="33668"/>
    <cellStyle name="Comma [0] 4 3 6 3" xfId="33669"/>
    <cellStyle name="Comma [0] 2 3 2 5 4 2 2 2 2" xfId="33670"/>
    <cellStyle name="Comma [0] 3 2 8 5 3 2 2" xfId="33671"/>
    <cellStyle name="Comma [0] 2 4 6 7 4 2" xfId="33672"/>
    <cellStyle name="Comma [0] 2 3 2 5 4 2 2 5" xfId="33673"/>
    <cellStyle name="Comma [0] 2 3 2 5 4 2 3 2" xfId="33674"/>
    <cellStyle name="Comma [0] 4 3 9 8 2 2 2" xfId="33675"/>
    <cellStyle name="Comma [0] 2 3 2 5 4 2 4" xfId="33676"/>
    <cellStyle name="Comma [0] 4 3 8 3 2 4" xfId="33677"/>
    <cellStyle name="Comma [0] 2 3 2 5 4 2 4 2" xfId="33678"/>
    <cellStyle name="Comma [0] 2 3 2 5 4 2 6" xfId="33679"/>
    <cellStyle name="Comma [0] 3 4 2 2" xfId="33680"/>
    <cellStyle name="Comma [0] 3 2 8 7 2 5" xfId="33681"/>
    <cellStyle name="Comma [0] 2 4 5 8 3 2 3" xfId="33682"/>
    <cellStyle name="Comma [0] 2 4 8 6 7" xfId="33683"/>
    <cellStyle name="Comma [0] 2 3 2 5 4 3" xfId="33684"/>
    <cellStyle name="Comma [0] 3 4 2 2 2" xfId="33685"/>
    <cellStyle name="Comma [0] 2 4 8 6 7 2" xfId="33686"/>
    <cellStyle name="Comma [0] 2 3 2 5 4 3 2" xfId="33687"/>
    <cellStyle name="Comma [0] 2 3 2 5 4 3 2 2" xfId="33688"/>
    <cellStyle name="Comma [0] 5 3 6 3" xfId="33689"/>
    <cellStyle name="Comma [0] 2 3 2 5 4 3 2 2 2" xfId="33690"/>
    <cellStyle name="Comma [0] 2 3 2 5 4 3 2 3" xfId="33691"/>
    <cellStyle name="Comma [0] 2 4 2 6 2" xfId="33692"/>
    <cellStyle name="Comma [0] 2 3 2 5 4 3 3" xfId="33693"/>
    <cellStyle name="Comma [0] 3 2 2 3 15" xfId="33694"/>
    <cellStyle name="Comma [0] 2 3 2 5 4 3 3 2" xfId="33695"/>
    <cellStyle name="Comma [0] 2 3 2 5 4 3 4" xfId="33696"/>
    <cellStyle name="Comma [0] 4 3 8 4 2 4" xfId="33697"/>
    <cellStyle name="Comma [0] 2 3 2 5 4 3 4 2" xfId="33698"/>
    <cellStyle name="Comma [0] 2 3 2 5 4 3 5" xfId="33699"/>
    <cellStyle name="Comma [0] 2 3 2 5 4 3 6" xfId="33700"/>
    <cellStyle name="Comma [0] 3 4 2 3" xfId="33701"/>
    <cellStyle name="Comma [0] 3 2 8 7 2 6" xfId="33702"/>
    <cellStyle name="Comma [0] 2 4 5 8 3 2 4" xfId="33703"/>
    <cellStyle name="Comma [0] 2 4 8 6 8" xfId="33704"/>
    <cellStyle name="Comma [0] 2 3 2 5 4 4" xfId="33705"/>
    <cellStyle name="Comma [0] 2 3 3 4 11 2 2 2" xfId="33706"/>
    <cellStyle name="Comma [0] 2 3 2 5 4 4 2" xfId="33707"/>
    <cellStyle name="Comma [0] 2 3 2 5 4 4 2 2" xfId="33708"/>
    <cellStyle name="Comma [0] 2 3 2 5 4 4 3" xfId="33709"/>
    <cellStyle name="Comma [0] 2 3 2 5 4 4 4" xfId="33710"/>
    <cellStyle name="Comma [0] 2 3 2 5 4 4 5" xfId="33711"/>
    <cellStyle name="Comma [0] 3 4 2 4" xfId="33712"/>
    <cellStyle name="Comma [0] 3 2 8 7 2 7" xfId="33713"/>
    <cellStyle name="Comma [0] 2 4 5 8 3 2 5" xfId="33714"/>
    <cellStyle name="Comma [0] 2 4 8 6 9" xfId="33715"/>
    <cellStyle name="Comma [0] 2 3 2 5 4 5" xfId="33716"/>
    <cellStyle name="Comma [0] 2 3 2 5 4 5 2" xfId="33717"/>
    <cellStyle name="Comma [0] 2 3 2 5 4 5 2 2" xfId="33718"/>
    <cellStyle name="Comma [0] 2 3 2 5 4 6" xfId="33719"/>
    <cellStyle name="Comma [0] 2 3 2 5 4 6 2" xfId="33720"/>
    <cellStyle name="Comma [0] 2 3 2 5 4 7" xfId="33721"/>
    <cellStyle name="Comma [0] 3 4 2 6 2" xfId="33722"/>
    <cellStyle name="Comma [0] 2 3 2 6 4 3 2 3" xfId="33723"/>
    <cellStyle name="Comma [0] 3 5 2 2 2 3" xfId="33724"/>
    <cellStyle name="Comma [0] 2 3 2 5 4 7 2" xfId="33725"/>
    <cellStyle name="Comma [0] 2 3 2 5 4 8" xfId="33726"/>
    <cellStyle name="Comma [0] 2 3 2 5 4 9" xfId="33727"/>
    <cellStyle name="Comma [0] 2 4 5 8 3 3" xfId="33728"/>
    <cellStyle name="Comma [0] 2 3 2 5 5" xfId="33729"/>
    <cellStyle name="Comma [0] 3 12 7 5" xfId="33730"/>
    <cellStyle name="Comma [0] 5 6 4 3 4" xfId="33731"/>
    <cellStyle name="Comma [0] 2 3 2 5 5 10" xfId="33732"/>
    <cellStyle name="Comma [0] 4 11 4 9" xfId="33733"/>
    <cellStyle name="Comma [0] 3 2 8 7 3 4" xfId="33734"/>
    <cellStyle name="Comma [0] 2 4 5 8 3 3 2" xfId="33735"/>
    <cellStyle name="Comma [0] 2 4 8 7 6" xfId="33736"/>
    <cellStyle name="Comma [0] 3 4 2 8 3 7" xfId="33737"/>
    <cellStyle name="Comma [0] 2 3 2 5 5 2" xfId="33738"/>
    <cellStyle name="Comma [0] 3 2 8 7 3 4 2" xfId="33739"/>
    <cellStyle name="Comma [0] 2 4 8 7 6 2" xfId="33740"/>
    <cellStyle name="Comma [0] 2 3 2 5 5 2 2" xfId="33741"/>
    <cellStyle name="Comma [0] 2 3 2 5 5 2 2 2" xfId="33742"/>
    <cellStyle name="Comma [0] 2 3 2 5 5 2 2 2 2" xfId="33743"/>
    <cellStyle name="Comma [0] 4 3 3 6 3 3 2" xfId="33744"/>
    <cellStyle name="Comma [0] 2 3 2 5 5 2 2 3" xfId="33745"/>
    <cellStyle name="Comma [0] 2 3 2 5 5 2 3" xfId="33746"/>
    <cellStyle name="Comma [0] 2 3 2 5 5 2 3 2" xfId="33747"/>
    <cellStyle name="Comma [0] 2 3 2 5 5 2 4" xfId="33748"/>
    <cellStyle name="Comma [0] 4 3 9 3 2 4" xfId="33749"/>
    <cellStyle name="Comma [0] 2 3 2 5 5 2 4 2" xfId="33750"/>
    <cellStyle name="Comma [0] 2 3 2 5 5 2 5" xfId="33751"/>
    <cellStyle name="Comma [0] 2 3 2 5 5 2 6" xfId="33752"/>
    <cellStyle name="Comma [0] 3 4 3 2" xfId="33753"/>
    <cellStyle name="Comma [0] 3 2 8 7 3 5" xfId="33754"/>
    <cellStyle name="Comma [0] 2 4 8 7 7" xfId="33755"/>
    <cellStyle name="Comma [0] 2 3 2 5 5 3" xfId="33756"/>
    <cellStyle name="Comma [0] 3 4 3 2 2" xfId="33757"/>
    <cellStyle name="Comma [0] 2 4 8 7 7 2" xfId="33758"/>
    <cellStyle name="Comma [0] 2 3 2 5 5 3 2" xfId="33759"/>
    <cellStyle name="Comma [0] 2 3 2 5 5 3 2 2" xfId="33760"/>
    <cellStyle name="Comma [0] 2 3 2 5 5 3 2 2 2" xfId="33761"/>
    <cellStyle name="Comma [0] 2 3 2 5 5 3 2 3" xfId="33762"/>
    <cellStyle name="Comma [0] 4 10 5 7 2" xfId="33763"/>
    <cellStyle name="Comma [0] 3 4 3 2 2 5" xfId="33764"/>
    <cellStyle name="Comma [0] 3 3 6 7 2 2 2 2" xfId="33765"/>
    <cellStyle name="Comma [0] 3 2 8 6 4 2 2" xfId="33766"/>
    <cellStyle name="Comma [0] 2 4 7 8 4 2" xfId="33767"/>
    <cellStyle name="Comma [0] 2 3 2 5 5 3 2 5" xfId="33768"/>
    <cellStyle name="Comma [0] 2 3 2 5 5 3 3" xfId="33769"/>
    <cellStyle name="Comma [0] 2 3 2 5 5 3 3 2" xfId="33770"/>
    <cellStyle name="Comma [0] 2 3 2 5 5 3 4" xfId="33771"/>
    <cellStyle name="Comma [0] 4 3 9 4 2 4" xfId="33772"/>
    <cellStyle name="Comma [0] 2 3 2 5 5 3 4 2" xfId="33773"/>
    <cellStyle name="Comma [0] 2 3 2 5 5 3 5" xfId="33774"/>
    <cellStyle name="Comma [0] 2 3 2 5 5 3 6" xfId="33775"/>
    <cellStyle name="Comma [0] 2 3 2 5 5 3 7" xfId="33776"/>
    <cellStyle name="Comma [0] 3 4 3 3" xfId="33777"/>
    <cellStyle name="Comma [0] 3 2 8 7 3 6" xfId="33778"/>
    <cellStyle name="Comma [0] 2 4 8 7 8" xfId="33779"/>
    <cellStyle name="Comma [0] 3 4 4 11 2 2" xfId="33780"/>
    <cellStyle name="Comma [0] 2 3 2 5 5 4" xfId="33781"/>
    <cellStyle name="Comma [0] 3 4 4 11 2 2 2" xfId="33782"/>
    <cellStyle name="Comma [0] 2 3 2 5 5 4 2" xfId="33783"/>
    <cellStyle name="Comma [0] 2 3 2 5 5 4 2 2" xfId="33784"/>
    <cellStyle name="Comma [0] 2 3 2 5 5 4 3" xfId="33785"/>
    <cellStyle name="Comma [0] 2 3 2 5 5 4 4" xfId="33786"/>
    <cellStyle name="Comma [0] 2 3 2 5 5 4 5" xfId="33787"/>
    <cellStyle name="Comma [0] 3 4 3 4" xfId="33788"/>
    <cellStyle name="Comma [0] 3 2 8 7 3 7" xfId="33789"/>
    <cellStyle name="Comma [0] 2 4 8 7 9" xfId="33790"/>
    <cellStyle name="Comma [0] 3 4 4 11 2 3" xfId="33791"/>
    <cellStyle name="Comma [0] 2 3 2 5 5 5" xfId="33792"/>
    <cellStyle name="Comma [0] 2 3 2 5 5 5 2" xfId="33793"/>
    <cellStyle name="Comma [0] 2 3 2 5 5 5 2 2" xfId="33794"/>
    <cellStyle name="Comma [0] 2 3 2 5 5 5 4" xfId="33795"/>
    <cellStyle name="Comma [0] 2 3 2 5 5 5 5" xfId="33796"/>
    <cellStyle name="Comma [0] 3 4 4 11 2 4" xfId="33797"/>
    <cellStyle name="Comma [0] 2 3 2 5 5 6" xfId="33798"/>
    <cellStyle name="Comma [0] 3 11 8 2 2 2" xfId="33799"/>
    <cellStyle name="Comma [0] 2 3 2 5 5 6 2" xfId="33800"/>
    <cellStyle name="Comma [0] 3 4 4 11 2 5" xfId="33801"/>
    <cellStyle name="Comma [0] 2 3 2 5 5 7" xfId="33802"/>
    <cellStyle name="Comma [0] 3 5 2 3 2 3" xfId="33803"/>
    <cellStyle name="Comma [0] 2 3 2 5 5 7 2" xfId="33804"/>
    <cellStyle name="Comma [0] 2 3 2 5 5 8" xfId="33805"/>
    <cellStyle name="Comma [0] 2 3 2 5 5 9" xfId="33806"/>
    <cellStyle name="Comma [0] 4 8 13 2" xfId="33807"/>
    <cellStyle name="Comma [0] 3 4 9 2 2 2 2 2" xfId="33808"/>
    <cellStyle name="Comma [0] 2 4 5 8 3 4" xfId="33809"/>
    <cellStyle name="Comma [0] 2 3 2 5 6" xfId="33810"/>
    <cellStyle name="Comma [0] 4 8 13 2 2" xfId="33811"/>
    <cellStyle name="Comma [0] 4 11 5 9" xfId="33812"/>
    <cellStyle name="Comma [0] 3 3 6 7 3 2 4" xfId="33813"/>
    <cellStyle name="Comma [0] 3 2 8 7 4 4" xfId="33814"/>
    <cellStyle name="Comma [0] 2 4 5 8 3 4 2" xfId="33815"/>
    <cellStyle name="Comma [0] 2 4 8 8 6" xfId="33816"/>
    <cellStyle name="Comma [0] 2 3 2 5 6 2" xfId="33817"/>
    <cellStyle name="Comma [0] 2 3 2 5 6 2 2" xfId="33818"/>
    <cellStyle name="Comma [0] 2 3 2 5 6 2 2 2" xfId="33819"/>
    <cellStyle name="Comma [0] 4 20" xfId="33820"/>
    <cellStyle name="Comma [0] 4 15" xfId="33821"/>
    <cellStyle name="Comma [0] 3 9 8 3 3" xfId="33822"/>
    <cellStyle name="Comma [0] 2 3 2 5 6 2 2 2 2" xfId="33823"/>
    <cellStyle name="Comma [0] 4 3 3 7 3 3 2" xfId="33824"/>
    <cellStyle name="Comma [0] 2 3 2 5 6 2 2 3" xfId="33825"/>
    <cellStyle name="Comma [0] 4 11 4 7 2" xfId="33826"/>
    <cellStyle name="Comma [0] 3 2 8 7 3 2 2" xfId="33827"/>
    <cellStyle name="Comma [0] 2 4 8 7 4 2" xfId="33828"/>
    <cellStyle name="Comma [0] 2 3 2 5 6 2 2 5" xfId="33829"/>
    <cellStyle name="Comma [0] 5 4 6 2 4 2" xfId="33830"/>
    <cellStyle name="Comma [0] 2 3 2 5 6 2 3" xfId="33831"/>
    <cellStyle name="Comma [0] 2 3 2 5 6 2 3 2" xfId="33832"/>
    <cellStyle name="Comma [0] 2 3 2 5 6 2 4 2" xfId="33833"/>
    <cellStyle name="Comma [0] 2 3 2 5 6 2 5" xfId="33834"/>
    <cellStyle name="Comma [0] 2 3 2 5 6 2 6" xfId="33835"/>
    <cellStyle name="Comma [0] 2 3 2 5 6 3 2" xfId="33836"/>
    <cellStyle name="Comma [0] 2 3 2 5 6 3 2 2" xfId="33837"/>
    <cellStyle name="Comma [0] 2 3 2 5 6 3 2 2 2" xfId="33838"/>
    <cellStyle name="Comma [0] 2 3 2 5 6 3 2 3" xfId="33839"/>
    <cellStyle name="Comma [0] 2 3 2 5 6 3 3" xfId="33840"/>
    <cellStyle name="Comma [0] 2 3 2 5 6 3 3 2" xfId="33841"/>
    <cellStyle name="Comma [0] 2 3 2 5 6 3 4 2" xfId="33842"/>
    <cellStyle name="Comma [0] 2 3 2 5 6 3 5" xfId="33843"/>
    <cellStyle name="Comma [0] 2 3 2 5 6 3 6" xfId="33844"/>
    <cellStyle name="Comma [0] 3 4 4 11 3 2" xfId="33845"/>
    <cellStyle name="Comma [0] 2 3 2 5 6 4" xfId="33846"/>
    <cellStyle name="Comma [0] 2 3 2 5 6 4 2" xfId="33847"/>
    <cellStyle name="Comma [0] 2 3 2 5 6 4 2 2" xfId="33848"/>
    <cellStyle name="Comma [0] 3 2 2 6 4 2 2 2 2" xfId="33849"/>
    <cellStyle name="Comma [0] 2 3 2 5 6 4 3" xfId="33850"/>
    <cellStyle name="Comma [0] 2 3 2 5 6 4 4" xfId="33851"/>
    <cellStyle name="Comma [0] 2 3 2 5 6 4 5" xfId="33852"/>
    <cellStyle name="Comma [0] 2 3 2 5 6 5" xfId="33853"/>
    <cellStyle name="Comma [0] 2 3 2 5 6 5 2" xfId="33854"/>
    <cellStyle name="Comma [0] 2 3 2 5 6 5 2 2" xfId="33855"/>
    <cellStyle name="Comma [0] 2 3 2 5 6 5 4" xfId="33856"/>
    <cellStyle name="Comma [0] 2 3 2 5 6 5 5" xfId="33857"/>
    <cellStyle name="Comma [0] 2 3 2 5 6 6" xfId="33858"/>
    <cellStyle name="Comma [0] 2 3 2 5 6 6 2" xfId="33859"/>
    <cellStyle name="Comma [0] 2 3 2 5 6 7" xfId="33860"/>
    <cellStyle name="Comma [0] 3 3 8 10 4" xfId="33861"/>
    <cellStyle name="Comma [0] 2 3 2 5 6 7 2" xfId="33862"/>
    <cellStyle name="Comma [0] 2 3 2 5 6 8" xfId="33863"/>
    <cellStyle name="Comma [0] 2 3 2 5 6 9" xfId="33864"/>
    <cellStyle name="Comma [0] 4 8 13 3" xfId="33865"/>
    <cellStyle name="Comma [0] 2 4 5 8 3 5" xfId="33866"/>
    <cellStyle name="Comma [0] 2 3 2 5 7" xfId="33867"/>
    <cellStyle name="Comma [0] 2 3 2 5 7 2 2" xfId="33868"/>
    <cellStyle name="Comma [0] 4 9 8 3 3" xfId="33869"/>
    <cellStyle name="Comma [0] 2 3 2 5 7 2 2 2 2" xfId="33870"/>
    <cellStyle name="Comma [0] 2 3 2 5 7 2 2 5" xfId="33871"/>
    <cellStyle name="Comma [0] 5 4 6 3 4 2" xfId="33872"/>
    <cellStyle name="Comma [0] 2 3 2 5 7 2 3" xfId="33873"/>
    <cellStyle name="Comma [0] 2 3 2 5 7 2 3 2" xfId="33874"/>
    <cellStyle name="Comma [0] 2 3 2 5 7 2 4 2" xfId="33875"/>
    <cellStyle name="Comma [0] 2 3 2 5 7 2 5" xfId="33876"/>
    <cellStyle name="Comma [0] 2 3 4 12 2" xfId="33877"/>
    <cellStyle name="Comma [0] 3 2 2 2 13 2" xfId="33878"/>
    <cellStyle name="Comma [0] 2 3 2 5 7 2 6" xfId="33879"/>
    <cellStyle name="Comma [0] 2 3 4 12 3" xfId="33880"/>
    <cellStyle name="Comma [0] 3 2 2 2 13 3" xfId="33881"/>
    <cellStyle name="Comma [0] 2 3 2 5 7 2 7" xfId="33882"/>
    <cellStyle name="Comma [0] 2 3 4 12 4" xfId="33883"/>
    <cellStyle name="Comma [0] 2 3 2 5 7 3 2" xfId="33884"/>
    <cellStyle name="Comma [0] 2 3 2 5 7 3 2 2" xfId="33885"/>
    <cellStyle name="Comma [0] 2 3 2 5 7 3 2 2 2" xfId="33886"/>
    <cellStyle name="Comma [0] 2 3 2 5 7 3 2 3" xfId="33887"/>
    <cellStyle name="Comma [0] 2 3 2 5 7 3 3" xfId="33888"/>
    <cellStyle name="Comma [0] 2 3 2 5 7 3 3 2" xfId="33889"/>
    <cellStyle name="Comma [0] 2 3 2 5 7 3 5" xfId="33890"/>
    <cellStyle name="Comma [0] 2 3 4 13 2" xfId="33891"/>
    <cellStyle name="Comma [0] 3 2 2 2 14 2" xfId="33892"/>
    <cellStyle name="Comma [0] 2 3 2 5 7 3 6" xfId="33893"/>
    <cellStyle name="Comma [0] 2 3 4 13 3" xfId="33894"/>
    <cellStyle name="Comma [0] 2 3 2 5 7 3 7" xfId="33895"/>
    <cellStyle name="Comma [0] 2 3 4 13 4" xfId="33896"/>
    <cellStyle name="Comma [0] 3 4 4 11 4 2" xfId="33897"/>
    <cellStyle name="Comma [0] 2 3 2 5 7 4" xfId="33898"/>
    <cellStyle name="Comma [0] 2 3 2 5 7 4 2" xfId="33899"/>
    <cellStyle name="Comma [0] 2 3 2 5 7 4 2 2" xfId="33900"/>
    <cellStyle name="Comma [0] 2 3 2 5 7 4 3" xfId="33901"/>
    <cellStyle name="Comma [0] 2 3 2 5 7 4 4" xfId="33902"/>
    <cellStyle name="Comma [0] 2 3 2 5 7 4 5" xfId="33903"/>
    <cellStyle name="Comma [0] 2 3 4 14 2" xfId="33904"/>
    <cellStyle name="Comma [0] 2 3 2 5 7 5" xfId="33905"/>
    <cellStyle name="Comma [0] 2 3 2 5 7 5 2" xfId="33906"/>
    <cellStyle name="Comma [0] 2 3 2 5 7 5 2 2" xfId="33907"/>
    <cellStyle name="Comma [0] 2 3 2 5 7 5 3" xfId="33908"/>
    <cellStyle name="Comma [0] 2 3 2 5 7 5 4" xfId="33909"/>
    <cellStyle name="Comma [0] 2 3 2 5 7 5 5" xfId="33910"/>
    <cellStyle name="Comma [0] 2 3 4 15 2" xfId="33911"/>
    <cellStyle name="Comma [0] 4 8 13 4" xfId="33912"/>
    <cellStyle name="Comma [0] 2 4 5 8 3 6" xfId="33913"/>
    <cellStyle name="Comma [0] 2 3 2 5 8" xfId="33914"/>
    <cellStyle name="Comma [0] 2 3 2 5 8 2" xfId="33915"/>
    <cellStyle name="Comma [0] 2 3 2 5 8 2 2" xfId="33916"/>
    <cellStyle name="Comma [0] 4 2 2 6 4" xfId="33917"/>
    <cellStyle name="Comma [0] 3 2 2 8 3 5 3" xfId="33918"/>
    <cellStyle name="Comma [0] 2 3 2 7 2 3 2 5" xfId="33919"/>
    <cellStyle name="Comma [0] 2 3 2 5 8 2 2 2" xfId="33920"/>
    <cellStyle name="Comma [0] 4 2 2 6 4 2" xfId="33921"/>
    <cellStyle name="Comma [0] 3 2 2 5 11 6" xfId="33922"/>
    <cellStyle name="Comma [0] 2 3 7 10 7" xfId="33923"/>
    <cellStyle name="Comma [0] 2 3 2 5 8 2 2 2 2" xfId="33924"/>
    <cellStyle name="Comma [0] 2 3 2 5 8 2 2 3" xfId="33925"/>
    <cellStyle name="Comma [0] 3 10 6 3 2" xfId="33926"/>
    <cellStyle name="Comma [0] 2 3 2 5 8 2 2 4" xfId="33927"/>
    <cellStyle name="Comma [0] 3 10 6 3 3" xfId="33928"/>
    <cellStyle name="Comma [0] 2 3 2 5 8 2 2 5" xfId="33929"/>
    <cellStyle name="Comma [0] 3 10 6 3 4" xfId="33930"/>
    <cellStyle name="Comma [0] 2 3 2 5 8 2 3 2" xfId="33931"/>
    <cellStyle name="Comma [0] 2 3 2 5 8 2 4" xfId="33932"/>
    <cellStyle name="Comma [0] 2 3 2 5 8 2 4 2" xfId="33933"/>
    <cellStyle name="Comma [0] 2 3 2 5 8 2 5" xfId="33934"/>
    <cellStyle name="Comma [0] 2 3 2 5 8 2 6" xfId="33935"/>
    <cellStyle name="Comma [0] 2 3 2 5 8 2 7" xfId="33936"/>
    <cellStyle name="Comma [0] 2 3 2 5 8 3" xfId="33937"/>
    <cellStyle name="Comma [0] 2 3 2 5 8 3 2" xfId="33938"/>
    <cellStyle name="Comma [0] 2 3 2 5 8 3 2 2" xfId="33939"/>
    <cellStyle name="Comma [0] 2 3 2 5 8 3 2 2 2" xfId="33940"/>
    <cellStyle name="Comma [0] 2 3 2 5 8 3 2 3" xfId="33941"/>
    <cellStyle name="Comma [0] 3 10 7 3 2" xfId="33942"/>
    <cellStyle name="Comma [0] 2 3 2 5 8 3 2 4" xfId="33943"/>
    <cellStyle name="Comma [0] 3 10 7 3 3" xfId="33944"/>
    <cellStyle name="Comma [0] 2 3 2 5 8 3 2 5" xfId="33945"/>
    <cellStyle name="Comma [0] 3 10 7 3 4" xfId="33946"/>
    <cellStyle name="Comma [0] 2 3 2 5 8 3 3" xfId="33947"/>
    <cellStyle name="Comma [0] 2 3 2 5 8 3 3 2" xfId="33948"/>
    <cellStyle name="Comma [0] 2 3 2 5 8 3 4" xfId="33949"/>
    <cellStyle name="Comma [0] 2 3 2 5 8 3 4 2" xfId="33950"/>
    <cellStyle name="Comma [0] 2 3 2 5 8 3 5" xfId="33951"/>
    <cellStyle name="Comma [0] 2 3 2 5 8 3 6" xfId="33952"/>
    <cellStyle name="Comma [0] 2 3 2 5 8 3 7" xfId="33953"/>
    <cellStyle name="Comma [0] 2 3 2 5 8 4" xfId="33954"/>
    <cellStyle name="Comma [0] 2 3 2 5 8 4 2" xfId="33955"/>
    <cellStyle name="Comma [0] 2 3 2 5 8 4 2 2" xfId="33956"/>
    <cellStyle name="Comma [0] 2 3 2 5 8 4 3" xfId="33957"/>
    <cellStyle name="Comma [0] 3 2 10 10" xfId="33958"/>
    <cellStyle name="Comma [0] 2 3 2 5 8 4 4" xfId="33959"/>
    <cellStyle name="Comma [0] 3 2 10 11" xfId="33960"/>
    <cellStyle name="Comma [0] 2 3 2 5 8 4 5" xfId="33961"/>
    <cellStyle name="Comma [0] 3 2 10 12" xfId="33962"/>
    <cellStyle name="Comma [0] 2 3 2 5 8 5" xfId="33963"/>
    <cellStyle name="Comma [0] 2 3 2 5 8 5 2" xfId="33964"/>
    <cellStyle name="Comma [0] 3 6 10 7" xfId="33965"/>
    <cellStyle name="Comma [0] 2 3 2 5 8 5 2 2" xfId="33966"/>
    <cellStyle name="Comma [0] 2 3 2 5 8 5 3" xfId="33967"/>
    <cellStyle name="Comma [0] 2 3 2 5 8 5 4" xfId="33968"/>
    <cellStyle name="Comma [0] 2 3 2 5 8 5 5" xfId="33969"/>
    <cellStyle name="Comma [0] 4 8 13 5" xfId="33970"/>
    <cellStyle name="Comma [0] 2 4 5 8 3 7" xfId="33971"/>
    <cellStyle name="Comma [0] 2 3 2 5 9" xfId="33972"/>
    <cellStyle name="Comma [0] 2 3 2 5 9 2" xfId="33973"/>
    <cellStyle name="Comma [0] 2 3 3 9 7 2 2 3" xfId="33974"/>
    <cellStyle name="Comma [0] 2 3 2 5 9 2 2" xfId="33975"/>
    <cellStyle name="Comma [0] 4 3 2 6 4" xfId="33976"/>
    <cellStyle name="Comma [0] 3 2 2 9 3 5 3" xfId="33977"/>
    <cellStyle name="Comma [0] 2 3 2 7 3 3 2 5" xfId="33978"/>
    <cellStyle name="Comma [0] 2 3 2 5 9 2 2 2" xfId="33979"/>
    <cellStyle name="Comma [0] 2 3 4 2 6 2" xfId="33980"/>
    <cellStyle name="Comma [0] 2 3 2 5 9 2 4" xfId="33981"/>
    <cellStyle name="Comma [0] 2 3 2 5 9 2 5" xfId="33982"/>
    <cellStyle name="Comma [0] 2 3 2 5 9 3" xfId="33983"/>
    <cellStyle name="Comma [0] 2 3 3 9 7 2 2 4" xfId="33984"/>
    <cellStyle name="Comma [0] 2 3 2 5 9 3 2" xfId="33985"/>
    <cellStyle name="Comma [0] 2 3 2 5 9 4" xfId="33986"/>
    <cellStyle name="Comma [0] 2 3 3 9 7 2 2 5" xfId="33987"/>
    <cellStyle name="Comma [0] 2 3 2 5 9 4 2" xfId="33988"/>
    <cellStyle name="Comma [0] 4 3 3 4 4 3" xfId="33989"/>
    <cellStyle name="Comma [0] 2 3 2 6" xfId="33990"/>
    <cellStyle name="Comma [0] 2 3 2 6 10 2 2" xfId="33991"/>
    <cellStyle name="Comma [0] 2 3 2 6 10 2 2 2" xfId="33992"/>
    <cellStyle name="Comma [0] 3 11 4 3" xfId="33993"/>
    <cellStyle name="Comma [0] 3 2 7 3 3 3 2" xfId="33994"/>
    <cellStyle name="Comma [0] 2 3 2 6 10 2 3" xfId="33995"/>
    <cellStyle name="Comma [0] 2 3 4 7 5 2" xfId="33996"/>
    <cellStyle name="Comma [0] 2 3 2 6 10 2 4" xfId="33997"/>
    <cellStyle name="Comma [0] 2 3 4 7 5 3" xfId="33998"/>
    <cellStyle name="Comma [0] 2 3 2 6 10 2 5" xfId="33999"/>
    <cellStyle name="Comma [0] 2 3 4 7 5 4" xfId="34000"/>
    <cellStyle name="Comma [0] 3 10 10" xfId="34001"/>
    <cellStyle name="Comma [0] 2 3 2 6 10 4 2" xfId="34002"/>
    <cellStyle name="Comma [0] 2 3 2 6 11 2 2" xfId="34003"/>
    <cellStyle name="Comma [0] 2 3 2 6 11 2 2 2" xfId="34004"/>
    <cellStyle name="Comma [0] 2 3 2 6 11 2 4" xfId="34005"/>
    <cellStyle name="Comma [0] 2 3 4 8 5 3" xfId="34006"/>
    <cellStyle name="Comma [0] 2 3 2 6 11 2 5" xfId="34007"/>
    <cellStyle name="Comma [0] 2 3 4 8 5 4" xfId="34008"/>
    <cellStyle name="Comma [0] 3 15 10" xfId="34009"/>
    <cellStyle name="Comma [0] 2 3 2 6 11 4 2" xfId="34010"/>
    <cellStyle name="Comma [0] 4 11 10 2 3" xfId="34011"/>
    <cellStyle name="Comma [0] 2 3 2 6 12" xfId="34012"/>
    <cellStyle name="Comma [0] 2 3 2 6 12 2 2" xfId="34013"/>
    <cellStyle name="Comma [0] 3 3 4 4 3 2 4" xfId="34014"/>
    <cellStyle name="Comma [0] 2 3 2 6 12 3" xfId="34015"/>
    <cellStyle name="Comma [0] 2 4 3 5 3 4 2" xfId="34016"/>
    <cellStyle name="Comma [0] 3 3 4 4 3 2 5" xfId="34017"/>
    <cellStyle name="Comma [0] 2 3 2 6 12 4" xfId="34018"/>
    <cellStyle name="Comma [0] 3 2 12 5 2 2" xfId="34019"/>
    <cellStyle name="Comma [0] 4 11 10 2 4" xfId="34020"/>
    <cellStyle name="Comma [0] 2 3 2 6 13" xfId="34021"/>
    <cellStyle name="Comma [0] 2 3 2 6 13 2 2" xfId="34022"/>
    <cellStyle name="Comma [0] 4 11 10 2 5" xfId="34023"/>
    <cellStyle name="Comma [0] 2 3 2 6 14" xfId="34024"/>
    <cellStyle name="Comma [0] 4 2 5 3 3 2 5" xfId="34025"/>
    <cellStyle name="Comma [0] 2 3 2 6 14 2" xfId="34026"/>
    <cellStyle name="Comma [0] 4 2 3 9 2 3" xfId="34027"/>
    <cellStyle name="Comma [0] 3 2 7 2 3 2 2 2" xfId="34028"/>
    <cellStyle name="Comma [0] 2 3 3 7 4 2 2" xfId="34029"/>
    <cellStyle name="Comma [0] 2 3 2 6 15" xfId="34030"/>
    <cellStyle name="Comma [0] 2 3 3 7 4 2 2 2" xfId="34031"/>
    <cellStyle name="Comma [0] 2 3 2 6 15 2" xfId="34032"/>
    <cellStyle name="Comma [0] 4 2 3 9 2 4" xfId="34033"/>
    <cellStyle name="Comma [0] 2 3 3 7 4 2 3" xfId="34034"/>
    <cellStyle name="Comma [0] 2 3 2 6 16" xfId="34035"/>
    <cellStyle name="Comma [0] 2 3 3 7 4 2 5" xfId="34036"/>
    <cellStyle name="Comma [0] 2 3 2 6 18" xfId="34037"/>
    <cellStyle name="Comma [0] 2 3 2 6 2 2 2 2" xfId="34038"/>
    <cellStyle name="Comma [0] 2 3 2 6 2 2 2 2 2" xfId="34039"/>
    <cellStyle name="Comma [0] 2 3 2 6 2 2 2 5" xfId="34040"/>
    <cellStyle name="Comma [0] 2 3 2 6 2 2 3" xfId="34041"/>
    <cellStyle name="Comma [0] 2 3 2 6 2 2 3 2" xfId="34042"/>
    <cellStyle name="Comma [0] 2 3 2 6 2 2 4" xfId="34043"/>
    <cellStyle name="Comma [0] 4 4 6 3 2 4" xfId="34044"/>
    <cellStyle name="Comma [0] 2 3 2 6 2 2 4 2" xfId="34045"/>
    <cellStyle name="Comma [0] 2 3 2 6 2 2 5" xfId="34046"/>
    <cellStyle name="Comma [0] 2 3 8 12 2" xfId="34047"/>
    <cellStyle name="Comma [0] 3 2 2 6 13 2" xfId="34048"/>
    <cellStyle name="Comma [0] 2 3 2 6 2 2 6" xfId="34049"/>
    <cellStyle name="Comma [0] 2 3 8 12 3" xfId="34050"/>
    <cellStyle name="Comma [0] 3 2 2 6 13 3" xfId="34051"/>
    <cellStyle name="Comma [0] 2 3 2 6 2 2 7" xfId="34052"/>
    <cellStyle name="Comma [0] 2 3 8 12 4" xfId="34053"/>
    <cellStyle name="Comma [0] 2 3 2 6 2 3 2" xfId="34054"/>
    <cellStyle name="Comma [0] 2 3 2 6 2 3 2 2" xfId="34055"/>
    <cellStyle name="Comma [0] 2 3 2 6 2 3 2 2 2" xfId="34056"/>
    <cellStyle name="Comma [0] 2 3 2 6 2 3 3" xfId="34057"/>
    <cellStyle name="Comma [0] 2 3 2 6 2 3 3 2" xfId="34058"/>
    <cellStyle name="Comma [0] 2 3 2 6 2 3 5" xfId="34059"/>
    <cellStyle name="Comma [0] 2 3 8 13 2" xfId="34060"/>
    <cellStyle name="Comma [0] 3 2 2 6 14 2" xfId="34061"/>
    <cellStyle name="Comma [0] 2 3 2 6 2 3 6" xfId="34062"/>
    <cellStyle name="Comma [0] 2 3 8 13 3" xfId="34063"/>
    <cellStyle name="Comma [0] 2 3 2 6 2 3 7" xfId="34064"/>
    <cellStyle name="Comma [0] 2 3 8 13 4" xfId="34065"/>
    <cellStyle name="Comma [0] 3 2 3 5 2 2 4" xfId="34066"/>
    <cellStyle name="Comma [0] 3 2 2 2 10 2 5" xfId="34067"/>
    <cellStyle name="Comma [0] 2 3 2 6 2 4 2" xfId="34068"/>
    <cellStyle name="Comma [0] 2 3 6 2 2 2 2 2" xfId="34069"/>
    <cellStyle name="Comma [0] 2 3 2 6 2 4 2 2" xfId="34070"/>
    <cellStyle name="Comma [0] 3 2 3 5 2 2 5" xfId="34071"/>
    <cellStyle name="Comma [0] 2 3 2 6 2 4 3" xfId="34072"/>
    <cellStyle name="Comma [0] 2 3 2 6 2 4 4" xfId="34073"/>
    <cellStyle name="Comma [0] 2 3 2 6 2 4 5" xfId="34074"/>
    <cellStyle name="Comma [0] 2 3 8 14 2" xfId="34075"/>
    <cellStyle name="Comma [0] 2 3 2 6 2 5 2" xfId="34076"/>
    <cellStyle name="Comma [0] 2 3 2 6 2 5 2 2" xfId="34077"/>
    <cellStyle name="Comma [0] 2 3 2 6 2 5 3" xfId="34078"/>
    <cellStyle name="Comma [0] 3 3 12 3 2 3" xfId="34079"/>
    <cellStyle name="Comma [0] 2 3 2 6 2 5 5" xfId="34080"/>
    <cellStyle name="Comma [0] 2 3 8 15 2" xfId="34081"/>
    <cellStyle name="Comma [0] 2 3 2 6 2 6 2" xfId="34082"/>
    <cellStyle name="Comma [0] 2 4 4 4 10" xfId="34083"/>
    <cellStyle name="Comma [0] 2 3 2 6 2 7" xfId="34084"/>
    <cellStyle name="Comma [0] 2 3 6 2 2 2 5" xfId="34085"/>
    <cellStyle name="Comma [0] 2 3 2 6 2 7 2" xfId="34086"/>
    <cellStyle name="Comma [0] 2 3 2 6 2 8" xfId="34087"/>
    <cellStyle name="Comma [0] 2 3 2 6 2 9" xfId="34088"/>
    <cellStyle name="Comma [0] 2 3 2 6 3 2" xfId="34089"/>
    <cellStyle name="Comma [0] 2 3 2 6 3 2 2" xfId="34090"/>
    <cellStyle name="Comma [0] 2 3 2 6 3 2 2 2 2" xfId="34091"/>
    <cellStyle name="Comma [0] 2 3 2 6 3 2 2 5" xfId="34092"/>
    <cellStyle name="Comma [0] 2 3 2 6 3 2 3" xfId="34093"/>
    <cellStyle name="Comma [0] 2 3 2 6 3 2 4" xfId="34094"/>
    <cellStyle name="Comma [0] 4 4 7 3 2 4" xfId="34095"/>
    <cellStyle name="Comma [0] 2 3 2 6 3 2 4 2" xfId="34096"/>
    <cellStyle name="Comma [0] 2 3 2 6 3 2 5" xfId="34097"/>
    <cellStyle name="Comma [0] 2 4 16 2" xfId="34098"/>
    <cellStyle name="Comma [0] 2 4 21 2" xfId="34099"/>
    <cellStyle name="Comma [0] 2 3 2 6 3 2 6" xfId="34100"/>
    <cellStyle name="Comma [0] 2 4 16 3" xfId="34101"/>
    <cellStyle name="Comma [0] 2 3 2 6 3 3" xfId="34102"/>
    <cellStyle name="Comma [0] 2 3 2 6 3 3 2" xfId="34103"/>
    <cellStyle name="Comma [0] 2 3 4 10 2 5" xfId="34104"/>
    <cellStyle name="Comma [0] 2 3 2 6 3 3 3" xfId="34105"/>
    <cellStyle name="Comma [0] 2 3 2 6 3 3 4" xfId="34106"/>
    <cellStyle name="Comma [0] 2 3 2 6 3 3 4 2" xfId="34107"/>
    <cellStyle name="Comma [0] 2 3 2 6 3 3 5" xfId="34108"/>
    <cellStyle name="Comma [0] 2 4 17 2" xfId="34109"/>
    <cellStyle name="Comma [0] 2 3 2 6 3 3 6" xfId="34110"/>
    <cellStyle name="Comma [0] 2 4 17 3" xfId="34111"/>
    <cellStyle name="Comma [0] 4 5 2 3 2 2 2" xfId="34112"/>
    <cellStyle name="Comma [0] 2 3 2 6 3 4" xfId="34113"/>
    <cellStyle name="Comma [0] 2 3 6 2 2 3 2" xfId="34114"/>
    <cellStyle name="Comma [0] 3 2 3 5 3 2 4" xfId="34115"/>
    <cellStyle name="Comma [0] 3 2 2 2 11 2 5" xfId="34116"/>
    <cellStyle name="Comma [0] 2 3 2 6 3 4 2" xfId="34117"/>
    <cellStyle name="Comma [0] 3 2 3 5 3 2 5" xfId="34118"/>
    <cellStyle name="Comma [0] 2 3 2 6 3 4 3" xfId="34119"/>
    <cellStyle name="Comma [0] 2 3 2 6 3 4 4" xfId="34120"/>
    <cellStyle name="Comma [0] 2 3 2 6 3 4 5" xfId="34121"/>
    <cellStyle name="Comma [0] 2 4 18 2" xfId="34122"/>
    <cellStyle name="Comma [0] 2 3 2 6 3 5" xfId="34123"/>
    <cellStyle name="Comma [0] 2 3 2 6 3 5 2" xfId="34124"/>
    <cellStyle name="Comma [0] 2 3 2 6 3 6 2" xfId="34125"/>
    <cellStyle name="Comma [0] 2 3 2 6 3 7" xfId="34126"/>
    <cellStyle name="Comma [0] 4 3 4 6 3 3 2" xfId="34127"/>
    <cellStyle name="Comma [0] 2 3 2 6 5 2 2 3" xfId="34128"/>
    <cellStyle name="Comma [0] 2 3 2 6 3 7 2" xfId="34129"/>
    <cellStyle name="Comma [0] 2 3 2 6 3 8" xfId="34130"/>
    <cellStyle name="Comma [0] 2 3 2 6 3 9" xfId="34131"/>
    <cellStyle name="Comma [0] 3 17 2 5" xfId="34132"/>
    <cellStyle name="Comma [0] 2 3 2 6 4 10" xfId="34133"/>
    <cellStyle name="Comma [0] 2 3 2 6 4 2 2" xfId="34134"/>
    <cellStyle name="Comma [0] 2 3 2 6 4 2 2 2" xfId="34135"/>
    <cellStyle name="Comma [0] 2 3 2 6 4 2 2 5" xfId="34136"/>
    <cellStyle name="Comma [0] 2 3 2 6 4 2 3" xfId="34137"/>
    <cellStyle name="Comma [0] 2 3 2 6 4 2 3 2" xfId="34138"/>
    <cellStyle name="Comma [0] 4 3 9 9 2 2 2" xfId="34139"/>
    <cellStyle name="Comma [0] 2 3 2 6 4 2 4" xfId="34140"/>
    <cellStyle name="Comma [0] 4 4 8 3 2 4" xfId="34141"/>
    <cellStyle name="Comma [0] 2 3 2 6 4 2 4 2" xfId="34142"/>
    <cellStyle name="Comma [0] 2 3 2 6 4 2 5" xfId="34143"/>
    <cellStyle name="Comma [0] 2 3 2 6 4 3" xfId="34144"/>
    <cellStyle name="Comma [0] 2 3 2 6 4 3 2" xfId="34145"/>
    <cellStyle name="Comma [0] 2 3 4 11 2 5" xfId="34146"/>
    <cellStyle name="Comma [0] 2 3 2 6 4 3 2 2" xfId="34147"/>
    <cellStyle name="Comma [0] 2 3 2 6 4 3 3" xfId="34148"/>
    <cellStyle name="Comma [0] 2 3 2 6 4 3 3 2" xfId="34149"/>
    <cellStyle name="Comma [0] 2 3 2 6 4 3 4" xfId="34150"/>
    <cellStyle name="Comma [0] 2 3 2 6 4 3 4 2" xfId="34151"/>
    <cellStyle name="Comma [0] 2 3 2 6 4 3 5" xfId="34152"/>
    <cellStyle name="Comma [0] 2 3 2 6 4 3 6" xfId="34153"/>
    <cellStyle name="Comma [0] 2 3 2 6 4 4" xfId="34154"/>
    <cellStyle name="Comma [0] 2 3 6 2 2 4 2" xfId="34155"/>
    <cellStyle name="Comma [0] 2 3 2 6 4 4 2" xfId="34156"/>
    <cellStyle name="Comma [0] 2 3 2 6 4 4 2 2" xfId="34157"/>
    <cellStyle name="Comma [0] 2 3 2 6 4 4 3" xfId="34158"/>
    <cellStyle name="Comma [0] 2 3 2 6 4 4 4" xfId="34159"/>
    <cellStyle name="Comma [0] 2 3 2 6 4 4 5" xfId="34160"/>
    <cellStyle name="Comma [0] 2 3 2 6 4 5" xfId="34161"/>
    <cellStyle name="Comma [0] 2 3 2 6 4 5 2" xfId="34162"/>
    <cellStyle name="Comma [0] 2 3 2 6 4 5 2 2" xfId="34163"/>
    <cellStyle name="Comma [0] 2 3 2 6 4 6" xfId="34164"/>
    <cellStyle name="Comma [0] 2 3 2 6 4 6 2" xfId="34165"/>
    <cellStyle name="Comma [0] 2 3 2 6 4 7" xfId="34166"/>
    <cellStyle name="Comma [0] 3 5 2 6 2" xfId="34167"/>
    <cellStyle name="Comma [0] 2 3 2 6 5 3 2 3" xfId="34168"/>
    <cellStyle name="Comma [0] 3 5 3 2 2 3" xfId="34169"/>
    <cellStyle name="Comma [0] 2 3 2 6 4 7 2" xfId="34170"/>
    <cellStyle name="Comma [0] 2 3 2 6 4 8" xfId="34171"/>
    <cellStyle name="Comma [0] 2 3 2 6 4 9" xfId="34172"/>
    <cellStyle name="Comma [0] 2 3 2 9 5 10" xfId="34173"/>
    <cellStyle name="Comma [0] 2 4 5 8 4 3" xfId="34174"/>
    <cellStyle name="Comma [0] 5 4 3 2 2 2" xfId="34175"/>
    <cellStyle name="Comma [0] 2 3 2 6 5" xfId="34176"/>
    <cellStyle name="Comma [0] 2 3 5 11 2 2 2" xfId="34177"/>
    <cellStyle name="Comma [0] 3 2 4 2 2 2 4" xfId="34178"/>
    <cellStyle name="Comma [0] 2 3 3 3 2 4 2" xfId="34179"/>
    <cellStyle name="Comma [0] 2 3 2 6 5 10" xfId="34180"/>
    <cellStyle name="Comma [0] 5 4 3 2 2 2 2" xfId="34181"/>
    <cellStyle name="Comma [0] 2 3 2 6 5 2" xfId="34182"/>
    <cellStyle name="Comma [0] 2 3 2 6 5 2 2" xfId="34183"/>
    <cellStyle name="Comma [0] 2 3 2 6 5 2 2 2" xfId="34184"/>
    <cellStyle name="Comma [0] 2 3 2 6 5 2 2 5" xfId="34185"/>
    <cellStyle name="Comma [0] 2 3 2 6 5 2 3" xfId="34186"/>
    <cellStyle name="Comma [0] 2 3 2 6 5 2 3 2" xfId="34187"/>
    <cellStyle name="Comma [0] 2 3 2 6 5 2 4" xfId="34188"/>
    <cellStyle name="Comma [0] 2 3 2 6 5 2 4 2" xfId="34189"/>
    <cellStyle name="Comma [0] 2 3 2 6 5 2 5" xfId="34190"/>
    <cellStyle name="Comma [0] 2 3 2 6 5 2 6" xfId="34191"/>
    <cellStyle name="Comma [0] 2 3 2 6 5 3" xfId="34192"/>
    <cellStyle name="Comma [0] 2 3 2 6 5 3 2" xfId="34193"/>
    <cellStyle name="Comma [0] 2 3 2 6 5 3 2 2" xfId="34194"/>
    <cellStyle name="Comma [0] 2 3 2 6 5 3 2 5" xfId="34195"/>
    <cellStyle name="Comma [0] 2 3 2 6 5 3 3" xfId="34196"/>
    <cellStyle name="Comma [0] 2 3 2 6 5 3 3 2" xfId="34197"/>
    <cellStyle name="Comma [0] 2 3 2 6 5 3 4" xfId="34198"/>
    <cellStyle name="Comma [0] 2 3 2 6 5 3 4 2" xfId="34199"/>
    <cellStyle name="Comma [0] 2 3 2 6 5 3 5" xfId="34200"/>
    <cellStyle name="Comma [0] 2 3 2 6 5 3 6" xfId="34201"/>
    <cellStyle name="Comma [0] 3 5 3 2 7" xfId="34202"/>
    <cellStyle name="Comma [0] 3 2 12 2 2 2 2" xfId="34203"/>
    <cellStyle name="Comma [0] 2 3 2 6 5 3 7" xfId="34204"/>
    <cellStyle name="Comma [0] 3 4 4 12 2 2" xfId="34205"/>
    <cellStyle name="Comma [0] 2 3 2 6 5 4" xfId="34206"/>
    <cellStyle name="Comma [0] 2 3 2 6 5 4 2" xfId="34207"/>
    <cellStyle name="Comma [0] 2 3 2 6 5 4 2 2" xfId="34208"/>
    <cellStyle name="Comma [0] 2 3 2 6 5 4 3" xfId="34209"/>
    <cellStyle name="Comma [0] 2 3 2 6 5 4 4" xfId="34210"/>
    <cellStyle name="Comma [0] 2 3 2 6 5 4 5" xfId="34211"/>
    <cellStyle name="Comma [0] 2 3 2 6 5 5" xfId="34212"/>
    <cellStyle name="Comma [0] 2 3 2 6 5 5 2" xfId="34213"/>
    <cellStyle name="Comma [0] 2 3 2 6 5 5 2 2" xfId="34214"/>
    <cellStyle name="Comma [0] 2 3 2 6 5 5 4" xfId="34215"/>
    <cellStyle name="Comma [0] 2 3 2 6 5 5 5" xfId="34216"/>
    <cellStyle name="Comma [0] 2 3 2 6 5 6" xfId="34217"/>
    <cellStyle name="Comma [0] 3 10 11 2 2 2" xfId="34218"/>
    <cellStyle name="Comma [0] 2 3 2 6 5 6 2" xfId="34219"/>
    <cellStyle name="Comma [0] 2 3 2 6 5 7" xfId="34220"/>
    <cellStyle name="Comma [0] 3 5 3 3 2 3" xfId="34221"/>
    <cellStyle name="Comma [0] 2 3 2 6 5 7 2" xfId="34222"/>
    <cellStyle name="Comma [0] 2 3 2 6 5 9" xfId="34223"/>
    <cellStyle name="Comma [0] 4 8 14 2" xfId="34224"/>
    <cellStyle name="Comma [0] 2 4 5 8 4 4" xfId="34225"/>
    <cellStyle name="Comma [0] 5 4 3 2 2 3" xfId="34226"/>
    <cellStyle name="Comma [0] 2 3 2 6 6" xfId="34227"/>
    <cellStyle name="Comma [0] 3 5 12 5" xfId="34228"/>
    <cellStyle name="Comma [0] 2 3 3 6 8 3 2 5" xfId="34229"/>
    <cellStyle name="Comma [0] 4 5 6 2 2 5" xfId="34230"/>
    <cellStyle name="Comma [0] 2 3 2 6 6 10" xfId="34231"/>
    <cellStyle name="Comma [0] 2 3 2 6 6 2" xfId="34232"/>
    <cellStyle name="Comma [0] 2 3 2 6 6 2 2" xfId="34233"/>
    <cellStyle name="Comma [0] 2 3 2 6 6 2 2 2" xfId="34234"/>
    <cellStyle name="Comma [0] 3 5 5 10" xfId="34235"/>
    <cellStyle name="Comma [0] 2 3 2 7 3 7 2" xfId="34236"/>
    <cellStyle name="Comma [0] 4 3 4 7 3 3 2" xfId="34237"/>
    <cellStyle name="Comma [0] 2 3 2 6 6 2 2 3" xfId="34238"/>
    <cellStyle name="Comma [0] 2 3 2 6 6 2 2 5" xfId="34239"/>
    <cellStyle name="Comma [0] 5 4 7 2 4 2" xfId="34240"/>
    <cellStyle name="Comma [0] 2 3 2 6 6 2 3" xfId="34241"/>
    <cellStyle name="Comma [0] 2 3 2 6 6 2 4" xfId="34242"/>
    <cellStyle name="Comma [0] 2 3 2 6 6 2 5" xfId="34243"/>
    <cellStyle name="Comma [0] 2 3 2 6 6 2 6" xfId="34244"/>
    <cellStyle name="Comma [0] 2 3 2 6 6 3" xfId="34245"/>
    <cellStyle name="Comma [0] 2 3 2 6 6 3 2" xfId="34246"/>
    <cellStyle name="Comma [0] 2 3 2 6 6 3 2 2" xfId="34247"/>
    <cellStyle name="Comma [0] 3 5 4 2 2 3" xfId="34248"/>
    <cellStyle name="Comma [0] 2 3 2 7 4 7 2" xfId="34249"/>
    <cellStyle name="Comma [0] 3 6 2 6 2" xfId="34250"/>
    <cellStyle name="Comma [0] 2 3 2 6 6 3 2 3" xfId="34251"/>
    <cellStyle name="Comma [0] 2 3 2 6 6 3 2 5" xfId="34252"/>
    <cellStyle name="Comma [0] 2 3 2 6 6 3 3" xfId="34253"/>
    <cellStyle name="Comma [0] 2 3 2 6 6 3 3 2" xfId="34254"/>
    <cellStyle name="Comma [0] 2 3 2 6 6 3 4" xfId="34255"/>
    <cellStyle name="Comma [0] 2 3 2 6 6 3 4 2" xfId="34256"/>
    <cellStyle name="Comma [0] 2 3 2 6 6 3 5" xfId="34257"/>
    <cellStyle name="Comma [0] 2 3 2 6 6 3 6" xfId="34258"/>
    <cellStyle name="Comma [0] 2 3 2 6 6 3 7" xfId="34259"/>
    <cellStyle name="Comma [0] 2 3 2 6 6 4" xfId="34260"/>
    <cellStyle name="Comma [0] 2 3 2 6 6 4 2" xfId="34261"/>
    <cellStyle name="Comma [0] 2 3 2 6 6 4 2 2" xfId="34262"/>
    <cellStyle name="Comma [0] 3 2 2 6 4 3 2 2 2" xfId="34263"/>
    <cellStyle name="Comma [0] 2 3 2 6 6 4 3" xfId="34264"/>
    <cellStyle name="Comma [0] 2 3 2 6 6 4 4" xfId="34265"/>
    <cellStyle name="Comma [0] 2 3 2 6 6 4 5" xfId="34266"/>
    <cellStyle name="Comma [0] 2 3 2 6 6 5" xfId="34267"/>
    <cellStyle name="Comma [0] 2 3 2 6 6 5 2" xfId="34268"/>
    <cellStyle name="Comma [0] 2 3 2 6 6 5 2 2" xfId="34269"/>
    <cellStyle name="Comma [0] 4 2 7 7 2 2 2 2" xfId="34270"/>
    <cellStyle name="Comma [0] 2 3 2 6 6 5 4" xfId="34271"/>
    <cellStyle name="Comma [0] 2 3 2 6 6 5 5" xfId="34272"/>
    <cellStyle name="Comma [0] 2 3 2 6 6 6" xfId="34273"/>
    <cellStyle name="Comma [0] 2 3 2 6 6 6 2" xfId="34274"/>
    <cellStyle name="Comma [0] 2 3 2 6 6 7" xfId="34275"/>
    <cellStyle name="Comma [0] 2 3 2 6 6 7 2" xfId="34276"/>
    <cellStyle name="Comma [0] 2 3 2 6 6 8" xfId="34277"/>
    <cellStyle name="Comma [0] 2 3 2 6 6 9" xfId="34278"/>
    <cellStyle name="Comma [0] 2 4 5 8 4 5" xfId="34279"/>
    <cellStyle name="Comma [0] 5 4 3 2 2 4" xfId="34280"/>
    <cellStyle name="Comma [0] 2 3 2 6 7" xfId="34281"/>
    <cellStyle name="Comma [0] 2 3 2 6 7 10" xfId="34282"/>
    <cellStyle name="Comma [0] 2 3 2 6 7 2 2" xfId="34283"/>
    <cellStyle name="Comma [0] 2 3 2 6 7 2 2 2" xfId="34284"/>
    <cellStyle name="Comma [0] 5 2 10 7" xfId="34285"/>
    <cellStyle name="Comma [0] 2 3 2 8 3 7 2" xfId="34286"/>
    <cellStyle name="Comma [0] 4 3 4 8 3 3 2" xfId="34287"/>
    <cellStyle name="Comma [0] 2 3 2 6 7 2 2 3" xfId="34288"/>
    <cellStyle name="Comma [0] 2 3 2 6 7 2 2 5" xfId="34289"/>
    <cellStyle name="Comma [0] 5 4 7 3 4 2" xfId="34290"/>
    <cellStyle name="Comma [0] 2 3 2 6 7 2 3" xfId="34291"/>
    <cellStyle name="Comma [0] 5 2 11 6" xfId="34292"/>
    <cellStyle name="Comma [0] 2 3 3 11 3 2 4" xfId="34293"/>
    <cellStyle name="Comma [0] 2 3 2 6 7 2 3 2" xfId="34294"/>
    <cellStyle name="Comma [0] 2 3 2 6 7 2 4" xfId="34295"/>
    <cellStyle name="Comma [0] 2 3 2 6 7 2 4 2" xfId="34296"/>
    <cellStyle name="Comma [0] 2 3 2 6 7 2 5" xfId="34297"/>
    <cellStyle name="Comma [0] 2 3 9 12 2" xfId="34298"/>
    <cellStyle name="Comma [0] 3 2 2 7 13 2" xfId="34299"/>
    <cellStyle name="Comma [0] 2 3 2 6 7 2 6" xfId="34300"/>
    <cellStyle name="Comma [0] 2 3 9 12 3" xfId="34301"/>
    <cellStyle name="Comma [0] 3 2 2 7 13 3" xfId="34302"/>
    <cellStyle name="Comma [0] 2 3 2 6 7 2 7" xfId="34303"/>
    <cellStyle name="Comma [0] 2 3 9 12 4" xfId="34304"/>
    <cellStyle name="Comma [0] 2 3 2 6 7 3" xfId="34305"/>
    <cellStyle name="Comma [0] 2 3 2 6 7 3 2" xfId="34306"/>
    <cellStyle name="Comma [0] 2 3 2 6 7 3 2 2" xfId="34307"/>
    <cellStyle name="Comma [0] 3 5 5 2 2 3" xfId="34308"/>
    <cellStyle name="Comma [0] 2 3 2 8 4 7 2" xfId="34309"/>
    <cellStyle name="Comma [0] 3 7 2 6 2" xfId="34310"/>
    <cellStyle name="Comma [0] 2 3 2 6 7 3 2 3" xfId="34311"/>
    <cellStyle name="Comma [0] 2 3 2 6 7 3 2 5" xfId="34312"/>
    <cellStyle name="Comma [0] 2 3 2 6 7 3 3" xfId="34313"/>
    <cellStyle name="Comma [0] 2 3 2 6 7 3 3 2" xfId="34314"/>
    <cellStyle name="Comma [0] 2 3 2 6 7 3 4" xfId="34315"/>
    <cellStyle name="Comma [0] 3 2 2 7 14 2" xfId="34316"/>
    <cellStyle name="Comma [0] 2 3 2 6 7 3 6" xfId="34317"/>
    <cellStyle name="Comma [0] 2 3 9 13 3" xfId="34318"/>
    <cellStyle name="Comma [0] 2 3 2 6 7 3 7" xfId="34319"/>
    <cellStyle name="Comma [0] 2 3 9 13 4" xfId="34320"/>
    <cellStyle name="Comma [0] 2 3 2 6 7 4" xfId="34321"/>
    <cellStyle name="Comma [0] 2 3 2 6 7 4 2" xfId="34322"/>
    <cellStyle name="Comma [0] 2 3 2 6 7 4 2 2" xfId="34323"/>
    <cellStyle name="Comma [0] 2 4 10 5" xfId="34324"/>
    <cellStyle name="Comma [0] 2 3 2 6 7 4 3" xfId="34325"/>
    <cellStyle name="Comma [0] 2 3 2 6 7 4 4" xfId="34326"/>
    <cellStyle name="Comma [0] 2 3 2 6 7 4 5" xfId="34327"/>
    <cellStyle name="Comma [0] 2 3 9 14 2" xfId="34328"/>
    <cellStyle name="Comma [0] 2 3 2 6 7 5" xfId="34329"/>
    <cellStyle name="Comma [0] 2 3 2 6 7 5 2" xfId="34330"/>
    <cellStyle name="Comma [0] 2 3 2 6 7 5 2 2" xfId="34331"/>
    <cellStyle name="Comma [0] 3 14 9" xfId="34332"/>
    <cellStyle name="Comma [0] 2 3 2 6 7 5 3" xfId="34333"/>
    <cellStyle name="Comma [0] 2 3 2 6 7 5 4" xfId="34334"/>
    <cellStyle name="Comma [0] 2 3 2 6 7 5 5" xfId="34335"/>
    <cellStyle name="Comma [0] 2 3 9 15 2" xfId="34336"/>
    <cellStyle name="Comma [0] 2 3 2 6 7 7 2" xfId="34337"/>
    <cellStyle name="Comma [0] 5 4 3 2 2 5" xfId="34338"/>
    <cellStyle name="Comma [0] 3 4 8 6 4 2 2" xfId="34339"/>
    <cellStyle name="Comma [0] 3 3 8 7 2 2 2 2" xfId="34340"/>
    <cellStyle name="Comma [0] 2 3 2 6 8" xfId="34341"/>
    <cellStyle name="Comma [0] 2 3 2 6 8 2 2" xfId="34342"/>
    <cellStyle name="Comma [0] 2 3 2 6 8 2 2 4" xfId="34343"/>
    <cellStyle name="Comma [0] 2 3 2 6 8 2 2 5" xfId="34344"/>
    <cellStyle name="Comma [0] 2 3 2 6 8 2 3" xfId="34345"/>
    <cellStyle name="Comma [0] 2 3 2 6 8 2 4" xfId="34346"/>
    <cellStyle name="Comma [0] 2 3 2 6 8 2 4 2" xfId="34347"/>
    <cellStyle name="Comma [0] 2 3 2 6 8 2 5" xfId="34348"/>
    <cellStyle name="Comma [0] 2 3 2 6 8 2 6" xfId="34349"/>
    <cellStyle name="Comma [0] 2 3 2 6 8 2 7" xfId="34350"/>
    <cellStyle name="Comma [0] 2 3 2 6 8 3 2" xfId="34351"/>
    <cellStyle name="Comma [0] 2 3 2 6 8 3 2 4" xfId="34352"/>
    <cellStyle name="Comma [0] 2 3 2 6 8 3 2 5" xfId="34353"/>
    <cellStyle name="Comma [0] 2 3 2 6 8 3 3" xfId="34354"/>
    <cellStyle name="Comma [0] 2 3 2 6 8 3 4" xfId="34355"/>
    <cellStyle name="Comma [0] 2 3 2 6 8 3 4 2" xfId="34356"/>
    <cellStyle name="Comma [0] 2 3 2 6 8 3 5" xfId="34357"/>
    <cellStyle name="Comma [0] 2 3 2 6 8 3 6" xfId="34358"/>
    <cellStyle name="Comma [0] 2 3 2 6 8 3 7" xfId="34359"/>
    <cellStyle name="Comma [0] 2 3 2 6 8 4 2" xfId="34360"/>
    <cellStyle name="Comma [0] 2 4 2 2 2 2 5" xfId="34361"/>
    <cellStyle name="Comma [0] 3 3 10 10" xfId="34362"/>
    <cellStyle name="Comma [0] 2 3 2 6 8 4 3" xfId="34363"/>
    <cellStyle name="Comma [0] 2 3 2 6 8 4 4" xfId="34364"/>
    <cellStyle name="Comma [0] 2 3 2 6 8 4 5" xfId="34365"/>
    <cellStyle name="Comma [0] 2 3 2 6 8 5" xfId="34366"/>
    <cellStyle name="Comma [0] 2 3 2 6 8 5 2" xfId="34367"/>
    <cellStyle name="Comma [0] 2 3 2 6 8 5 3" xfId="34368"/>
    <cellStyle name="Comma [0] 2 3 2 6 8 5 4" xfId="34369"/>
    <cellStyle name="Comma [0] 2 3 2 6 8 5 5" xfId="34370"/>
    <cellStyle name="Comma [0] 2 3 2 6 8 6 2" xfId="34371"/>
    <cellStyle name="Comma [0] 2 3 2 6 8 7" xfId="34372"/>
    <cellStyle name="Comma [0] 2 3 2 6 8 7 2" xfId="34373"/>
    <cellStyle name="Comma [0] 2 3 2 6 8 8" xfId="34374"/>
    <cellStyle name="Comma [0] 2 3 2 6 9" xfId="34375"/>
    <cellStyle name="Comma [0] 2 3 2 6 9 2" xfId="34376"/>
    <cellStyle name="Comma [0] 2 3 3 9 7 3 2 3" xfId="34377"/>
    <cellStyle name="Comma [0] 2 3 2 6 9 2 2" xfId="34378"/>
    <cellStyle name="Comma [0] 2 3 2 8 3 3 2 5" xfId="34379"/>
    <cellStyle name="Comma [0] 2 3 2 6 9 2 2 2" xfId="34380"/>
    <cellStyle name="Comma [0] 2 3 2 6 9 2 3" xfId="34381"/>
    <cellStyle name="Comma [0] 2 3 5 2 6 2" xfId="34382"/>
    <cellStyle name="Comma [0] 2 3 2 6 9 2 4" xfId="34383"/>
    <cellStyle name="Comma [0] 2 3 2 6 9 2 5" xfId="34384"/>
    <cellStyle name="Comma [0] 2 3 2 6 9 3" xfId="34385"/>
    <cellStyle name="Comma [0] 2 3 3 9 7 3 2 4" xfId="34386"/>
    <cellStyle name="Comma [0] 2 3 2 6 9 3 2" xfId="34387"/>
    <cellStyle name="Comma [0] 2 3 2 6 9 4" xfId="34388"/>
    <cellStyle name="Comma [0] 2 3 3 9 7 3 2 5" xfId="34389"/>
    <cellStyle name="Comma [0] 2 3 2 6 9 4 2" xfId="34390"/>
    <cellStyle name="Comma [0] 2 4 2 2 3 2 5" xfId="34391"/>
    <cellStyle name="Comma [0] 2 3 2 6 9 5" xfId="34392"/>
    <cellStyle name="Comma [0] 4 3 3 4 4 4" xfId="34393"/>
    <cellStyle name="Comma [0] 2 3 2 7" xfId="34394"/>
    <cellStyle name="Comma [0] 2 3 2 7 10" xfId="34395"/>
    <cellStyle name="Comma [0] 2 3 2 7 10 3 2" xfId="34396"/>
    <cellStyle name="Comma [0] 2 3 2 7 10 4 2" xfId="34397"/>
    <cellStyle name="Comma [0] 2 3 2 7 10 5" xfId="34398"/>
    <cellStyle name="Comma [0] 3 2 3 4 5 2 2" xfId="34399"/>
    <cellStyle name="Comma [0] 2 3 2 7 10 6" xfId="34400"/>
    <cellStyle name="Comma [0] 2 3 2 7 10 7" xfId="34401"/>
    <cellStyle name="Comma [0] 2 3 2 7 11" xfId="34402"/>
    <cellStyle name="Comma [0] 3 3 5 2 4 4" xfId="34403"/>
    <cellStyle name="Comma [0] 2 3 2 7 11 3 2" xfId="34404"/>
    <cellStyle name="Comma [0] 3 3 5 2 5 4" xfId="34405"/>
    <cellStyle name="Comma [0] 2 3 2 7 11 4 2" xfId="34406"/>
    <cellStyle name="Comma [0] 2 3 2 7 11 5" xfId="34407"/>
    <cellStyle name="Comma [0] 2 3 2 7 11 6" xfId="34408"/>
    <cellStyle name="Comma [0] 2 3 2 7 11 7" xfId="34409"/>
    <cellStyle name="Comma [0] 2 3 2 7 12" xfId="34410"/>
    <cellStyle name="Comma [0] 3 3 5 3 3 4" xfId="34411"/>
    <cellStyle name="Comma [0] 2 3 2 7 12 2 2" xfId="34412"/>
    <cellStyle name="Comma [0] 2 3 2 7 12 3" xfId="34413"/>
    <cellStyle name="Comma [0] 2 3 2 7 12 4" xfId="34414"/>
    <cellStyle name="Comma [0] 2 3 2 7 12 5" xfId="34415"/>
    <cellStyle name="Comma [0] 2 3 2 7 13" xfId="34416"/>
    <cellStyle name="Comma [0] 3 3 5 4 3 4" xfId="34417"/>
    <cellStyle name="Comma [0] 2 3 2 7 13 2 2" xfId="34418"/>
    <cellStyle name="Comma [0] 2 3 2 7 13 3" xfId="34419"/>
    <cellStyle name="Comma [0] 2 3 2 7 13 4" xfId="34420"/>
    <cellStyle name="Comma [0] 2 3 2 7 13 5" xfId="34421"/>
    <cellStyle name="Comma [0] 2 3 2 7 14" xfId="34422"/>
    <cellStyle name="Comma [0] 2 3 2 7 6 3 2 2" xfId="34423"/>
    <cellStyle name="Comma [0] 2 3 2 7 14 2" xfId="34424"/>
    <cellStyle name="Comma [0] 2 3 2 7 6 3 2 2 2" xfId="34425"/>
    <cellStyle name="Comma [0] 3 6 4 2 2 3" xfId="34426"/>
    <cellStyle name="Comma [0] 2 3 3 7 4 7 2" xfId="34427"/>
    <cellStyle name="Comma [0] 4 6 2 6 2" xfId="34428"/>
    <cellStyle name="Comma [0] 2 3 2 7 15" xfId="34429"/>
    <cellStyle name="Comma [0] 2 3 2 7 6 3 2 3" xfId="34430"/>
    <cellStyle name="Comma [0] 2 3 2 7 15 2" xfId="34431"/>
    <cellStyle name="Comma [0] 2 4 6 5 2 3" xfId="34432"/>
    <cellStyle name="Comma [0] 2 3 2 7 17" xfId="34433"/>
    <cellStyle name="Comma [0] 2 3 2 7 6 3 2 5" xfId="34434"/>
    <cellStyle name="Comma [0] 5 6 6 2 2 2" xfId="34435"/>
    <cellStyle name="Comma [0] 2 3 2 7 18" xfId="34436"/>
    <cellStyle name="Comma [0] 2 3 2 7 2" xfId="34437"/>
    <cellStyle name="Comma [0] 2 3 2 7 2 10" xfId="34438"/>
    <cellStyle name="Comma [0] 2 3 2 7 2 2 2 2" xfId="34439"/>
    <cellStyle name="Comma [0] 2 3 3 3 3 7 2" xfId="34440"/>
    <cellStyle name="Comma [0] 4 3 5 3 3 3 2" xfId="34441"/>
    <cellStyle name="Comma [0] 2 3 2 7 2 2 2 3" xfId="34442"/>
    <cellStyle name="Comma [0] 3 2 2 8 2 5 3" xfId="34443"/>
    <cellStyle name="Comma [0] 2 3 2 7 2 2 2 5" xfId="34444"/>
    <cellStyle name="Comma [0] 2 3 2 7 2 2 3" xfId="34445"/>
    <cellStyle name="Comma [0] 3 10 3 5 5" xfId="34446"/>
    <cellStyle name="Comma [0] 2 3 2 7 2 2 3 2" xfId="34447"/>
    <cellStyle name="Comma [0] 2 3 2 7 2 3 2" xfId="34448"/>
    <cellStyle name="Comma [0] 2 3 2 7 2 3 2 2" xfId="34449"/>
    <cellStyle name="Comma [0] 2 3 3 3 4 7 2" xfId="34450"/>
    <cellStyle name="Comma [0] 4 2 2 6 2" xfId="34451"/>
    <cellStyle name="Comma [0] 2 3 2 7 2 3 2 3" xfId="34452"/>
    <cellStyle name="Comma [0] 2 3 2 7 2 3 3" xfId="34453"/>
    <cellStyle name="Comma [0] 2 3 2 7 2 3 3 2" xfId="34454"/>
    <cellStyle name="Comma [0] 2 3 2 7 2 3 4 2" xfId="34455"/>
    <cellStyle name="Comma [0] 2 3 2 7 2 3 5" xfId="34456"/>
    <cellStyle name="Comma [0] 2 3 2 7 2 3 6" xfId="34457"/>
    <cellStyle name="Comma [0] 2 3 2 7 2 3 7" xfId="34458"/>
    <cellStyle name="Comma [0] 3 4 5 2 3 2 3" xfId="34459"/>
    <cellStyle name="Comma [0] 3 2 3 6 2 2 4" xfId="34460"/>
    <cellStyle name="Comma [0] 2 3 2 7 2 4 2" xfId="34461"/>
    <cellStyle name="Comma [0] 2 3 6 2 3 2 2 2" xfId="34462"/>
    <cellStyle name="Comma [0] 2 3 2 7 2 4 2 2" xfId="34463"/>
    <cellStyle name="Comma [0] 3 4 5 2 3 2 4" xfId="34464"/>
    <cellStyle name="Comma [0] 3 2 3 6 2 2 5" xfId="34465"/>
    <cellStyle name="Comma [0] 2 3 2 7 2 4 3" xfId="34466"/>
    <cellStyle name="Comma [0] 3 11 5 10" xfId="34467"/>
    <cellStyle name="Comma [0] 2 3 2 7 2 5 2" xfId="34468"/>
    <cellStyle name="Comma [0] 2 3 2 7 2 5 2 2" xfId="34469"/>
    <cellStyle name="Comma [0] 2 3 2 7 2 5 3" xfId="34470"/>
    <cellStyle name="Comma [0] 3 3 13 3 2 3" xfId="34471"/>
    <cellStyle name="Comma [0] 2 3 2 7 2 5 5" xfId="34472"/>
    <cellStyle name="Comma [0] 2 3 2 7 2 6 2" xfId="34473"/>
    <cellStyle name="Comma [0] 2 3 2 7 2 7" xfId="34474"/>
    <cellStyle name="Comma [0] 2 3 6 2 3 2 5" xfId="34475"/>
    <cellStyle name="Comma [0] 4 3 4 7 2 3" xfId="34476"/>
    <cellStyle name="Comma [0] 2 3 4 8 2 2 2" xfId="34477"/>
    <cellStyle name="Comma [0] 4 3 4 7 2 3 2" xfId="34478"/>
    <cellStyle name="Comma [0] 2 3 4 8 2 2 2 2" xfId="34479"/>
    <cellStyle name="Comma [0] 2 3 2 7 2 7 2" xfId="34480"/>
    <cellStyle name="Comma [0] 4 3 4 7 2 4" xfId="34481"/>
    <cellStyle name="Comma [0] 2 3 4 8 2 2 3" xfId="34482"/>
    <cellStyle name="Comma [0] 2 3 2 7 2 8" xfId="34483"/>
    <cellStyle name="Comma [0] 2 3 2 7 3" xfId="34484"/>
    <cellStyle name="Comma [0] 2 4 8 7 5 4" xfId="34485"/>
    <cellStyle name="Comma [0] 2 3 2 7 3 10" xfId="34486"/>
    <cellStyle name="Comma [0] 2 3 2 7 3 2" xfId="34487"/>
    <cellStyle name="Comma [0] 3 5 4 10" xfId="34488"/>
    <cellStyle name="Comma [0] 2 3 2 7 3 2 2" xfId="34489"/>
    <cellStyle name="Comma [0] 3 10 4 5 4" xfId="34490"/>
    <cellStyle name="Comma [0] 2 3 2 7 3 2 2 2" xfId="34491"/>
    <cellStyle name="Comma [0] 2 3 2 7 3 2 2 2 2" xfId="34492"/>
    <cellStyle name="Comma [0] 2 3 3 4 3 7 2" xfId="34493"/>
    <cellStyle name="Comma [0] 4 3 5 4 3 3 2" xfId="34494"/>
    <cellStyle name="Comma [0] 2 3 2 7 3 2 2 3" xfId="34495"/>
    <cellStyle name="Comma [0] 3 2 2 9 2 5 3" xfId="34496"/>
    <cellStyle name="Comma [0] 2 3 2 7 3 2 2 5" xfId="34497"/>
    <cellStyle name="Comma [0] 2 3 2 7 3 2 3" xfId="34498"/>
    <cellStyle name="Comma [0] 3 10 4 5 5" xfId="34499"/>
    <cellStyle name="Comma [0] 2 3 2 7 3 2 3 2" xfId="34500"/>
    <cellStyle name="Comma [0] 2 3 3 5 11 2 3" xfId="34501"/>
    <cellStyle name="Comma [0] 2 3 2 7 3 3" xfId="34502"/>
    <cellStyle name="Comma [0] 2 3 2 7 3 3 2" xfId="34503"/>
    <cellStyle name="Comma [0] 2 3 2 7 3 3 2 2" xfId="34504"/>
    <cellStyle name="Comma [0] 2 3 3 4 4 7 2" xfId="34505"/>
    <cellStyle name="Comma [0] 4 3 2 6 2" xfId="34506"/>
    <cellStyle name="Comma [0] 2 3 2 7 3 3 2 3" xfId="34507"/>
    <cellStyle name="Comma [0] 2 3 2 7 3 3 3" xfId="34508"/>
    <cellStyle name="Comma [0] 2 3 2 7 3 3 3 2" xfId="34509"/>
    <cellStyle name="Comma [0] 2 3 2 7 3 3 4 2" xfId="34510"/>
    <cellStyle name="Comma [0] 2 3 2 7 3 3 5" xfId="34511"/>
    <cellStyle name="Comma [0] 2 3 2 7 3 3 6" xfId="34512"/>
    <cellStyle name="Comma [0] 2 3 2 7 3 4" xfId="34513"/>
    <cellStyle name="Comma [0] 2 3 6 2 3 3 2" xfId="34514"/>
    <cellStyle name="Comma [0] 3 2 3 6 3 2 4" xfId="34515"/>
    <cellStyle name="Comma [0] 2 3 2 7 3 4 2" xfId="34516"/>
    <cellStyle name="Comma [0] 2 3 2 7 3 4 2 2" xfId="34517"/>
    <cellStyle name="Comma [0] 3 2 3 6 3 2 5" xfId="34518"/>
    <cellStyle name="Comma [0] 2 3 2 7 3 4 3" xfId="34519"/>
    <cellStyle name="Comma [0] 2 3 2 7 3 4 5" xfId="34520"/>
    <cellStyle name="Comma [0] 2 3 2 7 3 6 2" xfId="34521"/>
    <cellStyle name="Comma [0] 4 3 4 7 3 3" xfId="34522"/>
    <cellStyle name="Comma [0] 2 3 4 8 2 3 2" xfId="34523"/>
    <cellStyle name="Comma [0] 2 3 2 7 3 7" xfId="34524"/>
    <cellStyle name="Comma [0] 2 3 2 7 3 8" xfId="34525"/>
    <cellStyle name="Comma [0] 2 4 5 8 5 2" xfId="34526"/>
    <cellStyle name="Comma [0] 2 3 2 7 4" xfId="34527"/>
    <cellStyle name="Comma [0] 2 3 2 7 4 10" xfId="34528"/>
    <cellStyle name="Comma [0] 3 2 8 9 2 4" xfId="34529"/>
    <cellStyle name="Comma [0] 2 4 5 8 5 2 2" xfId="34530"/>
    <cellStyle name="Comma [0] 2 3 2 7 4 2" xfId="34531"/>
    <cellStyle name="Comma [0] 2 3 2 7 4 2 2" xfId="34532"/>
    <cellStyle name="Comma [0] 3 10 5 5 4" xfId="34533"/>
    <cellStyle name="Comma [0] 2 3 2 7 4 2 2 2" xfId="34534"/>
    <cellStyle name="Comma [0] 3 11 2 10" xfId="34535"/>
    <cellStyle name="Comma [0] 2 3 6 7" xfId="34536"/>
    <cellStyle name="Comma [0] 2 3 2 7 4 2 2 2 2" xfId="34537"/>
    <cellStyle name="Comma [0] 2 3 3 5 3 7 2" xfId="34538"/>
    <cellStyle name="Comma [0] 4 3 5 5 3 3 2" xfId="34539"/>
    <cellStyle name="Comma [0] 2 3 2 7 4 2 2 3" xfId="34540"/>
    <cellStyle name="Comma [0] 2 3 2 7 4 2 2 5" xfId="34541"/>
    <cellStyle name="Comma [0] 2 3 2 7 4 2 3" xfId="34542"/>
    <cellStyle name="Comma [0] 3 10 5 5 5" xfId="34543"/>
    <cellStyle name="Comma [0] 2 3 2 7 4 2 3 2" xfId="34544"/>
    <cellStyle name="Comma [0] 4 5 8 3 2 4" xfId="34545"/>
    <cellStyle name="Comma [0] 2 3 2 7 4 2 4 2" xfId="34546"/>
    <cellStyle name="Comma [0] 2 3 2 7 4 2 5" xfId="34547"/>
    <cellStyle name="Comma [0] 2 3 2 7 4 3" xfId="34548"/>
    <cellStyle name="Comma [0] 2 3 4 4 2 2 2 2" xfId="34549"/>
    <cellStyle name="Comma [0] 2 3 2 7 4 3 2" xfId="34550"/>
    <cellStyle name="Comma [0] 2 3 2 7 4 3 2 2" xfId="34551"/>
    <cellStyle name="Comma [0] 3 11 7 10" xfId="34552"/>
    <cellStyle name="Comma [0] 3 6 2 2 2 3" xfId="34553"/>
    <cellStyle name="Comma [0] 2 3 3 5 4 7 2" xfId="34554"/>
    <cellStyle name="Comma [0] 4 4 2 6 2" xfId="34555"/>
    <cellStyle name="Comma [0] 2 3 2 7 4 3 2 3" xfId="34556"/>
    <cellStyle name="Comma [0] 2 3 2 7 4 3 2 5" xfId="34557"/>
    <cellStyle name="Comma [0] 2 3 2 7 4 3 3" xfId="34558"/>
    <cellStyle name="Comma [0] 2 3 2 7 4 3 3 2" xfId="34559"/>
    <cellStyle name="Comma [0] 2 3 2 7 4 3 4" xfId="34560"/>
    <cellStyle name="Comma [0] 2 3 2 7 4 3 4 2" xfId="34561"/>
    <cellStyle name="Comma [0] 2 3 2 7 4 3 5" xfId="34562"/>
    <cellStyle name="Comma [0] 3 6 2 2 6" xfId="34563"/>
    <cellStyle name="Comma [0] 2 3 3 2 10" xfId="34564"/>
    <cellStyle name="Comma [0] 3 3 4 2 2 3 2" xfId="34565"/>
    <cellStyle name="Comma [0] 2 3 2 7 4 3 6" xfId="34566"/>
    <cellStyle name="Comma [0] 2 3 2 7 4 4" xfId="34567"/>
    <cellStyle name="Comma [0] 2 3 6 2 3 4 2" xfId="34568"/>
    <cellStyle name="Comma [0] 2 3 2 7 4 4 2" xfId="34569"/>
    <cellStyle name="Comma [0] 2 3 2 7 4 4 2 2" xfId="34570"/>
    <cellStyle name="Comma [0] 2 3 2 7 4 4 3" xfId="34571"/>
    <cellStyle name="Comma [0] 3 6 2 3 4" xfId="34572"/>
    <cellStyle name="Comma [0] 3 4 3 8 4 2 2" xfId="34573"/>
    <cellStyle name="Comma [0] 2 3 3 3 7 2 2 2 2" xfId="34574"/>
    <cellStyle name="Comma [0] 2 3 2 7 4 4 4" xfId="34575"/>
    <cellStyle name="Comma [0] 2 3 2 7 4 4 5" xfId="34576"/>
    <cellStyle name="Comma [0] 2 3 2 7 4 5" xfId="34577"/>
    <cellStyle name="Comma [0] 2 3 2 7 4 6" xfId="34578"/>
    <cellStyle name="Comma [0] 2 3 2 7 4 6 2" xfId="34579"/>
    <cellStyle name="Comma [0] 4 3 4 7 4 3" xfId="34580"/>
    <cellStyle name="Comma [0] 3 6 2 6" xfId="34581"/>
    <cellStyle name="Comma [0] 3 4 7 3 3 2 3" xfId="34582"/>
    <cellStyle name="Comma [0] 3 2 5 7 2 2 4" xfId="34583"/>
    <cellStyle name="Comma [0] 2 3 4 8 2 4 2" xfId="34584"/>
    <cellStyle name="Comma [0] 2 3 2 7 4 7" xfId="34585"/>
    <cellStyle name="Comma [0] 2 3 2 7 4 8" xfId="34586"/>
    <cellStyle name="Comma [0] 2 4 5 8 5 3" xfId="34587"/>
    <cellStyle name="Comma [0] 5 4 3 2 3 2" xfId="34588"/>
    <cellStyle name="Comma [0] 2 3 2 7 5" xfId="34589"/>
    <cellStyle name="Comma [0] 3 3 8 2 6 2" xfId="34590"/>
    <cellStyle name="Comma [0] 2 3 3 3 7 4 2" xfId="34591"/>
    <cellStyle name="Comma [0] 4 2 5 3 2" xfId="34592"/>
    <cellStyle name="Comma [0] 2 3 2 7 5 10" xfId="34593"/>
    <cellStyle name="Comma [0] 2 3 2 7 5 2" xfId="34594"/>
    <cellStyle name="Comma [0] 2 3 2 7 5 2 2" xfId="34595"/>
    <cellStyle name="Comma [0] 3 10 6 5 4" xfId="34596"/>
    <cellStyle name="Comma [0] 2 3 2 7 5 2 2 2" xfId="34597"/>
    <cellStyle name="Comma [0] 2 3 3 6 3 7 2" xfId="34598"/>
    <cellStyle name="Comma [0] 4 3 5 6 3 3 2" xfId="34599"/>
    <cellStyle name="Comma [0] 2 3 2 7 5 2 2 3" xfId="34600"/>
    <cellStyle name="Comma [0] 2 3 2 7 5 2 2 5" xfId="34601"/>
    <cellStyle name="Comma [0] 2 3 2 7 5 2 3" xfId="34602"/>
    <cellStyle name="Comma [0] 3 10 6 5 5" xfId="34603"/>
    <cellStyle name="Comma [0] 2 3 2 7 5 2 3 2" xfId="34604"/>
    <cellStyle name="Comma [0] 2 3 2 7 5 2 4 2" xfId="34605"/>
    <cellStyle name="Comma [0] 2 3 2 7 5 2 5" xfId="34606"/>
    <cellStyle name="Comma [0] 3 3 4 2 3 2 2" xfId="34607"/>
    <cellStyle name="Comma [0] 2 3 2 7 5 2 6" xfId="34608"/>
    <cellStyle name="Comma [0] 2 3 2 7 5 3" xfId="34609"/>
    <cellStyle name="Comma [0] 2 3 2 7 5 3 2" xfId="34610"/>
    <cellStyle name="Comma [0] 2 3 2 7 5 3 2 2" xfId="34611"/>
    <cellStyle name="Comma [0] 2 3 2 7 5 3 2 2 2" xfId="34612"/>
    <cellStyle name="Comma [0] 3 6 3 2 2 3" xfId="34613"/>
    <cellStyle name="Comma [0] 2 3 3 6 4 7 2" xfId="34614"/>
    <cellStyle name="Comma [0] 4 5 2 6 2" xfId="34615"/>
    <cellStyle name="Comma [0] 2 3 2 7 5 3 2 3" xfId="34616"/>
    <cellStyle name="Comma [0] 2 3 2 7 5 3 2 5" xfId="34617"/>
    <cellStyle name="Comma [0] 2 3 2 7 5 3 3" xfId="34618"/>
    <cellStyle name="Comma [0] 2 3 2 7 5 3 3 2" xfId="34619"/>
    <cellStyle name="Comma [0] 2 3 2 7 5 3 4" xfId="34620"/>
    <cellStyle name="Comma [0] 2 3 2 7 5 3 4 2" xfId="34621"/>
    <cellStyle name="Comma [0] 2 3 2 7 5 3 5" xfId="34622"/>
    <cellStyle name="Comma [0] 3 6 3 2 6" xfId="34623"/>
    <cellStyle name="Comma [0] 2 3 3 7 10" xfId="34624"/>
    <cellStyle name="Comma [0] 3 3 4 2 3 3 2" xfId="34625"/>
    <cellStyle name="Comma [0] 2 3 2 7 5 3 6" xfId="34626"/>
    <cellStyle name="Comma [0] 3 6 3 2 7" xfId="34627"/>
    <cellStyle name="Comma [0] 2 3 3 7 11" xfId="34628"/>
    <cellStyle name="Comma [0] 3 2 12 3 2 2 2" xfId="34629"/>
    <cellStyle name="Comma [0] 2 3 2 7 5 3 7" xfId="34630"/>
    <cellStyle name="Comma [0] 3 4 4 13 2 2" xfId="34631"/>
    <cellStyle name="Comma [0] 2 3 2 7 5 4" xfId="34632"/>
    <cellStyle name="Comma [0] 2 3 2 7 5 4 2" xfId="34633"/>
    <cellStyle name="Comma [0] 2 3 2 7 5 4 2 2" xfId="34634"/>
    <cellStyle name="Comma [0] 2 3 2 7 5 4 3" xfId="34635"/>
    <cellStyle name="Comma [0] 2 3 2 7 5 4 4" xfId="34636"/>
    <cellStyle name="Comma [0] 2 3 2 7 5 4 5" xfId="34637"/>
    <cellStyle name="Comma [0] 2 4 4 2 2 2 2 2" xfId="34638"/>
    <cellStyle name="Comma [0] 2 3 2 7 5 5 2 2" xfId="34639"/>
    <cellStyle name="Comma [0] 2 3 2 7 5 5 4" xfId="34640"/>
    <cellStyle name="Comma [0] 2 3 2 7 5 5 5" xfId="34641"/>
    <cellStyle name="Comma [0] 2 3 2 7 5 6 2" xfId="34642"/>
    <cellStyle name="Comma [0] 3 5 4 3 2 3" xfId="34643"/>
    <cellStyle name="Comma [0] 2 3 2 7 5 7 2" xfId="34644"/>
    <cellStyle name="Comma [0] 4 3 4 7 5 5" xfId="34645"/>
    <cellStyle name="Comma [0] 3 6 3 8" xfId="34646"/>
    <cellStyle name="Comma [0] 3 2 10 8 2" xfId="34647"/>
    <cellStyle name="Comma [0] 2 3 2 7 5 9" xfId="34648"/>
    <cellStyle name="Comma [0] 4 8 15 2" xfId="34649"/>
    <cellStyle name="Comma [0] 2 4 5 8 5 4" xfId="34650"/>
    <cellStyle name="Comma [0] 2 3 2 7 6" xfId="34651"/>
    <cellStyle name="Comma [0] 5 14 3 2 2" xfId="34652"/>
    <cellStyle name="Comma [0] 4 2 5 8 2" xfId="34653"/>
    <cellStyle name="Comma [0] 2 3 2 7 6 10" xfId="34654"/>
    <cellStyle name="Comma [0] 3 4 6 4 10" xfId="34655"/>
    <cellStyle name="Comma [0] 2 3 2 7 6 2" xfId="34656"/>
    <cellStyle name="Comma [0] 2 3 2 7 6 2 2" xfId="34657"/>
    <cellStyle name="Comma [0] 3 10 7 5 4" xfId="34658"/>
    <cellStyle name="Comma [0] 5 4 8 2 4 2" xfId="34659"/>
    <cellStyle name="Comma [0] 2 3 2 7 6 2 3" xfId="34660"/>
    <cellStyle name="Comma [0] 3 10 7 5 5" xfId="34661"/>
    <cellStyle name="Comma [0] 2 3 2 7 6 2 3 2" xfId="34662"/>
    <cellStyle name="Comma [0] 2 3 2 7 6 2 4" xfId="34663"/>
    <cellStyle name="Comma [0] 2 3 2 7 6 2 4 2" xfId="34664"/>
    <cellStyle name="Comma [0] 2 3 2 7 6 2 5" xfId="34665"/>
    <cellStyle name="Comma [0] 3 3 4 2 4 2 2" xfId="34666"/>
    <cellStyle name="Comma [0] 2 3 2 7 6 2 6" xfId="34667"/>
    <cellStyle name="Comma [0] 2 3 2 7 6 3" xfId="34668"/>
    <cellStyle name="Comma [0] 2 3 2 7 6 3 2" xfId="34669"/>
    <cellStyle name="Comma [0] 2 3 2 7 6 3 3" xfId="34670"/>
    <cellStyle name="Comma [0] 2 3 2 7 6 3 3 2" xfId="34671"/>
    <cellStyle name="Comma [0] 2 3 2 7 6 3 4" xfId="34672"/>
    <cellStyle name="Comma [0] 2 3 2 7 6 3 4 2" xfId="34673"/>
    <cellStyle name="Comma [0] 2 3 2 7 6 3 5" xfId="34674"/>
    <cellStyle name="Comma [0] 2 3 2 7 6 3 6" xfId="34675"/>
    <cellStyle name="Comma [0] 2 3 2 7 6 3 7" xfId="34676"/>
    <cellStyle name="Comma [0] 2 3 2 7 6 4" xfId="34677"/>
    <cellStyle name="Comma [0] 2 3 2 7 6 4 2" xfId="34678"/>
    <cellStyle name="Comma [0] 2 3 2 7 6 4 2 2" xfId="34679"/>
    <cellStyle name="Comma [0] 2 3 2 7 6 4 3" xfId="34680"/>
    <cellStyle name="Comma [0] 2 3 2 7 6 5 2" xfId="34681"/>
    <cellStyle name="Comma [0] 2 3 2 7 6 5 2 2" xfId="34682"/>
    <cellStyle name="Comma [0] 2 3 2 7 6 6" xfId="34683"/>
    <cellStyle name="Comma [0] 2 3 2 7 6 6 2" xfId="34684"/>
    <cellStyle name="Comma [0] 4 3 6 8 2 2 2" xfId="34685"/>
    <cellStyle name="Comma [0] 2 3 2 7 6 7" xfId="34686"/>
    <cellStyle name="Comma [0] 4 3 6 8 2 2 2 2" xfId="34687"/>
    <cellStyle name="Comma [0] 2 3 2 7 6 7 2" xfId="34688"/>
    <cellStyle name="Comma [0] 4 3 6 8 2 2 3" xfId="34689"/>
    <cellStyle name="Comma [0] 2 3 2 7 6 8" xfId="34690"/>
    <cellStyle name="Comma [0] 3 6 4 8" xfId="34691"/>
    <cellStyle name="Comma [0] 3 2 10 9 2" xfId="34692"/>
    <cellStyle name="Comma [0] 4 3 6 8 2 2 4" xfId="34693"/>
    <cellStyle name="Comma [0] 2 3 2 7 6 9" xfId="34694"/>
    <cellStyle name="Comma [0] 2 4 5 8 5 5" xfId="34695"/>
    <cellStyle name="Comma [0] 2 3 2 7 7" xfId="34696"/>
    <cellStyle name="Comma [0] 2 3 2 7 7 10" xfId="34697"/>
    <cellStyle name="Comma [0] 2 3 2 7 7 2" xfId="34698"/>
    <cellStyle name="Comma [0] 2 3 2 7 7 2 2" xfId="34699"/>
    <cellStyle name="Comma [0] 3 10 8 5 4" xfId="34700"/>
    <cellStyle name="Comma [0] 3 2 10 11 5" xfId="34701"/>
    <cellStyle name="Comma [0] 5 4 8 3 4 2" xfId="34702"/>
    <cellStyle name="Comma [0] 2 3 2 7 7 2 3" xfId="34703"/>
    <cellStyle name="Comma [0] 3 10 8 5 5" xfId="34704"/>
    <cellStyle name="Comma [0] 2 3 2 7 7 2 4" xfId="34705"/>
    <cellStyle name="Comma [0] 2 3 2 7 7 2 5" xfId="34706"/>
    <cellStyle name="Comma [0] 3 3 4 2 5 2 2" xfId="34707"/>
    <cellStyle name="Comma [0] 2 3 2 7 7 2 6" xfId="34708"/>
    <cellStyle name="Comma [0] 2 3 2 7 7 2 7" xfId="34709"/>
    <cellStyle name="Comma [0] 2 3 2 7 7 3" xfId="34710"/>
    <cellStyle name="Comma [0] 2 3 2 7 7 3 6" xfId="34711"/>
    <cellStyle name="Comma [0] 2 3 2 7 7 3 7" xfId="34712"/>
    <cellStyle name="Comma [0] 3 2 10 4 10" xfId="34713"/>
    <cellStyle name="Comma [0] 2 3 2 7 7 4" xfId="34714"/>
    <cellStyle name="Comma [0] 2 3 2 7 8" xfId="34715"/>
    <cellStyle name="Comma [0] 3 6 4 10" xfId="34716"/>
    <cellStyle name="Comma [0] 2 3 2 7 8 2 2" xfId="34717"/>
    <cellStyle name="Comma [0] 2 3 2 7 8 2 3" xfId="34718"/>
    <cellStyle name="Comma [0] 2 3 2 7 8 2 4" xfId="34719"/>
    <cellStyle name="Comma [0] 2 3 2 7 8 2 5" xfId="34720"/>
    <cellStyle name="Comma [0] 2 3 2 7 8 2 6" xfId="34721"/>
    <cellStyle name="Comma [0] 2 3 2 7 8 2 7" xfId="34722"/>
    <cellStyle name="Comma [0] 2 3 2 7 8 3 6" xfId="34723"/>
    <cellStyle name="Comma [0] 2 3 2 7 8 3 7" xfId="34724"/>
    <cellStyle name="Comma [0] 4 3 6 8 2 4 2" xfId="34725"/>
    <cellStyle name="Comma [0] 2 3 2 7 8 7" xfId="34726"/>
    <cellStyle name="Comma [0] 2 3 2 7 8 8" xfId="34727"/>
    <cellStyle name="Comma [0] 2 3 2 7 9" xfId="34728"/>
    <cellStyle name="Comma [0] 2 3 2 7 9 2" xfId="34729"/>
    <cellStyle name="Comma [0] 2 3 2 7 9 2 2" xfId="34730"/>
    <cellStyle name="Comma [0] 2 3 2 7 9 2 3" xfId="34731"/>
    <cellStyle name="Comma [0] 4 2 6 8 9" xfId="34732"/>
    <cellStyle name="Comma [0] 3 2 2 3 3 2 2 2 2" xfId="34733"/>
    <cellStyle name="Comma [0] 2 3 6 2 6 2" xfId="34734"/>
    <cellStyle name="Comma [0] 2 3 2 7 9 2 4" xfId="34735"/>
    <cellStyle name="Comma [0] 2 3 2 7 9 2 5" xfId="34736"/>
    <cellStyle name="Comma [0] 2 3 2 7 9 3" xfId="34737"/>
    <cellStyle name="Comma [0] 2 3 2 7 9 4" xfId="34738"/>
    <cellStyle name="Comma [0] 4 3 3 4 4 5" xfId="34739"/>
    <cellStyle name="Comma [0] 2 3 2 8" xfId="34740"/>
    <cellStyle name="Comma [0] 2 3 8 8 4 5" xfId="34741"/>
    <cellStyle name="Comma [0] 5 3 6 2 2 4" xfId="34742"/>
    <cellStyle name="Comma [0] 2 3 2 8 10 2" xfId="34743"/>
    <cellStyle name="Comma [0] 2 3 2 8 10 2 2" xfId="34744"/>
    <cellStyle name="Comma [0] 2 3 3 3 10" xfId="34745"/>
    <cellStyle name="Comma [0] 2 3 2 8 10 2 3" xfId="34746"/>
    <cellStyle name="Comma [0] 2 3 3 3 11" xfId="34747"/>
    <cellStyle name="Comma [0] 2 3 2 8 10 2 4" xfId="34748"/>
    <cellStyle name="Comma [0] 2 3 3 3 12" xfId="34749"/>
    <cellStyle name="Comma [0] 5 3 6 2 2 5" xfId="34750"/>
    <cellStyle name="Comma [0] 2 3 2 8 10 3" xfId="34751"/>
    <cellStyle name="Comma [0] 2 3 2 8 10 3 2" xfId="34752"/>
    <cellStyle name="Comma [0] 2 3 3 5 6 2 4" xfId="34753"/>
    <cellStyle name="Comma [0] 3 2 10 7 2 6" xfId="34754"/>
    <cellStyle name="Comma [0] 2 3 2 8 10 4" xfId="34755"/>
    <cellStyle name="Comma [0] 2 3 2 8 10 5" xfId="34756"/>
    <cellStyle name="Comma [0] 2 3 2 8 10 6" xfId="34757"/>
    <cellStyle name="Comma [0] 2 3 2 8 10 7" xfId="34758"/>
    <cellStyle name="Comma [0] 2 3 8 8 5 5" xfId="34759"/>
    <cellStyle name="Comma [0] 2 3 2 8 11 2" xfId="34760"/>
    <cellStyle name="Comma [0] 2 3 2 8 11 2 2" xfId="34761"/>
    <cellStyle name="Comma [0] 2 3 3 8 10" xfId="34762"/>
    <cellStyle name="Comma [0] 2 3 2 8 11 3" xfId="34763"/>
    <cellStyle name="Comma [0] 2 3 2 8 11 4" xfId="34764"/>
    <cellStyle name="Comma [0] 2 3 2 8 11 5" xfId="34765"/>
    <cellStyle name="Comma [0] 2 3 2 8 12 2" xfId="34766"/>
    <cellStyle name="Comma [0] 2 3 2 8 12 2 2" xfId="34767"/>
    <cellStyle name="Comma [0] 2 3 2 8 12 3" xfId="34768"/>
    <cellStyle name="Comma [0] 2 3 2 8 12 5" xfId="34769"/>
    <cellStyle name="Comma [0] 2 3 2 8 13" xfId="34770"/>
    <cellStyle name="Comma [0] 3 9 5 2 2 4" xfId="34771"/>
    <cellStyle name="Comma [0] 2 4 4 2 5" xfId="34772"/>
    <cellStyle name="Comma [0] 2 3 2 8 13 2" xfId="34773"/>
    <cellStyle name="Comma [0] 2 3 2 8 14" xfId="34774"/>
    <cellStyle name="Comma [0] 2 4 4 3 5" xfId="34775"/>
    <cellStyle name="Comma [0] 3 2 2 4 6 2 7" xfId="34776"/>
    <cellStyle name="Comma [0] 2 3 2 8 14 2" xfId="34777"/>
    <cellStyle name="Comma [0] 2 3 2 8 15" xfId="34778"/>
    <cellStyle name="Comma [0] 2 3 2 8 16" xfId="34779"/>
    <cellStyle name="Comma [0] 2 3 2 8 17" xfId="34780"/>
    <cellStyle name="Comma [0] 4 3 7 4 2 5" xfId="34781"/>
    <cellStyle name="Comma [0] 2 3 2 8 2" xfId="34782"/>
    <cellStyle name="Comma [0] 3 2 2 3 6 2 2 2" xfId="34783"/>
    <cellStyle name="Comma [0] 2 3 2 8 2 10" xfId="34784"/>
    <cellStyle name="Comma [0] 2 3 2 8 2 2 3" xfId="34785"/>
    <cellStyle name="Comma [0] 3 11 3 5 5" xfId="34786"/>
    <cellStyle name="Comma [0] 2 3 2 8 2 3 2" xfId="34787"/>
    <cellStyle name="Comma [0] 2 3 2 8 2 3 3" xfId="34788"/>
    <cellStyle name="Comma [0] 2 3 2 8 2 3 5" xfId="34789"/>
    <cellStyle name="Comma [0] 2 3 2 8 2 3 6" xfId="34790"/>
    <cellStyle name="Comma [0] 2 3 2 8 2 3 7" xfId="34791"/>
    <cellStyle name="Comma [0] 3 4 5 3 3 2 3" xfId="34792"/>
    <cellStyle name="Comma [0] 3 2 3 7 2 2 4" xfId="34793"/>
    <cellStyle name="Comma [0] 2 3 2 8 2 4 2" xfId="34794"/>
    <cellStyle name="Comma [0] 3 4 5 3 3 2 4" xfId="34795"/>
    <cellStyle name="Comma [0] 3 2 3 7 2 2 5" xfId="34796"/>
    <cellStyle name="Comma [0] 2 3 2 8 2 4 3" xfId="34797"/>
    <cellStyle name="Comma [0] 2 3 2 8 2 4 5" xfId="34798"/>
    <cellStyle name="Comma [0] 3 3 14 3 2 2" xfId="34799"/>
    <cellStyle name="Comma [0] 2 3 2 8 2 5 4" xfId="34800"/>
    <cellStyle name="Comma [0] 3 3 14 3 2 3" xfId="34801"/>
    <cellStyle name="Comma [0] 2 3 2 8 2 5 5" xfId="34802"/>
    <cellStyle name="Comma [0] 2 3 2 8 2 6" xfId="34803"/>
    <cellStyle name="Comma [0] 4 3 6 2 3 2 5" xfId="34804"/>
    <cellStyle name="Comma [0] 2 3 2 8 2 6 2" xfId="34805"/>
    <cellStyle name="Comma [0] 4 3 4 8 2 3" xfId="34806"/>
    <cellStyle name="Comma [0] 2 3 4 8 3 2 2" xfId="34807"/>
    <cellStyle name="Comma [0] 2 3 2 8 2 7" xfId="34808"/>
    <cellStyle name="Comma [0] 4 3 4 8 2 3 2" xfId="34809"/>
    <cellStyle name="Comma [0] 2 3 4 8 3 2 2 2" xfId="34810"/>
    <cellStyle name="Comma [0] 2 3 2 8 2 7 2" xfId="34811"/>
    <cellStyle name="Comma [0] 4 3 4 8 2 4" xfId="34812"/>
    <cellStyle name="Comma [0] 2 3 4 8 3 2 3" xfId="34813"/>
    <cellStyle name="Comma [0] 2 3 2 8 2 8" xfId="34814"/>
    <cellStyle name="Comma [0] 4 3 7 4 2 6" xfId="34815"/>
    <cellStyle name="Comma [0] 2 3 2 8 3" xfId="34816"/>
    <cellStyle name="Comma [0] 3 4 4 6 3 7" xfId="34817"/>
    <cellStyle name="Comma [0] 2 3 4 3 5 2" xfId="34818"/>
    <cellStyle name="Comma [0] 2 3 2 8 3 10" xfId="34819"/>
    <cellStyle name="Comma [0] 2 3 2 8 3 2" xfId="34820"/>
    <cellStyle name="Comma [0] 2 3 2 8 3 2 2" xfId="34821"/>
    <cellStyle name="Comma [0] 3 11 4 5 4" xfId="34822"/>
    <cellStyle name="Comma [0] 2 3 2 8 3 2 2 2" xfId="34823"/>
    <cellStyle name="Comma [0] 4 3 6 4 3 3 2" xfId="34824"/>
    <cellStyle name="Comma [0] 2 3 2 8 3 2 2 3" xfId="34825"/>
    <cellStyle name="Comma [0] 2 3 2 8 3 2 2 5" xfId="34826"/>
    <cellStyle name="Comma [0] 2 3 2 8 3 2 3" xfId="34827"/>
    <cellStyle name="Comma [0] 3 11 4 5 5" xfId="34828"/>
    <cellStyle name="Comma [0] 2 3 2 8 3 2 3 2" xfId="34829"/>
    <cellStyle name="Comma [0] 2 3 2 8 3 3" xfId="34830"/>
    <cellStyle name="Comma [0] 2 3 2 8 3 3 2" xfId="34831"/>
    <cellStyle name="Comma [0] 2 3 2 8 3 3 2 2" xfId="34832"/>
    <cellStyle name="Comma [0] 5 3 2 6 2" xfId="34833"/>
    <cellStyle name="Comma [0] 2 3 2 8 3 3 2 3" xfId="34834"/>
    <cellStyle name="Comma [0] 2 3 2 8 3 3 3" xfId="34835"/>
    <cellStyle name="Comma [0] 2 3 2 8 3 3 3 2" xfId="34836"/>
    <cellStyle name="Comma [0] 2 3 2 8 3 3 4 2" xfId="34837"/>
    <cellStyle name="Comma [0] 2 3 2 8 3 3 5" xfId="34838"/>
    <cellStyle name="Comma [0] 2 3 2 8 3 3 6" xfId="34839"/>
    <cellStyle name="Comma [0] 3 4 2 10 4 2" xfId="34840"/>
    <cellStyle name="Comma [0] 2 3 2 8 3 3 7" xfId="34841"/>
    <cellStyle name="Comma [0] 2 3 2 8 3 4" xfId="34842"/>
    <cellStyle name="Comma [0] 3 2 3 7 3 2 4" xfId="34843"/>
    <cellStyle name="Comma [0] 2 3 2 8 3 4 2" xfId="34844"/>
    <cellStyle name="Comma [0] 2 3 2 8 3 4 2 2" xfId="34845"/>
    <cellStyle name="Comma [0] 3 2 3 7 3 2 5" xfId="34846"/>
    <cellStyle name="Comma [0] 2 3 2 8 3 4 3" xfId="34847"/>
    <cellStyle name="Comma [0] 5 2 3 10" xfId="34848"/>
    <cellStyle name="Comma [0] 2 3 2 8 3 4 5" xfId="34849"/>
    <cellStyle name="Comma [0] 2 3 2 8 3 5" xfId="34850"/>
    <cellStyle name="Comma [0] 2 3 2 8 3 5 2 2" xfId="34851"/>
    <cellStyle name="Comma [0] 2 3 3 7 13 4" xfId="34852"/>
    <cellStyle name="Comma [0] 2 3 2 8 3 6" xfId="34853"/>
    <cellStyle name="Comma [0] 2 3 2 8 3 6 2" xfId="34854"/>
    <cellStyle name="Comma [0] 4 3 4 8 3 3" xfId="34855"/>
    <cellStyle name="Comma [0] 2 3 4 8 3 3 2" xfId="34856"/>
    <cellStyle name="Comma [0] 2 3 2 8 3 7" xfId="34857"/>
    <cellStyle name="Comma [0] 2 3 2 8 3 8" xfId="34858"/>
    <cellStyle name="Comma [0] 2 3 2 8 4 10" xfId="34859"/>
    <cellStyle name="Comma [0] 4 11 2 10" xfId="34860"/>
    <cellStyle name="Comma [0] 2 3 2 8 4 2 2 2" xfId="34861"/>
    <cellStyle name="Comma [0] 2 3 2 8 4 2 2 2 2" xfId="34862"/>
    <cellStyle name="Comma [0] 4 3 6 5 3 3 2" xfId="34863"/>
    <cellStyle name="Comma [0] 2 3 2 8 4 2 2 3" xfId="34864"/>
    <cellStyle name="Comma [0] 2 3 2 8 4 2 2 5" xfId="34865"/>
    <cellStyle name="Comma [0] 2 3 2 8 4 2 3" xfId="34866"/>
    <cellStyle name="Comma [0] 3 11 5 5 5" xfId="34867"/>
    <cellStyle name="Comma [0] 2 3 2 8 4 2 3 2" xfId="34868"/>
    <cellStyle name="Comma [0] 2 3 2 8 4 3 2" xfId="34869"/>
    <cellStyle name="Comma [0] 4 11 7 10" xfId="34870"/>
    <cellStyle name="Comma [0] 2 3 2 8 4 3 2 2" xfId="34871"/>
    <cellStyle name="Comma [0] 5 4 2 6 2" xfId="34872"/>
    <cellStyle name="Comma [0] 2 3 2 8 4 3 2 3" xfId="34873"/>
    <cellStyle name="Comma [0] 2 3 2 8 4 3 2 5" xfId="34874"/>
    <cellStyle name="Comma [0] 2 3 2 8 4 3 3" xfId="34875"/>
    <cellStyle name="Comma [0] 2 3 2 8 4 3 3 2" xfId="34876"/>
    <cellStyle name="Comma [0] 2 3 2 8 4 4 2" xfId="34877"/>
    <cellStyle name="Comma [0] 2 3 2 8 4 4 3" xfId="34878"/>
    <cellStyle name="Comma [0] 5 2 8 10" xfId="34879"/>
    <cellStyle name="Comma [0] 4 2 5 2 2 2 3" xfId="34880"/>
    <cellStyle name="Comma [0] 2 3 2 8 4 4 5" xfId="34881"/>
    <cellStyle name="Comma [0] 2 3 2 8 4 5 2 2" xfId="34882"/>
    <cellStyle name="Comma [0] 2 3 2 8 4 6" xfId="34883"/>
    <cellStyle name="Comma [0] 2 3 2 8 4 6 2" xfId="34884"/>
    <cellStyle name="Comma [0] 2 3 2 8 4 7" xfId="34885"/>
    <cellStyle name="Comma [0] 2 4 2 5 10" xfId="34886"/>
    <cellStyle name="Comma [0] 4 3 4 8 4 3" xfId="34887"/>
    <cellStyle name="Comma [0] 3 7 2 6" xfId="34888"/>
    <cellStyle name="Comma [0] 3 2 5 7 3 2 4" xfId="34889"/>
    <cellStyle name="Comma [0] 2 3 4 8 3 4 2" xfId="34890"/>
    <cellStyle name="Comma [0] 2 3 2 8 4 8" xfId="34891"/>
    <cellStyle name="Comma [0] 2 3 2 8 5 10" xfId="34892"/>
    <cellStyle name="Comma [0] 3 2 2 10 3 2 4" xfId="34893"/>
    <cellStyle name="Comma [0] 2 3 2 8 5 2 2" xfId="34894"/>
    <cellStyle name="Comma [0] 3 11 6 5 4" xfId="34895"/>
    <cellStyle name="Comma [0] 2 3 2 8 5 2 2 2" xfId="34896"/>
    <cellStyle name="Comma [0] 4 3 6 6 3 3 2" xfId="34897"/>
    <cellStyle name="Comma [0] 2 3 2 8 5 2 2 3" xfId="34898"/>
    <cellStyle name="Comma [0] 2 3 2 8 5 2 2 5" xfId="34899"/>
    <cellStyle name="Comma [0] 2 3 2 8 5 2 3" xfId="34900"/>
    <cellStyle name="Comma [0] 3 11 6 5 5" xfId="34901"/>
    <cellStyle name="Comma [0] 2 3 2 8 5 2 3 2" xfId="34902"/>
    <cellStyle name="Comma [0] 2 3 2 8 5 3" xfId="34903"/>
    <cellStyle name="Comma [0] 2 3 2 8 5 3 2" xfId="34904"/>
    <cellStyle name="Comma [0] 2 3 2 8 5 3 2 2" xfId="34905"/>
    <cellStyle name="Comma [0] 5 5 2 6 2" xfId="34906"/>
    <cellStyle name="Comma [0] 2 3 2 8 5 3 2 3" xfId="34907"/>
    <cellStyle name="Comma [0] 2 3 2 8 5 3 2 5" xfId="34908"/>
    <cellStyle name="Comma [0] 2 3 2 8 5 3 3" xfId="34909"/>
    <cellStyle name="Comma [0] 2 3 2 8 5 4" xfId="34910"/>
    <cellStyle name="Comma [0] 2 3 2 8 5 4 2" xfId="34911"/>
    <cellStyle name="Comma [0] 2 3 2 8 5 4 2 2" xfId="34912"/>
    <cellStyle name="Comma [0] 2 3 2 8 5 4 3" xfId="34913"/>
    <cellStyle name="Comma [0] 2 3 2 8 5 5 2 2" xfId="34914"/>
    <cellStyle name="Comma [0] 2 3 2 8 5 6 2" xfId="34915"/>
    <cellStyle name="Comma [0] 3 7 3 6 2" xfId="34916"/>
    <cellStyle name="Comma [0] 2 4 10 6" xfId="34917"/>
    <cellStyle name="Comma [0] 3 5 5 3 2 3" xfId="34918"/>
    <cellStyle name="Comma [0] 2 3 2 8 5 7 2" xfId="34919"/>
    <cellStyle name="Comma [0] 2 3 2 8 6 2 2" xfId="34920"/>
    <cellStyle name="Comma [0] 3 11 7 5 4" xfId="34921"/>
    <cellStyle name="Comma [0] 2 3 2 8 6 2 2 2" xfId="34922"/>
    <cellStyle name="Comma [0] 3 2 2 7 7 4 4" xfId="34923"/>
    <cellStyle name="Comma [0] 2 3 2 8 6 2 2 2 2" xfId="34924"/>
    <cellStyle name="Comma [0] 4 3 6 7 3 3 2" xfId="34925"/>
    <cellStyle name="Comma [0] 2 3 2 8 6 2 2 3" xfId="34926"/>
    <cellStyle name="Comma [0] 2 3 2 8 6 2 2 5" xfId="34927"/>
    <cellStyle name="Comma [0] 2 3 2 8 6 2 3" xfId="34928"/>
    <cellStyle name="Comma [0] 3 11 7 5 5" xfId="34929"/>
    <cellStyle name="Comma [0] 2 3 2 8 6 2 3 2" xfId="34930"/>
    <cellStyle name="Comma [0] 2 3 2 8 6 3" xfId="34931"/>
    <cellStyle name="Comma [0] 2 3 2 8 6 3 2" xfId="34932"/>
    <cellStyle name="Comma [0] 2 3 2 8 6 3 2 2" xfId="34933"/>
    <cellStyle name="Comma [0] 4 2 6 5 5" xfId="34934"/>
    <cellStyle name="Comma [0] 3 2 2 8 7 4 4" xfId="34935"/>
    <cellStyle name="Comma [0] 2 3 2 8 6 3 2 2 2" xfId="34936"/>
    <cellStyle name="Comma [0] 5 6 2 6 2" xfId="34937"/>
    <cellStyle name="Comma [0] 2 3 2 8 6 3 2 3" xfId="34938"/>
    <cellStyle name="Comma [0] 2 3 2 8 6 3 2 5" xfId="34939"/>
    <cellStyle name="Comma [0] 2 3 2 8 6 3 3" xfId="34940"/>
    <cellStyle name="Comma [0] 2 3 2 8 6 4" xfId="34941"/>
    <cellStyle name="Comma [0] 2 3 2 8 6 4 2" xfId="34942"/>
    <cellStyle name="Comma [0] 2 3 2 8 6 4 2 2" xfId="34943"/>
    <cellStyle name="Comma [0] 4 2 5 10 2 2" xfId="34944"/>
    <cellStyle name="Comma [0] 2 3 2 8 6 4 3" xfId="34945"/>
    <cellStyle name="Comma [0] 2 3 2 8 6 5 2" xfId="34946"/>
    <cellStyle name="Comma [0] 2 3 2 8 6 5 2 2" xfId="34947"/>
    <cellStyle name="Comma [0] 2 3 2 8 6 6" xfId="34948"/>
    <cellStyle name="Comma [0] 2 3 2 8 6 6 2" xfId="34949"/>
    <cellStyle name="Comma [0] 4 3 6 8 3 2 2" xfId="34950"/>
    <cellStyle name="Comma [0] 2 3 2 8 6 7" xfId="34951"/>
    <cellStyle name="Comma [0] 4 3 6 8 3 2 2 2" xfId="34952"/>
    <cellStyle name="Comma [0] 2 3 2 8 6 7 2" xfId="34953"/>
    <cellStyle name="Comma [0] 3 2 2 3 6 3 2 2" xfId="34954"/>
    <cellStyle name="Comma [0] 2 3 2 8 7 10" xfId="34955"/>
    <cellStyle name="Comma [0] 2 3 2 8 7 3 2" xfId="34956"/>
    <cellStyle name="Comma [0] 2 3 2 8 7 3 2 2" xfId="34957"/>
    <cellStyle name="Comma [0] 2 3 2 9 7 6" xfId="34958"/>
    <cellStyle name="Comma [0] 5 2 6 5 5" xfId="34959"/>
    <cellStyle name="Comma [0] 2 3 2 8 7 3 2 2 2" xfId="34960"/>
    <cellStyle name="Comma [0] 2 3 2 9 7 6 2" xfId="34961"/>
    <cellStyle name="Comma [0] 5 7 2 6 2" xfId="34962"/>
    <cellStyle name="Comma [0] 2 3 2 8 7 3 2 3" xfId="34963"/>
    <cellStyle name="Comma [0] 2 3 2 9 7 7" xfId="34964"/>
    <cellStyle name="Comma [0] 2 3 2 8 7 3 2 5" xfId="34965"/>
    <cellStyle name="Comma [0] 2 3 2 9 7 9" xfId="34966"/>
    <cellStyle name="Comma [0] 2 3 2 8 7 3 3" xfId="34967"/>
    <cellStyle name="Comma [0] 2 3 2 8 7 3 3 2" xfId="34968"/>
    <cellStyle name="Comma [0] 2 3 2 9 8 6" xfId="34969"/>
    <cellStyle name="Comma [0] 2 3 2 8 7 4 2" xfId="34970"/>
    <cellStyle name="Comma [0] 2 3 2 8 7 4 2 2" xfId="34971"/>
    <cellStyle name="Comma [0] 4 2 5 11 2 2" xfId="34972"/>
    <cellStyle name="Comma [0] 3 4 4 2 2 2 2 2" xfId="34973"/>
    <cellStyle name="Comma [0] 2 3 2 8 7 4 3" xfId="34974"/>
    <cellStyle name="Comma [0] 4 2 5 11 2 4" xfId="34975"/>
    <cellStyle name="Comma [0] 2 3 2 8 7 4 5" xfId="34976"/>
    <cellStyle name="Comma [0] 2 3 2 8 7 5 2 2" xfId="34977"/>
    <cellStyle name="Comma [0] 4 2 5 11 3 2" xfId="34978"/>
    <cellStyle name="Comma [0] 2 3 2 8 7 5 3" xfId="34979"/>
    <cellStyle name="Comma [0] 2 3 2 8 7 5 5" xfId="34980"/>
    <cellStyle name="Comma [0] 2 3 2 8 7 7 2" xfId="34981"/>
    <cellStyle name="Comma [0] 4 2 7 11 2 4" xfId="34982"/>
    <cellStyle name="Comma [0] 2 3 2 8 8 2" xfId="34983"/>
    <cellStyle name="Comma [0] 2 3 2 8 8 2 2" xfId="34984"/>
    <cellStyle name="Comma [0] 2 3 2 8 8 2 2 2" xfId="34985"/>
    <cellStyle name="Comma [0] 2 3 3 8 7 6" xfId="34986"/>
    <cellStyle name="Comma [0] 2 3 2 8 8 2 3" xfId="34987"/>
    <cellStyle name="Comma [0] 4 2 7 11 2 5" xfId="34988"/>
    <cellStyle name="Comma [0] 2 3 2 8 8 3" xfId="34989"/>
    <cellStyle name="Comma [0] 2 3 2 8 8 3 2" xfId="34990"/>
    <cellStyle name="Comma [0] 2 3 2 8 8 4" xfId="34991"/>
    <cellStyle name="Comma [0] 4 3 6 8 3 4 2" xfId="34992"/>
    <cellStyle name="Comma [0] 2 3 2 8 8 7" xfId="34993"/>
    <cellStyle name="Comma [0] 2 3 3 17 2 2 2" xfId="34994"/>
    <cellStyle name="Comma [0] 2 3 2 8 9 2" xfId="34995"/>
    <cellStyle name="Comma [0] 2 3 2 8 9 2 2" xfId="34996"/>
    <cellStyle name="Comma [0] 2 3 2 8 9 2 2 2" xfId="34997"/>
    <cellStyle name="Comma [0] 2 3 2 8 9 2 3" xfId="34998"/>
    <cellStyle name="Comma [0] 2 3 2 8 9 3" xfId="34999"/>
    <cellStyle name="Comma [0] 2 3 2 8 9 3 2" xfId="35000"/>
    <cellStyle name="Comma [0] 2 3 2 8 9 4" xfId="35001"/>
    <cellStyle name="Comma [0] 2 3 2 9" xfId="35002"/>
    <cellStyle name="Comma [0] 4 3 5 5 2 2 4" xfId="35003"/>
    <cellStyle name="Comma [0] 3 4 4 6 2 4 2" xfId="35004"/>
    <cellStyle name="Comma [0] 2 4 7 4 2 2 2 2" xfId="35005"/>
    <cellStyle name="Comma [0] 2 3 2 9 10" xfId="35006"/>
    <cellStyle name="Comma [0] 2 3 2 9 11" xfId="35007"/>
    <cellStyle name="Comma [0] 3 12 4 2 2" xfId="35008"/>
    <cellStyle name="Comma [0] 2 3 2 9 12" xfId="35009"/>
    <cellStyle name="Comma [0] 2 3 9 6 2 3 2" xfId="35010"/>
    <cellStyle name="Comma [0] 3 12 4 2 3" xfId="35011"/>
    <cellStyle name="Comma [0] 2 3 2 9 13" xfId="35012"/>
    <cellStyle name="Comma [0] 3 12 4 2 4" xfId="35013"/>
    <cellStyle name="Comma [0] 2 3 2 9 14" xfId="35014"/>
    <cellStyle name="Comma [0] 3 12 4 2 5" xfId="35015"/>
    <cellStyle name="Comma [0] 2 3 2 9 15" xfId="35016"/>
    <cellStyle name="Comma [0] 3 12 4 2 6" xfId="35017"/>
    <cellStyle name="Comma [0] 5 7 2 10" xfId="35018"/>
    <cellStyle name="Comma [0] 2 3 2 9 16" xfId="35019"/>
    <cellStyle name="Comma [0] 3 12 4 2 7" xfId="35020"/>
    <cellStyle name="Comma [0] 2 3 2 9 17" xfId="35021"/>
    <cellStyle name="Comma [0] 4 3 7 4 3 5" xfId="35022"/>
    <cellStyle name="Comma [0] 2 3 2 9 2" xfId="35023"/>
    <cellStyle name="Comma [0] 2 3 2 9 2 3 2" xfId="35024"/>
    <cellStyle name="Comma [0] 2 3 2 9 2 3 3" xfId="35025"/>
    <cellStyle name="Comma [0] 2 3 2 9 2 3 5" xfId="35026"/>
    <cellStyle name="Comma [0] 2 3 2 9 2 3 6" xfId="35027"/>
    <cellStyle name="Comma [0] 2 3 2 9 2 3 7" xfId="35028"/>
    <cellStyle name="Comma [0] 2 3 2 9 2 5 2 2" xfId="35029"/>
    <cellStyle name="Comma [0] 3 3 15 3 2 2" xfId="35030"/>
    <cellStyle name="Comma [0] 2 3 2 9 2 5 4" xfId="35031"/>
    <cellStyle name="Comma [0] 3 3 15 3 2 3" xfId="35032"/>
    <cellStyle name="Comma [0] 2 3 2 9 2 5 5" xfId="35033"/>
    <cellStyle name="Comma [0] 2 3 2 9 2 6" xfId="35034"/>
    <cellStyle name="Comma [0] 4 3 6 3 3 2 5" xfId="35035"/>
    <cellStyle name="Comma [0] 2 3 2 9 2 6 2" xfId="35036"/>
    <cellStyle name="Comma [0] 2 3 2 9 2 8" xfId="35037"/>
    <cellStyle name="Comma [0] 4 3 7 4 3 6" xfId="35038"/>
    <cellStyle name="Comma [0] 2 3 2 9 3" xfId="35039"/>
    <cellStyle name="Comma [0] 2 3 2 9 3 2" xfId="35040"/>
    <cellStyle name="Comma [0] 2 3 2 9 3 2 2" xfId="35041"/>
    <cellStyle name="Comma [0] 3 12 4 5 4" xfId="35042"/>
    <cellStyle name="Comma [0] 2 3 2 9 3 2 3" xfId="35043"/>
    <cellStyle name="Comma [0] 3 12 4 5 5" xfId="35044"/>
    <cellStyle name="Comma [0] 2 3 2 9 3 3" xfId="35045"/>
    <cellStyle name="Comma [0] 5 2 2 2 5" xfId="35046"/>
    <cellStyle name="Comma [0] 2 3 2 9 3 3 2" xfId="35047"/>
    <cellStyle name="Comma [0] 5 2 2 2 6" xfId="35048"/>
    <cellStyle name="Comma [0] 2 3 2 9 3 3 3" xfId="35049"/>
    <cellStyle name="Comma [0] 2 3 2 9 3 3 5" xfId="35050"/>
    <cellStyle name="Comma [0] 2 3 2 9 3 3 6" xfId="35051"/>
    <cellStyle name="Comma [0] 2 3 2 9 3 3 7" xfId="35052"/>
    <cellStyle name="Comma [0] 2 3 2 9 3 4" xfId="35053"/>
    <cellStyle name="Comma [0] 5 2 2 3 5" xfId="35054"/>
    <cellStyle name="Comma [0] 3 2 3 8 3 2 4" xfId="35055"/>
    <cellStyle name="Comma [0] 2 3 2 9 3 4 2" xfId="35056"/>
    <cellStyle name="Comma [0] 5 2 2 3 6" xfId="35057"/>
    <cellStyle name="Comma [0] 3 2 3 8 3 2 5" xfId="35058"/>
    <cellStyle name="Comma [0] 2 3 2 9 3 4 3" xfId="35059"/>
    <cellStyle name="Comma [0] 5 7 3 10" xfId="35060"/>
    <cellStyle name="Comma [0] 2 3 2 9 3 4 5" xfId="35061"/>
    <cellStyle name="Comma [0] 2 3 2 9 3 5" xfId="35062"/>
    <cellStyle name="Comma [0] 2 3 2 9 3 5 2 2" xfId="35063"/>
    <cellStyle name="Comma [0] 3 3 15 4 2 2" xfId="35064"/>
    <cellStyle name="Comma [0] 2 3 2 9 3 5 4" xfId="35065"/>
    <cellStyle name="Comma [0] 2 3 2 9 3 5 5" xfId="35066"/>
    <cellStyle name="Comma [0] 2 3 2 9 3 6" xfId="35067"/>
    <cellStyle name="Comma [0] 5 2 2 5 5" xfId="35068"/>
    <cellStyle name="Comma [0] 2 3 2 9 3 6 2" xfId="35069"/>
    <cellStyle name="Comma [0] 5 7 2 2 2" xfId="35070"/>
    <cellStyle name="Comma [0] 5 3 2 2 2 2 2" xfId="35071"/>
    <cellStyle name="Comma [0] 2 3 2 9 3 7" xfId="35072"/>
    <cellStyle name="Comma [0] 5 7 2 2 3" xfId="35073"/>
    <cellStyle name="Comma [0] 2 3 2 9 3 8" xfId="35074"/>
    <cellStyle name="Comma [0] 3 2 12 6 2" xfId="35075"/>
    <cellStyle name="Comma [0] 5 7 2 2 4" xfId="35076"/>
    <cellStyle name="Comma [0] 2 3 2 9 3 9" xfId="35077"/>
    <cellStyle name="Comma [0] 2 3 2 9 4 10" xfId="35078"/>
    <cellStyle name="Comma [0] 3 3 17 4" xfId="35079"/>
    <cellStyle name="Comma [0] 2 3 2 9 4 2 2 2" xfId="35080"/>
    <cellStyle name="Comma [0] 2 3 2 9 4 2 3" xfId="35081"/>
    <cellStyle name="Comma [0] 3 12 5 5 5" xfId="35082"/>
    <cellStyle name="Comma [0] 3 3 18 4" xfId="35083"/>
    <cellStyle name="Comma [0] 2 3 2 9 4 2 3 2" xfId="35084"/>
    <cellStyle name="Comma [0] 5 2 3 2 5" xfId="35085"/>
    <cellStyle name="Comma [0] 2 3 2 9 4 3 2" xfId="35086"/>
    <cellStyle name="Comma [0] 2 3 2 9 4 3 2 2" xfId="35087"/>
    <cellStyle name="Comma [0] 5 2 3 2 6" xfId="35088"/>
    <cellStyle name="Comma [0] 2 3 2 9 4 3 3" xfId="35089"/>
    <cellStyle name="Comma [0] 2 3 2 9 4 3 3 2" xfId="35090"/>
    <cellStyle name="Comma [0] 5 2 3 3 5" xfId="35091"/>
    <cellStyle name="Comma [0] 2 3 2 9 4 4 2" xfId="35092"/>
    <cellStyle name="Comma [0] 4 2 3 10 6" xfId="35093"/>
    <cellStyle name="Comma [0] 2 3 2 9 4 4 2 2" xfId="35094"/>
    <cellStyle name="Comma [0] 5 2 3 3 6" xfId="35095"/>
    <cellStyle name="Comma [0] 2 3 2 9 4 4 3" xfId="35096"/>
    <cellStyle name="Comma [0] 4 2 5 3 2 2 3" xfId="35097"/>
    <cellStyle name="Comma [0] 2 3 2 9 4 4 5" xfId="35098"/>
    <cellStyle name="Comma [0] 5 2 3 4 5" xfId="35099"/>
    <cellStyle name="Comma [0] 2 3 2 9 4 5 2" xfId="35100"/>
    <cellStyle name="Comma [0] 2 3 2 9 4 5 2 2" xfId="35101"/>
    <cellStyle name="Comma [0] 2 3 2 9 4 5 3" xfId="35102"/>
    <cellStyle name="Comma [0] 2 3 2 9 4 5 5" xfId="35103"/>
    <cellStyle name="Comma [0] 2 3 2 9 4 6" xfId="35104"/>
    <cellStyle name="Comma [0] 5 2 3 5 5" xfId="35105"/>
    <cellStyle name="Comma [0] 2 3 2 9 4 6 2" xfId="35106"/>
    <cellStyle name="Comma [0] 5 7 2 3 2" xfId="35107"/>
    <cellStyle name="Comma [0] 2 3 2 9 4 7" xfId="35108"/>
    <cellStyle name="Comma [0] 5 7 2 3 3" xfId="35109"/>
    <cellStyle name="Comma [0] 2 3 2 9 4 8" xfId="35110"/>
    <cellStyle name="Comma [0] 4 2 7 2 2 2 2" xfId="35111"/>
    <cellStyle name="Comma [0] 3 8 2 8" xfId="35112"/>
    <cellStyle name="Comma [0] 3 2 12 7 2" xfId="35113"/>
    <cellStyle name="Comma [0] 5 7 2 3 4" xfId="35114"/>
    <cellStyle name="Comma [0] 2 3 2 9 4 9" xfId="35115"/>
    <cellStyle name="Comma [0] 2 3 2 9 5 2 2" xfId="35116"/>
    <cellStyle name="Comma [0] 3 12 6 5 4" xfId="35117"/>
    <cellStyle name="Comma [0] 2 3 2 9 5 2 2 2" xfId="35118"/>
    <cellStyle name="Comma [0] 2 3 2 9 5 2 2 2 2" xfId="35119"/>
    <cellStyle name="Comma [0] 2 3 2 9 5 2 3" xfId="35120"/>
    <cellStyle name="Comma [0] 3 12 6 5 5" xfId="35121"/>
    <cellStyle name="Comma [0] 2 3 2 9 5 3" xfId="35122"/>
    <cellStyle name="Comma [0] 5 2 4 2 5" xfId="35123"/>
    <cellStyle name="Comma [0] 2 3 2 9 5 3 2" xfId="35124"/>
    <cellStyle name="Comma [0] 2 3 2 9 5 3 2 2" xfId="35125"/>
    <cellStyle name="Comma [0] 2 3 2 9 5 3 2 2 2" xfId="35126"/>
    <cellStyle name="Comma [0] 5 2 4 2 6" xfId="35127"/>
    <cellStyle name="Comma [0] 2 3 2 9 5 3 3" xfId="35128"/>
    <cellStyle name="Comma [0] 2 3 2 9 5 3 3 2" xfId="35129"/>
    <cellStyle name="Comma [0] 2 3 2 9 5 4" xfId="35130"/>
    <cellStyle name="Comma [0] 5 2 4 3 5" xfId="35131"/>
    <cellStyle name="Comma [0] 2 3 2 9 5 4 2" xfId="35132"/>
    <cellStyle name="Comma [0] 4 2 8 10 6" xfId="35133"/>
    <cellStyle name="Comma [0] 2 3 2 9 5 4 2 2" xfId="35134"/>
    <cellStyle name="Comma [0] 5 2 4 3 6" xfId="35135"/>
    <cellStyle name="Comma [0] 2 3 2 9 5 4 3" xfId="35136"/>
    <cellStyle name="Comma [0] 5 2 4 4 5" xfId="35137"/>
    <cellStyle name="Comma [0] 2 3 2 9 5 5 2" xfId="35138"/>
    <cellStyle name="Comma [0] 2 3 2 9 5 5 2 2" xfId="35139"/>
    <cellStyle name="Comma [0] 2 3 2 9 5 5 3" xfId="35140"/>
    <cellStyle name="Comma [0] 2 3 2 9 5 6" xfId="35141"/>
    <cellStyle name="Comma [0] 5 2 4 5 5" xfId="35142"/>
    <cellStyle name="Comma [0] 2 3 2 9 5 6 2" xfId="35143"/>
    <cellStyle name="Comma [0] 5 7 2 4 2" xfId="35144"/>
    <cellStyle name="Comma [0] 2 3 2 9 5 7" xfId="35145"/>
    <cellStyle name="Comma [0] 2 3 2 9 6 2 2" xfId="35146"/>
    <cellStyle name="Comma [0] 3 12 7 5 4" xfId="35147"/>
    <cellStyle name="Comma [0] 2 3 2 9 6 2 2 2" xfId="35148"/>
    <cellStyle name="Comma [0] 2 3 2 9 6 2 2 2 2" xfId="35149"/>
    <cellStyle name="Comma [0] 2 3 2 9 6 2 3" xfId="35150"/>
    <cellStyle name="Comma [0] 3 12 7 5 5" xfId="35151"/>
    <cellStyle name="Comma [0] 2 3 2 9 6 2 3 2" xfId="35152"/>
    <cellStyle name="Comma [0] 2 3 2 9 6 3" xfId="35153"/>
    <cellStyle name="Comma [0] 5 2 5 2 5" xfId="35154"/>
    <cellStyle name="Comma [0] 2 3 2 9 6 3 2" xfId="35155"/>
    <cellStyle name="Comma [0] 2 3 2 9 6 3 2 2" xfId="35156"/>
    <cellStyle name="Comma [0] 2 3 2 9 6 3 2 2 2" xfId="35157"/>
    <cellStyle name="Comma [0] 5 2 5 2 6" xfId="35158"/>
    <cellStyle name="Comma [0] 2 3 2 9 6 3 3" xfId="35159"/>
    <cellStyle name="Comma [0] 2 3 2 9 6 3 3 2" xfId="35160"/>
    <cellStyle name="Comma [0] 2 3 2 9 6 4" xfId="35161"/>
    <cellStyle name="Comma [0] 5 2 5 3 5" xfId="35162"/>
    <cellStyle name="Comma [0] 2 3 2 9 6 4 2" xfId="35163"/>
    <cellStyle name="Comma [0] 2 3 2 9 6 4 2 2" xfId="35164"/>
    <cellStyle name="Comma [0] 5 2 5 3 6" xfId="35165"/>
    <cellStyle name="Comma [0] 2 3 2 9 6 4 3" xfId="35166"/>
    <cellStyle name="Comma [0] 2 3 2 9 6 5" xfId="35167"/>
    <cellStyle name="Comma [0] 5 2 5 4 5" xfId="35168"/>
    <cellStyle name="Comma [0] 2 3 2 9 6 5 2" xfId="35169"/>
    <cellStyle name="Comma [0] 2 3 2 9 6 5 2 2" xfId="35170"/>
    <cellStyle name="Comma [0] 2 3 2 9 6 5 3" xfId="35171"/>
    <cellStyle name="Comma [0] 2 3 2 9 6 6" xfId="35172"/>
    <cellStyle name="Comma [0] 5 7 2 5 2" xfId="35173"/>
    <cellStyle name="Comma [0] 4 3 6 8 4 2 2" xfId="35174"/>
    <cellStyle name="Comma [0] 2 3 2 9 6 7" xfId="35175"/>
    <cellStyle name="Comma [0] 5 7 2 5 4" xfId="35176"/>
    <cellStyle name="Comma [0] 2 3 2 9 6 9" xfId="35177"/>
    <cellStyle name="Comma [0] 2 3 2 9 7 2" xfId="35178"/>
    <cellStyle name="Comma [0] 2 3 2 9 7 2 2" xfId="35179"/>
    <cellStyle name="Comma [0] 2 3 2 9 7 2 2 2" xfId="35180"/>
    <cellStyle name="Comma [0] 2 3 2 9 7 2 3" xfId="35181"/>
    <cellStyle name="Comma [0] 2 3 2 9 7 2 3 2" xfId="35182"/>
    <cellStyle name="Comma [0] 2 3 2 9 7 3" xfId="35183"/>
    <cellStyle name="Comma [0] 5 2 6 2 5" xfId="35184"/>
    <cellStyle name="Comma [0] 2 3 2 9 7 3 2" xfId="35185"/>
    <cellStyle name="Comma [0] 2 3 2 9 7 3 2 2" xfId="35186"/>
    <cellStyle name="Comma [0] 5 2 6 2 6" xfId="35187"/>
    <cellStyle name="Comma [0] 3 2 2 6 2 2 2 2" xfId="35188"/>
    <cellStyle name="Comma [0] 2 3 2 9 7 3 3" xfId="35189"/>
    <cellStyle name="Comma [0] 3 8 5 2 3 2" xfId="35190"/>
    <cellStyle name="Comma [0] 3 12 14" xfId="35191"/>
    <cellStyle name="Comma [0] 3 2 2 6 2 2 2 2 2" xfId="35192"/>
    <cellStyle name="Comma [0] 2 3 2 9 7 3 3 2" xfId="35193"/>
    <cellStyle name="Comma [0] 2 3 2 9 7 4" xfId="35194"/>
    <cellStyle name="Comma [0] 5 2 6 3 5" xfId="35195"/>
    <cellStyle name="Comma [0] 2 3 2 9 7 4 2" xfId="35196"/>
    <cellStyle name="Comma [0] 2 3 3 5 13" xfId="35197"/>
    <cellStyle name="Comma [0] 2 3 2 9 7 4 2 2" xfId="35198"/>
    <cellStyle name="Comma [0] 2 3 3 5 13 2" xfId="35199"/>
    <cellStyle name="Comma [0] 5 2 6 3 6" xfId="35200"/>
    <cellStyle name="Comma [0] 3 4 4 2 3 2 2 2" xfId="35201"/>
    <cellStyle name="Comma [0] 3 2 2 6 2 2 3 2" xfId="35202"/>
    <cellStyle name="Comma [0] 2 3 2 9 7 4 3" xfId="35203"/>
    <cellStyle name="Comma [0] 2 3 3 5 14" xfId="35204"/>
    <cellStyle name="Comma [0] 2 3 2 9 7 4 5" xfId="35205"/>
    <cellStyle name="Comma [0] 2 3 3 5 16" xfId="35206"/>
    <cellStyle name="Comma [0] 5 2 6 4 5" xfId="35207"/>
    <cellStyle name="Comma [0] 2 3 2 9 7 5 2" xfId="35208"/>
    <cellStyle name="Comma [0] 3 8 5 4 2 2" xfId="35209"/>
    <cellStyle name="Comma [0] 3 2 10 6 8" xfId="35210"/>
    <cellStyle name="Comma [0] 2 3 2 9 7 5 2 2" xfId="35211"/>
    <cellStyle name="Comma [0] 3 2 2 6 2 2 4 2" xfId="35212"/>
    <cellStyle name="Comma [0] 2 3 2 9 7 5 3" xfId="35213"/>
    <cellStyle name="Comma [0] 2 3 2 9 7 5 5" xfId="35214"/>
    <cellStyle name="Comma [0] 2 3 2 9 7 7 2" xfId="35215"/>
    <cellStyle name="Comma [0] 2 3 2 9 8 2" xfId="35216"/>
    <cellStyle name="Comma [0] 2 3 2 9 8 2 2" xfId="35217"/>
    <cellStyle name="Comma [0] 2 3 2 9 8 2 2 2" xfId="35218"/>
    <cellStyle name="Comma [0] 2 3 2 9 8 2 3" xfId="35219"/>
    <cellStyle name="Comma [0] 2 3 2 9 8 3" xfId="35220"/>
    <cellStyle name="Comma [0] 5 2 7 2 5" xfId="35221"/>
    <cellStyle name="Comma [0] 2 3 2 9 8 3 2" xfId="35222"/>
    <cellStyle name="Comma [0] 2 3 2 9 8 4" xfId="35223"/>
    <cellStyle name="Comma [0] 5 2 7 3 5" xfId="35224"/>
    <cellStyle name="Comma [0] 2 3 2 9 8 4 2" xfId="35225"/>
    <cellStyle name="Comma [0] 2 4 2 5 2 2 5" xfId="35226"/>
    <cellStyle name="Comma [0] 2 3 2 9 8 5" xfId="35227"/>
    <cellStyle name="Comma [0] 5 7 2 7 2" xfId="35228"/>
    <cellStyle name="Comma [0] 2 3 2 9 8 7" xfId="35229"/>
    <cellStyle name="Comma [0] 3 4 10 5 4" xfId="35230"/>
    <cellStyle name="Comma [0] 2 3 2 9 9 2 2" xfId="35231"/>
    <cellStyle name="Comma [0] 3 4 10 5 5" xfId="35232"/>
    <cellStyle name="Comma [0] 2 3 2 9 9 2 3" xfId="35233"/>
    <cellStyle name="Comma [0] 2 3 2 9 9 3" xfId="35234"/>
    <cellStyle name="Comma [0] 5 2 8 2 5" xfId="35235"/>
    <cellStyle name="Comma [0] 2 3 2 9 9 3 2" xfId="35236"/>
    <cellStyle name="Comma [0] 2 3 2 9 9 4" xfId="35237"/>
    <cellStyle name="Comma [0] 5 2 8 3 5" xfId="35238"/>
    <cellStyle name="Comma [0] 2 3 2 9 9 4 2" xfId="35239"/>
    <cellStyle name="Comma [0] 2 4 2 5 3 2 5" xfId="35240"/>
    <cellStyle name="Comma [0] 2 3 2 9 9 5" xfId="35241"/>
    <cellStyle name="Comma [0] 2 3 2 9 9 7" xfId="35242"/>
    <cellStyle name="Comma [0] 2 3 3 10 2 2 2" xfId="35243"/>
    <cellStyle name="Comma [0] 2 3 3 10 2 2 3" xfId="35244"/>
    <cellStyle name="Comma [0] 2 3 3 10 2 2 4" xfId="35245"/>
    <cellStyle name="Comma [0] 2 3 3 10 2 2 5" xfId="35246"/>
    <cellStyle name="Comma [0] 2 3 3 10 2 3" xfId="35247"/>
    <cellStyle name="Comma [0] 4 6 4 3 2 5" xfId="35248"/>
    <cellStyle name="Comma [0] 2 3 3 10 2 3 2" xfId="35249"/>
    <cellStyle name="Comma [0] 2 4 8 2 2 6" xfId="35250"/>
    <cellStyle name="Comma [0] 2 3 3 10 2 4" xfId="35251"/>
    <cellStyle name="Comma [0] 2 3 3 10 2 4 2" xfId="35252"/>
    <cellStyle name="Comma [0] 2 4 8 2 3 6" xfId="35253"/>
    <cellStyle name="Comma [0] 4 3 2 10 2" xfId="35254"/>
    <cellStyle name="Comma [0] 2 4 4 5 7 2" xfId="35255"/>
    <cellStyle name="Comma [0] 2 3 3 10 2 5" xfId="35256"/>
    <cellStyle name="Comma [0] 2 3 3 10 2 6" xfId="35257"/>
    <cellStyle name="Comma [0] 2 3 3 10 2 7" xfId="35258"/>
    <cellStyle name="Comma [0] 2 3 3 10 3 2" xfId="35259"/>
    <cellStyle name="Comma [0] 2 3 3 10 3 2 5" xfId="35260"/>
    <cellStyle name="Comma [0] 2 3 3 10 3 3" xfId="35261"/>
    <cellStyle name="Comma [0] 2 3 3 10 3 4" xfId="35262"/>
    <cellStyle name="Comma [0] 2 3 3 10 3 5" xfId="35263"/>
    <cellStyle name="Comma [0] 2 3 3 10 3 6" xfId="35264"/>
    <cellStyle name="Comma [0] 2 3 3 10 3 7" xfId="35265"/>
    <cellStyle name="Comma [0] 2 3 3 10 4 2" xfId="35266"/>
    <cellStyle name="Comma [0] 2 3 3 10 4 2 2" xfId="35267"/>
    <cellStyle name="Comma [0] 2 3 3 10 4 3" xfId="35268"/>
    <cellStyle name="Comma [0] 2 3 3 10 4 4" xfId="35269"/>
    <cellStyle name="Comma [0] 2 3 3 10 4 5" xfId="35270"/>
    <cellStyle name="Comma [0] 2 3 3 10 5 2" xfId="35271"/>
    <cellStyle name="Comma [0] 2 3 3 10 5 2 2" xfId="35272"/>
    <cellStyle name="Comma [0] 2 3 3 10 5 3" xfId="35273"/>
    <cellStyle name="Comma [0] 2 3 3 10 5 4" xfId="35274"/>
    <cellStyle name="Comma [0] 2 3 3 10 5 5" xfId="35275"/>
    <cellStyle name="Comma [0] 2 3 3 10 6" xfId="35276"/>
    <cellStyle name="Comma [0] 3 2 10 7 4 2" xfId="35277"/>
    <cellStyle name="Comma [0] 2 3 3 10 6 2" xfId="35278"/>
    <cellStyle name="Comma [0] 3 2 10 7 4 2 2" xfId="35279"/>
    <cellStyle name="Comma [0] 2 3 3 10 7" xfId="35280"/>
    <cellStyle name="Comma [0] 3 2 10 7 4 3" xfId="35281"/>
    <cellStyle name="Comma [0] 2 3 3 10 7 2" xfId="35282"/>
    <cellStyle name="Comma [0] 3 2 10 17" xfId="35283"/>
    <cellStyle name="Comma [0] 2 3 3 10 8" xfId="35284"/>
    <cellStyle name="Comma [0] 2 3 3 5 6 4 2" xfId="35285"/>
    <cellStyle name="Comma [0] 3 2 10 7 4 4" xfId="35286"/>
    <cellStyle name="Comma [0] 3 2 2 6 5 2 2 2 2" xfId="35287"/>
    <cellStyle name="Comma [0] 2 3 3 10 9" xfId="35288"/>
    <cellStyle name="Comma [0] 2 3 3 5 6 4 3" xfId="35289"/>
    <cellStyle name="Comma [0] 3 2 10 7 4 5" xfId="35290"/>
    <cellStyle name="Comma [0] 2 3 3 11 10" xfId="35291"/>
    <cellStyle name="Comma [0] 4 3 6 2 3 4" xfId="35292"/>
    <cellStyle name="Comma [0] 2 3 3 11 2 2" xfId="35293"/>
    <cellStyle name="Comma [0] 4 3 6 2 3 4 2" xfId="35294"/>
    <cellStyle name="Comma [0] 2 3 3 11 2 2 2" xfId="35295"/>
    <cellStyle name="Comma [0] 2 3 3 11 2 2 3" xfId="35296"/>
    <cellStyle name="Comma [0] 2 3 3 11 2 2 4" xfId="35297"/>
    <cellStyle name="Comma [0] 2 3 3 11 2 2 5" xfId="35298"/>
    <cellStyle name="Comma [0] 4 3 6 2 3 5" xfId="35299"/>
    <cellStyle name="Comma [0] 2 3 3 11 2 3" xfId="35300"/>
    <cellStyle name="Comma [0] 4 6 5 3 2 5" xfId="35301"/>
    <cellStyle name="Comma [0] 2 3 3 11 2 3 2" xfId="35302"/>
    <cellStyle name="Comma [0] 4 3 6 2 3 6" xfId="35303"/>
    <cellStyle name="Comma [0] 2 3 3 11 2 4" xfId="35304"/>
    <cellStyle name="Comma [0] 2 3 3 11 2 4 2" xfId="35305"/>
    <cellStyle name="Comma [0] 2 4 4 6 7 2" xfId="35306"/>
    <cellStyle name="Comma [0] 4 3 6 2 3 7" xfId="35307"/>
    <cellStyle name="Comma [0] 2 3 3 11 2 5" xfId="35308"/>
    <cellStyle name="Comma [0] 2 3 3 11 2 6" xfId="35309"/>
    <cellStyle name="Comma [0] 4 3 9 4 2 3 2" xfId="35310"/>
    <cellStyle name="Comma [0] 2 3 3 11 2 7" xfId="35311"/>
    <cellStyle name="Comma [0] 2 3 3 11 3" xfId="35312"/>
    <cellStyle name="Comma [0] 4 3 6 2 4 4" xfId="35313"/>
    <cellStyle name="Comma [0] 2 3 3 11 3 2" xfId="35314"/>
    <cellStyle name="Comma [0] 5 2 11 5" xfId="35315"/>
    <cellStyle name="Comma [0] 2 3 3 11 3 2 3" xfId="35316"/>
    <cellStyle name="Comma [0] 5 2 11 7" xfId="35317"/>
    <cellStyle name="Comma [0] 2 3 3 11 3 2 5" xfId="35318"/>
    <cellStyle name="Comma [0] 4 3 6 2 4 5" xfId="35319"/>
    <cellStyle name="Comma [0] 2 3 3 11 3 3" xfId="35320"/>
    <cellStyle name="Comma [0] 2 3 3 11 3 4" xfId="35321"/>
    <cellStyle name="Comma [0] 5 2 13 4" xfId="35322"/>
    <cellStyle name="Comma [0] 2 3 3 11 3 4 2" xfId="35323"/>
    <cellStyle name="Comma [0] 2 3 3 11 3 5" xfId="35324"/>
    <cellStyle name="Comma [0] 2 3 3 11 3 6" xfId="35325"/>
    <cellStyle name="Comma [0] 4 3 9 4 2 4 2" xfId="35326"/>
    <cellStyle name="Comma [0] 2 3 3 11 3 7" xfId="35327"/>
    <cellStyle name="Comma [0] 2 3 3 11 4" xfId="35328"/>
    <cellStyle name="Comma [0] 4 3 6 2 5 4" xfId="35329"/>
    <cellStyle name="Comma [0] 2 3 3 11 4 2" xfId="35330"/>
    <cellStyle name="Comma [0] 2 3 3 11 4 2 2" xfId="35331"/>
    <cellStyle name="Comma [0] 4 3 6 2 5 5" xfId="35332"/>
    <cellStyle name="Comma [0] 2 3 3 11 4 3" xfId="35333"/>
    <cellStyle name="Comma [0] 4 9 7 2 2 2" xfId="35334"/>
    <cellStyle name="Comma [0] 2 3 3 11 4 4" xfId="35335"/>
    <cellStyle name="Comma [0] 4 9 7 2 2 3" xfId="35336"/>
    <cellStyle name="Comma [0] 2 3 3 11 4 5" xfId="35337"/>
    <cellStyle name="Comma [0] 2 3 3 11 5" xfId="35338"/>
    <cellStyle name="Comma [0] 2 3 3 11 5 2" xfId="35339"/>
    <cellStyle name="Comma [0] 2 4 11 3" xfId="35340"/>
    <cellStyle name="Comma [0] 2 3 3 11 5 2 2" xfId="35341"/>
    <cellStyle name="Comma [0] 2 3 3 11 5 3" xfId="35342"/>
    <cellStyle name="Comma [0] 4 9 7 2 3 2" xfId="35343"/>
    <cellStyle name="Comma [0] 2 3 3 11 5 4" xfId="35344"/>
    <cellStyle name="Comma [0] 2 3 3 11 5 5" xfId="35345"/>
    <cellStyle name="Comma [0] 2 3 3 11 6" xfId="35346"/>
    <cellStyle name="Comma [0] 3 2 10 7 5 2" xfId="35347"/>
    <cellStyle name="Comma [0] 2 3 3 11 6 2" xfId="35348"/>
    <cellStyle name="Comma [0] 3 2 10 7 5 2 2" xfId="35349"/>
    <cellStyle name="Comma [0] 2 3 3 11 7" xfId="35350"/>
    <cellStyle name="Comma [0] 3 2 10 7 5 3" xfId="35351"/>
    <cellStyle name="Comma [0] 2 3 3 11 7 2" xfId="35352"/>
    <cellStyle name="Comma [0] 2 3 3 11 8" xfId="35353"/>
    <cellStyle name="Comma [0] 2 3 3 5 6 5 2" xfId="35354"/>
    <cellStyle name="Comma [0] 3 2 10 7 5 4" xfId="35355"/>
    <cellStyle name="Comma [0] 2 3 3 12 10" xfId="35356"/>
    <cellStyle name="Comma [0] 4 3 6 3 3 4" xfId="35357"/>
    <cellStyle name="Comma [0] 3 2 2 9 7 2 2 4" xfId="35358"/>
    <cellStyle name="Comma [0] 2 3 3 12 2 2" xfId="35359"/>
    <cellStyle name="Comma [0] 4 3 6 3 3 5" xfId="35360"/>
    <cellStyle name="Comma [0] 3 2 2 9 7 2 2 5" xfId="35361"/>
    <cellStyle name="Comma [0] 2 3 3 12 2 3" xfId="35362"/>
    <cellStyle name="Comma [0] 4 3 6 3 3 6" xfId="35363"/>
    <cellStyle name="Comma [0] 2 3 3 12 2 4" xfId="35364"/>
    <cellStyle name="Comma [0] 2 4 4 7 7 2" xfId="35365"/>
    <cellStyle name="Comma [0] 4 3 6 3 3 7" xfId="35366"/>
    <cellStyle name="Comma [0] 2 3 3 12 2 5" xfId="35367"/>
    <cellStyle name="Comma [0] 2 3 3 12 2 6" xfId="35368"/>
    <cellStyle name="Comma [0] 4 3 9 4 3 3 2" xfId="35369"/>
    <cellStyle name="Comma [0] 2 3 3 12 2 7" xfId="35370"/>
    <cellStyle name="Comma [0] 5 2 2 7" xfId="35371"/>
    <cellStyle name="Comma [0] 4 3 6 3 4 4" xfId="35372"/>
    <cellStyle name="Comma [0] 2 3 3 12 3 2" xfId="35373"/>
    <cellStyle name="Comma [0] 5 2 2 8" xfId="35374"/>
    <cellStyle name="Comma [0] 4 3 6 3 4 5" xfId="35375"/>
    <cellStyle name="Comma [0] 2 3 3 12 3 3" xfId="35376"/>
    <cellStyle name="Comma [0] 5 2 2 9" xfId="35377"/>
    <cellStyle name="Comma [0] 2 3 3 12 3 4" xfId="35378"/>
    <cellStyle name="Comma [0] 2 3 3 12 3 5" xfId="35379"/>
    <cellStyle name="Comma [0] 2 3 3 12 3 6" xfId="35380"/>
    <cellStyle name="Comma [0] 4 3 9 4 3 4 2" xfId="35381"/>
    <cellStyle name="Comma [0] 2 3 3 12 3 7" xfId="35382"/>
    <cellStyle name="Comma [0] 5 2 3 7" xfId="35383"/>
    <cellStyle name="Comma [0] 4 3 6 3 5 4" xfId="35384"/>
    <cellStyle name="Comma [0] 2 3 3 12 4 2" xfId="35385"/>
    <cellStyle name="Comma [0] 5 2 3 8" xfId="35386"/>
    <cellStyle name="Comma [0] 4 3 6 3 5 5" xfId="35387"/>
    <cellStyle name="Comma [0] 2 3 3 12 4 3" xfId="35388"/>
    <cellStyle name="Comma [0] 5 2 3 9" xfId="35389"/>
    <cellStyle name="Comma [0] 4 9 7 3 2 2" xfId="35390"/>
    <cellStyle name="Comma [0] 2 3 3 12 4 4" xfId="35391"/>
    <cellStyle name="Comma [0] 4 9 7 3 2 3" xfId="35392"/>
    <cellStyle name="Comma [0] 2 3 3 12 4 5" xfId="35393"/>
    <cellStyle name="Comma [0] 5 2 4 7" xfId="35394"/>
    <cellStyle name="Comma [0] 2 3 3 12 5 2" xfId="35395"/>
    <cellStyle name="Comma [0] 5 2 4 8" xfId="35396"/>
    <cellStyle name="Comma [0] 2 3 3 12 5 3" xfId="35397"/>
    <cellStyle name="Comma [0] 5 2 4 9" xfId="35398"/>
    <cellStyle name="Comma [0] 4 9 7 3 3 2" xfId="35399"/>
    <cellStyle name="Comma [0] 2 3 3 12 5 4" xfId="35400"/>
    <cellStyle name="Comma [0] 2 3 3 12 5 5" xfId="35401"/>
    <cellStyle name="Comma [0] 2 3 3 12 6" xfId="35402"/>
    <cellStyle name="Comma [0] 3 2 10 7 6 2" xfId="35403"/>
    <cellStyle name="Comma [0] 5 2 5 7" xfId="35404"/>
    <cellStyle name="Comma [0] 2 3 3 12 6 2" xfId="35405"/>
    <cellStyle name="Comma [0] 2 3 3 12 7" xfId="35406"/>
    <cellStyle name="Comma [0] 5 2 6 7" xfId="35407"/>
    <cellStyle name="Comma [0] 2 3 3 12 7 2" xfId="35408"/>
    <cellStyle name="Comma [0] 2 3 3 12 8" xfId="35409"/>
    <cellStyle name="Comma [0] 2 3 3 5 6 6 2" xfId="35410"/>
    <cellStyle name="Comma [0] 2 3 3 12 9" xfId="35411"/>
    <cellStyle name="Comma [0] 2 3 3 13 10" xfId="35412"/>
    <cellStyle name="Comma [0] 4 3 6 4 3 4" xfId="35413"/>
    <cellStyle name="Comma [0] 3 2 2 9 7 3 2 4" xfId="35414"/>
    <cellStyle name="Comma [0] 2 3 3 13 2 2" xfId="35415"/>
    <cellStyle name="Comma [0] 4 3 6 4 3 4 2" xfId="35416"/>
    <cellStyle name="Comma [0] 2 3 3 13 2 2 2" xfId="35417"/>
    <cellStyle name="Comma [0] 3 2 2 5 6 10" xfId="35418"/>
    <cellStyle name="Comma [0] 2 3 3 13 2 2 3" xfId="35419"/>
    <cellStyle name="Comma [0] 2 3 3 13 2 2 4" xfId="35420"/>
    <cellStyle name="Comma [0] 2 3 3 13 2 2 5" xfId="35421"/>
    <cellStyle name="Comma [0] 2 3 3 3 2 2 2 2 2" xfId="35422"/>
    <cellStyle name="Comma [0] 5 3 2 7" xfId="35423"/>
    <cellStyle name="Comma [0] 4 3 6 4 4 4" xfId="35424"/>
    <cellStyle name="Comma [0] 2 3 3 13 3 2" xfId="35425"/>
    <cellStyle name="Comma [0] 5 3 2 7 2" xfId="35426"/>
    <cellStyle name="Comma [0] 2 3 3 13 3 2 2" xfId="35427"/>
    <cellStyle name="Comma [0] 2 3 3 13 3 2 3" xfId="35428"/>
    <cellStyle name="Comma [0] 2 3 3 13 3 2 4" xfId="35429"/>
    <cellStyle name="Comma [0] 5 7 3 2 3 2" xfId="35430"/>
    <cellStyle name="Comma [0] 2 3 3 13 3 2 5" xfId="35431"/>
    <cellStyle name="Comma [0] 5 3 2 8" xfId="35432"/>
    <cellStyle name="Comma [0] 4 3 6 4 4 5" xfId="35433"/>
    <cellStyle name="Comma [0] 2 3 3 13 3 3" xfId="35434"/>
    <cellStyle name="Comma [0] 2 3 3 13 3 3 2" xfId="35435"/>
    <cellStyle name="Comma [0] 5 3 2 9" xfId="35436"/>
    <cellStyle name="Comma [0] 2 3 3 13 3 4" xfId="35437"/>
    <cellStyle name="Comma [0] 2 3 3 13 3 4 2" xfId="35438"/>
    <cellStyle name="Comma [0] 2 3 7 10" xfId="35439"/>
    <cellStyle name="Comma [0] 2 3 3 13 3 5" xfId="35440"/>
    <cellStyle name="Comma [0] 2 3 3 13 3 6" xfId="35441"/>
    <cellStyle name="Comma [0] 2 3 3 13 3 7" xfId="35442"/>
    <cellStyle name="Comma [0] 5 3 3 7" xfId="35443"/>
    <cellStyle name="Comma [0] 4 3 6 4 5 4" xfId="35444"/>
    <cellStyle name="Comma [0] 2 3 3 13 4 2" xfId="35445"/>
    <cellStyle name="Comma [0] 5 3 3 7 2" xfId="35446"/>
    <cellStyle name="Comma [0] 2 3 3 13 4 2 2" xfId="35447"/>
    <cellStyle name="Comma [0] 5 3 3 8" xfId="35448"/>
    <cellStyle name="Comma [0] 4 3 6 4 5 5" xfId="35449"/>
    <cellStyle name="Comma [0] 2 3 3 13 4 3" xfId="35450"/>
    <cellStyle name="Comma [0] 5 3 3 9" xfId="35451"/>
    <cellStyle name="Comma [0] 4 9 7 4 2 2" xfId="35452"/>
    <cellStyle name="Comma [0] 2 3 3 13 4 4" xfId="35453"/>
    <cellStyle name="Comma [0] 2 3 3 13 4 5" xfId="35454"/>
    <cellStyle name="Comma [0] 5 3 4 7" xfId="35455"/>
    <cellStyle name="Comma [0] 2 3 3 13 5 2" xfId="35456"/>
    <cellStyle name="Comma [0] 5 3 4 7 2" xfId="35457"/>
    <cellStyle name="Comma [0] 2 3 3 13 5 2 2" xfId="35458"/>
    <cellStyle name="Comma [0] 5 3 4 8" xfId="35459"/>
    <cellStyle name="Comma [0] 2 3 3 13 5 3" xfId="35460"/>
    <cellStyle name="Comma [0] 5 3 4 9" xfId="35461"/>
    <cellStyle name="Comma [0] 2 3 3 13 5 4" xfId="35462"/>
    <cellStyle name="Comma [0] 2 3 3 13 5 5" xfId="35463"/>
    <cellStyle name="Comma [0] 2 3 3 13 6" xfId="35464"/>
    <cellStyle name="Comma [0] 3 2 10 7 7 2" xfId="35465"/>
    <cellStyle name="Comma [0] 5 3 5 7" xfId="35466"/>
    <cellStyle name="Comma [0] 2 3 3 13 6 2" xfId="35467"/>
    <cellStyle name="Comma [0] 4 3 6 5 3 4" xfId="35468"/>
    <cellStyle name="Comma [0] 3 2 2 3 10 6" xfId="35469"/>
    <cellStyle name="Comma [0] 2 3 3 14 2 2" xfId="35470"/>
    <cellStyle name="Comma [0] 4 3 6 5 3 4 2" xfId="35471"/>
    <cellStyle name="Comma [0] 2 3 3 14 2 2 2" xfId="35472"/>
    <cellStyle name="Comma [0] 2 3 3 14 2 2 3" xfId="35473"/>
    <cellStyle name="Comma [0] 2 3 3 14 2 2 4" xfId="35474"/>
    <cellStyle name="Comma [0] 2 3 3 14 2 2 5" xfId="35475"/>
    <cellStyle name="Comma [0] 2 3 3 3 2 3 2 2 2" xfId="35476"/>
    <cellStyle name="Comma [0] 3 4 3 6 2 2 4" xfId="35477"/>
    <cellStyle name="Comma [0] 2 3 8 2 3 2 2 2" xfId="35478"/>
    <cellStyle name="Comma [0] 2 3 3 14 3" xfId="35479"/>
    <cellStyle name="Comma [0] 5 4 2 7" xfId="35480"/>
    <cellStyle name="Comma [0] 4 3 6 5 4 4" xfId="35481"/>
    <cellStyle name="Comma [0] 3 2 2 3 11 6" xfId="35482"/>
    <cellStyle name="Comma [0] 2 3 3 14 3 2" xfId="35483"/>
    <cellStyle name="Comma [0] 2 3 5 10 7" xfId="35484"/>
    <cellStyle name="Comma [0] 5 4 2 7 2" xfId="35485"/>
    <cellStyle name="Comma [0] 2 3 3 14 3 2 2" xfId="35486"/>
    <cellStyle name="Comma [0] 2 3 3 14 3 2 3" xfId="35487"/>
    <cellStyle name="Comma [0] 2 3 3 14 3 2 4" xfId="35488"/>
    <cellStyle name="Comma [0] 5 7 4 2 3 2" xfId="35489"/>
    <cellStyle name="Comma [0] 2 3 3 14 3 2 5" xfId="35490"/>
    <cellStyle name="Comma [0] 5 4 2 8" xfId="35491"/>
    <cellStyle name="Comma [0] 4 3 6 5 4 5" xfId="35492"/>
    <cellStyle name="Comma [0] 3 2 2 3 11 7" xfId="35493"/>
    <cellStyle name="Comma [0] 2 3 3 14 3 3" xfId="35494"/>
    <cellStyle name="Comma [0] 2 3 3 14 3 3 2" xfId="35495"/>
    <cellStyle name="Comma [0] 5 4 2 9" xfId="35496"/>
    <cellStyle name="Comma [0] 2 3 3 14 3 4" xfId="35497"/>
    <cellStyle name="Comma [0] 2 3 3 14 3 4 2" xfId="35498"/>
    <cellStyle name="Comma [0] 5 12 10" xfId="35499"/>
    <cellStyle name="Comma [0] 3 2 6 2 6 2" xfId="35500"/>
    <cellStyle name="Comma [0] 3 2 2 4 2 2 2 2 2" xfId="35501"/>
    <cellStyle name="Comma [0] 2 3 3 14 3 5" xfId="35502"/>
    <cellStyle name="Comma [0] 2 3 3 14 3 6" xfId="35503"/>
    <cellStyle name="Comma [0] 2 3 3 14 3 7" xfId="35504"/>
    <cellStyle name="Comma [0] 2 3 3 14 4" xfId="35505"/>
    <cellStyle name="Comma [0] 5 4 3 7" xfId="35506"/>
    <cellStyle name="Comma [0] 4 3 6 5 5 4" xfId="35507"/>
    <cellStyle name="Comma [0] 2 3 3 14 4 2" xfId="35508"/>
    <cellStyle name="Comma [0] 2 3 5 11 7" xfId="35509"/>
    <cellStyle name="Comma [0] 5 4 3 7 2" xfId="35510"/>
    <cellStyle name="Comma [0] 2 3 3 14 4 2 2" xfId="35511"/>
    <cellStyle name="Comma [0] 5 4 3 8" xfId="35512"/>
    <cellStyle name="Comma [0] 4 3 6 5 5 5" xfId="35513"/>
    <cellStyle name="Comma [0] 2 3 3 14 4 3" xfId="35514"/>
    <cellStyle name="Comma [0] 5 4 3 9" xfId="35515"/>
    <cellStyle name="Comma [0] 4 9 7 5 2 2" xfId="35516"/>
    <cellStyle name="Comma [0] 2 3 3 14 4 4" xfId="35517"/>
    <cellStyle name="Comma [0] 3 2 6 2 7 2" xfId="35518"/>
    <cellStyle name="Comma [0] 2 3 3 14 4 5" xfId="35519"/>
    <cellStyle name="Comma [0] 3 3 7 8 10" xfId="35520"/>
    <cellStyle name="Comma [0] 2 3 3 14 5" xfId="35521"/>
    <cellStyle name="Comma [0] 5 4 4 7 2" xfId="35522"/>
    <cellStyle name="Comma [0] 2 3 3 14 5 2 2" xfId="35523"/>
    <cellStyle name="Comma [0] 2 3 3 14 6" xfId="35524"/>
    <cellStyle name="Comma [0] 5 4 5 7" xfId="35525"/>
    <cellStyle name="Comma [0] 2 3 3 14 6 2" xfId="35526"/>
    <cellStyle name="Comma [0] 2 3 5 7 3 3" xfId="35527"/>
    <cellStyle name="Comma [0] 5 17 6" xfId="35528"/>
    <cellStyle name="Comma [0] 4 3 2 4 3 2 5" xfId="35529"/>
    <cellStyle name="Comma [0] 2 3 3 15 10" xfId="35530"/>
    <cellStyle name="Comma [0] 4 3 6 6 3 4" xfId="35531"/>
    <cellStyle name="Comma [0] 2 3 3 15 2 2" xfId="35532"/>
    <cellStyle name="Comma [0] 2 3 3 20 2 2" xfId="35533"/>
    <cellStyle name="Comma [0] 4 3 6 6 3 4 2" xfId="35534"/>
    <cellStyle name="Comma [0] 2 3 3 15 2 2 2" xfId="35535"/>
    <cellStyle name="Comma [0] 2 3 3 15 2 2 3" xfId="35536"/>
    <cellStyle name="Comma [0] 2 3 3 15 2 2 4" xfId="35537"/>
    <cellStyle name="Comma [0] 2 3 3 15 2 2 5" xfId="35538"/>
    <cellStyle name="Comma [0] 3 3 11 3 2 4" xfId="35539"/>
    <cellStyle name="Comma [0] 2 3 3 15 3" xfId="35540"/>
    <cellStyle name="Comma [0] 2 3 3 20 3" xfId="35541"/>
    <cellStyle name="Comma [0] 2 3 8 6 2 2 2" xfId="35542"/>
    <cellStyle name="Comma [0] 5 5 2 7" xfId="35543"/>
    <cellStyle name="Comma [0] 4 3 6 6 4 4" xfId="35544"/>
    <cellStyle name="Comma [0] 3 4 7 5 2 2 4" xfId="35545"/>
    <cellStyle name="Comma [0] 2 3 3 15 3 2" xfId="35546"/>
    <cellStyle name="Comma [0] 2 3 8 6 2 2 2 2" xfId="35547"/>
    <cellStyle name="Comma [0] 2 3 3 15 3 2 3" xfId="35548"/>
    <cellStyle name="Comma [0] 2 3 3 15 3 2 4" xfId="35549"/>
    <cellStyle name="Comma [0] 5 7 5 2 3 2" xfId="35550"/>
    <cellStyle name="Comma [0] 2 3 3 15 3 2 5" xfId="35551"/>
    <cellStyle name="Comma [0] 5 5 2 8" xfId="35552"/>
    <cellStyle name="Comma [0] 4 3 6 6 4 5" xfId="35553"/>
    <cellStyle name="Comma [0] 3 4 7 5 2 2 5" xfId="35554"/>
    <cellStyle name="Comma [0] 2 3 3 15 3 3" xfId="35555"/>
    <cellStyle name="Comma [0] 5 5 2 9" xfId="35556"/>
    <cellStyle name="Comma [0] 2 3 3 15 3 4" xfId="35557"/>
    <cellStyle name="Comma [0] 2 3 3 15 3 4 2" xfId="35558"/>
    <cellStyle name="Comma [0] 3 2 6 3 6 2" xfId="35559"/>
    <cellStyle name="Comma [0] 2 3 3 15 3 5" xfId="35560"/>
    <cellStyle name="Comma [0] 2 3 3 15 3 6" xfId="35561"/>
    <cellStyle name="Comma [0] 2 3 3 15 3 7" xfId="35562"/>
    <cellStyle name="Comma [0] 3 3 11 3 2 5" xfId="35563"/>
    <cellStyle name="Comma [0] 2 3 3 15 4" xfId="35564"/>
    <cellStyle name="Comma [0] 2 3 3 20 4" xfId="35565"/>
    <cellStyle name="Comma [0] 2 3 8 6 2 2 3" xfId="35566"/>
    <cellStyle name="Comma [0] 5 5 3 7" xfId="35567"/>
    <cellStyle name="Comma [0] 4 3 6 6 5 4" xfId="35568"/>
    <cellStyle name="Comma [0] 2 3 3 15 4 2" xfId="35569"/>
    <cellStyle name="Comma [0] 5 5 3 7 2" xfId="35570"/>
    <cellStyle name="Comma [0] 2 3 3 15 4 2 2" xfId="35571"/>
    <cellStyle name="Comma [0] 5 5 3 8" xfId="35572"/>
    <cellStyle name="Comma [0] 4 3 6 6 5 5" xfId="35573"/>
    <cellStyle name="Comma [0] 2 3 3 15 4 3" xfId="35574"/>
    <cellStyle name="Comma [0] 5 5 3 9" xfId="35575"/>
    <cellStyle name="Comma [0] 2 3 3 15 4 4" xfId="35576"/>
    <cellStyle name="Comma [0] 3 2 6 3 7 2" xfId="35577"/>
    <cellStyle name="Comma [0] 2 3 3 15 4 5" xfId="35578"/>
    <cellStyle name="Comma [0] 5 5 4 7 2" xfId="35579"/>
    <cellStyle name="Comma [0] 2 3 3 15 5 2 2" xfId="35580"/>
    <cellStyle name="Comma [0] 2 3 3 15 6" xfId="35581"/>
    <cellStyle name="Comma [0] 2 3 8 6 2 2 5" xfId="35582"/>
    <cellStyle name="Comma [0] 5 5 5 7" xfId="35583"/>
    <cellStyle name="Comma [0] 2 3 3 15 6 2" xfId="35584"/>
    <cellStyle name="Comma [0] 2 3 3 16" xfId="35585"/>
    <cellStyle name="Comma [0] 2 3 3 21" xfId="35586"/>
    <cellStyle name="Comma [0] 2 3 3 16 2" xfId="35587"/>
    <cellStyle name="Comma [0] 2 3 3 21 2" xfId="35588"/>
    <cellStyle name="Comma [0] 4 3 6 7 3 4" xfId="35589"/>
    <cellStyle name="Comma [0] 2 3 3 16 2 2" xfId="35590"/>
    <cellStyle name="Comma [0] 4 3 6 7 3 4 2" xfId="35591"/>
    <cellStyle name="Comma [0] 2 3 3 16 2 2 2" xfId="35592"/>
    <cellStyle name="Comma [0] 2 3 3 16 3" xfId="35593"/>
    <cellStyle name="Comma [0] 2 3 8 6 2 3 2" xfId="35594"/>
    <cellStyle name="Comma [0] 5 6 2 7" xfId="35595"/>
    <cellStyle name="Comma [0] 4 3 6 7 4 4" xfId="35596"/>
    <cellStyle name="Comma [0] 3 4 7 5 3 2 4" xfId="35597"/>
    <cellStyle name="Comma [0] 2 3 3 16 3 2" xfId="35598"/>
    <cellStyle name="Comma [0] 2 3 3 16 4" xfId="35599"/>
    <cellStyle name="Comma [0] 2 3 3 16 6" xfId="35600"/>
    <cellStyle name="Comma [0] 2 3 3 17" xfId="35601"/>
    <cellStyle name="Comma [0] 2 3 3 22" xfId="35602"/>
    <cellStyle name="Comma [0] 3 2 9 5 2 2 3" xfId="35603"/>
    <cellStyle name="Comma [0] 2 3 3 17 2" xfId="35604"/>
    <cellStyle name="Comma [0] 2 3 3 22 2" xfId="35605"/>
    <cellStyle name="Comma [0] 4 3 6 8 3 4" xfId="35606"/>
    <cellStyle name="Comma [0] 2 3 3 17 2 2" xfId="35607"/>
    <cellStyle name="Comma [0] 3 2 9 5 2 2 4" xfId="35608"/>
    <cellStyle name="Comma [0] 2 3 3 17 3" xfId="35609"/>
    <cellStyle name="Comma [0] 2 3 6 8 2 2 2 2" xfId="35610"/>
    <cellStyle name="Comma [0] 2 3 8 6 2 4 2" xfId="35611"/>
    <cellStyle name="Comma [0] 5 7 2 7" xfId="35612"/>
    <cellStyle name="Comma [0] 4 3 6 8 4 4" xfId="35613"/>
    <cellStyle name="Comma [0] 2 3 3 17 3 2" xfId="35614"/>
    <cellStyle name="Comma [0] 3 2 9 5 2 2 5" xfId="35615"/>
    <cellStyle name="Comma [0] 2 3 3 17 4" xfId="35616"/>
    <cellStyle name="Comma [0] 2 3 3 17 5" xfId="35617"/>
    <cellStyle name="Comma [0] 2 3 3 17 6" xfId="35618"/>
    <cellStyle name="Comma [0] 5 6 7 2 3 2" xfId="35619"/>
    <cellStyle name="Comma [0] 2 3 3 18" xfId="35620"/>
    <cellStyle name="Comma [0] 2 3 3 23" xfId="35621"/>
    <cellStyle name="Comma [0] 2 3 3 18 2" xfId="35622"/>
    <cellStyle name="Comma [0] 5 9 2 2 3" xfId="35623"/>
    <cellStyle name="Comma [0] 2 3 6 10 2 3" xfId="35624"/>
    <cellStyle name="Comma [0] 2 3 3 18 2 2" xfId="35625"/>
    <cellStyle name="Comma [0] 2 3 3 18 2 2 2" xfId="35626"/>
    <cellStyle name="Comma [0] 2 3 3 8 8 7" xfId="35627"/>
    <cellStyle name="Comma [0] 2 3 3 18 3" xfId="35628"/>
    <cellStyle name="Comma [0] 5 8 2 7" xfId="35629"/>
    <cellStyle name="Comma [0] 2 3 3 18 3 2" xfId="35630"/>
    <cellStyle name="Comma [0] 2 3 3 18 4" xfId="35631"/>
    <cellStyle name="Comma [0] 5 8 3 7" xfId="35632"/>
    <cellStyle name="Comma [0] 2 3 3 18 4 2" xfId="35633"/>
    <cellStyle name="Comma [0] 2 3 3 18 5" xfId="35634"/>
    <cellStyle name="Comma [0] 2 3 3 18 6" xfId="35635"/>
    <cellStyle name="Comma [0] 2 3 3 18 7" xfId="35636"/>
    <cellStyle name="Comma [0] 2 3 3 19" xfId="35637"/>
    <cellStyle name="Comma [0] 2 3 3 24" xfId="35638"/>
    <cellStyle name="Comma [0] 2 3 3 3 4 2 3" xfId="35639"/>
    <cellStyle name="Comma [0] 2 3 3 19 2" xfId="35640"/>
    <cellStyle name="Comma [0] 2 3 3 3 4 2 4" xfId="35641"/>
    <cellStyle name="Comma [0] 5 12 3 2 2 2" xfId="35642"/>
    <cellStyle name="Comma [0] 2 3 3 19 3" xfId="35643"/>
    <cellStyle name="Comma [0] 2 3 3 3 4 2 5" xfId="35644"/>
    <cellStyle name="Comma [0] 2 3 3 19 4" xfId="35645"/>
    <cellStyle name="Comma [0] 3 2 7 6 3 5" xfId="35646"/>
    <cellStyle name="Comma [0] 2 3 3 2" xfId="35647"/>
    <cellStyle name="Comma [0] 2 3 7 7 7" xfId="35648"/>
    <cellStyle name="Comma [0] 3 7 6 7" xfId="35649"/>
    <cellStyle name="Comma [0] 2 3 3 2 10 2 2" xfId="35650"/>
    <cellStyle name="Comma [0] 3 7 6 8" xfId="35651"/>
    <cellStyle name="Comma [0] 2 3 3 2 10 2 3" xfId="35652"/>
    <cellStyle name="Comma [0] 3 7 6 9" xfId="35653"/>
    <cellStyle name="Comma [0] 2 3 3 2 10 2 4" xfId="35654"/>
    <cellStyle name="Comma [0] 3 7 8 7" xfId="35655"/>
    <cellStyle name="Comma [0] 2 3 3 2 10 4 2" xfId="35656"/>
    <cellStyle name="Comma [0] 5 2 4 3 2" xfId="35657"/>
    <cellStyle name="Comma [0] 2 3 3 2 10 5" xfId="35658"/>
    <cellStyle name="Comma [0] 5 2 4 3 3" xfId="35659"/>
    <cellStyle name="Comma [0] 3 2 3 8 5 2 2" xfId="35660"/>
    <cellStyle name="Comma [0] 2 3 3 2 10 6" xfId="35661"/>
    <cellStyle name="Comma [0] 3 12 6 7 2" xfId="35662"/>
    <cellStyle name="Comma [0] 2 4 2 2 2 2 2 2" xfId="35663"/>
    <cellStyle name="Comma [0] 5 2 4 3 4" xfId="35664"/>
    <cellStyle name="Comma [0] 2 3 3 2 10 7" xfId="35665"/>
    <cellStyle name="Comma [0] 3 8 6 7" xfId="35666"/>
    <cellStyle name="Comma [0] 2 3 3 2 11 2 2" xfId="35667"/>
    <cellStyle name="Comma [0] 3 8 6 8" xfId="35668"/>
    <cellStyle name="Comma [0] 3 2 4 11 2" xfId="35669"/>
    <cellStyle name="Comma [0] 2 3 3 2 11 2 3" xfId="35670"/>
    <cellStyle name="Comma [0] 3 8 6 9" xfId="35671"/>
    <cellStyle name="Comma [0] 3 2 4 11 3" xfId="35672"/>
    <cellStyle name="Comma [0] 2 3 3 2 11 2 4" xfId="35673"/>
    <cellStyle name="Comma [0] 3 8 7 7" xfId="35674"/>
    <cellStyle name="Comma [0] 2 3 3 2 11 3 2" xfId="35675"/>
    <cellStyle name="Comma [0] 3 8 8 7" xfId="35676"/>
    <cellStyle name="Comma [0] 2 3 3 2 11 4 2" xfId="35677"/>
    <cellStyle name="Comma [0] 5 2 4 4 2" xfId="35678"/>
    <cellStyle name="Comma [0] 2 3 3 2 11 5" xfId="35679"/>
    <cellStyle name="Comma [0] 5 2 4 4 4" xfId="35680"/>
    <cellStyle name="Comma [0] 2 3 3 2 11 7" xfId="35681"/>
    <cellStyle name="Comma [0] 3 9 6 7" xfId="35682"/>
    <cellStyle name="Comma [0] 2 3 3 2 12 2 2" xfId="35683"/>
    <cellStyle name="Comma [0] 4 13 2 2 5" xfId="35684"/>
    <cellStyle name="Comma [0] 2 3 3 2 12 4" xfId="35685"/>
    <cellStyle name="Comma [0] 5 2 4 5 2" xfId="35686"/>
    <cellStyle name="Comma [0] 2 3 3 2 12 5" xfId="35687"/>
    <cellStyle name="Comma [0] 3 9 11 4" xfId="35688"/>
    <cellStyle name="Comma [0] 2 3 3 2 13 2 2" xfId="35689"/>
    <cellStyle name="Comma [0] 2 3 3 2 14 2" xfId="35690"/>
    <cellStyle name="Comma [0] 2 3 9 4 2 2 4" xfId="35691"/>
    <cellStyle name="Comma [0] 2 3 3 2 15 2" xfId="35692"/>
    <cellStyle name="Comma [0] 2 3 3 2 16" xfId="35693"/>
    <cellStyle name="Comma [0] 2 3 3 2 17" xfId="35694"/>
    <cellStyle name="Comma [0] 2 3 3 2 18" xfId="35695"/>
    <cellStyle name="Comma [0] 2 3 3 2 2" xfId="35696"/>
    <cellStyle name="Comma [0] 2 3 7 7 7 2" xfId="35697"/>
    <cellStyle name="Comma [0] 2 3 3 2 2 10" xfId="35698"/>
    <cellStyle name="Comma [0] 2 3 3 2 2 2" xfId="35699"/>
    <cellStyle name="Comma [0] 2 3 3 2 2 2 2" xfId="35700"/>
    <cellStyle name="Comma [0] 2 3 3 8 5 2 3" xfId="35701"/>
    <cellStyle name="Comma [0] 2 3 3 2 2 2 2 2" xfId="35702"/>
    <cellStyle name="Comma [0] 2 3 3 8 5 2 3 2" xfId="35703"/>
    <cellStyle name="Comma [0] 3 2 15 2 3" xfId="35704"/>
    <cellStyle name="Comma [0] 2 3 3 2 2 2 2 2 2" xfId="35705"/>
    <cellStyle name="Comma [0] 2 3 3 2 2 2 3" xfId="35706"/>
    <cellStyle name="Comma [0] 2 3 3 2 2 2 4" xfId="35707"/>
    <cellStyle name="Comma [0] 2 3 3 2 2 3" xfId="35708"/>
    <cellStyle name="Comma [0] 2 3 3 2 2 3 2" xfId="35709"/>
    <cellStyle name="Comma [0] 2 4 13 2 5" xfId="35710"/>
    <cellStyle name="Comma [0] 2 3 3 8 6 2 3" xfId="35711"/>
    <cellStyle name="Comma [0] 2 3 3 2 2 3 2 2" xfId="35712"/>
    <cellStyle name="Comma [0] 2 3 3 2 2 3 3" xfId="35713"/>
    <cellStyle name="Comma [0] 2 4 13 2 6" xfId="35714"/>
    <cellStyle name="Comma [0] 2 3 3 2 2 3 4" xfId="35715"/>
    <cellStyle name="Comma [0] 2 4 13 2 7" xfId="35716"/>
    <cellStyle name="Comma [0] 2 3 3 2 2 4 2" xfId="35717"/>
    <cellStyle name="Comma [0] 2 4 13 3 5" xfId="35718"/>
    <cellStyle name="Comma [0] 2 3 3 8 7 2 3" xfId="35719"/>
    <cellStyle name="Comma [0] 2 3 3 2 2 4 2 2" xfId="35720"/>
    <cellStyle name="Comma [0] 2 3 3 2 2 4 3" xfId="35721"/>
    <cellStyle name="Comma [0] 2 4 13 3 6" xfId="35722"/>
    <cellStyle name="Comma [0] 2 3 3 2 2 4 4" xfId="35723"/>
    <cellStyle name="Comma [0] 2 4 13 3 7" xfId="35724"/>
    <cellStyle name="Comma [0] 3 3 5 6 2 2 2 2" xfId="35725"/>
    <cellStyle name="Comma [0] 2 3 3 2 2 5" xfId="35726"/>
    <cellStyle name="Comma [0] 2 3 3 2 2 5 2" xfId="35727"/>
    <cellStyle name="Comma [0] 2 4 13 4 5" xfId="35728"/>
    <cellStyle name="Comma [0] 2 3 3 8 8 2 3" xfId="35729"/>
    <cellStyle name="Comma [0] 2 3 3 2 2 5 2 2" xfId="35730"/>
    <cellStyle name="Comma [0] 2 3 3 2 2 5 3" xfId="35731"/>
    <cellStyle name="Comma [0] 2 3 3 2 2 5 4" xfId="35732"/>
    <cellStyle name="Comma [0] 3 3 9 2 5 2 2" xfId="35733"/>
    <cellStyle name="Comma [0] 2 3 3 2 2 6" xfId="35734"/>
    <cellStyle name="Comma [0] 2 3 3 4 7 3 2 2" xfId="35735"/>
    <cellStyle name="Comma [0] 2 3 3 2 2 6 2" xfId="35736"/>
    <cellStyle name="Comma [0] 2 3 3 4 7 3 2 2 2" xfId="35737"/>
    <cellStyle name="Comma [0] 2 4 13 5 5" xfId="35738"/>
    <cellStyle name="Comma [0] 2 3 3 2 2 7" xfId="35739"/>
    <cellStyle name="Comma [0] 2 3 3 4 7 3 2 3" xfId="35740"/>
    <cellStyle name="Comma [0] 2 3 3 2 3" xfId="35741"/>
    <cellStyle name="Comma [0] 2 3 3 2 3 2" xfId="35742"/>
    <cellStyle name="Comma [0] 2 3 3 2 3 2 2" xfId="35743"/>
    <cellStyle name="Comma [0] 2 3 3 9 5 2 3" xfId="35744"/>
    <cellStyle name="Comma [0] 2 3 3 2 3 2 2 2" xfId="35745"/>
    <cellStyle name="Comma [0] 2 3 3 9 5 2 3 2" xfId="35746"/>
    <cellStyle name="Comma [0] 2 3 3 2 3 2 2 2 2" xfId="35747"/>
    <cellStyle name="Comma [0] 2 3 3 2 3 2 3" xfId="35748"/>
    <cellStyle name="Comma [0] 2 3 3 2 3 2 4" xfId="35749"/>
    <cellStyle name="Comma [0] 2 3 3 2 3 2 6" xfId="35750"/>
    <cellStyle name="Comma [0] 3 13 2" xfId="35751"/>
    <cellStyle name="Comma [0] 2 3 3 2 3 3" xfId="35752"/>
    <cellStyle name="Comma [0] 2 3 3 2 3 3 2" xfId="35753"/>
    <cellStyle name="Comma [0] 2 4 14 2 5" xfId="35754"/>
    <cellStyle name="Comma [0] 2 3 3 9 6 2 3" xfId="35755"/>
    <cellStyle name="Comma [0] 2 3 3 2 3 3 2 2" xfId="35756"/>
    <cellStyle name="Comma [0] 2 3 3 9 6 2 3 2" xfId="35757"/>
    <cellStyle name="Comma [0] 2 3 3 2 3 3 2 2 2" xfId="35758"/>
    <cellStyle name="Comma [0] 2 3 3 2 3 3 3" xfId="35759"/>
    <cellStyle name="Comma [0] 2 4 14 2 6" xfId="35760"/>
    <cellStyle name="Comma [0] 2 3 3 2 3 3 4" xfId="35761"/>
    <cellStyle name="Comma [0] 2 4 14 2 7" xfId="35762"/>
    <cellStyle name="Comma [0] 2 3 3 2 3 3 5" xfId="35763"/>
    <cellStyle name="Comma [0] 2 3 3 2 3 3 6" xfId="35764"/>
    <cellStyle name="Comma [0] 3 14 2" xfId="35765"/>
    <cellStyle name="Comma [0] 2 3 3 2 3 4" xfId="35766"/>
    <cellStyle name="Comma [0] 2 3 3 2 3 4 2" xfId="35767"/>
    <cellStyle name="Comma [0] 2 4 14 3 5" xfId="35768"/>
    <cellStyle name="Comma [0] 2 3 3 9 7 2 3" xfId="35769"/>
    <cellStyle name="Comma [0] 2 3 3 2 3 4 2 2" xfId="35770"/>
    <cellStyle name="Comma [0] 2 3 3 2 3 4 3" xfId="35771"/>
    <cellStyle name="Comma [0] 2 4 14 3 6" xfId="35772"/>
    <cellStyle name="Comma [0] 2 3 3 2 3 4 4" xfId="35773"/>
    <cellStyle name="Comma [0] 2 4 14 3 7" xfId="35774"/>
    <cellStyle name="Comma [0] 2 3 3 2 3 4 5" xfId="35775"/>
    <cellStyle name="Comma [0] 2 3 3 2 3 5" xfId="35776"/>
    <cellStyle name="Comma [0] 2 3 3 2 3 5 2" xfId="35777"/>
    <cellStyle name="Comma [0] 2 4 14 4 5" xfId="35778"/>
    <cellStyle name="Comma [0] 2 3 3 9 8 2 3" xfId="35779"/>
    <cellStyle name="Comma [0] 2 3 3 2 3 5 2 2" xfId="35780"/>
    <cellStyle name="Comma [0] 2 3 3 2 3 6" xfId="35781"/>
    <cellStyle name="Comma [0] 2 3 3 4 7 3 3 2" xfId="35782"/>
    <cellStyle name="Comma [0] 2 3 3 2 3 6 2" xfId="35783"/>
    <cellStyle name="Comma [0] 2 4 14 5 5" xfId="35784"/>
    <cellStyle name="Comma [0] 2 3 3 2 3 7" xfId="35785"/>
    <cellStyle name="Comma [0] 2 3 3 2 4" xfId="35786"/>
    <cellStyle name="Comma [0] 4 2 5 3 3 4 2" xfId="35787"/>
    <cellStyle name="Comma [0] 2 3 3 2 4 10" xfId="35788"/>
    <cellStyle name="Comma [0] 3 4 3 5 2 7" xfId="35789"/>
    <cellStyle name="Comma [0] 2 3 3 2 4 2" xfId="35790"/>
    <cellStyle name="Comma [0] 2 3 3 2 4 2 2 2 2" xfId="35791"/>
    <cellStyle name="Comma [0] 4 9 3 3 3" xfId="35792"/>
    <cellStyle name="Comma [0] 2 3 3 2 4 2 4 2" xfId="35793"/>
    <cellStyle name="Comma [0] 3 4 9 6 2 4 2" xfId="35794"/>
    <cellStyle name="Comma [0] 2 3 3 2 4 2 6" xfId="35795"/>
    <cellStyle name="Comma [0] 2 3 3 2 4 3" xfId="35796"/>
    <cellStyle name="Comma [0] 2 3 3 2 4 3 2" xfId="35797"/>
    <cellStyle name="Comma [0] 2 4 15 2 5" xfId="35798"/>
    <cellStyle name="Comma [0] 2 3 3 2 4 3 2 2" xfId="35799"/>
    <cellStyle name="Comma [0] 2 3 3 2 4 3 2 2 2" xfId="35800"/>
    <cellStyle name="Comma [0] 2 3 3 2 4 3 3" xfId="35801"/>
    <cellStyle name="Comma [0] 4 9 4 2 3" xfId="35802"/>
    <cellStyle name="Comma [0] 2 3 3 2 4 3 3 2" xfId="35803"/>
    <cellStyle name="Comma [0] 4 9 4 3 3" xfId="35804"/>
    <cellStyle name="Comma [0] 2 3 3 2 4 3 4 2" xfId="35805"/>
    <cellStyle name="Comma [0] 2 3 3 2 4 3 5" xfId="35806"/>
    <cellStyle name="Comma [0] 2 3 3 2 4 3 6" xfId="35807"/>
    <cellStyle name="Comma [0] 2 3 3 2 4 4" xfId="35808"/>
    <cellStyle name="Comma [0] 2 3 3 2 4 4 2" xfId="35809"/>
    <cellStyle name="Comma [0] 2 3 3 2 4 4 2 2" xfId="35810"/>
    <cellStyle name="Comma [0] 2 3 3 2 4 4 3" xfId="35811"/>
    <cellStyle name="Comma [0] 2 3 3 2 4 4 4" xfId="35812"/>
    <cellStyle name="Comma [0] 2 3 3 2 4 4 5" xfId="35813"/>
    <cellStyle name="Comma [0] 2 3 3 2 4 5" xfId="35814"/>
    <cellStyle name="Comma [0] 2 3 3 2 4 5 2" xfId="35815"/>
    <cellStyle name="Comma [0] 2 3 3 2 4 5 2 2" xfId="35816"/>
    <cellStyle name="Comma [0] 2 3 3 2 4 6" xfId="35817"/>
    <cellStyle name="Comma [0] 2 3 3 4 7 3 4 2" xfId="35818"/>
    <cellStyle name="Comma [0] 2 3 3 2 4 6 2" xfId="35819"/>
    <cellStyle name="Comma [0] 2 3 3 2 4 7" xfId="35820"/>
    <cellStyle name="Comma [0] 3 2 2 11 4 2 2" xfId="35821"/>
    <cellStyle name="Comma [0] 2 3 3 2 4 9" xfId="35822"/>
    <cellStyle name="Comma [0] 2 3 3 7 7 4 2" xfId="35823"/>
    <cellStyle name="Comma [0] 4 6 5 3 2" xfId="35824"/>
    <cellStyle name="Comma [0] 2 3 3 2 5 10" xfId="35825"/>
    <cellStyle name="Comma [0] 2 3 3 2 5 2 2" xfId="35826"/>
    <cellStyle name="Comma [0] 2 3 3 2 5 2 2 2" xfId="35827"/>
    <cellStyle name="Comma [0] 2 3 3 2 5 2 3" xfId="35828"/>
    <cellStyle name="Comma [0] 2 3 3 2 5 2 4" xfId="35829"/>
    <cellStyle name="Comma [0] 2 3 3 2 5 2 4 2" xfId="35830"/>
    <cellStyle name="Comma [0] 3 4 9 6 3 4 2" xfId="35831"/>
    <cellStyle name="Comma [0] 2 3 3 2 5 2 6" xfId="35832"/>
    <cellStyle name="Comma [0] 2 3 3 2 5 3" xfId="35833"/>
    <cellStyle name="Comma [0] 2 3 3 2 5 3 2" xfId="35834"/>
    <cellStyle name="Comma [0] 2 4 16 2 5" xfId="35835"/>
    <cellStyle name="Comma [0] 2 3 3 2 5 3 2 2" xfId="35836"/>
    <cellStyle name="Comma [0] 2 3 3 2 5 3 3" xfId="35837"/>
    <cellStyle name="Comma [0] 2 3 3 2 5 3 3 2" xfId="35838"/>
    <cellStyle name="Comma [0] 2 3 3 2 5 3 4" xfId="35839"/>
    <cellStyle name="Comma [0] 2 3 3 2 5 3 4 2" xfId="35840"/>
    <cellStyle name="Comma [0] 2 3 3 2 5 3 5" xfId="35841"/>
    <cellStyle name="Comma [0] 2 3 3 2 5 3 6" xfId="35842"/>
    <cellStyle name="Comma [0] 2 3 3 2 5 4" xfId="35843"/>
    <cellStyle name="Comma [0] 2 3 3 2 5 4 2" xfId="35844"/>
    <cellStyle name="Comma [0] 2 3 3 2 5 4 2 2" xfId="35845"/>
    <cellStyle name="Comma [0] 2 3 3 2 5 4 3" xfId="35846"/>
    <cellStyle name="Comma [0] 2 3 3 2 5 4 4" xfId="35847"/>
    <cellStyle name="Comma [0] 2 3 3 2 5 4 5" xfId="35848"/>
    <cellStyle name="Comma [0] 2 3 3 2 5 5" xfId="35849"/>
    <cellStyle name="Comma [0] 2 3 3 2 5 5 2" xfId="35850"/>
    <cellStyle name="Comma [0] 2 3 3 2 5 5 2 2" xfId="35851"/>
    <cellStyle name="Comma [0] 2 3 3 2 5 5 4" xfId="35852"/>
    <cellStyle name="Comma [0] 3 2 5 6 3 2 2 2" xfId="35853"/>
    <cellStyle name="Comma [0] 2 3 3 2 5 5 5" xfId="35854"/>
    <cellStyle name="Comma [0] 2 3 3 2 5 6" xfId="35855"/>
    <cellStyle name="Comma [0] 2 3 3 2 5 6 2" xfId="35856"/>
    <cellStyle name="Comma [0] 2 3 3 2 5 7" xfId="35857"/>
    <cellStyle name="Comma [0] 2 3 3 2 5 7 2" xfId="35858"/>
    <cellStyle name="Comma [0] 2 3 3 2 5 9" xfId="35859"/>
    <cellStyle name="Comma [0] 2 3 3 2 6 10" xfId="35860"/>
    <cellStyle name="Comma [0] 3 3 2 8 4" xfId="35861"/>
    <cellStyle name="Comma [0] 2 3 3 2 6 2 2" xfId="35862"/>
    <cellStyle name="Comma [0] 3 3 2 8 4 2 2" xfId="35863"/>
    <cellStyle name="Comma [0] 3 2 2 14 2 4 2" xfId="35864"/>
    <cellStyle name="Comma [0] 2 3 3 2 6 2 2 2 2" xfId="35865"/>
    <cellStyle name="Comma [0] 5 5 3 2 4 2" xfId="35866"/>
    <cellStyle name="Comma [0] 3 3 2 8 5" xfId="35867"/>
    <cellStyle name="Comma [0] 2 3 3 2 6 2 3" xfId="35868"/>
    <cellStyle name="Comma [0] 3 3 2 8 6" xfId="35869"/>
    <cellStyle name="Comma [0] 2 3 3 2 6 2 4" xfId="35870"/>
    <cellStyle name="Comma [0] 3 3 2 8 6 2" xfId="35871"/>
    <cellStyle name="Comma [0] 3 2 2 14 4 4" xfId="35872"/>
    <cellStyle name="Comma [0] 2 3 3 2 6 2 4 2" xfId="35873"/>
    <cellStyle name="Comma [0] 3 3 2 8 7" xfId="35874"/>
    <cellStyle name="Comma [0] 2 3 3 2 6 2 5" xfId="35875"/>
    <cellStyle name="Comma [0] 3 3 2 8 8" xfId="35876"/>
    <cellStyle name="Comma [0] 2 3 3 2 6 2 6" xfId="35877"/>
    <cellStyle name="Comma [0] 3 3 2 9 4" xfId="35878"/>
    <cellStyle name="Comma [0] 2 3 3 2 6 3 2" xfId="35879"/>
    <cellStyle name="Comma [0] 2 4 17 2 5" xfId="35880"/>
    <cellStyle name="Comma [0] 3 2 2 15 2 4 2" xfId="35881"/>
    <cellStyle name="Comma [0] 2 3 3 2 6 3 2 2 2" xfId="35882"/>
    <cellStyle name="Comma [0] 3 3 2 9 5" xfId="35883"/>
    <cellStyle name="Comma [0] 2 3 3 2 6 3 3" xfId="35884"/>
    <cellStyle name="Comma [0] 3 2 2 15 3 4" xfId="35885"/>
    <cellStyle name="Comma [0] 2 3 3 2 6 3 3 2" xfId="35886"/>
    <cellStyle name="Comma [0] 3 3 2 9 6" xfId="35887"/>
    <cellStyle name="Comma [0] 2 3 3 2 6 3 4" xfId="35888"/>
    <cellStyle name="Comma [0] 3 2 2 15 4 4" xfId="35889"/>
    <cellStyle name="Comma [0] 2 3 3 2 6 3 4 2" xfId="35890"/>
    <cellStyle name="Comma [0] 3 3 2 9 7" xfId="35891"/>
    <cellStyle name="Comma [0] 2 3 3 2 6 3 5" xfId="35892"/>
    <cellStyle name="Comma [0] 2 3 3 2 6 3 6" xfId="35893"/>
    <cellStyle name="Comma [0] 2 3 3 2 6 4" xfId="35894"/>
    <cellStyle name="Comma [0] 2 3 3 2 6 4 2" xfId="35895"/>
    <cellStyle name="Comma [0] 3 2 2 16 2 4" xfId="35896"/>
    <cellStyle name="Comma [0] 2 3 3 2 6 4 2 2" xfId="35897"/>
    <cellStyle name="Comma [0] 2 3 3 2 6 4 3" xfId="35898"/>
    <cellStyle name="Comma [0] 2 3 3 2 6 4 4" xfId="35899"/>
    <cellStyle name="Comma [0] 2 3 3 2 6 4 5" xfId="35900"/>
    <cellStyle name="Comma [0] 2 3 3 2 6 5" xfId="35901"/>
    <cellStyle name="Comma [0] 3 4 9 6 10" xfId="35902"/>
    <cellStyle name="Comma [0] 2 3 3 2 6 5 2" xfId="35903"/>
    <cellStyle name="Comma [0] 3 2 2 17 2 4" xfId="35904"/>
    <cellStyle name="Comma [0] 2 3 3 2 6 5 2 2" xfId="35905"/>
    <cellStyle name="Comma [0] 2 3 3 2 6 5 4" xfId="35906"/>
    <cellStyle name="Comma [0] 2 3 3 2 6 5 5" xfId="35907"/>
    <cellStyle name="Comma [0] 2 3 3 2 6 6" xfId="35908"/>
    <cellStyle name="Comma [0] 2 3 3 2 6 6 2" xfId="35909"/>
    <cellStyle name="Comma [0] 2 3 3 2 6 7" xfId="35910"/>
    <cellStyle name="Comma [0] 2 3 3 2 6 7 2" xfId="35911"/>
    <cellStyle name="Comma [0] 2 3 3 2 6 8" xfId="35912"/>
    <cellStyle name="Comma [0] 2 3 3 2 6 9" xfId="35913"/>
    <cellStyle name="Comma [0] 3 3 7 2 4" xfId="35914"/>
    <cellStyle name="Comma [0] 2 3 3 2 7 2" xfId="35915"/>
    <cellStyle name="Comma [0] 3 3 7 2 4 2" xfId="35916"/>
    <cellStyle name="Comma [0] 3 3 3 8 4" xfId="35917"/>
    <cellStyle name="Comma [0] 2 3 3 2 7 2 2" xfId="35918"/>
    <cellStyle name="Comma [0] 3 3 7 2 4 2 2" xfId="35919"/>
    <cellStyle name="Comma [0] 3 3 3 8 4 2" xfId="35920"/>
    <cellStyle name="Comma [0] 2 3 3 2 7 2 2 2" xfId="35921"/>
    <cellStyle name="Comma [0] 5 5 3 3 4 2" xfId="35922"/>
    <cellStyle name="Comma [0] 3 3 7 2 4 3" xfId="35923"/>
    <cellStyle name="Comma [0] 3 3 3 8 5" xfId="35924"/>
    <cellStyle name="Comma [0] 2 3 3 2 7 2 3" xfId="35925"/>
    <cellStyle name="Comma [0] 3 3 7 2 4 4" xfId="35926"/>
    <cellStyle name="Comma [0] 3 3 3 8 6" xfId="35927"/>
    <cellStyle name="Comma [0] 2 3 3 2 7 2 4" xfId="35928"/>
    <cellStyle name="Comma [0] 3 3 3 8 6 2" xfId="35929"/>
    <cellStyle name="Comma [0] 2 3 3 2 7 2 4 2" xfId="35930"/>
    <cellStyle name="Comma [0] 3 3 7 2 4 5" xfId="35931"/>
    <cellStyle name="Comma [0] 3 3 3 8 7" xfId="35932"/>
    <cellStyle name="Comma [0] 2 3 3 2 7 2 5" xfId="35933"/>
    <cellStyle name="Comma [0] 3 3 3 8 8" xfId="35934"/>
    <cellStyle name="Comma [0] 2 3 3 2 7 2 6" xfId="35935"/>
    <cellStyle name="Comma [0] 3 3 7 2 5" xfId="35936"/>
    <cellStyle name="Comma [0] 2 3 3 2 7 3" xfId="35937"/>
    <cellStyle name="Comma [0] 3 3 7 2 5 2" xfId="35938"/>
    <cellStyle name="Comma [0] 3 3 3 9 4" xfId="35939"/>
    <cellStyle name="Comma [0] 2 3 3 2 7 3 2" xfId="35940"/>
    <cellStyle name="Comma [0] 3 3 7 2 5 2 2" xfId="35941"/>
    <cellStyle name="Comma [0] 3 3 3 9 4 2" xfId="35942"/>
    <cellStyle name="Comma [0] 2 3 3 2 7 3 2 2" xfId="35943"/>
    <cellStyle name="Comma [0] 3 3 7 2 5 3" xfId="35944"/>
    <cellStyle name="Comma [0] 3 3 3 9 5" xfId="35945"/>
    <cellStyle name="Comma [0] 2 3 3 2 7 3 3" xfId="35946"/>
    <cellStyle name="Comma [0] 2 3 3 2 7 3 3 2" xfId="35947"/>
    <cellStyle name="Comma [0] 3 3 7 2 5 4" xfId="35948"/>
    <cellStyle name="Comma [0] 3 3 3 9 6" xfId="35949"/>
    <cellStyle name="Comma [0] 2 3 3 2 7 3 4" xfId="35950"/>
    <cellStyle name="Comma [0] 2 3 3 2 7 3 4 2" xfId="35951"/>
    <cellStyle name="Comma [0] 3 3 7 2 5 5" xfId="35952"/>
    <cellStyle name="Comma [0] 3 3 3 9 7" xfId="35953"/>
    <cellStyle name="Comma [0] 2 3 3 2 7 3 5" xfId="35954"/>
    <cellStyle name="Comma [0] 3 9 8 2 2 2" xfId="35955"/>
    <cellStyle name="Comma [0] 2 3 3 2 7 3 6" xfId="35956"/>
    <cellStyle name="Comma [0] 3 3 7 2 6" xfId="35957"/>
    <cellStyle name="Comma [0] 3 2 2 4 3 3 2 2" xfId="35958"/>
    <cellStyle name="Comma [0] 2 3 3 2 7 4" xfId="35959"/>
    <cellStyle name="Comma [0] 2 3 3 2 7 4 2 2" xfId="35960"/>
    <cellStyle name="Comma [0] 2 3 3 2 7 4 3" xfId="35961"/>
    <cellStyle name="Comma [0] 2 3 3 2 7 4 4" xfId="35962"/>
    <cellStyle name="Comma [0] 2 3 3 2 7 4 5" xfId="35963"/>
    <cellStyle name="Comma [0] 3 3 7 2 7 2" xfId="35964"/>
    <cellStyle name="Comma [0] 2 3 3 2 7 5 2" xfId="35965"/>
    <cellStyle name="Comma [0] 2 3 3 2 7 5 2 2" xfId="35966"/>
    <cellStyle name="Comma [0] 4 2 5 6 2 2 2 2" xfId="35967"/>
    <cellStyle name="Comma [0] 2 3 3 2 7 5 3" xfId="35968"/>
    <cellStyle name="Comma [0] 2 3 3 2 7 5 4" xfId="35969"/>
    <cellStyle name="Comma [0] 2 3 3 2 7 5 5" xfId="35970"/>
    <cellStyle name="Comma [0] 2 3 3 2 7 6 2" xfId="35971"/>
    <cellStyle name="Comma [0] 3 3 7 2 9" xfId="35972"/>
    <cellStyle name="Comma [0] 3 2 2 4 3 3 2 5" xfId="35973"/>
    <cellStyle name="Comma [0] 2 3 3 2 7 7" xfId="35974"/>
    <cellStyle name="Comma [0] 2 3 3 2 7 7 2" xfId="35975"/>
    <cellStyle name="Comma [0] 3 2 10 6 5 2 2" xfId="35976"/>
    <cellStyle name="Comma [0] 2 3 3 2 7 8" xfId="35977"/>
    <cellStyle name="Comma [0] 2 3 3 2 7 9" xfId="35978"/>
    <cellStyle name="Comma [0] 3 3 7 3 4" xfId="35979"/>
    <cellStyle name="Comma [0] 2 3 3 2 8 2" xfId="35980"/>
    <cellStyle name="Comma [0] 3 3 7 3 4 2" xfId="35981"/>
    <cellStyle name="Comma [0] 3 3 4 8 4" xfId="35982"/>
    <cellStyle name="Comma [0] 2 3 3 2 8 2 2" xfId="35983"/>
    <cellStyle name="Comma [0] 2 3 3 4 2 3 2 5" xfId="35984"/>
    <cellStyle name="Comma [0] 3 3 7 3 4 2 2" xfId="35985"/>
    <cellStyle name="Comma [0] 3 3 4 8 4 2" xfId="35986"/>
    <cellStyle name="Comma [0] 2 3 3 2 8 2 2 2" xfId="35987"/>
    <cellStyle name="Comma [0] 3 3 7 3 4 3" xfId="35988"/>
    <cellStyle name="Comma [0] 3 3 4 8 5" xfId="35989"/>
    <cellStyle name="Comma [0] 2 3 3 2 8 2 3" xfId="35990"/>
    <cellStyle name="Comma [0] 3 3 7 3 4 4" xfId="35991"/>
    <cellStyle name="Comma [0] 3 3 4 8 6" xfId="35992"/>
    <cellStyle name="Comma [0] 2 3 3 2 8 2 4" xfId="35993"/>
    <cellStyle name="Comma [0] 3 3 4 8 6 2" xfId="35994"/>
    <cellStyle name="Comma [0] 2 3 3 2 8 2 4 2" xfId="35995"/>
    <cellStyle name="Comma [0] 3 3 7 3 4 5" xfId="35996"/>
    <cellStyle name="Comma [0] 3 3 4 8 7" xfId="35997"/>
    <cellStyle name="Comma [0] 2 3 3 2 8 2 5" xfId="35998"/>
    <cellStyle name="Comma [0] 4 13 2" xfId="35999"/>
    <cellStyle name="Comma [0] 3 3 4 8 8" xfId="36000"/>
    <cellStyle name="Comma [0] 2 3 3 2 8 2 6" xfId="36001"/>
    <cellStyle name="Comma [0] 3 3 7 3 5" xfId="36002"/>
    <cellStyle name="Comma [0] 2 3 3 2 8 3" xfId="36003"/>
    <cellStyle name="Comma [0] 3 3 7 3 5 2" xfId="36004"/>
    <cellStyle name="Comma [0] 3 3 4 9 4" xfId="36005"/>
    <cellStyle name="Comma [0] 2 3 3 2 8 3 2" xfId="36006"/>
    <cellStyle name="Comma [0] 3 3 7 3 5 2 2" xfId="36007"/>
    <cellStyle name="Comma [0] 3 3 4 9 4 2" xfId="36008"/>
    <cellStyle name="Comma [0] 2 3 3 2 8 3 2 2" xfId="36009"/>
    <cellStyle name="Comma [0] 3 3 7 3 5 3" xfId="36010"/>
    <cellStyle name="Comma [0] 3 3 4 9 5" xfId="36011"/>
    <cellStyle name="Comma [0] 2 3 3 2 8 3 3" xfId="36012"/>
    <cellStyle name="Comma [0] 2 3 3 2 8 3 3 2" xfId="36013"/>
    <cellStyle name="Comma [0] 2 3 3 2 8 3 4 2" xfId="36014"/>
    <cellStyle name="Comma [0] 3 3 7 3 5 5" xfId="36015"/>
    <cellStyle name="Comma [0] 3 3 4 9 7" xfId="36016"/>
    <cellStyle name="Comma [0] 2 3 3 2 8 3 5" xfId="36017"/>
    <cellStyle name="Comma [0] 4 14 2" xfId="36018"/>
    <cellStyle name="Comma [0] 3 9 8 3 2 2" xfId="36019"/>
    <cellStyle name="Comma [0] 2 3 3 2 8 3 6" xfId="36020"/>
    <cellStyle name="Comma [0] 3 3 7 3 6" xfId="36021"/>
    <cellStyle name="Comma [0] 3 2 2 4 3 3 3 2" xfId="36022"/>
    <cellStyle name="Comma [0] 2 3 3 2 8 4" xfId="36023"/>
    <cellStyle name="Comma [0] 3 3 7 3 6 2" xfId="36024"/>
    <cellStyle name="Comma [0] 2 3 3 2 8 4 2" xfId="36025"/>
    <cellStyle name="Comma [0] 2 3 3 2 8 4 2 2" xfId="36026"/>
    <cellStyle name="Comma [0] 2 3 3 2 8 4 3" xfId="36027"/>
    <cellStyle name="Comma [0] 2 3 3 2 8 4 4" xfId="36028"/>
    <cellStyle name="Comma [0] 2 3 3 2 8 4 5" xfId="36029"/>
    <cellStyle name="Comma [0] 3 3 7 3 7" xfId="36030"/>
    <cellStyle name="Comma [0] 2 3 3 2 8 5" xfId="36031"/>
    <cellStyle name="Comma [0] 2 3 3 2 8 5 2 2" xfId="36032"/>
    <cellStyle name="Comma [0] 2 3 3 2 8 6 2" xfId="36033"/>
    <cellStyle name="Comma [0] 3 3 7 3 9" xfId="36034"/>
    <cellStyle name="Comma [0] 2 3 3 2 8 7" xfId="36035"/>
    <cellStyle name="Comma [0] 2 3 3 2 8 8" xfId="36036"/>
    <cellStyle name="Comma [0] 2 3 3 2 8 9" xfId="36037"/>
    <cellStyle name="Comma [0] 3 3 7 4 4" xfId="36038"/>
    <cellStyle name="Comma [0] 2 3 3 2 9 2" xfId="36039"/>
    <cellStyle name="Comma [0] 3 3 7 4 5" xfId="36040"/>
    <cellStyle name="Comma [0] 2 3 3 2 9 3" xfId="36041"/>
    <cellStyle name="Comma [0] 3 3 7 4 5 2" xfId="36042"/>
    <cellStyle name="Comma [0] 3 3 5 9 4" xfId="36043"/>
    <cellStyle name="Comma [0] 2 3 3 2 9 3 2" xfId="36044"/>
    <cellStyle name="Comma [0] 3 3 7 4 6" xfId="36045"/>
    <cellStyle name="Comma [0] 3 2 2 4 3 3 4 2" xfId="36046"/>
    <cellStyle name="Comma [0] 2 3 3 2 9 4" xfId="36047"/>
    <cellStyle name="Comma [0] 3 3 7 4 6 2" xfId="36048"/>
    <cellStyle name="Comma [0] 2 3 3 2 9 4 2" xfId="36049"/>
    <cellStyle name="Comma [0] 3 3 7 4 7" xfId="36050"/>
    <cellStyle name="Comma [0] 2 3 3 2 9 5" xfId="36051"/>
    <cellStyle name="Comma [0] 3 3 7 4 8" xfId="36052"/>
    <cellStyle name="Comma [0] 2 3 3 2 9 6" xfId="36053"/>
    <cellStyle name="Comma [0] 2 3 3 25" xfId="36054"/>
    <cellStyle name="Comma [0] 2 3 3 3 10 2 2 2" xfId="36055"/>
    <cellStyle name="Comma [0] 4 2 2 4 3 2 4" xfId="36056"/>
    <cellStyle name="Comma [0] 2 3 4 3 9" xfId="36057"/>
    <cellStyle name="Comma [0] 2 3 3 3 10 2 3" xfId="36058"/>
    <cellStyle name="Comma [0] 2 3 3 3 10 2 4" xfId="36059"/>
    <cellStyle name="Comma [0] 2 3 4 5 8" xfId="36060"/>
    <cellStyle name="Comma [0] 2 3 3 3 10 4 2" xfId="36061"/>
    <cellStyle name="Comma [0] 2 3 3 3 10 7" xfId="36062"/>
    <cellStyle name="Comma [0] 2 3 3 3 11 2 2 2" xfId="36063"/>
    <cellStyle name="Comma [0] 2 3 5 3 9" xfId="36064"/>
    <cellStyle name="Comma [0] 3 3 4 11 2" xfId="36065"/>
    <cellStyle name="Comma [0] 2 3 3 3 11 2 3" xfId="36066"/>
    <cellStyle name="Comma [0] 3 3 4 11 3" xfId="36067"/>
    <cellStyle name="Comma [0] 2 3 3 3 11 2 4" xfId="36068"/>
    <cellStyle name="Comma [0] 3 3 4 11 4" xfId="36069"/>
    <cellStyle name="Comma [0] 2 3 3 3 11 2 5" xfId="36070"/>
    <cellStyle name="Comma [0] 2 3 5 5 8" xfId="36071"/>
    <cellStyle name="Comma [0] 2 3 3 3 11 4 2" xfId="36072"/>
    <cellStyle name="Comma [0] 2 3 3 3 11 7" xfId="36073"/>
    <cellStyle name="Comma [0] 2 3 6 3 8" xfId="36074"/>
    <cellStyle name="Comma [0] 2 3 3 3 12 2 2" xfId="36075"/>
    <cellStyle name="Comma [0] 2 3 3 3 12 5" xfId="36076"/>
    <cellStyle name="Comma [0] 4 2 8 10 2 4" xfId="36077"/>
    <cellStyle name="Comma [0] 2 3 3 3 2" xfId="36078"/>
    <cellStyle name="Comma [0] 2 3 3 3 2 2" xfId="36079"/>
    <cellStyle name="Comma [0] 2 3 3 3 2 2 2" xfId="36080"/>
    <cellStyle name="Comma [0] 3 17 5 5" xfId="36081"/>
    <cellStyle name="Comma [0] 2 3 3 3 2 2 2 2" xfId="36082"/>
    <cellStyle name="Comma [0] 3 3 6 3 3 2 2" xfId="36083"/>
    <cellStyle name="Comma [0] 3 2 4 7 4 2" xfId="36084"/>
    <cellStyle name="Comma [0] 3 2 13 5 4" xfId="36085"/>
    <cellStyle name="Comma [0] 2 3 3 3 2 2 2 5" xfId="36086"/>
    <cellStyle name="Comma [0] 2 3 3 3 2 2 3" xfId="36087"/>
    <cellStyle name="Comma [0] 5 7 3 2 3" xfId="36088"/>
    <cellStyle name="Comma [0] 2 3 3 3 2 2 3 2" xfId="36089"/>
    <cellStyle name="Comma [0] 2 3 3 3 2 2 4" xfId="36090"/>
    <cellStyle name="Comma [0] 5 7 3 3 3" xfId="36091"/>
    <cellStyle name="Comma [0] 2 3 3 3 2 2 4 2" xfId="36092"/>
    <cellStyle name="Comma [0] 2 3 3 3 2 3" xfId="36093"/>
    <cellStyle name="Comma [0] 2 3 3 3 2 3 2" xfId="36094"/>
    <cellStyle name="Comma [0] 2 3 3 3 2 3 2 2" xfId="36095"/>
    <cellStyle name="Comma [0] 3 2 14 5 2" xfId="36096"/>
    <cellStyle name="Comma [0] 2 3 3 3 2 3 2 3" xfId="36097"/>
    <cellStyle name="Comma [0] 3 3 6 3 4 2 2" xfId="36098"/>
    <cellStyle name="Comma [0] 3 2 4 8 4 2" xfId="36099"/>
    <cellStyle name="Comma [0] 3 2 14 5 4" xfId="36100"/>
    <cellStyle name="Comma [0] 2 3 3 3 2 3 2 5" xfId="36101"/>
    <cellStyle name="Comma [0] 2 3 3 3 2 3 3" xfId="36102"/>
    <cellStyle name="Comma [0] 5 7 4 2 3" xfId="36103"/>
    <cellStyle name="Comma [0] 2 3 3 3 2 3 3 2" xfId="36104"/>
    <cellStyle name="Comma [0] 2 3 3 3 2 3 4" xfId="36105"/>
    <cellStyle name="Comma [0] 5 7 4 3 3" xfId="36106"/>
    <cellStyle name="Comma [0] 2 3 3 3 2 3 4 2" xfId="36107"/>
    <cellStyle name="Comma [0] 2 3 3 3 2 4" xfId="36108"/>
    <cellStyle name="Comma [0] 2 3 3 3 2 4 2 2" xfId="36109"/>
    <cellStyle name="Comma [0] 3 2 4 2 2 2 5" xfId="36110"/>
    <cellStyle name="Comma [0] 2 3 3 3 2 4 3" xfId="36111"/>
    <cellStyle name="Comma [0] 2 3 3 3 2 4 4" xfId="36112"/>
    <cellStyle name="Comma [0] 2 3 3 3 2 5" xfId="36113"/>
    <cellStyle name="Comma [0] 2 3 3 3 2 5 2" xfId="36114"/>
    <cellStyle name="Comma [0] 2 3 3 3 2 5 2 2" xfId="36115"/>
    <cellStyle name="Comma [0] 2 3 3 3 2 5 3" xfId="36116"/>
    <cellStyle name="Comma [0] 2 3 3 3 2 5 4" xfId="36117"/>
    <cellStyle name="Comma [0] 2 3 3 3 2 6" xfId="36118"/>
    <cellStyle name="Comma [0] 2 3 3 4 7 4 2 2" xfId="36119"/>
    <cellStyle name="Comma [0] 4 2 15 2 7" xfId="36120"/>
    <cellStyle name="Comma [0] 2 3 3 3 2 6 2" xfId="36121"/>
    <cellStyle name="Comma [0] 2 3 3 3 2 7" xfId="36122"/>
    <cellStyle name="Comma [0] 4 2 15 3 7" xfId="36123"/>
    <cellStyle name="Comma [0] 3 5 10 5" xfId="36124"/>
    <cellStyle name="Comma [0] 2 3 3 3 2 7 2" xfId="36125"/>
    <cellStyle name="Comma [0] 4 2 8 10 2 5" xfId="36126"/>
    <cellStyle name="Comma [0] 2 3 3 3 3" xfId="36127"/>
    <cellStyle name="Comma [0] 2 3 3 3 3 2" xfId="36128"/>
    <cellStyle name="Comma [0] 2 3 3 3 3 2 2" xfId="36129"/>
    <cellStyle name="Comma [0] 3 18 5 5" xfId="36130"/>
    <cellStyle name="Comma [0] 2 3 3 3 3 2 2 5" xfId="36131"/>
    <cellStyle name="Comma [0] 2 3 3 3 3 2 3" xfId="36132"/>
    <cellStyle name="Comma [0] 2 3 3 3 3 2 4" xfId="36133"/>
    <cellStyle name="Comma [0] 5 8 3 3 3" xfId="36134"/>
    <cellStyle name="Comma [0] 2 3 3 3 3 2 4 2" xfId="36135"/>
    <cellStyle name="Comma [0] 2 3 3 3 3 3" xfId="36136"/>
    <cellStyle name="Comma [0] 2 3 3 3 3 3 2" xfId="36137"/>
    <cellStyle name="Comma [0] 2 3 3 3 3 3 2 5" xfId="36138"/>
    <cellStyle name="Comma [0] 2 3 3 3 3 3 3" xfId="36139"/>
    <cellStyle name="Comma [0] 2 3 3 3 3 3 4" xfId="36140"/>
    <cellStyle name="Comma [0] 5 8 4 3 3" xfId="36141"/>
    <cellStyle name="Comma [0] 2 3 3 3 3 3 4 2" xfId="36142"/>
    <cellStyle name="Comma [0] 2 3 3 3 3 3 5" xfId="36143"/>
    <cellStyle name="Comma [0] 2 3 3 3 3 3 6" xfId="36144"/>
    <cellStyle name="Comma [0] 2 3 3 3 3 4" xfId="36145"/>
    <cellStyle name="Comma [0] 3 2 4 2 3 2 4" xfId="36146"/>
    <cellStyle name="Comma [0] 2 3 3 3 3 4 2" xfId="36147"/>
    <cellStyle name="Comma [0] 3 2 4 2 3 2 5" xfId="36148"/>
    <cellStyle name="Comma [0] 2 3 3 3 3 4 3" xfId="36149"/>
    <cellStyle name="Comma [0] 2 3 3 3 3 4 4" xfId="36150"/>
    <cellStyle name="Comma [0] 2 3 3 3 3 4 5" xfId="36151"/>
    <cellStyle name="Comma [0] 2 3 3 3 3 5" xfId="36152"/>
    <cellStyle name="Comma [0] 2 3 3 3 3 5 2" xfId="36153"/>
    <cellStyle name="Comma [0] 2 3 3 3 3 6" xfId="36154"/>
    <cellStyle name="Comma [0] 2 3 3 3 3 6 2" xfId="36155"/>
    <cellStyle name="Comma [0] 2 3 3 3 3 9" xfId="36156"/>
    <cellStyle name="Comma [0] 3 4 2 5 5 2 2" xfId="36157"/>
    <cellStyle name="Comma [0] 2 3 3 3 4" xfId="36158"/>
    <cellStyle name="Comma [0] 2 3 3 3 4 10" xfId="36159"/>
    <cellStyle name="Comma [0] 3 4 3 6 2 7" xfId="36160"/>
    <cellStyle name="Comma [0] 2 3 3 3 4 2" xfId="36161"/>
    <cellStyle name="Comma [0] 2 4 7 3 2 2 5" xfId="36162"/>
    <cellStyle name="Comma [0] 2 3 3 3 4 2 2" xfId="36163"/>
    <cellStyle name="Comma [0] 5 6 6 6" xfId="36164"/>
    <cellStyle name="Comma [0] 2 3 3 3 4 2 2 2 2" xfId="36165"/>
    <cellStyle name="Comma [0] 5 9 2 7" xfId="36166"/>
    <cellStyle name="Comma [0] 3 2 2 4 11 6" xfId="36167"/>
    <cellStyle name="Comma [0] 2 3 6 10 7" xfId="36168"/>
    <cellStyle name="Comma [0] 2 3 3 3 4 2 4 2" xfId="36169"/>
    <cellStyle name="Comma [0] 2 3 3 3 4 3" xfId="36170"/>
    <cellStyle name="Comma [0] 2 3 3 3 4 3 2" xfId="36171"/>
    <cellStyle name="Comma [0] 2 3 3 3 4 3 3" xfId="36172"/>
    <cellStyle name="Comma [0] 2 3 3 3 4 3 5" xfId="36173"/>
    <cellStyle name="Comma [0] 2 3 3 3 4 3 6" xfId="36174"/>
    <cellStyle name="Comma [0] 2 3 3 3 4 4" xfId="36175"/>
    <cellStyle name="Comma [0] 2 3 3 3 4 4 2" xfId="36176"/>
    <cellStyle name="Comma [0] 2 3 3 3 4 4 3" xfId="36177"/>
    <cellStyle name="Comma [0] 2 3 3 3 4 4 4" xfId="36178"/>
    <cellStyle name="Comma [0] 2 3 3 3 4 4 5" xfId="36179"/>
    <cellStyle name="Comma [0] 2 3 3 3 4 5" xfId="36180"/>
    <cellStyle name="Comma [0] 2 3 3 3 4 5 2" xfId="36181"/>
    <cellStyle name="Comma [0] 2 3 3 3 4 6" xfId="36182"/>
    <cellStyle name="Comma [0] 2 3 3 3 4 6 2" xfId="36183"/>
    <cellStyle name="Comma [0] 2 3 3 3 4 7" xfId="36184"/>
    <cellStyle name="Comma [0] 2 4 6 5 10" xfId="36185"/>
    <cellStyle name="Comma [0] 3 2 2 11 5 2 2" xfId="36186"/>
    <cellStyle name="Comma [0] 2 3 3 3 4 9" xfId="36187"/>
    <cellStyle name="Comma [0] 3 2 2 14 3 2 4" xfId="36188"/>
    <cellStyle name="Comma [0] 2 3 3 3 5 10" xfId="36189"/>
    <cellStyle name="Comma [0] 2 3 3 3 5 2 2" xfId="36190"/>
    <cellStyle name="Comma [0] 2 3 3 3 5 2 2 2 2" xfId="36191"/>
    <cellStyle name="Comma [0] 3 3 6 6 3 2 2" xfId="36192"/>
    <cellStyle name="Comma [0] 3 2 7 7 4 2" xfId="36193"/>
    <cellStyle name="Comma [0] 2 3 8 8 4" xfId="36194"/>
    <cellStyle name="Comma [0] 2 3 3 3 5 2 2 5" xfId="36195"/>
    <cellStyle name="Comma [0] 2 3 3 3 5 2 3" xfId="36196"/>
    <cellStyle name="Comma [0] 2 3 3 3 5 2 4" xfId="36197"/>
    <cellStyle name="Comma [0] 3 4 9 7 3 4 2" xfId="36198"/>
    <cellStyle name="Comma [0] 2 3 3 3 5 2 6" xfId="36199"/>
    <cellStyle name="Comma [0] 3 3 6 10 2 2 2" xfId="36200"/>
    <cellStyle name="Comma [0] 2 3 3 3 5 3" xfId="36201"/>
    <cellStyle name="Comma [0] 2 3 3 3 5 3 2" xfId="36202"/>
    <cellStyle name="Comma [0] 2 3 3 3 5 3 2 2 2" xfId="36203"/>
    <cellStyle name="Comma [0] 4 2 3 2 2 5" xfId="36204"/>
    <cellStyle name="Comma [0] 3 3 7 5 2 2 2 2" xfId="36205"/>
    <cellStyle name="Comma [0] 3 3 6 6 4 2 2" xfId="36206"/>
    <cellStyle name="Comma [0] 3 2 7 8 4 2" xfId="36207"/>
    <cellStyle name="Comma [0] 2 3 9 8 4" xfId="36208"/>
    <cellStyle name="Comma [0] 2 3 3 3 5 3 2 5" xfId="36209"/>
    <cellStyle name="Comma [0] 2 3 3 3 5 3 3" xfId="36210"/>
    <cellStyle name="Comma [0] 2 3 3 3 5 3 4" xfId="36211"/>
    <cellStyle name="Comma [0] 2 3 3 3 5 3 5" xfId="36212"/>
    <cellStyle name="Comma [0] 2 3 3 3 5 3 6" xfId="36213"/>
    <cellStyle name="Comma [0] 2 3 3 3 5 4" xfId="36214"/>
    <cellStyle name="Comma [0] 2 3 3 3 5 4 2" xfId="36215"/>
    <cellStyle name="Comma [0] 2 3 3 3 5 4 3" xfId="36216"/>
    <cellStyle name="Comma [0] 2 3 3 3 5 4 4" xfId="36217"/>
    <cellStyle name="Comma [0] 2 3 3 3 5 4 5" xfId="36218"/>
    <cellStyle name="Comma [0] 2 3 3 3 5 5" xfId="36219"/>
    <cellStyle name="Comma [0] 2 3 3 3 5 5 2" xfId="36220"/>
    <cellStyle name="Comma [0] 2 3 3 3 5 5 4" xfId="36221"/>
    <cellStyle name="Comma [0] 2 3 3 3 5 5 5" xfId="36222"/>
    <cellStyle name="Comma [0] 2 3 3 3 5 6" xfId="36223"/>
    <cellStyle name="Comma [0] 2 3 3 3 5 6 2" xfId="36224"/>
    <cellStyle name="Comma [0] 2 3 3 3 5 7" xfId="36225"/>
    <cellStyle name="Comma [0] 2 3 3 3 5 7 2" xfId="36226"/>
    <cellStyle name="Comma [0] 2 3 3 3 5 8" xfId="36227"/>
    <cellStyle name="Comma [0] 4 2 12 5" xfId="36228"/>
    <cellStyle name="Comma [0] 2 4 4 3 2 7" xfId="36229"/>
    <cellStyle name="Comma [0] 4 4 6 3 2 3" xfId="36230"/>
    <cellStyle name="Comma [0] 2 3 3 3 6 10" xfId="36231"/>
    <cellStyle name="Comma [0] 4 11 5 7" xfId="36232"/>
    <cellStyle name="Comma [0] 3 3 6 7 3 2 2" xfId="36233"/>
    <cellStyle name="Comma [0] 3 2 8 7 4 2" xfId="36234"/>
    <cellStyle name="Comma [0] 2 4 8 8 4" xfId="36235"/>
    <cellStyle name="Comma [0] 3 4 2 8 4 5" xfId="36236"/>
    <cellStyle name="Comma [0] 2 3 3 3 6 2 2 5" xfId="36237"/>
    <cellStyle name="Comma [0] 5 5 4 2 4 2" xfId="36238"/>
    <cellStyle name="Comma [0] 3 4 2 8 5" xfId="36239"/>
    <cellStyle name="Comma [0] 2 3 3 3 6 2 3" xfId="36240"/>
    <cellStyle name="Comma [0] 3 4 2 8 6" xfId="36241"/>
    <cellStyle name="Comma [0] 2 3 3 3 6 2 4" xfId="36242"/>
    <cellStyle name="Comma [0] 3 4 2 8 6 2" xfId="36243"/>
    <cellStyle name="Comma [0] 2 3 3 3 6 2 4 2" xfId="36244"/>
    <cellStyle name="Comma [0] 3 4 2 8 7" xfId="36245"/>
    <cellStyle name="Comma [0] 2 3 3 3 6 2 5" xfId="36246"/>
    <cellStyle name="Comma [0] 3 4 2 8 8" xfId="36247"/>
    <cellStyle name="Comma [0] 2 3 3 3 6 2 6" xfId="36248"/>
    <cellStyle name="Comma [0] 3 4 2 9 5" xfId="36249"/>
    <cellStyle name="Comma [0] 2 3 3 3 6 3 3" xfId="36250"/>
    <cellStyle name="Comma [0] 3 4 2 9 6" xfId="36251"/>
    <cellStyle name="Comma [0] 2 3 3 3 6 3 4" xfId="36252"/>
    <cellStyle name="Comma [0] 3 4 2 9 7" xfId="36253"/>
    <cellStyle name="Comma [0] 2 3 3 3 6 3 5" xfId="36254"/>
    <cellStyle name="Comma [0] 2 3 3 3 6 3 6" xfId="36255"/>
    <cellStyle name="Comma [0] 2 3 3 3 6 4 2" xfId="36256"/>
    <cellStyle name="Comma [0] 3 12 10 4" xfId="36257"/>
    <cellStyle name="Comma [0] 4 2 9 10 2 2" xfId="36258"/>
    <cellStyle name="Comma [0] 2 3 3 3 6 4 3" xfId="36259"/>
    <cellStyle name="Comma [0] 3 12 10 5" xfId="36260"/>
    <cellStyle name="Comma [0] 4 2 9 10 2 3" xfId="36261"/>
    <cellStyle name="Comma [0] 2 3 3 3 6 4 4" xfId="36262"/>
    <cellStyle name="Comma [0] 3 12 10 6" xfId="36263"/>
    <cellStyle name="Comma [0] 4 2 9 10 2 4" xfId="36264"/>
    <cellStyle name="Comma [0] 2 3 3 3 6 4 5" xfId="36265"/>
    <cellStyle name="Comma [0] 3 12 10 7" xfId="36266"/>
    <cellStyle name="Comma [0] 2 3 3 3 6 5 2" xfId="36267"/>
    <cellStyle name="Comma [0] 3 12 11 4" xfId="36268"/>
    <cellStyle name="Comma [0] 2 3 3 3 6 5 4" xfId="36269"/>
    <cellStyle name="Comma [0] 2 3 3 3 6 5 5" xfId="36270"/>
    <cellStyle name="Comma [0] 2 3 3 3 6 6 2" xfId="36271"/>
    <cellStyle name="Comma [0] 3 12 12 4" xfId="36272"/>
    <cellStyle name="Comma [0] 2 3 3 3 6 7" xfId="36273"/>
    <cellStyle name="Comma [0] 2 3 3 3 6 7 2" xfId="36274"/>
    <cellStyle name="Comma [0] 2 3 3 3 6 8" xfId="36275"/>
    <cellStyle name="Comma [0] 2 3 3 3 6 9" xfId="36276"/>
    <cellStyle name="Comma [0] 4 2 2 4 2 2 2" xfId="36277"/>
    <cellStyle name="Comma [0] 2 3 3 3 7" xfId="36278"/>
    <cellStyle name="Comma [0] 4 2 2 4 2 2 2 2" xfId="36279"/>
    <cellStyle name="Comma [0] 3 3 8 2 4" xfId="36280"/>
    <cellStyle name="Comma [0] 2 3 3 3 7 2" xfId="36281"/>
    <cellStyle name="Comma [0] 3 4 3 8 4" xfId="36282"/>
    <cellStyle name="Comma [0] 3 3 8 2 4 2" xfId="36283"/>
    <cellStyle name="Comma [0] 2 3 3 3 7 2 2" xfId="36284"/>
    <cellStyle name="Comma [0] 3 4 3 8 4 5" xfId="36285"/>
    <cellStyle name="Comma [0] 2 3 3 3 7 2 2 5" xfId="36286"/>
    <cellStyle name="Comma [0] 5 5 4 3 4 2" xfId="36287"/>
    <cellStyle name="Comma [0] 3 4 3 8 5" xfId="36288"/>
    <cellStyle name="Comma [0] 3 3 8 2 4 3" xfId="36289"/>
    <cellStyle name="Comma [0] 2 3 3 3 7 2 3" xfId="36290"/>
    <cellStyle name="Comma [0] 3 4 3 8 6" xfId="36291"/>
    <cellStyle name="Comma [0] 3 3 8 2 4 4" xfId="36292"/>
    <cellStyle name="Comma [0] 2 3 3 3 7 2 4" xfId="36293"/>
    <cellStyle name="Comma [0] 3 4 3 8 7" xfId="36294"/>
    <cellStyle name="Comma [0] 3 3 8 2 4 5" xfId="36295"/>
    <cellStyle name="Comma [0] 2 3 3 3 7 2 5" xfId="36296"/>
    <cellStyle name="Comma [0] 3 4 3 8 8" xfId="36297"/>
    <cellStyle name="Comma [0] 2 3 3 3 7 2 6" xfId="36298"/>
    <cellStyle name="Comma [0] 3 3 8 2 5" xfId="36299"/>
    <cellStyle name="Comma [0] 2 3 3 3 7 3" xfId="36300"/>
    <cellStyle name="Comma [0] 4 2 2 16" xfId="36301"/>
    <cellStyle name="Comma [0] 3 4 3 9 4" xfId="36302"/>
    <cellStyle name="Comma [0] 3 3 8 2 5 2" xfId="36303"/>
    <cellStyle name="Comma [0] 2 3 3 3 7 3 2" xfId="36304"/>
    <cellStyle name="Comma [0] 4 2 2 17" xfId="36305"/>
    <cellStyle name="Comma [0] 3 4 3 9 5" xfId="36306"/>
    <cellStyle name="Comma [0] 3 3 8 2 5 3" xfId="36307"/>
    <cellStyle name="Comma [0] 2 3 3 3 7 3 3" xfId="36308"/>
    <cellStyle name="Comma [0] 4 2 2 18" xfId="36309"/>
    <cellStyle name="Comma [0] 3 4 3 9 6" xfId="36310"/>
    <cellStyle name="Comma [0] 3 3 8 2 5 4" xfId="36311"/>
    <cellStyle name="Comma [0] 2 3 3 3 7 3 4" xfId="36312"/>
    <cellStyle name="Comma [0] 3 4 3 9 7" xfId="36313"/>
    <cellStyle name="Comma [0] 3 3 8 2 5 5" xfId="36314"/>
    <cellStyle name="Comma [0] 2 3 3 3 7 3 5" xfId="36315"/>
    <cellStyle name="Comma [0] 3 9 9 2 2 2" xfId="36316"/>
    <cellStyle name="Comma [0] 2 3 3 3 7 3 6" xfId="36317"/>
    <cellStyle name="Comma [0] 3 3 8 2 6" xfId="36318"/>
    <cellStyle name="Comma [0] 3 2 2 4 3 4 2 2" xfId="36319"/>
    <cellStyle name="Comma [0] 2 3 3 3 7 4" xfId="36320"/>
    <cellStyle name="Comma [0] 4 2 9 11 2 2" xfId="36321"/>
    <cellStyle name="Comma [0] 2 3 3 3 7 4 3" xfId="36322"/>
    <cellStyle name="Comma [0] 2 3 3 3 7 4 4" xfId="36323"/>
    <cellStyle name="Comma [0] 2 3 3 3 7 4 5" xfId="36324"/>
    <cellStyle name="Comma [0] 3 3 8 2 7" xfId="36325"/>
    <cellStyle name="Comma [0] 2 3 3 3 7 5" xfId="36326"/>
    <cellStyle name="Comma [0] 3 3 8 2 7 2" xfId="36327"/>
    <cellStyle name="Comma [0] 2 3 3 3 7 5 2" xfId="36328"/>
    <cellStyle name="Comma [0] 4 2 5 6 3 2 2 2" xfId="36329"/>
    <cellStyle name="Comma [0] 2 3 3 3 7 5 3" xfId="36330"/>
    <cellStyle name="Comma [0] 2 3 3 3 7 5 4" xfId="36331"/>
    <cellStyle name="Comma [0] 2 3 3 3 7 5 5" xfId="36332"/>
    <cellStyle name="Comma [0] 3 3 8 2 8" xfId="36333"/>
    <cellStyle name="Comma [0] 2 3 3 3 7 6" xfId="36334"/>
    <cellStyle name="Comma [0] 2 3 3 3 7 6 2" xfId="36335"/>
    <cellStyle name="Comma [0] 3 3 8 2 9" xfId="36336"/>
    <cellStyle name="Comma [0] 2 3 3 3 7 7" xfId="36337"/>
    <cellStyle name="Comma [0] 3 6 10 5" xfId="36338"/>
    <cellStyle name="Comma [0] 2 3 3 3 7 7 2" xfId="36339"/>
    <cellStyle name="Comma [0] 2 3 3 3 7 8" xfId="36340"/>
    <cellStyle name="Comma [0] 2 3 3 3 7 9" xfId="36341"/>
    <cellStyle name="Comma [0] 4 2 2 4 2 2 3" xfId="36342"/>
    <cellStyle name="Comma [0] 2 3 3 3 8" xfId="36343"/>
    <cellStyle name="Comma [0] 3 3 8 3 4" xfId="36344"/>
    <cellStyle name="Comma [0] 2 3 3 3 8 2" xfId="36345"/>
    <cellStyle name="Comma [0] 3 4 4 8 4" xfId="36346"/>
    <cellStyle name="Comma [0] 3 3 8 3 4 2" xfId="36347"/>
    <cellStyle name="Comma [0] 2 3 3 3 8 2 2" xfId="36348"/>
    <cellStyle name="Comma [0] 2 3 3 7 4 4 4" xfId="36349"/>
    <cellStyle name="Comma [0] 4 6 2 3 4" xfId="36350"/>
    <cellStyle name="Comma [0] 3 4 4 8 4 2 2" xfId="36351"/>
    <cellStyle name="Comma [0] 2 3 3 3 8 2 2 2 2" xfId="36352"/>
    <cellStyle name="Comma [0] 3 4 4 8 4 4" xfId="36353"/>
    <cellStyle name="Comma [0] 2 3 3 3 8 2 2 4" xfId="36354"/>
    <cellStyle name="Comma [0] 3 4 4 8 4 5" xfId="36355"/>
    <cellStyle name="Comma [0] 2 3 3 3 8 2 2 5" xfId="36356"/>
    <cellStyle name="Comma [0] 3 4 4 8 5" xfId="36357"/>
    <cellStyle name="Comma [0] 3 3 8 3 4 3" xfId="36358"/>
    <cellStyle name="Comma [0] 2 3 3 3 8 2 3" xfId="36359"/>
    <cellStyle name="Comma [0] 3 4 4 8 6" xfId="36360"/>
    <cellStyle name="Comma [0] 3 3 8 3 4 4" xfId="36361"/>
    <cellStyle name="Comma [0] 2 3 3 3 8 2 4" xfId="36362"/>
    <cellStyle name="Comma [0] 3 4 4 8 7" xfId="36363"/>
    <cellStyle name="Comma [0] 3 3 8 3 4 5" xfId="36364"/>
    <cellStyle name="Comma [0] 2 3 3 3 8 2 5" xfId="36365"/>
    <cellStyle name="Comma [0] 3 4 4 8 8" xfId="36366"/>
    <cellStyle name="Comma [0] 2 3 3 3 8 2 6" xfId="36367"/>
    <cellStyle name="Comma [0] 3 3 8 3 5" xfId="36368"/>
    <cellStyle name="Comma [0] 2 3 3 3 8 3" xfId="36369"/>
    <cellStyle name="Comma [0] 4 2 7 16" xfId="36370"/>
    <cellStyle name="Comma [0] 3 4 4 9 4" xfId="36371"/>
    <cellStyle name="Comma [0] 3 3 8 3 5 2" xfId="36372"/>
    <cellStyle name="Comma [0] 2 3 3 3 8 3 2" xfId="36373"/>
    <cellStyle name="Comma [0] 4 2 7 17" xfId="36374"/>
    <cellStyle name="Comma [0] 3 4 4 9 5" xfId="36375"/>
    <cellStyle name="Comma [0] 3 3 8 3 5 3" xfId="36376"/>
    <cellStyle name="Comma [0] 2 3 3 3 8 3 3" xfId="36377"/>
    <cellStyle name="Comma [0] 3 4 4 9 7" xfId="36378"/>
    <cellStyle name="Comma [0] 3 3 8 3 5 5" xfId="36379"/>
    <cellStyle name="Comma [0] 2 3 3 3 8 3 5" xfId="36380"/>
    <cellStyle name="Comma [0] 2 3 3 3 8 3 6" xfId="36381"/>
    <cellStyle name="Comma [0] 3 3 8 3 6" xfId="36382"/>
    <cellStyle name="Comma [0] 2 3 3 3 8 4" xfId="36383"/>
    <cellStyle name="Comma [0] 2 3 3 3 8 4 4" xfId="36384"/>
    <cellStyle name="Comma [0] 2 3 3 3 8 4 5" xfId="36385"/>
    <cellStyle name="Comma [0] 3 3 8 3 7" xfId="36386"/>
    <cellStyle name="Comma [0] 2 3 3 3 8 5" xfId="36387"/>
    <cellStyle name="Comma [0] 3 3 8 3 7 2" xfId="36388"/>
    <cellStyle name="Comma [0] 2 3 3 3 8 5 2" xfId="36389"/>
    <cellStyle name="Comma [0] 2 3 3 3 8 5 3" xfId="36390"/>
    <cellStyle name="Comma [0] 2 3 3 3 8 5 4" xfId="36391"/>
    <cellStyle name="Comma [0] 2 3 3 3 8 5 5" xfId="36392"/>
    <cellStyle name="Comma [0] 3 3 8 3 8" xfId="36393"/>
    <cellStyle name="Comma [0] 2 3 3 3 8 6" xfId="36394"/>
    <cellStyle name="Comma [0] 2 3 3 3 8 6 2" xfId="36395"/>
    <cellStyle name="Comma [0] 3 3 8 3 9" xfId="36396"/>
    <cellStyle name="Comma [0] 2 3 3 3 8 7" xfId="36397"/>
    <cellStyle name="Comma [0] 2 3 3 3 8 7 2" xfId="36398"/>
    <cellStyle name="Comma [0] 2 3 3 3 8 8" xfId="36399"/>
    <cellStyle name="Comma [0] 2 3 3 3 8 9" xfId="36400"/>
    <cellStyle name="Comma [0] 4 2 2 4 2 2 4" xfId="36401"/>
    <cellStyle name="Comma [0] 2 3 3 3 9" xfId="36402"/>
    <cellStyle name="Comma [0] 3 3 8 4 4" xfId="36403"/>
    <cellStyle name="Comma [0] 2 3 3 3 9 2" xfId="36404"/>
    <cellStyle name="Comma [0] 2 4 2 2 6 2" xfId="36405"/>
    <cellStyle name="Comma [0] 3 4 5 8 6" xfId="36406"/>
    <cellStyle name="Comma [0] 3 3 8 4 4 4" xfId="36407"/>
    <cellStyle name="Comma [0] 2 3 3 3 9 2 4" xfId="36408"/>
    <cellStyle name="Comma [0] 3 3 8 4 5" xfId="36409"/>
    <cellStyle name="Comma [0] 2 3 3 3 9 3" xfId="36410"/>
    <cellStyle name="Comma [0] 3 4 5 9 4" xfId="36411"/>
    <cellStyle name="Comma [0] 3 3 8 4 5 2" xfId="36412"/>
    <cellStyle name="Comma [0] 2 3 3 3 9 3 2" xfId="36413"/>
    <cellStyle name="Comma [0] 3 3 8 4 6" xfId="36414"/>
    <cellStyle name="Comma [0] 2 3 3 3 9 4" xfId="36415"/>
    <cellStyle name="Comma [0] 3 3 8 4 7" xfId="36416"/>
    <cellStyle name="Comma [0] 2 3 3 3 9 5" xfId="36417"/>
    <cellStyle name="Comma [0] 3 3 8 4 8" xfId="36418"/>
    <cellStyle name="Comma [0] 2 3 3 3 9 6" xfId="36419"/>
    <cellStyle name="Comma [0] 3 2 7 6 3 7" xfId="36420"/>
    <cellStyle name="Comma [0] 2 3 3 4" xfId="36421"/>
    <cellStyle name="Comma [0] 2 3 7 7 9" xfId="36422"/>
    <cellStyle name="Comma [0] 2 3 3 4 10" xfId="36423"/>
    <cellStyle name="Comma [0] 2 3 3 4 10 2 2" xfId="36424"/>
    <cellStyle name="Comma [0] 3 2 7 7 2 6" xfId="36425"/>
    <cellStyle name="Comma [0] 2 3 8 6 8" xfId="36426"/>
    <cellStyle name="Comma [0] 2 4 2 3" xfId="36427"/>
    <cellStyle name="Comma [0] 2 4 5 7 3 2 4" xfId="36428"/>
    <cellStyle name="Comma [0] 2 3 3 4 10 2 2 2" xfId="36429"/>
    <cellStyle name="Comma [0] 2 3 3 4 10 2 5" xfId="36430"/>
    <cellStyle name="Comma [0] 2 3 3 6 4 3 2 3" xfId="36431"/>
    <cellStyle name="Comma [0] 4 5 2 2 2 3" xfId="36432"/>
    <cellStyle name="Comma [0] 2 3 3 4 10 3 2" xfId="36433"/>
    <cellStyle name="Comma [0] 2 3 3 4 10 4 2" xfId="36434"/>
    <cellStyle name="Comma [0] 2 3 3 4 10 5" xfId="36435"/>
    <cellStyle name="Comma [0] 2 3 3 4 10 6" xfId="36436"/>
    <cellStyle name="Comma [0] 2 3 3 4 10 7" xfId="36437"/>
    <cellStyle name="Comma [0] 2 3 3 4 11" xfId="36438"/>
    <cellStyle name="Comma [0] 3 12 8 2 2" xfId="36439"/>
    <cellStyle name="Comma [0] 2 3 3 4 11 2 2" xfId="36440"/>
    <cellStyle name="Comma [0] 3 4 4 11 2" xfId="36441"/>
    <cellStyle name="Comma [0] 2 3 3 4 11 2 3" xfId="36442"/>
    <cellStyle name="Comma [0] 3 4 4 11 3" xfId="36443"/>
    <cellStyle name="Comma [0] 2 3 3 4 11 2 4" xfId="36444"/>
    <cellStyle name="Comma [0] 3 4 4 11 4" xfId="36445"/>
    <cellStyle name="Comma [0] 3 2 2 4 2 6 2" xfId="36446"/>
    <cellStyle name="Comma [0] 2 3 3 4 11 2 5" xfId="36447"/>
    <cellStyle name="Comma [0] 4 5 2 3 2 3" xfId="36448"/>
    <cellStyle name="Comma [0] 2 3 3 4 11 3 2" xfId="36449"/>
    <cellStyle name="Comma [0] 2 3 6 2 2 4" xfId="36450"/>
    <cellStyle name="Comma [0] 2 3 3 4 11 4 2" xfId="36451"/>
    <cellStyle name="Comma [0] 2 3 6 2 3 4" xfId="36452"/>
    <cellStyle name="Comma [0] 2 3 3 4 11 5" xfId="36453"/>
    <cellStyle name="Comma [0] 2 3 3 4 11 6" xfId="36454"/>
    <cellStyle name="Comma [0] 2 3 3 4 12" xfId="36455"/>
    <cellStyle name="Comma [0] 3 12 8 2 3" xfId="36456"/>
    <cellStyle name="Comma [0] 2 3 3 4 12 2" xfId="36457"/>
    <cellStyle name="Comma [0] 2 3 3 4 12 2 2" xfId="36458"/>
    <cellStyle name="Comma [0] 2 3 3 4 12 3" xfId="36459"/>
    <cellStyle name="Comma [0] 2 3 3 4 12 4" xfId="36460"/>
    <cellStyle name="Comma [0] 2 3 3 4 12 5" xfId="36461"/>
    <cellStyle name="Comma [0] 2 3 3 4 13" xfId="36462"/>
    <cellStyle name="Comma [0] 3 12 8 2 4" xfId="36463"/>
    <cellStyle name="Comma [0] 2 3 3 4 13 2" xfId="36464"/>
    <cellStyle name="Comma [0] 2 3 3 4 13 2 2" xfId="36465"/>
    <cellStyle name="Comma [0] 2 3 3 4 13 3" xfId="36466"/>
    <cellStyle name="Comma [0] 2 3 3 4 13 4" xfId="36467"/>
    <cellStyle name="Comma [0] 2 3 3 4 13 5" xfId="36468"/>
    <cellStyle name="Comma [0] 2 3 3 4 14" xfId="36469"/>
    <cellStyle name="Comma [0] 3 12 8 2 5" xfId="36470"/>
    <cellStyle name="Comma [0] 2 3 3 4 14 2" xfId="36471"/>
    <cellStyle name="Comma [0] 3 4 8 10 2 2 2" xfId="36472"/>
    <cellStyle name="Comma [0] 2 3 3 4 15" xfId="36473"/>
    <cellStyle name="Comma [0] 2 3 3 4 15 2" xfId="36474"/>
    <cellStyle name="Comma [0] 2 3 3 4 16" xfId="36475"/>
    <cellStyle name="Comma [0] 2 3 3 6 6 2 3 2" xfId="36476"/>
    <cellStyle name="Comma [0] 2 3 3 4 17" xfId="36477"/>
    <cellStyle name="Comma [0] 2 3 3 4 18" xfId="36478"/>
    <cellStyle name="Comma [0] 2 3 3 4 2" xfId="36479"/>
    <cellStyle name="Comma [0] 2 3 3 4 2 10" xfId="36480"/>
    <cellStyle name="Comma [0] 2 3 3 4 2 2" xfId="36481"/>
    <cellStyle name="Comma [0] 3 2 19 5" xfId="36482"/>
    <cellStyle name="Comma [0] 2 3 3 4 2 2 2" xfId="36483"/>
    <cellStyle name="Comma [0] 2 3 3 4 2 2 2 2 2" xfId="36484"/>
    <cellStyle name="Comma [0] 2 3 3 4 2 2 2 5" xfId="36485"/>
    <cellStyle name="Comma [0] 2 3 3 4 2 2 3" xfId="36486"/>
    <cellStyle name="Comma [0] 2 3 3 4 2 2 3 2" xfId="36487"/>
    <cellStyle name="Comma [0] 2 3 3 4 2 2 4" xfId="36488"/>
    <cellStyle name="Comma [0] 5 2 6 3 2 4" xfId="36489"/>
    <cellStyle name="Comma [0] 2 3 3 4 2 2 4 2" xfId="36490"/>
    <cellStyle name="Comma [0] 2 3 3 5 10 4" xfId="36491"/>
    <cellStyle name="Comma [0] 2 3 3 4 2 2 6" xfId="36492"/>
    <cellStyle name="Comma [0] 2 3 3 4 2 2 7" xfId="36493"/>
    <cellStyle name="Comma [0] 2 3 3 4 2 3" xfId="36494"/>
    <cellStyle name="Comma [0] 3 2 19 6" xfId="36495"/>
    <cellStyle name="Comma [0] 2 3 3 4 2 3 2" xfId="36496"/>
    <cellStyle name="Comma [0] 5 8 7 9" xfId="36497"/>
    <cellStyle name="Comma [0] 2 3 3 4 2 3 2 2" xfId="36498"/>
    <cellStyle name="Comma [0] 3 4 7 10" xfId="36499"/>
    <cellStyle name="Comma [0] 2 3 3 4 2 3 2 2 2" xfId="36500"/>
    <cellStyle name="Comma [0] 2 3 3 4 2 3 2 3" xfId="36501"/>
    <cellStyle name="Comma [0] 2 3 3 4 2 3 3" xfId="36502"/>
    <cellStyle name="Comma [0] 2 3 3 4 2 3 3 2" xfId="36503"/>
    <cellStyle name="Comma [0] 2 3 3 4 2 3 4" xfId="36504"/>
    <cellStyle name="Comma [0] 2 3 3 4 2 3 4 2" xfId="36505"/>
    <cellStyle name="Comma [0] 2 3 3 4 2 3 5" xfId="36506"/>
    <cellStyle name="Comma [0] 2 3 3 6 11 2 2 2" xfId="36507"/>
    <cellStyle name="Comma [0] 2 3 3 4 2 3 6" xfId="36508"/>
    <cellStyle name="Comma [0] 2 3 3 4 2 3 7" xfId="36509"/>
    <cellStyle name="Comma [0] 2 3 3 4 2 4" xfId="36510"/>
    <cellStyle name="Comma [0] 3 2 19 7" xfId="36511"/>
    <cellStyle name="Comma [0] 3 2 4 3 2 2 4" xfId="36512"/>
    <cellStyle name="Comma [0] 2 3 3 4 2 4 2" xfId="36513"/>
    <cellStyle name="Comma [0] 2 3 3 4 2 4 2 2" xfId="36514"/>
    <cellStyle name="Comma [0] 3 2 4 3 2 2 5" xfId="36515"/>
    <cellStyle name="Comma [0] 2 3 3 4 2 4 3" xfId="36516"/>
    <cellStyle name="Comma [0] 2 3 3 4 2 4 4" xfId="36517"/>
    <cellStyle name="Comma [0] 2 3 3 4 2 4 5" xfId="36518"/>
    <cellStyle name="Comma [0] 2 3 3 4 2 5" xfId="36519"/>
    <cellStyle name="Comma [0] 2 3 3 4 2 5 2" xfId="36520"/>
    <cellStyle name="Comma [0] 2 3 3 4 2 5 2 2" xfId="36521"/>
    <cellStyle name="Comma [0] 2 3 3 4 2 5 3" xfId="36522"/>
    <cellStyle name="Comma [0] 2 3 3 4 2 5 4" xfId="36523"/>
    <cellStyle name="Comma [0] 2 3 3 4 2 5 5" xfId="36524"/>
    <cellStyle name="Comma [0] 2 3 3 4 2 6" xfId="36525"/>
    <cellStyle name="Comma [0] 2 3 3 4 7 5 2 2" xfId="36526"/>
    <cellStyle name="Comma [0] 2 3 3 4 2 6 2" xfId="36527"/>
    <cellStyle name="Comma [0] 2 3 3 4 2 7" xfId="36528"/>
    <cellStyle name="Comma [0] 2 3 3 4 2 7 2" xfId="36529"/>
    <cellStyle name="Comma [0] 2 3 3 4 2 8" xfId="36530"/>
    <cellStyle name="Comma [0] 2 3 3 4 2 9" xfId="36531"/>
    <cellStyle name="Comma [0] 3 3 4 2 3 5" xfId="36532"/>
    <cellStyle name="Comma [0] 2 3 8 8 5 2" xfId="36533"/>
    <cellStyle name="Comma [0] 2 3 3 4 3 10" xfId="36534"/>
    <cellStyle name="Comma [0] 2 3 3 4 3 2" xfId="36535"/>
    <cellStyle name="Comma [0] 2 3 3 4 3 2 2" xfId="36536"/>
    <cellStyle name="Comma [0] 2 3 3 4 3 2 2 5" xfId="36537"/>
    <cellStyle name="Comma [0] 2 3 3 4 3 2 3" xfId="36538"/>
    <cellStyle name="Comma [0] 2 3 3 4 3 2 3 2" xfId="36539"/>
    <cellStyle name="Comma [0] 2 3 3 4 3 2 4" xfId="36540"/>
    <cellStyle name="Comma [0] 5 2 7 3 2 4" xfId="36541"/>
    <cellStyle name="Comma [0] 4 3 4 10 2 5" xfId="36542"/>
    <cellStyle name="Comma [0] 2 3 3 4 3 2 4 2" xfId="36543"/>
    <cellStyle name="Comma [0] 2 3 3 4 3 2 6" xfId="36544"/>
    <cellStyle name="Comma [0] 2 3 3 4 3 3" xfId="36545"/>
    <cellStyle name="Comma [0] 2 3 3 4 3 3 2" xfId="36546"/>
    <cellStyle name="Comma [0] 2 3 3 4 3 3 2 2" xfId="36547"/>
    <cellStyle name="Comma [0] 2 3 3 4 3 3 2 2 2" xfId="36548"/>
    <cellStyle name="Comma [0] 2 3 3 4 3 3 2 3" xfId="36549"/>
    <cellStyle name="Comma [0] 2 3 3 4 3 3 3" xfId="36550"/>
    <cellStyle name="Comma [0] 2 3 3 4 3 3 4" xfId="36551"/>
    <cellStyle name="Comma [0] 4 3 4 11 2 5" xfId="36552"/>
    <cellStyle name="Comma [0] 2 3 3 4 3 3 4 2" xfId="36553"/>
    <cellStyle name="Comma [0] 2 3 3 4 3 3 5" xfId="36554"/>
    <cellStyle name="Comma [0] 2 3 3 4 3 3 6" xfId="36555"/>
    <cellStyle name="Comma [0] 2 3 3 4 3 4" xfId="36556"/>
    <cellStyle name="Comma [0] 3 2 4 3 3 2 4" xfId="36557"/>
    <cellStyle name="Comma [0] 2 3 3 4 3 4 2" xfId="36558"/>
    <cellStyle name="Comma [0] 2 3 3 4 3 4 2 2" xfId="36559"/>
    <cellStyle name="Comma [0] 3 2 4 3 3 2 5" xfId="36560"/>
    <cellStyle name="Comma [0] 2 3 3 4 3 4 3" xfId="36561"/>
    <cellStyle name="Comma [0] 2 3 3 4 3 4 4" xfId="36562"/>
    <cellStyle name="Comma [0] 2 3 3 4 3 4 5" xfId="36563"/>
    <cellStyle name="Comma [0] 2 3 3 4 3 5" xfId="36564"/>
    <cellStyle name="Comma [0] 2 3 3 4 3 5 2" xfId="36565"/>
    <cellStyle name="Comma [0] 2 3 3 4 3 6" xfId="36566"/>
    <cellStyle name="Comma [0] 2 3 3 4 3 6 2" xfId="36567"/>
    <cellStyle name="Comma [0] 2 3 3 4 3 7" xfId="36568"/>
    <cellStyle name="Comma [0] 2 3 3 4 3 9" xfId="36569"/>
    <cellStyle name="Comma [0] 3 2 2 3 5 3 6" xfId="36570"/>
    <cellStyle name="Comma [0] 2 4 5 9 2 2" xfId="36571"/>
    <cellStyle name="Comma [0] 2 3 3 4 4" xfId="36572"/>
    <cellStyle name="Comma [0] 2 4 4 5 2" xfId="36573"/>
    <cellStyle name="Comma [0] 3 2 2 4 6 4 4" xfId="36574"/>
    <cellStyle name="Comma [0] 2 3 3 4 4 10" xfId="36575"/>
    <cellStyle name="Comma [0] 3 4 3 7 2 7" xfId="36576"/>
    <cellStyle name="Comma [0] 2 3 3 4 4 2" xfId="36577"/>
    <cellStyle name="Comma [0] 2 4 7 3 3 2 5" xfId="36578"/>
    <cellStyle name="Comma [0] 3 3 12 3 6" xfId="36579"/>
    <cellStyle name="Comma [0] 3 2 9 6 2 4" xfId="36580"/>
    <cellStyle name="Comma [0] 2 4 5 9 2 2 2" xfId="36581"/>
    <cellStyle name="Comma [0] 2 3 3 4 4 2 2" xfId="36582"/>
    <cellStyle name="Comma [0] 2 3 3 4 4 2 2 2" xfId="36583"/>
    <cellStyle name="Comma [0] 4 12 2 7" xfId="36584"/>
    <cellStyle name="Comma [0] 2 4 7 10 2 4" xfId="36585"/>
    <cellStyle name="Comma [0] 2 4 9 5 4" xfId="36586"/>
    <cellStyle name="Comma [0] 2 3 3 4 4 2 2 2 2" xfId="36587"/>
    <cellStyle name="Comma [0] 2 3 3 4 4 2 2 5" xfId="36588"/>
    <cellStyle name="Comma [0] 2 3 3 4 4 2 3" xfId="36589"/>
    <cellStyle name="Comma [0] 2 3 3 4 4 2 3 2" xfId="36590"/>
    <cellStyle name="Comma [0] 2 3 3 4 4 2 4" xfId="36591"/>
    <cellStyle name="Comma [0] 5 2 8 3 2 4" xfId="36592"/>
    <cellStyle name="Comma [0] 2 3 3 4 4 2 4 2" xfId="36593"/>
    <cellStyle name="Comma [0] 2 3 3 4 4 2 5" xfId="36594"/>
    <cellStyle name="Comma [0] 2 3 3 4 4 2 6" xfId="36595"/>
    <cellStyle name="Comma [0] 2 3 3 4 4 3" xfId="36596"/>
    <cellStyle name="Comma [0] 2 3 3 4 4 3 2" xfId="36597"/>
    <cellStyle name="Comma [0] 2 3 3 4 4 3 2 2" xfId="36598"/>
    <cellStyle name="Comma [0] 2 3 3 4 4 3 2 3" xfId="36599"/>
    <cellStyle name="Comma [0] 2 3 3 4 4 3 2 5" xfId="36600"/>
    <cellStyle name="Comma [0] 2 3 3 4 4 3 3" xfId="36601"/>
    <cellStyle name="Comma [0] 2 3 3 4 4 3 4" xfId="36602"/>
    <cellStyle name="Comma [0] 2 3 3 4 4 3 4 2" xfId="36603"/>
    <cellStyle name="Comma [0] 2 3 3 4 4 3 5" xfId="36604"/>
    <cellStyle name="Comma [0] 2 3 3 4 4 3 6" xfId="36605"/>
    <cellStyle name="Comma [0] 2 3 3 4 4 4" xfId="36606"/>
    <cellStyle name="Comma [0] 2 3 3 4 4 4 2" xfId="36607"/>
    <cellStyle name="Comma [0] 2 3 3 4 4 4 2 2" xfId="36608"/>
    <cellStyle name="Comma [0] 2 3 3 4 4 4 3" xfId="36609"/>
    <cellStyle name="Comma [0] 2 3 3 4 4 4 4" xfId="36610"/>
    <cellStyle name="Comma [0] 2 3 3 4 4 4 5" xfId="36611"/>
    <cellStyle name="Comma [0] 2 3 3 4 4 5" xfId="36612"/>
    <cellStyle name="Comma [0] 2 3 3 4 4 5 2" xfId="36613"/>
    <cellStyle name="Comma [0] 2 3 3 4 4 6" xfId="36614"/>
    <cellStyle name="Comma [0] 2 3 3 4 4 6 2" xfId="36615"/>
    <cellStyle name="Comma [0] 2 3 3 4 4 7" xfId="36616"/>
    <cellStyle name="Comma [0] 2 3 3 4 4 8" xfId="36617"/>
    <cellStyle name="Comma [0] 2 3 3 4 4 9" xfId="36618"/>
    <cellStyle name="Comma [0] 2 3 3 4 5 10" xfId="36619"/>
    <cellStyle name="Comma [0] 2 3 3 4 5 2 2" xfId="36620"/>
    <cellStyle name="Comma [0] 2 3 3 4 5 2 2 2" xfId="36621"/>
    <cellStyle name="Comma [0] 2 3 3 4 5 2 2 2 2" xfId="36622"/>
    <cellStyle name="Comma [0] 2 3 3 4 5 2 2 5" xfId="36623"/>
    <cellStyle name="Comma [0] 2 3 3 4 5 2 3" xfId="36624"/>
    <cellStyle name="Comma [0] 2 3 3 4 5 2 3 2" xfId="36625"/>
    <cellStyle name="Comma [0] 2 3 3 4 5 2 4" xfId="36626"/>
    <cellStyle name="Comma [0] 2 3 3 4 5 2 4 2" xfId="36627"/>
    <cellStyle name="Comma [0] 2 3 3 4 5 2 5" xfId="36628"/>
    <cellStyle name="Comma [0] 2 3 3 4 5 2 6" xfId="36629"/>
    <cellStyle name="Comma [0] 4 3 3 2" xfId="36630"/>
    <cellStyle name="Comma [0] 3 2 9 6 3 5" xfId="36631"/>
    <cellStyle name="Comma [0] 3 13 3 2 2 2" xfId="36632"/>
    <cellStyle name="Comma [0] 2 3 3 4 5 3" xfId="36633"/>
    <cellStyle name="Comma [0] 2 3 3 4 5 3 2" xfId="36634"/>
    <cellStyle name="Comma [0] 3 3 4 12 3" xfId="36635"/>
    <cellStyle name="Comma [0] 2 3 3 4 5 3 2 2" xfId="36636"/>
    <cellStyle name="Comma [0] 3 3 4 12 4" xfId="36637"/>
    <cellStyle name="Comma [0] 2 3 3 4 5 3 2 3" xfId="36638"/>
    <cellStyle name="Comma [0] 2 3 3 4 5 3 2 5" xfId="36639"/>
    <cellStyle name="Comma [0] 2 3 3 4 5 3 3" xfId="36640"/>
    <cellStyle name="Comma [0] 3 3 4 13 3" xfId="36641"/>
    <cellStyle name="Comma [0] 2 3 3 4 5 3 3 2" xfId="36642"/>
    <cellStyle name="Comma [0] 2 3 3 4 5 3 4" xfId="36643"/>
    <cellStyle name="Comma [0] 2 3 3 4 5 3 4 2" xfId="36644"/>
    <cellStyle name="Comma [0] 2 3 3 4 5 3 5" xfId="36645"/>
    <cellStyle name="Comma [0] 2 3 3 4 5 3 6" xfId="36646"/>
    <cellStyle name="Comma [0] 2 3 3 4 5 4" xfId="36647"/>
    <cellStyle name="Comma [0] 2 3 3 4 5 4 2" xfId="36648"/>
    <cellStyle name="Comma [0] 2 3 3 4 5 4 3" xfId="36649"/>
    <cellStyle name="Comma [0] 2 3 3 4 5 4 4" xfId="36650"/>
    <cellStyle name="Comma [0] 2 3 3 4 5 4 5" xfId="36651"/>
    <cellStyle name="Comma [0] 2 3 3 4 5 5" xfId="36652"/>
    <cellStyle name="Comma [0] 2 3 3 4 5 5 2" xfId="36653"/>
    <cellStyle name="Comma [0] 2 3 3 4 5 5 2 2" xfId="36654"/>
    <cellStyle name="Comma [0] 2 3 3 4 5 5 4" xfId="36655"/>
    <cellStyle name="Comma [0] 2 3 3 4 5 5 5" xfId="36656"/>
    <cellStyle name="Comma [0] 2 3 3 4 5 6" xfId="36657"/>
    <cellStyle name="Comma [0] 2 3 3 4 5 6 2" xfId="36658"/>
    <cellStyle name="Comma [0] 3 2 6 10" xfId="36659"/>
    <cellStyle name="Comma [0] 2 3 3 4 5 7" xfId="36660"/>
    <cellStyle name="Comma [0] 3 2 6 10 2" xfId="36661"/>
    <cellStyle name="Comma [0] 2 3 3 4 5 7 2" xfId="36662"/>
    <cellStyle name="Comma [0] 3 2 6 11" xfId="36663"/>
    <cellStyle name="Comma [0] 2 3 3 4 5 8" xfId="36664"/>
    <cellStyle name="Comma [0] 3 2 6 12" xfId="36665"/>
    <cellStyle name="Comma [0] 2 3 3 4 5 9" xfId="36666"/>
    <cellStyle name="Comma [0] 2 3 3 4 6 2" xfId="36667"/>
    <cellStyle name="Comma [0] 2 3 3 4 6 2 2" xfId="36668"/>
    <cellStyle name="Comma [0] 2 3 3 4 6 2 2 2" xfId="36669"/>
    <cellStyle name="Comma [0] 2 3 3 4 6 2 2 2 2" xfId="36670"/>
    <cellStyle name="Comma [0] 2 3 4 4 10" xfId="36671"/>
    <cellStyle name="Comma [0] 2 3 3 4 6 2 2 5" xfId="36672"/>
    <cellStyle name="Comma [0] 5 5 5 2 4 2" xfId="36673"/>
    <cellStyle name="Comma [0] 2 3 3 4 6 2 3" xfId="36674"/>
    <cellStyle name="Comma [0] 2 3 3 4 6 2 3 2" xfId="36675"/>
    <cellStyle name="Comma [0] 2 3 3 4 6 2 4" xfId="36676"/>
    <cellStyle name="Comma [0] 2 3 3 4 6 2 4 2" xfId="36677"/>
    <cellStyle name="Comma [0] 2 3 3 4 6 2 5" xfId="36678"/>
    <cellStyle name="Comma [0] 2 3 3 4 6 2 6" xfId="36679"/>
    <cellStyle name="Comma [0] 2 3 3 4 6 3" xfId="36680"/>
    <cellStyle name="Comma [0] 2 3 3 4 6 3 2" xfId="36681"/>
    <cellStyle name="Comma [0] 2 3 3 4 6 3 3" xfId="36682"/>
    <cellStyle name="Comma [0] 2 3 3 4 6 3 4" xfId="36683"/>
    <cellStyle name="Comma [0] 2 3 3 4 6 3 5" xfId="36684"/>
    <cellStyle name="Comma [0] 2 3 3 4 6 3 6" xfId="36685"/>
    <cellStyle name="Comma [0] 2 3 3 4 6 4" xfId="36686"/>
    <cellStyle name="Comma [0] 2 3 3 4 6 4 2" xfId="36687"/>
    <cellStyle name="Comma [0] 2 3 3 4 6 4 3" xfId="36688"/>
    <cellStyle name="Comma [0] 2 3 3 4 6 4 4" xfId="36689"/>
    <cellStyle name="Comma [0] 2 3 3 4 6 4 5" xfId="36690"/>
    <cellStyle name="Comma [0] 2 3 3 4 6 5" xfId="36691"/>
    <cellStyle name="Comma [0] 2 3 3 4 6 5 2" xfId="36692"/>
    <cellStyle name="Comma [0] 2 3 3 4 6 5 4" xfId="36693"/>
    <cellStyle name="Comma [0] 2 3 3 4 6 5 5" xfId="36694"/>
    <cellStyle name="Comma [0] 2 3 3 4 6 6" xfId="36695"/>
    <cellStyle name="Comma [0] 2 3 3 4 6 6 2" xfId="36696"/>
    <cellStyle name="Comma [0] 2 3 3 4 6 7" xfId="36697"/>
    <cellStyle name="Comma [0] 2 3 3 4 6 8" xfId="36698"/>
    <cellStyle name="Comma [0] 2 3 3 4 6 9" xfId="36699"/>
    <cellStyle name="Comma [0] 2 4 5 9 2 5" xfId="36700"/>
    <cellStyle name="Comma [0] 4 2 2 4 2 3 2" xfId="36701"/>
    <cellStyle name="Comma [0] 2 3 3 4 7" xfId="36702"/>
    <cellStyle name="Comma [0] 3 3 9 2 4" xfId="36703"/>
    <cellStyle name="Comma [0] 2 3 3 4 7 2" xfId="36704"/>
    <cellStyle name="Comma [0] 3 3 9 2 4 2" xfId="36705"/>
    <cellStyle name="Comma [0] 2 3 3 4 7 2 2" xfId="36706"/>
    <cellStyle name="Comma [0] 3 3 9 2 4 2 2" xfId="36707"/>
    <cellStyle name="Comma [0] 2 3 3 4 7 2 2 2" xfId="36708"/>
    <cellStyle name="Comma [0] 2 3 3 4 7 2 2 2 2" xfId="36709"/>
    <cellStyle name="Comma [0] 5 5 5 3 4 2" xfId="36710"/>
    <cellStyle name="Comma [0] 3 3 9 2 4 3" xfId="36711"/>
    <cellStyle name="Comma [0] 2 3 3 4 7 2 3" xfId="36712"/>
    <cellStyle name="Comma [0] 2 3 3 4 7 2 3 2" xfId="36713"/>
    <cellStyle name="Comma [0] 3 3 9 2 4 4" xfId="36714"/>
    <cellStyle name="Comma [0] 2 3 3 4 7 2 4" xfId="36715"/>
    <cellStyle name="Comma [0] 2 3 3 4 7 2 4 2" xfId="36716"/>
    <cellStyle name="Comma [0] 3 3 9 2 4 5" xfId="36717"/>
    <cellStyle name="Comma [0] 2 3 3 4 7 2 5" xfId="36718"/>
    <cellStyle name="Comma [0] 2 3 3 4 7 2 6" xfId="36719"/>
    <cellStyle name="Comma [0] 3 3 9 2 5" xfId="36720"/>
    <cellStyle name="Comma [0] 2 3 3 4 7 3" xfId="36721"/>
    <cellStyle name="Comma [0] 3 3 9 2 5 2" xfId="36722"/>
    <cellStyle name="Comma [0] 2 3 3 4 7 3 2" xfId="36723"/>
    <cellStyle name="Comma [0] 3 3 9 2 5 3" xfId="36724"/>
    <cellStyle name="Comma [0] 2 3 3 4 7 3 3" xfId="36725"/>
    <cellStyle name="Comma [0] 3 3 9 2 5 4" xfId="36726"/>
    <cellStyle name="Comma [0] 2 3 3 4 7 3 4" xfId="36727"/>
    <cellStyle name="Comma [0] 3 3 9 2 5 5" xfId="36728"/>
    <cellStyle name="Comma [0] 2 3 3 4 7 3 5" xfId="36729"/>
    <cellStyle name="Comma [0] 2 3 3 4 7 3 6" xfId="36730"/>
    <cellStyle name="Comma [0] 3 3 9 2 6" xfId="36731"/>
    <cellStyle name="Comma [0] 3 2 2 4 3 5 2 2" xfId="36732"/>
    <cellStyle name="Comma [0] 2 3 3 4 7 4" xfId="36733"/>
    <cellStyle name="Comma [0] 3 3 9 2 6 2" xfId="36734"/>
    <cellStyle name="Comma [0] 2 3 3 4 7 4 2" xfId="36735"/>
    <cellStyle name="Comma [0] 2 3 3 4 7 4 3" xfId="36736"/>
    <cellStyle name="Comma [0] 2 3 3 4 7 4 4" xfId="36737"/>
    <cellStyle name="Comma [0] 2 3 3 4 7 4 5" xfId="36738"/>
    <cellStyle name="Comma [0] 3 3 9 2 7" xfId="36739"/>
    <cellStyle name="Comma [0] 2 3 3 4 7 5" xfId="36740"/>
    <cellStyle name="Comma [0] 3 3 9 2 7 2" xfId="36741"/>
    <cellStyle name="Comma [0] 2 3 3 4 7 5 2" xfId="36742"/>
    <cellStyle name="Comma [0] 2 3 3 4 7 5 3" xfId="36743"/>
    <cellStyle name="Comma [0] 2 3 3 4 7 5 4" xfId="36744"/>
    <cellStyle name="Comma [0] 2 3 3 4 7 5 5" xfId="36745"/>
    <cellStyle name="Comma [0] 3 3 9 2 8" xfId="36746"/>
    <cellStyle name="Comma [0] 2 3 3 4 7 6" xfId="36747"/>
    <cellStyle name="Comma [0] 2 3 3 4 7 6 2" xfId="36748"/>
    <cellStyle name="Comma [0] 3 3 9 2 9" xfId="36749"/>
    <cellStyle name="Comma [0] 2 3 3 4 7 7" xfId="36750"/>
    <cellStyle name="Comma [0] 2 3 3 4 7 7 2" xfId="36751"/>
    <cellStyle name="Comma [0] 2 3 3 4 7 8" xfId="36752"/>
    <cellStyle name="Comma [0] 2 3 3 4 7 9" xfId="36753"/>
    <cellStyle name="Comma [0] 2 3 3 4 8" xfId="36754"/>
    <cellStyle name="Comma [0] 2 3 3 4 8 10" xfId="36755"/>
    <cellStyle name="Comma [0] 3 3 9 3 4" xfId="36756"/>
    <cellStyle name="Comma [0] 2 3 3 4 8 2" xfId="36757"/>
    <cellStyle name="Comma [0] 3 3 9 3 4 2" xfId="36758"/>
    <cellStyle name="Comma [0] 2 3 3 4 8 2 2" xfId="36759"/>
    <cellStyle name="Comma [0] 2 3 3 6 2 3 2 5" xfId="36760"/>
    <cellStyle name="Comma [0] 3 3 9 3 4 2 2" xfId="36761"/>
    <cellStyle name="Comma [0] 2 3 3 4 8 2 2 2" xfId="36762"/>
    <cellStyle name="Comma [0] 2 3 3 4 8 2 2 2 2" xfId="36763"/>
    <cellStyle name="Comma [0] 2 3 3 4 8 2 2 4" xfId="36764"/>
    <cellStyle name="Comma [0] 2 3 3 4 8 2 2 5" xfId="36765"/>
    <cellStyle name="Comma [0] 3 3 9 3 4 3" xfId="36766"/>
    <cellStyle name="Comma [0] 2 3 3 4 8 2 3" xfId="36767"/>
    <cellStyle name="Comma [0] 2 3 3 4 8 2 3 2" xfId="36768"/>
    <cellStyle name="Comma [0] 3 3 9 3 4 4" xfId="36769"/>
    <cellStyle name="Comma [0] 2 3 3 4 8 2 4" xfId="36770"/>
    <cellStyle name="Comma [0] 4 3 5 10 2 5" xfId="36771"/>
    <cellStyle name="Comma [0] 2 3 3 4 8 2 4 2" xfId="36772"/>
    <cellStyle name="Comma [0] 3 3 9 3 4 5" xfId="36773"/>
    <cellStyle name="Comma [0] 2 3 3 4 8 2 5" xfId="36774"/>
    <cellStyle name="Comma [0] 2 3 3 4 8 2 6" xfId="36775"/>
    <cellStyle name="Comma [0] 3 3 9 3 5" xfId="36776"/>
    <cellStyle name="Comma [0] 2 3 3 4 8 3" xfId="36777"/>
    <cellStyle name="Comma [0] 3 3 9 3 5 2" xfId="36778"/>
    <cellStyle name="Comma [0] 2 3 3 4 8 3 2" xfId="36779"/>
    <cellStyle name="Comma [0] 3 3 9 3 5 2 2" xfId="36780"/>
    <cellStyle name="Comma [0] 2 3 3 4 8 3 2 2" xfId="36781"/>
    <cellStyle name="Comma [0] 2 3 4 2 2 6" xfId="36782"/>
    <cellStyle name="Comma [0] 3 2 2 9 4 9" xfId="36783"/>
    <cellStyle name="Comma [0] 2 3 3 4 8 3 2 2 2" xfId="36784"/>
    <cellStyle name="Comma [0] 3 2 2 2 2 7 2" xfId="36785"/>
    <cellStyle name="Comma [0] 2 3 3 4 8 3 2 3" xfId="36786"/>
    <cellStyle name="Comma [0] 2 3 4 2 2 7" xfId="36787"/>
    <cellStyle name="Comma [0] 2 3 3 4 8 3 2 4" xfId="36788"/>
    <cellStyle name="Comma [0] 3 3 9 3 5 3" xfId="36789"/>
    <cellStyle name="Comma [0] 2 3 3 4 8 3 3" xfId="36790"/>
    <cellStyle name="Comma [0] 2 3 3 4 8 3 3 2" xfId="36791"/>
    <cellStyle name="Comma [0] 2 3 4 2 3 6" xfId="36792"/>
    <cellStyle name="Comma [0] 3 3 9 3 5 4" xfId="36793"/>
    <cellStyle name="Comma [0] 2 3 3 4 8 3 4" xfId="36794"/>
    <cellStyle name="Comma [0] 4 3 5 11 2 5" xfId="36795"/>
    <cellStyle name="Comma [0] 2 3 3 4 8 3 4 2" xfId="36796"/>
    <cellStyle name="Comma [0] 3 3 9 3 5 5" xfId="36797"/>
    <cellStyle name="Comma [0] 2 3 3 4 8 3 5" xfId="36798"/>
    <cellStyle name="Comma [0] 2 3 3 4 8 3 6" xfId="36799"/>
    <cellStyle name="Comma [0] 2 3 3 4 8 4 2 2" xfId="36800"/>
    <cellStyle name="Comma [0] 2 3 4 3 2 6" xfId="36801"/>
    <cellStyle name="Comma [0] 2 3 3 4 8 4 4" xfId="36802"/>
    <cellStyle name="Comma [0] 2 3 3 4 8 4 5" xfId="36803"/>
    <cellStyle name="Comma [0] 3 3 9 3 7" xfId="36804"/>
    <cellStyle name="Comma [0] 2 3 3 4 8 5" xfId="36805"/>
    <cellStyle name="Comma [0] 3 3 9 3 7 2" xfId="36806"/>
    <cellStyle name="Comma [0] 2 3 3 4 8 5 2" xfId="36807"/>
    <cellStyle name="Comma [0] 2 3 3 4 8 5 3" xfId="36808"/>
    <cellStyle name="Comma [0] 2 3 3 4 8 5 4" xfId="36809"/>
    <cellStyle name="Comma [0] 2 3 3 4 8 5 5" xfId="36810"/>
    <cellStyle name="Comma [0] 3 3 9 3 8" xfId="36811"/>
    <cellStyle name="Comma [0] 2 3 3 4 8 6" xfId="36812"/>
    <cellStyle name="Comma [0] 2 3 3 4 8 6 2" xfId="36813"/>
    <cellStyle name="Comma [0] 3 3 9 3 9" xfId="36814"/>
    <cellStyle name="Comma [0] 2 3 3 4 8 7" xfId="36815"/>
    <cellStyle name="Comma [0] 2 3 3 4 8 7 2" xfId="36816"/>
    <cellStyle name="Comma [0] 2 3 3 4 8 8" xfId="36817"/>
    <cellStyle name="Comma [0] 2 3 3 4 8 9" xfId="36818"/>
    <cellStyle name="Comma [0] 2 3 3 4 9" xfId="36819"/>
    <cellStyle name="Comma [0] 3 3 9 4 4" xfId="36820"/>
    <cellStyle name="Comma [0] 2 3 3 4 9 2" xfId="36821"/>
    <cellStyle name="Comma [0] 3 3 9 4 4 5" xfId="36822"/>
    <cellStyle name="Comma [0] 2 3 3 4 9 2 5" xfId="36823"/>
    <cellStyle name="Comma [0] 3 3 9 4 5" xfId="36824"/>
    <cellStyle name="Comma [0] 2 3 3 4 9 3" xfId="36825"/>
    <cellStyle name="Comma [0] 3 3 9 4 5 2" xfId="36826"/>
    <cellStyle name="Comma [0] 2 3 3 4 9 3 2" xfId="36827"/>
    <cellStyle name="Comma [0] 3 3 9 4 6" xfId="36828"/>
    <cellStyle name="Comma [0] 2 3 3 4 9 4" xfId="36829"/>
    <cellStyle name="Comma [0] 3 3 9 4 7" xfId="36830"/>
    <cellStyle name="Comma [0] 2 3 3 4 9 5" xfId="36831"/>
    <cellStyle name="Comma [0] 3 3 9 4 8" xfId="36832"/>
    <cellStyle name="Comma [0] 2 3 3 4 9 6" xfId="36833"/>
    <cellStyle name="Comma [0] 4 3 3 4 5 2" xfId="36834"/>
    <cellStyle name="Comma [0] 3 2 2 9 4 3 4 2" xfId="36835"/>
    <cellStyle name="Comma [0] 2 3 3 5" xfId="36836"/>
    <cellStyle name="Comma [0] 5 2 6 3 2" xfId="36837"/>
    <cellStyle name="Comma [0] 2 3 3 5 10" xfId="36838"/>
    <cellStyle name="Comma [0] 5 7 9 7" xfId="36839"/>
    <cellStyle name="Comma [0] 5 2 6 3 2 2" xfId="36840"/>
    <cellStyle name="Comma [0] 2 3 3 5 10 2" xfId="36841"/>
    <cellStyle name="Comma [0] 5 2 6 3 2 2 2" xfId="36842"/>
    <cellStyle name="Comma [0] 2 3 3 5 10 2 2" xfId="36843"/>
    <cellStyle name="Comma [0] 2 3 3 5 10 2 2 2" xfId="36844"/>
    <cellStyle name="Comma [0] 2 3 3 5 10 2 3" xfId="36845"/>
    <cellStyle name="Comma [0] 4 3 5 4 2 4 2" xfId="36846"/>
    <cellStyle name="Comma [0] 2 3 3 5 10 2 4" xfId="36847"/>
    <cellStyle name="Comma [0] 2 3 3 5 10 2 5" xfId="36848"/>
    <cellStyle name="Comma [0] 5 2 6 3 2 3" xfId="36849"/>
    <cellStyle name="Comma [0] 2 3 3 5 10 3" xfId="36850"/>
    <cellStyle name="Comma [0] 4 5 7 2 2 3" xfId="36851"/>
    <cellStyle name="Comma [0] 2 3 3 5 10 3 2" xfId="36852"/>
    <cellStyle name="Comma [0] 2 3 3 5 10 4 2" xfId="36853"/>
    <cellStyle name="Comma [0] 2 3 3 5 10 7" xfId="36854"/>
    <cellStyle name="Comma [0] 5 2 6 3 3" xfId="36855"/>
    <cellStyle name="Comma [0] 2 3 3 5 11" xfId="36856"/>
    <cellStyle name="Comma [0] 5 2 6 3 3 2" xfId="36857"/>
    <cellStyle name="Comma [0] 2 3 3 5 11 2" xfId="36858"/>
    <cellStyle name="Comma [0] 2 3 3 5 11 2 2" xfId="36859"/>
    <cellStyle name="Comma [0] 5 6 5 10" xfId="36860"/>
    <cellStyle name="Comma [0] 2 3 3 5 11 2 2 2" xfId="36861"/>
    <cellStyle name="Comma [0] 4 3 5 4 3 4 2" xfId="36862"/>
    <cellStyle name="Comma [0] 2 3 3 5 11 2 4" xfId="36863"/>
    <cellStyle name="Comma [0] 3 2 2 9 2 6 2" xfId="36864"/>
    <cellStyle name="Comma [0] 2 3 3 5 11 2 5" xfId="36865"/>
    <cellStyle name="Comma [0] 4 5 7 3 2 3" xfId="36866"/>
    <cellStyle name="Comma [0] 2 3 3 5 11 3 2" xfId="36867"/>
    <cellStyle name="Comma [0] 2 3 3 5 11 4" xfId="36868"/>
    <cellStyle name="Comma [0] 2 3 3 5 11 4 2" xfId="36869"/>
    <cellStyle name="Comma [0] 2 3 3 5 11 7" xfId="36870"/>
    <cellStyle name="Comma [0] 5 2 6 3 4" xfId="36871"/>
    <cellStyle name="Comma [0] 2 3 3 5 12" xfId="36872"/>
    <cellStyle name="Comma [0] 5 2 6 3 4 2" xfId="36873"/>
    <cellStyle name="Comma [0] 2 3 3 5 12 2" xfId="36874"/>
    <cellStyle name="Comma [0] 2 3 3 5 12 2 2" xfId="36875"/>
    <cellStyle name="Comma [0] 4 3 7 8 5 2 2" xfId="36876"/>
    <cellStyle name="Comma [0] 2 3 3 5 12 3" xfId="36877"/>
    <cellStyle name="Comma [0] 2 3 3 5 12 4" xfId="36878"/>
    <cellStyle name="Comma [0] 2 3 3 5 12 5" xfId="36879"/>
    <cellStyle name="Comma [0] 2 3 3 5 13 2 2" xfId="36880"/>
    <cellStyle name="Comma [0] 2 3 3 5 13 4" xfId="36881"/>
    <cellStyle name="Comma [0] 2 3 3 5 13 5" xfId="36882"/>
    <cellStyle name="Comma [0] 2 3 3 5 14 2" xfId="36883"/>
    <cellStyle name="Comma [0] 2 3 3 5 15 2" xfId="36884"/>
    <cellStyle name="Comma [0] 2 3 3 5 17" xfId="36885"/>
    <cellStyle name="Comma [0] 2 3 3 5 18" xfId="36886"/>
    <cellStyle name="Comma [0] 4 3 3 4 5 2 2" xfId="36887"/>
    <cellStyle name="Comma [0] 2 3 3 5 2" xfId="36888"/>
    <cellStyle name="Comma [0] 2 3 3 5 2 10" xfId="36889"/>
    <cellStyle name="Comma [0] 2 3 3 5 2 2" xfId="36890"/>
    <cellStyle name="Comma [0] 2 3 3 5 2 2 2 2" xfId="36891"/>
    <cellStyle name="Comma [0] 3 2 10 3 2 4 2" xfId="36892"/>
    <cellStyle name="Comma [0] 2 3 8 9 2 5" xfId="36893"/>
    <cellStyle name="Comma [0] 2 3 3 5 2 2 2 2 2" xfId="36894"/>
    <cellStyle name="Comma [0] 2 3 3 5 2 2 2 5" xfId="36895"/>
    <cellStyle name="Comma [0] 2 3 3 5 2 2 3" xfId="36896"/>
    <cellStyle name="Comma [0] 3 2 10 3 2 5" xfId="36897"/>
    <cellStyle name="Comma [0] 2 3 3 5 2 2 3 2" xfId="36898"/>
    <cellStyle name="Comma [0] 5 3 6 3 2 4" xfId="36899"/>
    <cellStyle name="Comma [0] 2 3 3 5 2 2 4 2" xfId="36900"/>
    <cellStyle name="Comma [0] 2 3 3 5 2 2 6" xfId="36901"/>
    <cellStyle name="Comma [0] 2 3 3 5 2 2 7" xfId="36902"/>
    <cellStyle name="Comma [0] 2 3 3 5 2 3" xfId="36903"/>
    <cellStyle name="Comma [0] 2 3 3 5 2 3 2 2" xfId="36904"/>
    <cellStyle name="Comma [0] 3 2 10 3 3 4 2" xfId="36905"/>
    <cellStyle name="Comma [0] 2 3 3 5 2 3 2 2 2" xfId="36906"/>
    <cellStyle name="Comma [0] 2 3 3 5 2 3 3" xfId="36907"/>
    <cellStyle name="Comma [0] 3 2 10 3 3 5" xfId="36908"/>
    <cellStyle name="Comma [0] 2 3 3 5 2 3 3 2" xfId="36909"/>
    <cellStyle name="Comma [0] 2 3 3 5 2 3 4" xfId="36910"/>
    <cellStyle name="Comma [0] 3 2 10 3 3 6" xfId="36911"/>
    <cellStyle name="Comma [0] 2 3 3 5 2 3 4 2" xfId="36912"/>
    <cellStyle name="Comma [0] 2 3 3 5 2 3 5" xfId="36913"/>
    <cellStyle name="Comma [0] 3 2 10 3 3 7" xfId="36914"/>
    <cellStyle name="Comma [0] 2 3 3 5 2 3 6" xfId="36915"/>
    <cellStyle name="Comma [0] 2 3 3 5 2 3 7" xfId="36916"/>
    <cellStyle name="Comma [0] 2 3 3 5 2 4" xfId="36917"/>
    <cellStyle name="Comma [0] 3 2 4 4 2 2 4" xfId="36918"/>
    <cellStyle name="Comma [0] 2 3 3 5 2 4 2" xfId="36919"/>
    <cellStyle name="Comma [0] 3 2 10 3 4 4" xfId="36920"/>
    <cellStyle name="Comma [0] 3 2 4 4 2 2 5" xfId="36921"/>
    <cellStyle name="Comma [0] 2 3 3 5 2 4 3" xfId="36922"/>
    <cellStyle name="Comma [0] 3 2 10 3 4 5" xfId="36923"/>
    <cellStyle name="Comma [0] 2 3 3 5 2 4 4" xfId="36924"/>
    <cellStyle name="Comma [0] 2 3 3 5 2 4 5" xfId="36925"/>
    <cellStyle name="Comma [0] 2 3 3 5 2 5" xfId="36926"/>
    <cellStyle name="Comma [0] 2 3 3 5 2 5 2" xfId="36927"/>
    <cellStyle name="Comma [0] 3 2 10 3 5 4" xfId="36928"/>
    <cellStyle name="Comma [0] 2 3 3 5 2 5 3" xfId="36929"/>
    <cellStyle name="Comma [0] 3 2 10 3 5 5" xfId="36930"/>
    <cellStyle name="Comma [0] 2 3 3 5 2 5 4" xfId="36931"/>
    <cellStyle name="Comma [0] 2 3 3 5 2 5 5" xfId="36932"/>
    <cellStyle name="Comma [0] 2 3 3 5 2 6" xfId="36933"/>
    <cellStyle name="Comma [0] 2 3 3 5 2 6 2" xfId="36934"/>
    <cellStyle name="Comma [0] 2 3 3 5 3" xfId="36935"/>
    <cellStyle name="Comma [0] 2 3 3 5 3 2 2 2" xfId="36936"/>
    <cellStyle name="Comma [0] 3 2 10 4 2 4 2" xfId="36937"/>
    <cellStyle name="Comma [0] 2 3 9 9 2 5" xfId="36938"/>
    <cellStyle name="Comma [0] 2 3 3 5 3 2 2 2 2" xfId="36939"/>
    <cellStyle name="Comma [0] 2 3 3 5 3 2 2 5" xfId="36940"/>
    <cellStyle name="Comma [0] 2 3 3 5 3 2 3 2" xfId="36941"/>
    <cellStyle name="Comma [0] 2 3 3 5 3 2 4" xfId="36942"/>
    <cellStyle name="Comma [0] 3 2 10 4 2 6" xfId="36943"/>
    <cellStyle name="Comma [0] 5 3 7 3 2 4" xfId="36944"/>
    <cellStyle name="Comma [0] 4 3 9 10 2 5" xfId="36945"/>
    <cellStyle name="Comma [0] 2 3 3 5 3 2 4 2" xfId="36946"/>
    <cellStyle name="Comma [0] 2 3 3 5 3 2 6" xfId="36947"/>
    <cellStyle name="Comma [0] 2 3 3 5 3 3 2" xfId="36948"/>
    <cellStyle name="Comma [0] 3 2 10 4 3 4" xfId="36949"/>
    <cellStyle name="Comma [0] 2 3 3 5 3 3 2 2" xfId="36950"/>
    <cellStyle name="Comma [0] 3 2 10 4 3 4 2" xfId="36951"/>
    <cellStyle name="Comma [0] 2 3 3 5 3 3 2 2 2" xfId="36952"/>
    <cellStyle name="Comma [0] 3 10 4 5" xfId="36953"/>
    <cellStyle name="Comma [0] 2 3 3 5 3 3 3" xfId="36954"/>
    <cellStyle name="Comma [0] 3 2 10 4 3 5" xfId="36955"/>
    <cellStyle name="Comma [0] 2 3 3 5 3 3 3 2" xfId="36956"/>
    <cellStyle name="Comma [0] 2 3 3 5 3 3 4" xfId="36957"/>
    <cellStyle name="Comma [0] 3 2 10 4 3 6" xfId="36958"/>
    <cellStyle name="Comma [0] 2 3 3 5 3 3 4 2" xfId="36959"/>
    <cellStyle name="Comma [0] 2 4 6 10 4" xfId="36960"/>
    <cellStyle name="Comma [0] 2 3 3 5 3 3 5" xfId="36961"/>
    <cellStyle name="Comma [0] 3 2 10 4 3 7" xfId="36962"/>
    <cellStyle name="Comma [0] 2 3 3 5 3 3 6" xfId="36963"/>
    <cellStyle name="Comma [0] 3 2 4 4 3 2 4" xfId="36964"/>
    <cellStyle name="Comma [0] 2 3 3 5 3 4 2" xfId="36965"/>
    <cellStyle name="Comma [0] 3 2 10 4 4 4" xfId="36966"/>
    <cellStyle name="Comma [0] 3 2 4 4 3 2 5" xfId="36967"/>
    <cellStyle name="Comma [0] 2 3 3 5 3 4 3" xfId="36968"/>
    <cellStyle name="Comma [0] 3 2 10 4 4 5" xfId="36969"/>
    <cellStyle name="Comma [0] 2 3 3 5 3 4 4" xfId="36970"/>
    <cellStyle name="Comma [0] 2 3 3 5 3 4 5" xfId="36971"/>
    <cellStyle name="Comma [0] 2 3 3 5 3 5 2" xfId="36972"/>
    <cellStyle name="Comma [0] 3 2 10 4 5 4" xfId="36973"/>
    <cellStyle name="Comma [0] 2 3 3 5 3 6" xfId="36974"/>
    <cellStyle name="Comma [0] 2 3 3 5 3 6 2" xfId="36975"/>
    <cellStyle name="Comma [0] 2 3 3 5 3 8" xfId="36976"/>
    <cellStyle name="Comma [0] 2 3 3 5 3 9" xfId="36977"/>
    <cellStyle name="Comma [0] 2 4 5 9 3 2" xfId="36978"/>
    <cellStyle name="Comma [0] 2 3 3 5 4" xfId="36979"/>
    <cellStyle name="Comma [0] 4 12 2 5" xfId="36980"/>
    <cellStyle name="Comma [0] 2 4 7 10 2 2" xfId="36981"/>
    <cellStyle name="Comma [0] 2 4 9 5 2" xfId="36982"/>
    <cellStyle name="Comma [0] 2 3 3 5 4 10" xfId="36983"/>
    <cellStyle name="Comma [0] 2 3 3 5 4 2 2" xfId="36984"/>
    <cellStyle name="Comma [0] 3 2 10 5 2 4" xfId="36985"/>
    <cellStyle name="Comma [0] 2 3 3 5 4 2 4" xfId="36986"/>
    <cellStyle name="Comma [0] 3 2 10 5 2 6" xfId="36987"/>
    <cellStyle name="Comma [0] 2 3 3 5 4 2 5" xfId="36988"/>
    <cellStyle name="Comma [0] 3 2 10 5 2 7" xfId="36989"/>
    <cellStyle name="Comma [0] 2 3 3 5 4 2 6" xfId="36990"/>
    <cellStyle name="Comma [0] 2 3 3 5 4 3" xfId="36991"/>
    <cellStyle name="Comma [0] 2 3 3 5 4 3 2" xfId="36992"/>
    <cellStyle name="Comma [0] 3 2 10 5 3 4" xfId="36993"/>
    <cellStyle name="Comma [0] 2 3 3 5 4 3 2 2 2" xfId="36994"/>
    <cellStyle name="Comma [0] 2 3 3 5 4 3 3" xfId="36995"/>
    <cellStyle name="Comma [0] 3 2 10 5 3 5" xfId="36996"/>
    <cellStyle name="Comma [0] 2 3 3 5 4 3 4" xfId="36997"/>
    <cellStyle name="Comma [0] 3 2 10 5 3 6" xfId="36998"/>
    <cellStyle name="Comma [0] 2 3 3 5 4 3 4 2" xfId="36999"/>
    <cellStyle name="Comma [0] 2 3 3 5 4 3 5" xfId="37000"/>
    <cellStyle name="Comma [0] 3 2 10 5 3 7" xfId="37001"/>
    <cellStyle name="Comma [0] 2 3 3 5 4 3 6" xfId="37002"/>
    <cellStyle name="Comma [0] 2 3 3 5 4 4" xfId="37003"/>
    <cellStyle name="Comma [0] 2 3 3 5 4 4 2" xfId="37004"/>
    <cellStyle name="Comma [0] 3 2 10 5 4 4" xfId="37005"/>
    <cellStyle name="Comma [0] 2 3 3 5 4 4 3" xfId="37006"/>
    <cellStyle name="Comma [0] 3 2 10 5 4 5" xfId="37007"/>
    <cellStyle name="Comma [0] 2 3 3 5 4 4 4" xfId="37008"/>
    <cellStyle name="Comma [0] 2 3 3 5 4 4 5" xfId="37009"/>
    <cellStyle name="Comma [0] 2 3 3 5 4 5" xfId="37010"/>
    <cellStyle name="Comma [0] 2 3 3 5 4 5 2" xfId="37011"/>
    <cellStyle name="Comma [0] 3 2 10 5 5 4" xfId="37012"/>
    <cellStyle name="Comma [0] 2 3 3 5 4 6" xfId="37013"/>
    <cellStyle name="Comma [0] 2 3 3 5 4 6 2" xfId="37014"/>
    <cellStyle name="Comma [0] 2 3 3 5 4 8" xfId="37015"/>
    <cellStyle name="Comma [0] 2 3 3 5 4 9" xfId="37016"/>
    <cellStyle name="Comma [0] 2 3 3 5 5" xfId="37017"/>
    <cellStyle name="Comma [0] 3 4 3 8 3 7" xfId="37018"/>
    <cellStyle name="Comma [0] 2 3 3 5 5 2" xfId="37019"/>
    <cellStyle name="Comma [0] 2 3 3 5 5 2 2" xfId="37020"/>
    <cellStyle name="Comma [0] 3 2 10 6 2 4" xfId="37021"/>
    <cellStyle name="Comma [0] 2 3 3 5 5 2 2 2" xfId="37022"/>
    <cellStyle name="Comma [0] 3 2 10 6 2 4 2" xfId="37023"/>
    <cellStyle name="Comma [0] 2 3 3 5 5 2 2 2 2" xfId="37024"/>
    <cellStyle name="Comma [0] 5 10 5 4" xfId="37025"/>
    <cellStyle name="Comma [0] 3 2 7 12 4" xfId="37026"/>
    <cellStyle name="Comma [0] 2 3 3 5 5 2 2 5" xfId="37027"/>
    <cellStyle name="Comma [0] 2 3 3 5 5 2 3" xfId="37028"/>
    <cellStyle name="Comma [0] 3 2 10 6 2 5" xfId="37029"/>
    <cellStyle name="Comma [0] 2 3 3 5 5 2 3 2" xfId="37030"/>
    <cellStyle name="Comma [0] 2 3 3 5 5 2 4" xfId="37031"/>
    <cellStyle name="Comma [0] 3 2 10 6 2 6" xfId="37032"/>
    <cellStyle name="Comma [0] 2 3 3 5 5 2 5" xfId="37033"/>
    <cellStyle name="Comma [0] 3 2 10 6 2 7" xfId="37034"/>
    <cellStyle name="Comma [0] 2 3 3 5 5 2 6" xfId="37035"/>
    <cellStyle name="Comma [0] 2 3 3 5 5 3" xfId="37036"/>
    <cellStyle name="Comma [0] 2 3 3 5 5 4" xfId="37037"/>
    <cellStyle name="Comma [0] 2 3 3 5 5 4 2" xfId="37038"/>
    <cellStyle name="Comma [0] 3 2 10 6 4 4" xfId="37039"/>
    <cellStyle name="Comma [0] 2 3 3 5 5 4 3" xfId="37040"/>
    <cellStyle name="Comma [0] 3 2 10 6 4 5" xfId="37041"/>
    <cellStyle name="Comma [0] 2 3 3 5 5 4 4" xfId="37042"/>
    <cellStyle name="Comma [0] 2 3 3 5 5 4 5" xfId="37043"/>
    <cellStyle name="Comma [0] 2 3 3 5 5 5" xfId="37044"/>
    <cellStyle name="Comma [0] 2 3 3 5 5 5 2" xfId="37045"/>
    <cellStyle name="Comma [0] 3 2 10 6 5 4" xfId="37046"/>
    <cellStyle name="Comma [0] 2 3 3 5 5 5 4" xfId="37047"/>
    <cellStyle name="Comma [0] 2 3 3 5 5 5 5" xfId="37048"/>
    <cellStyle name="Comma [0] 2 3 3 5 5 6" xfId="37049"/>
    <cellStyle name="Comma [0] 3 11 9 2 2 2" xfId="37050"/>
    <cellStyle name="Comma [0] 2 3 3 5 5 6 2" xfId="37051"/>
    <cellStyle name="Comma [0] 2 3 3 5 5 7" xfId="37052"/>
    <cellStyle name="Comma [0] 3 6 2 3 2 3" xfId="37053"/>
    <cellStyle name="Comma [0] 2 3 3 5 5 7 2" xfId="37054"/>
    <cellStyle name="Comma [0] 2 3 3 5 5 8" xfId="37055"/>
    <cellStyle name="Comma [0] 2 3 3 5 5 9" xfId="37056"/>
    <cellStyle name="Comma [0] 2 3 3 5 6" xfId="37057"/>
    <cellStyle name="Comma [0] 2 3 3 5 6 2" xfId="37058"/>
    <cellStyle name="Comma [0] 2 3 3 5 6 2 2" xfId="37059"/>
    <cellStyle name="Comma [0] 3 2 10 7 2 4" xfId="37060"/>
    <cellStyle name="Comma [0] 2 3 3 5 6 2 2 2" xfId="37061"/>
    <cellStyle name="Comma [0] 3 2 10 7 2 4 2" xfId="37062"/>
    <cellStyle name="Comma [0] 2 4 2 3 8" xfId="37063"/>
    <cellStyle name="Comma [0] 2 3 3 5 6 2 2 2 2" xfId="37064"/>
    <cellStyle name="Comma [0] 2 3 3 5 6 2 2 5" xfId="37065"/>
    <cellStyle name="Comma [0] 5 5 6 2 4 2" xfId="37066"/>
    <cellStyle name="Comma [0] 2 3 3 5 6 2 3" xfId="37067"/>
    <cellStyle name="Comma [0] 3 2 10 7 2 5" xfId="37068"/>
    <cellStyle name="Comma [0] 2 3 3 5 6 2 3 2" xfId="37069"/>
    <cellStyle name="Comma [0] 2 3 3 5 6 2 5" xfId="37070"/>
    <cellStyle name="Comma [0] 3 2 10 7 2 7" xfId="37071"/>
    <cellStyle name="Comma [0] 2 3 3 5 6 2 6" xfId="37072"/>
    <cellStyle name="Comma [0] 2 3 3 5 6 3" xfId="37073"/>
    <cellStyle name="Comma [0] 2 3 3 5 6 4" xfId="37074"/>
    <cellStyle name="Comma [0] 2 3 3 5 6 4 4" xfId="37075"/>
    <cellStyle name="Comma [0] 2 3 3 5 6 4 5" xfId="37076"/>
    <cellStyle name="Comma [0] 2 3 3 5 6 5" xfId="37077"/>
    <cellStyle name="Comma [0] 2 3 3 5 6 5 4" xfId="37078"/>
    <cellStyle name="Comma [0] 2 3 3 5 6 5 5" xfId="37079"/>
    <cellStyle name="Comma [0] 2 3 3 5 6 6" xfId="37080"/>
    <cellStyle name="Comma [0] 2 3 3 5 6 7" xfId="37081"/>
    <cellStyle name="Comma [0] 2 3 3 5 6 8" xfId="37082"/>
    <cellStyle name="Comma [0] 2 3 3 5 6 9" xfId="37083"/>
    <cellStyle name="Comma [0] 4 2 2 4 2 4 2" xfId="37084"/>
    <cellStyle name="Comma [0] 2 3 3 5 7" xfId="37085"/>
    <cellStyle name="Comma [0] 2 3 3 5 7 10" xfId="37086"/>
    <cellStyle name="Comma [0] 2 3 3 5 7 2 2" xfId="37087"/>
    <cellStyle name="Comma [0] 3 2 10 8 2 4" xfId="37088"/>
    <cellStyle name="Comma [0] 2 3 3 5 7 2 2 2" xfId="37089"/>
    <cellStyle name="Comma [0] 2 3 3 5 7 2 2 2 2" xfId="37090"/>
    <cellStyle name="Comma [0] 2 3 3 5 7 2 2 5" xfId="37091"/>
    <cellStyle name="Comma [0] 5 5 6 3 4 2" xfId="37092"/>
    <cellStyle name="Comma [0] 2 3 3 5 7 2 3" xfId="37093"/>
    <cellStyle name="Comma [0] 3 2 10 8 2 5" xfId="37094"/>
    <cellStyle name="Comma [0] 2 3 3 5 7 2 3 2" xfId="37095"/>
    <cellStyle name="Comma [0] 2 3 3 5 7 2 4" xfId="37096"/>
    <cellStyle name="Comma [0] 2 3 3 5 7 2 5" xfId="37097"/>
    <cellStyle name="Comma [0] 2 3 3 5 7 2 6" xfId="37098"/>
    <cellStyle name="Comma [0] 2 3 3 5 7 3 2" xfId="37099"/>
    <cellStyle name="Comma [0] 2 3 3 5 7 3 2 2" xfId="37100"/>
    <cellStyle name="Comma [0] 2 4 3 2 2 6" xfId="37101"/>
    <cellStyle name="Comma [0] 2 3 3 5 7 3 2 2 2" xfId="37102"/>
    <cellStyle name="Comma [0] 2 3 3 5 7 3 2 3" xfId="37103"/>
    <cellStyle name="Comma [0] 2 4 3 2 2 7" xfId="37104"/>
    <cellStyle name="Comma [0] 2 3 3 5 7 3 2 5" xfId="37105"/>
    <cellStyle name="Comma [0] 2 3 3 5 7 3 3" xfId="37106"/>
    <cellStyle name="Comma [0] 2 3 3 5 7 3 3 2" xfId="37107"/>
    <cellStyle name="Comma [0] 2 4 3 2 3 6" xfId="37108"/>
    <cellStyle name="Comma [0] 2 3 3 5 7 3 4" xfId="37109"/>
    <cellStyle name="Comma [0] 2 3 3 5 7 3 5" xfId="37110"/>
    <cellStyle name="Comma [0] 2 3 3 5 7 3 6" xfId="37111"/>
    <cellStyle name="Comma [0] 2 3 3 5 7 4" xfId="37112"/>
    <cellStyle name="Comma [0] 2 3 3 5 7 4 2" xfId="37113"/>
    <cellStyle name="Comma [0] 2 3 3 5 7 4 3" xfId="37114"/>
    <cellStyle name="Comma [0] 2 3 3 5 7 4 4" xfId="37115"/>
    <cellStyle name="Comma [0] 4 2 10 2 2 2" xfId="37116"/>
    <cellStyle name="Comma [0] 2 3 3 5 7 4 5" xfId="37117"/>
    <cellStyle name="Comma [0] 2 3 3 5 7 5" xfId="37118"/>
    <cellStyle name="Comma [0] 2 3 3 5 7 5 2" xfId="37119"/>
    <cellStyle name="Comma [0] 2 3 3 5 7 5 3" xfId="37120"/>
    <cellStyle name="Comma [0] 2 3 3 5 7 5 4" xfId="37121"/>
    <cellStyle name="Comma [0] 4 2 10 2 3 2" xfId="37122"/>
    <cellStyle name="Comma [0] 2 3 3 5 7 5 5" xfId="37123"/>
    <cellStyle name="Comma [0] 2 3 3 5 7 6" xfId="37124"/>
    <cellStyle name="Comma [0] 2 3 3 5 7 6 2" xfId="37125"/>
    <cellStyle name="Comma [0] 2 3 3 5 7 7" xfId="37126"/>
    <cellStyle name="Comma [0] 2 3 3 5 7 7 2" xfId="37127"/>
    <cellStyle name="Comma [0] 2 3 3 5 8" xfId="37128"/>
    <cellStyle name="Comma [0] 2 3 3 7 2 3 2 5" xfId="37129"/>
    <cellStyle name="Comma [0] 2 3 3 5 8 2 2 2" xfId="37130"/>
    <cellStyle name="Comma [0] 2 3 3 5 8 2 2 2 2" xfId="37131"/>
    <cellStyle name="Comma [0] 2 3 3 5 8 2 2 4" xfId="37132"/>
    <cellStyle name="Comma [0] 2 3 3 5 8 2 2 5" xfId="37133"/>
    <cellStyle name="Comma [0] 2 3 3 5 8 2 3 2" xfId="37134"/>
    <cellStyle name="Comma [0] 2 3 3 5 8 2 4" xfId="37135"/>
    <cellStyle name="Comma [0] 2 3 3 5 8 2 5" xfId="37136"/>
    <cellStyle name="Comma [0] 2 3 3 5 8 2 6" xfId="37137"/>
    <cellStyle name="Comma [0] 2 3 3 5 8 3 2" xfId="37138"/>
    <cellStyle name="Comma [0] 2 3 3 5 8 3 2 2" xfId="37139"/>
    <cellStyle name="Comma [0] 2 4 4 2 2 6" xfId="37140"/>
    <cellStyle name="Comma [0] 2 3 3 5 8 3 2 2 2" xfId="37141"/>
    <cellStyle name="Comma [0] 2 3 3 5 8 3 2 3" xfId="37142"/>
    <cellStyle name="Comma [0] 2 4 4 2 2 7" xfId="37143"/>
    <cellStyle name="Comma [0] 2 3 3 5 8 3 2 4" xfId="37144"/>
    <cellStyle name="Comma [0] 2 3 3 5 8 3 2 5" xfId="37145"/>
    <cellStyle name="Comma [0] 2 3 3 5 8 3 3" xfId="37146"/>
    <cellStyle name="Comma [0] 2 3 3 5 8 3 3 2" xfId="37147"/>
    <cellStyle name="Comma [0] 2 4 4 2 3 6" xfId="37148"/>
    <cellStyle name="Comma [0] 2 3 3 5 8 3 4" xfId="37149"/>
    <cellStyle name="Comma [0] 2 3 3 5 8 3 5" xfId="37150"/>
    <cellStyle name="Comma [0] 2 3 3 5 8 3 6" xfId="37151"/>
    <cellStyle name="Comma [0] 4 2 12 4" xfId="37152"/>
    <cellStyle name="Comma [0] 2 3 3 5 8 4 2 2" xfId="37153"/>
    <cellStyle name="Comma [0] 2 4 4 3 2 6" xfId="37154"/>
    <cellStyle name="Comma [0] 2 3 3 5 8 4 4" xfId="37155"/>
    <cellStyle name="Comma [0] 4 2 10 3 2 2" xfId="37156"/>
    <cellStyle name="Comma [0] 2 3 3 5 8 4 5" xfId="37157"/>
    <cellStyle name="Comma [0] 2 3 3 5 8 5 2" xfId="37158"/>
    <cellStyle name="Comma [0] 2 3 3 5 8 5 3" xfId="37159"/>
    <cellStyle name="Comma [0] 2 3 3 5 8 5 4" xfId="37160"/>
    <cellStyle name="Comma [0] 4 2 10 3 3 2" xfId="37161"/>
    <cellStyle name="Comma [0] 2 3 3 5 8 5 5" xfId="37162"/>
    <cellStyle name="Comma [0] 2 3 3 5 8 6" xfId="37163"/>
    <cellStyle name="Comma [0] 2 3 3 5 8 6 2" xfId="37164"/>
    <cellStyle name="Comma [0] 2 3 3 5 8 7" xfId="37165"/>
    <cellStyle name="Comma [0] 2 3 3 5 8 7 2" xfId="37166"/>
    <cellStyle name="Comma [0] 2 3 3 5 9" xfId="37167"/>
    <cellStyle name="Comma [0] 2 3 3 5 9 2" xfId="37168"/>
    <cellStyle name="Comma [0] 2 3 3 5 9 2 2" xfId="37169"/>
    <cellStyle name="Comma [0] 2 4 4 2 6 2" xfId="37170"/>
    <cellStyle name="Comma [0] 2 3 3 5 9 2 4" xfId="37171"/>
    <cellStyle name="Comma [0] 2 3 3 5 9 2 5" xfId="37172"/>
    <cellStyle name="Comma [0] 2 3 3 5 9 3" xfId="37173"/>
    <cellStyle name="Comma [0] 2 3 3 5 9 3 2" xfId="37174"/>
    <cellStyle name="Comma [0] 2 3 3 5 9 4" xfId="37175"/>
    <cellStyle name="Comma [0] 2 3 3 5 9 5" xfId="37176"/>
    <cellStyle name="Comma [0] 2 3 3 5 9 6" xfId="37177"/>
    <cellStyle name="Comma [0] 2 3 3 6 10" xfId="37178"/>
    <cellStyle name="Comma [0] 2 3 3 6 10 4 2" xfId="37179"/>
    <cellStyle name="Comma [0] 2 3 3 6 10 5" xfId="37180"/>
    <cellStyle name="Comma [0] 2 3 3 6 10 6" xfId="37181"/>
    <cellStyle name="Comma [0] 2 3 3 6 10 7" xfId="37182"/>
    <cellStyle name="Comma [0] 2 3 3 6 11" xfId="37183"/>
    <cellStyle name="Comma [0] 2 3 3 6 11 2 5" xfId="37184"/>
    <cellStyle name="Comma [0] 3 11 4 2" xfId="37185"/>
    <cellStyle name="Comma [0] 2 3 3 6 11 4 2" xfId="37186"/>
    <cellStyle name="Comma [0] 3 11 4 3 2 2 2" xfId="37187"/>
    <cellStyle name="Comma [0] 2 3 3 6 11 5" xfId="37188"/>
    <cellStyle name="Comma [0] 3 11 4 3 2 3" xfId="37189"/>
    <cellStyle name="Comma [0] 2 3 3 6 11 6" xfId="37190"/>
    <cellStyle name="Comma [0] 3 11 4 3 2 4" xfId="37191"/>
    <cellStyle name="Comma [0] 2 3 3 6 11 7" xfId="37192"/>
    <cellStyle name="Comma [0] 3 11 4 3 2 5" xfId="37193"/>
    <cellStyle name="Comma [0] 2 3 3 6 12 3" xfId="37194"/>
    <cellStyle name="Comma [0] 2 3 3 6 12 4" xfId="37195"/>
    <cellStyle name="Comma [0] 3 11 4 3 3 2" xfId="37196"/>
    <cellStyle name="Comma [0] 2 3 3 6 12 5" xfId="37197"/>
    <cellStyle name="Comma [0] 2 3 3 6 13" xfId="37198"/>
    <cellStyle name="Comma [0] 2 3 3 6 13 2 2" xfId="37199"/>
    <cellStyle name="Comma [0] 2 3 3 6 13 5" xfId="37200"/>
    <cellStyle name="Comma [0] 2 3 3 6 14" xfId="37201"/>
    <cellStyle name="Comma [0] 4 2 5 8 3 2 5" xfId="37202"/>
    <cellStyle name="Comma [0] 2 3 3 6 14 2" xfId="37203"/>
    <cellStyle name="Comma [0] 3 2 4 10 2 4" xfId="37204"/>
    <cellStyle name="Comma [0] 2 3 3 7 9 2 2" xfId="37205"/>
    <cellStyle name="Comma [0] 2 3 3 6 15" xfId="37206"/>
    <cellStyle name="Comma [0] 2 3 3 6 15 2" xfId="37207"/>
    <cellStyle name="Comma [0] 2 3 3 9 3 3 2 5" xfId="37208"/>
    <cellStyle name="Comma [0] 2 3 3 7 9 2 2 2" xfId="37209"/>
    <cellStyle name="Comma [0] 3 2 4 10 2 5" xfId="37210"/>
    <cellStyle name="Comma [0] 2 3 3 7 9 2 3" xfId="37211"/>
    <cellStyle name="Comma [0] 2 3 3 6 16" xfId="37212"/>
    <cellStyle name="Comma [0] 3 2 2 3 4 2 2 2 2" xfId="37213"/>
    <cellStyle name="Comma [0] 2 3 3 6 17" xfId="37214"/>
    <cellStyle name="Comma [0] 2 4 6 2 6 2" xfId="37215"/>
    <cellStyle name="Comma [0] 2 3 3 7 9 2 4" xfId="37216"/>
    <cellStyle name="Comma [0] 2 3 3 7 9 2 5" xfId="37217"/>
    <cellStyle name="Comma [0] 2 3 3 6 18" xfId="37218"/>
    <cellStyle name="Comma [0] 2 3 3 6 2" xfId="37219"/>
    <cellStyle name="Comma [0] 2 3 3 6 2 10" xfId="37220"/>
    <cellStyle name="Comma [0] 2 3 3 6 2 2" xfId="37221"/>
    <cellStyle name="Comma [0] 4 11 6 5 5" xfId="37222"/>
    <cellStyle name="Comma [0] 2 4 8 9 2 5" xfId="37223"/>
    <cellStyle name="Comma [0] 4 2 2 7 2 3 2" xfId="37224"/>
    <cellStyle name="Comma [0] 2 3 3 6 2 2 2 2" xfId="37225"/>
    <cellStyle name="Comma [0] 2 3 3 6 2 2 2 2 2" xfId="37226"/>
    <cellStyle name="Comma [0] 2 3 3 6 2 2 2 5" xfId="37227"/>
    <cellStyle name="Comma [0] 4 2 2 7 2 4 2" xfId="37228"/>
    <cellStyle name="Comma [0] 2 3 3 6 2 2 3 2" xfId="37229"/>
    <cellStyle name="Comma [0] 5 4 6 3 2 4" xfId="37230"/>
    <cellStyle name="Comma [0] 2 3 3 6 2 2 4 2" xfId="37231"/>
    <cellStyle name="Comma [0] 2 3 4 10 2" xfId="37232"/>
    <cellStyle name="Comma [0] 4 2 2 7 2 6" xfId="37233"/>
    <cellStyle name="Comma [0] 2 3 3 6 2 2 5" xfId="37234"/>
    <cellStyle name="Comma [0] 2 3 4 11" xfId="37235"/>
    <cellStyle name="Comma [0] 4 2 2 7 2 7" xfId="37236"/>
    <cellStyle name="Comma [0] 2 3 3 6 2 2 6" xfId="37237"/>
    <cellStyle name="Comma [0] 2 3 4 12" xfId="37238"/>
    <cellStyle name="Comma [0] 2 3 3 6 2 2 7" xfId="37239"/>
    <cellStyle name="Comma [0] 2 3 4 13" xfId="37240"/>
    <cellStyle name="Comma [0] 2 3 3 6 2 3" xfId="37241"/>
    <cellStyle name="Comma [0] 4 2 2 7 3 3 2" xfId="37242"/>
    <cellStyle name="Comma [0] 2 3 3 6 2 3 2 2" xfId="37243"/>
    <cellStyle name="Comma [0] 2 3 3 6 2 3 2 2 2" xfId="37244"/>
    <cellStyle name="Comma [0] 4 2 2 7 3 4 2" xfId="37245"/>
    <cellStyle name="Comma [0] 2 3 3 6 2 3 3 2" xfId="37246"/>
    <cellStyle name="Comma [0] 2 3 3 6 2 3 4 2" xfId="37247"/>
    <cellStyle name="Comma [0] 4 2 2 7 3 6" xfId="37248"/>
    <cellStyle name="Comma [0] 2 3 3 6 2 3 5" xfId="37249"/>
    <cellStyle name="Comma [0] 4 2 2 7 3 7" xfId="37250"/>
    <cellStyle name="Comma [0] 2 3 3 6 2 3 6" xfId="37251"/>
    <cellStyle name="Comma [0] 2 3 3 6 2 3 7" xfId="37252"/>
    <cellStyle name="Comma [0] 2 3 3 6 2 4" xfId="37253"/>
    <cellStyle name="Comma [0] 2 3 6 3 2 2 2" xfId="37254"/>
    <cellStyle name="Comma [0] 3 2 2 19 3" xfId="37255"/>
    <cellStyle name="Comma [0] 2 3 4 2 2 3" xfId="37256"/>
    <cellStyle name="Comma [0] 2 3 3 6 2 4 2 2" xfId="37257"/>
    <cellStyle name="Comma [0] 4 2 2 7 4 5" xfId="37258"/>
    <cellStyle name="Comma [0] 2 3 3 6 2 4 4" xfId="37259"/>
    <cellStyle name="Comma [0] 2 3 3 6 2 4 5" xfId="37260"/>
    <cellStyle name="Comma [0] 4 2 2 4 10" xfId="37261"/>
    <cellStyle name="Comma [0] 2 3 3 6 2 5" xfId="37262"/>
    <cellStyle name="Comma [0] 2 3 6 3 2 2 3" xfId="37263"/>
    <cellStyle name="Comma [0] 2 3 4 3 2 3" xfId="37264"/>
    <cellStyle name="Comma [0] 2 3 3 6 2 5 2 2" xfId="37265"/>
    <cellStyle name="Comma [0] 5 2 3" xfId="37266"/>
    <cellStyle name="Comma [0] 2 3 3 6 2 5 5" xfId="37267"/>
    <cellStyle name="Comma [0] 2 3 3 6 2 6" xfId="37268"/>
    <cellStyle name="Comma [0] 2 3 6 3 2 2 4" xfId="37269"/>
    <cellStyle name="Comma [0] 2 3 3 6 3" xfId="37270"/>
    <cellStyle name="Comma [0] 4 2 2 8 2 3" xfId="37271"/>
    <cellStyle name="Comma [0] 2 3 3 6 3 2 2" xfId="37272"/>
    <cellStyle name="Comma [0] 4 2 2 8 2 4" xfId="37273"/>
    <cellStyle name="Comma [0] 2 3 3 6 3 2 3" xfId="37274"/>
    <cellStyle name="Comma [0] 4 2 2 8 2 5" xfId="37275"/>
    <cellStyle name="Comma [0] 2 3 3 6 3 2 4" xfId="37276"/>
    <cellStyle name="Comma [0] 2 3 9 10" xfId="37277"/>
    <cellStyle name="Comma [0] 4 2 2 8 2 6" xfId="37278"/>
    <cellStyle name="Comma [0] 2 3 3 6 3 2 5" xfId="37279"/>
    <cellStyle name="Comma [0] 2 3 9 11" xfId="37280"/>
    <cellStyle name="Comma [0] 4 2 2 8 2 7" xfId="37281"/>
    <cellStyle name="Comma [0] 2 3 3 6 3 2 6" xfId="37282"/>
    <cellStyle name="Comma [0] 2 3 9 12" xfId="37283"/>
    <cellStyle name="Comma [0] 4 2 2 8 3 3" xfId="37284"/>
    <cellStyle name="Comma [0] 2 3 3 6 3 3 2" xfId="37285"/>
    <cellStyle name="Comma [0] 2 3 9 10 2 5" xfId="37286"/>
    <cellStyle name="Comma [0] 4 2 2 8 3 4" xfId="37287"/>
    <cellStyle name="Comma [0] 2 3 3 6 3 3 3" xfId="37288"/>
    <cellStyle name="Comma [0] 4 2 2 8 3 5" xfId="37289"/>
    <cellStyle name="Comma [0] 2 3 3 6 3 3 4" xfId="37290"/>
    <cellStyle name="Comma [0] 4 2 2 8 3 6" xfId="37291"/>
    <cellStyle name="Comma [0] 2 3 3 6 3 3 5" xfId="37292"/>
    <cellStyle name="Comma [0] 4 2 2 8 3 7" xfId="37293"/>
    <cellStyle name="Comma [0] 2 3 3 6 3 3 6" xfId="37294"/>
    <cellStyle name="Comma [0] 4 2 2 8 4 3" xfId="37295"/>
    <cellStyle name="Comma [0] 3 2 4 5 3 2 4" xfId="37296"/>
    <cellStyle name="Comma [0] 3 2 2 7 11 2 5" xfId="37297"/>
    <cellStyle name="Comma [0] 2 3 3 6 3 4 2" xfId="37298"/>
    <cellStyle name="Comma [0] 4 2 2 8 4 4" xfId="37299"/>
    <cellStyle name="Comma [0] 3 2 4 5 3 2 5" xfId="37300"/>
    <cellStyle name="Comma [0] 2 3 3 6 3 4 3" xfId="37301"/>
    <cellStyle name="Comma [0] 4 2 2 8 4 5" xfId="37302"/>
    <cellStyle name="Comma [0] 2 3 3 6 3 4 4" xfId="37303"/>
    <cellStyle name="Comma [0] 2 3 3 6 3 4 5" xfId="37304"/>
    <cellStyle name="Comma [0] 2 3 3 6 3 5" xfId="37305"/>
    <cellStyle name="Comma [0] 4 2 2 8 5 3" xfId="37306"/>
    <cellStyle name="Comma [0] 2 3 3 6 3 5 2" xfId="37307"/>
    <cellStyle name="Comma [0] 2 3 3 6 3 6" xfId="37308"/>
    <cellStyle name="Comma [0] 2 3 3 6 3 6 2" xfId="37309"/>
    <cellStyle name="Comma [0] 2 3 3 6 3 8" xfId="37310"/>
    <cellStyle name="Comma [0] 2 3 3 6 3 9" xfId="37311"/>
    <cellStyle name="Comma [0] 3 2 8 4 5 2 2" xfId="37312"/>
    <cellStyle name="Comma [0] 2 4 5 9 4 2" xfId="37313"/>
    <cellStyle name="Comma [0] 3 2 7 2 2 2" xfId="37314"/>
    <cellStyle name="Comma [0] 2 3 3 6 4" xfId="37315"/>
    <cellStyle name="Comma [0] 2 3 3 6 4 10" xfId="37316"/>
    <cellStyle name="Comma [0] 4 2 2 9 2 3" xfId="37317"/>
    <cellStyle name="Comma [0] 3 2 7 2 2 2 2 2" xfId="37318"/>
    <cellStyle name="Comma [0] 2 3 3 6 4 2 2" xfId="37319"/>
    <cellStyle name="Comma [0] 2 3 3 6 4 2 2 2" xfId="37320"/>
    <cellStyle name="Comma [0] 2 3 3 6 4 2 2 5" xfId="37321"/>
    <cellStyle name="Comma [0] 4 2 2 9 2 4" xfId="37322"/>
    <cellStyle name="Comma [0] 2 3 3 6 4 2 3" xfId="37323"/>
    <cellStyle name="Comma [0] 4 2 2 9 2 5" xfId="37324"/>
    <cellStyle name="Comma [0] 2 3 3 6 4 2 4" xfId="37325"/>
    <cellStyle name="Comma [0] 5 4 8 3 2 4" xfId="37326"/>
    <cellStyle name="Comma [0] 2 3 3 6 4 2 4 2" xfId="37327"/>
    <cellStyle name="Comma [0] 3 10 8 3 7" xfId="37328"/>
    <cellStyle name="Comma [0] 2 3 3 6 4 2 5" xfId="37329"/>
    <cellStyle name="Comma [0] 3 2 7 2 2 2 3" xfId="37330"/>
    <cellStyle name="Comma [0] 2 3 3 6 4 3" xfId="37331"/>
    <cellStyle name="Comma [0] 2 3 3 6 4 3 2" xfId="37332"/>
    <cellStyle name="Comma [0] 2 3 9 11 2 5" xfId="37333"/>
    <cellStyle name="Comma [0] 2 3 3 6 4 3 2 2" xfId="37334"/>
    <cellStyle name="Comma [0] 2 3 3 6 4 3 2 2 2" xfId="37335"/>
    <cellStyle name="Comma [0] 2 3 9 5 8" xfId="37336"/>
    <cellStyle name="Comma [0] 2 3 3 6 4 3 2 5" xfId="37337"/>
    <cellStyle name="Comma [0] 2 3 3 6 4 3 3" xfId="37338"/>
    <cellStyle name="Comma [0] 2 3 3 6 4 3 3 2" xfId="37339"/>
    <cellStyle name="Comma [0] 2 3 3 6 4 3 4" xfId="37340"/>
    <cellStyle name="Comma [0] 2 3 3 6 4 3 4 2" xfId="37341"/>
    <cellStyle name="Comma [0] 2 3 3 6 4 3 5" xfId="37342"/>
    <cellStyle name="Comma [0] 2 3 3 6 4 3 6" xfId="37343"/>
    <cellStyle name="Comma [0] 3 2 7 2 2 2 4" xfId="37344"/>
    <cellStyle name="Comma [0] 2 3 3 6 4 4" xfId="37345"/>
    <cellStyle name="Comma [0] 2 3 6 3 2 4 2" xfId="37346"/>
    <cellStyle name="Comma [0] 2 3 3 6 4 4 2" xfId="37347"/>
    <cellStyle name="Comma [0] 4 5 2 3 2 2" xfId="37348"/>
    <cellStyle name="Comma [0] 2 3 6 2 2 3" xfId="37349"/>
    <cellStyle name="Comma [0] 2 3 3 6 4 4 2 2" xfId="37350"/>
    <cellStyle name="Comma [0] 2 3 3 6 4 4 3" xfId="37351"/>
    <cellStyle name="Comma [0] 2 3 3 6 4 4 4" xfId="37352"/>
    <cellStyle name="Comma [0] 2 3 3 6 4 4 5" xfId="37353"/>
    <cellStyle name="Comma [0] 3 2 7 2 2 2 5" xfId="37354"/>
    <cellStyle name="Comma [0] 2 3 3 6 4 5" xfId="37355"/>
    <cellStyle name="Comma [0] 4 5 2 4 2 2" xfId="37356"/>
    <cellStyle name="Comma [0] 2 3 6 3 2 3" xfId="37357"/>
    <cellStyle name="Comma [0] 2 3 3 6 4 5 2 2" xfId="37358"/>
    <cellStyle name="Comma [0] 2 3 3 6 4 6" xfId="37359"/>
    <cellStyle name="Comma [0] 2 3 3 6 4 6 2" xfId="37360"/>
    <cellStyle name="Comma [0] 2 3 3 6 4 8" xfId="37361"/>
    <cellStyle name="Comma [0] 2 3 3 6 4 9" xfId="37362"/>
    <cellStyle name="Comma [0] 5 4 3 3 2 2" xfId="37363"/>
    <cellStyle name="Comma [0] 3 2 7 2 2 3" xfId="37364"/>
    <cellStyle name="Comma [0] 3 2 2 8 3 10" xfId="37365"/>
    <cellStyle name="Comma [0] 2 3 3 6 5" xfId="37366"/>
    <cellStyle name="Comma [0] 5 4 3 3 2 2 2" xfId="37367"/>
    <cellStyle name="Comma [0] 3 2 7 2 2 3 2" xfId="37368"/>
    <cellStyle name="Comma [0] 2 3 3 6 5 2" xfId="37369"/>
    <cellStyle name="Comma [0] 2 3 3 6 5 2 2" xfId="37370"/>
    <cellStyle name="Comma [0] 2 3 3 6 5 2 3" xfId="37371"/>
    <cellStyle name="Comma [0] 2 3 3 6 5 2 4" xfId="37372"/>
    <cellStyle name="Comma [0] 2 3 3 6 5 2 5" xfId="37373"/>
    <cellStyle name="Comma [0] 2 3 3 6 5 2 6" xfId="37374"/>
    <cellStyle name="Comma [0] 2 3 3 6 5 3" xfId="37375"/>
    <cellStyle name="Comma [0] 2 3 3 6 5 3 2" xfId="37376"/>
    <cellStyle name="Comma [0] 5 10" xfId="37377"/>
    <cellStyle name="Comma [0] 2 3 3 6 5 3 2 2" xfId="37378"/>
    <cellStyle name="Comma [0] 5 10 2" xfId="37379"/>
    <cellStyle name="Comma [0] 3 3 9 5 8" xfId="37380"/>
    <cellStyle name="Comma [0] 2 3 3 6 5 3 2 2 2" xfId="37381"/>
    <cellStyle name="Comma [0] 5 11" xfId="37382"/>
    <cellStyle name="Comma [0] 2 3 3 6 5 3 2 3" xfId="37383"/>
    <cellStyle name="Comma [0] 5 13" xfId="37384"/>
    <cellStyle name="Comma [0] 2 3 3 6 5 3 2 5" xfId="37385"/>
    <cellStyle name="Comma [0] 2 3 3 6 5 3 3" xfId="37386"/>
    <cellStyle name="Comma [0] 5 3 2 10" xfId="37387"/>
    <cellStyle name="Comma [0] 2 3 3 6 5 3 3 2" xfId="37388"/>
    <cellStyle name="Comma [0] 2 3 3 6 5 3 4" xfId="37389"/>
    <cellStyle name="Comma [0] 2 3 3 6 5 3 5" xfId="37390"/>
    <cellStyle name="Comma [0] 2 3 3 6 5 3 6" xfId="37391"/>
    <cellStyle name="Comma [0] 2 3 3 6 5 4" xfId="37392"/>
    <cellStyle name="Comma [0] 2 3 3 6 5 4 2" xfId="37393"/>
    <cellStyle name="Comma [0] 4 5 3 3 2 2" xfId="37394"/>
    <cellStyle name="Comma [0] 2 3 7 2 2 3" xfId="37395"/>
    <cellStyle name="Comma [0] 2 3 3 6 5 4 2 2" xfId="37396"/>
    <cellStyle name="Comma [0] 2 3 3 6 5 4 3" xfId="37397"/>
    <cellStyle name="Comma [0] 2 3 3 6 5 4 4" xfId="37398"/>
    <cellStyle name="Comma [0] 2 3 3 6 5 4 5" xfId="37399"/>
    <cellStyle name="Comma [0] 2 3 3 6 5 5" xfId="37400"/>
    <cellStyle name="Comma [0] 2 3 3 6 5 5 2" xfId="37401"/>
    <cellStyle name="Comma [0] 4 5 3 4 2 2" xfId="37402"/>
    <cellStyle name="Comma [0] 2 3 7 3 2 3" xfId="37403"/>
    <cellStyle name="Comma [0] 2 3 3 6 5 5 2 2" xfId="37404"/>
    <cellStyle name="Comma [0] 2 3 3 6 5 5 4" xfId="37405"/>
    <cellStyle name="Comma [0] 2 3 3 6 5 5 5" xfId="37406"/>
    <cellStyle name="Comma [0] 2 3 3 6 5 6" xfId="37407"/>
    <cellStyle name="Comma [0] 2 3 3 6 5 6 2" xfId="37408"/>
    <cellStyle name="Comma [0] 2 3 3 6 5 7" xfId="37409"/>
    <cellStyle name="Comma [0] 3 6 3 3 2 3" xfId="37410"/>
    <cellStyle name="Comma [0] 2 3 3 6 5 7 2" xfId="37411"/>
    <cellStyle name="Comma [0] 2 3 3 6 5 8" xfId="37412"/>
    <cellStyle name="Comma [0] 2 3 3 6 5 9" xfId="37413"/>
    <cellStyle name="Comma [0] 5 4 3 3 2 3" xfId="37414"/>
    <cellStyle name="Comma [0] 3 2 7 2 2 4" xfId="37415"/>
    <cellStyle name="Comma [0] 2 3 3 6 6" xfId="37416"/>
    <cellStyle name="Comma [0] 3 2 7 2 2 4 2" xfId="37417"/>
    <cellStyle name="Comma [0] 2 3 3 6 6 2" xfId="37418"/>
    <cellStyle name="Comma [0] 2 3 3 6 6 2 2" xfId="37419"/>
    <cellStyle name="Comma [0] 2 3 3 6 6 2 2 2" xfId="37420"/>
    <cellStyle name="Comma [0] 4 2 9 5 8" xfId="37421"/>
    <cellStyle name="Comma [0] 2 3 3 6 6 2 2 2 2" xfId="37422"/>
    <cellStyle name="Comma [0] 2 3 3 6 6 2 2 5" xfId="37423"/>
    <cellStyle name="Comma [0] 5 5 7 2 4 2" xfId="37424"/>
    <cellStyle name="Comma [0] 2 3 3 6 6 2 3" xfId="37425"/>
    <cellStyle name="Comma [0] 2 3 3 6 6 2 4" xfId="37426"/>
    <cellStyle name="Comma [0] 2 3 3 6 6 2 5" xfId="37427"/>
    <cellStyle name="Comma [0] 2 3 3 6 6 2 6" xfId="37428"/>
    <cellStyle name="Comma [0] 2 3 3 6 6 3" xfId="37429"/>
    <cellStyle name="Comma [0] 3 2 2 6 10 7" xfId="37430"/>
    <cellStyle name="Comma [0] 2 3 3 6 6 3 2" xfId="37431"/>
    <cellStyle name="Comma [0] 2 3 3 6 6 3 2 2" xfId="37432"/>
    <cellStyle name="Comma [0] 2 3 3 6 6 3 2 3" xfId="37433"/>
    <cellStyle name="Comma [0] 2 3 3 6 6 3 2 5" xfId="37434"/>
    <cellStyle name="Comma [0] 2 3 3 6 6 3 3" xfId="37435"/>
    <cellStyle name="Comma [0] 5 8 2 10" xfId="37436"/>
    <cellStyle name="Comma [0] 2 3 3 6 6 3 3 2" xfId="37437"/>
    <cellStyle name="Comma [0] 2 3 3 9 16" xfId="37438"/>
    <cellStyle name="Comma [0] 2 3 3 6 6 3 4" xfId="37439"/>
    <cellStyle name="Comma [0] 2 3 3 6 6 3 5" xfId="37440"/>
    <cellStyle name="Comma [0] 2 3 3 6 6 3 6" xfId="37441"/>
    <cellStyle name="Comma [0] 2 3 3 6 6 4" xfId="37442"/>
    <cellStyle name="Comma [0] 3 2 2 6 11 7" xfId="37443"/>
    <cellStyle name="Comma [0] 2 3 3 6 6 4 2" xfId="37444"/>
    <cellStyle name="Comma [0] 4 5 4 3 2 2" xfId="37445"/>
    <cellStyle name="Comma [0] 2 3 8 2 2 3" xfId="37446"/>
    <cellStyle name="Comma [0] 2 3 3 6 6 4 2 2" xfId="37447"/>
    <cellStyle name="Comma [0] 3 2 2 6 5 3 2 2 2" xfId="37448"/>
    <cellStyle name="Comma [0] 2 3 3 6 6 4 3" xfId="37449"/>
    <cellStyle name="Comma [0] 2 3 3 6 6 4 4" xfId="37450"/>
    <cellStyle name="Comma [0] 2 3 3 6 6 4 5" xfId="37451"/>
    <cellStyle name="Comma [0] 2 3 3 6 6 5" xfId="37452"/>
    <cellStyle name="Comma [0] 2 3 3 6 6 5 2" xfId="37453"/>
    <cellStyle name="Comma [0] 4 5 4 4 2 2" xfId="37454"/>
    <cellStyle name="Comma [0] 2 3 8 3 2 3" xfId="37455"/>
    <cellStyle name="Comma [0] 2 3 3 6 6 5 2 2" xfId="37456"/>
    <cellStyle name="Comma [0] 4 2 7 8 2 2 2 2" xfId="37457"/>
    <cellStyle name="Comma [0] 2 3 3 6 6 5 4" xfId="37458"/>
    <cellStyle name="Comma [0] 3 2 2 6 4 10" xfId="37459"/>
    <cellStyle name="Comma [0] 2 3 3 6 6 5 5" xfId="37460"/>
    <cellStyle name="Comma [0] 2 3 3 6 6 6" xfId="37461"/>
    <cellStyle name="Comma [0] 2 3 3 6 6 6 2" xfId="37462"/>
    <cellStyle name="Comma [0] 2 3 3 6 6 7" xfId="37463"/>
    <cellStyle name="Comma [0] 2 3 3 6 6 7 2" xfId="37464"/>
    <cellStyle name="Comma [0] 2 3 3 6 6 8" xfId="37465"/>
    <cellStyle name="Comma [0] 2 3 3 6 6 9" xfId="37466"/>
    <cellStyle name="Comma [0] 5 4 3 3 2 4" xfId="37467"/>
    <cellStyle name="Comma [0] 3 2 7 2 2 5" xfId="37468"/>
    <cellStyle name="Comma [0] 2 3 3 6 7" xfId="37469"/>
    <cellStyle name="Comma [0] 2 3 3 6 7 10" xfId="37470"/>
    <cellStyle name="Comma [0] 2 3 3 6 7 2 2" xfId="37471"/>
    <cellStyle name="Comma [0] 2 4 12 8" xfId="37472"/>
    <cellStyle name="Comma [0] 2 3 3 6 7 2 2 2" xfId="37473"/>
    <cellStyle name="Comma [0] 2 3 3 6 7 2 2 2 2" xfId="37474"/>
    <cellStyle name="Comma [0] 2 3 3 6 7 2 2 5" xfId="37475"/>
    <cellStyle name="Comma [0] 5 5 7 3 4 2" xfId="37476"/>
    <cellStyle name="Comma [0] 2 3 3 6 7 2 3" xfId="37477"/>
    <cellStyle name="Comma [0] 2 4 12 9" xfId="37478"/>
    <cellStyle name="Comma [0] 2 3 3 6 7 2 3 2" xfId="37479"/>
    <cellStyle name="Comma [0] 2 3 3 6 7 2 4" xfId="37480"/>
    <cellStyle name="Comma [0] 2 4 4 10" xfId="37481"/>
    <cellStyle name="Comma [0] 2 3 3 6 7 2 5" xfId="37482"/>
    <cellStyle name="Comma [0] 2 4 4 11" xfId="37483"/>
    <cellStyle name="Comma [0] 2 3 3 6 7 2 6" xfId="37484"/>
    <cellStyle name="Comma [0] 2 4 4 12" xfId="37485"/>
    <cellStyle name="Comma [0] 2 3 3 6 7 3" xfId="37486"/>
    <cellStyle name="Comma [0] 2 3 3 6 7 3 2" xfId="37487"/>
    <cellStyle name="Comma [0] 2 4 13 8" xfId="37488"/>
    <cellStyle name="Comma [0] 2 3 3 6 7 3 2 2" xfId="37489"/>
    <cellStyle name="Comma [0] 2 3 3 6 7 3 2 3" xfId="37490"/>
    <cellStyle name="Comma [0] 2 3 3 6 7 3 2 5" xfId="37491"/>
    <cellStyle name="Comma [0] 2 3 3 6 7 3 3" xfId="37492"/>
    <cellStyle name="Comma [0] 2 4 13 9" xfId="37493"/>
    <cellStyle name="Comma [0] 2 3 3 6 7 3 3 2" xfId="37494"/>
    <cellStyle name="Comma [0] 2 3 3 6 7 3 4" xfId="37495"/>
    <cellStyle name="Comma [0] 2 3 3 6 7 3 6" xfId="37496"/>
    <cellStyle name="Comma [0] 2 3 3 6 7 4" xfId="37497"/>
    <cellStyle name="Comma [0] 2 3 3 6 7 4 2" xfId="37498"/>
    <cellStyle name="Comma [0] 2 4 14 8" xfId="37499"/>
    <cellStyle name="Comma [0] 4 5 5 3 2 2" xfId="37500"/>
    <cellStyle name="Comma [0] 2 3 9 2 2 3" xfId="37501"/>
    <cellStyle name="Comma [0] 2 3 3 6 7 4 2 2" xfId="37502"/>
    <cellStyle name="Comma [0] 2 3 3 6 7 4 3" xfId="37503"/>
    <cellStyle name="Comma [0] 2 4 14 9" xfId="37504"/>
    <cellStyle name="Comma [0] 2 3 3 6 7 4 4" xfId="37505"/>
    <cellStyle name="Comma [0] 4 2 11 2 2 2" xfId="37506"/>
    <cellStyle name="Comma [0] 2 3 3 6 7 4 5" xfId="37507"/>
    <cellStyle name="Comma [0] 4 2 2 5 10" xfId="37508"/>
    <cellStyle name="Comma [0] 2 3 3 6 7 5" xfId="37509"/>
    <cellStyle name="Comma [0] 2 3 3 6 7 5 2" xfId="37510"/>
    <cellStyle name="Comma [0] 4 5 5 4 2 2" xfId="37511"/>
    <cellStyle name="Comma [0] 2 3 9 3 2 3" xfId="37512"/>
    <cellStyle name="Comma [0] 2 3 3 6 7 5 2 2" xfId="37513"/>
    <cellStyle name="Comma [0] 2 3 3 6 7 5 3" xfId="37514"/>
    <cellStyle name="Comma [0] 2 3 3 6 7 5 4" xfId="37515"/>
    <cellStyle name="Comma [0] 4 2 11 2 3 2" xfId="37516"/>
    <cellStyle name="Comma [0] 2 3 3 6 7 5 5" xfId="37517"/>
    <cellStyle name="Comma [0] 2 3 3 6 7 6" xfId="37518"/>
    <cellStyle name="Comma [0] 2 3 3 6 7 6 2" xfId="37519"/>
    <cellStyle name="Comma [0] 2 3 3 6 7 7" xfId="37520"/>
    <cellStyle name="Comma [0] 2 3 3 6 7 7 2" xfId="37521"/>
    <cellStyle name="Comma [0] 2 3 3 6 7 8" xfId="37522"/>
    <cellStyle name="Comma [0] 2 3 3 6 7 9" xfId="37523"/>
    <cellStyle name="Comma [0] 5 4 3 3 2 5" xfId="37524"/>
    <cellStyle name="Comma [0] 3 4 8 6 5 2 2" xfId="37525"/>
    <cellStyle name="Comma [0] 3 2 7 2 2 6" xfId="37526"/>
    <cellStyle name="Comma [0] 2 3 3 6 8" xfId="37527"/>
    <cellStyle name="Comma [0] 2 3 3 6 8 2 2" xfId="37528"/>
    <cellStyle name="Comma [0] 2 3 3 8 2 3 2 5" xfId="37529"/>
    <cellStyle name="Comma [0] 4 2 14 5 4" xfId="37530"/>
    <cellStyle name="Comma [0] 2 3 3 6 8 2 2 2" xfId="37531"/>
    <cellStyle name="Comma [0] 2 3 3 6 8 2 2 4" xfId="37532"/>
    <cellStyle name="Comma [0] 2 3 3 6 8 2 2 5" xfId="37533"/>
    <cellStyle name="Comma [0] 2 3 3 6 8 2 3" xfId="37534"/>
    <cellStyle name="Comma [0] 2 3 3 6 8 2 3 2" xfId="37535"/>
    <cellStyle name="Comma [0] 2 3 3 6 8 2 4" xfId="37536"/>
    <cellStyle name="Comma [0] 2 4 9 10" xfId="37537"/>
    <cellStyle name="Comma [0] 2 3 3 6 8 2 5" xfId="37538"/>
    <cellStyle name="Comma [0] 2 3 3 6 8 2 6" xfId="37539"/>
    <cellStyle name="Comma [0] 3 5 12" xfId="37540"/>
    <cellStyle name="Comma [0] 2 3 3 6 8 3 2" xfId="37541"/>
    <cellStyle name="Comma [0] 4 2 15 5 4" xfId="37542"/>
    <cellStyle name="Comma [0] 3 5 12 2" xfId="37543"/>
    <cellStyle name="Comma [0] 2 3 3 6 8 3 2 2" xfId="37544"/>
    <cellStyle name="Comma [0] 3 5 12 2 2" xfId="37545"/>
    <cellStyle name="Comma [0] 2 3 3 6 8 3 2 2 2" xfId="37546"/>
    <cellStyle name="Comma [0] 4 2 15 5 5" xfId="37547"/>
    <cellStyle name="Comma [0] 3 5 12 3" xfId="37548"/>
    <cellStyle name="Comma [0] 2 3 3 6 8 3 2 3" xfId="37549"/>
    <cellStyle name="Comma [0] 3 5 12 4" xfId="37550"/>
    <cellStyle name="Comma [0] 2 3 3 6 8 3 2 4" xfId="37551"/>
    <cellStyle name="Comma [0] 3 5 13" xfId="37552"/>
    <cellStyle name="Comma [0] 2 3 3 6 8 3 3" xfId="37553"/>
    <cellStyle name="Comma [0] 3 5 13 2" xfId="37554"/>
    <cellStyle name="Comma [0] 2 3 3 6 8 3 3 2" xfId="37555"/>
    <cellStyle name="Comma [0] 3 5 14" xfId="37556"/>
    <cellStyle name="Comma [0] 2 3 3 6 8 3 4" xfId="37557"/>
    <cellStyle name="Comma [0] 3 5 15" xfId="37558"/>
    <cellStyle name="Comma [0] 2 3 3 6 8 3 5" xfId="37559"/>
    <cellStyle name="Comma [0] 3 5 16" xfId="37560"/>
    <cellStyle name="Comma [0] 2 3 3 6 8 3 6" xfId="37561"/>
    <cellStyle name="Comma [0] 2 3 3 6 8 4 2 2" xfId="37562"/>
    <cellStyle name="Comma [0] 2 3 3 6 8 4 4" xfId="37563"/>
    <cellStyle name="Comma [0] 4 2 11 3 2 2" xfId="37564"/>
    <cellStyle name="Comma [0] 2 3 3 6 8 4 5" xfId="37565"/>
    <cellStyle name="Comma [0] 2 3 3 6 8 5" xfId="37566"/>
    <cellStyle name="Comma [0] 2 3 3 6 8 5 2" xfId="37567"/>
    <cellStyle name="Comma [0] 2 3 3 6 8 5 2 2" xfId="37568"/>
    <cellStyle name="Comma [0] 2 3 3 6 8 5 3" xfId="37569"/>
    <cellStyle name="Comma [0] 2 3 3 6 8 5 4" xfId="37570"/>
    <cellStyle name="Comma [0] 4 2 11 3 3 2" xfId="37571"/>
    <cellStyle name="Comma [0] 2 3 3 6 8 5 5" xfId="37572"/>
    <cellStyle name="Comma [0] 2 3 3 6 8 6" xfId="37573"/>
    <cellStyle name="Comma [0] 2 3 3 6 8 6 2" xfId="37574"/>
    <cellStyle name="Comma [0] 2 3 3 6 8 7" xfId="37575"/>
    <cellStyle name="Comma [0] 2 3 3 6 8 7 2" xfId="37576"/>
    <cellStyle name="Comma [0] 2 3 3 6 8 8" xfId="37577"/>
    <cellStyle name="Comma [0] 2 3 3 6 8 9" xfId="37578"/>
    <cellStyle name="Comma [0] 3 2 7 2 2 7" xfId="37579"/>
    <cellStyle name="Comma [0] 2 3 3 6 9" xfId="37580"/>
    <cellStyle name="Comma [0] 2 3 3 6 9 2" xfId="37581"/>
    <cellStyle name="Comma [0] 2 3 3 6 9 2 2" xfId="37582"/>
    <cellStyle name="Comma [0] 2 3 3 8 3 3 2 5" xfId="37583"/>
    <cellStyle name="Comma [0] 2 3 3 6 9 2 2 2" xfId="37584"/>
    <cellStyle name="Comma [0] 2 3 3 6 9 2 3" xfId="37585"/>
    <cellStyle name="Comma [0] 2 4 5 2 6 2" xfId="37586"/>
    <cellStyle name="Comma [0] 2 3 3 6 9 2 4" xfId="37587"/>
    <cellStyle name="Comma [0] 2 3 3 6 9 2 5" xfId="37588"/>
    <cellStyle name="Comma [0] 2 3 3 6 9 3" xfId="37589"/>
    <cellStyle name="Comma [0] 2 3 3 6 9 3 2" xfId="37590"/>
    <cellStyle name="Comma [0] 2 3 3 6 9 4" xfId="37591"/>
    <cellStyle name="Comma [0] 2 3 3 6 9 5" xfId="37592"/>
    <cellStyle name="Comma [0] 4 3 3 4 5 4" xfId="37593"/>
    <cellStyle name="Comma [0] 2 3 3 7" xfId="37594"/>
    <cellStyle name="Comma [0] 3 2 3 3 10" xfId="37595"/>
    <cellStyle name="Comma [0] 2 3 3 7 10 2 2" xfId="37596"/>
    <cellStyle name="Comma [0] 2 3 9 5 3 4" xfId="37597"/>
    <cellStyle name="Comma [0] 2 3 3 7 10 2 2 2" xfId="37598"/>
    <cellStyle name="Comma [0] 2 3 3 7 10 2 3" xfId="37599"/>
    <cellStyle name="Comma [0] 2 3 3 7 10 2 4" xfId="37600"/>
    <cellStyle name="Comma [0] 4 10 4 2" xfId="37601"/>
    <cellStyle name="Comma [0] 2 3 3 7 10 2 5" xfId="37602"/>
    <cellStyle name="Comma [0] 2 3 3 7 10 3" xfId="37603"/>
    <cellStyle name="Comma [0] 2 3 6 9 2 3" xfId="37604"/>
    <cellStyle name="Comma [0] 2 3 3 7 10 3 2" xfId="37605"/>
    <cellStyle name="Comma [0] 2 3 3 7 10 4" xfId="37606"/>
    <cellStyle name="Comma [0] 2 3 3 7 10 4 2" xfId="37607"/>
    <cellStyle name="Comma [0] 5 3 4 3 2" xfId="37608"/>
    <cellStyle name="Comma [0] 2 3 3 7 10 5" xfId="37609"/>
    <cellStyle name="Comma [0] 5 3 4 3 3" xfId="37610"/>
    <cellStyle name="Comma [0] 2 3 3 7 10 6" xfId="37611"/>
    <cellStyle name="Comma [0] 2 4 2 2 3 2 2 2" xfId="37612"/>
    <cellStyle name="Comma [0] 5 3 4 3 4" xfId="37613"/>
    <cellStyle name="Comma [0] 2 3 3 7 10 7" xfId="37614"/>
    <cellStyle name="Comma [0] 2 3 3 7 11 2" xfId="37615"/>
    <cellStyle name="Comma [0] 3 2 3 8 10" xfId="37616"/>
    <cellStyle name="Comma [0] 2 3 3 7 11 2 2" xfId="37617"/>
    <cellStyle name="Comma [0] 3 12 16" xfId="37618"/>
    <cellStyle name="Comma [0] 2 3 3 7 11 2 2 2" xfId="37619"/>
    <cellStyle name="Comma [0] 2 3 3 7 11 2 3" xfId="37620"/>
    <cellStyle name="Comma [0] 3 12 17" xfId="37621"/>
    <cellStyle name="Comma [0] 2 3 3 7 11 2 4" xfId="37622"/>
    <cellStyle name="Comma [0] 2 3 3 7 11 3" xfId="37623"/>
    <cellStyle name="Comma [0] 2 3 3 7 11 3 2" xfId="37624"/>
    <cellStyle name="Comma [0] 2 3 3 7 11 4 2" xfId="37625"/>
    <cellStyle name="Comma [0] 5 3 4 4 2" xfId="37626"/>
    <cellStyle name="Comma [0] 2 3 3 7 11 5" xfId="37627"/>
    <cellStyle name="Comma [0] 5 3 4 4 4" xfId="37628"/>
    <cellStyle name="Comma [0] 2 3 3 7 11 7" xfId="37629"/>
    <cellStyle name="Comma [0] 2 3 3 7 12 2 2" xfId="37630"/>
    <cellStyle name="Comma [0] 4 14 2 2 4" xfId="37631"/>
    <cellStyle name="Comma [0] 2 3 3 7 12 3" xfId="37632"/>
    <cellStyle name="Comma [0] 4 14 2 2 5" xfId="37633"/>
    <cellStyle name="Comma [0] 2 3 3 7 12 4" xfId="37634"/>
    <cellStyle name="Comma [0] 5 3 4 5 2" xfId="37635"/>
    <cellStyle name="Comma [0] 2 3 3 7 12 5" xfId="37636"/>
    <cellStyle name="Comma [0] 2 3 3 7 13 2 2" xfId="37637"/>
    <cellStyle name="Comma [0] 2 3 3 7 13 3" xfId="37638"/>
    <cellStyle name="Comma [0] 5 3 4 6 2" xfId="37639"/>
    <cellStyle name="Comma [0] 2 3 3 7 13 5" xfId="37640"/>
    <cellStyle name="Comma [0] 2 3 3 7 14 2" xfId="37641"/>
    <cellStyle name="Comma [0] 2 3 3 7 2" xfId="37642"/>
    <cellStyle name="Comma [0] 2 3 3 7 2 10" xfId="37643"/>
    <cellStyle name="Comma [0] 4 2 3 7 2 3 2" xfId="37644"/>
    <cellStyle name="Comma [0] 2 3 3 7 2 2 2 2" xfId="37645"/>
    <cellStyle name="Comma [0] 2 3 3 7 2 2 2 2 2" xfId="37646"/>
    <cellStyle name="Comma [0] 2 3 3 7 2 2 2 5" xfId="37647"/>
    <cellStyle name="Comma [0] 4 2 3 7 2 4" xfId="37648"/>
    <cellStyle name="Comma [0] 2 3 3 7 2 2 3" xfId="37649"/>
    <cellStyle name="Comma [0] 3 2 12 3 2 5" xfId="37650"/>
    <cellStyle name="Comma [0] 2 4 10 3 2 4" xfId="37651"/>
    <cellStyle name="Comma [0] 4 2 3 7 2 4 2" xfId="37652"/>
    <cellStyle name="Comma [0] 2 3 3 7 2 2 3 2" xfId="37653"/>
    <cellStyle name="Comma [0] 2 3 3 7 2 3 2 2 2" xfId="37654"/>
    <cellStyle name="Comma [0] 4 2 3 7 3 4" xfId="37655"/>
    <cellStyle name="Comma [0] 2 3 3 7 2 3 3" xfId="37656"/>
    <cellStyle name="Comma [0] 4 2 3 7 3 6" xfId="37657"/>
    <cellStyle name="Comma [0] 2 3 3 7 2 3 5" xfId="37658"/>
    <cellStyle name="Comma [0] 4 2 3 7 3 7" xfId="37659"/>
    <cellStyle name="Comma [0] 2 3 3 7 2 3 6" xfId="37660"/>
    <cellStyle name="Comma [0] 2 3 3 7 2 3 7" xfId="37661"/>
    <cellStyle name="Comma [0] 4 2 3 7 4 3" xfId="37662"/>
    <cellStyle name="Comma [0] 3 4 6 2 3 2 3" xfId="37663"/>
    <cellStyle name="Comma [0] 3 2 4 6 2 2 4" xfId="37664"/>
    <cellStyle name="Comma [0] 2 3 3 7 2 4 2" xfId="37665"/>
    <cellStyle name="Comma [0] 2 3 6 3 3 2 2 2" xfId="37666"/>
    <cellStyle name="Comma [0] 2 4 4 2 2 3" xfId="37667"/>
    <cellStyle name="Comma [0] 2 3 3 7 2 4 2 2" xfId="37668"/>
    <cellStyle name="Comma [0] 4 2 3 7 4 4" xfId="37669"/>
    <cellStyle name="Comma [0] 4 11 5 10" xfId="37670"/>
    <cellStyle name="Comma [0] 3 4 6 2 3 2 4" xfId="37671"/>
    <cellStyle name="Comma [0] 3 2 4 6 2 2 5" xfId="37672"/>
    <cellStyle name="Comma [0] 2 3 3 7 2 4 3" xfId="37673"/>
    <cellStyle name="Comma [0] 2 3 3 7 2 4 5" xfId="37674"/>
    <cellStyle name="Comma [0] 2 3 3 7 2 5" xfId="37675"/>
    <cellStyle name="Comma [0] 2 3 6 3 3 2 3" xfId="37676"/>
    <cellStyle name="Comma [0] 4 2 3 7 5 3" xfId="37677"/>
    <cellStyle name="Comma [0] 2 3 3 7 2 5 2" xfId="37678"/>
    <cellStyle name="Comma [0] 2 4 4 3 2 3" xfId="37679"/>
    <cellStyle name="Comma [0] 2 3 3 7 2 5 2 2" xfId="37680"/>
    <cellStyle name="Comma [0] 4 2 3 7 5 4" xfId="37681"/>
    <cellStyle name="Comma [0] 2 3 3 7 2 5 3" xfId="37682"/>
    <cellStyle name="Comma [0] 2 3 3 7 2 5 5" xfId="37683"/>
    <cellStyle name="Comma [0] 2 3 3 7 2 6" xfId="37684"/>
    <cellStyle name="Comma [0] 2 3 6 3 3 2 4" xfId="37685"/>
    <cellStyle name="Comma [0] 2 3 3 7 2 6 2" xfId="37686"/>
    <cellStyle name="Comma [0] 2 3 3 7 2 7 2" xfId="37687"/>
    <cellStyle name="Comma [0] 2 3 3 7 2 8" xfId="37688"/>
    <cellStyle name="Comma [0] 2 3 3 7 3" xfId="37689"/>
    <cellStyle name="Comma [0] 2 3 3 7 3 2" xfId="37690"/>
    <cellStyle name="Comma [0] 4 2 3 8 2 3" xfId="37691"/>
    <cellStyle name="Comma [0] 2 3 3 7 3 2 2" xfId="37692"/>
    <cellStyle name="Comma [0] 4 2 3 8 2 3 2" xfId="37693"/>
    <cellStyle name="Comma [0] 2 3 3 7 3 2 2 2" xfId="37694"/>
    <cellStyle name="Comma [0] 5 5 8" xfId="37695"/>
    <cellStyle name="Comma [0] 2 3 3 7 3 2 2 2 2" xfId="37696"/>
    <cellStyle name="Comma [0] 2 3 3 7 3 2 2 5" xfId="37697"/>
    <cellStyle name="Comma [0] 4 2 3 8 2 4" xfId="37698"/>
    <cellStyle name="Comma [0] 2 3 3 7 3 2 3" xfId="37699"/>
    <cellStyle name="Comma [0] 2 4 11 3 2 4" xfId="37700"/>
    <cellStyle name="Comma [0] 4 2 3 8 2 4 2" xfId="37701"/>
    <cellStyle name="Comma [0] 2 3 3 7 3 2 3 2" xfId="37702"/>
    <cellStyle name="Comma [0] 2 3 3 7 3 3" xfId="37703"/>
    <cellStyle name="Comma [0] 4 2 3 8 3 3" xfId="37704"/>
    <cellStyle name="Comma [0] 2 3 3 7 3 3 2" xfId="37705"/>
    <cellStyle name="Comma [0] 4 2 3 8 3 3 2" xfId="37706"/>
    <cellStyle name="Comma [0] 3 4 20" xfId="37707"/>
    <cellStyle name="Comma [0] 3 4 15" xfId="37708"/>
    <cellStyle name="Comma [0] 2 3 3 7 3 3 2 2" xfId="37709"/>
    <cellStyle name="Comma [0] 3 4 20 2" xfId="37710"/>
    <cellStyle name="Comma [0] 3 4 15 2" xfId="37711"/>
    <cellStyle name="Comma [0] 2 3 3 7 3 3 2 2 2" xfId="37712"/>
    <cellStyle name="Comma [0] 4 2 3 8 3 4" xfId="37713"/>
    <cellStyle name="Comma [0] 2 3 3 7 3 3 3" xfId="37714"/>
    <cellStyle name="Comma [0] 4 2 3 8 3 4 2" xfId="37715"/>
    <cellStyle name="Comma [0] 2 3 3 7 3 3 3 2" xfId="37716"/>
    <cellStyle name="Comma [0] 2 3 3 7 3 3 4 2" xfId="37717"/>
    <cellStyle name="Comma [0] 4 2 3 8 3 6" xfId="37718"/>
    <cellStyle name="Comma [0] 2 3 3 7 3 3 5" xfId="37719"/>
    <cellStyle name="Comma [0] 4 2 3 8 3 7" xfId="37720"/>
    <cellStyle name="Comma [0] 2 3 3 7 3 3 6" xfId="37721"/>
    <cellStyle name="Comma [0] 2 3 3 7 3 4" xfId="37722"/>
    <cellStyle name="Comma [0] 2 3 6 3 3 3 2" xfId="37723"/>
    <cellStyle name="Comma [0] 4 2 3 8 4 3" xfId="37724"/>
    <cellStyle name="Comma [0] 3 2 4 6 3 2 4" xfId="37725"/>
    <cellStyle name="Comma [0] 2 3 3 7 3 4 2" xfId="37726"/>
    <cellStyle name="Comma [0] 2 4 5 2 2 3" xfId="37727"/>
    <cellStyle name="Comma [0] 3 9 15" xfId="37728"/>
    <cellStyle name="Comma [0] 2 3 3 7 3 4 2 2" xfId="37729"/>
    <cellStyle name="Comma [0] 4 2 3 8 4 4" xfId="37730"/>
    <cellStyle name="Comma [0] 3 2 4 6 3 2 5" xfId="37731"/>
    <cellStyle name="Comma [0] 2 3 3 7 3 4 3" xfId="37732"/>
    <cellStyle name="Comma [0] 2 3 3 7 3 4 5" xfId="37733"/>
    <cellStyle name="Comma [0] 4 2 3 8 5 3" xfId="37734"/>
    <cellStyle name="Comma [0] 2 3 3 7 3 5 2" xfId="37735"/>
    <cellStyle name="Comma [0] 2 4 5 3 2 3" xfId="37736"/>
    <cellStyle name="Comma [0] 2 3 3 7 3 5 2 2" xfId="37737"/>
    <cellStyle name="Comma [0] 2 3 3 7 3 6" xfId="37738"/>
    <cellStyle name="Comma [0] 2 3 3 7 3 6 2" xfId="37739"/>
    <cellStyle name="Comma [0] 2 3 3 7 3 7" xfId="37740"/>
    <cellStyle name="Comma [0] 2 3 3 7 3 8" xfId="37741"/>
    <cellStyle name="Comma [0] 3 2 7 2 3 2" xfId="37742"/>
    <cellStyle name="Comma [0] 2 3 3 7 4" xfId="37743"/>
    <cellStyle name="Comma [0] 4 2 5 4 3 4 2" xfId="37744"/>
    <cellStyle name="Comma [0] 2 3 3 7 4 10" xfId="37745"/>
    <cellStyle name="Comma [0] 3 2 7 2 3 2 2" xfId="37746"/>
    <cellStyle name="Comma [0] 2 3 3 7 4 2" xfId="37747"/>
    <cellStyle name="Comma [0] 2 3 3 7 4 2 2 2 2" xfId="37748"/>
    <cellStyle name="Comma [0] 2 3 3 7 4 2 2 5" xfId="37749"/>
    <cellStyle name="Comma [0] 2 4 12 3 2 4" xfId="37750"/>
    <cellStyle name="Comma [0] 2 3 3 7 4 2 3 2" xfId="37751"/>
    <cellStyle name="Comma [0] 5 5 8 3 2 4" xfId="37752"/>
    <cellStyle name="Comma [0] 2 3 3 7 4 2 4 2" xfId="37753"/>
    <cellStyle name="Comma [0] 3 2 7 2 3 2 3" xfId="37754"/>
    <cellStyle name="Comma [0] 2 3 3 7 4 3" xfId="37755"/>
    <cellStyle name="Comma [0] 2 3 4 4 3 2 2 2" xfId="37756"/>
    <cellStyle name="Comma [0] 2 3 3 7 4 3 2" xfId="37757"/>
    <cellStyle name="Comma [0] 2 3 3 7 4 3 2 2" xfId="37758"/>
    <cellStyle name="Comma [0] 2 3 3 7 4 3 2 2 2" xfId="37759"/>
    <cellStyle name="Comma [0] 4 6 2 2 2 3" xfId="37760"/>
    <cellStyle name="Comma [0] 2 3 3 9 10 3 2" xfId="37761"/>
    <cellStyle name="Comma [0] 2 3 3 7 4 3 2 3" xfId="37762"/>
    <cellStyle name="Comma [0] 2 3 3 7 4 3 2 5" xfId="37763"/>
    <cellStyle name="Comma [0] 2 3 3 7 4 3 3" xfId="37764"/>
    <cellStyle name="Comma [0] 2 3 3 7 4 3 3 2" xfId="37765"/>
    <cellStyle name="Comma [0] 2 3 3 7 4 3 4" xfId="37766"/>
    <cellStyle name="Comma [0] 2 3 3 7 4 3 4 2" xfId="37767"/>
    <cellStyle name="Comma [0] 2 3 3 7 4 3 5" xfId="37768"/>
    <cellStyle name="Comma [0] 3 3 5 2 2 3 2" xfId="37769"/>
    <cellStyle name="Comma [0] 2 3 3 7 4 3 6" xfId="37770"/>
    <cellStyle name="Comma [0] 3 2 7 2 3 2 4" xfId="37771"/>
    <cellStyle name="Comma [0] 2 3 3 7 4 4" xfId="37772"/>
    <cellStyle name="Comma [0] 2 3 6 3 3 4 2" xfId="37773"/>
    <cellStyle name="Comma [0] 2 3 3 7 4 4 2" xfId="37774"/>
    <cellStyle name="Comma [0] 4 6 2 3 2 2" xfId="37775"/>
    <cellStyle name="Comma [0] 2 4 6 2 2 3" xfId="37776"/>
    <cellStyle name="Comma [0] 2 3 3 7 4 4 2 2" xfId="37777"/>
    <cellStyle name="Comma [0] 2 3 3 7 4 4 3" xfId="37778"/>
    <cellStyle name="Comma [0] 2 3 3 7 4 4 5" xfId="37779"/>
    <cellStyle name="Comma [0] 3 2 7 2 3 2 5" xfId="37780"/>
    <cellStyle name="Comma [0] 2 3 3 7 4 5" xfId="37781"/>
    <cellStyle name="Comma [0] 4 6 2 4 2 2" xfId="37782"/>
    <cellStyle name="Comma [0] 2 4 6 3 2 3" xfId="37783"/>
    <cellStyle name="Comma [0] 2 3 3 7 4 5 2 2" xfId="37784"/>
    <cellStyle name="Comma [0] 2 3 3 7 4 6" xfId="37785"/>
    <cellStyle name="Comma [0] 2 3 3 7 4 6 2" xfId="37786"/>
    <cellStyle name="Comma [0] 2 3 3 7 4 7" xfId="37787"/>
    <cellStyle name="Comma [0] 2 3 3 7 4 8" xfId="37788"/>
    <cellStyle name="Comma [0] 5 4 3 3 3 2" xfId="37789"/>
    <cellStyle name="Comma [0] 3 2 7 2 3 3" xfId="37790"/>
    <cellStyle name="Comma [0] 2 3 3 7 5" xfId="37791"/>
    <cellStyle name="Comma [0] 3 2 7 2 3 3 2" xfId="37792"/>
    <cellStyle name="Comma [0] 2 3 3 7 5 2" xfId="37793"/>
    <cellStyle name="Comma [0] 2 3 3 7 5 2 2" xfId="37794"/>
    <cellStyle name="Comma [0] 2 3 3 7 5 2 2 2" xfId="37795"/>
    <cellStyle name="Comma [0] 2 3 3 7 5 2 2 5" xfId="37796"/>
    <cellStyle name="Comma [0] 2 3 3 7 5 2 3" xfId="37797"/>
    <cellStyle name="Comma [0] 2 4 13 3 2 4" xfId="37798"/>
    <cellStyle name="Comma [0] 2 3 3 7 5 2 3 2" xfId="37799"/>
    <cellStyle name="Comma [0] 2 3 3 7 5 2 5" xfId="37800"/>
    <cellStyle name="Comma [0] 3 3 5 2 3 2 2" xfId="37801"/>
    <cellStyle name="Comma [0] 2 3 3 7 5 2 6" xfId="37802"/>
    <cellStyle name="Comma [0] 2 3 3 7 5 3" xfId="37803"/>
    <cellStyle name="Comma [0] 2 3 3 7 5 3 2" xfId="37804"/>
    <cellStyle name="Comma [0] 2 3 3 7 5 3 2 2" xfId="37805"/>
    <cellStyle name="Comma [0] 2 3 3 7 5 3 2 2 2" xfId="37806"/>
    <cellStyle name="Comma [0] 2 3 6 7 3" xfId="37807"/>
    <cellStyle name="Comma [0] 2 3 3 7 5 3 2 3" xfId="37808"/>
    <cellStyle name="Comma [0] 2 3 3 7 5 3 2 5" xfId="37809"/>
    <cellStyle name="Comma [0] 2 3 3 7 5 3 3" xfId="37810"/>
    <cellStyle name="Comma [0] 2 3 3 7 5 3 3 2" xfId="37811"/>
    <cellStyle name="Comma [0] 2 3 3 7 5 3 4" xfId="37812"/>
    <cellStyle name="Comma [0] 2 3 3 7 5 3 5" xfId="37813"/>
    <cellStyle name="Comma [0] 3 3 5 2 3 3 2" xfId="37814"/>
    <cellStyle name="Comma [0] 2 3 3 7 5 3 6" xfId="37815"/>
    <cellStyle name="Comma [0] 2 3 3 7 5 4" xfId="37816"/>
    <cellStyle name="Comma [0] 2 3 3 7 5 4 2" xfId="37817"/>
    <cellStyle name="Comma [0] 4 6 3 3 2 2" xfId="37818"/>
    <cellStyle name="Comma [0] 2 4 7 2 2 3" xfId="37819"/>
    <cellStyle name="Comma [0] 2 3 3 7 5 4 2 2" xfId="37820"/>
    <cellStyle name="Comma [0] 2 3 3 7 5 4 3" xfId="37821"/>
    <cellStyle name="Comma [0] 2 3 3 7 5 4 4" xfId="37822"/>
    <cellStyle name="Comma [0] 2 3 3 7 5 4 5" xfId="37823"/>
    <cellStyle name="Comma [0] 2 4 4 3 2 2 2 2" xfId="37824"/>
    <cellStyle name="Comma [0] 4 6 3 4 2 2" xfId="37825"/>
    <cellStyle name="Comma [0] 2 4 6 18" xfId="37826"/>
    <cellStyle name="Comma [0] 2 4 7 3 2 3" xfId="37827"/>
    <cellStyle name="Comma [0] 2 3 3 7 5 5 2 2" xfId="37828"/>
    <cellStyle name="Comma [0] 2 3 3 7 5 5 4" xfId="37829"/>
    <cellStyle name="Comma [0] 2 3 3 7 5 5 5" xfId="37830"/>
    <cellStyle name="Comma [0] 2 3 3 7 5 6 2" xfId="37831"/>
    <cellStyle name="Comma [0] 3 6 4 3 2 3" xfId="37832"/>
    <cellStyle name="Comma [0] 2 3 3 7 5 7 2" xfId="37833"/>
    <cellStyle name="Comma [0] 2 3 3 7 5 9" xfId="37834"/>
    <cellStyle name="Comma [0] 3 2 7 2 3 4" xfId="37835"/>
    <cellStyle name="Comma [0] 2 3 3 7 6" xfId="37836"/>
    <cellStyle name="Comma [0] 2 3 3 7 6 10" xfId="37837"/>
    <cellStyle name="Comma [0] 3 2 7 2 3 4 2" xfId="37838"/>
    <cellStyle name="Comma [0] 2 3 3 7 6 2" xfId="37839"/>
    <cellStyle name="Comma [0] 2 3 3 7 6 2 2" xfId="37840"/>
    <cellStyle name="Comma [0] 2 3 3 7 6 2 2 2" xfId="37841"/>
    <cellStyle name="Comma [0] 3 2 6 7 3" xfId="37842"/>
    <cellStyle name="Comma [0] 2 3 3 7 6 2 2 2 2" xfId="37843"/>
    <cellStyle name="Comma [0] 2 3 3 7 6 2 2 5" xfId="37844"/>
    <cellStyle name="Comma [0] 5 5 8 2 4 2" xfId="37845"/>
    <cellStyle name="Comma [0] 2 3 3 7 6 2 3" xfId="37846"/>
    <cellStyle name="Comma [0] 2 4 14 3 2 4" xfId="37847"/>
    <cellStyle name="Comma [0] 2 3 3 7 6 2 3 2" xfId="37848"/>
    <cellStyle name="Comma [0] 2 3 3 7 6 2 4" xfId="37849"/>
    <cellStyle name="Comma [0] 2 3 3 7 6 2 5" xfId="37850"/>
    <cellStyle name="Comma [0] 3 3 5 2 4 2 2" xfId="37851"/>
    <cellStyle name="Comma [0] 2 3 3 7 6 2 6" xfId="37852"/>
    <cellStyle name="Comma [0] 2 3 3 7 6 3 2" xfId="37853"/>
    <cellStyle name="Comma [0] 2 3 3 7 6 3 2 2" xfId="37854"/>
    <cellStyle name="Comma [0] 3 3 6 7 3" xfId="37855"/>
    <cellStyle name="Comma [0] 2 3 3 7 6 3 2 2 2" xfId="37856"/>
    <cellStyle name="Comma [0] 2 3 3 7 6 3 2 3" xfId="37857"/>
    <cellStyle name="Comma [0] 2 3 3 7 6 3 2 5" xfId="37858"/>
    <cellStyle name="Comma [0] 2 3 3 7 6 3 3" xfId="37859"/>
    <cellStyle name="Comma [0] 2 3 3 7 6 3 3 2" xfId="37860"/>
    <cellStyle name="Comma [0] 2 3 3 7 6 3 4" xfId="37861"/>
    <cellStyle name="Comma [0] 2 3 3 7 6 3 5" xfId="37862"/>
    <cellStyle name="Comma [0] 2 3 3 7 6 3 6" xfId="37863"/>
    <cellStyle name="Comma [0] 2 3 3 7 6 4" xfId="37864"/>
    <cellStyle name="Comma [0] 2 3 3 7 6 4 2" xfId="37865"/>
    <cellStyle name="Comma [0] 4 6 4 3 2 2" xfId="37866"/>
    <cellStyle name="Comma [0] 2 4 8 2 2 3" xfId="37867"/>
    <cellStyle name="Comma [0] 2 3 3 7 6 4 2 2" xfId="37868"/>
    <cellStyle name="Comma [0] 2 3 3 7 6 4 3" xfId="37869"/>
    <cellStyle name="Comma [0] 2 3 3 7 6 4 4" xfId="37870"/>
    <cellStyle name="Comma [0] 2 3 3 7 6 4 5" xfId="37871"/>
    <cellStyle name="Comma [0] 2 3 3 7 6 5 2" xfId="37872"/>
    <cellStyle name="Comma [0] 4 2 7 8 3 2 2 2" xfId="37873"/>
    <cellStyle name="Comma [0] 2 3 3 7 6 5 4" xfId="37874"/>
    <cellStyle name="Comma [0] 2 3 3 7 6 5 5" xfId="37875"/>
    <cellStyle name="Comma [0] 2 3 3 7 6 6" xfId="37876"/>
    <cellStyle name="Comma [0] 2 3 3 7 6 6 2" xfId="37877"/>
    <cellStyle name="Comma [0] 4 3 6 9 2 2 2" xfId="37878"/>
    <cellStyle name="Comma [0] 2 3 3 7 6 7" xfId="37879"/>
    <cellStyle name="Comma [0] 2 3 3 7 6 7 2" xfId="37880"/>
    <cellStyle name="Comma [0] 2 3 3 7 6 8" xfId="37881"/>
    <cellStyle name="Comma [0] 3 2 7 2 3 5" xfId="37882"/>
    <cellStyle name="Comma [0] 2 3 3 7 7" xfId="37883"/>
    <cellStyle name="Comma [0] 2 3 3 7 7 2" xfId="37884"/>
    <cellStyle name="Comma [0] 2 3 3 7 7 2 2" xfId="37885"/>
    <cellStyle name="Comma [0] 3 2 2 8 7 6" xfId="37886"/>
    <cellStyle name="Comma [0] 2 3 3 7 7 2 2 2" xfId="37887"/>
    <cellStyle name="Comma [0] 4 2 6 7 3" xfId="37888"/>
    <cellStyle name="Comma [0] 3 2 2 8 7 6 2" xfId="37889"/>
    <cellStyle name="Comma [0] 2 3 3 7 7 2 2 2 2" xfId="37890"/>
    <cellStyle name="Comma [0] 5 5 8 3 4 2" xfId="37891"/>
    <cellStyle name="Comma [0] 2 3 3 7 7 2 3" xfId="37892"/>
    <cellStyle name="Comma [0] 3 2 2 8 8 6" xfId="37893"/>
    <cellStyle name="Comma [0] 2 3 3 7 7 2 3 2" xfId="37894"/>
    <cellStyle name="Comma [0] 2 3 3 7 7 2 4" xfId="37895"/>
    <cellStyle name="Comma [0] 3 3 5 2 2 2 2 2" xfId="37896"/>
    <cellStyle name="Comma [0] 2 3 3 7 7 2 5" xfId="37897"/>
    <cellStyle name="Comma [0] 3 3 5 2 5 2 2" xfId="37898"/>
    <cellStyle name="Comma [0] 2 3 3 7 7 2 6" xfId="37899"/>
    <cellStyle name="Comma [0] 2 3 3 7 7 3" xfId="37900"/>
    <cellStyle name="Comma [0] 2 3 3 7 7 3 2" xfId="37901"/>
    <cellStyle name="Comma [0] 3 2 2 9 7 6" xfId="37902"/>
    <cellStyle name="Comma [0] 2 3 3 7 7 3 2 2" xfId="37903"/>
    <cellStyle name="Comma [0] 4 3 6 7 3" xfId="37904"/>
    <cellStyle name="Comma [0] 3 2 2 9 7 6 2" xfId="37905"/>
    <cellStyle name="Comma [0] 2 3 3 7 7 3 2 2 2" xfId="37906"/>
    <cellStyle name="Comma [0] 3 2 2 9 7 7" xfId="37907"/>
    <cellStyle name="Comma [0] 2 3 3 7 7 3 2 3" xfId="37908"/>
    <cellStyle name="Comma [0] 3 2 2 9 7 9" xfId="37909"/>
    <cellStyle name="Comma [0] 2 3 3 7 7 3 2 5" xfId="37910"/>
    <cellStyle name="Comma [0] 2 3 3 7 7 3 3" xfId="37911"/>
    <cellStyle name="Comma [0] 3 2 2 9 8 6" xfId="37912"/>
    <cellStyle name="Comma [0] 2 3 3 7 7 3 3 2" xfId="37913"/>
    <cellStyle name="Comma [0] 2 3 3 7 7 3 4" xfId="37914"/>
    <cellStyle name="Comma [0] 2 3 3 7 7 3 6" xfId="37915"/>
    <cellStyle name="Comma [0] 2 3 3 7 7 4" xfId="37916"/>
    <cellStyle name="Comma [0] 4 6 5 3 2 2" xfId="37917"/>
    <cellStyle name="Comma [0] 2 4 9 2 2 3" xfId="37918"/>
    <cellStyle name="Comma [0] 2 3 3 7 7 4 2 2" xfId="37919"/>
    <cellStyle name="Comma [0] 2 3 3 7 7 4 3" xfId="37920"/>
    <cellStyle name="Comma [0] 2 3 3 7 7 4 4" xfId="37921"/>
    <cellStyle name="Comma [0] 4 2 12 2 2 2" xfId="37922"/>
    <cellStyle name="Comma [0] 2 3 3 7 7 4 5" xfId="37923"/>
    <cellStyle name="Comma [0] 2 3 3 7 7 5 2" xfId="37924"/>
    <cellStyle name="Comma [0] 2 3 3 7 7 5 3" xfId="37925"/>
    <cellStyle name="Comma [0] 2 3 3 7 7 5 4" xfId="37926"/>
    <cellStyle name="Comma [0] 4 2 12 2 3 2" xfId="37927"/>
    <cellStyle name="Comma [0] 2 3 3 7 7 5 5" xfId="37928"/>
    <cellStyle name="Comma [0] 2 3 3 7 7 6" xfId="37929"/>
    <cellStyle name="Comma [0] 2 3 3 7 7 6 2" xfId="37930"/>
    <cellStyle name="Comma [0] 2 3 3 7 7 7" xfId="37931"/>
    <cellStyle name="Comma [0] 2 3 3 7 7 7 2" xfId="37932"/>
    <cellStyle name="Comma [0] 2 3 3 7 7 8" xfId="37933"/>
    <cellStyle name="Comma [0] 2 3 3 7 7 9" xfId="37934"/>
    <cellStyle name="Comma [0] 3 2 7 2 3 6" xfId="37935"/>
    <cellStyle name="Comma [0] 2 3 3 7 8" xfId="37936"/>
    <cellStyle name="Comma [0] 2 3 3 7 8 2 2" xfId="37937"/>
    <cellStyle name="Comma [0] 2 3 3 9 2 3 2 5" xfId="37938"/>
    <cellStyle name="Comma [0] 2 3 3 7 8 2 2 2" xfId="37939"/>
    <cellStyle name="Comma [0] 2 3 3 7 8 2 2 2 2" xfId="37940"/>
    <cellStyle name="Comma [0] 2 3 3 7 8 2 2 4" xfId="37941"/>
    <cellStyle name="Comma [0] 2 3 3 7 8 2 2 5" xfId="37942"/>
    <cellStyle name="Comma [0] 2 3 3 7 8 2 3" xfId="37943"/>
    <cellStyle name="Comma [0] 2 3 3 7 8 2 3 2" xfId="37944"/>
    <cellStyle name="Comma [0] 2 3 3 7 8 2 4" xfId="37945"/>
    <cellStyle name="Comma [0] 2 3 3 7 8 2 5" xfId="37946"/>
    <cellStyle name="Comma [0] 2 3 3 7 8 2 6" xfId="37947"/>
    <cellStyle name="Comma [0] 2 3 3 7 8 3 2" xfId="37948"/>
    <cellStyle name="Comma [0] 2 3 3 7 8 3 2 2" xfId="37949"/>
    <cellStyle name="Comma [0] 3 2 2 6 6 10" xfId="37950"/>
    <cellStyle name="Comma [0] 2 3 3 7 8 3 2 2 2" xfId="37951"/>
    <cellStyle name="Comma [0] 2 3 3 7 8 3 3" xfId="37952"/>
    <cellStyle name="Comma [0] 2 3 3 7 8 3 3 2" xfId="37953"/>
    <cellStyle name="Comma [0] 2 3 3 7 8 3 4" xfId="37954"/>
    <cellStyle name="Comma [0] 2 3 3 7 8 3 5" xfId="37955"/>
    <cellStyle name="Comma [0] 2 3 3 7 8 3 6" xfId="37956"/>
    <cellStyle name="Comma [0] 2 3 3 7 8 4 2 2" xfId="37957"/>
    <cellStyle name="Comma [0] 2 3 3 7 8 4 4" xfId="37958"/>
    <cellStyle name="Comma [0] 4 2 12 3 2 2" xfId="37959"/>
    <cellStyle name="Comma [0] 2 3 3 7 8 4 5" xfId="37960"/>
    <cellStyle name="Comma [0] 2 3 3 7 8 5" xfId="37961"/>
    <cellStyle name="Comma [0] 2 3 3 7 8 5 2" xfId="37962"/>
    <cellStyle name="Comma [0] 2 3 3 7 8 5 2 2" xfId="37963"/>
    <cellStyle name="Comma [0] 2 3 3 7 8 5 3" xfId="37964"/>
    <cellStyle name="Comma [0] 2 3 3 7 8 5 4" xfId="37965"/>
    <cellStyle name="Comma [0] 4 2 12 3 3 2" xfId="37966"/>
    <cellStyle name="Comma [0] 2 3 3 7 8 5 5" xfId="37967"/>
    <cellStyle name="Comma [0] 2 3 3 7 8 6" xfId="37968"/>
    <cellStyle name="Comma [0] 2 3 3 7 8 6 2" xfId="37969"/>
    <cellStyle name="Comma [0] 2 3 3 7 8 7" xfId="37970"/>
    <cellStyle name="Comma [0] 2 3 3 7 8 8" xfId="37971"/>
    <cellStyle name="Comma [0] 2 3 3 7 8 9" xfId="37972"/>
    <cellStyle name="Comma [0] 3 2 7 2 3 7" xfId="37973"/>
    <cellStyle name="Comma [0] 2 3 3 7 9" xfId="37974"/>
    <cellStyle name="Comma [0] 2 3 3 7 9 2" xfId="37975"/>
    <cellStyle name="Comma [0] 2 3 3 7 9 3 2" xfId="37976"/>
    <cellStyle name="Comma [0] 2 3 3 7 9 4" xfId="37977"/>
    <cellStyle name="Comma [0] 2 3 3 7 9 5" xfId="37978"/>
    <cellStyle name="Comma [0] 4 3 3 4 5 5" xfId="37979"/>
    <cellStyle name="Comma [0] 2 3 3 8" xfId="37980"/>
    <cellStyle name="Comma [0] 2 3 3 8 10 2 3" xfId="37981"/>
    <cellStyle name="Comma [0] 2 3 3 8 10 2 4" xfId="37982"/>
    <cellStyle name="Comma [0] 3 2 10 6 2 3 2" xfId="37983"/>
    <cellStyle name="Comma [0] 2 3 3 8 10 4 2" xfId="37984"/>
    <cellStyle name="Comma [0] 2 3 3 8 10 7" xfId="37985"/>
    <cellStyle name="Comma [0] 2 3 3 8 11" xfId="37986"/>
    <cellStyle name="Comma [0] 2 3 3 8 12" xfId="37987"/>
    <cellStyle name="Comma [0] 2 3 3 8 12 2 2" xfId="37988"/>
    <cellStyle name="Comma [0] 2 3 3 8 12 5" xfId="37989"/>
    <cellStyle name="Comma [0] 2 3 3 8 2 2 2 5" xfId="37990"/>
    <cellStyle name="Comma [0] 4 2 4 7 3 4 2" xfId="37991"/>
    <cellStyle name="Comma [0] 2 3 3 8 2 3 3 2" xfId="37992"/>
    <cellStyle name="Comma [0] 4 10 7 2 2 3" xfId="37993"/>
    <cellStyle name="Comma [0] 2 3 3 8 2 3 4 2" xfId="37994"/>
    <cellStyle name="Comma [0] 4 2 4 7 3 6" xfId="37995"/>
    <cellStyle name="Comma [0] 2 3 3 8 2 3 5" xfId="37996"/>
    <cellStyle name="Comma [0] 2 3 3 8 2 3 7" xfId="37997"/>
    <cellStyle name="Comma [0] 2 3 3 8 2 4 5" xfId="37998"/>
    <cellStyle name="Comma [0] 2 3 3 8 2 5" xfId="37999"/>
    <cellStyle name="Comma [0] 2 3 3 8 2 5 5" xfId="38000"/>
    <cellStyle name="Comma [0] 2 3 3 8 2 6" xfId="38001"/>
    <cellStyle name="Comma [0] 2 3 3 8 3 2" xfId="38002"/>
    <cellStyle name="Comma [0] 5 7 8 2 5" xfId="38003"/>
    <cellStyle name="Comma [0] 2 3 3 8 3 2 2 2 2" xfId="38004"/>
    <cellStyle name="Comma [0] 2 3 3 8 3 2 2 3" xfId="38005"/>
    <cellStyle name="Comma [0] 2 3 3 8 3 2 2 5" xfId="38006"/>
    <cellStyle name="Comma [0] 4 2 4 8 2 4 2" xfId="38007"/>
    <cellStyle name="Comma [0] 2 3 3 8 3 2 3 2" xfId="38008"/>
    <cellStyle name="Comma [0] 2 3 3 8 3 3" xfId="38009"/>
    <cellStyle name="Comma [0] 3 2 10 2 3 5" xfId="38010"/>
    <cellStyle name="Comma [0] 5 8 8 2 5" xfId="38011"/>
    <cellStyle name="Comma [0] 2 3 3 8 3 3 2 2 2" xfId="38012"/>
    <cellStyle name="Comma [0] 4 2 4 8 3 4 2" xfId="38013"/>
    <cellStyle name="Comma [0] 2 3 3 8 3 3 3 2" xfId="38014"/>
    <cellStyle name="Comma [0] 2 3 3 8 3 3 4 2" xfId="38015"/>
    <cellStyle name="Comma [0] 4 2 4 8 3 6" xfId="38016"/>
    <cellStyle name="Comma [0] 2 3 3 8 3 3 5" xfId="38017"/>
    <cellStyle name="Comma [0] 4 2 4 8 3 7" xfId="38018"/>
    <cellStyle name="Comma [0] 2 3 3 8 3 3 6" xfId="38019"/>
    <cellStyle name="Comma [0] 3 4 7 10 4 2" xfId="38020"/>
    <cellStyle name="Comma [0] 2 3 3 8 3 3 7" xfId="38021"/>
    <cellStyle name="Comma [0] 2 3 3 8 3 4" xfId="38022"/>
    <cellStyle name="Comma [0] 2 3 3 8 3 4 5" xfId="38023"/>
    <cellStyle name="Comma [0] 2 3 3 8 3 5" xfId="38024"/>
    <cellStyle name="Comma [0] 2 3 3 8 3 6" xfId="38025"/>
    <cellStyle name="Comma [0] 2 3 3 8 3 7" xfId="38026"/>
    <cellStyle name="Comma [0] 2 3 3 8 3 8" xfId="38027"/>
    <cellStyle name="Comma [0] 2 3 3 8 4 2 2 2 2" xfId="38028"/>
    <cellStyle name="Comma [0] 2 3 3 8 4 2 2 3" xfId="38029"/>
    <cellStyle name="Comma [0] 2 3 3 8 4 2 2 5" xfId="38030"/>
    <cellStyle name="Comma [0] 2 3 3 8 4 2 3 2" xfId="38031"/>
    <cellStyle name="Comma [0] 2 4 6 11 2 3" xfId="38032"/>
    <cellStyle name="Comma [0] 3 13 2 6" xfId="38033"/>
    <cellStyle name="Comma [0] 2 3 3 8 4 6" xfId="38034"/>
    <cellStyle name="Comma [0] 2 3 3 8 4 7" xfId="38035"/>
    <cellStyle name="Comma [0] 2 4 7 5 10" xfId="38036"/>
    <cellStyle name="Comma [0] 2 3 3 8 4 8" xfId="38037"/>
    <cellStyle name="Comma [0] 3 2 2 15 3 2 4" xfId="38038"/>
    <cellStyle name="Comma [0] 2 3 3 8 5 10" xfId="38039"/>
    <cellStyle name="Comma [0] 2 3 3 8 5 2 2" xfId="38040"/>
    <cellStyle name="Comma [0] 2 3 3 8 5 2 2 2" xfId="38041"/>
    <cellStyle name="Comma [0] 2 3 3 8 5 2 2 3" xfId="38042"/>
    <cellStyle name="Comma [0] 2 3 3 8 5 2 2 5" xfId="38043"/>
    <cellStyle name="Comma [0] 2 3 3 8 5 3" xfId="38044"/>
    <cellStyle name="Comma [0] 2 3 3 8 5 3 2 3" xfId="38045"/>
    <cellStyle name="Comma [0] 2 3 3 8 5 3 2 5" xfId="38046"/>
    <cellStyle name="Comma [0] 2 3 3 8 5 4" xfId="38047"/>
    <cellStyle name="Comma [0] 2 3 3 8 5 5 2 2" xfId="38048"/>
    <cellStyle name="Comma [0] 3 6 5 3 2 3" xfId="38049"/>
    <cellStyle name="Comma [0] 2 3 3 8 5 7 2" xfId="38050"/>
    <cellStyle name="Comma [0] 2 3 3 8 5 9" xfId="38051"/>
    <cellStyle name="Comma [0] 2 3 3 8 6 2 2" xfId="38052"/>
    <cellStyle name="Comma [0] 2 3 3 8 6 3" xfId="38053"/>
    <cellStyle name="Comma [0] 2 3 3 8 6 3 2 3" xfId="38054"/>
    <cellStyle name="Comma [0] 2 3 3 8 6 3 2 5" xfId="38055"/>
    <cellStyle name="Comma [0] 2 3 3 8 6 4" xfId="38056"/>
    <cellStyle name="Comma [0] 2 3 3 8 6 6" xfId="38057"/>
    <cellStyle name="Comma [0] 2 3 3 8 6 7" xfId="38058"/>
    <cellStyle name="Comma [0] 2 3 3 8 6 7 2" xfId="38059"/>
    <cellStyle name="Comma [0] 2 3 3 8 6 8" xfId="38060"/>
    <cellStyle name="Comma [0] 2 3 3 8 6 9" xfId="38061"/>
    <cellStyle name="Comma [0] 2 3 3 8 7 2" xfId="38062"/>
    <cellStyle name="Comma [0] 2 3 3 8 7 2 2" xfId="38063"/>
    <cellStyle name="Comma [0] 2 4 4 5 3 5" xfId="38064"/>
    <cellStyle name="Comma [0] 2 3 3 8 7 2 2 2 2" xfId="38065"/>
    <cellStyle name="Comma [0] 2 3 3 8 7 3" xfId="38066"/>
    <cellStyle name="Comma [0] 2 3 3 8 7 4" xfId="38067"/>
    <cellStyle name="Comma [0] 2 3 3 8 7 5 2 2" xfId="38068"/>
    <cellStyle name="Comma [0] 4 2 13 2 3 2" xfId="38069"/>
    <cellStyle name="Comma [0] 2 3 3 8 7 5 5" xfId="38070"/>
    <cellStyle name="Comma [0] 5 9 2 2 2 2" xfId="38071"/>
    <cellStyle name="Comma [0] 4 7 5 6" xfId="38072"/>
    <cellStyle name="Comma [0] 2 3 6 10 2 2 2" xfId="38073"/>
    <cellStyle name="Comma [0] 2 3 3 8 7 7" xfId="38074"/>
    <cellStyle name="Comma [0] 4 6 10 5" xfId="38075"/>
    <cellStyle name="Comma [0] 2 3 3 8 7 7 2" xfId="38076"/>
    <cellStyle name="Comma [0] 2 3 3 8 7 8" xfId="38077"/>
    <cellStyle name="Comma [0] 2 3 3 8 7 9" xfId="38078"/>
    <cellStyle name="Comma [0] 2 3 3 8 8 2" xfId="38079"/>
    <cellStyle name="Comma [0] 2 3 3 8 8 2 2" xfId="38080"/>
    <cellStyle name="Comma [0] 2 3 3 8 8 2 2 2" xfId="38081"/>
    <cellStyle name="Comma [0] 2 3 3 8 8 3" xfId="38082"/>
    <cellStyle name="Comma [0] 2 3 3 8 8 4" xfId="38083"/>
    <cellStyle name="Comma [0] 2 3 3 8 8 5" xfId="38084"/>
    <cellStyle name="Comma [0] 2 3 3 8 8 6" xfId="38085"/>
    <cellStyle name="Comma [0] 2 3 3 8 9 2" xfId="38086"/>
    <cellStyle name="Comma [0] 2 3 3 8 9 2 2" xfId="38087"/>
    <cellStyle name="Comma [0] 2 3 3 8 9 2 2 2" xfId="38088"/>
    <cellStyle name="Comma [0] 4 3 5 2 2 2 2 2" xfId="38089"/>
    <cellStyle name="Comma [0] 2 3 3 8 9 2 3" xfId="38090"/>
    <cellStyle name="Comma [0] 2 3 3 8 9 3" xfId="38091"/>
    <cellStyle name="Comma [0] 2 3 3 8 9 4" xfId="38092"/>
    <cellStyle name="Comma [0] 2 3 3 8 9 5" xfId="38093"/>
    <cellStyle name="Comma [0] 2 3 3 9 10" xfId="38094"/>
    <cellStyle name="Comma [0] 3 4 3 3 10" xfId="38095"/>
    <cellStyle name="Comma [0] 2 3 3 9 10 2 2" xfId="38096"/>
    <cellStyle name="Comma [0] 2 3 3 9 10 2 4" xfId="38097"/>
    <cellStyle name="Comma [0] 3 3 7 11 2" xfId="38098"/>
    <cellStyle name="Comma [0] 2 3 3 9 10 2 5" xfId="38099"/>
    <cellStyle name="Comma [0] 2 3 3 9 10 4 2" xfId="38100"/>
    <cellStyle name="Comma [0] 2 3 3 9 10 5" xfId="38101"/>
    <cellStyle name="Comma [0] 2 3 3 9 10 6" xfId="38102"/>
    <cellStyle name="Comma [0] 2 3 3 9 10 7" xfId="38103"/>
    <cellStyle name="Comma [0] 4 2 10 2 4 2" xfId="38104"/>
    <cellStyle name="Comma [0] 2 3 3 9 11" xfId="38105"/>
    <cellStyle name="Comma [0] 3 12 9 2 2" xfId="38106"/>
    <cellStyle name="Comma [0] 3 4 3 8 10" xfId="38107"/>
    <cellStyle name="Comma [0] 2 3 3 9 11 2 2" xfId="38108"/>
    <cellStyle name="Comma [0] 2 3 3 9 11 5" xfId="38109"/>
    <cellStyle name="Comma [0] 2 3 3 9 12" xfId="38110"/>
    <cellStyle name="Comma [0] 3 12 9 2 3" xfId="38111"/>
    <cellStyle name="Comma [0] 2 3 3 9 12 2" xfId="38112"/>
    <cellStyle name="Comma [0] 2 3 3 9 12 2 2" xfId="38113"/>
    <cellStyle name="Comma [0] 2 3 3 9 12 3" xfId="38114"/>
    <cellStyle name="Comma [0] 2 3 3 9 12 4" xfId="38115"/>
    <cellStyle name="Comma [0] 2 3 3 9 12 5" xfId="38116"/>
    <cellStyle name="Comma [0] 2 3 3 9 13" xfId="38117"/>
    <cellStyle name="Comma [0] 3 12 9 2 4" xfId="38118"/>
    <cellStyle name="Comma [0] 2 3 3 9 13 2" xfId="38119"/>
    <cellStyle name="Comma [0] 2 3 3 9 14" xfId="38120"/>
    <cellStyle name="Comma [0] 3 12 9 2 5" xfId="38121"/>
    <cellStyle name="Comma [0] 2 3 3 9 14 2" xfId="38122"/>
    <cellStyle name="Comma [0] 2 3 3 9 15" xfId="38123"/>
    <cellStyle name="Comma [0] 2 3 3 9 17" xfId="38124"/>
    <cellStyle name="Comma [0] 2 3 3 9 2 2 2 2 2" xfId="38125"/>
    <cellStyle name="Comma [0] 2 3 3 9 2 2 2 3" xfId="38126"/>
    <cellStyle name="Comma [0] 2 3 3 9 2 2 2 5" xfId="38127"/>
    <cellStyle name="Comma [0] 4 2 5 7 2 4 2" xfId="38128"/>
    <cellStyle name="Comma [0] 2 3 3 9 2 2 3 2" xfId="38129"/>
    <cellStyle name="Comma [0] 2 3 3 9 2 3 2 2 2" xfId="38130"/>
    <cellStyle name="Comma [0] 4 2 5 7 3 4 2" xfId="38131"/>
    <cellStyle name="Comma [0] 2 3 3 9 2 3 3 2" xfId="38132"/>
    <cellStyle name="Comma [0] 4 11 7 2 2 3" xfId="38133"/>
    <cellStyle name="Comma [0] 2 3 3 9 2 3 4 2" xfId="38134"/>
    <cellStyle name="Comma [0] 4 2 5 7 3 6" xfId="38135"/>
    <cellStyle name="Comma [0] 2 3 3 9 2 3 5" xfId="38136"/>
    <cellStyle name="Comma [0] 4 2 5 7 3 7" xfId="38137"/>
    <cellStyle name="Comma [0] 2 3 3 9 2 3 6" xfId="38138"/>
    <cellStyle name="Comma [0] 2 3 3 9 2 3 7" xfId="38139"/>
    <cellStyle name="Comma [0] 2 3 3 9 2 4 5" xfId="38140"/>
    <cellStyle name="Comma [0] 2 3 3 9 2 5 5" xfId="38141"/>
    <cellStyle name="Comma [0] 2 3 3 9 2 6" xfId="38142"/>
    <cellStyle name="Comma [0] 2 3 3 9 2 8" xfId="38143"/>
    <cellStyle name="Comma [0] 2 3 3 9 3 2 2 2 2" xfId="38144"/>
    <cellStyle name="Comma [0] 2 3 3 9 3 2 2 3" xfId="38145"/>
    <cellStyle name="Comma [0] 2 3 3 9 3 2 2 5" xfId="38146"/>
    <cellStyle name="Comma [0] 2 3 3 9 3 3 2 2 2" xfId="38147"/>
    <cellStyle name="Comma [0] 2 3 3 9 3 3 4 2" xfId="38148"/>
    <cellStyle name="Comma [0] 4 2 5 8 3 6" xfId="38149"/>
    <cellStyle name="Comma [0] 2 3 3 9 3 3 5" xfId="38150"/>
    <cellStyle name="Comma [0] 4 2 5 8 3 7" xfId="38151"/>
    <cellStyle name="Comma [0] 2 3 3 9 3 3 6" xfId="38152"/>
    <cellStyle name="Comma [0] 2 3 3 9 3 3 7" xfId="38153"/>
    <cellStyle name="Comma [0] 2 3 3 9 3 4 5" xfId="38154"/>
    <cellStyle name="Comma [0] 2 3 3 9 3 5 5" xfId="38155"/>
    <cellStyle name="Comma [0] 2 3 3 9 3 6" xfId="38156"/>
    <cellStyle name="Comma [0] 5 8 2 2 2" xfId="38157"/>
    <cellStyle name="Comma [0] 5 3 2 3 2 2 2" xfId="38158"/>
    <cellStyle name="Comma [0] 2 3 3 9 3 7" xfId="38159"/>
    <cellStyle name="Comma [0] 5 8 2 2 3" xfId="38160"/>
    <cellStyle name="Comma [0] 2 3 3 9 3 8" xfId="38161"/>
    <cellStyle name="Comma [0] 5 8 2 2 4" xfId="38162"/>
    <cellStyle name="Comma [0] 2 3 3 9 3 9" xfId="38163"/>
    <cellStyle name="Comma [0] 2 3 3 9 4 2 2 2 2" xfId="38164"/>
    <cellStyle name="Comma [0] 2 3 3 9 4 2 2 3" xfId="38165"/>
    <cellStyle name="Comma [0] 2 3 3 9 4 2 2 5" xfId="38166"/>
    <cellStyle name="Comma [0] 2 3 3 9 4 2 3 2" xfId="38167"/>
    <cellStyle name="Comma [0] 2 3 3 9 4 3 2 2 2" xfId="38168"/>
    <cellStyle name="Comma [0] 2 3 3 9 4 3 2 3" xfId="38169"/>
    <cellStyle name="Comma [0] 2 3 3 9 4 3 2 5" xfId="38170"/>
    <cellStyle name="Comma [0] 2 3 3 9 4 5 5" xfId="38171"/>
    <cellStyle name="Comma [0] 2 3 3 9 4 6" xfId="38172"/>
    <cellStyle name="Comma [0] 5 8 2 3 2" xfId="38173"/>
    <cellStyle name="Comma [0] 2 3 3 9 4 7" xfId="38174"/>
    <cellStyle name="Comma [0] 5 8 2 3 3" xfId="38175"/>
    <cellStyle name="Comma [0] 2 3 3 9 4 8" xfId="38176"/>
    <cellStyle name="Comma [0] 5 8 2 3 4" xfId="38177"/>
    <cellStyle name="Comma [0] 2 3 3 9 4 9" xfId="38178"/>
    <cellStyle name="Comma [0] 2 3 3 9 5 10" xfId="38179"/>
    <cellStyle name="Comma [0] 2 3 3 9 5 2 2" xfId="38180"/>
    <cellStyle name="Comma [0] 2 3 3 9 5 2 2 2" xfId="38181"/>
    <cellStyle name="Comma [0] 2 3 3 9 5 2 2 2 2" xfId="38182"/>
    <cellStyle name="Comma [0] 2 3 3 9 5 2 2 3" xfId="38183"/>
    <cellStyle name="Comma [0] 2 3 3 9 5 2 2 5" xfId="38184"/>
    <cellStyle name="Comma [0] 2 3 3 9 5 3" xfId="38185"/>
    <cellStyle name="Comma [0] 2 3 3 9 5 3 2 2 2" xfId="38186"/>
    <cellStyle name="Comma [0] 4 3 4 12 4" xfId="38187"/>
    <cellStyle name="Comma [0] 2 3 3 9 5 3 2 3" xfId="38188"/>
    <cellStyle name="Comma [0] 2 3 3 9 5 3 2 5" xfId="38189"/>
    <cellStyle name="Comma [0] 2 3 3 9 5 4" xfId="38190"/>
    <cellStyle name="Comma [0] 2 3 3 9 5 6" xfId="38191"/>
    <cellStyle name="Comma [0] 5 8 2 4 2" xfId="38192"/>
    <cellStyle name="Comma [0] 3 3 6 10" xfId="38193"/>
    <cellStyle name="Comma [0] 2 3 3 9 5 7" xfId="38194"/>
    <cellStyle name="Comma [0] 5 8 2 4 2 2" xfId="38195"/>
    <cellStyle name="Comma [0] 3 6 6 3 2 3" xfId="38196"/>
    <cellStyle name="Comma [0] 3 3 6 10 2" xfId="38197"/>
    <cellStyle name="Comma [0] 2 3 3 9 5 7 2" xfId="38198"/>
    <cellStyle name="Comma [0] 5 8 2 4 3" xfId="38199"/>
    <cellStyle name="Comma [0] 3 3 6 11" xfId="38200"/>
    <cellStyle name="Comma [0] 2 3 3 9 5 8" xfId="38201"/>
    <cellStyle name="Comma [0] 5 8 2 4 4" xfId="38202"/>
    <cellStyle name="Comma [0] 3 3 6 12" xfId="38203"/>
    <cellStyle name="Comma [0] 2 3 3 9 5 9" xfId="38204"/>
    <cellStyle name="Comma [0] 2 3 3 9 6 2 2" xfId="38205"/>
    <cellStyle name="Comma [0] 2 3 3 9 6 2 2 2" xfId="38206"/>
    <cellStyle name="Comma [0] 2 3 3 9 6 2 2 2 2" xfId="38207"/>
    <cellStyle name="Comma [0] 2 3 3 9 6 2 2 3" xfId="38208"/>
    <cellStyle name="Comma [0] 2 4 7 3" xfId="38209"/>
    <cellStyle name="Comma [0] 2 3 3 9 6 2 2 5" xfId="38210"/>
    <cellStyle name="Comma [0] 2 3 3 9 6 3" xfId="38211"/>
    <cellStyle name="Comma [0] 2 3 3 9 6 3 2 2 2" xfId="38212"/>
    <cellStyle name="Comma [0] 4 3 9 12 4" xfId="38213"/>
    <cellStyle name="Comma [0] 2 3 3 9 6 3 2 3" xfId="38214"/>
    <cellStyle name="Comma [0] 2 3 3 9 6 3 2 5" xfId="38215"/>
    <cellStyle name="Comma [0] 2 3 3 9 6 4" xfId="38216"/>
    <cellStyle name="Comma [0] 2 3 3 9 6 5" xfId="38217"/>
    <cellStyle name="Comma [0] 2 3 3 9 6 5 2 2" xfId="38218"/>
    <cellStyle name="Comma [0] 2 3 3 9 6 6" xfId="38219"/>
    <cellStyle name="Comma [0] 5 8 2 5 2" xfId="38220"/>
    <cellStyle name="Comma [0] 2 3 3 9 6 7" xfId="38221"/>
    <cellStyle name="Comma [0] 5 8 2 5 2 2" xfId="38222"/>
    <cellStyle name="Comma [0] 2 3 3 9 6 7 2" xfId="38223"/>
    <cellStyle name="Comma [0] 5 8 2 5 3" xfId="38224"/>
    <cellStyle name="Comma [0] 2 3 3 9 6 8" xfId="38225"/>
    <cellStyle name="Comma [0] 5 8 2 5 4" xfId="38226"/>
    <cellStyle name="Comma [0] 2 3 3 9 6 9" xfId="38227"/>
    <cellStyle name="Comma [0] 2 3 3 9 7 2" xfId="38228"/>
    <cellStyle name="Comma [0] 2 3 3 9 7 2 2" xfId="38229"/>
    <cellStyle name="Comma [0] 2 3 3 9 7 2 2 2" xfId="38230"/>
    <cellStyle name="Comma [0] 2 3 3 9 7 2 2 2 2" xfId="38231"/>
    <cellStyle name="Comma [0] 2 3 3 9 7 2 3 2" xfId="38232"/>
    <cellStyle name="Comma [0] 2 3 3 9 7 3" xfId="38233"/>
    <cellStyle name="Comma [0] 4 19 3" xfId="38234"/>
    <cellStyle name="Comma [0] 2 3 3 9 7 3 2 2 2" xfId="38235"/>
    <cellStyle name="Comma [0] 2 3 3 9 7 4" xfId="38236"/>
    <cellStyle name="Comma [0] 2 3 3 9 7 5" xfId="38237"/>
    <cellStyle name="Comma [0] 2 3 3 9 7 5 2 2" xfId="38238"/>
    <cellStyle name="Comma [0] 4 2 14 2 3 2" xfId="38239"/>
    <cellStyle name="Comma [0] 2 3 3 9 7 5 5" xfId="38240"/>
    <cellStyle name="Comma [0] 2 3 3 9 7 6" xfId="38241"/>
    <cellStyle name="Comma [0] 5 8 2 6 2" xfId="38242"/>
    <cellStyle name="Comma [0] 2 3 3 9 7 7" xfId="38243"/>
    <cellStyle name="Comma [0] 2 3 3 9 7 7 2" xfId="38244"/>
    <cellStyle name="Comma [0] 3 4 6 10 2 2 2" xfId="38245"/>
    <cellStyle name="Comma [0] 2 3 3 9 7 8" xfId="38246"/>
    <cellStyle name="Comma [0] 2 3 3 9 7 9" xfId="38247"/>
    <cellStyle name="Comma [0] 3 8 8 2 2 2 2" xfId="38248"/>
    <cellStyle name="Comma [0] 2 3 3 9 8 2" xfId="38249"/>
    <cellStyle name="Comma [0] 2 3 3 9 8 2 2" xfId="38250"/>
    <cellStyle name="Comma [0] 2 3 3 9 8 2 2 2" xfId="38251"/>
    <cellStyle name="Comma [0] 2 3 3 9 8 3" xfId="38252"/>
    <cellStyle name="Comma [0] 2 3 3 9 8 5" xfId="38253"/>
    <cellStyle name="Comma [0] 2 3 3 9 8 6" xfId="38254"/>
    <cellStyle name="Comma [0] 5 8 2 7 2" xfId="38255"/>
    <cellStyle name="Comma [0] 2 3 3 9 8 7" xfId="38256"/>
    <cellStyle name="Comma [0] 2 3 3 9 9 2 2" xfId="38257"/>
    <cellStyle name="Comma [0] 2 3 3 9 9 2 2 2" xfId="38258"/>
    <cellStyle name="Comma [0] 4 3 5 2 3 2 2 2" xfId="38259"/>
    <cellStyle name="Comma [0] 2 3 3 9 9 2 3" xfId="38260"/>
    <cellStyle name="Comma [0] 2 3 3 9 9 3" xfId="38261"/>
    <cellStyle name="Comma [0] 2 3 3 9 9 4" xfId="38262"/>
    <cellStyle name="Comma [0] 2 3 3 9 9 5" xfId="38263"/>
    <cellStyle name="Comma [0] 4 2 7 4 2 2 2 2" xfId="38264"/>
    <cellStyle name="Comma [0] 2 3 3 9 9 7" xfId="38265"/>
    <cellStyle name="Comma [0] 2 3 4 10 2 2" xfId="38266"/>
    <cellStyle name="Comma [0] 2 3 4 10 2 2 2" xfId="38267"/>
    <cellStyle name="Comma [0] 2 3 4 10 2 3" xfId="38268"/>
    <cellStyle name="Comma [0] 2 3 4 10 2 4" xfId="38269"/>
    <cellStyle name="Comma [0] 5 4 6 3 2 5" xfId="38270"/>
    <cellStyle name="Comma [0] 3 2 2 2 11 2" xfId="38271"/>
    <cellStyle name="Comma [0] 2 3 4 10 3" xfId="38272"/>
    <cellStyle name="Comma [0] 3 2 2 2 11 2 2" xfId="38273"/>
    <cellStyle name="Comma [0] 2 3 4 10 3 2" xfId="38274"/>
    <cellStyle name="Comma [0] 2 4 4 7 3 2 2 2" xfId="38275"/>
    <cellStyle name="Comma [0] 3 2 2 2 11 3" xfId="38276"/>
    <cellStyle name="Comma [0] 2 3 4 10 4" xfId="38277"/>
    <cellStyle name="Comma [0] 3 2 2 2 11 3 2" xfId="38278"/>
    <cellStyle name="Comma [0] 2 3 4 10 4 2" xfId="38279"/>
    <cellStyle name="Comma [0] 3 2 2 2 11 4" xfId="38280"/>
    <cellStyle name="Comma [0] 2 3 4 10 5" xfId="38281"/>
    <cellStyle name="Comma [0] 3 2 2 2 11 6" xfId="38282"/>
    <cellStyle name="Comma [0] 2 3 4 10 7" xfId="38283"/>
    <cellStyle name="Comma [0] 2 3 4 11 2 2" xfId="38284"/>
    <cellStyle name="Comma [0] 2 3 4 11 2 2 2" xfId="38285"/>
    <cellStyle name="Comma [0] 2 3 4 11 2 3" xfId="38286"/>
    <cellStyle name="Comma [0] 2 3 4 11 2 4" xfId="38287"/>
    <cellStyle name="Comma [0] 3 2 2 2 12 2 2" xfId="38288"/>
    <cellStyle name="Comma [0] 2 3 4 11 3 2" xfId="38289"/>
    <cellStyle name="Comma [0] 3 2 2 2 12 4" xfId="38290"/>
    <cellStyle name="Comma [0] 2 3 4 11 5" xfId="38291"/>
    <cellStyle name="Comma [0] 3 2 2 2 12 5" xfId="38292"/>
    <cellStyle name="Comma [0] 2 3 4 11 6" xfId="38293"/>
    <cellStyle name="Comma [0] 2 3 4 11 7" xfId="38294"/>
    <cellStyle name="Comma [0] 2 3 4 12 2 2" xfId="38295"/>
    <cellStyle name="Comma [0] 3 2 2 2 13 4" xfId="38296"/>
    <cellStyle name="Comma [0] 2 3 4 12 5" xfId="38297"/>
    <cellStyle name="Comma [0] 2 3 4 13 2 2" xfId="38298"/>
    <cellStyle name="Comma [0] 2 3 4 15" xfId="38299"/>
    <cellStyle name="Comma [0] 2 3 4 16" xfId="38300"/>
    <cellStyle name="Comma [0] 2 3 4 17" xfId="38301"/>
    <cellStyle name="Comma [0] 2 3 4 18" xfId="38302"/>
    <cellStyle name="Comma [0] 3 3 6 6 2 2 5" xfId="38303"/>
    <cellStyle name="Comma [0] 3 2 7 6 4 5" xfId="38304"/>
    <cellStyle name="Comma [0] 2 3 4 2" xfId="38305"/>
    <cellStyle name="Comma [0] 2 3 7 8 7" xfId="38306"/>
    <cellStyle name="Comma [0] 3 6 7 2 6" xfId="38307"/>
    <cellStyle name="Comma [0] 3 2 2 4 6 3 2 2" xfId="38308"/>
    <cellStyle name="Comma [0] 2 3 4 2 10" xfId="38309"/>
    <cellStyle name="Comma [0] 3 3 3 2 5 5" xfId="38310"/>
    <cellStyle name="Comma [0] 3 2 2 24" xfId="38311"/>
    <cellStyle name="Comma [0] 3 2 2 19" xfId="38312"/>
    <cellStyle name="Comma [0] 2 3 4 2 2" xfId="38313"/>
    <cellStyle name="Comma [0] 2 3 7 8 7 2" xfId="38314"/>
    <cellStyle name="Comma [0] 3 2 2 19 2" xfId="38315"/>
    <cellStyle name="Comma [0] 2 3 4 2 2 2" xfId="38316"/>
    <cellStyle name="Comma [0] 3 2 2 19 2 2" xfId="38317"/>
    <cellStyle name="Comma [0] 2 3 4 2 2 2 2" xfId="38318"/>
    <cellStyle name="Comma [0] 3 2 5 12 5" xfId="38319"/>
    <cellStyle name="Comma [0] 3 2 5 11 2 4" xfId="38320"/>
    <cellStyle name="Comma [0] 3 11 2 5 2" xfId="38321"/>
    <cellStyle name="Comma [0] 2 3 4 2 2 2 3" xfId="38322"/>
    <cellStyle name="Comma [0] 3 2 5 11 2 5" xfId="38323"/>
    <cellStyle name="Comma [0] 3 11 2 5 3" xfId="38324"/>
    <cellStyle name="Comma [0] 2 3 4 2 2 2 4" xfId="38325"/>
    <cellStyle name="Comma [0] 2 3 4 2 2 3 2" xfId="38326"/>
    <cellStyle name="Comma [0] 3 2 2 9 2 9" xfId="38327"/>
    <cellStyle name="Comma [0] 2 3 4 2 2 4 2" xfId="38328"/>
    <cellStyle name="Comma [0] 3 3 5 6 3 2 2 2" xfId="38329"/>
    <cellStyle name="Comma [0] 3 2 2 19 5" xfId="38330"/>
    <cellStyle name="Comma [0] 2 3 4 2 2 5" xfId="38331"/>
    <cellStyle name="Comma [0] 3 9 4 2 2 2" xfId="38332"/>
    <cellStyle name="Comma [0] 3 2 2 25" xfId="38333"/>
    <cellStyle name="Comma [0] 2 3 4 2 3" xfId="38334"/>
    <cellStyle name="Comma [0] 3 9 4 2 2 2 2" xfId="38335"/>
    <cellStyle name="Comma [0] 2 3 4 2 3 2" xfId="38336"/>
    <cellStyle name="Comma [0] 3 11 3 5 2" xfId="38337"/>
    <cellStyle name="Comma [0] 2 3 4 2 3 2 3" xfId="38338"/>
    <cellStyle name="Comma [0] 3 11 3 5 3" xfId="38339"/>
    <cellStyle name="Comma [0] 2 3 4 2 3 2 4" xfId="38340"/>
    <cellStyle name="Comma [0] 2 3 4 2 3 3" xfId="38341"/>
    <cellStyle name="Comma [0] 2 3 4 2 3 4" xfId="38342"/>
    <cellStyle name="Comma [0] 2 3 4 2 3 4 2" xfId="38343"/>
    <cellStyle name="Comma [0] 2 3 4 2 3 5" xfId="38344"/>
    <cellStyle name="Comma [0] 2 3 4 2 3 7" xfId="38345"/>
    <cellStyle name="Comma [0] 3 9 4 2 2 3" xfId="38346"/>
    <cellStyle name="Comma [0] 2 3 4 2 4" xfId="38347"/>
    <cellStyle name="Comma [0] 3 4 4 5 2 7" xfId="38348"/>
    <cellStyle name="Comma [0] 2 3 4 2 4 2" xfId="38349"/>
    <cellStyle name="Comma [0] 2 3 4 2 4 2 2" xfId="38350"/>
    <cellStyle name="Comma [0] 4 3 5 11 2 2" xfId="38351"/>
    <cellStyle name="Comma [0] 3 4 4 7 2 2 2 2" xfId="38352"/>
    <cellStyle name="Comma [0] 2 3 4 2 4 3" xfId="38353"/>
    <cellStyle name="Comma [0] 4 3 5 11 2 3" xfId="38354"/>
    <cellStyle name="Comma [0] 2 3 4 2 4 4" xfId="38355"/>
    <cellStyle name="Comma [0] 4 3 5 11 2 4" xfId="38356"/>
    <cellStyle name="Comma [0] 2 3 4 2 4 5" xfId="38357"/>
    <cellStyle name="Comma [0] 2 3 4 2 5 2 2" xfId="38358"/>
    <cellStyle name="Comma [0] 4 3 5 11 3 2" xfId="38359"/>
    <cellStyle name="Comma [0] 2 3 4 2 5 3" xfId="38360"/>
    <cellStyle name="Comma [0] 2 3 4 2 5 4" xfId="38361"/>
    <cellStyle name="Comma [0] 2 3 4 2 5 5" xfId="38362"/>
    <cellStyle name="Comma [0] 3 4 7 2 4" xfId="38363"/>
    <cellStyle name="Comma [0] 2 3 4 2 7 2" xfId="38364"/>
    <cellStyle name="Comma [0] 2 3 4 3" xfId="38365"/>
    <cellStyle name="Comma [0] 2 3 7 8 8" xfId="38366"/>
    <cellStyle name="Comma [0] 2 4 4 4 5 2" xfId="38367"/>
    <cellStyle name="Comma [0] 2 3 4 3 10" xfId="38368"/>
    <cellStyle name="Comma [0] 2 3 4 3 2" xfId="38369"/>
    <cellStyle name="Comma [0] 2 3 4 3 2 2" xfId="38370"/>
    <cellStyle name="Comma [0] 2 3 4 3 2 2 2" xfId="38371"/>
    <cellStyle name="Comma [0] 2 4 6 10 2 2 2" xfId="38372"/>
    <cellStyle name="Comma [0] 3 12 2 5 2" xfId="38373"/>
    <cellStyle name="Comma [0] 2 3 4 3 2 2 3" xfId="38374"/>
    <cellStyle name="Comma [0] 3 12 2 5 3" xfId="38375"/>
    <cellStyle name="Comma [0] 2 3 4 3 2 2 4" xfId="38376"/>
    <cellStyle name="Comma [0] 3 4 7 14" xfId="38377"/>
    <cellStyle name="Comma [0] 2 3 4 3 2 3 2" xfId="38378"/>
    <cellStyle name="Comma [0] 2 3 4 3 2 4" xfId="38379"/>
    <cellStyle name="Comma [0] 3 2 5 2 2 2 4" xfId="38380"/>
    <cellStyle name="Comma [0] 2 3 4 3 2 4 2" xfId="38381"/>
    <cellStyle name="Comma [0] 2 3 4 3 2 5" xfId="38382"/>
    <cellStyle name="Comma [0] 3 2 2 2 3 7 2" xfId="38383"/>
    <cellStyle name="Comma [0] 2 3 4 3 2 7" xfId="38384"/>
    <cellStyle name="Comma [0] 3 9 4 2 3 2" xfId="38385"/>
    <cellStyle name="Comma [0] 2 3 4 3 3" xfId="38386"/>
    <cellStyle name="Comma [0] 2 3 4 3 3 2" xfId="38387"/>
    <cellStyle name="Comma [0] 3 12 3 5 2" xfId="38388"/>
    <cellStyle name="Comma [0] 2 3 4 3 3 2 3" xfId="38389"/>
    <cellStyle name="Comma [0] 3 12 3 5 3" xfId="38390"/>
    <cellStyle name="Comma [0] 2 3 4 3 3 2 4" xfId="38391"/>
    <cellStyle name="Comma [0] 2 3 4 3 3 3" xfId="38392"/>
    <cellStyle name="Comma [0] 2 3 4 3 3 4" xfId="38393"/>
    <cellStyle name="Comma [0] 2 3 4 3 3 5" xfId="38394"/>
    <cellStyle name="Comma [0] 2 3 4 3 3 6" xfId="38395"/>
    <cellStyle name="Comma [0] 2 3 4 3 4" xfId="38396"/>
    <cellStyle name="Comma [0] 3 4 4 6 2 7" xfId="38397"/>
    <cellStyle name="Comma [0] 2 3 4 3 4 2" xfId="38398"/>
    <cellStyle name="Comma [0] 2 4 7 4 2 2 5" xfId="38399"/>
    <cellStyle name="Comma [0] 2 3 4 3 4 2 2" xfId="38400"/>
    <cellStyle name="Comma [0] 4 3 5 12 2 2" xfId="38401"/>
    <cellStyle name="Comma [0] 2 3 4 3 4 3" xfId="38402"/>
    <cellStyle name="Comma [0] 2 3 4 3 4 4" xfId="38403"/>
    <cellStyle name="Comma [0] 2 3 4 3 4 5" xfId="38404"/>
    <cellStyle name="Comma [0] 2 3 4 3 5 2 2" xfId="38405"/>
    <cellStyle name="Comma [0] 3 3 6 11 2 2 2" xfId="38406"/>
    <cellStyle name="Comma [0] 2 3 4 3 5 3" xfId="38407"/>
    <cellStyle name="Comma [0] 2 3 4 3 5 4" xfId="38408"/>
    <cellStyle name="Comma [0] 2 3 4 3 6" xfId="38409"/>
    <cellStyle name="Comma [0] 2 3 4 3 6 2" xfId="38410"/>
    <cellStyle name="Comma [0] 4 2 2 4 3 2 2" xfId="38411"/>
    <cellStyle name="Comma [0] 3 2 2 8 3 3 2 2 2" xfId="38412"/>
    <cellStyle name="Comma [0] 2 3 4 3 7" xfId="38413"/>
    <cellStyle name="Comma [0] 4 2 2 4 3 2 2 2" xfId="38414"/>
    <cellStyle name="Comma [0] 3 4 8 2 4" xfId="38415"/>
    <cellStyle name="Comma [0] 2 3 4 3 7 2" xfId="38416"/>
    <cellStyle name="Comma [0] 2 3 4 4" xfId="38417"/>
    <cellStyle name="Comma [0] 2 3 7 8 9" xfId="38418"/>
    <cellStyle name="Comma [0] 2 3 4 4 2" xfId="38419"/>
    <cellStyle name="Comma [0] 2 3 4 4 2 2 2" xfId="38420"/>
    <cellStyle name="Comma [0] 3 6 3" xfId="38421"/>
    <cellStyle name="Comma [0] 2 4 6 11 2 2 2" xfId="38422"/>
    <cellStyle name="Comma [0] 2 3 4 4 2 2 3" xfId="38423"/>
    <cellStyle name="Comma [0] 2 3 4 4 2 3 2" xfId="38424"/>
    <cellStyle name="Comma [0] 3 2 5 3 2 2 4" xfId="38425"/>
    <cellStyle name="Comma [0] 2 3 4 4 2 4 2" xfId="38426"/>
    <cellStyle name="Comma [0] 2 3 4 4 3 2 2" xfId="38427"/>
    <cellStyle name="Comma [0] 2 3 4 4 3 2 3" xfId="38428"/>
    <cellStyle name="Comma [0] 2 3 4 4 3 2 4" xfId="38429"/>
    <cellStyle name="Comma [0] 2 3 4 4 3 3" xfId="38430"/>
    <cellStyle name="Comma [0] 2 3 4 4 3 3 2" xfId="38431"/>
    <cellStyle name="Comma [0] 2 3 4 4 3 4" xfId="38432"/>
    <cellStyle name="Comma [0] 4 8 2" xfId="38433"/>
    <cellStyle name="Comma [0] 2 3 7 5 10" xfId="38434"/>
    <cellStyle name="Comma [0] 3 2 5 3 3 2 4" xfId="38435"/>
    <cellStyle name="Comma [0] 2 3 4 4 3 4 2" xfId="38436"/>
    <cellStyle name="Comma [0] 2 3 4 4 3 6" xfId="38437"/>
    <cellStyle name="Comma [0] 2 3 4 4 4" xfId="38438"/>
    <cellStyle name="Comma [0] 2 3 4 4 4 2 2" xfId="38439"/>
    <cellStyle name="Comma [0] 4 3 5 17" xfId="38440"/>
    <cellStyle name="Comma [0] 4 3 5 13 2 2" xfId="38441"/>
    <cellStyle name="Comma [0] 2 3 4 4 4 3" xfId="38442"/>
    <cellStyle name="Comma [0] 4 3 5 18" xfId="38443"/>
    <cellStyle name="Comma [0] 2 3 4 4 4 4" xfId="38444"/>
    <cellStyle name="Comma [0] 3 4 4 7 3 7" xfId="38445"/>
    <cellStyle name="Comma [0] 2 3 4 4 5 2" xfId="38446"/>
    <cellStyle name="Comma [0] 2 3 4 4 5 2 2" xfId="38447"/>
    <cellStyle name="Comma [0] 2 3 4 4 5 3" xfId="38448"/>
    <cellStyle name="Comma [0] 2 3 4 4 5 4" xfId="38449"/>
    <cellStyle name="Comma [0] 2 3 4 4 5 5" xfId="38450"/>
    <cellStyle name="Comma [0] 2 3 4 4 6" xfId="38451"/>
    <cellStyle name="Comma [0] 2 3 4 4 6 2" xfId="38452"/>
    <cellStyle name="Comma [0] 4 2 2 4 3 3 2" xfId="38453"/>
    <cellStyle name="Comma [0] 2 3 4 4 7" xfId="38454"/>
    <cellStyle name="Comma [0] 3 4 9 2 4" xfId="38455"/>
    <cellStyle name="Comma [0] 2 3 4 4 7 2" xfId="38456"/>
    <cellStyle name="Comma [0] 2 3 4 4 9" xfId="38457"/>
    <cellStyle name="Comma [0] 4 3 3 4 6 2" xfId="38458"/>
    <cellStyle name="Comma [0] 2 3 4 5" xfId="38459"/>
    <cellStyle name="Comma [0] 2 3 4 5 2" xfId="38460"/>
    <cellStyle name="Comma [0] 2 3 4 5 2 2" xfId="38461"/>
    <cellStyle name="Comma [0] 2 3 4 5 2 2 2" xfId="38462"/>
    <cellStyle name="Comma [0] 2 3 4 5 2 2 3" xfId="38463"/>
    <cellStyle name="Comma [0] 2 3 4 5 2 3" xfId="38464"/>
    <cellStyle name="Comma [0] 2 3 4 5 2 3 2" xfId="38465"/>
    <cellStyle name="Comma [0] 2 3 4 5 2 4" xfId="38466"/>
    <cellStyle name="Comma [0] 3 2 5 4 2 2 4" xfId="38467"/>
    <cellStyle name="Comma [0] 2 3 4 5 2 4 2" xfId="38468"/>
    <cellStyle name="Comma [0] 2 3 4 5 3 2" xfId="38469"/>
    <cellStyle name="Comma [0] 2 3 4 5 3 2 2" xfId="38470"/>
    <cellStyle name="Comma [0] 2 3 4 5 3 2 3" xfId="38471"/>
    <cellStyle name="Comma [0] 2 3 4 5 3 2 4" xfId="38472"/>
    <cellStyle name="Comma [0] 2 3 4 5 3 3" xfId="38473"/>
    <cellStyle name="Comma [0] 2 3 4 5 3 3 2" xfId="38474"/>
    <cellStyle name="Comma [0] 2 3 4 5 3 4" xfId="38475"/>
    <cellStyle name="Comma [0] 3 2 5 4 3 2 4" xfId="38476"/>
    <cellStyle name="Comma [0] 2 3 4 5 3 4 2" xfId="38477"/>
    <cellStyle name="Comma [0] 2 3 4 5 3 6" xfId="38478"/>
    <cellStyle name="Comma [0] 2 3 4 5 4" xfId="38479"/>
    <cellStyle name="Comma [0] 3 4 4 8 2 7" xfId="38480"/>
    <cellStyle name="Comma [0] 2 3 4 5 4 2" xfId="38481"/>
    <cellStyle name="Comma [0] 2 3 4 5 4 2 2" xfId="38482"/>
    <cellStyle name="Comma [0] 5 4 2 2" xfId="38483"/>
    <cellStyle name="Comma [0] 2 3 5 10 2" xfId="38484"/>
    <cellStyle name="Comma [0] 2 3 4 5 4 3" xfId="38485"/>
    <cellStyle name="Comma [0] 5 4 2 3" xfId="38486"/>
    <cellStyle name="Comma [0] 3 2 2 3 11 2" xfId="38487"/>
    <cellStyle name="Comma [0] 2 3 5 10 3" xfId="38488"/>
    <cellStyle name="Comma [0] 2 3 4 5 4 4" xfId="38489"/>
    <cellStyle name="Comma [0] 2 3 4 5 5" xfId="38490"/>
    <cellStyle name="Comma [0] 3 4 4 8 3 7" xfId="38491"/>
    <cellStyle name="Comma [0] 2 3 4 5 5 2" xfId="38492"/>
    <cellStyle name="Comma [0] 2 3 4 5 5 2 2" xfId="38493"/>
    <cellStyle name="Comma [0] 5 4 3 2" xfId="38494"/>
    <cellStyle name="Comma [0] 2 3 5 11 2" xfId="38495"/>
    <cellStyle name="Comma [0] 2 3 4 5 5 3" xfId="38496"/>
    <cellStyle name="Comma [0] 5 4 3 3" xfId="38497"/>
    <cellStyle name="Comma [0] 3 2 2 3 12 2" xfId="38498"/>
    <cellStyle name="Comma [0] 2 3 5 11 3" xfId="38499"/>
    <cellStyle name="Comma [0] 2 3 4 5 5 4" xfId="38500"/>
    <cellStyle name="Comma [0] 5 4 3 4" xfId="38501"/>
    <cellStyle name="Comma [0] 3 2 2 3 12 3" xfId="38502"/>
    <cellStyle name="Comma [0] 2 3 5 11 4" xfId="38503"/>
    <cellStyle name="Comma [0] 2 3 4 5 5 5" xfId="38504"/>
    <cellStyle name="Comma [0] 2 3 4 5 6" xfId="38505"/>
    <cellStyle name="Comma [0] 2 3 4 5 6 2" xfId="38506"/>
    <cellStyle name="Comma [0] 4 2 2 4 3 4 2" xfId="38507"/>
    <cellStyle name="Comma [0] 2 3 4 5 7" xfId="38508"/>
    <cellStyle name="Comma [0] 2 3 4 5 9" xfId="38509"/>
    <cellStyle name="Comma [0] 2 3 4 6" xfId="38510"/>
    <cellStyle name="Comma [0] 2 3 4 6 10" xfId="38511"/>
    <cellStyle name="Comma [0] 2 3 6 3 2 4" xfId="38512"/>
    <cellStyle name="Comma [0] 2 3 4 6 2" xfId="38513"/>
    <cellStyle name="Comma [0] 2 3 4 6 2 2" xfId="38514"/>
    <cellStyle name="Comma [0] 4 3 2 7 2 3" xfId="38515"/>
    <cellStyle name="Comma [0] 2 3 4 6 2 2 2" xfId="38516"/>
    <cellStyle name="Comma [0] 4 3 2 7 2 3 2" xfId="38517"/>
    <cellStyle name="Comma [0] 3 4 14 3 4" xfId="38518"/>
    <cellStyle name="Comma [0] 2 3 4 6 2 2 2 2" xfId="38519"/>
    <cellStyle name="Comma [0] 4 3 2 7 2 4" xfId="38520"/>
    <cellStyle name="Comma [0] 2 3 4 6 2 2 3" xfId="38521"/>
    <cellStyle name="Comma [0] 4 3 2 7 2 6" xfId="38522"/>
    <cellStyle name="Comma [0] 2 3 4 6 2 2 5" xfId="38523"/>
    <cellStyle name="Comma [0] 2 3 4 6 2 3" xfId="38524"/>
    <cellStyle name="Comma [0] 4 3 2 7 3 3" xfId="38525"/>
    <cellStyle name="Comma [0] 2 3 4 6 2 3 2" xfId="38526"/>
    <cellStyle name="Comma [0] 2 3 4 6 2 4" xfId="38527"/>
    <cellStyle name="Comma [0] 2 3 6 4 2 2 2" xfId="38528"/>
    <cellStyle name="Comma [0] 4 3 2 7 4 3" xfId="38529"/>
    <cellStyle name="Comma [0] 3 2 5 5 2 2 4" xfId="38530"/>
    <cellStyle name="Comma [0] 2 3 4 6 2 4 2" xfId="38531"/>
    <cellStyle name="Comma [0] 2 3 6 4 2 2 2 2" xfId="38532"/>
    <cellStyle name="Comma [0] 2 3 4 6 2 6" xfId="38533"/>
    <cellStyle name="Comma [0] 2 3 6 4 2 2 4" xfId="38534"/>
    <cellStyle name="Comma [0] 2 3 4 6 3" xfId="38535"/>
    <cellStyle name="Comma [0] 2 3 4 6 3 2" xfId="38536"/>
    <cellStyle name="Comma [0] 4 3 2 8 2 3" xfId="38537"/>
    <cellStyle name="Comma [0] 2 3 4 6 3 2 2" xfId="38538"/>
    <cellStyle name="Comma [0] 4 3 2 8 2 3 2" xfId="38539"/>
    <cellStyle name="Comma [0] 3 2 9 2 3 2 3" xfId="38540"/>
    <cellStyle name="Comma [0] 2 3 4 6 3 2 2 2" xfId="38541"/>
    <cellStyle name="Comma [0] 4 3 2 8 2 4" xfId="38542"/>
    <cellStyle name="Comma [0] 2 3 4 6 3 2 3" xfId="38543"/>
    <cellStyle name="Comma [0] 4 3 2 8 2 5" xfId="38544"/>
    <cellStyle name="Comma [0] 2 3 4 6 3 2 4" xfId="38545"/>
    <cellStyle name="Comma [0] 4 3 2 8 2 6" xfId="38546"/>
    <cellStyle name="Comma [0] 2 3 4 6 3 2 5" xfId="38547"/>
    <cellStyle name="Comma [0] 4 3 2 8 3 3" xfId="38548"/>
    <cellStyle name="Comma [0] 2 3 4 6 3 3 2" xfId="38549"/>
    <cellStyle name="Comma [0] 2 3 4 6 3 4" xfId="38550"/>
    <cellStyle name="Comma [0] 2 3 6 4 2 3 2" xfId="38551"/>
    <cellStyle name="Comma [0] 4 3 2 8 4 3" xfId="38552"/>
    <cellStyle name="Comma [0] 3 2 5 5 3 2 4" xfId="38553"/>
    <cellStyle name="Comma [0] 2 3 4 6 3 4 2" xfId="38554"/>
    <cellStyle name="Comma [0] 2 3 4 6 3 5" xfId="38555"/>
    <cellStyle name="Comma [0] 2 3 4 6 3 6" xfId="38556"/>
    <cellStyle name="Comma [0] 3 2 7 3 2 2" xfId="38557"/>
    <cellStyle name="Comma [0] 2 3 4 6 4" xfId="38558"/>
    <cellStyle name="Comma [0] 3 2 7 3 2 2 2" xfId="38559"/>
    <cellStyle name="Comma [0] 2 3 4 6 4 2" xfId="38560"/>
    <cellStyle name="Comma [0] 4 3 2 9 2 3" xfId="38561"/>
    <cellStyle name="Comma [0] 3 2 7 3 2 2 2 2" xfId="38562"/>
    <cellStyle name="Comma [0] 2 3 4 6 4 2 2" xfId="38563"/>
    <cellStyle name="Comma [0] 3 2 7 3 2 2 3" xfId="38564"/>
    <cellStyle name="Comma [0] 2 3 4 6 4 3" xfId="38565"/>
    <cellStyle name="Comma [0] 3 2 7 3 2 2 4" xfId="38566"/>
    <cellStyle name="Comma [0] 2 3 4 6 4 4" xfId="38567"/>
    <cellStyle name="Comma [0] 2 3 6 4 2 4 2" xfId="38568"/>
    <cellStyle name="Comma [0] 3 2 7 3 2 2 5" xfId="38569"/>
    <cellStyle name="Comma [0] 2 3 4 6 4 5" xfId="38570"/>
    <cellStyle name="Comma [0] 5 4 3 4 2 2" xfId="38571"/>
    <cellStyle name="Comma [0] 3 2 7 3 2 3" xfId="38572"/>
    <cellStyle name="Comma [0] 2 3 4 6 5" xfId="38573"/>
    <cellStyle name="Comma [0] 3 2 7 3 2 3 2" xfId="38574"/>
    <cellStyle name="Comma [0] 2 3 4 6 5 2" xfId="38575"/>
    <cellStyle name="Comma [0] 2 3 4 6 5 2 2" xfId="38576"/>
    <cellStyle name="Comma [0] 2 3 4 6 5 3" xfId="38577"/>
    <cellStyle name="Comma [0] 2 3 4 6 5 4" xfId="38578"/>
    <cellStyle name="Comma [0] 2 3 4 6 5 5" xfId="38579"/>
    <cellStyle name="Comma [0] 3 2 7 3 2 4" xfId="38580"/>
    <cellStyle name="Comma [0] 2 3 4 6 6" xfId="38581"/>
    <cellStyle name="Comma [0] 3 2 7 3 2 4 2" xfId="38582"/>
    <cellStyle name="Comma [0] 2 3 4 6 6 2" xfId="38583"/>
    <cellStyle name="Comma [0] 3 2 7 3 2 5" xfId="38584"/>
    <cellStyle name="Comma [0] 2 3 4 6 7" xfId="38585"/>
    <cellStyle name="Comma [0] 3 2 7 3 2 6" xfId="38586"/>
    <cellStyle name="Comma [0] 2 3 4 6 8" xfId="38587"/>
    <cellStyle name="Comma [0] 3 2 7 3 2 7" xfId="38588"/>
    <cellStyle name="Comma [0] 2 3 4 6 9" xfId="38589"/>
    <cellStyle name="Comma [0] 2 3 4 7" xfId="38590"/>
    <cellStyle name="Comma [0] 3 6 8 2 6" xfId="38591"/>
    <cellStyle name="Comma [0] 3 2 2 4 6 4 2 2" xfId="38592"/>
    <cellStyle name="Comma [0] 2 3 4 7 10" xfId="38593"/>
    <cellStyle name="Comma [0] 2 3 4 7 2" xfId="38594"/>
    <cellStyle name="Comma [0] 4 3 3 7 2 3" xfId="38595"/>
    <cellStyle name="Comma [0] 2 3 4 7 2 2 2" xfId="38596"/>
    <cellStyle name="Comma [0] 4 3 3 7 2 3 2" xfId="38597"/>
    <cellStyle name="Comma [0] 2 3 4 7 2 2 2 2" xfId="38598"/>
    <cellStyle name="Comma [0] 4 3 3 7 3 3" xfId="38599"/>
    <cellStyle name="Comma [0] 2 3 4 7 2 3 2" xfId="38600"/>
    <cellStyle name="Comma [0] 4 3 3 7 4 3" xfId="38601"/>
    <cellStyle name="Comma [0] 3 4 7 2 3 2 3" xfId="38602"/>
    <cellStyle name="Comma [0] 3 2 5 6 2 2 4" xfId="38603"/>
    <cellStyle name="Comma [0] 2 3 4 7 2 4 2" xfId="38604"/>
    <cellStyle name="Comma [0] 2 3 6 4 3 2 2 2" xfId="38605"/>
    <cellStyle name="Comma [0] 2 3 4 7 2 6" xfId="38606"/>
    <cellStyle name="Comma [0] 2 3 6 4 3 2 4" xfId="38607"/>
    <cellStyle name="Comma [0] 2 3 4 7 3" xfId="38608"/>
    <cellStyle name="Comma [0] 2 3 4 7 3 2" xfId="38609"/>
    <cellStyle name="Comma [0] 4 3 3 8 2 3" xfId="38610"/>
    <cellStyle name="Comma [0] 2 3 4 7 3 2 2" xfId="38611"/>
    <cellStyle name="Comma [0] 4 3 3 8 3 3" xfId="38612"/>
    <cellStyle name="Comma [0] 2 3 4 7 3 3 2" xfId="38613"/>
    <cellStyle name="Comma [0] 2 3 4 7 3 4" xfId="38614"/>
    <cellStyle name="Comma [0] 2 3 6 4 3 3 2" xfId="38615"/>
    <cellStyle name="Comma [0] 4 3 3 8 4 3" xfId="38616"/>
    <cellStyle name="Comma [0] 3 2 5 6 3 2 4" xfId="38617"/>
    <cellStyle name="Comma [0] 2 3 4 7 3 4 2" xfId="38618"/>
    <cellStyle name="Comma [0] 2 3 4 7 3 5" xfId="38619"/>
    <cellStyle name="Comma [0] 2 3 4 7 3 6" xfId="38620"/>
    <cellStyle name="Comma [0] 2 3 4 7 3 7" xfId="38621"/>
    <cellStyle name="Comma [0] 3 2 7 3 3 2" xfId="38622"/>
    <cellStyle name="Comma [0] 2 3 4 7 4" xfId="38623"/>
    <cellStyle name="Comma [0] 4 3 3 9 2 3" xfId="38624"/>
    <cellStyle name="Comma [0] 3 2 7 3 3 2 2 2" xfId="38625"/>
    <cellStyle name="Comma [0] 2 3 4 7 4 2 2" xfId="38626"/>
    <cellStyle name="Comma [0] 3 10 5 3" xfId="38627"/>
    <cellStyle name="Comma [0] 3 2 7 3 3 2 3" xfId="38628"/>
    <cellStyle name="Comma [0] 2 3 4 7 4 3" xfId="38629"/>
    <cellStyle name="Comma [0] 3 2 7 3 3 2 4" xfId="38630"/>
    <cellStyle name="Comma [0] 2 3 4 7 4 4" xfId="38631"/>
    <cellStyle name="Comma [0] 2 3 6 4 3 4 2" xfId="38632"/>
    <cellStyle name="Comma [0] 3 2 7 3 3 2 5" xfId="38633"/>
    <cellStyle name="Comma [0] 2 3 4 7 4 5" xfId="38634"/>
    <cellStyle name="Comma [0] 3 2 7 3 3 3" xfId="38635"/>
    <cellStyle name="Comma [0] 2 3 4 7 5" xfId="38636"/>
    <cellStyle name="Comma [0] 2 3 4 7 5 2 2" xfId="38637"/>
    <cellStyle name="Comma [0] 3 11 5 3" xfId="38638"/>
    <cellStyle name="Comma [0] 3 2 7 3 3 4" xfId="38639"/>
    <cellStyle name="Comma [0] 2 3 4 7 6" xfId="38640"/>
    <cellStyle name="Comma [0] 3 2 7 3 3 4 2" xfId="38641"/>
    <cellStyle name="Comma [0] 2 3 4 7 6 2" xfId="38642"/>
    <cellStyle name="Comma [0] 3 2 7 3 3 5" xfId="38643"/>
    <cellStyle name="Comma [0] 2 3 4 7 7" xfId="38644"/>
    <cellStyle name="Comma [0] 2 3 4 7 7 2" xfId="38645"/>
    <cellStyle name="Comma [0] 3 2 7 3 3 6" xfId="38646"/>
    <cellStyle name="Comma [0] 2 3 4 7 8" xfId="38647"/>
    <cellStyle name="Comma [0] 3 2 7 3 3 7" xfId="38648"/>
    <cellStyle name="Comma [0] 2 3 4 7 9" xfId="38649"/>
    <cellStyle name="Comma [0] 2 3 4 8" xfId="38650"/>
    <cellStyle name="Comma [0] 2 4 4 5 5 2" xfId="38651"/>
    <cellStyle name="Comma [0] 2 3 4 8 10" xfId="38652"/>
    <cellStyle name="Comma [0] 2 3 4 8 2 5" xfId="38653"/>
    <cellStyle name="Comma [0] 2 3 4 8 2 6" xfId="38654"/>
    <cellStyle name="Comma [0] 2 3 4 8 3 2" xfId="38655"/>
    <cellStyle name="Comma [0] 2 3 4 8 3 3" xfId="38656"/>
    <cellStyle name="Comma [0] 2 3 4 8 3 4" xfId="38657"/>
    <cellStyle name="Comma [0] 2 3 4 8 3 5" xfId="38658"/>
    <cellStyle name="Comma [0] 2 3 4 8 3 6" xfId="38659"/>
    <cellStyle name="Comma [0] 2 3 4 8 3 7" xfId="38660"/>
    <cellStyle name="Comma [0] 2 3 4 8 5 2 2" xfId="38661"/>
    <cellStyle name="Comma [0] 2 3 4 8 7 2" xfId="38662"/>
    <cellStyle name="Comma [0] 2 3 4 9" xfId="38663"/>
    <cellStyle name="Comma [0] 5 4 2" xfId="38664"/>
    <cellStyle name="Comma [0] 2 3 5 10" xfId="38665"/>
    <cellStyle name="Comma [0] 5 4 2 2 2" xfId="38666"/>
    <cellStyle name="Comma [0] 2 3 5 10 2 2" xfId="38667"/>
    <cellStyle name="Comma [0] 5 4 2 3 2" xfId="38668"/>
    <cellStyle name="Comma [0] 3 2 2 3 11 2 2" xfId="38669"/>
    <cellStyle name="Comma [0] 2 3 5 10 3 2" xfId="38670"/>
    <cellStyle name="Comma [0] 5 4 2 4 2" xfId="38671"/>
    <cellStyle name="Comma [0] 3 2 2 3 11 3 2" xfId="38672"/>
    <cellStyle name="Comma [0] 2 3 5 10 4 2" xfId="38673"/>
    <cellStyle name="Comma [0] 5 4 2 5" xfId="38674"/>
    <cellStyle name="Comma [0] 4 3 6 5 4 2" xfId="38675"/>
    <cellStyle name="Comma [0] 3 2 2 3 11 4" xfId="38676"/>
    <cellStyle name="Comma [0] 2 3 5 10 5" xfId="38677"/>
    <cellStyle name="Comma [0] 5 4 3" xfId="38678"/>
    <cellStyle name="Comma [0] 2 3 5 11" xfId="38679"/>
    <cellStyle name="Comma [0] 5 4 3 2 2" xfId="38680"/>
    <cellStyle name="Comma [0] 2 3 5 11 2 2" xfId="38681"/>
    <cellStyle name="Comma [0] 5 4 3 2 4" xfId="38682"/>
    <cellStyle name="Comma [0] 2 3 5 11 2 4" xfId="38683"/>
    <cellStyle name="Comma [0] 5 4 3 2 5" xfId="38684"/>
    <cellStyle name="Comma [0] 2 3 5 11 2 5" xfId="38685"/>
    <cellStyle name="Comma [0] 5 4 3 5" xfId="38686"/>
    <cellStyle name="Comma [0] 4 3 6 5 5 2" xfId="38687"/>
    <cellStyle name="Comma [0] 3 2 2 3 12 4" xfId="38688"/>
    <cellStyle name="Comma [0] 2 3 5 11 5" xfId="38689"/>
    <cellStyle name="Comma [0] 5 8 5 2 2 2 2" xfId="38690"/>
    <cellStyle name="Comma [0] 5 4 3 6" xfId="38691"/>
    <cellStyle name="Comma [0] 4 3 6 5 5 3" xfId="38692"/>
    <cellStyle name="Comma [0] 3 2 2 3 12 5" xfId="38693"/>
    <cellStyle name="Comma [0] 2 3 5 11 6" xfId="38694"/>
    <cellStyle name="Comma [0] 5 4 4" xfId="38695"/>
    <cellStyle name="Comma [0] 2 3 5 12" xfId="38696"/>
    <cellStyle name="Comma [0] 2 3 9 7 2 4 2" xfId="38697"/>
    <cellStyle name="Comma [0] 5 4 4 2" xfId="38698"/>
    <cellStyle name="Comma [0] 2 3 5 12 2" xfId="38699"/>
    <cellStyle name="Comma [0] 5 4 4 2 2" xfId="38700"/>
    <cellStyle name="Comma [0] 2 3 5 12 2 2" xfId="38701"/>
    <cellStyle name="Comma [0] 5 4 4 3" xfId="38702"/>
    <cellStyle name="Comma [0] 3 2 2 3 13 2" xfId="38703"/>
    <cellStyle name="Comma [0] 2 3 5 12 3" xfId="38704"/>
    <cellStyle name="Comma [0] 5 4 4 4" xfId="38705"/>
    <cellStyle name="Comma [0] 3 2 2 3 13 3" xfId="38706"/>
    <cellStyle name="Comma [0] 2 3 5 12 4" xfId="38707"/>
    <cellStyle name="Comma [0] 5 4 4 5" xfId="38708"/>
    <cellStyle name="Comma [0] 4 3 6 5 6 2" xfId="38709"/>
    <cellStyle name="Comma [0] 3 2 2 3 13 4" xfId="38710"/>
    <cellStyle name="Comma [0] 2 3 5 12 5" xfId="38711"/>
    <cellStyle name="Comma [0] 5 4 5" xfId="38712"/>
    <cellStyle name="Comma [0] 2 3 5 13" xfId="38713"/>
    <cellStyle name="Comma [0] 5 4 5 2" xfId="38714"/>
    <cellStyle name="Comma [0] 2 3 5 13 2" xfId="38715"/>
    <cellStyle name="Comma [0] 5 4 5 2 2" xfId="38716"/>
    <cellStyle name="Comma [0] 2 3 5 13 2 2" xfId="38717"/>
    <cellStyle name="Comma [0] 5 4 5 3" xfId="38718"/>
    <cellStyle name="Comma [0] 3 2 2 3 14 2" xfId="38719"/>
    <cellStyle name="Comma [0] 2 3 5 13 3" xfId="38720"/>
    <cellStyle name="Comma [0] 5 4 5 4" xfId="38721"/>
    <cellStyle name="Comma [0] 2 3 5 13 4" xfId="38722"/>
    <cellStyle name="Comma [0] 5 4 5 5" xfId="38723"/>
    <cellStyle name="Comma [0] 4 3 6 5 7 2" xfId="38724"/>
    <cellStyle name="Comma [0] 2 3 5 13 5" xfId="38725"/>
    <cellStyle name="Comma [0] 5 4 6" xfId="38726"/>
    <cellStyle name="Comma [0] 2 3 5 14" xfId="38727"/>
    <cellStyle name="Comma [0] 5 4 6 2" xfId="38728"/>
    <cellStyle name="Comma [0] 2 3 5 14 2" xfId="38729"/>
    <cellStyle name="Comma [0] 5 4 7" xfId="38730"/>
    <cellStyle name="Comma [0] 2 3 5 15" xfId="38731"/>
    <cellStyle name="Comma [0] 5 4 7 2" xfId="38732"/>
    <cellStyle name="Comma [0] 2 3 5 15 2" xfId="38733"/>
    <cellStyle name="Comma [0] 5 4 8" xfId="38734"/>
    <cellStyle name="Comma [0] 2 3 5 16" xfId="38735"/>
    <cellStyle name="Comma [0] 3 2 7 6 5 5" xfId="38736"/>
    <cellStyle name="Comma [0] 2 3 5 2" xfId="38737"/>
    <cellStyle name="Comma [0] 2 3 7 9 7" xfId="38738"/>
    <cellStyle name="Comma [0] 3 3 3 3 5 5" xfId="38739"/>
    <cellStyle name="Comma [0] 2 3 5 2 2" xfId="38740"/>
    <cellStyle name="Comma [0] 3 9 4 3 2 2" xfId="38741"/>
    <cellStyle name="Comma [0] 2 3 5 2 3" xfId="38742"/>
    <cellStyle name="Comma [0] 3 9 4 3 2 3" xfId="38743"/>
    <cellStyle name="Comma [0] 2 3 5 2 4" xfId="38744"/>
    <cellStyle name="Comma [0] 3 4 5 5 3 7" xfId="38745"/>
    <cellStyle name="Comma [0] 2 3 5 2 5 2" xfId="38746"/>
    <cellStyle name="Comma [0] 2 3 5 2 5 3" xfId="38747"/>
    <cellStyle name="Comma [0] 2 3 5 2 5 4" xfId="38748"/>
    <cellStyle name="Comma [0] 2 3 5 2 5 5" xfId="38749"/>
    <cellStyle name="Comma [0] 3 9 4 3 2 5" xfId="38750"/>
    <cellStyle name="Comma [0] 2 3 5 2 6" xfId="38751"/>
    <cellStyle name="Comma [0] 2 3 5 2 7" xfId="38752"/>
    <cellStyle name="Comma [0] 3 5 7 2 4" xfId="38753"/>
    <cellStyle name="Comma [0] 2 3 5 2 7 2" xfId="38754"/>
    <cellStyle name="Comma [0] 2 3 5 3" xfId="38755"/>
    <cellStyle name="Comma [0] 2 3 5 3 2" xfId="38756"/>
    <cellStyle name="Comma [0] 3 9 4 3 3 2" xfId="38757"/>
    <cellStyle name="Comma [0] 2 3 5 3 3" xfId="38758"/>
    <cellStyle name="Comma [0] 2 3 5 3 4" xfId="38759"/>
    <cellStyle name="Comma [0] 2 3 5 3 5" xfId="38760"/>
    <cellStyle name="Comma [0] 3 4 5 6 3 7" xfId="38761"/>
    <cellStyle name="Comma [0] 2 3 5 3 5 2" xfId="38762"/>
    <cellStyle name="Comma [0] 2 3 5 3 5 3" xfId="38763"/>
    <cellStyle name="Comma [0] 2 3 5 3 5 4" xfId="38764"/>
    <cellStyle name="Comma [0] 2 3 5 3 6" xfId="38765"/>
    <cellStyle name="Comma [0] 2 3 5 3 6 2" xfId="38766"/>
    <cellStyle name="Comma [0] 4 2 2 4 4 2 2" xfId="38767"/>
    <cellStyle name="Comma [0] 2 3 5 3 7" xfId="38768"/>
    <cellStyle name="Comma [0] 3 5 8 2 4" xfId="38769"/>
    <cellStyle name="Comma [0] 2 3 5 3 7 2" xfId="38770"/>
    <cellStyle name="Comma [0] 2 3 5 4" xfId="38771"/>
    <cellStyle name="Comma [0] 5 4 12" xfId="38772"/>
    <cellStyle name="Comma [0] 2 3 5 4 2" xfId="38773"/>
    <cellStyle name="Comma [0] 5 4 13" xfId="38774"/>
    <cellStyle name="Comma [0] 3 9 4 3 4 2" xfId="38775"/>
    <cellStyle name="Comma [0] 2 3 5 4 3" xfId="38776"/>
    <cellStyle name="Comma [0] 5 4 14" xfId="38777"/>
    <cellStyle name="Comma [0] 2 3 5 4 4" xfId="38778"/>
    <cellStyle name="Comma [0] 5 4 15" xfId="38779"/>
    <cellStyle name="Comma [0] 2 3 5 4 5" xfId="38780"/>
    <cellStyle name="Comma [0] 5 4 15 2" xfId="38781"/>
    <cellStyle name="Comma [0] 3 4 5 7 3 7" xfId="38782"/>
    <cellStyle name="Comma [0] 2 3 5 4 5 2" xfId="38783"/>
    <cellStyle name="Comma [0] 2 3 5 4 5 3" xfId="38784"/>
    <cellStyle name="Comma [0] 2 3 5 4 5 4" xfId="38785"/>
    <cellStyle name="Comma [0] 2 3 5 4 5 5" xfId="38786"/>
    <cellStyle name="Comma [0] 5 4 16" xfId="38787"/>
    <cellStyle name="Comma [0] 2 3 5 4 6" xfId="38788"/>
    <cellStyle name="Comma [0] 2 3 5 4 6 2" xfId="38789"/>
    <cellStyle name="Comma [0] 5 4 17" xfId="38790"/>
    <cellStyle name="Comma [0] 2 3 5 4 7" xfId="38791"/>
    <cellStyle name="Comma [0] 3 5 9 2 4" xfId="38792"/>
    <cellStyle name="Comma [0] 2 3 5 4 7 2" xfId="38793"/>
    <cellStyle name="Comma [0] 2 3 5 4 9" xfId="38794"/>
    <cellStyle name="Comma [0] 4 3 3 4 7 2" xfId="38795"/>
    <cellStyle name="Comma [0] 2 3 5 5" xfId="38796"/>
    <cellStyle name="Comma [0] 2 3 5 5 2" xfId="38797"/>
    <cellStyle name="Comma [0] 2 3 5 5 3" xfId="38798"/>
    <cellStyle name="Comma [0] 2 3 5 5 3 6" xfId="38799"/>
    <cellStyle name="Comma [0] 2 3 5 5 4" xfId="38800"/>
    <cellStyle name="Comma [0] 2 3 5 5 5" xfId="38801"/>
    <cellStyle name="Comma [0] 3 4 5 8 3 7" xfId="38802"/>
    <cellStyle name="Comma [0] 2 3 5 5 5 2" xfId="38803"/>
    <cellStyle name="Comma [0] 2 3 5 5 5 3" xfId="38804"/>
    <cellStyle name="Comma [0] 2 3 5 5 5 4" xfId="38805"/>
    <cellStyle name="Comma [0] 2 3 5 5 5 5" xfId="38806"/>
    <cellStyle name="Comma [0] 2 3 5 5 6" xfId="38807"/>
    <cellStyle name="Comma [0] 2 3 5 5 6 2" xfId="38808"/>
    <cellStyle name="Comma [0] 2 3 5 5 7" xfId="38809"/>
    <cellStyle name="Comma [0] 2 3 5 5 7 2" xfId="38810"/>
    <cellStyle name="Comma [0] 2 3 5 5 9" xfId="38811"/>
    <cellStyle name="Comma [0] 3 2 2 2 7 4 2 2" xfId="38812"/>
    <cellStyle name="Comma [0] 2 3 5 6" xfId="38813"/>
    <cellStyle name="Comma [0] 2 3 5 6 2" xfId="38814"/>
    <cellStyle name="Comma [0] 2 3 5 6 3" xfId="38815"/>
    <cellStyle name="Comma [0] 2 3 5 6 3 6" xfId="38816"/>
    <cellStyle name="Comma [0] 3 2 7 4 2 2" xfId="38817"/>
    <cellStyle name="Comma [0] 2 3 5 6 4" xfId="38818"/>
    <cellStyle name="Comma [0] 5 4 3 5 2 2" xfId="38819"/>
    <cellStyle name="Comma [0] 3 2 7 4 2 3" xfId="38820"/>
    <cellStyle name="Comma [0] 2 3 5 6 5" xfId="38821"/>
    <cellStyle name="Comma [0] 3 2 7 4 2 3 2" xfId="38822"/>
    <cellStyle name="Comma [0] 2 3 5 6 5 2" xfId="38823"/>
    <cellStyle name="Comma [0] 2 3 5 6 5 3" xfId="38824"/>
    <cellStyle name="Comma [0] 2 3 5 6 5 4" xfId="38825"/>
    <cellStyle name="Comma [0] 2 3 5 6 5 5" xfId="38826"/>
    <cellStyle name="Comma [0] 3 2 7 4 2 4" xfId="38827"/>
    <cellStyle name="Comma [0] 2 3 5 6 6" xfId="38828"/>
    <cellStyle name="Comma [0] 3 2 7 4 2 4 2" xfId="38829"/>
    <cellStyle name="Comma [0] 2 3 5 6 6 2" xfId="38830"/>
    <cellStyle name="Comma [0] 3 2 7 4 2 5" xfId="38831"/>
    <cellStyle name="Comma [0] 2 3 5 6 7" xfId="38832"/>
    <cellStyle name="Comma [0] 2 3 5 6 7 2" xfId="38833"/>
    <cellStyle name="Comma [0] 3 2 7 4 2 6" xfId="38834"/>
    <cellStyle name="Comma [0] 2 3 5 6 8" xfId="38835"/>
    <cellStyle name="Comma [0] 3 2 7 4 2 7" xfId="38836"/>
    <cellStyle name="Comma [0] 2 3 5 6 9" xfId="38837"/>
    <cellStyle name="Comma [0] 2 3 5 7" xfId="38838"/>
    <cellStyle name="Comma [0] 2 3 5 7 2" xfId="38839"/>
    <cellStyle name="Comma [0] 2 3 5 7 2 5" xfId="38840"/>
    <cellStyle name="Comma [0] 2 3 6 5 3 2 3" xfId="38841"/>
    <cellStyle name="Comma [0] 2 3 5 7 2 6" xfId="38842"/>
    <cellStyle name="Comma [0] 2 3 6 5 3 2 4" xfId="38843"/>
    <cellStyle name="Comma [0] 2 3 5 7 3" xfId="38844"/>
    <cellStyle name="Comma [0] 2 3 5 7 3 2" xfId="38845"/>
    <cellStyle name="Comma [0] 2 3 5 7 3 4" xfId="38846"/>
    <cellStyle name="Comma [0] 2 3 6 5 3 3 2" xfId="38847"/>
    <cellStyle name="Comma [0] 2 3 5 7 3 5" xfId="38848"/>
    <cellStyle name="Comma [0] 2 3 5 7 3 6" xfId="38849"/>
    <cellStyle name="Comma [0] 3 2 7 4 3 2" xfId="38850"/>
    <cellStyle name="Comma [0] 2 3 5 7 4" xfId="38851"/>
    <cellStyle name="Comma [0] 3 2 7 4 3 2 3" xfId="38852"/>
    <cellStyle name="Comma [0] 2 3 5 7 4 3" xfId="38853"/>
    <cellStyle name="Comma [0] 3 2 7 4 3 2 4" xfId="38854"/>
    <cellStyle name="Comma [0] 2 3 5 7 4 4" xfId="38855"/>
    <cellStyle name="Comma [0] 2 3 6 5 3 4 2" xfId="38856"/>
    <cellStyle name="Comma [0] 3 2 7 4 3 2 5" xfId="38857"/>
    <cellStyle name="Comma [0] 2 3 5 7 4 5" xfId="38858"/>
    <cellStyle name="Comma [0] 3 2 7 4 3 3" xfId="38859"/>
    <cellStyle name="Comma [0] 2 3 5 7 5" xfId="38860"/>
    <cellStyle name="Comma [0] 3 2 7 4 3 3 2" xfId="38861"/>
    <cellStyle name="Comma [0] 2 3 5 7 5 2" xfId="38862"/>
    <cellStyle name="Comma [0] 2 3 5 7 5 3" xfId="38863"/>
    <cellStyle name="Comma [0] 4 10 10" xfId="38864"/>
    <cellStyle name="Comma [0] 2 3 5 7 5 4" xfId="38865"/>
    <cellStyle name="Comma [0] 3 2 7 4 3 4" xfId="38866"/>
    <cellStyle name="Comma [0] 2 3 5 7 6" xfId="38867"/>
    <cellStyle name="Comma [0] 3 2 7 4 3 4 2" xfId="38868"/>
    <cellStyle name="Comma [0] 2 3 5 7 6 2" xfId="38869"/>
    <cellStyle name="Comma [0] 3 2 7 4 3 5" xfId="38870"/>
    <cellStyle name="Comma [0] 2 3 5 7 7" xfId="38871"/>
    <cellStyle name="Comma [0] 2 3 5 7 7 2" xfId="38872"/>
    <cellStyle name="Comma [0] 3 2 7 4 3 6" xfId="38873"/>
    <cellStyle name="Comma [0] 2 3 5 7 8" xfId="38874"/>
    <cellStyle name="Comma [0] 3 2 7 4 3 7" xfId="38875"/>
    <cellStyle name="Comma [0] 2 3 5 7 9" xfId="38876"/>
    <cellStyle name="Comma [0] 2 3 5 8 2 5" xfId="38877"/>
    <cellStyle name="Comma [0] 2 3 5 8 2 6" xfId="38878"/>
    <cellStyle name="Comma [0] 2 3 5 8 3 2" xfId="38879"/>
    <cellStyle name="Comma [0] 2 3 5 8 3 3" xfId="38880"/>
    <cellStyle name="Comma [0] 2 3 5 8 3 4" xfId="38881"/>
    <cellStyle name="Comma [0] 2 3 5 8 3 5" xfId="38882"/>
    <cellStyle name="Comma [0] 2 3 5 8 3 6" xfId="38883"/>
    <cellStyle name="Comma [0] 2 3 5 8 4 3" xfId="38884"/>
    <cellStyle name="Comma [0] 2 3 5 8 4 4" xfId="38885"/>
    <cellStyle name="Comma [0] 2 3 5 8 4 5" xfId="38886"/>
    <cellStyle name="Comma [0] 2 3 5 8 5 2" xfId="38887"/>
    <cellStyle name="Comma [0] 2 3 5 8 5 3" xfId="38888"/>
    <cellStyle name="Comma [0] 4 15 10" xfId="38889"/>
    <cellStyle name="Comma [0] 2 3 5 8 5 4" xfId="38890"/>
    <cellStyle name="Comma [0] 2 3 5 8 6 2" xfId="38891"/>
    <cellStyle name="Comma [0] 2 3 5 8 7 2" xfId="38892"/>
    <cellStyle name="Comma [0] 2 3 5 8 8" xfId="38893"/>
    <cellStyle name="Comma [0] 2 3 5 8 9" xfId="38894"/>
    <cellStyle name="Comma [0] 2 3 6" xfId="38895"/>
    <cellStyle name="Comma [0] 5 9 2" xfId="38896"/>
    <cellStyle name="Comma [0] 5 3 2 4 2" xfId="38897"/>
    <cellStyle name="Comma [0] 2 3 6 10" xfId="38898"/>
    <cellStyle name="Comma [0] 5 9 2 2" xfId="38899"/>
    <cellStyle name="Comma [0] 5 3 2 4 2 2" xfId="38900"/>
    <cellStyle name="Comma [0] 2 3 6 10 2" xfId="38901"/>
    <cellStyle name="Comma [0] 5 9 2 3" xfId="38902"/>
    <cellStyle name="Comma [0] 3 2 2 4 11 2" xfId="38903"/>
    <cellStyle name="Comma [0] 2 3 6 10 3" xfId="38904"/>
    <cellStyle name="Comma [0] 5 9 2 3 2" xfId="38905"/>
    <cellStyle name="Comma [0] 3 2 2 4 11 2 2" xfId="38906"/>
    <cellStyle name="Comma [0] 2 3 6 10 3 2" xfId="38907"/>
    <cellStyle name="Comma [0] 5 9 2 4" xfId="38908"/>
    <cellStyle name="Comma [0] 3 2 2 4 11 3" xfId="38909"/>
    <cellStyle name="Comma [0] 2 3 6 10 4" xfId="38910"/>
    <cellStyle name="Comma [0] 5 9 2 4 2" xfId="38911"/>
    <cellStyle name="Comma [0] 3 8 6 10" xfId="38912"/>
    <cellStyle name="Comma [0] 3 2 2 4 11 3 2" xfId="38913"/>
    <cellStyle name="Comma [0] 2 3 6 10 4 2" xfId="38914"/>
    <cellStyle name="Comma [0] 5 9 3 3 2" xfId="38915"/>
    <cellStyle name="Comma [0] 3 2 2 4 12 2 2" xfId="38916"/>
    <cellStyle name="Comma [0] 2 3 6 11 3 2" xfId="38917"/>
    <cellStyle name="Comma [0] 5 9 2 6" xfId="38918"/>
    <cellStyle name="Comma [0] 3 2 2 4 11 5" xfId="38919"/>
    <cellStyle name="Comma [0] 2 3 6 10 6" xfId="38920"/>
    <cellStyle name="Comma [0] 5 9 3 2 2 2" xfId="38921"/>
    <cellStyle name="Comma [0] 5 7 5 6" xfId="38922"/>
    <cellStyle name="Comma [0] 2 3 6 11 2 2 2" xfId="38923"/>
    <cellStyle name="Comma [0] 5 9 3 3" xfId="38924"/>
    <cellStyle name="Comma [0] 3 2 2 4 12 2" xfId="38925"/>
    <cellStyle name="Comma [0] 2 3 6 11 3" xfId="38926"/>
    <cellStyle name="Comma [0] 5 9 3 6" xfId="38927"/>
    <cellStyle name="Comma [0] 3 2 2 4 12 5" xfId="38928"/>
    <cellStyle name="Comma [0] 2 3 6 11 6" xfId="38929"/>
    <cellStyle name="Comma [0] 5 9 3 4 2" xfId="38930"/>
    <cellStyle name="Comma [0] 2 3 6 11 4 2" xfId="38931"/>
    <cellStyle name="Comma [0] 5 9 3 7" xfId="38932"/>
    <cellStyle name="Comma [0] 2 3 6 11 7" xfId="38933"/>
    <cellStyle name="Comma [0] 5 9 4 2" xfId="38934"/>
    <cellStyle name="Comma [0] 2 3 6 12 2" xfId="38935"/>
    <cellStyle name="Comma [0] 5 9 4 3" xfId="38936"/>
    <cellStyle name="Comma [0] 3 2 2 4 13 2" xfId="38937"/>
    <cellStyle name="Comma [0] 2 3 6 12 3" xfId="38938"/>
    <cellStyle name="Comma [0] 5 9 4 4" xfId="38939"/>
    <cellStyle name="Comma [0] 3 2 2 4 13 3" xfId="38940"/>
    <cellStyle name="Comma [0] 2 3 6 12 4" xfId="38941"/>
    <cellStyle name="Comma [0] 5 9 4 5" xfId="38942"/>
    <cellStyle name="Comma [0] 3 2 2 4 13 4" xfId="38943"/>
    <cellStyle name="Comma [0] 2 3 6 12 5" xfId="38944"/>
    <cellStyle name="Comma [0] 5 9 5 2" xfId="38945"/>
    <cellStyle name="Comma [0] 2 3 6 13 2" xfId="38946"/>
    <cellStyle name="Comma [0] 5 9 5 3" xfId="38947"/>
    <cellStyle name="Comma [0] 3 2 2 4 14 2" xfId="38948"/>
    <cellStyle name="Comma [0] 2 3 6 13 3" xfId="38949"/>
    <cellStyle name="Comma [0] 5 9 5 4" xfId="38950"/>
    <cellStyle name="Comma [0] 2 3 6 13 4" xfId="38951"/>
    <cellStyle name="Comma [0] 5 9 5 5" xfId="38952"/>
    <cellStyle name="Comma [0] 3 7 7 3 2 2" xfId="38953"/>
    <cellStyle name="Comma [0] 2 3 6 13 5" xfId="38954"/>
    <cellStyle name="Comma [0] 5 9 6 2" xfId="38955"/>
    <cellStyle name="Comma [0] 2 3 6 14 2" xfId="38956"/>
    <cellStyle name="Comma [0] 5 9 7" xfId="38957"/>
    <cellStyle name="Comma [0] 2 3 6 15" xfId="38958"/>
    <cellStyle name="Comma [0] 5 9 7 2" xfId="38959"/>
    <cellStyle name="Comma [0] 2 3 6 15 2" xfId="38960"/>
    <cellStyle name="Comma [0] 5 9 8" xfId="38961"/>
    <cellStyle name="Comma [0] 2 3 6 16" xfId="38962"/>
    <cellStyle name="Comma [0] 5 9 9" xfId="38963"/>
    <cellStyle name="Comma [0] 2 3 6 17" xfId="38964"/>
    <cellStyle name="Comma [0] 2 3 6 18" xfId="38965"/>
    <cellStyle name="Comma [0] 4 2 6 4 9" xfId="38966"/>
    <cellStyle name="Comma [0] 2 3 6 2 2 2" xfId="38967"/>
    <cellStyle name="Comma [0] 4 5 2 3 2 4" xfId="38968"/>
    <cellStyle name="Comma [0] 3 4 4 12 2" xfId="38969"/>
    <cellStyle name="Comma [0] 2 3 6 2 2 5" xfId="38970"/>
    <cellStyle name="Comma [0] 4 5 2 3 2 5" xfId="38971"/>
    <cellStyle name="Comma [0] 3 4 4 12 3" xfId="38972"/>
    <cellStyle name="Comma [0] 3 3 9 5 5 2 2" xfId="38973"/>
    <cellStyle name="Comma [0] 2 3 6 2 2 6" xfId="38974"/>
    <cellStyle name="Comma [0] 3 4 4 12 4" xfId="38975"/>
    <cellStyle name="Comma [0] 3 2 2 4 2 7 2" xfId="38976"/>
    <cellStyle name="Comma [0] 2 3 6 2 2 7" xfId="38977"/>
    <cellStyle name="Comma [0] 3 9 4 4 2 2" xfId="38978"/>
    <cellStyle name="Comma [0] 2 3 6 2 3" xfId="38979"/>
    <cellStyle name="Comma [0] 4 2 6 5 9" xfId="38980"/>
    <cellStyle name="Comma [0] 2 3 6 2 3 2" xfId="38981"/>
    <cellStyle name="Comma [0] 4 5 2 3 3 2" xfId="38982"/>
    <cellStyle name="Comma [0] 2 3 6 2 3 3" xfId="38983"/>
    <cellStyle name="Comma [0] 3 4 4 13 2" xfId="38984"/>
    <cellStyle name="Comma [0] 2 3 6 2 3 5" xfId="38985"/>
    <cellStyle name="Comma [0] 3 4 4 13 3" xfId="38986"/>
    <cellStyle name="Comma [0] 2 3 6 2 3 6" xfId="38987"/>
    <cellStyle name="Comma [0] 3 4 4 13 4" xfId="38988"/>
    <cellStyle name="Comma [0] 2 3 6 2 3 7" xfId="38989"/>
    <cellStyle name="Comma [0] 2 3 6 2 4" xfId="38990"/>
    <cellStyle name="Comma [0] 4 2 6 6 9" xfId="38991"/>
    <cellStyle name="Comma [0] 3 4 6 5 2 7" xfId="38992"/>
    <cellStyle name="Comma [0] 2 3 6 2 4 2" xfId="38993"/>
    <cellStyle name="Comma [0] 4 5 2 3 4 2" xfId="38994"/>
    <cellStyle name="Comma [0] 2 3 6 2 4 3" xfId="38995"/>
    <cellStyle name="Comma [0] 2 3 6 2 4 4" xfId="38996"/>
    <cellStyle name="Comma [0] 3 4 4 14 2" xfId="38997"/>
    <cellStyle name="Comma [0] 2 3 6 2 4 5" xfId="38998"/>
    <cellStyle name="Comma [0] 4 2 6 7 9" xfId="38999"/>
    <cellStyle name="Comma [0] 3 4 6 5 3 7" xfId="39000"/>
    <cellStyle name="Comma [0] 2 3 6 2 5 2" xfId="39001"/>
    <cellStyle name="Comma [0] 2 3 6 2 5 3" xfId="39002"/>
    <cellStyle name="Comma [0] 2 3 6 2 5 4" xfId="39003"/>
    <cellStyle name="Comma [0] 3 4 4 15 2" xfId="39004"/>
    <cellStyle name="Comma [0] 2 3 6 2 5 5" xfId="39005"/>
    <cellStyle name="Comma [0] 3 2 2 3 3 2 2 2" xfId="39006"/>
    <cellStyle name="Comma [0] 2 3 6 2 6" xfId="39007"/>
    <cellStyle name="Comma [0] 3 2 2 3 3 2 2 3" xfId="39008"/>
    <cellStyle name="Comma [0] 2 3 6 2 7" xfId="39009"/>
    <cellStyle name="Comma [0] 3 6 7 2 4" xfId="39010"/>
    <cellStyle name="Comma [0] 2 3 6 2 7 2" xfId="39011"/>
    <cellStyle name="Comma [0] 3 2 2 3 3 2 2 5" xfId="39012"/>
    <cellStyle name="Comma [0] 2 3 6 2 9" xfId="39013"/>
    <cellStyle name="Comma [0] 4 2 7 4 9" xfId="39014"/>
    <cellStyle name="Comma [0] 2 3 6 3 2 2" xfId="39015"/>
    <cellStyle name="Comma [0] 2 3 6 3 2 5" xfId="39016"/>
    <cellStyle name="Comma [0] 2 3 6 3 2 6" xfId="39017"/>
    <cellStyle name="Comma [0] 3 2 2 4 3 7 2" xfId="39018"/>
    <cellStyle name="Comma [0] 2 3 6 3 2 7" xfId="39019"/>
    <cellStyle name="Comma [0] 2 3 6 3 3" xfId="39020"/>
    <cellStyle name="Comma [0] 4 2 7 5 9" xfId="39021"/>
    <cellStyle name="Comma [0] 2 3 6 3 3 2" xfId="39022"/>
    <cellStyle name="Comma [0] 2 3 6 3 3 4" xfId="39023"/>
    <cellStyle name="Comma [0] 2 3 6 3 3 5" xfId="39024"/>
    <cellStyle name="Comma [0] 2 3 6 3 3 6" xfId="39025"/>
    <cellStyle name="Comma [0] 2 3 6 3 3 7" xfId="39026"/>
    <cellStyle name="Comma [0] 2 3 6 3 4" xfId="39027"/>
    <cellStyle name="Comma [0] 4 2 7 6 9" xfId="39028"/>
    <cellStyle name="Comma [0] 3 4 6 6 2 7" xfId="39029"/>
    <cellStyle name="Comma [0] 2 3 6 3 4 2" xfId="39030"/>
    <cellStyle name="Comma [0] 2 4 7 6 2 2 5" xfId="39031"/>
    <cellStyle name="Comma [0] 2 3 6 3 4 3" xfId="39032"/>
    <cellStyle name="Comma [0] 2 3 6 3 4 4" xfId="39033"/>
    <cellStyle name="Comma [0] 2 3 6 3 4 5" xfId="39034"/>
    <cellStyle name="Comma [0] 2 3 6 3 5" xfId="39035"/>
    <cellStyle name="Comma [0] 4 2 7 7 9" xfId="39036"/>
    <cellStyle name="Comma [0] 3 4 6 6 3 7" xfId="39037"/>
    <cellStyle name="Comma [0] 2 3 6 3 5 2" xfId="39038"/>
    <cellStyle name="Comma [0] 2 3 6 3 5 3" xfId="39039"/>
    <cellStyle name="Comma [0] 2 3 6 3 5 4" xfId="39040"/>
    <cellStyle name="Comma [0] 2 3 6 3 5 5" xfId="39041"/>
    <cellStyle name="Comma [0] 3 2 2 3 3 2 3 2" xfId="39042"/>
    <cellStyle name="Comma [0] 2 3 6 3 6" xfId="39043"/>
    <cellStyle name="Comma [0] 4 2 7 8 9" xfId="39044"/>
    <cellStyle name="Comma [0] 2 3 6 3 6 2" xfId="39045"/>
    <cellStyle name="Comma [0] 4 2 2 4 5 2 2" xfId="39046"/>
    <cellStyle name="Comma [0] 2 3 6 3 7" xfId="39047"/>
    <cellStyle name="Comma [0] 3 6 8 2 4" xfId="39048"/>
    <cellStyle name="Comma [0] 2 3 6 3 7 2" xfId="39049"/>
    <cellStyle name="Comma [0] 2 3 6 3 9" xfId="39050"/>
    <cellStyle name="Comma [0] 2 3 6 4 10" xfId="39051"/>
    <cellStyle name="Comma [0] 2 3 6 4 2" xfId="39052"/>
    <cellStyle name="Comma [0] 4 2 8 4 9" xfId="39053"/>
    <cellStyle name="Comma [0] 2 3 6 4 2 2" xfId="39054"/>
    <cellStyle name="Comma [0] 4 5 2 5 2 2" xfId="39055"/>
    <cellStyle name="Comma [0] 2 3 6 4 2 3" xfId="39056"/>
    <cellStyle name="Comma [0] 2 3 6 4 2 4" xfId="39057"/>
    <cellStyle name="Comma [0] 2 3 6 4 2 5" xfId="39058"/>
    <cellStyle name="Comma [0] 2 3 6 4 2 6" xfId="39059"/>
    <cellStyle name="Comma [0] 3 2 2 4 4 7 2" xfId="39060"/>
    <cellStyle name="Comma [0] 2 3 6 4 2 7" xfId="39061"/>
    <cellStyle name="Comma [0] 2 3 6 4 3" xfId="39062"/>
    <cellStyle name="Comma [0] 4 2 8 5 9" xfId="39063"/>
    <cellStyle name="Comma [0] 2 3 6 4 3 2" xfId="39064"/>
    <cellStyle name="Comma [0] 2 3 6 4 3 3" xfId="39065"/>
    <cellStyle name="Comma [0] 2 3 6 4 3 4" xfId="39066"/>
    <cellStyle name="Comma [0] 2 3 6 4 3 6" xfId="39067"/>
    <cellStyle name="Comma [0] 2 3 6 4 3 7" xfId="39068"/>
    <cellStyle name="Comma [0] 2 3 6 4 4" xfId="39069"/>
    <cellStyle name="Comma [0] 3 2 2 10 9" xfId="39070"/>
    <cellStyle name="Comma [0] 4 2 8 6 9" xfId="39071"/>
    <cellStyle name="Comma [0] 3 4 6 7 2 7" xfId="39072"/>
    <cellStyle name="Comma [0] 2 3 6 4 4 2" xfId="39073"/>
    <cellStyle name="Comma [0] 2 4 7 6 3 2 5" xfId="39074"/>
    <cellStyle name="Comma [0] 2 3 6 4 4 3" xfId="39075"/>
    <cellStyle name="Comma [0] 2 3 6 4 4 4" xfId="39076"/>
    <cellStyle name="Comma [0] 2 3 6 4 4 5" xfId="39077"/>
    <cellStyle name="Comma [0] 2 3 6 4 5" xfId="39078"/>
    <cellStyle name="Comma [0] 4 2 8 7 9" xfId="39079"/>
    <cellStyle name="Comma [0] 3 4 6 7 3 7" xfId="39080"/>
    <cellStyle name="Comma [0] 2 3 6 4 5 2" xfId="39081"/>
    <cellStyle name="Comma [0] 2 3 6 4 5 3" xfId="39082"/>
    <cellStyle name="Comma [0] 2 3 6 4 5 4" xfId="39083"/>
    <cellStyle name="Comma [0] 2 3 6 4 5 5" xfId="39084"/>
    <cellStyle name="Comma [0] 3 2 2 3 3 2 4 2" xfId="39085"/>
    <cellStyle name="Comma [0] 2 3 6 4 6" xfId="39086"/>
    <cellStyle name="Comma [0] 2 3 6 4 6 2" xfId="39087"/>
    <cellStyle name="Comma [0] 2 3 6 4 7" xfId="39088"/>
    <cellStyle name="Comma [0] 3 6 9 2 4" xfId="39089"/>
    <cellStyle name="Comma [0] 2 3 6 4 7 2" xfId="39090"/>
    <cellStyle name="Comma [0] 2 3 6 5 10" xfId="39091"/>
    <cellStyle name="Comma [0] 2 3 6 5 2" xfId="39092"/>
    <cellStyle name="Comma [0] 4 2 9 4 9" xfId="39093"/>
    <cellStyle name="Comma [0] 2 3 6 5 2 2" xfId="39094"/>
    <cellStyle name="Comma [0] 2 3 6 5 2 3" xfId="39095"/>
    <cellStyle name="Comma [0] 2 3 6 5 2 4" xfId="39096"/>
    <cellStyle name="Comma [0] 2 3 6 5 2 5" xfId="39097"/>
    <cellStyle name="Comma [0] 5 10 2 2 2" xfId="39098"/>
    <cellStyle name="Comma [0] 2 3 6 5 2 6" xfId="39099"/>
    <cellStyle name="Comma [0] 2 3 6 5 3" xfId="39100"/>
    <cellStyle name="Comma [0] 4 2 9 5 9" xfId="39101"/>
    <cellStyle name="Comma [0] 2 3 6 5 3 2" xfId="39102"/>
    <cellStyle name="Comma [0] 2 3 6 5 3 3" xfId="39103"/>
    <cellStyle name="Comma [0] 2 3 6 5 3 4" xfId="39104"/>
    <cellStyle name="Comma [0] 4 7 4 3 2 2 2" xfId="39105"/>
    <cellStyle name="Comma [0] 2 3 6 5 3 5" xfId="39106"/>
    <cellStyle name="Comma [0] 5 10 2 3 2" xfId="39107"/>
    <cellStyle name="Comma [0] 2 3 6 5 3 6" xfId="39108"/>
    <cellStyle name="Comma [0] 2 3 6 5 4" xfId="39109"/>
    <cellStyle name="Comma [0] 4 2 9 6 9" xfId="39110"/>
    <cellStyle name="Comma [0] 3 4 6 8 2 7" xfId="39111"/>
    <cellStyle name="Comma [0] 2 3 6 5 4 2" xfId="39112"/>
    <cellStyle name="Comma [0] 2 3 6 5 4 3" xfId="39113"/>
    <cellStyle name="Comma [0] 2 3 6 5 4 4" xfId="39114"/>
    <cellStyle name="Comma [0] 2 3 6 5 4 5" xfId="39115"/>
    <cellStyle name="Comma [0] 2 3 6 5 5" xfId="39116"/>
    <cellStyle name="Comma [0] 4 2 9 7 9" xfId="39117"/>
    <cellStyle name="Comma [0] 3 4 6 8 3 7" xfId="39118"/>
    <cellStyle name="Comma [0] 2 3 6 5 5 2" xfId="39119"/>
    <cellStyle name="Comma [0] 5 6 5 2 2 2 2" xfId="39120"/>
    <cellStyle name="Comma [0] 2 3 6 5 5 3" xfId="39121"/>
    <cellStyle name="Comma [0] 2 3 6 5 5 4" xfId="39122"/>
    <cellStyle name="Comma [0] 2 3 6 5 5 5" xfId="39123"/>
    <cellStyle name="Comma [0] 2 3 6 5 6" xfId="39124"/>
    <cellStyle name="Comma [0] 2 3 6 5 6 2" xfId="39125"/>
    <cellStyle name="Comma [0] 2 3 6 5 7" xfId="39126"/>
    <cellStyle name="Comma [0] 2 3 6 5 7 2" xfId="39127"/>
    <cellStyle name="Comma [0] 2 3 6 5 8" xfId="39128"/>
    <cellStyle name="Comma [0] 2 3 6 5 9" xfId="39129"/>
    <cellStyle name="Comma [0] 2 3 6 6 2 2" xfId="39130"/>
    <cellStyle name="Comma [0] 2 3 6 6 2 2 2" xfId="39131"/>
    <cellStyle name="Comma [0] 2 3 6 6 2 4" xfId="39132"/>
    <cellStyle name="Comma [0] 3 2 7 5 2 2 4" xfId="39133"/>
    <cellStyle name="Comma [0] 2 3 6 6 2 2 2 2" xfId="39134"/>
    <cellStyle name="Comma [0] 2 3 6 6 2 4 2" xfId="39135"/>
    <cellStyle name="Comma [0] 2 3 6 6 4 4" xfId="39136"/>
    <cellStyle name="Comma [0] 2 3 6 6 2 2 3" xfId="39137"/>
    <cellStyle name="Comma [0] 2 3 6 6 2 5" xfId="39138"/>
    <cellStyle name="Comma [0] 2 3 6 6 2 3" xfId="39139"/>
    <cellStyle name="Comma [0] 2 3 6 6 2 3 2" xfId="39140"/>
    <cellStyle name="Comma [0] 2 3 6 6 3 4" xfId="39141"/>
    <cellStyle name="Comma [0] 2 3 6 6 3" xfId="39142"/>
    <cellStyle name="Comma [0] 2 3 6 6 3 2" xfId="39143"/>
    <cellStyle name="Comma [0] 3 4 9 2 3 2 3" xfId="39144"/>
    <cellStyle name="Comma [0] 3 2 7 6 2 2 4" xfId="39145"/>
    <cellStyle name="Comma [0] 2 3 6 6 3 2 2 2" xfId="39146"/>
    <cellStyle name="Comma [0] 2 3 6 7 2 4 2" xfId="39147"/>
    <cellStyle name="Comma [0] 2 3 7 6 4 4" xfId="39148"/>
    <cellStyle name="Comma [0] 3 4 5 12 2" xfId="39149"/>
    <cellStyle name="Comma [0] 2 3 6 6 3 2 3" xfId="39150"/>
    <cellStyle name="Comma [0] 2 3 6 7 2 5" xfId="39151"/>
    <cellStyle name="Comma [0] 5 10 4 2 2" xfId="39152"/>
    <cellStyle name="Comma [0] 3 4 5 12 3" xfId="39153"/>
    <cellStyle name="Comma [0] 3 2 7 11 2 2" xfId="39154"/>
    <cellStyle name="Comma [0] 2 3 6 6 3 2 4" xfId="39155"/>
    <cellStyle name="Comma [0] 2 3 6 7 2 6" xfId="39156"/>
    <cellStyle name="Comma [0] 2 3 6 6 3 3" xfId="39157"/>
    <cellStyle name="Comma [0] 2 3 6 6 3 3 2" xfId="39158"/>
    <cellStyle name="Comma [0] 2 3 6 7 3 4" xfId="39159"/>
    <cellStyle name="Comma [0] 3 2 7 5 3 2 4" xfId="39160"/>
    <cellStyle name="Comma [0] 2 3 6 6 3 4 2" xfId="39161"/>
    <cellStyle name="Comma [0] 2 3 6 7 4 4" xfId="39162"/>
    <cellStyle name="Comma [0] 2 3 6 6 3 5" xfId="39163"/>
    <cellStyle name="Comma [0] 3 2 7 5 2 2" xfId="39164"/>
    <cellStyle name="Comma [0] 2 3 6 6 4" xfId="39165"/>
    <cellStyle name="Comma [0] 3 2 7 5 2 2 2" xfId="39166"/>
    <cellStyle name="Comma [0] 2 3 6 6 4 2" xfId="39167"/>
    <cellStyle name="Comma [0] 3 2 7 5 2 2 3" xfId="39168"/>
    <cellStyle name="Comma [0] 2 3 6 6 4 3" xfId="39169"/>
    <cellStyle name="Comma [0] 3 2 7 5 2 2 5" xfId="39170"/>
    <cellStyle name="Comma [0] 2 3 6 6 4 5" xfId="39171"/>
    <cellStyle name="Comma [0] 3 2 7 5 2 3" xfId="39172"/>
    <cellStyle name="Comma [0] 2 3 6 6 5" xfId="39173"/>
    <cellStyle name="Comma [0] 3 2 7 5 2 3 2" xfId="39174"/>
    <cellStyle name="Comma [0] 2 3 6 6 5 2" xfId="39175"/>
    <cellStyle name="Comma [0] 2 3 6 6 5 2 2" xfId="39176"/>
    <cellStyle name="Comma [0] 2 3 6 9 2 4" xfId="39177"/>
    <cellStyle name="Comma [0] 2 3 6 6 5 3" xfId="39178"/>
    <cellStyle name="Comma [0] 2 3 6 6 5 4" xfId="39179"/>
    <cellStyle name="Comma [0] 2 3 6 6 5 5" xfId="39180"/>
    <cellStyle name="Comma [0] 3 2 7 5 2 4" xfId="39181"/>
    <cellStyle name="Comma [0] 2 3 6 6 6" xfId="39182"/>
    <cellStyle name="Comma [0] 3 2 7 5 2 4 2" xfId="39183"/>
    <cellStyle name="Comma [0] 2 3 6 6 6 2" xfId="39184"/>
    <cellStyle name="Comma [0] 2 3 6 7 2" xfId="39185"/>
    <cellStyle name="Comma [0] 2 3 6 7 2 2 2" xfId="39186"/>
    <cellStyle name="Comma [0] 2 3 7 6 2 4" xfId="39187"/>
    <cellStyle name="Comma [0] 3 2 8 5 2 2 4" xfId="39188"/>
    <cellStyle name="Comma [0] 2 3 6 7 2 2 2 2" xfId="39189"/>
    <cellStyle name="Comma [0] 2 3 7 6 2 4 2" xfId="39190"/>
    <cellStyle name="Comma [0] 2 4 6 6 4 4" xfId="39191"/>
    <cellStyle name="Comma [0] 2 3 6 7 2 2 3" xfId="39192"/>
    <cellStyle name="Comma [0] 2 3 7 6 2 5" xfId="39193"/>
    <cellStyle name="Comma [0] 2 3 6 7 2 3 2" xfId="39194"/>
    <cellStyle name="Comma [0] 2 3 7 6 3 4" xfId="39195"/>
    <cellStyle name="Comma [0] 2 3 6 7 3 2" xfId="39196"/>
    <cellStyle name="Comma [0] 3 2 8 6 2 2 4" xfId="39197"/>
    <cellStyle name="Comma [0] 2 3 6 7 3 2 2 2" xfId="39198"/>
    <cellStyle name="Comma [0] 2 3 7 7 2 4 2" xfId="39199"/>
    <cellStyle name="Comma [0] 2 4 7 6 4 4" xfId="39200"/>
    <cellStyle name="Comma [0] 2 3 6 7 3 2 3" xfId="39201"/>
    <cellStyle name="Comma [0] 2 3 7 7 2 5" xfId="39202"/>
    <cellStyle name="Comma [0] 2 3 6 7 3 3" xfId="39203"/>
    <cellStyle name="Comma [0] 2 3 6 7 3 3 2" xfId="39204"/>
    <cellStyle name="Comma [0] 2 3 7 7 3 4" xfId="39205"/>
    <cellStyle name="Comma [0] 3 2 7 6 3 2 4" xfId="39206"/>
    <cellStyle name="Comma [0] 2 3 6 7 3 4 2" xfId="39207"/>
    <cellStyle name="Comma [0] 2 3 7 7 4 4" xfId="39208"/>
    <cellStyle name="Comma [0] 3 4 5 13 2" xfId="39209"/>
    <cellStyle name="Comma [0] 2 3 6 7 3 5" xfId="39210"/>
    <cellStyle name="Comma [0] 3 4 5 13 3" xfId="39211"/>
    <cellStyle name="Comma [0] 3 2 7 11 3 2" xfId="39212"/>
    <cellStyle name="Comma [0] 2 3 6 7 3 6" xfId="39213"/>
    <cellStyle name="Comma [0] 3 4 5 13 4" xfId="39214"/>
    <cellStyle name="Comma [0] 2 3 6 7 3 7" xfId="39215"/>
    <cellStyle name="Comma [0] 3 2 7 5 3 2" xfId="39216"/>
    <cellStyle name="Comma [0] 2 3 6 7 4" xfId="39217"/>
    <cellStyle name="Comma [0] 3 2 7 5 3 2 3" xfId="39218"/>
    <cellStyle name="Comma [0] 2 3 6 7 4 3" xfId="39219"/>
    <cellStyle name="Comma [0] 3 4 5 14 2" xfId="39220"/>
    <cellStyle name="Comma [0] 3 2 7 5 3 2 5" xfId="39221"/>
    <cellStyle name="Comma [0] 2 3 6 7 4 5" xfId="39222"/>
    <cellStyle name="Comma [0] 3 2 7 5 3 3" xfId="39223"/>
    <cellStyle name="Comma [0] 2 3 6 7 5" xfId="39224"/>
    <cellStyle name="Comma [0] 3 2 7 5 3 3 2" xfId="39225"/>
    <cellStyle name="Comma [0] 2 3 6 7 5 2" xfId="39226"/>
    <cellStyle name="Comma [0] 2 3 6 7 5 2 2" xfId="39227"/>
    <cellStyle name="Comma [0] 2 3 7 9 2 4" xfId="39228"/>
    <cellStyle name="Comma [0] 2 3 6 7 5 3" xfId="39229"/>
    <cellStyle name="Comma [0] 5 10 10" xfId="39230"/>
    <cellStyle name="Comma [0] 2 3 6 7 5 4" xfId="39231"/>
    <cellStyle name="Comma [0] 3 2 7 5 3 4" xfId="39232"/>
    <cellStyle name="Comma [0] 2 3 6 7 6" xfId="39233"/>
    <cellStyle name="Comma [0] 3 2 7 5 3 4 2" xfId="39234"/>
    <cellStyle name="Comma [0] 2 3 6 7 6 2" xfId="39235"/>
    <cellStyle name="Comma [0] 2 3 6 8 2 2 2" xfId="39236"/>
    <cellStyle name="Comma [0] 2 3 8 6 2 4" xfId="39237"/>
    <cellStyle name="Comma [0] 2 3 8 2 3 2 5" xfId="39238"/>
    <cellStyle name="Comma [0] 4 3 2 4 10" xfId="39239"/>
    <cellStyle name="Comma [0] 2 3 6 8 2 2 3" xfId="39240"/>
    <cellStyle name="Comma [0] 2 3 8 6 2 5" xfId="39241"/>
    <cellStyle name="Comma [0] 5 12 3 2 2" xfId="39242"/>
    <cellStyle name="Comma [0] 2 3 6 8 2 2 4" xfId="39243"/>
    <cellStyle name="Comma [0] 2 3 8 6 2 6" xfId="39244"/>
    <cellStyle name="Comma [0] 2 3 6 8 2 3 2" xfId="39245"/>
    <cellStyle name="Comma [0] 2 3 8 6 3 4" xfId="39246"/>
    <cellStyle name="Comma [0] 3 4 9 3 3 2 3" xfId="39247"/>
    <cellStyle name="Comma [0] 3 2 7 7 2 2 4" xfId="39248"/>
    <cellStyle name="Comma [0] 2 3 6 8 2 4 2" xfId="39249"/>
    <cellStyle name="Comma [0] 2 3 8 6 4 4" xfId="39250"/>
    <cellStyle name="Comma [0] 2 3 6 8 2 5" xfId="39251"/>
    <cellStyle name="Comma [0] 5 10 5 2 2" xfId="39252"/>
    <cellStyle name="Comma [0] 3 2 7 12 2 2" xfId="39253"/>
    <cellStyle name="Comma [0] 2 3 6 8 2 6" xfId="39254"/>
    <cellStyle name="Comma [0] 2 3 6 8 3 2" xfId="39255"/>
    <cellStyle name="Comma [0] 3 2 9 6 2 2 4" xfId="39256"/>
    <cellStyle name="Comma [0] 2 3 6 8 3 2 2 2" xfId="39257"/>
    <cellStyle name="Comma [0] 2 3 8 7 2 4 2" xfId="39258"/>
    <cellStyle name="Comma [0] 2 3 6 8 3 2 3" xfId="39259"/>
    <cellStyle name="Comma [0] 2 3 8 7 2 5" xfId="39260"/>
    <cellStyle name="Comma [0] 5 12 4 2 2" xfId="39261"/>
    <cellStyle name="Comma [0] 2 3 6 8 3 2 4" xfId="39262"/>
    <cellStyle name="Comma [0] 2 3 8 7 2 6" xfId="39263"/>
    <cellStyle name="Comma [0] 2 3 6 8 3 3" xfId="39264"/>
    <cellStyle name="Comma [0] 2 3 6 8 3 3 2" xfId="39265"/>
    <cellStyle name="Comma [0] 2 3 8 7 3 4" xfId="39266"/>
    <cellStyle name="Comma [0] 2 3 6 8 3 4" xfId="39267"/>
    <cellStyle name="Comma [0] 3 2 7 7 3 2 4" xfId="39268"/>
    <cellStyle name="Comma [0] 2 3 6 8 3 4 2" xfId="39269"/>
    <cellStyle name="Comma [0] 2 3 8 7 4 4" xfId="39270"/>
    <cellStyle name="Comma [0] 2 3 6 8 3 5" xfId="39271"/>
    <cellStyle name="Comma [0] 2 3 6 8 3 6" xfId="39272"/>
    <cellStyle name="Comma [0] 2 3 6 8 3 7" xfId="39273"/>
    <cellStyle name="Comma [0] 3 3 2 2 2 6" xfId="39274"/>
    <cellStyle name="Comma [0] 2 3 6 8 4 3" xfId="39275"/>
    <cellStyle name="Comma [0] 3 3 2 2 2 7" xfId="39276"/>
    <cellStyle name="Comma [0] 2 3 6 8 4 4" xfId="39277"/>
    <cellStyle name="Comma [0] 2 3 6 8 4 5" xfId="39278"/>
    <cellStyle name="Comma [0] 3 3 2 2 3 5" xfId="39279"/>
    <cellStyle name="Comma [0] 2 3 6 8 5 2" xfId="39280"/>
    <cellStyle name="Comma [0] 2 3 6 8 5 2 2" xfId="39281"/>
    <cellStyle name="Comma [0] 2 3 8 9 2 4" xfId="39282"/>
    <cellStyle name="Comma [0] 3 3 2 2 3 6" xfId="39283"/>
    <cellStyle name="Comma [0] 2 3 6 8 5 3" xfId="39284"/>
    <cellStyle name="Comma [0] 3 3 2 2 3 7" xfId="39285"/>
    <cellStyle name="Comma [0] 2 3 6 8 5 4" xfId="39286"/>
    <cellStyle name="Comma [0] 3 2 7 5 4 4" xfId="39287"/>
    <cellStyle name="Comma [0] 2 3 6 8 6" xfId="39288"/>
    <cellStyle name="Comma [0] 3 3 2 2 4 5" xfId="39289"/>
    <cellStyle name="Comma [0] 2 3 6 8 6 2" xfId="39290"/>
    <cellStyle name="Comma [0] 2 3 6 9 2 2 2" xfId="39291"/>
    <cellStyle name="Comma [0] 2 3 9 6 2 4" xfId="39292"/>
    <cellStyle name="Comma [0] 2 3 8 3 3 2 5" xfId="39293"/>
    <cellStyle name="Comma [0] 2 3 6 9 2 5" xfId="39294"/>
    <cellStyle name="Comma [0] 2 3 6 9 3 2" xfId="39295"/>
    <cellStyle name="Comma [0] 3 3 2 3 2 5" xfId="39296"/>
    <cellStyle name="Comma [0] 3 2 7 5 5 2 2" xfId="39297"/>
    <cellStyle name="Comma [0] 2 3 6 9 4 2" xfId="39298"/>
    <cellStyle name="Comma [0] 3 2 7 5 5 4" xfId="39299"/>
    <cellStyle name="Comma [0] 2 3 6 9 6" xfId="39300"/>
    <cellStyle name="Comma [0] 2 3 7" xfId="39301"/>
    <cellStyle name="Comma [0] 5 5 3 2 4" xfId="39302"/>
    <cellStyle name="Comma [0] 2 3 7 10 2 2 2" xfId="39303"/>
    <cellStyle name="Comma [0] 3 4 5 7 5 2" xfId="39304"/>
    <cellStyle name="Comma [0] 3 3 8 4 3 3 2" xfId="39305"/>
    <cellStyle name="Comma [0] 2 3 7 10 2 3" xfId="39306"/>
    <cellStyle name="Comma [0] 3 4 5 7 5 3" xfId="39307"/>
    <cellStyle name="Comma [0] 2 3 7 10 2 4" xfId="39308"/>
    <cellStyle name="Comma [0] 3 4 5 7 5 4" xfId="39309"/>
    <cellStyle name="Comma [0] 2 3 7 10 2 5" xfId="39310"/>
    <cellStyle name="Comma [0] 4 2 9 3 3 2 3" xfId="39311"/>
    <cellStyle name="Comma [0] 3 2 2 5 11 2 2" xfId="39312"/>
    <cellStyle name="Comma [0] 2 3 7 10 3 2" xfId="39313"/>
    <cellStyle name="Comma [0] 4 8 6 10" xfId="39314"/>
    <cellStyle name="Comma [0] 3 2 2 5 11 3 2" xfId="39315"/>
    <cellStyle name="Comma [0] 2 3 7 10 4 2" xfId="39316"/>
    <cellStyle name="Comma [0] 3 2 2 5 11 5" xfId="39317"/>
    <cellStyle name="Comma [0] 2 3 7 10 6" xfId="39318"/>
    <cellStyle name="Comma [0] 3 2 11 2 4 2" xfId="39319"/>
    <cellStyle name="Comma [0] 2 3 7 11" xfId="39320"/>
    <cellStyle name="Comma [0] 3 11 6 5" xfId="39321"/>
    <cellStyle name="Comma [0] 5 6 3 2 4" xfId="39322"/>
    <cellStyle name="Comma [0] 2 3 7 11 2 2 2" xfId="39323"/>
    <cellStyle name="Comma [0] 2 4 6 10 6" xfId="39324"/>
    <cellStyle name="Comma [0] 3 2 2 5 12 2 2" xfId="39325"/>
    <cellStyle name="Comma [0] 2 3 7 11 3 2" xfId="39326"/>
    <cellStyle name="Comma [0] 2 4 6 11 6" xfId="39327"/>
    <cellStyle name="Comma [0] 2 3 7 11 4 2" xfId="39328"/>
    <cellStyle name="Comma [0] 3 2 2 5 12 5" xfId="39329"/>
    <cellStyle name="Comma [0] 2 3 7 11 6" xfId="39330"/>
    <cellStyle name="Comma [0] 3 10 6 3 2 2" xfId="39331"/>
    <cellStyle name="Comma [0] 5 6 2 2 2 2 2" xfId="39332"/>
    <cellStyle name="Comma [0] 4 2 2 6 5 2" xfId="39333"/>
    <cellStyle name="Comma [0] 2 3 7 11 7" xfId="39334"/>
    <cellStyle name="Comma [0] 2 3 7 12" xfId="39335"/>
    <cellStyle name="Comma [0] 3 2 2 5 13 2" xfId="39336"/>
    <cellStyle name="Comma [0] 2 3 7 12 3" xfId="39337"/>
    <cellStyle name="Comma [0] 3 2 2 5 13 3" xfId="39338"/>
    <cellStyle name="Comma [0] 2 3 7 12 4" xfId="39339"/>
    <cellStyle name="Comma [0] 3 2 2 5 13 4" xfId="39340"/>
    <cellStyle name="Comma [0] 2 3 7 12 5" xfId="39341"/>
    <cellStyle name="Comma [0] 4 3 6 4 9" xfId="39342"/>
    <cellStyle name="Comma [0] 2 3 7 2 2 2" xfId="39343"/>
    <cellStyle name="Comma [0] 5 3 7 5" xfId="39344"/>
    <cellStyle name="Comma [0] 2 3 7 2 2 2 2" xfId="39345"/>
    <cellStyle name="Comma [0] 2 4 2 6 2 4" xfId="39346"/>
    <cellStyle name="Comma [0] 5 3 7 5 2" xfId="39347"/>
    <cellStyle name="Comma [0] 3 3 3 5 2 2 4" xfId="39348"/>
    <cellStyle name="Comma [0] 2 3 7 2 2 2 2 2" xfId="39349"/>
    <cellStyle name="Comma [0] 2 4 2 6 2 4 2" xfId="39350"/>
    <cellStyle name="Comma [0] 3 2 14" xfId="39351"/>
    <cellStyle name="Comma [0] 5 3 8 5" xfId="39352"/>
    <cellStyle name="Comma [0] 4 5 3 3 2 2 2" xfId="39353"/>
    <cellStyle name="Comma [0] 2 3 7 2 2 3 2" xfId="39354"/>
    <cellStyle name="Comma [0] 2 4 2 6 3 4" xfId="39355"/>
    <cellStyle name="Comma [0] 4 5 3 3 2 3" xfId="39356"/>
    <cellStyle name="Comma [0] 2 3 7 2 2 4" xfId="39357"/>
    <cellStyle name="Comma [0] 5 3 9 5" xfId="39358"/>
    <cellStyle name="Comma [0] 2 3 7 2 2 4 2" xfId="39359"/>
    <cellStyle name="Comma [0] 2 4 2 6 4 4" xfId="39360"/>
    <cellStyle name="Comma [0] 4 5 3 3 2 4" xfId="39361"/>
    <cellStyle name="Comma [0] 3 4 9 12 2" xfId="39362"/>
    <cellStyle name="Comma [0] 2 3 7 2 2 5" xfId="39363"/>
    <cellStyle name="Comma [0] 4 5 3 3 2 5" xfId="39364"/>
    <cellStyle name="Comma [0] 3 4 9 12 3" xfId="39365"/>
    <cellStyle name="Comma [0] 3 3 9 6 5 2 2" xfId="39366"/>
    <cellStyle name="Comma [0] 2 3 7 2 2 6" xfId="39367"/>
    <cellStyle name="Comma [0] 3 4 9 12 4" xfId="39368"/>
    <cellStyle name="Comma [0] 3 2 2 5 2 7 2" xfId="39369"/>
    <cellStyle name="Comma [0] 2 3 7 2 2 7" xfId="39370"/>
    <cellStyle name="Comma [0] 3 9 4 5 2 2" xfId="39371"/>
    <cellStyle name="Comma [0] 2 3 7 2 3" xfId="39372"/>
    <cellStyle name="Comma [0] 4 3 6 5 9" xfId="39373"/>
    <cellStyle name="Comma [0] 2 3 7 2 3 2" xfId="39374"/>
    <cellStyle name="Comma [0] 5 4 7 5" xfId="39375"/>
    <cellStyle name="Comma [0] 2 3 7 2 3 2 2" xfId="39376"/>
    <cellStyle name="Comma [0] 2 4 2 7 2 4" xfId="39377"/>
    <cellStyle name="Comma [0] 5 4 7 5 2" xfId="39378"/>
    <cellStyle name="Comma [0] 3 3 3 6 2 2 4" xfId="39379"/>
    <cellStyle name="Comma [0] 2 3 7 2 3 2 2 2" xfId="39380"/>
    <cellStyle name="Comma [0] 2 4 2 7 2 4 2" xfId="39381"/>
    <cellStyle name="Comma [0] 4 5 3 3 3 2" xfId="39382"/>
    <cellStyle name="Comma [0] 2 3 7 2 3 3" xfId="39383"/>
    <cellStyle name="Comma [0] 5 4 8 5" xfId="39384"/>
    <cellStyle name="Comma [0] 2 3 7 2 3 3 2" xfId="39385"/>
    <cellStyle name="Comma [0] 2 4 2 7 3 4" xfId="39386"/>
    <cellStyle name="Comma [0] 2 3 7 2 3 4" xfId="39387"/>
    <cellStyle name="Comma [0] 3 4 9 13 2" xfId="39388"/>
    <cellStyle name="Comma [0] 2 3 7 2 3 5" xfId="39389"/>
    <cellStyle name="Comma [0] 2 3 7 2 3 6" xfId="39390"/>
    <cellStyle name="Comma [0] 2 3 7 2 3 7" xfId="39391"/>
    <cellStyle name="Comma [0] 4 3 7 4 9" xfId="39392"/>
    <cellStyle name="Comma [0] 2 3 7 3 2 2" xfId="39393"/>
    <cellStyle name="Comma [0] 2 3 7 3 2 2 2" xfId="39394"/>
    <cellStyle name="Comma [0] 2 4 3 6 2 4" xfId="39395"/>
    <cellStyle name="Comma [0] 3 3 4 5 2 2 4" xfId="39396"/>
    <cellStyle name="Comma [0] 2 3 7 3 2 2 2 2" xfId="39397"/>
    <cellStyle name="Comma [0] 2 4 3 6 2 4 2" xfId="39398"/>
    <cellStyle name="Comma [0] 2 3 7 3 2 4" xfId="39399"/>
    <cellStyle name="Comma [0] 2 3 9 6 10" xfId="39400"/>
    <cellStyle name="Comma [0] 2 3 7 3 2 5" xfId="39401"/>
    <cellStyle name="Comma [0] 2 3 7 3 2 6" xfId="39402"/>
    <cellStyle name="Comma [0] 3 2 2 5 3 7 2" xfId="39403"/>
    <cellStyle name="Comma [0] 2 3 7 3 2 7" xfId="39404"/>
    <cellStyle name="Comma [0] 2 3 7 3 3" xfId="39405"/>
    <cellStyle name="Comma [0] 4 3 7 5 9" xfId="39406"/>
    <cellStyle name="Comma [0] 2 3 7 3 3 2" xfId="39407"/>
    <cellStyle name="Comma [0] 3 3 4 6 2 2 4" xfId="39408"/>
    <cellStyle name="Comma [0] 2 3 7 3 3 2 2 2" xfId="39409"/>
    <cellStyle name="Comma [0] 2 4 3 7 2 4 2" xfId="39410"/>
    <cellStyle name="Comma [0] 2 3 7 3 3 3" xfId="39411"/>
    <cellStyle name="Comma [0] 2 3 7 3 3 4" xfId="39412"/>
    <cellStyle name="Comma [0] 2 3 7 3 3 5" xfId="39413"/>
    <cellStyle name="Comma [0] 2 3 7 3 3 6" xfId="39414"/>
    <cellStyle name="Comma [0] 2 3 7 3 3 7" xfId="39415"/>
    <cellStyle name="Comma [0] 2 3 7 4 2" xfId="39416"/>
    <cellStyle name="Comma [0] 4 3 8 4 9" xfId="39417"/>
    <cellStyle name="Comma [0] 2 3 7 4 2 2" xfId="39418"/>
    <cellStyle name="Comma [0] 3 3 5 5 2 2 4" xfId="39419"/>
    <cellStyle name="Comma [0] 2 3 7 4 2 2 2 2" xfId="39420"/>
    <cellStyle name="Comma [0] 2 4 4 6 2 4 2" xfId="39421"/>
    <cellStyle name="Comma [0] 2 3 7 4 2 2 4" xfId="39422"/>
    <cellStyle name="Comma [0] 2 4 4 6 2 6" xfId="39423"/>
    <cellStyle name="Comma [0] 4 5 3 5 2 2" xfId="39424"/>
    <cellStyle name="Comma [0] 2 3 7 4 2 3" xfId="39425"/>
    <cellStyle name="Comma [0] 2 3 7 4 2 3 2" xfId="39426"/>
    <cellStyle name="Comma [0] 2 4 4 6 3 4" xfId="39427"/>
    <cellStyle name="Comma [0] 2 3 7 4 2 4" xfId="39428"/>
    <cellStyle name="Comma [0] 3 2 8 3 2 2 4" xfId="39429"/>
    <cellStyle name="Comma [0] 3 2 2 5 13" xfId="39430"/>
    <cellStyle name="Comma [0] 2 3 7 4 2 4 2" xfId="39431"/>
    <cellStyle name="Comma [0] 2 4 4 6 4 4" xfId="39432"/>
    <cellStyle name="Comma [0] 2 3 7 4 2 5" xfId="39433"/>
    <cellStyle name="Comma [0] 2 3 7 4 2 6" xfId="39434"/>
    <cellStyle name="Comma [0] 3 2 2 5 4 7 2" xfId="39435"/>
    <cellStyle name="Comma [0] 2 3 7 4 2 7" xfId="39436"/>
    <cellStyle name="Comma [0] 2 3 7 4 3" xfId="39437"/>
    <cellStyle name="Comma [0] 4 3 8 5 9" xfId="39438"/>
    <cellStyle name="Comma [0] 2 3 7 4 3 2" xfId="39439"/>
    <cellStyle name="Comma [0] 3 3 5 6 2 2 4" xfId="39440"/>
    <cellStyle name="Comma [0] 2 3 7 4 3 2 2 2" xfId="39441"/>
    <cellStyle name="Comma [0] 2 4 4 7 2 4 2" xfId="39442"/>
    <cellStyle name="Comma [0] 2 3 7 4 3 2 3" xfId="39443"/>
    <cellStyle name="Comma [0] 2 4 4 7 2 5" xfId="39444"/>
    <cellStyle name="Comma [0] 2 3 7 4 3 3" xfId="39445"/>
    <cellStyle name="Comma [0] 2 3 7 4 3 3 2" xfId="39446"/>
    <cellStyle name="Comma [0] 2 4 4 7 3 4" xfId="39447"/>
    <cellStyle name="Comma [0] 2 3 7 4 3 4" xfId="39448"/>
    <cellStyle name="Comma [0] 3 2 8 3 3 2 4" xfId="39449"/>
    <cellStyle name="Comma [0] 2 3 7 4 3 4 2" xfId="39450"/>
    <cellStyle name="Comma [0] 2 4 4 7 4 4" xfId="39451"/>
    <cellStyle name="Comma [0] 2 3 7 4 3 5" xfId="39452"/>
    <cellStyle name="Comma [0] 2 3 7 4 3 6" xfId="39453"/>
    <cellStyle name="Comma [0] 2 3 7 4 3 7" xfId="39454"/>
    <cellStyle name="Comma [0] 2 3 7 4 5 3" xfId="39455"/>
    <cellStyle name="Comma [0] 3 4 5 10 2 2" xfId="39456"/>
    <cellStyle name="Comma [0] 2 3 7 4 5 4" xfId="39457"/>
    <cellStyle name="Comma [0] 3 4 5 10 2 3" xfId="39458"/>
    <cellStyle name="Comma [0] 2 3 7 4 5 5" xfId="39459"/>
    <cellStyle name="Comma [0] 3 7 9 2 4" xfId="39460"/>
    <cellStyle name="Comma [0] 2 3 7 4 7 2" xfId="39461"/>
    <cellStyle name="Comma [0] 2 3 7 5 2" xfId="39462"/>
    <cellStyle name="Comma [0] 2 3 7 5 3" xfId="39463"/>
    <cellStyle name="Comma [0] 3 3 6 6 2 2 4" xfId="39464"/>
    <cellStyle name="Comma [0] 3 2 7 6 4 4" xfId="39465"/>
    <cellStyle name="Comma [0] 2 3 7 5 3 2 2 2" xfId="39466"/>
    <cellStyle name="Comma [0] 2 3 7 8 6" xfId="39467"/>
    <cellStyle name="Comma [0] 2 4 5 7 2 4 2" xfId="39468"/>
    <cellStyle name="Comma [0] 2 3 7 5 3 2 3" xfId="39469"/>
    <cellStyle name="Comma [0] 2 4 5 7 2 5" xfId="39470"/>
    <cellStyle name="Comma [0] 2 3 7 5 3 3 2" xfId="39471"/>
    <cellStyle name="Comma [0] 2 4 5 7 3 4" xfId="39472"/>
    <cellStyle name="Comma [0] 3 2 8 4 3 2 4" xfId="39473"/>
    <cellStyle name="Comma [0] 2 3 7 5 3 4 2" xfId="39474"/>
    <cellStyle name="Comma [0] 2 4 5 7 4 4" xfId="39475"/>
    <cellStyle name="Comma [0] 5 11 2 3 2" xfId="39476"/>
    <cellStyle name="Comma [0] 2 3 7 5 3 6" xfId="39477"/>
    <cellStyle name="Comma [0] 2 3 7 5 4" xfId="39478"/>
    <cellStyle name="Comma [0] 2 3 7 5 5" xfId="39479"/>
    <cellStyle name="Comma [0] 2 3 7 5 7" xfId="39480"/>
    <cellStyle name="Comma [0] 2 3 7 5 7 2" xfId="39481"/>
    <cellStyle name="Comma [0] 2 3 7 5 8" xfId="39482"/>
    <cellStyle name="Comma [0] 2 3 7 5 9" xfId="39483"/>
    <cellStyle name="Comma [0] 2 3 7 6 2 2 2" xfId="39484"/>
    <cellStyle name="Comma [0] 2 4 6 6 2 4" xfId="39485"/>
    <cellStyle name="Comma [0] 3 3 7 5 2 2 4" xfId="39486"/>
    <cellStyle name="Comma [0] 3 3 6 6 4 4" xfId="39487"/>
    <cellStyle name="Comma [0] 3 2 7 8 6" xfId="39488"/>
    <cellStyle name="Comma [0] 2 3 7 6 2 2 2 2" xfId="39489"/>
    <cellStyle name="Comma [0] 2 4 6 6 2 4 2" xfId="39490"/>
    <cellStyle name="Comma [0] 2 3 7 6 2 2 3" xfId="39491"/>
    <cellStyle name="Comma [0] 2 4 6 6 2 5" xfId="39492"/>
    <cellStyle name="Comma [0] 2 3 7 6 2 3" xfId="39493"/>
    <cellStyle name="Comma [0] 2 3 7 6 2 3 2" xfId="39494"/>
    <cellStyle name="Comma [0] 2 4 6 6 3 4" xfId="39495"/>
    <cellStyle name="Comma [0] 2 3 7 6 3 2" xfId="39496"/>
    <cellStyle name="Comma [0] 3 3 7 8 6" xfId="39497"/>
    <cellStyle name="Comma [0] 3 3 7 6 4 4" xfId="39498"/>
    <cellStyle name="Comma [0] 3 3 7 6 2 2 4" xfId="39499"/>
    <cellStyle name="Comma [0] 2 3 7 6 3 2 2 2" xfId="39500"/>
    <cellStyle name="Comma [0] 2 4 6 7 2 4 2" xfId="39501"/>
    <cellStyle name="Comma [0] 2 3 7 6 3 2 3" xfId="39502"/>
    <cellStyle name="Comma [0] 2 4 6 7 2 5" xfId="39503"/>
    <cellStyle name="Comma [0] 2 3 7 6 3 3" xfId="39504"/>
    <cellStyle name="Comma [0] 2 3 7 6 3 3 2" xfId="39505"/>
    <cellStyle name="Comma [0] 2 4 4 10 2 5" xfId="39506"/>
    <cellStyle name="Comma [0] 2 4 6 7 3 4" xfId="39507"/>
    <cellStyle name="Comma [0] 3 2 8 5 3 2 4" xfId="39508"/>
    <cellStyle name="Comma [0] 2 3 7 6 3 4 2" xfId="39509"/>
    <cellStyle name="Comma [0] 2 4 6 7 4 4" xfId="39510"/>
    <cellStyle name="Comma [0] 2 3 7 6 3 5" xfId="39511"/>
    <cellStyle name="Comma [0] 3 2 7 6 2 2 2" xfId="39512"/>
    <cellStyle name="Comma [0] 2 3 7 6 4 2" xfId="39513"/>
    <cellStyle name="Comma [0] 3 4 9 2 3 2 2" xfId="39514"/>
    <cellStyle name="Comma [0] 3 2 7 6 2 2 3" xfId="39515"/>
    <cellStyle name="Comma [0] 2 3 7 6 4 3" xfId="39516"/>
    <cellStyle name="Comma [0] 3 4 9 2 3 2 4" xfId="39517"/>
    <cellStyle name="Comma [0] 3 2 7 6 2 2 5" xfId="39518"/>
    <cellStyle name="Comma [0] 2 3 7 6 4 5" xfId="39519"/>
    <cellStyle name="Comma [0] 3 2 7 6 2 3 2" xfId="39520"/>
    <cellStyle name="Comma [0] 2 3 7 6 5 2" xfId="39521"/>
    <cellStyle name="Comma [0] 2 3 7 6 5 2 2" xfId="39522"/>
    <cellStyle name="Comma [0] 2 4 6 9 2 4" xfId="39523"/>
    <cellStyle name="Comma [0] 2 4 3 4 6" xfId="39524"/>
    <cellStyle name="Comma [0] 3 4 9 2 3 3 2" xfId="39525"/>
    <cellStyle name="Comma [0] 2 3 7 6 5 3" xfId="39526"/>
    <cellStyle name="Comma [0] 3 4 5 12 2 2" xfId="39527"/>
    <cellStyle name="Comma [0] 2 3 7 6 5 4" xfId="39528"/>
    <cellStyle name="Comma [0] 2 3 7 6 5 5" xfId="39529"/>
    <cellStyle name="Comma [0] 3 2 7 6 2 4" xfId="39530"/>
    <cellStyle name="Comma [0] 2 3 7 6 6" xfId="39531"/>
    <cellStyle name="Comma [0] 2 4 5 7 2 2 2" xfId="39532"/>
    <cellStyle name="Comma [0] 3 2 7 6 2 4 2" xfId="39533"/>
    <cellStyle name="Comma [0] 2 3 7 6 6 2" xfId="39534"/>
    <cellStyle name="Comma [0] 2 4 5 7 2 2 2 2" xfId="39535"/>
    <cellStyle name="Comma [0] 4 10 3 5 4" xfId="39536"/>
    <cellStyle name="Comma [0] 2 3 7 7 2 2 2" xfId="39537"/>
    <cellStyle name="Comma [0] 2 4 7 6 2 4" xfId="39538"/>
    <cellStyle name="Comma [0] 4 2 7 8 6" xfId="39539"/>
    <cellStyle name="Comma [0] 3 4 6 6 4 4" xfId="39540"/>
    <cellStyle name="Comma [0] 3 3 8 5 2 2 4" xfId="39541"/>
    <cellStyle name="Comma [0] 2 3 7 7 2 2 2 2" xfId="39542"/>
    <cellStyle name="Comma [0] 2 4 7 6 2 4 2" xfId="39543"/>
    <cellStyle name="Comma [0] 4 10 3 5 5" xfId="39544"/>
    <cellStyle name="Comma [0] 2 3 7 7 2 2 3" xfId="39545"/>
    <cellStyle name="Comma [0] 2 4 7 6 2 5" xfId="39546"/>
    <cellStyle name="Comma [0] 2 3 7 7 2 3 2" xfId="39547"/>
    <cellStyle name="Comma [0] 2 4 7 6 3 4" xfId="39548"/>
    <cellStyle name="Comma [0] 2 3 7 7 3" xfId="39549"/>
    <cellStyle name="Comma [0] 2 3 7 7 3 2" xfId="39550"/>
    <cellStyle name="Comma [0] 4 3 7 8 6" xfId="39551"/>
    <cellStyle name="Comma [0] 3 4 7 6 4 4" xfId="39552"/>
    <cellStyle name="Comma [0] 3 3 8 6 2 2 4" xfId="39553"/>
    <cellStyle name="Comma [0] 2 3 7 7 3 2 2 2" xfId="39554"/>
    <cellStyle name="Comma [0] 2 4 7 7 2 4 2" xfId="39555"/>
    <cellStyle name="Comma [0] 4 10 4 5 5" xfId="39556"/>
    <cellStyle name="Comma [0] 2 3 7 7 3 2 3" xfId="39557"/>
    <cellStyle name="Comma [0] 2 4 7 7 2 5" xfId="39558"/>
    <cellStyle name="Comma [0] 2 3 7 7 3 2 4" xfId="39559"/>
    <cellStyle name="Comma [0] 2 4 7 7 2 6" xfId="39560"/>
    <cellStyle name="Comma [0] 2 3 7 7 3 3" xfId="39561"/>
    <cellStyle name="Comma [0] 2 3 7 7 3 3 2" xfId="39562"/>
    <cellStyle name="Comma [0] 2 4 7 7 3 4" xfId="39563"/>
    <cellStyle name="Comma [0] 3 2 8 6 3 2 4" xfId="39564"/>
    <cellStyle name="Comma [0] 2 3 7 7 3 4 2" xfId="39565"/>
    <cellStyle name="Comma [0] 2 4 7 7 4 4" xfId="39566"/>
    <cellStyle name="Comma [0] 2 3 7 7 3 5" xfId="39567"/>
    <cellStyle name="Comma [0] 2 3 7 7 3 7" xfId="39568"/>
    <cellStyle name="Comma [0] 3 2 7 6 3 2" xfId="39569"/>
    <cellStyle name="Comma [0] 2 3 7 7 4" xfId="39570"/>
    <cellStyle name="Comma [0] 3 4 9 2 4 2 2" xfId="39571"/>
    <cellStyle name="Comma [0] 3 2 7 6 3 2 3" xfId="39572"/>
    <cellStyle name="Comma [0] 2 3 7 7 4 3" xfId="39573"/>
    <cellStyle name="Comma [0] 3 2 7 6 3 2 5" xfId="39574"/>
    <cellStyle name="Comma [0] 2 3 7 7 4 5" xfId="39575"/>
    <cellStyle name="Comma [0] 3 2 7 6 3 3" xfId="39576"/>
    <cellStyle name="Comma [0] 2 3 7 7 5" xfId="39577"/>
    <cellStyle name="Comma [0] 3 2 7 6 3 3 2" xfId="39578"/>
    <cellStyle name="Comma [0] 2 3 7 7 5 2" xfId="39579"/>
    <cellStyle name="Comma [0] 4 10 6 5 4" xfId="39580"/>
    <cellStyle name="Comma [0] 2 3 7 7 5 2 2" xfId="39581"/>
    <cellStyle name="Comma [0] 2 4 7 9 2 4" xfId="39582"/>
    <cellStyle name="Comma [0] 2 3 7 7 5 3" xfId="39583"/>
    <cellStyle name="Comma [0] 3 4 5 13 2 2" xfId="39584"/>
    <cellStyle name="Comma [0] 2 3 7 7 5 4" xfId="39585"/>
    <cellStyle name="Comma [0] 3 2 7 6 3 4" xfId="39586"/>
    <cellStyle name="Comma [0] 2 3 7 7 6" xfId="39587"/>
    <cellStyle name="Comma [0] 2 4 5 7 2 3 2" xfId="39588"/>
    <cellStyle name="Comma [0] 3 2 7 6 3 4 2" xfId="39589"/>
    <cellStyle name="Comma [0] 2 3 7 7 6 2" xfId="39590"/>
    <cellStyle name="Comma [0] 4 11 3 5 4" xfId="39591"/>
    <cellStyle name="Comma [0] 2 3 7 8 2 2 2" xfId="39592"/>
    <cellStyle name="Comma [0] 2 4 8 6 2 4" xfId="39593"/>
    <cellStyle name="Comma [0] 2 3 9 2 3 2 5" xfId="39594"/>
    <cellStyle name="Comma [0] 3 3 9 5 2 2 4" xfId="39595"/>
    <cellStyle name="Comma [0] 2 3 7 8 2 2 2 2" xfId="39596"/>
    <cellStyle name="Comma [0] 2 4 8 6 2 4 2" xfId="39597"/>
    <cellStyle name="Comma [0] 4 11 3 5 5" xfId="39598"/>
    <cellStyle name="Comma [0] 2 3 7 8 2 2 3" xfId="39599"/>
    <cellStyle name="Comma [0] 2 4 8 6 2 5" xfId="39600"/>
    <cellStyle name="Comma [0] 2 3 7 8 2 2 4" xfId="39601"/>
    <cellStyle name="Comma [0] 2 4 8 6 2 6" xfId="39602"/>
    <cellStyle name="Comma [0] 2 3 7 8 2 3 2" xfId="39603"/>
    <cellStyle name="Comma [0] 2 4 8 6 3 4" xfId="39604"/>
    <cellStyle name="Comma [0] 3 2 8 7 2 2 4" xfId="39605"/>
    <cellStyle name="Comma [0] 2 3 7 8 2 4 2" xfId="39606"/>
    <cellStyle name="Comma [0] 2 4 8 6 4 4" xfId="39607"/>
    <cellStyle name="Comma [0] 2 3 7 8 2 5" xfId="39608"/>
    <cellStyle name="Comma [0] 5 11 5 2 2" xfId="39609"/>
    <cellStyle name="Comma [0] 2 3 7 8 2 6" xfId="39610"/>
    <cellStyle name="Comma [0] 2 3 7 8 3" xfId="39611"/>
    <cellStyle name="Comma [0] 2 3 7 8 3 2" xfId="39612"/>
    <cellStyle name="Comma [0] 3 3 9 6 2 2 4" xfId="39613"/>
    <cellStyle name="Comma [0] 2 3 7 8 3 2 2 2" xfId="39614"/>
    <cellStyle name="Comma [0] 2 4 8 7 2 4 2" xfId="39615"/>
    <cellStyle name="Comma [0] 2 3 7 8 3 3" xfId="39616"/>
    <cellStyle name="Comma [0] 2 3 7 8 3 3 2" xfId="39617"/>
    <cellStyle name="Comma [0] 2 4 8 7 3 4" xfId="39618"/>
    <cellStyle name="Comma [0] 2 3 7 8 3 4" xfId="39619"/>
    <cellStyle name="Comma [0] 3 2 8 7 3 2 4" xfId="39620"/>
    <cellStyle name="Comma [0] 2 3 7 8 3 4 2" xfId="39621"/>
    <cellStyle name="Comma [0] 2 4 8 7 4 4" xfId="39622"/>
    <cellStyle name="Comma [0] 2 3 7 8 3 5" xfId="39623"/>
    <cellStyle name="Comma [0] 2 3 7 8 3 6" xfId="39624"/>
    <cellStyle name="Comma [0] 2 3 7 8 3 7" xfId="39625"/>
    <cellStyle name="Comma [0] 3 3 6 6 2 2 2" xfId="39626"/>
    <cellStyle name="Comma [0] 3 2 7 6 4 2" xfId="39627"/>
    <cellStyle name="Comma [0] 2 3 7 8 4" xfId="39628"/>
    <cellStyle name="Comma [0] 3 4 9 2 5 2 2" xfId="39629"/>
    <cellStyle name="Comma [0] 3 3 3 2 2 6" xfId="39630"/>
    <cellStyle name="Comma [0] 2 3 7 8 4 3" xfId="39631"/>
    <cellStyle name="Comma [0] 3 3 3 2 2 7" xfId="39632"/>
    <cellStyle name="Comma [0] 2 3 7 8 4 4" xfId="39633"/>
    <cellStyle name="Comma [0] 3 3 6 6 2 2 3" xfId="39634"/>
    <cellStyle name="Comma [0] 3 2 7 6 4 3" xfId="39635"/>
    <cellStyle name="Comma [0] 2 3 7 8 5" xfId="39636"/>
    <cellStyle name="Comma [0] 3 3 3 2 3 5" xfId="39637"/>
    <cellStyle name="Comma [0] 2 3 7 8 5 2" xfId="39638"/>
    <cellStyle name="Comma [0] 4 11 6 5 4" xfId="39639"/>
    <cellStyle name="Comma [0] 2 3 7 8 5 2 2" xfId="39640"/>
    <cellStyle name="Comma [0] 2 4 8 9 2 4" xfId="39641"/>
    <cellStyle name="Comma [0] 3 3 3 2 3 6" xfId="39642"/>
    <cellStyle name="Comma [0] 2 3 7 8 5 3" xfId="39643"/>
    <cellStyle name="Comma [0] 3 3 3 2 3 7" xfId="39644"/>
    <cellStyle name="Comma [0] 2 3 7 8 5 4" xfId="39645"/>
    <cellStyle name="Comma [0] 3 3 3 2 4 5" xfId="39646"/>
    <cellStyle name="Comma [0] 2 3 7 8 6 2" xfId="39647"/>
    <cellStyle name="Comma [0] 3 21 5" xfId="39648"/>
    <cellStyle name="Comma [0] 2 3 9 3 3 2 5" xfId="39649"/>
    <cellStyle name="Comma [0] 3 16 5" xfId="39650"/>
    <cellStyle name="Comma [0] 2 3 7 9 2 2 2" xfId="39651"/>
    <cellStyle name="Comma [0] 2 3 7 9 2 3" xfId="39652"/>
    <cellStyle name="Comma [0] 3 2 10 2 2 4 2" xfId="39653"/>
    <cellStyle name="Comma [0] 2 3 7 9 2 5" xfId="39654"/>
    <cellStyle name="Comma [0] 2 3 7 9 3 2" xfId="39655"/>
    <cellStyle name="Comma [0] 5 3 12" xfId="39656"/>
    <cellStyle name="Comma [0] 3 3 3 3 2 5" xfId="39657"/>
    <cellStyle name="Comma [0] 3 2 7 6 5 2 2" xfId="39658"/>
    <cellStyle name="Comma [0] 2 3 7 9 4 2" xfId="39659"/>
    <cellStyle name="Comma [0] 3 2 7 6 5 4" xfId="39660"/>
    <cellStyle name="Comma [0] 2 3 7 9 6" xfId="39661"/>
    <cellStyle name="Comma [0] 2 3 8" xfId="39662"/>
    <cellStyle name="Comma [0] 3 12 7 2 5" xfId="39663"/>
    <cellStyle name="Comma [0] 2 3 8 10 2 2 2" xfId="39664"/>
    <cellStyle name="Comma [0] 2 3 8 10 2 3" xfId="39665"/>
    <cellStyle name="Comma [0] 2 3 8 10 2 4" xfId="39666"/>
    <cellStyle name="Comma [0] 2 3 8 10 2 5" xfId="39667"/>
    <cellStyle name="Comma [0] 3 2 2 6 11 2" xfId="39668"/>
    <cellStyle name="Comma [0] 2 3 8 10 3" xfId="39669"/>
    <cellStyle name="Comma [0] 3 2 2 6 11 3" xfId="39670"/>
    <cellStyle name="Comma [0] 2 3 8 10 4" xfId="39671"/>
    <cellStyle name="Comma [0] 3 2 2 6 11 4" xfId="39672"/>
    <cellStyle name="Comma [0] 2 3 8 10 5" xfId="39673"/>
    <cellStyle name="Comma [0] 3 2 2 6 11 5" xfId="39674"/>
    <cellStyle name="Comma [0] 2 3 8 10 6" xfId="39675"/>
    <cellStyle name="Comma [0] 3 2 2 6 11 6" xfId="39676"/>
    <cellStyle name="Comma [0] 2 3 8 10 7" xfId="39677"/>
    <cellStyle name="Comma [0] 2 3 8 11 2" xfId="39678"/>
    <cellStyle name="Comma [0] 2 3 8 11 2 2" xfId="39679"/>
    <cellStyle name="Comma [0] 2 3 8 11 2 3" xfId="39680"/>
    <cellStyle name="Comma [0] 2 3 8 11 2 4" xfId="39681"/>
    <cellStyle name="Comma [0] 2 3 8 11 2 5" xfId="39682"/>
    <cellStyle name="Comma [0] 3 2 2 6 12 2" xfId="39683"/>
    <cellStyle name="Comma [0] 2 3 8 11 3" xfId="39684"/>
    <cellStyle name="Comma [0] 3 2 2 6 12 3" xfId="39685"/>
    <cellStyle name="Comma [0] 2 3 8 11 4" xfId="39686"/>
    <cellStyle name="Comma [0] 3 2 2 6 12 4" xfId="39687"/>
    <cellStyle name="Comma [0] 2 3 8 11 5" xfId="39688"/>
    <cellStyle name="Comma [0] 3 2 2 6 12 5" xfId="39689"/>
    <cellStyle name="Comma [0] 2 3 8 11 6" xfId="39690"/>
    <cellStyle name="Comma [0] 2 3 8 11 7" xfId="39691"/>
    <cellStyle name="Comma [0] 2 3 8 12 2 2" xfId="39692"/>
    <cellStyle name="Comma [0] 2 3 8 13 2 2" xfId="39693"/>
    <cellStyle name="Comma [0] 2 3 8 13 5" xfId="39694"/>
    <cellStyle name="Comma [0] 4 7 3 7 2" xfId="39695"/>
    <cellStyle name="Comma [0] 2 3 8 15" xfId="39696"/>
    <cellStyle name="Comma [0] 2 3 8 16" xfId="39697"/>
    <cellStyle name="Comma [0] 2 3 8 17" xfId="39698"/>
    <cellStyle name="Comma [0] 5 6 7 3 3 2" xfId="39699"/>
    <cellStyle name="Comma [0] 2 3 8 18" xfId="39700"/>
    <cellStyle name="Comma [0] 3 3 3 6 5 5" xfId="39701"/>
    <cellStyle name="Comma [0] 2 3 8 2 2" xfId="39702"/>
    <cellStyle name="Comma [0] 2 3 8 2 2 2" xfId="39703"/>
    <cellStyle name="Comma [0] 2 3 8 2 2 2 2" xfId="39704"/>
    <cellStyle name="Comma [0] 2 3 8 5 2 2" xfId="39705"/>
    <cellStyle name="Comma [0] 2 3 8 2 2 2 3" xfId="39706"/>
    <cellStyle name="Comma [0] 2 3 8 5 2 3" xfId="39707"/>
    <cellStyle name="Comma [0] 2 3 8 2 2 2 4" xfId="39708"/>
    <cellStyle name="Comma [0] 2 3 8 5 2 4" xfId="39709"/>
    <cellStyle name="Comma [0] 2 3 8 2 2 2 5" xfId="39710"/>
    <cellStyle name="Comma [0] 4 5 4 3 2 2 2" xfId="39711"/>
    <cellStyle name="Comma [0] 3 4 13 2 5" xfId="39712"/>
    <cellStyle name="Comma [0] 2 3 8 2 2 3 2" xfId="39713"/>
    <cellStyle name="Comma [0] 4 5 4 3 2 3" xfId="39714"/>
    <cellStyle name="Comma [0] 2 3 8 2 2 4" xfId="39715"/>
    <cellStyle name="Comma [0] 3 4 13 3 5" xfId="39716"/>
    <cellStyle name="Comma [0] 2 3 8 2 2 4 2" xfId="39717"/>
    <cellStyle name="Comma [0] 4 5 4 3 2 4" xfId="39718"/>
    <cellStyle name="Comma [0] 2 3 8 2 2 5" xfId="39719"/>
    <cellStyle name="Comma [0] 4 5 4 3 2 5" xfId="39720"/>
    <cellStyle name="Comma [0] 3 3 9 7 5 2 2" xfId="39721"/>
    <cellStyle name="Comma [0] 2 3 8 2 2 6" xfId="39722"/>
    <cellStyle name="Comma [0] 3 2 2 6 2 7 2" xfId="39723"/>
    <cellStyle name="Comma [0] 2 3 8 2 2 7" xfId="39724"/>
    <cellStyle name="Comma [0] 2 3 8 2 3" xfId="39725"/>
    <cellStyle name="Comma [0] 2 3 8 2 3 2" xfId="39726"/>
    <cellStyle name="Comma [0] 2 3 8 2 3 2 2" xfId="39727"/>
    <cellStyle name="Comma [0] 2 3 8 6 2 3" xfId="39728"/>
    <cellStyle name="Comma [0] 2 3 8 2 3 2 4" xfId="39729"/>
    <cellStyle name="Comma [0] 4 5 4 3 3 2" xfId="39730"/>
    <cellStyle name="Comma [0] 2 3 8 2 3 3" xfId="39731"/>
    <cellStyle name="Comma [0] 4 3 2 7 2 2 3" xfId="39732"/>
    <cellStyle name="Comma [0] 3 4 14 2 5" xfId="39733"/>
    <cellStyle name="Comma [0] 2 3 8 2 3 3 2" xfId="39734"/>
    <cellStyle name="Comma [0] 2 3 8 2 3 4" xfId="39735"/>
    <cellStyle name="Comma [0] 3 4 14 3 5" xfId="39736"/>
    <cellStyle name="Comma [0] 2 3 8 2 3 4 2" xfId="39737"/>
    <cellStyle name="Comma [0] 2 3 8 2 3 5" xfId="39738"/>
    <cellStyle name="Comma [0] 2 3 8 2 3 6" xfId="39739"/>
    <cellStyle name="Comma [0] 2 3 8 2 3 7" xfId="39740"/>
    <cellStyle name="Comma [0] 2 3 8 3 10" xfId="39741"/>
    <cellStyle name="Comma [0] 2 3 8 3 2" xfId="39742"/>
    <cellStyle name="Comma [0] 2 3 8 3 2 2" xfId="39743"/>
    <cellStyle name="Comma [0] 2 3 8 3 2 2 2" xfId="39744"/>
    <cellStyle name="Comma [0] 3 4 4 5 2 2 4" xfId="39745"/>
    <cellStyle name="Comma [0] 2 3 8 3 2 2 2 2" xfId="39746"/>
    <cellStyle name="Comma [0] 2 3 9 5 2 2" xfId="39747"/>
    <cellStyle name="Comma [0] 2 3 8 3 2 2 3" xfId="39748"/>
    <cellStyle name="Comma [0] 2 3 9 5 2 3" xfId="39749"/>
    <cellStyle name="Comma [0] 2 3 8 3 2 2 4" xfId="39750"/>
    <cellStyle name="Comma [0] 2 3 9 5 2 4" xfId="39751"/>
    <cellStyle name="Comma [0] 2 3 8 3 2 2 5" xfId="39752"/>
    <cellStyle name="Comma [0] 2 3 8 3 2 3 2" xfId="39753"/>
    <cellStyle name="Comma [0] 4 3 7 8 2 2 2 2" xfId="39754"/>
    <cellStyle name="Comma [0] 2 3 8 3 2 4" xfId="39755"/>
    <cellStyle name="Comma [0] 3 2 9 2 2 2 4" xfId="39756"/>
    <cellStyle name="Comma [0] 2 3 8 3 2 4 2" xfId="39757"/>
    <cellStyle name="Comma [0] 2 3 8 3 2 5" xfId="39758"/>
    <cellStyle name="Comma [0] 2 3 8 3 2 6" xfId="39759"/>
    <cellStyle name="Comma [0] 3 2 2 6 3 7 2" xfId="39760"/>
    <cellStyle name="Comma [0] 2 3 8 3 2 7" xfId="39761"/>
    <cellStyle name="Comma [0] 2 3 8 3 3" xfId="39762"/>
    <cellStyle name="Comma [0] 2 3 8 3 3 2" xfId="39763"/>
    <cellStyle name="Comma [0] 3 4 4 6 2 2 4" xfId="39764"/>
    <cellStyle name="Comma [0] 2 3 8 3 3 2 2 2" xfId="39765"/>
    <cellStyle name="Comma [0] 2 3 9 6 2 2" xfId="39766"/>
    <cellStyle name="Comma [0] 2 3 8 3 3 2 3" xfId="39767"/>
    <cellStyle name="Comma [0] 2 3 9 6 2 3" xfId="39768"/>
    <cellStyle name="Comma [0] 2 3 8 3 3 2 4" xfId="39769"/>
    <cellStyle name="Comma [0] 2 3 8 3 3 3" xfId="39770"/>
    <cellStyle name="Comma [0] 4 3 2 8 2 2 3" xfId="39771"/>
    <cellStyle name="Comma [0] 2 3 8 3 3 3 2" xfId="39772"/>
    <cellStyle name="Comma [0] 2 3 8 3 3 4" xfId="39773"/>
    <cellStyle name="Comma [0] 3 2 9 2 3 2 4" xfId="39774"/>
    <cellStyle name="Comma [0] 2 3 8 3 3 4 2" xfId="39775"/>
    <cellStyle name="Comma [0] 2 3 8 3 3 5" xfId="39776"/>
    <cellStyle name="Comma [0] 2 3 8 3 3 6" xfId="39777"/>
    <cellStyle name="Comma [0] 2 3 8 3 3 7" xfId="39778"/>
    <cellStyle name="Comma [0] 2 3 8 4 10" xfId="39779"/>
    <cellStyle name="Comma [0] 2 3 8 4 2" xfId="39780"/>
    <cellStyle name="Comma [0] 4 2 19 5" xfId="39781"/>
    <cellStyle name="Comma [0] 2 3 8 4 2 2" xfId="39782"/>
    <cellStyle name="Comma [0] 2 3 8 4 2 2 2" xfId="39783"/>
    <cellStyle name="Comma [0] 3 8 6" xfId="39784"/>
    <cellStyle name="Comma [0] 3 4 5 5 2 2 4" xfId="39785"/>
    <cellStyle name="Comma [0] 2 3 8 4 2 2 2 2" xfId="39786"/>
    <cellStyle name="Comma [0] 2 3 8 4 2 2 3" xfId="39787"/>
    <cellStyle name="Comma [0] 2 3 8 4 2 2 4" xfId="39788"/>
    <cellStyle name="Comma [0] 2 3 8 4 2 2 5" xfId="39789"/>
    <cellStyle name="Comma [0] 4 5 4 5 2 2" xfId="39790"/>
    <cellStyle name="Comma [0] 2 3 8 4 2 3" xfId="39791"/>
    <cellStyle name="Comma [0] 2 3 8 4 2 3 2" xfId="39792"/>
    <cellStyle name="Comma [0] 2 3 8 4 2 4" xfId="39793"/>
    <cellStyle name="Comma [0] 3 2 9 3 2 2 4" xfId="39794"/>
    <cellStyle name="Comma [0] 2 3 8 4 2 4 2" xfId="39795"/>
    <cellStyle name="Comma [0] 2 3 8 4 2 5" xfId="39796"/>
    <cellStyle name="Comma [0] 2 3 8 4 2 6" xfId="39797"/>
    <cellStyle name="Comma [0] 3 2 2 6 4 7 2" xfId="39798"/>
    <cellStyle name="Comma [0] 2 3 8 4 2 7" xfId="39799"/>
    <cellStyle name="Comma [0] 2 3 8 4 3" xfId="39800"/>
    <cellStyle name="Comma [0] 2 3 8 4 3 2" xfId="39801"/>
    <cellStyle name="Comma [0] 3 4 5 6 2 2 4" xfId="39802"/>
    <cellStyle name="Comma [0] 2 3 8 4 3 2 2 2" xfId="39803"/>
    <cellStyle name="Comma [0] 2 3 8 4 3 2 3" xfId="39804"/>
    <cellStyle name="Comma [0] 3 6 12 2" xfId="39805"/>
    <cellStyle name="Comma [0] 2 3 8 4 3 2 4" xfId="39806"/>
    <cellStyle name="Comma [0] 3 6 12 3" xfId="39807"/>
    <cellStyle name="Comma [0] 2 3 8 4 3 2 5" xfId="39808"/>
    <cellStyle name="Comma [0] 2 3 8 4 3 3" xfId="39809"/>
    <cellStyle name="Comma [0] 2 3 8 4 3 3 2" xfId="39810"/>
    <cellStyle name="Comma [0] 2 3 8 4 3 4" xfId="39811"/>
    <cellStyle name="Comma [0] 3 2 9 3 3 2 4" xfId="39812"/>
    <cellStyle name="Comma [0] 2 3 8 4 3 4 2" xfId="39813"/>
    <cellStyle name="Comma [0] 2 3 8 4 3 5" xfId="39814"/>
    <cellStyle name="Comma [0] 2 3 8 4 3 6" xfId="39815"/>
    <cellStyle name="Comma [0] 2 3 8 4 3 7" xfId="39816"/>
    <cellStyle name="Comma [0] 2 3 8 4 5 2 2" xfId="39817"/>
    <cellStyle name="Comma [0] 2 3 8 4 5 3" xfId="39818"/>
    <cellStyle name="Comma [0] 2 3 8 4 5 4" xfId="39819"/>
    <cellStyle name="Comma [0] 2 3 8 4 5 5" xfId="39820"/>
    <cellStyle name="Comma [0] 3 8 9 2 4" xfId="39821"/>
    <cellStyle name="Comma [0] 2 3 8 4 7 2" xfId="39822"/>
    <cellStyle name="Comma [0] 2 3 8 5" xfId="39823"/>
    <cellStyle name="Comma [0] 5 3 6 3 2" xfId="39824"/>
    <cellStyle name="Comma [0] 2 3 8 5 10" xfId="39825"/>
    <cellStyle name="Comma [0] 2 3 8 5 2" xfId="39826"/>
    <cellStyle name="Comma [0] 3 3 10 3 2 4" xfId="39827"/>
    <cellStyle name="Comma [0] 2 3 8 5 2 2 2" xfId="39828"/>
    <cellStyle name="Comma [0] 3 3 10 3 2 5" xfId="39829"/>
    <cellStyle name="Comma [0] 2 3 8 5 2 2 3" xfId="39830"/>
    <cellStyle name="Comma [0] 2 3 8 5 2 2 5" xfId="39831"/>
    <cellStyle name="Comma [0] 2 3 8 5 2 3 2" xfId="39832"/>
    <cellStyle name="Comma [0] 3 2 9 4 2 2 4" xfId="39833"/>
    <cellStyle name="Comma [0] 2 3 8 5 2 4 2" xfId="39834"/>
    <cellStyle name="Comma [0] 2 3 8 5 2 5" xfId="39835"/>
    <cellStyle name="Comma [0] 5 12 2 2 2" xfId="39836"/>
    <cellStyle name="Comma [0] 2 3 8 5 2 6" xfId="39837"/>
    <cellStyle name="Comma [0] 2 3 8 5 3" xfId="39838"/>
    <cellStyle name="Comma [0] 2 3 8 5 3 2" xfId="39839"/>
    <cellStyle name="Comma [0] 4 2 7 6 4 4" xfId="39840"/>
    <cellStyle name="Comma [0] 3 4 6 6 2 2 4" xfId="39841"/>
    <cellStyle name="Comma [0] 2 3 8 5 3 2 2 2" xfId="39842"/>
    <cellStyle name="Comma [0] 2 3 8 5 3 2 3" xfId="39843"/>
    <cellStyle name="Comma [0] 2 3 8 5 3 2 4" xfId="39844"/>
    <cellStyle name="Comma [0] 2 3 8 5 3 2 5" xfId="39845"/>
    <cellStyle name="Comma [0] 2 3 8 5 3 3" xfId="39846"/>
    <cellStyle name="Comma [0] 2 3 8 5 3 3 2" xfId="39847"/>
    <cellStyle name="Comma [0] 2 3 8 5 3 4" xfId="39848"/>
    <cellStyle name="Comma [0] 3 2 9 4 3 2 4" xfId="39849"/>
    <cellStyle name="Comma [0] 2 3 8 5 3 4 2" xfId="39850"/>
    <cellStyle name="Comma [0] 2 3 8 5 3 5" xfId="39851"/>
    <cellStyle name="Comma [0] 5 12 2 3 2" xfId="39852"/>
    <cellStyle name="Comma [0] 2 3 8 5 3 6" xfId="39853"/>
    <cellStyle name="Comma [0] 2 3 8 5 4" xfId="39854"/>
    <cellStyle name="Comma [0] 2 3 8 5 4 2" xfId="39855"/>
    <cellStyle name="Comma [0] 3 4 9 3 2 2 2" xfId="39856"/>
    <cellStyle name="Comma [0] 2 3 8 5 4 3" xfId="39857"/>
    <cellStyle name="Comma [0] 3 4 9 3 2 2 3" xfId="39858"/>
    <cellStyle name="Comma [0] 2 3 8 5 4 4" xfId="39859"/>
    <cellStyle name="Comma [0] 3 4 9 3 2 2 4" xfId="39860"/>
    <cellStyle name="Comma [0] 2 3 8 5 4 5" xfId="39861"/>
    <cellStyle name="Comma [0] 2 3 8 5 5" xfId="39862"/>
    <cellStyle name="Comma [0] 2 3 8 5 5 2" xfId="39863"/>
    <cellStyle name="Comma [0] 2 3 8 5 5 2 2" xfId="39864"/>
    <cellStyle name="Comma [0] 3 4 9 3 2 3 2" xfId="39865"/>
    <cellStyle name="Comma [0] 2 3 8 5 5 3" xfId="39866"/>
    <cellStyle name="Comma [0] 2 3 8 5 5 4" xfId="39867"/>
    <cellStyle name="Comma [0] 2 3 8 5 5 5" xfId="39868"/>
    <cellStyle name="Comma [0] 2 3 8 5 6" xfId="39869"/>
    <cellStyle name="Comma [0] 2 3 8 5 7" xfId="39870"/>
    <cellStyle name="Comma [0] 2 3 8 5 7 2" xfId="39871"/>
    <cellStyle name="Comma [0] 2 3 8 5 8" xfId="39872"/>
    <cellStyle name="Comma [0] 2 3 8 5 9" xfId="39873"/>
    <cellStyle name="Comma [0] 2 3 8 6 10" xfId="39874"/>
    <cellStyle name="Comma [0] 2 3 8 6 3 2 3" xfId="39875"/>
    <cellStyle name="Comma [0] 2 3 8 6 3 2 4" xfId="39876"/>
    <cellStyle name="Comma [0] 2 3 8 6 3 2 5" xfId="39877"/>
    <cellStyle name="Comma [0] 2 3 8 6 3 3" xfId="39878"/>
    <cellStyle name="Comma [0] 2 3 8 6 3 3 2" xfId="39879"/>
    <cellStyle name="Comma [0] 3 2 9 5 3 2 4" xfId="39880"/>
    <cellStyle name="Comma [0] 2 3 8 6 3 4 2" xfId="39881"/>
    <cellStyle name="Comma [0] 2 3 8 6 3 5" xfId="39882"/>
    <cellStyle name="Comma [0] 5 12 3 3 2" xfId="39883"/>
    <cellStyle name="Comma [0] 2 3 8 6 3 6" xfId="39884"/>
    <cellStyle name="Comma [0] 3 2 7 7 2 2 2" xfId="39885"/>
    <cellStyle name="Comma [0] 2 3 8 6 4 2" xfId="39886"/>
    <cellStyle name="Comma [0] 3 4 9 3 3 2 2" xfId="39887"/>
    <cellStyle name="Comma [0] 3 2 7 7 2 2 3" xfId="39888"/>
    <cellStyle name="Comma [0] 2 3 8 6 4 3" xfId="39889"/>
    <cellStyle name="Comma [0] 3 4 9 3 3 2 4" xfId="39890"/>
    <cellStyle name="Comma [0] 3 2 7 7 2 2 5" xfId="39891"/>
    <cellStyle name="Comma [0] 2 3 8 6 4 5" xfId="39892"/>
    <cellStyle name="Comma [0] 3 2 7 7 2 3 2" xfId="39893"/>
    <cellStyle name="Comma [0] 2 3 8 6 5 2" xfId="39894"/>
    <cellStyle name="Comma [0] 2 3 8 6 5 2 2" xfId="39895"/>
    <cellStyle name="Comma [0] 3 4 9 3 3 3 2" xfId="39896"/>
    <cellStyle name="Comma [0] 2 3 8 6 5 3" xfId="39897"/>
    <cellStyle name="Comma [0] 2 3 8 6 5 4" xfId="39898"/>
    <cellStyle name="Comma [0] 2 3 8 6 5 5" xfId="39899"/>
    <cellStyle name="Comma [0] 3 2 7 7 2 4 2" xfId="39900"/>
    <cellStyle name="Comma [0] 2 3 8 6 6 2" xfId="39901"/>
    <cellStyle name="Comma [0] 2 4 5 7 3 2 2 2" xfId="39902"/>
    <cellStyle name="Comma [0] 3 2 7 7 2 5" xfId="39903"/>
    <cellStyle name="Comma [0] 2 3 8 6 7" xfId="39904"/>
    <cellStyle name="Comma [0] 2 4 2 2" xfId="39905"/>
    <cellStyle name="Comma [0] 2 4 5 7 3 2 3" xfId="39906"/>
    <cellStyle name="Comma [0] 3 2 2 2 16" xfId="39907"/>
    <cellStyle name="Comma [0] 2 3 8 6 7 2" xfId="39908"/>
    <cellStyle name="Comma [0] 2 4 2 2 2" xfId="39909"/>
    <cellStyle name="Comma [0] 3 2 7 7 2 7" xfId="39910"/>
    <cellStyle name="Comma [0] 2 3 8 6 9" xfId="39911"/>
    <cellStyle name="Comma [0] 2 4 2 4" xfId="39912"/>
    <cellStyle name="Comma [0] 2 4 5 7 3 2 5" xfId="39913"/>
    <cellStyle name="Comma [0] 3 3 12 3 2 4" xfId="39914"/>
    <cellStyle name="Comma [0] 2 3 8 7 2 2 2" xfId="39915"/>
    <cellStyle name="Comma [0] 3 4 8 5 2 2 4" xfId="39916"/>
    <cellStyle name="Comma [0] 2 3 8 7 2 2 2 2" xfId="39917"/>
    <cellStyle name="Comma [0] 3 3 12 3 2 5" xfId="39918"/>
    <cellStyle name="Comma [0] 2 3 8 7 2 2 3" xfId="39919"/>
    <cellStyle name="Comma [0] 2 3 8 7 2 2 4" xfId="39920"/>
    <cellStyle name="Comma [0] 2 3 8 7 2 2 5" xfId="39921"/>
    <cellStyle name="Comma [0] 2 3 8 7 2 3 2" xfId="39922"/>
    <cellStyle name="Comma [0] 2 3 8 7 3 2" xfId="39923"/>
    <cellStyle name="Comma [0] 3 4 8 6 2 2 4" xfId="39924"/>
    <cellStyle name="Comma [0] 2 3 8 7 3 2 2 2" xfId="39925"/>
    <cellStyle name="Comma [0] 2 3 8 7 3 2 3" xfId="39926"/>
    <cellStyle name="Comma [0] 2 4 19 4" xfId="39927"/>
    <cellStyle name="Comma [0] 2 3 8 7 3 2 4" xfId="39928"/>
    <cellStyle name="Comma [0] 2 4 19 5" xfId="39929"/>
    <cellStyle name="Comma [0] 2 3 8 7 3 2 5" xfId="39930"/>
    <cellStyle name="Comma [0] 2 3 8 7 3 3" xfId="39931"/>
    <cellStyle name="Comma [0] 2 3 8 7 3 3 2" xfId="39932"/>
    <cellStyle name="Comma [0] 3 2 9 6 3 2 4" xfId="39933"/>
    <cellStyle name="Comma [0] 2 3 8 7 3 4 2" xfId="39934"/>
    <cellStyle name="Comma [0] 2 3 8 7 3 5" xfId="39935"/>
    <cellStyle name="Comma [0] 2 3 8 7 3 6" xfId="39936"/>
    <cellStyle name="Comma [0] 2 3 8 7 3 7" xfId="39937"/>
    <cellStyle name="Comma [0] 3 4 9 3 4 2 2" xfId="39938"/>
    <cellStyle name="Comma [0] 3 2 7 7 3 2 3" xfId="39939"/>
    <cellStyle name="Comma [0] 2 3 8 7 4 3" xfId="39940"/>
    <cellStyle name="Comma [0] 3 2 7 7 3 2 5" xfId="39941"/>
    <cellStyle name="Comma [0] 2 3 8 7 4 5" xfId="39942"/>
    <cellStyle name="Comma [0] 3 2 7 7 3 3" xfId="39943"/>
    <cellStyle name="Comma [0] 2 3 8 7 5" xfId="39944"/>
    <cellStyle name="Comma [0] 3 2 7 7 3 3 2" xfId="39945"/>
    <cellStyle name="Comma [0] 2 3 8 7 5 2" xfId="39946"/>
    <cellStyle name="Comma [0] 2 3 8 7 5 2 2" xfId="39947"/>
    <cellStyle name="Comma [0] 2 3 8 7 5 3" xfId="39948"/>
    <cellStyle name="Comma [0] 2 3 8 7 5 4" xfId="39949"/>
    <cellStyle name="Comma [0] 3 2 7 7 3 4" xfId="39950"/>
    <cellStyle name="Comma [0] 2 3 8 7 6" xfId="39951"/>
    <cellStyle name="Comma [0] 2 4 5 7 3 3 2" xfId="39952"/>
    <cellStyle name="Comma [0] 3 2 7 7 3 4 2" xfId="39953"/>
    <cellStyle name="Comma [0] 2 3 8 7 6 2" xfId="39954"/>
    <cellStyle name="Comma [0] 3 2 7 7 3 5" xfId="39955"/>
    <cellStyle name="Comma [0] 2 3 8 7 7" xfId="39956"/>
    <cellStyle name="Comma [0] 2 4 3 2" xfId="39957"/>
    <cellStyle name="Comma [0] 3 2 2 7 16" xfId="39958"/>
    <cellStyle name="Comma [0] 2 3 8 7 7 2" xfId="39959"/>
    <cellStyle name="Comma [0] 2 4 3 2 2" xfId="39960"/>
    <cellStyle name="Comma [0] 3 2 7 7 3 6" xfId="39961"/>
    <cellStyle name="Comma [0] 2 3 8 7 8" xfId="39962"/>
    <cellStyle name="Comma [0] 2 4 3 3" xfId="39963"/>
    <cellStyle name="Comma [0] 3 2 7 7 3 7" xfId="39964"/>
    <cellStyle name="Comma [0] 2 3 8 7 9" xfId="39965"/>
    <cellStyle name="Comma [0] 2 4 3 4" xfId="39966"/>
    <cellStyle name="Comma [0] 2 3 8 8 10" xfId="39967"/>
    <cellStyle name="Comma [0] 3 3 13 3 2 4" xfId="39968"/>
    <cellStyle name="Comma [0] 2 3 8 8 2 2 2" xfId="39969"/>
    <cellStyle name="Comma [0] 3 4 9 5 2 2 4" xfId="39970"/>
    <cellStyle name="Comma [0] 2 3 8 8 2 2 2 2" xfId="39971"/>
    <cellStyle name="Comma [0] 3 3 13 3 2 5" xfId="39972"/>
    <cellStyle name="Comma [0] 2 3 8 8 2 2 3" xfId="39973"/>
    <cellStyle name="Comma [0] 2 3 8 8 2 2 4" xfId="39974"/>
    <cellStyle name="Comma [0] 2 3 8 8 2 2 5" xfId="39975"/>
    <cellStyle name="Comma [0] 2 3 8 8 2 3 2" xfId="39976"/>
    <cellStyle name="Comma [0] 3 2 9 7 2 2 4" xfId="39977"/>
    <cellStyle name="Comma [0] 2 3 8 8 2 4 2" xfId="39978"/>
    <cellStyle name="Comma [0] 2 3 8 8 2 5" xfId="39979"/>
    <cellStyle name="Comma [0] 2 3 8 8 3 2" xfId="39980"/>
    <cellStyle name="Comma [0] 2 3 8 8 3 3" xfId="39981"/>
    <cellStyle name="Comma [0] 2 3 8 8 3 3 2" xfId="39982"/>
    <cellStyle name="Comma [0] 2 3 8 8 3 4" xfId="39983"/>
    <cellStyle name="Comma [0] 3 2 9 7 3 2 4" xfId="39984"/>
    <cellStyle name="Comma [0] 2 3 8 8 3 4 2" xfId="39985"/>
    <cellStyle name="Comma [0] 2 3 8 8 3 5" xfId="39986"/>
    <cellStyle name="Comma [0] 2 3 8 8 3 6" xfId="39987"/>
    <cellStyle name="Comma [0] 2 3 8 8 3 7" xfId="39988"/>
    <cellStyle name="Comma [0] 3 4 9 3 5 2 2" xfId="39989"/>
    <cellStyle name="Comma [0] 3 3 4 2 2 6" xfId="39990"/>
    <cellStyle name="Comma [0] 2 3 8 8 4 3" xfId="39991"/>
    <cellStyle name="Comma [0] 3 3 4 2 2 7" xfId="39992"/>
    <cellStyle name="Comma [0] 2 3 8 8 4 4" xfId="39993"/>
    <cellStyle name="Comma [0] 3 3 6 6 3 2 3" xfId="39994"/>
    <cellStyle name="Comma [0] 3 2 7 7 4 3" xfId="39995"/>
    <cellStyle name="Comma [0] 2 3 8 8 5" xfId="39996"/>
    <cellStyle name="Comma [0] 2 3 8 8 5 2 2" xfId="39997"/>
    <cellStyle name="Comma [0] 3 3 4 2 3 6" xfId="39998"/>
    <cellStyle name="Comma [0] 2 3 8 8 5 3" xfId="39999"/>
    <cellStyle name="Comma [0] 3 3 4 2 3 7" xfId="40000"/>
    <cellStyle name="Comma [0] 2 3 8 8 5 4" xfId="40001"/>
    <cellStyle name="Comma [0] 3 3 6 6 3 2 4" xfId="40002"/>
    <cellStyle name="Comma [0] 3 2 7 7 4 4" xfId="40003"/>
    <cellStyle name="Comma [0] 2 3 8 8 6" xfId="40004"/>
    <cellStyle name="Comma [0] 2 4 5 7 3 4 2" xfId="40005"/>
    <cellStyle name="Comma [0] 3 3 4 2 4 5" xfId="40006"/>
    <cellStyle name="Comma [0] 2 3 8 8 6 2" xfId="40007"/>
    <cellStyle name="Comma [0] 3 3 6 6 3 2 5" xfId="40008"/>
    <cellStyle name="Comma [0] 3 2 7 7 4 5" xfId="40009"/>
    <cellStyle name="Comma [0] 2 3 8 8 7" xfId="40010"/>
    <cellStyle name="Comma [0] 2 4 4 2" xfId="40011"/>
    <cellStyle name="Comma [0] 3 3 4 2 5 5" xfId="40012"/>
    <cellStyle name="Comma [0] 2 3 8 8 7 2" xfId="40013"/>
    <cellStyle name="Comma [0] 2 4 4 2 2" xfId="40014"/>
    <cellStyle name="Comma [0] 2 3 8 8 8" xfId="40015"/>
    <cellStyle name="Comma [0] 2 4 4 3" xfId="40016"/>
    <cellStyle name="Comma [0] 2 3 8 8 9" xfId="40017"/>
    <cellStyle name="Comma [0] 2 4 4 4" xfId="40018"/>
    <cellStyle name="Comma [0] 3 3 14 3 2 4" xfId="40019"/>
    <cellStyle name="Comma [0] 2 3 8 9 2 2 2" xfId="40020"/>
    <cellStyle name="Comma [0] 2 3 8 9 2 3" xfId="40021"/>
    <cellStyle name="Comma [0] 3 3 4 3 2 5" xfId="40022"/>
    <cellStyle name="Comma [0] 3 2 7 7 5 2 2" xfId="40023"/>
    <cellStyle name="Comma [0] 2 3 8 9 4 2" xfId="40024"/>
    <cellStyle name="Comma [0] 2 3 9 10 2 2" xfId="40025"/>
    <cellStyle name="Comma [0] 2 3 9 10 2 3" xfId="40026"/>
    <cellStyle name="Comma [0] 4 2 2 8 3 2" xfId="40027"/>
    <cellStyle name="Comma [0] 2 3 9 10 2 4" xfId="40028"/>
    <cellStyle name="Comma [0] 3 2 2 7 11 2 2" xfId="40029"/>
    <cellStyle name="Comma [0] 2 3 9 10 3 2" xfId="40030"/>
    <cellStyle name="Comma [0] 3 2 2 7 11 3 2" xfId="40031"/>
    <cellStyle name="Comma [0] 2 3 9 10 4 2" xfId="40032"/>
    <cellStyle name="Comma [0] 3 2 2 7 11 4" xfId="40033"/>
    <cellStyle name="Comma [0] 2 3 9 10 5" xfId="40034"/>
    <cellStyle name="Comma [0] 2 4 3 2 5 2 2" xfId="40035"/>
    <cellStyle name="Comma [0] 3 2 2 7 11 6" xfId="40036"/>
    <cellStyle name="Comma [0] 2 3 9 10 7" xfId="40037"/>
    <cellStyle name="Comma [0] 2 3 9 11 2" xfId="40038"/>
    <cellStyle name="Comma [0] 2 3 9 11 2 2" xfId="40039"/>
    <cellStyle name="Comma [0] 2 3 9 11 2 3" xfId="40040"/>
    <cellStyle name="Comma [0] 4 2 2 9 3 2" xfId="40041"/>
    <cellStyle name="Comma [0] 2 3 9 11 2 4" xfId="40042"/>
    <cellStyle name="Comma [0] 3 2 2 7 12 2" xfId="40043"/>
    <cellStyle name="Comma [0] 2 3 9 11 3" xfId="40044"/>
    <cellStyle name="Comma [0] 3 2 2 7 12 2 2" xfId="40045"/>
    <cellStyle name="Comma [0] 2 3 9 11 3 2" xfId="40046"/>
    <cellStyle name="Comma [0] 3 2 2 7 12 3" xfId="40047"/>
    <cellStyle name="Comma [0] 2 3 9 11 4" xfId="40048"/>
    <cellStyle name="Comma [0] 2 3 9 11 4 2" xfId="40049"/>
    <cellStyle name="Comma [0] 3 2 2 7 12 4" xfId="40050"/>
    <cellStyle name="Comma [0] 2 3 9 11 5" xfId="40051"/>
    <cellStyle name="Comma [0] 3 2 2 7 12 5" xfId="40052"/>
    <cellStyle name="Comma [0] 2 3 9 11 6" xfId="40053"/>
    <cellStyle name="Comma [0] 2 3 9 11 7" xfId="40054"/>
    <cellStyle name="Comma [0] 2 3 9 12 2 2" xfId="40055"/>
    <cellStyle name="Comma [0] 3 2 2 7 13 4" xfId="40056"/>
    <cellStyle name="Comma [0] 2 3 9 12 5" xfId="40057"/>
    <cellStyle name="Comma [0] 3 2 2 6 10 4" xfId="40058"/>
    <cellStyle name="Comma [0] 2 3 9 13 2 2" xfId="40059"/>
    <cellStyle name="Comma [0] 2 3 9 17" xfId="40060"/>
    <cellStyle name="Comma [0] 2 3 9 18" xfId="40061"/>
    <cellStyle name="Percent 2" xfId="40062"/>
    <cellStyle name="Comma [0] 2 3 9 2 2 2 2" xfId="40063"/>
    <cellStyle name="Percent 2 2" xfId="40064"/>
    <cellStyle name="Comma [0] 3 7 6 5 3" xfId="40065"/>
    <cellStyle name="Comma [0] 2 3 9 2 2 2 2 2" xfId="40066"/>
    <cellStyle name="Comma [0] 4 2 5 12 5" xfId="40067"/>
    <cellStyle name="Comma [0] 4 11 2 5 2" xfId="40068"/>
    <cellStyle name="Comma [0] 3 3 5 11 2 4" xfId="40069"/>
    <cellStyle name="Comma [0] 2 4 8 5 2 2" xfId="40070"/>
    <cellStyle name="Percent 3" xfId="40071"/>
    <cellStyle name="Comma [0] 2 3 9 2 2 2 3" xfId="40072"/>
    <cellStyle name="Comma [0] 4 11 2 5 3" xfId="40073"/>
    <cellStyle name="Comma [0] 3 3 5 11 2 5" xfId="40074"/>
    <cellStyle name="Comma [0] 2 4 8 5 2 3" xfId="40075"/>
    <cellStyle name="Comma [0] 2 3 9 2 2 2 4" xfId="40076"/>
    <cellStyle name="Comma [0] 4 11 2 5 4" xfId="40077"/>
    <cellStyle name="Comma [0] 2 4 8 5 2 4" xfId="40078"/>
    <cellStyle name="Comma [0] 2 3 9 2 2 2 5" xfId="40079"/>
    <cellStyle name="Comma [0] 4 5 5 3 2 2 2" xfId="40080"/>
    <cellStyle name="Comma [0] 2 3 9 2 2 3 2" xfId="40081"/>
    <cellStyle name="Comma [0] 4 5 5 3 2 3" xfId="40082"/>
    <cellStyle name="Comma [0] 2 3 9 2 2 4" xfId="40083"/>
    <cellStyle name="Comma [0] 2 3 9 2 2 4 2" xfId="40084"/>
    <cellStyle name="Comma [0] 4 5 5 3 2 4" xfId="40085"/>
    <cellStyle name="Comma [0] 2 3 9 2 2 5" xfId="40086"/>
    <cellStyle name="Comma [0] 4 5 5 3 2 5" xfId="40087"/>
    <cellStyle name="Comma [0] 2 3 9 2 2 6" xfId="40088"/>
    <cellStyle name="Comma [0] 2 4 3 8 2 2 2 2" xfId="40089"/>
    <cellStyle name="Comma [0] 3 2 2 7 2 7 2" xfId="40090"/>
    <cellStyle name="Comma [0] 2 3 9 2 2 7" xfId="40091"/>
    <cellStyle name="Comma [0] 2 3 9 2 3 2" xfId="40092"/>
    <cellStyle name="Comma [0] 2 3 9 2 3 2 2" xfId="40093"/>
    <cellStyle name="Comma [0] 3 8 6 5 3" xfId="40094"/>
    <cellStyle name="Comma [0] 2 3 9 2 3 2 2 2" xfId="40095"/>
    <cellStyle name="Comma [0] 4 11 3 5 3" xfId="40096"/>
    <cellStyle name="Comma [0] 3 2 2 6 2 3 7" xfId="40097"/>
    <cellStyle name="Comma [0] 2 4 8 6 2 3" xfId="40098"/>
    <cellStyle name="Comma [0] 2 3 9 2 3 2 4" xfId="40099"/>
    <cellStyle name="Comma [0] 4 5 5 3 3 2" xfId="40100"/>
    <cellStyle name="Comma [0] 2 3 9 2 3 3" xfId="40101"/>
    <cellStyle name="Comma [0] 4 3 3 7 2 2 3" xfId="40102"/>
    <cellStyle name="Comma [0] 2 3 9 2 3 3 2" xfId="40103"/>
    <cellStyle name="Comma [0] 2 3 9 2 3 4" xfId="40104"/>
    <cellStyle name="Comma [0] 2 3 9 2 3 4 2" xfId="40105"/>
    <cellStyle name="Comma [0] 2 3 9 2 3 5" xfId="40106"/>
    <cellStyle name="Comma [0] 2 3 9 2 3 6" xfId="40107"/>
    <cellStyle name="Comma [0] 2 3 9 2 3 7" xfId="40108"/>
    <cellStyle name="Comma [0] 2 4 5 4 5 2" xfId="40109"/>
    <cellStyle name="Comma [0] 2 3 9 3 10" xfId="40110"/>
    <cellStyle name="Comma [0] 2 3 9 3 2 2" xfId="40111"/>
    <cellStyle name="Comma [0] 2 3 9 3 2 2 2" xfId="40112"/>
    <cellStyle name="Comma [0] 2 4 7 10 2 2 2" xfId="40113"/>
    <cellStyle name="Comma [0] 2 4 9 5 2 2" xfId="40114"/>
    <cellStyle name="Comma [0] 2 3 9 3 2 2 3" xfId="40115"/>
    <cellStyle name="Comma [0] 2 3 9 3 2 2 4" xfId="40116"/>
    <cellStyle name="Comma [0] 2 3 9 3 2 2 5" xfId="40117"/>
    <cellStyle name="Comma [0] 2 3 9 3 2 3 2" xfId="40118"/>
    <cellStyle name="Comma [0] 4 3 7 8 3 2 2 2" xfId="40119"/>
    <cellStyle name="Comma [0] 2 3 9 3 2 4" xfId="40120"/>
    <cellStyle name="Comma [0] 2 3 9 3 2 4 2" xfId="40121"/>
    <cellStyle name="Comma [0] 2 3 9 3 2 5" xfId="40122"/>
    <cellStyle name="Comma [0] 2 3 9 3 2 6" xfId="40123"/>
    <cellStyle name="Comma [0] 3 2 2 7 3 7 2" xfId="40124"/>
    <cellStyle name="Comma [0] 2 3 9 3 2 7" xfId="40125"/>
    <cellStyle name="Comma [0] 2 3 9 3 3" xfId="40126"/>
    <cellStyle name="Comma [0] 3 21" xfId="40127"/>
    <cellStyle name="Comma [0] 2 3 9 3 3 2" xfId="40128"/>
    <cellStyle name="Comma [0] 3 16" xfId="40129"/>
    <cellStyle name="Comma [0] 3 21 3" xfId="40130"/>
    <cellStyle name="Comma [0] 2 3 9 3 3 2 3" xfId="40131"/>
    <cellStyle name="Comma [0] 3 16 3" xfId="40132"/>
    <cellStyle name="Comma [0] 3 21 4" xfId="40133"/>
    <cellStyle name="Comma [0] 2 3 9 3 3 2 4" xfId="40134"/>
    <cellStyle name="Comma [0] 3 16 4" xfId="40135"/>
    <cellStyle name="Comma [0] 3 22" xfId="40136"/>
    <cellStyle name="Comma [0] 2 3 9 3 3 3" xfId="40137"/>
    <cellStyle name="Comma [0] 3 17" xfId="40138"/>
    <cellStyle name="Comma [0] 4 3 3 8 2 2 3" xfId="40139"/>
    <cellStyle name="Comma [0] 3 22 2" xfId="40140"/>
    <cellStyle name="Comma [0] 2 3 9 3 3 3 2" xfId="40141"/>
    <cellStyle name="Comma [0] 3 17 2" xfId="40142"/>
    <cellStyle name="Comma [0] 3 23" xfId="40143"/>
    <cellStyle name="Comma [0] 2 3 9 3 3 4" xfId="40144"/>
    <cellStyle name="Comma [0] 3 18" xfId="40145"/>
    <cellStyle name="Comma [0] 3 24" xfId="40146"/>
    <cellStyle name="Comma [0] 2 3 9 3 3 5" xfId="40147"/>
    <cellStyle name="Comma [0] 3 19" xfId="40148"/>
    <cellStyle name="Comma [0] 3 25" xfId="40149"/>
    <cellStyle name="Comma [0] 2 3 9 3 3 6" xfId="40150"/>
    <cellStyle name="Comma [0] 3 11 2 2 2 2 2" xfId="40151"/>
    <cellStyle name="Comma [0] 3 26" xfId="40152"/>
    <cellStyle name="Comma [0] 2 3 9 3 3 7" xfId="40153"/>
    <cellStyle name="Comma [0] 2 3 9 4 2 2 2" xfId="40154"/>
    <cellStyle name="Comma [0] 5 7 6 5 3" xfId="40155"/>
    <cellStyle name="Comma [0] 2 3 9 4 2 2 2 2" xfId="40156"/>
    <cellStyle name="Comma [0] 2 3 9 4 2 2 3" xfId="40157"/>
    <cellStyle name="Comma [0] 2 3 9 4 2 3 2" xfId="40158"/>
    <cellStyle name="Comma [0] 3 10 4 2 3" xfId="40159"/>
    <cellStyle name="Comma [0] 2 3 9 4 2 4 2" xfId="40160"/>
    <cellStyle name="Comma [0] 3 10 4 3 3" xfId="40161"/>
    <cellStyle name="Comma [0] 2 3 9 4 3" xfId="40162"/>
    <cellStyle name="Comma [0] 5 8 6 5 3" xfId="40163"/>
    <cellStyle name="Comma [0] 2 3 9 4 3 2 2 2" xfId="40164"/>
    <cellStyle name="Comma [0] 2 3 9 4 3 2 3" xfId="40165"/>
    <cellStyle name="Comma [0] 2 3 9 4 3 2 4" xfId="40166"/>
    <cellStyle name="Comma [0] 2 3 9 4 3 3 2" xfId="40167"/>
    <cellStyle name="Comma [0] 3 10 5 2 3" xfId="40168"/>
    <cellStyle name="Comma [0] 2 3 9 4 3 4" xfId="40169"/>
    <cellStyle name="Comma [0] 2 3 9 4 3 4 2" xfId="40170"/>
    <cellStyle name="Comma [0] 3 10 5 3 3" xfId="40171"/>
    <cellStyle name="Comma [0] 4 9 6 2 2 2 2" xfId="40172"/>
    <cellStyle name="Comma [0] 2 3 9 4 3 6" xfId="40173"/>
    <cellStyle name="Comma [0] 2 3 9 4 5 2 2" xfId="40174"/>
    <cellStyle name="Comma [0] 2 3 9 4 5 3" xfId="40175"/>
    <cellStyle name="Comma [0] 2 3 9 4 5 4" xfId="40176"/>
    <cellStyle name="Comma [0] 2 3 9 4 5 5" xfId="40177"/>
    <cellStyle name="Comma [0] 3 9 9 2 4" xfId="40178"/>
    <cellStyle name="Comma [0] 2 3 9 4 7 2" xfId="40179"/>
    <cellStyle name="Comma [0] 2 3 9 5 2" xfId="40180"/>
    <cellStyle name="Comma [0] 2 3 9 5 2 2 2" xfId="40181"/>
    <cellStyle name="Comma [0] 2 3 9 5 2 2 2 2" xfId="40182"/>
    <cellStyle name="Comma [0] 2 3 9 5 2 2 3" xfId="40183"/>
    <cellStyle name="Comma [0] 2 3 9 5 2 2 5" xfId="40184"/>
    <cellStyle name="Comma [0] 2 3 9 5 2 3 2" xfId="40185"/>
    <cellStyle name="Comma [0] 3 11 4 2 3" xfId="40186"/>
    <cellStyle name="Comma [0] 2 3 9 5 2 4 2" xfId="40187"/>
    <cellStyle name="Comma [0] 3 11 4 3 3" xfId="40188"/>
    <cellStyle name="Comma [0] 4 10 4 10" xfId="40189"/>
    <cellStyle name="Comma [0] 2 3 9 5 3" xfId="40190"/>
    <cellStyle name="Comma [0] 2 3 9 5 3 2" xfId="40191"/>
    <cellStyle name="Comma [0] 2 3 9 5 3 2 2 2" xfId="40192"/>
    <cellStyle name="Comma [0] 2 3 9 5 3 2 3" xfId="40193"/>
    <cellStyle name="Comma [0] 2 3 9 5 3 2 4" xfId="40194"/>
    <cellStyle name="Comma [0] 2 3 9 5 3 2 5" xfId="40195"/>
    <cellStyle name="Comma [0] 2 3 9 5 3 3" xfId="40196"/>
    <cellStyle name="Comma [0] 2 3 9 5 3 3 2" xfId="40197"/>
    <cellStyle name="Comma [0] 3 11 5 2 3" xfId="40198"/>
    <cellStyle name="Comma [0] 2 3 9 5 3 4 2" xfId="40199"/>
    <cellStyle name="Comma [0] 3 11 5 3 3" xfId="40200"/>
    <cellStyle name="Comma [0] 5 13 2 3 2" xfId="40201"/>
    <cellStyle name="Comma [0] 2 3 9 5 3 6" xfId="40202"/>
    <cellStyle name="Comma [0] 2 3 9 5 3 7" xfId="40203"/>
    <cellStyle name="Comma [0] 2 3 9 5 4" xfId="40204"/>
    <cellStyle name="Comma [0] 2 3 9 5 4 2" xfId="40205"/>
    <cellStyle name="Comma [0] 2 4 5 10 2" xfId="40206"/>
    <cellStyle name="Comma [0] 3 4 9 4 2 2 2" xfId="40207"/>
    <cellStyle name="Comma [0] 2 3 9 5 4 3" xfId="40208"/>
    <cellStyle name="Comma [0] 2 4 5 10 3" xfId="40209"/>
    <cellStyle name="Comma [0] 3 4 9 4 2 2 3" xfId="40210"/>
    <cellStyle name="Comma [0] 2 3 9 5 4 4" xfId="40211"/>
    <cellStyle name="Comma [0] 2 3 9 5 5" xfId="40212"/>
    <cellStyle name="Comma [0] 2 3 9 5 5 2" xfId="40213"/>
    <cellStyle name="Comma [0] 2 3 9 5 5 2 2" xfId="40214"/>
    <cellStyle name="Comma [0] 2 4 5 11 2" xfId="40215"/>
    <cellStyle name="Comma [0] 3 4 9 4 2 3 2" xfId="40216"/>
    <cellStyle name="Comma [0] 2 3 9 5 5 3" xfId="40217"/>
    <cellStyle name="Comma [0] 2 4 5 11 3" xfId="40218"/>
    <cellStyle name="Comma [0] 2 3 9 5 5 4" xfId="40219"/>
    <cellStyle name="Comma [0] 2 4 5 11 4" xfId="40220"/>
    <cellStyle name="Comma [0] 2 3 9 5 5 5" xfId="40221"/>
    <cellStyle name="Comma [0] 2 3 9 5 6" xfId="40222"/>
    <cellStyle name="Comma [0] 2 3 9 5 6 2" xfId="40223"/>
    <cellStyle name="Comma [0] 2 3 9 5 7" xfId="40224"/>
    <cellStyle name="Comma [0] 2 3 9 5 7 2" xfId="40225"/>
    <cellStyle name="Comma [0] 2 3 9 5 9" xfId="40226"/>
    <cellStyle name="Comma [0] 2 3 9 6 2 2 2" xfId="40227"/>
    <cellStyle name="Comma [0] 2 3 9 6 2 2 3" xfId="40228"/>
    <cellStyle name="Comma [0] 2 3 9 6 2 2 5" xfId="40229"/>
    <cellStyle name="Comma [0] 2 3 9 6 2 4 2" xfId="40230"/>
    <cellStyle name="Comma [0] 3 12 4 3 3" xfId="40231"/>
    <cellStyle name="Comma [0] 5 13 3 2 3" xfId="40232"/>
    <cellStyle name="Comma [0] 3 2 2 7 6 7 2" xfId="40233"/>
    <cellStyle name="Comma [0] 2 3 9 6 2 7" xfId="40234"/>
    <cellStyle name="Comma [0] 2 3 9 6 3 2 2 2" xfId="40235"/>
    <cellStyle name="Comma [0] 2 3 9 6 3 2 3" xfId="40236"/>
    <cellStyle name="Comma [0] 2 3 9 6 3 2 4" xfId="40237"/>
    <cellStyle name="Comma [0] 2 3 9 6 3 2 5" xfId="40238"/>
    <cellStyle name="Comma [0] 2 3 9 6 3 3" xfId="40239"/>
    <cellStyle name="Comma [0] 2 3 9 6 3 3 2" xfId="40240"/>
    <cellStyle name="Comma [0] 3 12 5 2 3" xfId="40241"/>
    <cellStyle name="Comma [0] 2 3 9 6 3 4" xfId="40242"/>
    <cellStyle name="Comma [0] 2 3 9 6 3 4 2" xfId="40243"/>
    <cellStyle name="Comma [0] 3 12 5 3 3" xfId="40244"/>
    <cellStyle name="Comma [0] 2 3 9 6 3 5" xfId="40245"/>
    <cellStyle name="Comma [0] 5 13 3 3 2" xfId="40246"/>
    <cellStyle name="Comma [0] 2 3 9 6 3 6" xfId="40247"/>
    <cellStyle name="Comma [0] 2 3 9 6 3 7" xfId="40248"/>
    <cellStyle name="Comma [0] 3 2 7 8 2 2 2" xfId="40249"/>
    <cellStyle name="Comma [0] 2 3 9 6 4 2" xfId="40250"/>
    <cellStyle name="Comma [0] 3 4 9 4 3 2 2" xfId="40251"/>
    <cellStyle name="Comma [0] 3 2 7 8 2 2 3" xfId="40252"/>
    <cellStyle name="Comma [0] 2 3 9 6 4 3" xfId="40253"/>
    <cellStyle name="Comma [0] 3 4 9 4 3 2 3" xfId="40254"/>
    <cellStyle name="Comma [0] 3 2 7 8 2 2 4" xfId="40255"/>
    <cellStyle name="Comma [0] 2 3 9 6 4 4" xfId="40256"/>
    <cellStyle name="Comma [0] 3 4 9 4 3 2 4" xfId="40257"/>
    <cellStyle name="Comma [0] 3 2 7 8 2 2 5" xfId="40258"/>
    <cellStyle name="Comma [0] 2 3 9 6 4 5" xfId="40259"/>
    <cellStyle name="Comma [0] 3 2 7 8 2 3 2" xfId="40260"/>
    <cellStyle name="Comma [0] 2 3 9 6 5 2" xfId="40261"/>
    <cellStyle name="Comma [0] 2 3 9 6 5 2 2" xfId="40262"/>
    <cellStyle name="Comma [0] 3 4 9 4 3 3 2" xfId="40263"/>
    <cellStyle name="Comma [0] 2 3 9 6 5 3" xfId="40264"/>
    <cellStyle name="Comma [0] 2 3 9 6 5 4" xfId="40265"/>
    <cellStyle name="Comma [0] 2 3 9 6 5 5" xfId="40266"/>
    <cellStyle name="Comma [0] 3 2 7 8 2 4 2" xfId="40267"/>
    <cellStyle name="Comma [0] 2 3 9 6 6 2" xfId="40268"/>
    <cellStyle name="Comma [0] 3 2 7 8 2 5" xfId="40269"/>
    <cellStyle name="Comma [0] 2 3 9 6 7" xfId="40270"/>
    <cellStyle name="Comma [0] 2 3 9 6 7 2" xfId="40271"/>
    <cellStyle name="Comma [0] 3 2 7 8 2 6" xfId="40272"/>
    <cellStyle name="Comma [0] 2 3 9 6 8" xfId="40273"/>
    <cellStyle name="Comma [0] 3 2 7 8 2 7" xfId="40274"/>
    <cellStyle name="Comma [0] 2 3 9 6 9" xfId="40275"/>
    <cellStyle name="Comma [0] 5 2 4" xfId="40276"/>
    <cellStyle name="Comma [0] 2 3 9 7 2 2 2" xfId="40277"/>
    <cellStyle name="Comma [0] 5 2 4 2" xfId="40278"/>
    <cellStyle name="Comma [0] 2 3 9 7 2 2 2 2" xfId="40279"/>
    <cellStyle name="Comma [0] 5 2 5" xfId="40280"/>
    <cellStyle name="Comma [0] 2 3 9 7 2 2 3" xfId="40281"/>
    <cellStyle name="Comma [0] 5 2 6" xfId="40282"/>
    <cellStyle name="Comma [0] 2 3 9 7 2 2 4" xfId="40283"/>
    <cellStyle name="Comma [0] 5 2 7" xfId="40284"/>
    <cellStyle name="Comma [0] 2 3 9 7 2 2 5" xfId="40285"/>
    <cellStyle name="Comma [0] 5 3 4" xfId="40286"/>
    <cellStyle name="Comma [0] 2 3 9 7 2 3 2" xfId="40287"/>
    <cellStyle name="Comma [0] 5 13 4 2 2" xfId="40288"/>
    <cellStyle name="Comma [0] 2 3 9 7 2 6" xfId="40289"/>
    <cellStyle name="Comma [0] 3 2 2 7 7 7 2" xfId="40290"/>
    <cellStyle name="Comma [0] 2 3 9 7 2 7" xfId="40291"/>
    <cellStyle name="Comma [0] 2 3 9 7 3 2" xfId="40292"/>
    <cellStyle name="Comma [0] 2 3 9 7 3 2 2 2" xfId="40293"/>
    <cellStyle name="Comma [0] 2 3 9 7 3 2 3" xfId="40294"/>
    <cellStyle name="Comma [0] 2 3 9 7 3 2 4" xfId="40295"/>
    <cellStyle name="Comma [0] 2 3 9 7 3 2 5" xfId="40296"/>
    <cellStyle name="Comma [0] 2 3 9 7 3 3" xfId="40297"/>
    <cellStyle name="Comma [0] 2 3 9 7 3 3 2" xfId="40298"/>
    <cellStyle name="Comma [0] 2 3 9 7 3 4" xfId="40299"/>
    <cellStyle name="Comma [0] 2 3 9 7 3 4 2" xfId="40300"/>
    <cellStyle name="Comma [0] 2 3 9 7 3 5" xfId="40301"/>
    <cellStyle name="Comma [0] 2 3 9 7 3 6" xfId="40302"/>
    <cellStyle name="Comma [0] 2 3 9 7 3 7" xfId="40303"/>
    <cellStyle name="Comma [0] 3 4 9 4 4 2 2" xfId="40304"/>
    <cellStyle name="Comma [0] 3 2 7 8 3 2 3" xfId="40305"/>
    <cellStyle name="Comma [0] 2 3 9 7 4 3" xfId="40306"/>
    <cellStyle name="Comma [0] 3 2 7 8 3 2 4" xfId="40307"/>
    <cellStyle name="Comma [0] 2 3 9 7 4 4" xfId="40308"/>
    <cellStyle name="Comma [0] 3 2 7 8 3 2 5" xfId="40309"/>
    <cellStyle name="Comma [0] 2 3 9 7 4 5" xfId="40310"/>
    <cellStyle name="Comma [0] 3 2 7 8 3 3" xfId="40311"/>
    <cellStyle name="Comma [0] 2 3 9 7 5" xfId="40312"/>
    <cellStyle name="Comma [0] 3 2 7 8 3 4" xfId="40313"/>
    <cellStyle name="Comma [0] 2 3 9 7 6" xfId="40314"/>
    <cellStyle name="Comma [0] 3 2 7 8 3 4 2" xfId="40315"/>
    <cellStyle name="Comma [0] 2 3 9 7 6 2" xfId="40316"/>
    <cellStyle name="Comma [0] 3 2 7 8 3 5" xfId="40317"/>
    <cellStyle name="Comma [0] 2 3 9 7 7" xfId="40318"/>
    <cellStyle name="Comma [0] 2 3 9 7 7 2" xfId="40319"/>
    <cellStyle name="Comma [0] 3 2 7 8 3 6" xfId="40320"/>
    <cellStyle name="Comma [0] 2 3 9 7 8" xfId="40321"/>
    <cellStyle name="Comma [0] 3 2 7 8 3 7" xfId="40322"/>
    <cellStyle name="Comma [0] 2 3 9 7 9" xfId="40323"/>
    <cellStyle name="Comma [0] 2 4 5 5 5 2" xfId="40324"/>
    <cellStyle name="Comma [0] 2 3 9 8 10" xfId="40325"/>
    <cellStyle name="Comma [0] 2 3 9 8 2 2 2" xfId="40326"/>
    <cellStyle name="Comma [0] 2 3 9 8 2 2 2 2" xfId="40327"/>
    <cellStyle name="Comma [0] 2 3 9 8 2 2 3" xfId="40328"/>
    <cellStyle name="Comma [0] 4 2 10 5 2" xfId="40329"/>
    <cellStyle name="Comma [0] 2 3 9 8 2 2 4" xfId="40330"/>
    <cellStyle name="Comma [0] 4 2 10 5 3" xfId="40331"/>
    <cellStyle name="Comma [0] 2 3 9 8 2 2 5" xfId="40332"/>
    <cellStyle name="Comma [0] 2 3 9 8 2 3 2" xfId="40333"/>
    <cellStyle name="Comma [0] 2 3 9 8 2 4 2" xfId="40334"/>
    <cellStyle name="Comma [0] 2 3 9 8 2 5" xfId="40335"/>
    <cellStyle name="Comma [0] 3 2 2 7 8 7 2" xfId="40336"/>
    <cellStyle name="Comma [0] 2 3 9 8 2 7" xfId="40337"/>
    <cellStyle name="Comma [0] 4 2 3 2 2 4 2" xfId="40338"/>
    <cellStyle name="Comma [0] 2 3 9 8 3 2" xfId="40339"/>
    <cellStyle name="Comma [0] 2 3 9 8 3 2 2 2" xfId="40340"/>
    <cellStyle name="Comma [0] 2 3 9 8 3 2 3" xfId="40341"/>
    <cellStyle name="Comma [0] 4 2 11 5 2" xfId="40342"/>
    <cellStyle name="Comma [0] 2 3 9 8 3 2 4" xfId="40343"/>
    <cellStyle name="Comma [0] 4 2 11 5 3" xfId="40344"/>
    <cellStyle name="Comma [0] 2 3 9 8 3 2 5" xfId="40345"/>
    <cellStyle name="Comma [0] 2 3 9 8 3 3" xfId="40346"/>
    <cellStyle name="Comma [0] 2 3 9 8 3 3 2" xfId="40347"/>
    <cellStyle name="Comma [0] 2 3 9 8 3 4" xfId="40348"/>
    <cellStyle name="Comma [0] 2 3 9 8 3 4 2" xfId="40349"/>
    <cellStyle name="Comma [0] 2 3 9 8 3 5" xfId="40350"/>
    <cellStyle name="Comma [0] 2 3 9 8 3 6" xfId="40351"/>
    <cellStyle name="Comma [0] 2 3 9 8 3 7" xfId="40352"/>
    <cellStyle name="Comma [0] 3 4 9 4 5 2 2" xfId="40353"/>
    <cellStyle name="Comma [0] 3 3 5 2 2 6" xfId="40354"/>
    <cellStyle name="Comma [0] 2 3 9 8 4 3" xfId="40355"/>
    <cellStyle name="Comma [0] 3 3 5 2 2 7" xfId="40356"/>
    <cellStyle name="Comma [0] 2 3 9 8 4 4" xfId="40357"/>
    <cellStyle name="Comma [0] 2 3 9 8 4 5" xfId="40358"/>
    <cellStyle name="Comma [0] 4 2 3 2 2 6" xfId="40359"/>
    <cellStyle name="Comma [0] 3 2 7 8 4 3" xfId="40360"/>
    <cellStyle name="Comma [0] 2 3 9 8 5" xfId="40361"/>
    <cellStyle name="Comma [0] 4 2 3 2 2 7" xfId="40362"/>
    <cellStyle name="Comma [0] 3 2 7 8 4 4" xfId="40363"/>
    <cellStyle name="Comma [0] 2 3 9 8 6" xfId="40364"/>
    <cellStyle name="Comma [0] 3 3 5 2 4 5" xfId="40365"/>
    <cellStyle name="Comma [0] 2 3 9 8 6 2" xfId="40366"/>
    <cellStyle name="Comma [0] 3 2 7 8 4 5" xfId="40367"/>
    <cellStyle name="Comma [0] 2 3 9 8 7" xfId="40368"/>
    <cellStyle name="Comma [0] 3 3 5 2 5 5" xfId="40369"/>
    <cellStyle name="Comma [0] 2 3 9 8 7 2" xfId="40370"/>
    <cellStyle name="Comma [0] 2 3 9 8 8" xfId="40371"/>
    <cellStyle name="Comma [0] 2 3 9 8 9" xfId="40372"/>
    <cellStyle name="Comma [0] 2 3 9 9 2 2 2" xfId="40373"/>
    <cellStyle name="Comma [0] 3 2 2 6 8 2 5" xfId="40374"/>
    <cellStyle name="Comma [0] 2 4 10 10" xfId="40375"/>
    <cellStyle name="Comma [0] 2 4 10 2" xfId="40376"/>
    <cellStyle name="Comma [0] 2 4 10 2 2" xfId="40377"/>
    <cellStyle name="Comma [0] 2 4 10 2 2 2" xfId="40378"/>
    <cellStyle name="Comma [0] 2 4 10 2 2 2 2" xfId="40379"/>
    <cellStyle name="Comma [0] 2 4 10 2 2 3" xfId="40380"/>
    <cellStyle name="Comma [0] 2 4 10 2 2 4" xfId="40381"/>
    <cellStyle name="Comma [0] 2 4 10 2 2 5" xfId="40382"/>
    <cellStyle name="Comma [0] 2 4 10 2 3" xfId="40383"/>
    <cellStyle name="Comma [0] 2 4 10 2 3 2" xfId="40384"/>
    <cellStyle name="Comma [0] 2 4 10 2 4" xfId="40385"/>
    <cellStyle name="Comma [0] 2 4 10 2 4 2" xfId="40386"/>
    <cellStyle name="Comma [0] 2 4 10 2 5" xfId="40387"/>
    <cellStyle name="Comma [0] 2 4 10 2 6" xfId="40388"/>
    <cellStyle name="Comma [0] 2 4 10 2 7" xfId="40389"/>
    <cellStyle name="Comma [0] 2 4 10 3" xfId="40390"/>
    <cellStyle name="Comma [0] 2 4 10 3 2" xfId="40391"/>
    <cellStyle name="Comma [0] 2 4 4 2 2 2 4" xfId="40392"/>
    <cellStyle name="Comma [0] 2 4 10 3 2 2" xfId="40393"/>
    <cellStyle name="Comma [0] 2 4 10 3 2 2 2" xfId="40394"/>
    <cellStyle name="Comma [0] 2 4 10 3 2 3" xfId="40395"/>
    <cellStyle name="Comma [0] 2 4 10 3 2 5" xfId="40396"/>
    <cellStyle name="Comma [0] 2 4 10 3 3" xfId="40397"/>
    <cellStyle name="Comma [0] 2 4 4 2 2 2 5" xfId="40398"/>
    <cellStyle name="Comma [0] 2 4 10 3 3 2" xfId="40399"/>
    <cellStyle name="Comma [0] 2 4 10 3 4" xfId="40400"/>
    <cellStyle name="Comma [0] 2 4 10 3 4 2" xfId="40401"/>
    <cellStyle name="Comma [0] 2 4 10 3 5" xfId="40402"/>
    <cellStyle name="Comma [0] 2 4 10 3 6" xfId="40403"/>
    <cellStyle name="Comma [0] 2 4 10 3 7" xfId="40404"/>
    <cellStyle name="Comma [0] 2 4 10 4 2" xfId="40405"/>
    <cellStyle name="Comma [0] 2 4 10 4 3" xfId="40406"/>
    <cellStyle name="Comma [0] 2 4 10 4 4" xfId="40407"/>
    <cellStyle name="Comma [0] 2 4 10 4 5" xfId="40408"/>
    <cellStyle name="Comma [0] 2 4 10 5 3" xfId="40409"/>
    <cellStyle name="Comma [0] 2 4 10 5 4" xfId="40410"/>
    <cellStyle name="Comma [0] 2 4 10 5 5" xfId="40411"/>
    <cellStyle name="Comma [0] 2 4 10 6 2" xfId="40412"/>
    <cellStyle name="Comma [0] 2 4 10 7" xfId="40413"/>
    <cellStyle name="Comma [0] 2 4 10 7 2" xfId="40414"/>
    <cellStyle name="Comma [0] 2 4 10 8" xfId="40415"/>
    <cellStyle name="Comma [0] 5 5 7 3 2 2" xfId="40416"/>
    <cellStyle name="Comma [0] 2 4 10 9" xfId="40417"/>
    <cellStyle name="Comma [0] 2 4 2 8 2 2 2 2" xfId="40418"/>
    <cellStyle name="Comma [0] 4 11 2 2 2 4" xfId="40419"/>
    <cellStyle name="Comma [0] 2 4 11 3 3 2" xfId="40420"/>
    <cellStyle name="Comma [0] 2 4 11" xfId="40421"/>
    <cellStyle name="Comma [0] 3 4 4 6 4 4" xfId="40422"/>
    <cellStyle name="Comma [0] 3 3 8 3 2 2 4" xfId="40423"/>
    <cellStyle name="Comma [0] 2 4 11 10" xfId="40424"/>
    <cellStyle name="Comma [0] 2 4 7 4 2 4 2" xfId="40425"/>
    <cellStyle name="Comma [0] 2 4 11 2" xfId="40426"/>
    <cellStyle name="Comma [0] 2 4 11 2 2" xfId="40427"/>
    <cellStyle name="Comma [0] 2 4 11 2 2 2" xfId="40428"/>
    <cellStyle name="Comma [0] 5 7 7 10" xfId="40429"/>
    <cellStyle name="Comma [0] 3 12 5 2 7" xfId="40430"/>
    <cellStyle name="Comma [0] 2 4 11 2 2 2 2" xfId="40431"/>
    <cellStyle name="Comma [0] 2 4 11 2 2 3" xfId="40432"/>
    <cellStyle name="Comma [0] 2 4 11 2 2 4" xfId="40433"/>
    <cellStyle name="Comma [0] 2 4 11 2 2 5" xfId="40434"/>
    <cellStyle name="Comma [0] 2 4 11 2 3" xfId="40435"/>
    <cellStyle name="Comma [0] 2 4 11 2 3 2" xfId="40436"/>
    <cellStyle name="Comma [0] 2 4 11 2 4" xfId="40437"/>
    <cellStyle name="Comma [0] 2 4 11 2 4 2" xfId="40438"/>
    <cellStyle name="Comma [0] 2 4 11 2 5" xfId="40439"/>
    <cellStyle name="Comma [0] 2 4 11 2 6" xfId="40440"/>
    <cellStyle name="Comma [0] 2 4 11 2 7" xfId="40441"/>
    <cellStyle name="Comma [0] 2 4 11 3 2 2" xfId="40442"/>
    <cellStyle name="Comma [0] 2 4 11 3 2 2 2" xfId="40443"/>
    <cellStyle name="Comma [0] 2 4 11 3 2 3" xfId="40444"/>
    <cellStyle name="Comma [0] 2 4 11 3 2 5" xfId="40445"/>
    <cellStyle name="Comma [0] 5 5 7 3 3 2" xfId="40446"/>
    <cellStyle name="Comma [0] 2 4 11 9" xfId="40447"/>
    <cellStyle name="Comma [0] 2 4 11 3 4 2" xfId="40448"/>
    <cellStyle name="Comma [0] 5 5 7 3 5" xfId="40449"/>
    <cellStyle name="Comma [0] 2 4 2 8 2 2 5" xfId="40450"/>
    <cellStyle name="Comma [0] 2 4 11 3 6" xfId="40451"/>
    <cellStyle name="Comma [0] 2 4 11 3 7" xfId="40452"/>
    <cellStyle name="Comma [0] 2 4 11 4" xfId="40453"/>
    <cellStyle name="Comma [0] 2 4 11 4 2 2" xfId="40454"/>
    <cellStyle name="Comma [0] 5 5 7 4 4" xfId="40455"/>
    <cellStyle name="Comma [0] 3 10 2 2 2 3" xfId="40456"/>
    <cellStyle name="Comma [0] 2 4 11 4 5" xfId="40457"/>
    <cellStyle name="Comma [0] 2 4 11 5" xfId="40458"/>
    <cellStyle name="Comma [0] 2 4 11 5 2 2" xfId="40459"/>
    <cellStyle name="Comma [0] 5 5 7 5 3" xfId="40460"/>
    <cellStyle name="Comma [0] 3 3 3 7 2 2 5" xfId="40461"/>
    <cellStyle name="Comma [0] 3 10 2 2 3 2" xfId="40462"/>
    <cellStyle name="Comma [0] 2 4 11 5 4" xfId="40463"/>
    <cellStyle name="Comma [0] 2 4 11 5 5" xfId="40464"/>
    <cellStyle name="Comma [0] 2 4 11 7" xfId="40465"/>
    <cellStyle name="Comma [0] 2 4 11 8" xfId="40466"/>
    <cellStyle name="Comma [0] 2 4 12 2 2" xfId="40467"/>
    <cellStyle name="Comma [0] 2 4 12 2 2 2" xfId="40468"/>
    <cellStyle name="Comma [0] 2 4 12 2 2 2 2" xfId="40469"/>
    <cellStyle name="Comma [0] 2 4 12 2 2 3" xfId="40470"/>
    <cellStyle name="Comma [0] 2 4 12 2 2 4" xfId="40471"/>
    <cellStyle name="Comma [0] 2 4 12 2 2 5" xfId="40472"/>
    <cellStyle name="Comma [0] 2 4 12 2 3" xfId="40473"/>
    <cellStyle name="Comma [0] 2 4 12 2 4" xfId="40474"/>
    <cellStyle name="Comma [0] 2 4 12 2 4 2" xfId="40475"/>
    <cellStyle name="Comma [0] 2 4 12 2 5" xfId="40476"/>
    <cellStyle name="Comma [0] 2 4 12 2 6" xfId="40477"/>
    <cellStyle name="Comma [0] 2 4 12 2 7" xfId="40478"/>
    <cellStyle name="Comma [0] 2 4 12 3" xfId="40479"/>
    <cellStyle name="Comma [0] 2 4 12 3 2 2" xfId="40480"/>
    <cellStyle name="Comma [0] 2 4 12 3 2 2 2" xfId="40481"/>
    <cellStyle name="Comma [0] 2 4 12 3 2 3" xfId="40482"/>
    <cellStyle name="Comma [0] 2 4 12 3 2 5" xfId="40483"/>
    <cellStyle name="Comma [0] 5 5 8 3 2 2" xfId="40484"/>
    <cellStyle name="Comma [0] 2 4 2 8 3 2 2 2" xfId="40485"/>
    <cellStyle name="Comma [0] 4 11 3 2 2 4" xfId="40486"/>
    <cellStyle name="Comma [0] 2 4 12 3 3 2" xfId="40487"/>
    <cellStyle name="Comma [0] 2 4 12 3 4 2" xfId="40488"/>
    <cellStyle name="Comma [0] 5 5 8 3 4" xfId="40489"/>
    <cellStyle name="Comma [0] 2 4 2 8 3 2 4" xfId="40490"/>
    <cellStyle name="Comma [0] 2 4 12 3 5" xfId="40491"/>
    <cellStyle name="Comma [0] 5 5 8 3 5" xfId="40492"/>
    <cellStyle name="Comma [0] 2 4 2 8 3 2 5" xfId="40493"/>
    <cellStyle name="Comma [0] 2 4 12 3 6" xfId="40494"/>
    <cellStyle name="Comma [0] 2 4 12 3 7" xfId="40495"/>
    <cellStyle name="Comma [0] 2 4 12 4 2 2" xfId="40496"/>
    <cellStyle name="Comma [0] 5 5 8 4 4" xfId="40497"/>
    <cellStyle name="Comma [0] 3 10 2 3 2 3" xfId="40498"/>
    <cellStyle name="Comma [0] 3 4 8 6 10" xfId="40499"/>
    <cellStyle name="Comma [0] 2 4 12 4 5" xfId="40500"/>
    <cellStyle name="Comma [0] 2 4 12 5" xfId="40501"/>
    <cellStyle name="Comma [0] 2 4 12 5 2 2" xfId="40502"/>
    <cellStyle name="Comma [0] 5 5 8 5 2" xfId="40503"/>
    <cellStyle name="Comma [0] 3 3 3 7 3 2 4" xfId="40504"/>
    <cellStyle name="Comma [0] 2 4 2 8 3 4 2" xfId="40505"/>
    <cellStyle name="Comma [0] 2 4 12 5 3" xfId="40506"/>
    <cellStyle name="Comma [0] 5 5 8 5 3" xfId="40507"/>
    <cellStyle name="Comma [0] 3 3 3 7 3 2 5" xfId="40508"/>
    <cellStyle name="Comma [0] 3 10 2 3 3 2" xfId="40509"/>
    <cellStyle name="Comma [0] 2 4 12 5 4" xfId="40510"/>
    <cellStyle name="Comma [0] 2 4 12 5 5" xfId="40511"/>
    <cellStyle name="Comma [0] 2 4 12 6" xfId="40512"/>
    <cellStyle name="Comma [0] 2 4 12 7" xfId="40513"/>
    <cellStyle name="Comma [0] 2 4 12 7 2" xfId="40514"/>
    <cellStyle name="Comma [0] 2 4 13 10" xfId="40515"/>
    <cellStyle name="Comma [0] 2 4 13 2" xfId="40516"/>
    <cellStyle name="Comma [0] 2 4 13 2 2" xfId="40517"/>
    <cellStyle name="Comma [0] 2 4 13 2 2 2" xfId="40518"/>
    <cellStyle name="Comma [0] 2 4 13 2 2 2 2" xfId="40519"/>
    <cellStyle name="Comma [0] 2 4 13 2 2 3" xfId="40520"/>
    <cellStyle name="Comma [0] 2 4 13 2 2 4" xfId="40521"/>
    <cellStyle name="Comma [0] 2 4 13 2 2 5" xfId="40522"/>
    <cellStyle name="Comma [0] 2 4 13 2 3" xfId="40523"/>
    <cellStyle name="Comma [0] 2 4 13 2 4" xfId="40524"/>
    <cellStyle name="Comma [0] 2 4 13 3" xfId="40525"/>
    <cellStyle name="Comma [0] 2 4 13 3 2 2" xfId="40526"/>
    <cellStyle name="Comma [0] 2 4 13 3 2 3" xfId="40527"/>
    <cellStyle name="Comma [0] 2 4 13 3 2 5" xfId="40528"/>
    <cellStyle name="Comma [0] 4 11 4 2 2 4" xfId="40529"/>
    <cellStyle name="Comma [0] 2 4 13 3 3 2" xfId="40530"/>
    <cellStyle name="Comma [0] 2 4 13 4" xfId="40531"/>
    <cellStyle name="Comma [0] 2 4 13 4 2 2" xfId="40532"/>
    <cellStyle name="Comma [0] 2 4 13 5" xfId="40533"/>
    <cellStyle name="Comma [0] 2 4 13 5 2 2" xfId="40534"/>
    <cellStyle name="Comma [0] 2 4 13 5 3" xfId="40535"/>
    <cellStyle name="Comma [0] 2 4 4 17" xfId="40536"/>
    <cellStyle name="Comma [0] 2 4 13 5 4" xfId="40537"/>
    <cellStyle name="Comma [0] 2 4 4 18" xfId="40538"/>
    <cellStyle name="Comma [0] 2 4 13 6" xfId="40539"/>
    <cellStyle name="Comma [0] 2 4 13 7" xfId="40540"/>
    <cellStyle name="Comma [0] 2 4 13 7 2" xfId="40541"/>
    <cellStyle name="Comma [0] 2 4 14 2" xfId="40542"/>
    <cellStyle name="Comma [0] 2 4 14 2 2" xfId="40543"/>
    <cellStyle name="Comma [0] 2 4 14 2 2 2" xfId="40544"/>
    <cellStyle name="Comma [0] 2 4 14 2 2 3" xfId="40545"/>
    <cellStyle name="Comma [0] 2 4 14 2 2 4" xfId="40546"/>
    <cellStyle name="Comma [0] 2 4 14 2 3" xfId="40547"/>
    <cellStyle name="Comma [0] 5 7 4 3 2 5" xfId="40548"/>
    <cellStyle name="Comma [0] 2 4 14 2 3 2" xfId="40549"/>
    <cellStyle name="Comma [0] 2 4 14 2 4" xfId="40550"/>
    <cellStyle name="Comma [0] 2 4 14 2 4 2" xfId="40551"/>
    <cellStyle name="Comma [0] 2 4 14 3" xfId="40552"/>
    <cellStyle name="Comma [0] 4 2 4 13 4" xfId="40553"/>
    <cellStyle name="Comma [0] 2 4 14 3 2 2" xfId="40554"/>
    <cellStyle name="Comma [0] 2 4 14 3 2 2 2" xfId="40555"/>
    <cellStyle name="Comma [0] 4 2 4 13 5" xfId="40556"/>
    <cellStyle name="Comma [0] 2 4 14 3 2 3" xfId="40557"/>
    <cellStyle name="Comma [0] 2 4 14 3 2 5" xfId="40558"/>
    <cellStyle name="Comma [0] 4 11 5 2 2 4" xfId="40559"/>
    <cellStyle name="Comma [0] 2 4 14 3 3 2" xfId="40560"/>
    <cellStyle name="Comma [0] 2 4 14 3 4 2" xfId="40561"/>
    <cellStyle name="Comma [0] 2 4 14 4" xfId="40562"/>
    <cellStyle name="Comma [0] 2 4 14 4 2 2" xfId="40563"/>
    <cellStyle name="Comma [0] 2 4 14 5" xfId="40564"/>
    <cellStyle name="Comma [0] 2 4 14 5 3" xfId="40565"/>
    <cellStyle name="Comma [0] 2 4 14 5 4" xfId="40566"/>
    <cellStyle name="Comma [0] 2 4 14 6" xfId="40567"/>
    <cellStyle name="Comma [0] 2 4 14 7" xfId="40568"/>
    <cellStyle name="Comma [0] 2 4 14 7 2" xfId="40569"/>
    <cellStyle name="Comma [0] 2 4 15 2" xfId="40570"/>
    <cellStyle name="Comma [0] 2 4 20 2" xfId="40571"/>
    <cellStyle name="Comma [0] 2 4 15 2 2" xfId="40572"/>
    <cellStyle name="Comma [0] 2 4 15 2 2 2" xfId="40573"/>
    <cellStyle name="Comma [0] 2 4 15 2 3" xfId="40574"/>
    <cellStyle name="Comma [0] 2 4 15 2 4" xfId="40575"/>
    <cellStyle name="Comma [0] 2 4 15 3" xfId="40576"/>
    <cellStyle name="Comma [0] 2 4 15 4" xfId="40577"/>
    <cellStyle name="Comma [0] 2 4 15 5" xfId="40578"/>
    <cellStyle name="Comma [0] 2 4 15 6" xfId="40579"/>
    <cellStyle name="Comma [0] 2 4 15 7" xfId="40580"/>
    <cellStyle name="Comma [0] 2 4 16" xfId="40581"/>
    <cellStyle name="Comma [0] 2 4 21" xfId="40582"/>
    <cellStyle name="Comma [0] 2 4 16 2 2" xfId="40583"/>
    <cellStyle name="Comma [0] 2 4 16 2 2 2" xfId="40584"/>
    <cellStyle name="Comma [0] 2 4 16 2 3" xfId="40585"/>
    <cellStyle name="Comma [0] 2 4 16 2 4" xfId="40586"/>
    <cellStyle name="Comma [0] 2 4 17" xfId="40587"/>
    <cellStyle name="Comma [0] 2 4 22" xfId="40588"/>
    <cellStyle name="Comma [0] 2 4 17 2 2" xfId="40589"/>
    <cellStyle name="Comma [0] 3 3 2 9 2" xfId="40590"/>
    <cellStyle name="Comma [0] 2 4 17 2 3" xfId="40591"/>
    <cellStyle name="Comma [0] 3 3 2 9 3" xfId="40592"/>
    <cellStyle name="Comma [0] 2 4 17 2 4" xfId="40593"/>
    <cellStyle name="Comma [0] 2 4 17 5" xfId="40594"/>
    <cellStyle name="Comma [0] 2 4 17 6" xfId="40595"/>
    <cellStyle name="Comma [0] 3 6 3 5 2 2" xfId="40596"/>
    <cellStyle name="Comma [0] 2 4 17 7" xfId="40597"/>
    <cellStyle name="Comma [0] 2 4 18" xfId="40598"/>
    <cellStyle name="Comma [0] 2 4 23" xfId="40599"/>
    <cellStyle name="Comma [0] 2 4 18 2 2" xfId="40600"/>
    <cellStyle name="Comma [0] 2 4 18 3" xfId="40601"/>
    <cellStyle name="Comma [0] 2 4 18 5" xfId="40602"/>
    <cellStyle name="Comma [0] 2 4 19" xfId="40603"/>
    <cellStyle name="Comma [0] 2 4 24" xfId="40604"/>
    <cellStyle name="Comma [0] 2 4 19 2 2" xfId="40605"/>
    <cellStyle name="Comma [0] 2 4 2 10" xfId="40606"/>
    <cellStyle name="Comma [0] 2 4 2 10 2 5" xfId="40607"/>
    <cellStyle name="Comma [0] 2 4 2 11" xfId="40608"/>
    <cellStyle name="Comma [0] 2 4 2 11 2 3" xfId="40609"/>
    <cellStyle name="Comma [0] 2 4 2 11 2 4" xfId="40610"/>
    <cellStyle name="Comma [0] 2 4 2 11 2 5" xfId="40611"/>
    <cellStyle name="Comma [0] 5 7 7 3 2 2 2" xfId="40612"/>
    <cellStyle name="Comma [0] 2 4 2 13" xfId="40613"/>
    <cellStyle name="Comma [0] 2 4 2 13 2 2" xfId="40614"/>
    <cellStyle name="Comma [0] 2 4 2 2 2 2" xfId="40615"/>
    <cellStyle name="Comma [0] 2 4 2 2 2 2 2" xfId="40616"/>
    <cellStyle name="Comma [0] 2 4 2 2 2 2 3" xfId="40617"/>
    <cellStyle name="Comma [0] 2 4 2 2 2 2 4" xfId="40618"/>
    <cellStyle name="Comma [0] 2 4 2 2 2 3" xfId="40619"/>
    <cellStyle name="Comma [0] 2 4 2 2 2 3 2" xfId="40620"/>
    <cellStyle name="Comma [0] 2 4 2 2 2 5" xfId="40621"/>
    <cellStyle name="Comma [0] 3 2 2 2 17" xfId="40622"/>
    <cellStyle name="Comma [0] 2 4 2 2 3" xfId="40623"/>
    <cellStyle name="Comma [0] 2 4 2 2 3 2" xfId="40624"/>
    <cellStyle name="Comma [0] 2 4 2 2 3 2 2" xfId="40625"/>
    <cellStyle name="Comma [0] 2 4 2 2 3 2 3" xfId="40626"/>
    <cellStyle name="Comma [0] 2 4 2 2 3 2 4" xfId="40627"/>
    <cellStyle name="Comma [0] 2 4 2 2 3 3" xfId="40628"/>
    <cellStyle name="Comma [0] 2 4 2 2 3 4" xfId="40629"/>
    <cellStyle name="Comma [0] 4 10 6 2 6" xfId="40630"/>
    <cellStyle name="Comma [0] 2 4 2 2 3 4 2" xfId="40631"/>
    <cellStyle name="Comma [0] 2 4 2 2 3 5" xfId="40632"/>
    <cellStyle name="Comma [0] 2 4 2 2 3 7" xfId="40633"/>
    <cellStyle name="Comma [0] 3 2 2 2 18" xfId="40634"/>
    <cellStyle name="Comma [0] 2 4 2 2 4" xfId="40635"/>
    <cellStyle name="Comma [0] 2 4 2 2 4 2" xfId="40636"/>
    <cellStyle name="Comma [0] 2 4 2 2 4 2 2" xfId="40637"/>
    <cellStyle name="Comma [0] 2 4 2 2 4 3" xfId="40638"/>
    <cellStyle name="Comma [0] 2 4 2 2 4 4" xfId="40639"/>
    <cellStyle name="Comma [0] 4 3 2 5 10" xfId="40640"/>
    <cellStyle name="Comma [0] 2 4 2 2 5" xfId="40641"/>
    <cellStyle name="Comma [0] 2 4 2 2 5 2" xfId="40642"/>
    <cellStyle name="Comma [0] 2 4 2 2 5 2 2" xfId="40643"/>
    <cellStyle name="Comma [0] 2 4 2 2 5 3" xfId="40644"/>
    <cellStyle name="Comma [0] 2 4 2 2 5 4" xfId="40645"/>
    <cellStyle name="Comma [0] 2 4 2 2 6" xfId="40646"/>
    <cellStyle name="Comma [0] 4 2 7 2 4" xfId="40647"/>
    <cellStyle name="Comma [0] 2 4 2 2 7 2" xfId="40648"/>
    <cellStyle name="Comma [0] 2 4 2 2 8" xfId="40649"/>
    <cellStyle name="Comma [0] 2 4 2 2 9" xfId="40650"/>
    <cellStyle name="Comma [0] 2 4 2 3 2" xfId="40651"/>
    <cellStyle name="Comma [0] 2 4 2 3 2 2" xfId="40652"/>
    <cellStyle name="Comma [0] 2 4 2 3 2 3" xfId="40653"/>
    <cellStyle name="Comma [0] 2 4 2 3 2 4" xfId="40654"/>
    <cellStyle name="Comma [0] 2 4 2 3 3" xfId="40655"/>
    <cellStyle name="Comma [0] 2 4 2 3 3 2" xfId="40656"/>
    <cellStyle name="Comma [0] 2 4 2 3 3 3" xfId="40657"/>
    <cellStyle name="Comma [0] 2 4 2 3 3 4" xfId="40658"/>
    <cellStyle name="Comma [0] 3 4 2 6 4 2 2" xfId="40659"/>
    <cellStyle name="Comma [0] 2 4 2 3 4" xfId="40660"/>
    <cellStyle name="Comma [0] 2 4 2 3 4 2" xfId="40661"/>
    <cellStyle name="Comma [0] 2 4 8 2 2 2 5" xfId="40662"/>
    <cellStyle name="Comma [0] 2 4 2 3 4 3" xfId="40663"/>
    <cellStyle name="Comma [0] 2 4 2 3 4 4" xfId="40664"/>
    <cellStyle name="Comma [0] 2 4 2 3 5" xfId="40665"/>
    <cellStyle name="Comma [0] 2 4 2 3 5 2" xfId="40666"/>
    <cellStyle name="Comma [0] 2 4 2 3 5 3" xfId="40667"/>
    <cellStyle name="Comma [0] 2 4 2 3 5 4" xfId="40668"/>
    <cellStyle name="Comma [0] 2 4 2 3 6" xfId="40669"/>
    <cellStyle name="Comma [0] 2 4 2 3 6 2" xfId="40670"/>
    <cellStyle name="Comma [0] 4 2 8 2 4" xfId="40671"/>
    <cellStyle name="Comma [0] 2 4 2 3 7 2" xfId="40672"/>
    <cellStyle name="Comma [0] 2 4 2 3 9" xfId="40673"/>
    <cellStyle name="Comma [0] 2 4 2 4 2" xfId="40674"/>
    <cellStyle name="Comma [0] 2 4 2 4 2 2" xfId="40675"/>
    <cellStyle name="Comma [0] 2 4 2 4 2 3" xfId="40676"/>
    <cellStyle name="Comma [0] 2 4 2 4 2 4" xfId="40677"/>
    <cellStyle name="Comma [0] 2 4 2 4 3 3" xfId="40678"/>
    <cellStyle name="Comma [0] 2 4 2 4 3 4" xfId="40679"/>
    <cellStyle name="Comma [0] 2 4 2 4 4 2" xfId="40680"/>
    <cellStyle name="Comma [0] 2 4 8 2 3 2 5" xfId="40681"/>
    <cellStyle name="Comma [0] 3 4 7 6 6" xfId="40682"/>
    <cellStyle name="Comma [0] 3 3 8 6 2 4" xfId="40683"/>
    <cellStyle name="Comma [0] 2 4 6 8 2 2 2" xfId="40684"/>
    <cellStyle name="Comma [0] 3 4 7 6 7" xfId="40685"/>
    <cellStyle name="Comma [0] 3 3 8 6 2 5" xfId="40686"/>
    <cellStyle name="Comma [0] 2 4 6 8 2 2 3" xfId="40687"/>
    <cellStyle name="Comma [0] 2 4 2 4 4 3" xfId="40688"/>
    <cellStyle name="Comma [0] 3 4 7 6 8" xfId="40689"/>
    <cellStyle name="Comma [0] 3 3 8 6 2 6" xfId="40690"/>
    <cellStyle name="Comma [0] 2 4 6 8 2 2 4" xfId="40691"/>
    <cellStyle name="Comma [0] 2 4 2 4 4 4" xfId="40692"/>
    <cellStyle name="Comma [0] 3 4 7 7 6" xfId="40693"/>
    <cellStyle name="Comma [0] 3 3 8 6 3 4" xfId="40694"/>
    <cellStyle name="Comma [0] 2 4 6 8 2 3 2" xfId="40695"/>
    <cellStyle name="Comma [0] 2 4 2 4 5 2" xfId="40696"/>
    <cellStyle name="Comma [0] 3 4 7 7 7" xfId="40697"/>
    <cellStyle name="Comma [0] 3 3 8 6 3 5" xfId="40698"/>
    <cellStyle name="Comma [0] 3 14 2 2 2 2" xfId="40699"/>
    <cellStyle name="Comma [0] 2 4 2 4 5 3" xfId="40700"/>
    <cellStyle name="Comma [0] 3 4 9 10 2 2" xfId="40701"/>
    <cellStyle name="Comma [0] 2 4 2 4 5 4" xfId="40702"/>
    <cellStyle name="Comma [0] 3 4 7 8 6" xfId="40703"/>
    <cellStyle name="Comma [0] 3 3 8 6 4 4" xfId="40704"/>
    <cellStyle name="Comma [0] 3 3 7 7 2 2 4" xfId="40705"/>
    <cellStyle name="Comma [0] 2 4 6 8 2 4 2" xfId="40706"/>
    <cellStyle name="Comma [0] 2 4 2 4 6 2" xfId="40707"/>
    <cellStyle name="Comma [0] 2 4 6 8 2 5" xfId="40708"/>
    <cellStyle name="Comma [0] 2 4 2 4 7" xfId="40709"/>
    <cellStyle name="Comma [0] 4 2 9 2 4" xfId="40710"/>
    <cellStyle name="Comma [0] 2 4 2 4 7 2" xfId="40711"/>
    <cellStyle name="Comma [0] 2 4 6 8 2 6" xfId="40712"/>
    <cellStyle name="Comma [0] 2 4 2 4 8" xfId="40713"/>
    <cellStyle name="Comma [0] 4 3 3 5 4 2" xfId="40714"/>
    <cellStyle name="Comma [0] 2 4 2 5" xfId="40715"/>
    <cellStyle name="Comma [0] 4 3 3 5 4 2 2" xfId="40716"/>
    <cellStyle name="Comma [0] 2 4 2 5 2" xfId="40717"/>
    <cellStyle name="Comma [0] 5 2 7 3" xfId="40718"/>
    <cellStyle name="Comma [0] 2 4 2 5 2 2" xfId="40719"/>
    <cellStyle name="Comma [0] 5 2 7 3 2 2" xfId="40720"/>
    <cellStyle name="Comma [0] 4 3 4 10 2 3" xfId="40721"/>
    <cellStyle name="Comma [0] 2 4 2 5 2 2 2 2" xfId="40722"/>
    <cellStyle name="Comma [0] 5 2 7 3 4" xfId="40723"/>
    <cellStyle name="Comma [0] 2 4 2 5 2 2 4" xfId="40724"/>
    <cellStyle name="Comma [0] 5 2 7 4" xfId="40725"/>
    <cellStyle name="Comma [0] 2 4 2 5 2 3" xfId="40726"/>
    <cellStyle name="Comma [0] 5 2 7 5" xfId="40727"/>
    <cellStyle name="Comma [0] 2 4 2 5 2 4" xfId="40728"/>
    <cellStyle name="Comma [0] 5 2 7 5 2" xfId="40729"/>
    <cellStyle name="Comma [0] 3 3 3 4 2 2 4" xfId="40730"/>
    <cellStyle name="Comma [0] 2 4 2 5 2 4 2" xfId="40731"/>
    <cellStyle name="Comma [0] 3 4 8 5 6" xfId="40732"/>
    <cellStyle name="Comma [0] 2 4 4 11 2 2 2" xfId="40733"/>
    <cellStyle name="Comma [0] 5 2 8 3" xfId="40734"/>
    <cellStyle name="Comma [0] 2 4 2 5 3 2" xfId="40735"/>
    <cellStyle name="Comma [0] 5 2 8 3 4" xfId="40736"/>
    <cellStyle name="Comma [0] 2 4 2 5 3 2 4" xfId="40737"/>
    <cellStyle name="Comma [0] 5 2 8 4" xfId="40738"/>
    <cellStyle name="Comma [0] 2 4 2 5 3 3" xfId="40739"/>
    <cellStyle name="Comma [0] 5 2 8 5" xfId="40740"/>
    <cellStyle name="Comma [0] 2 4 2 5 3 4" xfId="40741"/>
    <cellStyle name="Comma [0] 5 2 8 5 2" xfId="40742"/>
    <cellStyle name="Comma [0] 3 3 3 4 3 2 4" xfId="40743"/>
    <cellStyle name="Comma [0] 2 4 2 5 3 4 2" xfId="40744"/>
    <cellStyle name="Comma [0] 2 4 2 5 5 3" xfId="40745"/>
    <cellStyle name="Comma [0] 3 4 9 11 2 2" xfId="40746"/>
    <cellStyle name="Comma [0] 2 4 2 5 5 4" xfId="40747"/>
    <cellStyle name="Comma [0] 4 3 3 5 4 3" xfId="40748"/>
    <cellStyle name="Comma [0] 2 4 2 6" xfId="40749"/>
    <cellStyle name="Comma [0] 5 3 7 3" xfId="40750"/>
    <cellStyle name="Comma [0] 2 4 2 6 2 2" xfId="40751"/>
    <cellStyle name="Comma [0] 5 3 7 3 2 2" xfId="40752"/>
    <cellStyle name="Comma [0] 4 3 9 10 2 3" xfId="40753"/>
    <cellStyle name="Comma [0] 2 4 2 6 2 2 2 2" xfId="40754"/>
    <cellStyle name="Comma [0] 5 3 7 3 4" xfId="40755"/>
    <cellStyle name="Comma [0] 2 4 2 6 2 2 4" xfId="40756"/>
    <cellStyle name="Comma [0] 5 3 7 3 5" xfId="40757"/>
    <cellStyle name="Comma [0] 2 4 2 6 2 2 5" xfId="40758"/>
    <cellStyle name="Comma [0] 5 3 7 4" xfId="40759"/>
    <cellStyle name="Comma [0] 2 4 2 6 2 3" xfId="40760"/>
    <cellStyle name="Comma [0] 5 3 8 3" xfId="40761"/>
    <cellStyle name="Comma [0] 2 4 2 6 3 2" xfId="40762"/>
    <cellStyle name="Comma [0] 5 3 8 4" xfId="40763"/>
    <cellStyle name="Comma [0] 2 4 2 6 3 3" xfId="40764"/>
    <cellStyle name="Comma [0] 5 3 9 4" xfId="40765"/>
    <cellStyle name="Comma [0] 2 4 2 6 4 3" xfId="40766"/>
    <cellStyle name="Comma [0] 5 4 4 2 2 2 2" xfId="40767"/>
    <cellStyle name="Comma [0] 2 4 2 6 5 2" xfId="40768"/>
    <cellStyle name="Comma [0] 2 4 2 6 5 3" xfId="40769"/>
    <cellStyle name="Comma [0] 3 4 9 12 2 2" xfId="40770"/>
    <cellStyle name="Comma [0] 2 4 2 6 5 4" xfId="40771"/>
    <cellStyle name="Comma [0] 2 4 2 6 6 2" xfId="40772"/>
    <cellStyle name="Comma [0] 5 4 4 2 2 5" xfId="40773"/>
    <cellStyle name="Comma [0] 3 4 8 7 4 2 2" xfId="40774"/>
    <cellStyle name="Comma [0] 3 3 8 7 3 2 2 2" xfId="40775"/>
    <cellStyle name="Comma [0] 2 4 2 6 8" xfId="40776"/>
    <cellStyle name="Comma [0] 2 4 2 6 9" xfId="40777"/>
    <cellStyle name="Comma [0] 4 3 3 5 4 4" xfId="40778"/>
    <cellStyle name="Comma [0] 2 4 2 7" xfId="40779"/>
    <cellStyle name="Comma [0] 3 2 2 3 5 5" xfId="40780"/>
    <cellStyle name="Comma [0] 2 4 2 7 10" xfId="40781"/>
    <cellStyle name="Comma [0] 3 2 2 3 16" xfId="40782"/>
    <cellStyle name="Comma [0] 2 4 2 7 2" xfId="40783"/>
    <cellStyle name="Comma [0] 5 4 7 3" xfId="40784"/>
    <cellStyle name="Comma [0] 2 4 2 7 2 2" xfId="40785"/>
    <cellStyle name="Comma [0] 5 4 7 3 5" xfId="40786"/>
    <cellStyle name="Comma [0] 2 4 2 7 2 2 5" xfId="40787"/>
    <cellStyle name="Comma [0] 5 4 7 4" xfId="40788"/>
    <cellStyle name="Comma [0] 2 4 2 7 2 3" xfId="40789"/>
    <cellStyle name="Comma [0] 3 4 2 2 3 4" xfId="40790"/>
    <cellStyle name="Comma [0] 2 4 4 11 4 2" xfId="40791"/>
    <cellStyle name="Comma [0] 3 2 2 3 17" xfId="40792"/>
    <cellStyle name="Comma [0] 2 4 2 7 3" xfId="40793"/>
    <cellStyle name="Comma [0] 5 4 8 3" xfId="40794"/>
    <cellStyle name="Comma [0] 2 4 2 7 3 2" xfId="40795"/>
    <cellStyle name="Comma [0] 5 4 8 3 2 2" xfId="40796"/>
    <cellStyle name="Comma [0] 2 4 2 7 3 2 2 2" xfId="40797"/>
    <cellStyle name="Comma [0] 3 10 8 3 5" xfId="40798"/>
    <cellStyle name="Comma [0] 5 4 8 3 4" xfId="40799"/>
    <cellStyle name="Comma [0] 2 4 2 7 3 2 4" xfId="40800"/>
    <cellStyle name="Comma [0] 5 4 8 3 5" xfId="40801"/>
    <cellStyle name="Comma [0] 2 4 2 7 3 2 5" xfId="40802"/>
    <cellStyle name="Comma [0] 5 4 8 4" xfId="40803"/>
    <cellStyle name="Comma [0] 2 4 2 7 3 3" xfId="40804"/>
    <cellStyle name="Comma [0] 5 4 8 5 2" xfId="40805"/>
    <cellStyle name="Comma [0] 3 3 3 6 3 2 4" xfId="40806"/>
    <cellStyle name="Comma [0] 2 4 2 7 3 4 2" xfId="40807"/>
    <cellStyle name="Comma [0] 2 4 2 7 5 2" xfId="40808"/>
    <cellStyle name="Comma [0] 2 4 2 7 5 3" xfId="40809"/>
    <cellStyle name="Comma [0] 2 4 2 7 5 4" xfId="40810"/>
    <cellStyle name="Comma [0] 2 4 2 7 6 2" xfId="40811"/>
    <cellStyle name="Comma [0] 2 4 2 7 7 2" xfId="40812"/>
    <cellStyle name="Comma [0] 2 4 2 7 8" xfId="40813"/>
    <cellStyle name="Comma [0] 2 4 2 7 9" xfId="40814"/>
    <cellStyle name="Comma [0] 4 3 3 5 4 5" xfId="40815"/>
    <cellStyle name="Comma [0] 2 4 2 8" xfId="40816"/>
    <cellStyle name="Comma [0] 4 3 8 4 2 5" xfId="40817"/>
    <cellStyle name="Comma [0] 2 4 2 8 2" xfId="40818"/>
    <cellStyle name="Comma [0] 5 5 7 3" xfId="40819"/>
    <cellStyle name="Comma [0] 4 8 7 2 2 5" xfId="40820"/>
    <cellStyle name="Comma [0] 2 4 2 8 2 2" xfId="40821"/>
    <cellStyle name="Comma [0] 5 5 7 4" xfId="40822"/>
    <cellStyle name="Comma [0] 2 4 2 8 2 3" xfId="40823"/>
    <cellStyle name="Comma [0] 4 3 8 4 2 6" xfId="40824"/>
    <cellStyle name="Comma [0] 2 4 2 8 3" xfId="40825"/>
    <cellStyle name="Comma [0] 5 5 8 3" xfId="40826"/>
    <cellStyle name="Comma [0] 2 4 2 8 3 2" xfId="40827"/>
    <cellStyle name="Comma [0] 5 5 8 4" xfId="40828"/>
    <cellStyle name="Comma [0] 2 4 2 8 3 3" xfId="40829"/>
    <cellStyle name="Comma [0] 2 4 2 8 5 4" xfId="40830"/>
    <cellStyle name="Comma [0] 2 4 2 8 7 2" xfId="40831"/>
    <cellStyle name="Comma [0] 2 4 2 9" xfId="40832"/>
    <cellStyle name="Comma [0] 4 3 8 4 3 5" xfId="40833"/>
    <cellStyle name="Comma [0] 2 4 2 9 2" xfId="40834"/>
    <cellStyle name="Comma [0] 5 6 7 3" xfId="40835"/>
    <cellStyle name="Comma [0] 4 8 7 3 2 5" xfId="40836"/>
    <cellStyle name="Comma [0] 2 4 2 9 2 2" xfId="40837"/>
    <cellStyle name="Comma [0] 5 6 7 4" xfId="40838"/>
    <cellStyle name="Comma [0] 3 2 5 4 2 2 2 2" xfId="40839"/>
    <cellStyle name="Comma [0] 2 4 2 9 2 3" xfId="40840"/>
    <cellStyle name="Comma [0] 4 3 8 4 3 6" xfId="40841"/>
    <cellStyle name="Comma [0] 2 4 2 9 3" xfId="40842"/>
    <cellStyle name="Comma [0] 3 11 10" xfId="40843"/>
    <cellStyle name="Comma [0] 5 6 8 3" xfId="40844"/>
    <cellStyle name="Comma [0] 2 4 2 9 3 2" xfId="40845"/>
    <cellStyle name="Comma [0] 2 4 3" xfId="40846"/>
    <cellStyle name="Comma [0] 3 7 3 3 6" xfId="40847"/>
    <cellStyle name="Comma [0] 2 4 3 10" xfId="40848"/>
    <cellStyle name="Comma [0] 4 4 8 2" xfId="40849"/>
    <cellStyle name="Comma [0] 2 4 3 10 2 2" xfId="40850"/>
    <cellStyle name="Comma [0] 4 4 8 2 2" xfId="40851"/>
    <cellStyle name="Comma [0] 2 4 3 10 2 2 2" xfId="40852"/>
    <cellStyle name="Comma [0] 4 4 8 3" xfId="40853"/>
    <cellStyle name="Comma [0] 2 4 3 10 2 3" xfId="40854"/>
    <cellStyle name="Comma [0] 4 4 8 4" xfId="40855"/>
    <cellStyle name="Comma [0] 2 4 3 10 2 4" xfId="40856"/>
    <cellStyle name="Comma [0] 4 4 8 5" xfId="40857"/>
    <cellStyle name="Comma [0] 2 4 3 10 2 5" xfId="40858"/>
    <cellStyle name="Comma [0] 4 4 9" xfId="40859"/>
    <cellStyle name="Comma [0] 4 3 3 12 2 2" xfId="40860"/>
    <cellStyle name="Comma [0] 2 4 3 10 3" xfId="40861"/>
    <cellStyle name="Comma [0] 4 4 9 2" xfId="40862"/>
    <cellStyle name="Comma [0] 2 4 3 10 3 2" xfId="40863"/>
    <cellStyle name="Comma [0] 5 2 2 5 2 2" xfId="40864"/>
    <cellStyle name="Comma [0] 2 4 3 10 4" xfId="40865"/>
    <cellStyle name="Comma [0] 2 4 3 10 4 2" xfId="40866"/>
    <cellStyle name="Comma [0] 2 4 3 10 5" xfId="40867"/>
    <cellStyle name="Comma [0] 2 4 3 10 6" xfId="40868"/>
    <cellStyle name="Comma [0] 2 4 3 10 7" xfId="40869"/>
    <cellStyle name="Comma [0] 4 2 3 8 2 2 2" xfId="40870"/>
    <cellStyle name="Comma [0] 3 7 3 3 7" xfId="40871"/>
    <cellStyle name="Comma [0] 2 4 3 11" xfId="40872"/>
    <cellStyle name="Comma [0] 4 5 8" xfId="40873"/>
    <cellStyle name="Comma [0] 4 2 3 8 2 2 2 2" xfId="40874"/>
    <cellStyle name="Comma [0] 2 4 3 11 2" xfId="40875"/>
    <cellStyle name="Comma [0] 4 5 8 2" xfId="40876"/>
    <cellStyle name="Comma [0] 2 4 3 11 2 2" xfId="40877"/>
    <cellStyle name="Comma [0] 4 5 8 2 2" xfId="40878"/>
    <cellStyle name="Comma [0] 2 4 3 11 2 2 2" xfId="40879"/>
    <cellStyle name="Comma [0] 4 5 8 3" xfId="40880"/>
    <cellStyle name="Comma [0] 2 4 3 11 2 3" xfId="40881"/>
    <cellStyle name="Comma [0] 4 5 8 4" xfId="40882"/>
    <cellStyle name="Comma [0] 2 4 3 11 2 4" xfId="40883"/>
    <cellStyle name="Comma [0] 4 5 9" xfId="40884"/>
    <cellStyle name="Comma [0] 2 4 3 11 3" xfId="40885"/>
    <cellStyle name="Comma [0] 2 4 3 11 4" xfId="40886"/>
    <cellStyle name="Comma [0] 2 4 3 11 4 2" xfId="40887"/>
    <cellStyle name="Comma [0] 2 4 3 11 5" xfId="40888"/>
    <cellStyle name="Comma [0] 2 4 3 11 6" xfId="40889"/>
    <cellStyle name="Comma [0] 2 4 3 11 7" xfId="40890"/>
    <cellStyle name="Comma [0] 4 6 8 2" xfId="40891"/>
    <cellStyle name="Comma [0] 2 4 3 12 2 2" xfId="40892"/>
    <cellStyle name="Comma [0] 2 4 3 12 5" xfId="40893"/>
    <cellStyle name="Comma [0] 4 7 8" xfId="40894"/>
    <cellStyle name="Comma [0] 2 4 3 13 2" xfId="40895"/>
    <cellStyle name="Comma [0] 4 7 8 2" xfId="40896"/>
    <cellStyle name="Comma [0] 2 4 3 13 2 2" xfId="40897"/>
    <cellStyle name="Comma [0] 4 7 9" xfId="40898"/>
    <cellStyle name="Comma [0] 2 4 3 13 3" xfId="40899"/>
    <cellStyle name="Comma [0] 2 4 3 13 4" xfId="40900"/>
    <cellStyle name="Comma [0] 2 4 3 13 5" xfId="40901"/>
    <cellStyle name="Comma [0] 4 8 8" xfId="40902"/>
    <cellStyle name="Comma [0] 2 4 3 14 2" xfId="40903"/>
    <cellStyle name="Comma [0] 4 7 7 7 2" xfId="40904"/>
    <cellStyle name="Comma [0] 2 4 3 15" xfId="40905"/>
    <cellStyle name="Comma [0] 4 9 8" xfId="40906"/>
    <cellStyle name="Comma [0] 2 4 3 15 2" xfId="40907"/>
    <cellStyle name="Comma [0] 2 4 3 16" xfId="40908"/>
    <cellStyle name="Comma [0] 2 4 3 17" xfId="40909"/>
    <cellStyle name="Comma [0] 2 4 3 18" xfId="40910"/>
    <cellStyle name="Comma [0] 2 4 3 2 2 2" xfId="40911"/>
    <cellStyle name="Comma [0] 2 4 3 2 2 2 2" xfId="40912"/>
    <cellStyle name="Comma [0] 3 18 9" xfId="40913"/>
    <cellStyle name="Comma [0] 2 4 3 2 2 3" xfId="40914"/>
    <cellStyle name="Comma [0] 2 4 3 2 2 3 2" xfId="40915"/>
    <cellStyle name="Comma [0] 3 3 5 7 2 2 2 2" xfId="40916"/>
    <cellStyle name="Comma [0] 2 4 3 2 2 5" xfId="40917"/>
    <cellStyle name="Comma [0] 3 2 2 7 17" xfId="40918"/>
    <cellStyle name="Comma [0] 2 4 3 2 3" xfId="40919"/>
    <cellStyle name="Comma [0] 2 4 3 2 3 2 2" xfId="40920"/>
    <cellStyle name="Comma [0] 2 4 3 2 3 3 2" xfId="40921"/>
    <cellStyle name="Comma [0] 2 4 3 2 3 4 2" xfId="40922"/>
    <cellStyle name="Comma [0] 2 4 3 2 3 5" xfId="40923"/>
    <cellStyle name="Comma [0] 2 4 3 2 3 7" xfId="40924"/>
    <cellStyle name="Comma [0] 3 2 2 7 18" xfId="40925"/>
    <cellStyle name="Comma [0] 2 4 3 2 4" xfId="40926"/>
    <cellStyle name="Comma [0] 2 4 3 2 4 2 2" xfId="40927"/>
    <cellStyle name="Comma [0] 2 4 3 2 5" xfId="40928"/>
    <cellStyle name="Comma [0] 2 4 3 2 5 3" xfId="40929"/>
    <cellStyle name="Comma [0] 2 4 3 2 5 4" xfId="40930"/>
    <cellStyle name="Comma [0] 2 4 3 2 6" xfId="40931"/>
    <cellStyle name="Comma [0] 2 4 3 2 7" xfId="40932"/>
    <cellStyle name="Comma [0] 4 3 7 2 4" xfId="40933"/>
    <cellStyle name="Comma [0] 2 4 3 2 7 2" xfId="40934"/>
    <cellStyle name="Comma [0] 2 4 3 2 8" xfId="40935"/>
    <cellStyle name="Comma [0] 2 4 3 2 9" xfId="40936"/>
    <cellStyle name="Comma [0] 2 4 3 3 2" xfId="40937"/>
    <cellStyle name="Comma [0] 2 4 3 3 2 2" xfId="40938"/>
    <cellStyle name="Comma [0] 2 4 3 3 2 3" xfId="40939"/>
    <cellStyle name="Comma [0] 2 4 3 3 2 3 2" xfId="40940"/>
    <cellStyle name="Comma [0] 2 4 3 3 2 4" xfId="40941"/>
    <cellStyle name="Comma [0] 2 4 3 3 3" xfId="40942"/>
    <cellStyle name="Comma [0] 2 4 3 3 3 2 2" xfId="40943"/>
    <cellStyle name="Comma [0] 2 4 3 3 3 3 2" xfId="40944"/>
    <cellStyle name="Comma [0] 3 3 4 2 3 2 4" xfId="40945"/>
    <cellStyle name="Comma [0] 2 4 3 3 3 4 2" xfId="40946"/>
    <cellStyle name="Comma [0] 3 4 2 6 5 2 2" xfId="40947"/>
    <cellStyle name="Comma [0] 2 4 3 3 4" xfId="40948"/>
    <cellStyle name="Comma [0] 2 4 3 3 4 2 2" xfId="40949"/>
    <cellStyle name="Comma [0] 2 4 3 3 5" xfId="40950"/>
    <cellStyle name="Comma [0] 2 4 3 3 5 2 2" xfId="40951"/>
    <cellStyle name="Comma [0] 2 4 3 3 5 3" xfId="40952"/>
    <cellStyle name="Comma [0] 2 4 3 3 5 4" xfId="40953"/>
    <cellStyle name="Comma [0] 2 4 3 3 6" xfId="40954"/>
    <cellStyle name="Comma [0] 4 2 2 5 2 2 2" xfId="40955"/>
    <cellStyle name="Comma [0] 2 4 3 3 7" xfId="40956"/>
    <cellStyle name="Comma [0] 4 3 8 2 4" xfId="40957"/>
    <cellStyle name="Comma [0] 4 2 2 5 2 2 2 2" xfId="40958"/>
    <cellStyle name="Comma [0] 2 4 3 3 7 2" xfId="40959"/>
    <cellStyle name="Comma [0] 4 2 2 5 2 2 3" xfId="40960"/>
    <cellStyle name="Comma [0] 2 4 3 3 8" xfId="40961"/>
    <cellStyle name="Comma [0] 4 2 2 5 2 2 4" xfId="40962"/>
    <cellStyle name="Comma [0] 2 4 3 3 9" xfId="40963"/>
    <cellStyle name="Comma [0] 2 4 3 4 10" xfId="40964"/>
    <cellStyle name="Comma [0] 2 4 3 4 2" xfId="40965"/>
    <cellStyle name="Comma [0] 3 3 4 10 2 4" xfId="40966"/>
    <cellStyle name="Comma [0] 2 4 3 4 2 2" xfId="40967"/>
    <cellStyle name="Comma [0] 3 3 4 10 2 5" xfId="40968"/>
    <cellStyle name="Comma [0] 2 4 3 4 2 3" xfId="40969"/>
    <cellStyle name="Comma [0] 2 4 3 4 2 4" xfId="40970"/>
    <cellStyle name="Comma [0] 3 3 4 3 2 2 4" xfId="40971"/>
    <cellStyle name="Comma [0] 2 4 3 4 2 4 2" xfId="40972"/>
    <cellStyle name="Comma [0] 3 3 4 3 3 2 4" xfId="40973"/>
    <cellStyle name="Comma [0] 2 4 3 4 3 4 2" xfId="40974"/>
    <cellStyle name="Comma [0] 3 2 2 4 5 3 6" xfId="40975"/>
    <cellStyle name="Comma [0] 2 4 6 9 2 2" xfId="40976"/>
    <cellStyle name="Comma [0] 2 4 3 4 4" xfId="40977"/>
    <cellStyle name="Comma [0] 3 2 2 4 5 3 7" xfId="40978"/>
    <cellStyle name="Comma [0] 2 4 6 9 2 3" xfId="40979"/>
    <cellStyle name="Comma [0] 2 4 3 4 5" xfId="40980"/>
    <cellStyle name="Comma [0] 3 3 9 6 3 5" xfId="40981"/>
    <cellStyle name="Comma [0] 3 14 3 2 2 2" xfId="40982"/>
    <cellStyle name="Comma [0] 2 4 3 4 5 3" xfId="40983"/>
    <cellStyle name="Comma [0] 2 4 3 4 5 4" xfId="40984"/>
    <cellStyle name="Comma [0] 2 4 6 9 2 5" xfId="40985"/>
    <cellStyle name="Comma [0] 4 2 2 5 2 3 2" xfId="40986"/>
    <cellStyle name="Comma [0] 2 4 3 4 7" xfId="40987"/>
    <cellStyle name="Comma [0] 4 3 9 2 4" xfId="40988"/>
    <cellStyle name="Comma [0] 2 4 3 4 7 2" xfId="40989"/>
    <cellStyle name="Comma [0] 2 4 3 4 8" xfId="40990"/>
    <cellStyle name="Comma [0] 2 4 3 4 9" xfId="40991"/>
    <cellStyle name="Comma [0] 3 11 7 2 2 2" xfId="40992"/>
    <cellStyle name="Comma [0] 4 3 3 5 5 2" xfId="40993"/>
    <cellStyle name="Comma [0] 2 4 3 5" xfId="40994"/>
    <cellStyle name="Comma [0] 2 4 4 4 2 2 5" xfId="40995"/>
    <cellStyle name="Comma [0] 5 7 6 3 2" xfId="40996"/>
    <cellStyle name="Comma [0] 2 4 3 5 10" xfId="40997"/>
    <cellStyle name="Comma [0] 3 2 2 4 5 4 4" xfId="40998"/>
    <cellStyle name="Comma [0] 3 11 7 2 2 2 2" xfId="40999"/>
    <cellStyle name="Comma [0] 4 3 3 5 5 2 2" xfId="41000"/>
    <cellStyle name="Comma [0] 2 4 3 5 2" xfId="41001"/>
    <cellStyle name="Comma [0] 3 3 4 11 2 4" xfId="41002"/>
    <cellStyle name="Comma [0] 2 4 3 5 2 2" xfId="41003"/>
    <cellStyle name="Comma [0] 2 4 3 5 2 2 2 2" xfId="41004"/>
    <cellStyle name="Comma [0] 3 3 4 11 2 5" xfId="41005"/>
    <cellStyle name="Comma [0] 2 4 3 5 2 3" xfId="41006"/>
    <cellStyle name="Comma [0] 2 4 3 5 2 4" xfId="41007"/>
    <cellStyle name="Comma [0] 3 3 4 4 2 2 4" xfId="41008"/>
    <cellStyle name="Comma [0] 2 4 3 5 2 4 2" xfId="41009"/>
    <cellStyle name="Comma [0] 3 2 2 4 5 4 5" xfId="41010"/>
    <cellStyle name="Comma [0] 2 4 4 12 2 2" xfId="41011"/>
    <cellStyle name="Comma [0] 2 4 3 5 3" xfId="41012"/>
    <cellStyle name="Comma [0] 2 4 6 9 3 2" xfId="41013"/>
    <cellStyle name="Comma [0] 2 4 3 5 4" xfId="41014"/>
    <cellStyle name="Comma [0] 2 4 3 5 5" xfId="41015"/>
    <cellStyle name="Comma [0] 2 4 3 5 5 3" xfId="41016"/>
    <cellStyle name="Comma [0] 2 4 3 5 5 4" xfId="41017"/>
    <cellStyle name="Comma [0] 2 4 3 5 6" xfId="41018"/>
    <cellStyle name="Comma [0] 4 2 2 5 2 4 2" xfId="41019"/>
    <cellStyle name="Comma [0] 2 4 3 5 7" xfId="41020"/>
    <cellStyle name="Comma [0] 2 4 3 5 8" xfId="41021"/>
    <cellStyle name="Comma [0] 2 4 3 5 9" xfId="41022"/>
    <cellStyle name="Comma [0] 3 11 7 2 2 3" xfId="41023"/>
    <cellStyle name="Comma [0] 4 3 3 5 5 3" xfId="41024"/>
    <cellStyle name="Comma [0] 2 4 3 6" xfId="41025"/>
    <cellStyle name="Comma [0] 2 4 3 6 10" xfId="41026"/>
    <cellStyle name="Comma [0] 2 4 3 6 2" xfId="41027"/>
    <cellStyle name="Comma [0] 2 4 3 6 2 2" xfId="41028"/>
    <cellStyle name="Comma [0] 2 4 3 6 2 2 5" xfId="41029"/>
    <cellStyle name="Comma [0] 2 4 3 6 2 3" xfId="41030"/>
    <cellStyle name="Comma [0] 2 4 3 6 3 2 2 2" xfId="41031"/>
    <cellStyle name="Comma [0] 2 4 3 6 3 2 4" xfId="41032"/>
    <cellStyle name="Comma [0] 2 4 3 6 3 2 5" xfId="41033"/>
    <cellStyle name="Comma [0] 3 3 4 5 3 2 4" xfId="41034"/>
    <cellStyle name="Comma [0] 2 4 3 6 3 4 2" xfId="41035"/>
    <cellStyle name="Comma [0] 3 4 2 3 2 5" xfId="41036"/>
    <cellStyle name="Comma [0] 3 2 8 5 5 2 2" xfId="41037"/>
    <cellStyle name="Comma [0] 2 4 6 9 4 2" xfId="41038"/>
    <cellStyle name="Comma [0] 3 2 8 2 2 2" xfId="41039"/>
    <cellStyle name="Comma [0] 2 4 3 6 4" xfId="41040"/>
    <cellStyle name="Comma [0] 5 4 4 3 2 2" xfId="41041"/>
    <cellStyle name="Comma [0] 3 2 8 2 2 3" xfId="41042"/>
    <cellStyle name="Comma [0] 2 4 3 6 5" xfId="41043"/>
    <cellStyle name="Comma [0] 2 4 3 6 5 3" xfId="41044"/>
    <cellStyle name="Comma [0] 2 4 3 6 5 4" xfId="41045"/>
    <cellStyle name="Comma [0] 5 4 4 3 2 3" xfId="41046"/>
    <cellStyle name="Comma [0] 3 2 8 2 2 4" xfId="41047"/>
    <cellStyle name="Comma [0] 2 4 3 6 6" xfId="41048"/>
    <cellStyle name="Comma [0] 5 4 4 3 2 4" xfId="41049"/>
    <cellStyle name="Comma [0] 3 2 8 2 2 5" xfId="41050"/>
    <cellStyle name="Comma [0] 2 4 3 6 7" xfId="41051"/>
    <cellStyle name="Comma [0] 5 4 4 3 2 5" xfId="41052"/>
    <cellStyle name="Comma [0] 3 4 8 7 5 2 2" xfId="41053"/>
    <cellStyle name="Comma [0] 3 2 8 2 2 6" xfId="41054"/>
    <cellStyle name="Comma [0] 2 4 3 6 8" xfId="41055"/>
    <cellStyle name="Comma [0] 3 2 8 2 2 7" xfId="41056"/>
    <cellStyle name="Comma [0] 2 4 3 6 9" xfId="41057"/>
    <cellStyle name="Comma [0] 3 11 7 2 2 4" xfId="41058"/>
    <cellStyle name="Comma [0] 4 3 3 5 5 4" xfId="41059"/>
    <cellStyle name="Comma [0] 2 4 3 7" xfId="41060"/>
    <cellStyle name="Comma [0] 3 2 2 8 16" xfId="41061"/>
    <cellStyle name="Comma [0] 2 4 3 7 2" xfId="41062"/>
    <cellStyle name="Comma [0] 2 4 3 7 2 2 5" xfId="41063"/>
    <cellStyle name="Comma [0] 3 2 2 8 17" xfId="41064"/>
    <cellStyle name="Comma [0] 2 4 3 7 3" xfId="41065"/>
    <cellStyle name="Comma [0] 4 2 12 8" xfId="41066"/>
    <cellStyle name="Comma [0] 2 4 3 7 3 2 2 2" xfId="41067"/>
    <cellStyle name="Comma [0] 2 4 3 7 3 2 4" xfId="41068"/>
    <cellStyle name="Comma [0] 4 2 4 3 10" xfId="41069"/>
    <cellStyle name="Comma [0] 2 4 3 7 3 2 5" xfId="41070"/>
    <cellStyle name="Comma [0] 3 3 4 6 3 2 4" xfId="41071"/>
    <cellStyle name="Comma [0] 2 4 3 7 3 4 2" xfId="41072"/>
    <cellStyle name="Comma [0] 3 2 8 2 3 2" xfId="41073"/>
    <cellStyle name="Comma [0] 2 4 3 7 4" xfId="41074"/>
    <cellStyle name="Comma [0] 5 4 4 3 3 2" xfId="41075"/>
    <cellStyle name="Comma [0] 3 2 8 2 3 3" xfId="41076"/>
    <cellStyle name="Comma [0] 2 4 3 7 5" xfId="41077"/>
    <cellStyle name="Comma [0] 2 4 3 7 5 3" xfId="41078"/>
    <cellStyle name="Comma [0] 2 4 3 7 5 4" xfId="41079"/>
    <cellStyle name="Comma [0] 3 2 8 2 3 4" xfId="41080"/>
    <cellStyle name="Comma [0] 2 4 3 7 6" xfId="41081"/>
    <cellStyle name="Comma [0] 3 2 8 2 3 5" xfId="41082"/>
    <cellStyle name="Comma [0] 2 4 3 7 7" xfId="41083"/>
    <cellStyle name="Comma [0] 2 4 3 7 7 2" xfId="41084"/>
    <cellStyle name="Comma [0] 3 2 8 2 3 6" xfId="41085"/>
    <cellStyle name="Comma [0] 2 4 3 7 8" xfId="41086"/>
    <cellStyle name="Comma [0] 3 2 8 2 3 7" xfId="41087"/>
    <cellStyle name="Comma [0] 2 4 3 7 9" xfId="41088"/>
    <cellStyle name="Comma [0] 3 11 7 2 2 5" xfId="41089"/>
    <cellStyle name="Comma [0] 4 3 3 5 5 5" xfId="41090"/>
    <cellStyle name="Comma [0] 2 4 3 8" xfId="41091"/>
    <cellStyle name="Comma [0] 2 4 3 8 2 2 5" xfId="41092"/>
    <cellStyle name="Comma [0] 2 4 3 8 3 2 2 2" xfId="41093"/>
    <cellStyle name="Comma [0] 2 4 3 8 3 2 4" xfId="41094"/>
    <cellStyle name="Comma [0] 4 2 9 3 10" xfId="41095"/>
    <cellStyle name="Comma [0] 2 4 3 8 3 2 5" xfId="41096"/>
    <cellStyle name="Comma [0] 2 4 3 8 3 3" xfId="41097"/>
    <cellStyle name="Comma [0] 3 3 4 7 3 2 4" xfId="41098"/>
    <cellStyle name="Comma [0] 2 4 3 8 3 4 2" xfId="41099"/>
    <cellStyle name="Comma [0] 2 4 3 8 7 2" xfId="41100"/>
    <cellStyle name="Comma [0] 4 3 8 5 3 5" xfId="41101"/>
    <cellStyle name="Comma [0] 2 4 3 9 2" xfId="41102"/>
    <cellStyle name="Comma [0] 4 8 8 3 2 5" xfId="41103"/>
    <cellStyle name="Comma [0] 2 4 3 9 2 2" xfId="41104"/>
    <cellStyle name="Comma [0] 3 2 5 4 3 2 2 2" xfId="41105"/>
    <cellStyle name="Comma [0] 2 4 3 9 2 3" xfId="41106"/>
    <cellStyle name="Comma [0] 4 3 8 5 3 6" xfId="41107"/>
    <cellStyle name="Comma [0] 2 4 3 9 3" xfId="41108"/>
    <cellStyle name="Comma [0] 2 4 4" xfId="41109"/>
    <cellStyle name="Comma [0] 3 3 8 5 6" xfId="41110"/>
    <cellStyle name="Comma [0] 2 4 4 10 2 2 2" xfId="41111"/>
    <cellStyle name="Comma [0] 2 4 4 10 2 3" xfId="41112"/>
    <cellStyle name="Comma [0] 2 4 6 7 3 2" xfId="41113"/>
    <cellStyle name="Comma [0] 2 4 4 10 2 4" xfId="41114"/>
    <cellStyle name="Comma [0] 2 4 6 7 3 3" xfId="41115"/>
    <cellStyle name="Comma [0] 2 4 4 10 4 2" xfId="41116"/>
    <cellStyle name="Comma [0] 3 2 2 2 10 2 2" xfId="41117"/>
    <cellStyle name="Comma [0] 2 4 4 10 7" xfId="41118"/>
    <cellStyle name="Comma [0] 3 2 2 2 10 3 2" xfId="41119"/>
    <cellStyle name="Comma [0] 2 4 4 11 7" xfId="41120"/>
    <cellStyle name="Comma [0] 2 4 4 12 5" xfId="41121"/>
    <cellStyle name="Comma [0] 2 4 4 5 3" xfId="41122"/>
    <cellStyle name="Comma [0] 3 2 2 4 6 4 5" xfId="41123"/>
    <cellStyle name="Comma [0] 2 4 4 13 2 2" xfId="41124"/>
    <cellStyle name="Comma [0] 2 4 4 14 2" xfId="41125"/>
    <cellStyle name="Comma [0] 2 4 4 15 2" xfId="41126"/>
    <cellStyle name="Comma [0] 2 4 4 2 2 2" xfId="41127"/>
    <cellStyle name="Comma [0] 2 4 4 2 2 2 2" xfId="41128"/>
    <cellStyle name="Comma [0] 2 4 4 2 2 2 3" xfId="41129"/>
    <cellStyle name="Comma [0] 2 4 4 2 2 3 2" xfId="41130"/>
    <cellStyle name="Comma [0] 3 3 5 7 3 2 2 2" xfId="41131"/>
    <cellStyle name="Comma [0] 2 4 4 2 2 5" xfId="41132"/>
    <cellStyle name="Comma [0] 3 9 5 2 2 2" xfId="41133"/>
    <cellStyle name="Comma [0] 2 4 4 2 3" xfId="41134"/>
    <cellStyle name="Comma [0] 3 9 5 2 2 2 2" xfId="41135"/>
    <cellStyle name="Comma [0] 2 4 4 2 3 2" xfId="41136"/>
    <cellStyle name="Comma [0] 2 4 4 2 3 3" xfId="41137"/>
    <cellStyle name="Comma [0] 2 4 4 2 3 4" xfId="41138"/>
    <cellStyle name="Comma [0] 2 4 4 2 3 5" xfId="41139"/>
    <cellStyle name="Comma [0] 2 4 4 2 3 7" xfId="41140"/>
    <cellStyle name="Comma [0] 3 9 5 2 2 3" xfId="41141"/>
    <cellStyle name="Comma [0] 2 4 4 2 4" xfId="41142"/>
    <cellStyle name="Comma [0] 2 4 4 2 4 2" xfId="41143"/>
    <cellStyle name="Comma [0] 3 4 4 8 2 2 2 2" xfId="41144"/>
    <cellStyle name="Comma [0] 2 4 4 2 4 3" xfId="41145"/>
    <cellStyle name="Comma [0] 2 4 4 2 4 4" xfId="41146"/>
    <cellStyle name="Comma [0] 2 4 4 2 5 2" xfId="41147"/>
    <cellStyle name="Comma [0] 2 4 4 2 5 3" xfId="41148"/>
    <cellStyle name="Comma [0] 3 2 10 5 10" xfId="41149"/>
    <cellStyle name="Comma [0] 2 4 4 2 5 4" xfId="41150"/>
    <cellStyle name="Comma [0] 3 9 5 2 2 5" xfId="41151"/>
    <cellStyle name="Comma [0] 2 4 4 2 6" xfId="41152"/>
    <cellStyle name="Comma [0] 2 4 4 2 7" xfId="41153"/>
    <cellStyle name="Comma [0] 4 4 7 2 4" xfId="41154"/>
    <cellStyle name="Comma [0] 2 4 4 2 7 2" xfId="41155"/>
    <cellStyle name="Comma [0] 2 4 4 3 2" xfId="41156"/>
    <cellStyle name="Comma [0] 2 4 4 3 2 2" xfId="41157"/>
    <cellStyle name="Comma [0] 2 4 4 3 2 2 2" xfId="41158"/>
    <cellStyle name="Comma [0] 2 4 4 3 2 2 3" xfId="41159"/>
    <cellStyle name="Comma [0] 2 4 4 3 2 2 4" xfId="41160"/>
    <cellStyle name="Comma [0] 3 14 7 2" xfId="41161"/>
    <cellStyle name="Comma [0] 2 4 4 3 2 2 5" xfId="41162"/>
    <cellStyle name="Comma [0] 2 4 4 3 2 3 2" xfId="41163"/>
    <cellStyle name="Comma [0] 4 2 12 2" xfId="41164"/>
    <cellStyle name="Comma [0] 2 4 4 3 2 4" xfId="41165"/>
    <cellStyle name="Comma [0] 3 9 5 2 3 2" xfId="41166"/>
    <cellStyle name="Comma [0] 2 4 4 3 3" xfId="41167"/>
    <cellStyle name="Comma [0] 2 4 4 3 3 2" xfId="41168"/>
    <cellStyle name="Comma [0] 2 4 4 3 3 3" xfId="41169"/>
    <cellStyle name="Comma [0] 4 2 13 2" xfId="41170"/>
    <cellStyle name="Comma [0] 2 4 4 3 3 4" xfId="41171"/>
    <cellStyle name="Comma [0] 4 2 13 3" xfId="41172"/>
    <cellStyle name="Comma [0] 2 4 4 3 3 5" xfId="41173"/>
    <cellStyle name="Comma [0] 4 2 13 4" xfId="41174"/>
    <cellStyle name="Comma [0] 2 4 4 3 3 6" xfId="41175"/>
    <cellStyle name="Comma [0] 2 4 4 3 4" xfId="41176"/>
    <cellStyle name="Comma [0] 2 4 4 3 4 2" xfId="41177"/>
    <cellStyle name="Comma [0] 2 4 8 4 2 2 5" xfId="41178"/>
    <cellStyle name="Comma [0] 2 4 4 3 4 3" xfId="41179"/>
    <cellStyle name="Comma [0] 4 2 14 2" xfId="41180"/>
    <cellStyle name="Comma [0] 2 4 4 3 4 4" xfId="41181"/>
    <cellStyle name="Comma [0] 2 4 4 3 5 2" xfId="41182"/>
    <cellStyle name="Comma [0] 2 4 4 3 5 3" xfId="41183"/>
    <cellStyle name="Comma [0] 4 2 20 2" xfId="41184"/>
    <cellStyle name="Comma [0] 4 2 15 2" xfId="41185"/>
    <cellStyle name="Comma [0] 2 4 4 3 5 4" xfId="41186"/>
    <cellStyle name="Comma [0] 2 4 4 3 6" xfId="41187"/>
    <cellStyle name="Comma [0] 2 4 4 3 6 2" xfId="41188"/>
    <cellStyle name="Comma [0] 4 2 2 5 3 2 2" xfId="41189"/>
    <cellStyle name="Comma [0] 2 4 4 3 7" xfId="41190"/>
    <cellStyle name="Comma [0] 4 4 8 2 4" xfId="41191"/>
    <cellStyle name="Comma [0] 4 2 2 5 3 2 2 2" xfId="41192"/>
    <cellStyle name="Comma [0] 2 4 4 3 7 2" xfId="41193"/>
    <cellStyle name="Comma [0] 4 2 2 5 3 2 4" xfId="41194"/>
    <cellStyle name="Comma [0] 2 4 4 3 9" xfId="41195"/>
    <cellStyle name="Comma [0] 2 4 4 4 2" xfId="41196"/>
    <cellStyle name="Comma [0] 2 4 4 4 2 2" xfId="41197"/>
    <cellStyle name="Comma [0] 2 4 4 4 2 2 2 2" xfId="41198"/>
    <cellStyle name="Comma [0] 3 10 10 5" xfId="41199"/>
    <cellStyle name="Comma [0] 3 11 7 6" xfId="41200"/>
    <cellStyle name="Comma [0] 2 4 4 4 2 2 4" xfId="41201"/>
    <cellStyle name="Comma [0] 4 3 5 7 2 2 2 2" xfId="41202"/>
    <cellStyle name="Comma [0] 2 4 4 4 2 3" xfId="41203"/>
    <cellStyle name="Comma [0] 2 4 4 4 2 4" xfId="41204"/>
    <cellStyle name="Comma [0] 3 3 5 3 2 2 4" xfId="41205"/>
    <cellStyle name="Comma [0] 2 4 4 4 2 4 2" xfId="41206"/>
    <cellStyle name="Comma [0] 2 4 4 4 3 2" xfId="41207"/>
    <cellStyle name="Comma [0] 2 4 4 4 3 3" xfId="41208"/>
    <cellStyle name="Comma [0] 2 4 4 4 3 4" xfId="41209"/>
    <cellStyle name="Comma [0] 2 4 4 4 3 6" xfId="41210"/>
    <cellStyle name="Comma [0] 2 4 4 4 4" xfId="41211"/>
    <cellStyle name="Comma [0] 2 4 4 4 4 2" xfId="41212"/>
    <cellStyle name="Comma [0] 2 4 8 4 3 2 5" xfId="41213"/>
    <cellStyle name="Comma [0] 2 4 4 4 4 3" xfId="41214"/>
    <cellStyle name="Comma [0] 2 4 4 4 4 4" xfId="41215"/>
    <cellStyle name="Comma [0] 2 4 4 4 5" xfId="41216"/>
    <cellStyle name="Comma [0] 2 4 4 4 5 3" xfId="41217"/>
    <cellStyle name="Comma [0] 2 4 4 4 5 4" xfId="41218"/>
    <cellStyle name="Comma [0] 2 4 4 4 6" xfId="41219"/>
    <cellStyle name="Comma [0] 2 4 4 4 6 2" xfId="41220"/>
    <cellStyle name="Comma [0] 4 2 2 5 3 3 2" xfId="41221"/>
    <cellStyle name="Comma [0] 2 4 4 4 7" xfId="41222"/>
    <cellStyle name="Comma [0] 4 4 9 2 4" xfId="41223"/>
    <cellStyle name="Comma [0] 2 4 4 4 7 2" xfId="41224"/>
    <cellStyle name="Comma [0] 2 4 4 4 9" xfId="41225"/>
    <cellStyle name="Comma [0] 3 11 7 2 3 2" xfId="41226"/>
    <cellStyle name="Comma [0] 4 3 3 5 6 2" xfId="41227"/>
    <cellStyle name="Comma [0] 2 4 4 5" xfId="41228"/>
    <cellStyle name="Comma [0] 2 4 5 11 2 2 2" xfId="41229"/>
    <cellStyle name="Comma [0] 2 4 4 5 2 2" xfId="41230"/>
    <cellStyle name="Comma [0] 4 10 10 5" xfId="41231"/>
    <cellStyle name="Comma [0] 2 4 4 5 2 2 2 2" xfId="41232"/>
    <cellStyle name="Comma [0] 5 8 6 3 2" xfId="41233"/>
    <cellStyle name="Comma [0] 2 4 8 5 10" xfId="41234"/>
    <cellStyle name="Comma [0] 2 4 4 5 2 2 5" xfId="41235"/>
    <cellStyle name="Comma [0] 2 4 4 5 2 3" xfId="41236"/>
    <cellStyle name="Comma [0] 2 4 4 5 2 4" xfId="41237"/>
    <cellStyle name="Comma [0] 3 3 5 4 2 2 4" xfId="41238"/>
    <cellStyle name="Comma [0] 2 4 4 5 2 4 2" xfId="41239"/>
    <cellStyle name="Comma [0] 2 4 4 5 2 6" xfId="41240"/>
    <cellStyle name="Comma [0] 2 4 4 5 3 2" xfId="41241"/>
    <cellStyle name="Comma [0] 2 4 4 5 3 3" xfId="41242"/>
    <cellStyle name="Comma [0] 2 4 4 5 3 4" xfId="41243"/>
    <cellStyle name="Comma [0] 2 4 4 5 3 6" xfId="41244"/>
    <cellStyle name="Comma [0] 2 4 4 5 4" xfId="41245"/>
    <cellStyle name="Comma [0] 2 4 4 5 4 2" xfId="41246"/>
    <cellStyle name="Comma [0] 2 4 4 5 4 3" xfId="41247"/>
    <cellStyle name="Comma [0] 2 4 4 5 4 4" xfId="41248"/>
    <cellStyle name="Comma [0] 2 4 4 5 5" xfId="41249"/>
    <cellStyle name="Comma [0] 2 4 4 5 5 3" xfId="41250"/>
    <cellStyle name="Comma [0] 2 4 4 5 5 4" xfId="41251"/>
    <cellStyle name="Comma [0] 2 4 4 5 6" xfId="41252"/>
    <cellStyle name="Comma [0] 2 4 4 5 6 2" xfId="41253"/>
    <cellStyle name="Comma [0] 4 3 2 10" xfId="41254"/>
    <cellStyle name="Comma [0] 4 2 2 5 3 4 2" xfId="41255"/>
    <cellStyle name="Comma [0] 2 4 4 5 7" xfId="41256"/>
    <cellStyle name="Comma [0] 4 3 2 11" xfId="41257"/>
    <cellStyle name="Comma [0] 2 4 4 5 8" xfId="41258"/>
    <cellStyle name="Comma [0] 4 3 2 12" xfId="41259"/>
    <cellStyle name="Comma [0] 2 4 4 5 9" xfId="41260"/>
    <cellStyle name="Comma [0] 2 4 4 6" xfId="41261"/>
    <cellStyle name="Comma [0] 2 4 4 6 10" xfId="41262"/>
    <cellStyle name="Comma [0] 2 4 4 6 2" xfId="41263"/>
    <cellStyle name="Comma [0] 5 3 17" xfId="41264"/>
    <cellStyle name="Comma [0] 2 4 4 6 2 2 2 2" xfId="41265"/>
    <cellStyle name="Comma [0] 2 4 4 6 2 2 5" xfId="41266"/>
    <cellStyle name="Comma [0] 2 4 4 6 3" xfId="41267"/>
    <cellStyle name="Comma [0] 4 2 9 2 3 2 3" xfId="41268"/>
    <cellStyle name="Comma [0] 2 4 4 6 3 2 2 2" xfId="41269"/>
    <cellStyle name="Comma [0] 2 4 4 6 3 2 5" xfId="41270"/>
    <cellStyle name="Comma [0] 3 3 5 5 3 2 4" xfId="41271"/>
    <cellStyle name="Comma [0] 2 4 4 6 3 4 2" xfId="41272"/>
    <cellStyle name="Comma [0] 2 4 4 6 3 5" xfId="41273"/>
    <cellStyle name="Comma [0] 2 4 4 6 3 6" xfId="41274"/>
    <cellStyle name="Comma [0] 3 2 8 3 2 2" xfId="41275"/>
    <cellStyle name="Comma [0] 2 4 4 6 4" xfId="41276"/>
    <cellStyle name="Comma [0] 3 2 8 3 2 2 5" xfId="41277"/>
    <cellStyle name="Comma [0] 3 2 2 5 14" xfId="41278"/>
    <cellStyle name="Comma [0] 2 4 4 6 4 5" xfId="41279"/>
    <cellStyle name="Comma [0] 5 4 4 4 2 2" xfId="41280"/>
    <cellStyle name="Comma [0] 3 2 8 3 2 3" xfId="41281"/>
    <cellStyle name="Comma [0] 2 4 4 6 5" xfId="41282"/>
    <cellStyle name="Comma [0] 3 2 8 3 2 3 2" xfId="41283"/>
    <cellStyle name="Comma [0] 2 4 4 6 5 2" xfId="41284"/>
    <cellStyle name="Comma [0] 2 4 4 6 5 3" xfId="41285"/>
    <cellStyle name="Comma [0] 2 4 4 6 5 4" xfId="41286"/>
    <cellStyle name="Comma [0] 2 4 4 6 5 5" xfId="41287"/>
    <cellStyle name="Comma [0] 4 3 8 7 2 2 2 2" xfId="41288"/>
    <cellStyle name="Comma [0] 3 2 8 3 2 4" xfId="41289"/>
    <cellStyle name="Comma [0] 2 4 4 6 6" xfId="41290"/>
    <cellStyle name="Comma [0] 3 2 8 3 2 4 2" xfId="41291"/>
    <cellStyle name="Comma [0] 2 4 4 6 6 2" xfId="41292"/>
    <cellStyle name="Comma [0] 3 2 8 3 2 5" xfId="41293"/>
    <cellStyle name="Comma [0] 2 4 4 6 7" xfId="41294"/>
    <cellStyle name="Comma [0] 3 2 8 3 2 6" xfId="41295"/>
    <cellStyle name="Comma [0] 2 4 4 6 8" xfId="41296"/>
    <cellStyle name="Comma [0] 3 2 8 3 2 7" xfId="41297"/>
    <cellStyle name="Comma [0] 2 4 4 6 9" xfId="41298"/>
    <cellStyle name="Comma [0] 2 4 4 7" xfId="41299"/>
    <cellStyle name="Comma [0] 2 4 4 7 2" xfId="41300"/>
    <cellStyle name="Comma [0] 2 4 4 7 2 2 2 2" xfId="41301"/>
    <cellStyle name="Comma [0] 2 4 4 7 3" xfId="41302"/>
    <cellStyle name="Comma [0] 2 4 4 7 3 2" xfId="41303"/>
    <cellStyle name="Comma [0] 2 4 4 7 3 3" xfId="41304"/>
    <cellStyle name="Comma [0] 3 3 5 6 3 2 4" xfId="41305"/>
    <cellStyle name="Comma [0] 2 4 4 7 3 4 2" xfId="41306"/>
    <cellStyle name="Comma [0] 2 4 4 7 3 5" xfId="41307"/>
    <cellStyle name="Comma [0] 2 4 4 7 3 6" xfId="41308"/>
    <cellStyle name="Comma [0] 2 4 4 7 3 7" xfId="41309"/>
    <cellStyle name="Comma [0] 3 2 8 3 3 2" xfId="41310"/>
    <cellStyle name="Comma [0] 2 4 4 7 4" xfId="41311"/>
    <cellStyle name="Comma [0] 3 2 8 3 3 2 3" xfId="41312"/>
    <cellStyle name="Comma [0] 2 4 4 7 4 3" xfId="41313"/>
    <cellStyle name="Comma [0] 3 2 8 3 3 2 5" xfId="41314"/>
    <cellStyle name="Comma [0] 2 4 4 7 4 5" xfId="41315"/>
    <cellStyle name="Comma [0] 3 2 8 3 3 3" xfId="41316"/>
    <cellStyle name="Comma [0] 2 4 4 7 5" xfId="41317"/>
    <cellStyle name="Comma [0] 3 2 8 3 3 3 2" xfId="41318"/>
    <cellStyle name="Comma [0] 2 4 4 7 5 2" xfId="41319"/>
    <cellStyle name="Comma [0] 2 4 4 7 5 3" xfId="41320"/>
    <cellStyle name="Comma [0] 2 4 4 7 5 4" xfId="41321"/>
    <cellStyle name="Comma [0] 2 4 4 7 5 5" xfId="41322"/>
    <cellStyle name="Comma [0] 3 2 8 3 3 4" xfId="41323"/>
    <cellStyle name="Comma [0] 2 4 4 7 6" xfId="41324"/>
    <cellStyle name="Comma [0] 3 2 8 3 3 4 2" xfId="41325"/>
    <cellStyle name="Comma [0] 2 4 4 7 6 2" xfId="41326"/>
    <cellStyle name="Comma [0] 3 2 8 3 3 5" xfId="41327"/>
    <cellStyle name="Comma [0] 2 4 4 7 7" xfId="41328"/>
    <cellStyle name="Comma [0] 3 2 8 3 3 6" xfId="41329"/>
    <cellStyle name="Comma [0] 2 4 4 7 8" xfId="41330"/>
    <cellStyle name="Comma [0] 3 2 8 3 3 7" xfId="41331"/>
    <cellStyle name="Comma [0] 2 4 4 7 9" xfId="41332"/>
    <cellStyle name="Comma [0] 2 4 4 8" xfId="41333"/>
    <cellStyle name="Comma [0] 2 4 4 8 10" xfId="41334"/>
    <cellStyle name="Comma [0] 2 4 4 9" xfId="41335"/>
    <cellStyle name="Comma [0] 4 3 8 6 3 5" xfId="41336"/>
    <cellStyle name="Comma [0] 2 4 4 9 2" xfId="41337"/>
    <cellStyle name="Comma [0] 4 3 8 6 3 6" xfId="41338"/>
    <cellStyle name="Comma [0] 2 4 4 9 3" xfId="41339"/>
    <cellStyle name="Comma [0] 2 4 5 10" xfId="41340"/>
    <cellStyle name="Comma [0] 3 4 9 4 2 2 2 2" xfId="41341"/>
    <cellStyle name="Comma [0] 3 11 6 2 3" xfId="41342"/>
    <cellStyle name="Comma [0] 4 3 2 5 6" xfId="41343"/>
    <cellStyle name="Comma [0] 3 2 2 9 3 4 5" xfId="41344"/>
    <cellStyle name="Comma [0] 2 4 5 10 2 2" xfId="41345"/>
    <cellStyle name="Comma [0] 3 11 6 2 3 2" xfId="41346"/>
    <cellStyle name="Comma [0] 4 3 2 5 6 2" xfId="41347"/>
    <cellStyle name="Comma [0] 2 4 5 10 2 2 2" xfId="41348"/>
    <cellStyle name="Comma [0] 3 11 6 2 4" xfId="41349"/>
    <cellStyle name="Comma [0] 4 3 2 5 7" xfId="41350"/>
    <cellStyle name="Comma [0] 2 4 5 10 2 3" xfId="41351"/>
    <cellStyle name="Comma [0] 3 11 6 2 5" xfId="41352"/>
    <cellStyle name="Comma [0] 4 3 2 5 8" xfId="41353"/>
    <cellStyle name="Comma [0] 2 4 5 10 2 4" xfId="41354"/>
    <cellStyle name="Comma [0] 3 11 6 2 6" xfId="41355"/>
    <cellStyle name="Comma [0] 4 3 2 5 9" xfId="41356"/>
    <cellStyle name="Comma [0] 2 4 5 10 2 5" xfId="41357"/>
    <cellStyle name="Comma [0] 3 11 6 3 3" xfId="41358"/>
    <cellStyle name="Comma [0] 5 6 3 2 2 3" xfId="41359"/>
    <cellStyle name="Comma [0] 4 3 2 6 6" xfId="41360"/>
    <cellStyle name="Comma [0] 3 2 2 9 3 5 5" xfId="41361"/>
    <cellStyle name="Comma [0] 2 4 5 10 3 2" xfId="41362"/>
    <cellStyle name="Comma [0] 3 11 6 4 3" xfId="41363"/>
    <cellStyle name="Comma [0] 4 3 2 7 6" xfId="41364"/>
    <cellStyle name="Comma [0] 2 4 5 10 4 2" xfId="41365"/>
    <cellStyle name="Comma [0] 2 4 5 10 5" xfId="41366"/>
    <cellStyle name="Comma [0] 2 4 5 10 6" xfId="41367"/>
    <cellStyle name="Comma [0] 2 4 5 10 7" xfId="41368"/>
    <cellStyle name="Comma [0] 2 4 5 11" xfId="41369"/>
    <cellStyle name="Comma [0] 3 11 7 2 3" xfId="41370"/>
    <cellStyle name="Comma [0] 4 3 3 5 6" xfId="41371"/>
    <cellStyle name="Comma [0] 3 2 2 9 4 4 5" xfId="41372"/>
    <cellStyle name="Comma [0] 2 4 5 11 2 2" xfId="41373"/>
    <cellStyle name="Comma [0] 3 11 7 2 4" xfId="41374"/>
    <cellStyle name="Comma [0] 4 3 3 5 7" xfId="41375"/>
    <cellStyle name="Comma [0] 4 2 4 4 2 4 2" xfId="41376"/>
    <cellStyle name="Comma [0] 2 4 5 11 2 3" xfId="41377"/>
    <cellStyle name="Comma [0] 3 11 7 2 5" xfId="41378"/>
    <cellStyle name="Comma [0] 4 3 3 5 8" xfId="41379"/>
    <cellStyle name="Comma [0] 2 4 5 11 2 4" xfId="41380"/>
    <cellStyle name="Comma [0] 3 11 7 2 6" xfId="41381"/>
    <cellStyle name="Comma [0] 4 3 3 5 9" xfId="41382"/>
    <cellStyle name="Comma [0] 2 4 5 11 2 5" xfId="41383"/>
    <cellStyle name="Comma [0] 3 2 6 10 6" xfId="41384"/>
    <cellStyle name="Comma [0] 3 10 10 2 3" xfId="41385"/>
    <cellStyle name="Comma [0] 3 11 7 3 3" xfId="41386"/>
    <cellStyle name="Comma [0] 5 6 3 3 2 3" xfId="41387"/>
    <cellStyle name="Comma [0] 4 3 3 6 6" xfId="41388"/>
    <cellStyle name="Comma [0] 3 4 7 2 2 4" xfId="41389"/>
    <cellStyle name="Comma [0] 3 2 2 9 4 5 5" xfId="41390"/>
    <cellStyle name="Comma [0] 2 4 5 11 3 2" xfId="41391"/>
    <cellStyle name="Comma [0] 3 2 6 11 6" xfId="41392"/>
    <cellStyle name="Comma [0] 3 11 7 4 3" xfId="41393"/>
    <cellStyle name="Comma [0] 4 3 3 7 6" xfId="41394"/>
    <cellStyle name="Comma [0] 3 4 7 2 3 4" xfId="41395"/>
    <cellStyle name="Comma [0] 2 4 5 11 4 2" xfId="41396"/>
    <cellStyle name="Comma [0] 2 4 5 11 5" xfId="41397"/>
    <cellStyle name="Comma [0] 2 4 5 11 6" xfId="41398"/>
    <cellStyle name="Comma [0] 2 4 5 11 7" xfId="41399"/>
    <cellStyle name="Comma [0] 2 4 5 12" xfId="41400"/>
    <cellStyle name="Comma [0] 2 4 5 12 2" xfId="41401"/>
    <cellStyle name="Comma [0] 3 11 8 2 3" xfId="41402"/>
    <cellStyle name="Comma [0] 4 3 4 5 6" xfId="41403"/>
    <cellStyle name="Comma [0] 3 2 2 9 5 4 5" xfId="41404"/>
    <cellStyle name="Comma [0] 2 4 5 12 2 2" xfId="41405"/>
    <cellStyle name="Comma [0] 4 10 4 2 2" xfId="41406"/>
    <cellStyle name="Comma [0] 2 4 5 12 3" xfId="41407"/>
    <cellStyle name="Comma [0] 4 10 4 2 3" xfId="41408"/>
    <cellStyle name="Comma [0] 2 4 5 12 4" xfId="41409"/>
    <cellStyle name="Comma [0] 4 10 4 2 4" xfId="41410"/>
    <cellStyle name="Comma [0] 2 4 5 12 5" xfId="41411"/>
    <cellStyle name="Comma [0] 2 4 5 13" xfId="41412"/>
    <cellStyle name="Comma [0] 2 4 5 13 2" xfId="41413"/>
    <cellStyle name="Comma [0] 3 11 9 2 3" xfId="41414"/>
    <cellStyle name="Comma [0] 4 3 5 5 6" xfId="41415"/>
    <cellStyle name="Comma [0] 3 2 2 9 6 4 5" xfId="41416"/>
    <cellStyle name="Comma [0] 2 4 5 13 2 2" xfId="41417"/>
    <cellStyle name="Comma [0] 4 10 4 3 2" xfId="41418"/>
    <cellStyle name="Comma [0] 2 4 5 13 3" xfId="41419"/>
    <cellStyle name="Comma [0] 4 10 4 3 3" xfId="41420"/>
    <cellStyle name="Comma [0] 2 4 5 13 4" xfId="41421"/>
    <cellStyle name="Comma [0] 2 4 5 14" xfId="41422"/>
    <cellStyle name="Comma [0] 3 2 2 5 3 2 5" xfId="41423"/>
    <cellStyle name="Comma [0] 2 4 5 14 2" xfId="41424"/>
    <cellStyle name="Comma [0] 2 4 5 2 2 2" xfId="41425"/>
    <cellStyle name="Comma [0] 3 2 2 6 2 4" xfId="41426"/>
    <cellStyle name="Comma [0] 2 4 5 2 2 2 2" xfId="41427"/>
    <cellStyle name="Comma [0] 3 2 2 6 2 4 2" xfId="41428"/>
    <cellStyle name="Comma [0] 2 4 5 2 2 2 2 2" xfId="41429"/>
    <cellStyle name="Comma [0] 3 2 2 6 2 5" xfId="41430"/>
    <cellStyle name="Comma [0] 2 4 5 2 2 2 3" xfId="41431"/>
    <cellStyle name="Comma [0] 3 2 2 6 2 7" xfId="41432"/>
    <cellStyle name="Comma [0] 2 4 5 2 2 2 5" xfId="41433"/>
    <cellStyle name="Comma [0] 3 2 2 6 3 4" xfId="41434"/>
    <cellStyle name="Comma [0] 2 4 5 2 2 3 2" xfId="41435"/>
    <cellStyle name="Comma [0] 3 9 5 3 2 2" xfId="41436"/>
    <cellStyle name="Comma [0] 2 4 5 2 3" xfId="41437"/>
    <cellStyle name="Comma [0] 3 9 5 3 2 2 2" xfId="41438"/>
    <cellStyle name="Comma [0] 2 4 5 2 3 2" xfId="41439"/>
    <cellStyle name="Comma [0] 2 4 5 2 3 3" xfId="41440"/>
    <cellStyle name="Comma [0] 3 9 5 3 2 3" xfId="41441"/>
    <cellStyle name="Comma [0] 2 4 5 2 4" xfId="41442"/>
    <cellStyle name="Comma [0] 2 4 5 2 4 2" xfId="41443"/>
    <cellStyle name="Comma [0] 3 4 4 8 3 2 2 2" xfId="41444"/>
    <cellStyle name="Comma [0] 2 4 5 2 4 3" xfId="41445"/>
    <cellStyle name="Comma [0] 4 15 2 2 2 2" xfId="41446"/>
    <cellStyle name="Comma [0] 3 9 5 3 2 4" xfId="41447"/>
    <cellStyle name="Comma [0] 2 4 5 2 5" xfId="41448"/>
    <cellStyle name="Comma [0] 2 4 5 2 5 2" xfId="41449"/>
    <cellStyle name="Comma [0] 2 4 5 2 5 3" xfId="41450"/>
    <cellStyle name="Comma [0] 3 9 5 3 2 5" xfId="41451"/>
    <cellStyle name="Comma [0] 2 4 5 2 6" xfId="41452"/>
    <cellStyle name="Comma [0] 2 4 5 2 7" xfId="41453"/>
    <cellStyle name="Comma [0] 4 5 7 2 4" xfId="41454"/>
    <cellStyle name="Comma [0] 2 4 5 2 7 2" xfId="41455"/>
    <cellStyle name="Comma [0] 2 4 5 3 10" xfId="41456"/>
    <cellStyle name="Comma [0] 2 4 5 3 2" xfId="41457"/>
    <cellStyle name="Comma [0] 2 4 5 3 2 2" xfId="41458"/>
    <cellStyle name="Comma [0] 3 2 3 6 2 4" xfId="41459"/>
    <cellStyle name="Comma [0] 2 4 5 3 2 2 2" xfId="41460"/>
    <cellStyle name="Comma [0] 3 10 3 9" xfId="41461"/>
    <cellStyle name="Comma [0] 3 2 3 6 2 4 2" xfId="41462"/>
    <cellStyle name="Comma [0] 2 4 5 3 2 2 2 2" xfId="41463"/>
    <cellStyle name="Comma [0] 3 2 3 6 2 5" xfId="41464"/>
    <cellStyle name="Comma [0] 2 4 5 3 2 2 3" xfId="41465"/>
    <cellStyle name="Comma [0] 3 2 3 6 2 7" xfId="41466"/>
    <cellStyle name="Comma [0] 2 4 5 3 2 2 5" xfId="41467"/>
    <cellStyle name="Comma [0] 3 2 3 6 3 4" xfId="41468"/>
    <cellStyle name="Comma [0] 2 4 5 3 2 3 2" xfId="41469"/>
    <cellStyle name="Comma [0] 3 10 4 9" xfId="41470"/>
    <cellStyle name="Comma [0] 3 9 5 3 3 2" xfId="41471"/>
    <cellStyle name="Comma [0] 2 4 5 3 3" xfId="41472"/>
    <cellStyle name="Comma [0] 2 4 5 3 3 2" xfId="41473"/>
    <cellStyle name="Comma [0] 2 4 5 3 4" xfId="41474"/>
    <cellStyle name="Comma [0] 2 4 5 3 4 2" xfId="41475"/>
    <cellStyle name="Comma [0] 2 4 8 5 2 2 5" xfId="41476"/>
    <cellStyle name="Comma [0] 2 4 5 3 4 3" xfId="41477"/>
    <cellStyle name="Comma [0] 2 4 5 3 5" xfId="41478"/>
    <cellStyle name="Comma [0] 2 4 5 3 5 2" xfId="41479"/>
    <cellStyle name="Comma [0] 2 4 5 3 5 3" xfId="41480"/>
    <cellStyle name="Comma [0] 2 4 5 3 6" xfId="41481"/>
    <cellStyle name="Comma [0] 2 4 5 3 6 2" xfId="41482"/>
    <cellStyle name="Comma [0] 4 2 2 5 4 2 2" xfId="41483"/>
    <cellStyle name="Comma [0] 2 4 5 3 7" xfId="41484"/>
    <cellStyle name="Comma [0] 4 5 8 2 4" xfId="41485"/>
    <cellStyle name="Comma [0] 2 4 5 3 7 2" xfId="41486"/>
    <cellStyle name="Comma [0] 2 4 5 3 9" xfId="41487"/>
    <cellStyle name="Comma [0] 2 4 5 4 2" xfId="41488"/>
    <cellStyle name="Comma [0] 2 4 5 4 2 2" xfId="41489"/>
    <cellStyle name="Comma [0] 3 2 4 6 2 4" xfId="41490"/>
    <cellStyle name="Comma [0] 2 4 5 4 2 2 2" xfId="41491"/>
    <cellStyle name="Comma [0] 3 2 12 3 6" xfId="41492"/>
    <cellStyle name="Comma [0] 3 4 4 17" xfId="41493"/>
    <cellStyle name="Comma [0] 3 2 4 6 2 4 2" xfId="41494"/>
    <cellStyle name="Comma [0] 2 4 5 4 2 2 2 2" xfId="41495"/>
    <cellStyle name="Comma [0] 3 2 4 6 2 5" xfId="41496"/>
    <cellStyle name="Comma [0] 2 4 5 4 2 2 3" xfId="41497"/>
    <cellStyle name="Comma [0] 3 2 12 3 7" xfId="41498"/>
    <cellStyle name="Comma [0] 3 2 4 6 2 6" xfId="41499"/>
    <cellStyle name="Comma [0] 2 4 5 4 2 2 4" xfId="41500"/>
    <cellStyle name="Comma [0] 3 2 4 6 2 7" xfId="41501"/>
    <cellStyle name="Comma [0] 2 4 5 4 2 2 5" xfId="41502"/>
    <cellStyle name="Comma [0] 4 3 5 7 3 2 2 2" xfId="41503"/>
    <cellStyle name="Comma [0] 2 4 5 4 2 3" xfId="41504"/>
    <cellStyle name="Comma [0] 3 2 4 6 3 4" xfId="41505"/>
    <cellStyle name="Comma [0] 2 4 5 4 2 3 2" xfId="41506"/>
    <cellStyle name="Comma [0] 3 9 5 3 4 2" xfId="41507"/>
    <cellStyle name="Comma [0] 2 4 5 4 3" xfId="41508"/>
    <cellStyle name="Comma [0] 2 4 5 4 3 2" xfId="41509"/>
    <cellStyle name="Comma [0] 2 4 5 4 3 3" xfId="41510"/>
    <cellStyle name="Comma [0] 2 4 5 4 4" xfId="41511"/>
    <cellStyle name="Comma [0] 2 4 5 4 4 2" xfId="41512"/>
    <cellStyle name="Comma [0] 2 4 8 5 3 2 5" xfId="41513"/>
    <cellStyle name="Comma [0] 2 4 5 4 4 3" xfId="41514"/>
    <cellStyle name="Comma [0] 2 4 5 4 5" xfId="41515"/>
    <cellStyle name="Comma [0] 2 4 5 4 5 3" xfId="41516"/>
    <cellStyle name="Comma [0] 2 4 5 5 2" xfId="41517"/>
    <cellStyle name="Comma [0] 2 4 5 5 2 2" xfId="41518"/>
    <cellStyle name="Comma [0] 3 2 5 6 2 4" xfId="41519"/>
    <cellStyle name="Comma [0] 2 4 5 5 2 2 2" xfId="41520"/>
    <cellStyle name="Comma [0] 3 2 5 6 2 4 2" xfId="41521"/>
    <cellStyle name="Comma [0] 2 4 5 5 2 2 2 2" xfId="41522"/>
    <cellStyle name="Comma [0] 3 2 5 6 2 5" xfId="41523"/>
    <cellStyle name="Comma [0] 2 4 5 5 2 2 3" xfId="41524"/>
    <cellStyle name="Comma [0] 3 2 5 6 3 4" xfId="41525"/>
    <cellStyle name="Comma [0] 2 4 5 5 2 3 2" xfId="41526"/>
    <cellStyle name="Comma [0] 2 4 5 5 3" xfId="41527"/>
    <cellStyle name="Comma [0] 2 4 5 5 3 2" xfId="41528"/>
    <cellStyle name="Comma [0] 2 4 5 5 3 3" xfId="41529"/>
    <cellStyle name="Comma [0] 2 4 5 5 4" xfId="41530"/>
    <cellStyle name="Comma [0] 2 4 5 5 4 2" xfId="41531"/>
    <cellStyle name="Comma [0] 2 4 5 5 4 3" xfId="41532"/>
    <cellStyle name="Comma [0] 2 4 5 5 5" xfId="41533"/>
    <cellStyle name="Comma [0] 2 4 5 5 5 3" xfId="41534"/>
    <cellStyle name="Comma [0] 3 2 2 2 7 5 2 2" xfId="41535"/>
    <cellStyle name="Comma [0] 2 4 5 6" xfId="41536"/>
    <cellStyle name="Comma [0] 3 3 3 4 9" xfId="41537"/>
    <cellStyle name="Comma [0] 2 4 5 6 10" xfId="41538"/>
    <cellStyle name="Comma [0] 2 4 5 6 2" xfId="41539"/>
    <cellStyle name="Comma [0] 3 2 2 3 2 3 6" xfId="41540"/>
    <cellStyle name="Comma [0] 2 4 5 6 2 2" xfId="41541"/>
    <cellStyle name="Comma [0] 3 2 2 3 2 3 7" xfId="41542"/>
    <cellStyle name="Comma [0] 2 4 5 6 2 3" xfId="41543"/>
    <cellStyle name="Comma [0] 2 4 5 6 3" xfId="41544"/>
    <cellStyle name="Comma [0] 2 4 5 6 3 2" xfId="41545"/>
    <cellStyle name="Comma [0] 2 4 5 6 3 3" xfId="41546"/>
    <cellStyle name="Comma [0] 3 2 8 4 2 2" xfId="41547"/>
    <cellStyle name="Comma [0] 2 4 5 6 4" xfId="41548"/>
    <cellStyle name="Comma [0] 3 2 8 4 2 2 2" xfId="41549"/>
    <cellStyle name="Comma [0] 2 4 5 6 4 2" xfId="41550"/>
    <cellStyle name="Comma [0] 3 2 8 4 2 2 3" xfId="41551"/>
    <cellStyle name="Comma [0] 2 4 5 6 4 3" xfId="41552"/>
    <cellStyle name="Comma [0] 3 2 8 4 2 2 5" xfId="41553"/>
    <cellStyle name="Comma [0] 2 4 5 6 4 5" xfId="41554"/>
    <cellStyle name="Comma [0] 5 4 4 5 2 2" xfId="41555"/>
    <cellStyle name="Comma [0] 3 2 8 4 2 3" xfId="41556"/>
    <cellStyle name="Comma [0] 2 4 5 6 5" xfId="41557"/>
    <cellStyle name="Comma [0] 3 2 8 4 2 3 2" xfId="41558"/>
    <cellStyle name="Comma [0] 2 4 5 6 5 2" xfId="41559"/>
    <cellStyle name="Comma [0] 3 2 6 9 2 4" xfId="41560"/>
    <cellStyle name="Comma [0] 2 4 5 6 5 2 2" xfId="41561"/>
    <cellStyle name="Comma [0] 2 4 5 6 5 3" xfId="41562"/>
    <cellStyle name="Comma [0] 2 4 5 6 5 5" xfId="41563"/>
    <cellStyle name="Comma [0] 2 4 5 7" xfId="41564"/>
    <cellStyle name="Comma [0] 2 4 5 7 2" xfId="41565"/>
    <cellStyle name="Comma [0] 2 4 5 7 3" xfId="41566"/>
    <cellStyle name="Comma [0] 2 4 5 7 3 2" xfId="41567"/>
    <cellStyle name="Comma [0] 2 4 5 7 3 3" xfId="41568"/>
    <cellStyle name="Comma [0] 2 4 5 7 3 5" xfId="41569"/>
    <cellStyle name="Comma [0] 2 4 5 7 3 6" xfId="41570"/>
    <cellStyle name="Comma [0] 2 4 5 7 3 7" xfId="41571"/>
    <cellStyle name="Comma [0] 3 2 8 4 3 2" xfId="41572"/>
    <cellStyle name="Comma [0] 2 4 5 7 4" xfId="41573"/>
    <cellStyle name="Comma [0] 3 2 8 4 3 2 3" xfId="41574"/>
    <cellStyle name="Comma [0] 2 4 5 7 4 3" xfId="41575"/>
    <cellStyle name="Comma [0] 3 2 8 4 3 2 5" xfId="41576"/>
    <cellStyle name="Comma [0] 2 4 5 7 4 5" xfId="41577"/>
    <cellStyle name="Comma [0] 3 2 8 4 3 3" xfId="41578"/>
    <cellStyle name="Comma [0] 2 4 5 7 5" xfId="41579"/>
    <cellStyle name="Comma [0] 3 2 8 4 3 3 2" xfId="41580"/>
    <cellStyle name="Comma [0] 2 4 5 7 5 2" xfId="41581"/>
    <cellStyle name="Comma [0] 3 2 7 9 2 4" xfId="41582"/>
    <cellStyle name="Comma [0] 2 4 5 7 5 2 2" xfId="41583"/>
    <cellStyle name="Comma [0] 2 4 5 7 5 3" xfId="41584"/>
    <cellStyle name="Comma [0] 2 4 5 7 5 4" xfId="41585"/>
    <cellStyle name="Comma [0] 2 4 5 7 5 5" xfId="41586"/>
    <cellStyle name="Comma [0] 4 3 8 7 3 6" xfId="41587"/>
    <cellStyle name="Comma [0] 2 4 5 9 3" xfId="41588"/>
    <cellStyle name="Comma [0] 3 2 8 4 5 3" xfId="41589"/>
    <cellStyle name="Comma [0] 2 4 5 9 5" xfId="41590"/>
    <cellStyle name="Comma [0] 5 3 7 4 2 2" xfId="41591"/>
    <cellStyle name="Comma [0] 2 4 6 10 2" xfId="41592"/>
    <cellStyle name="Comma [0] 2 4 6 10 2 3" xfId="41593"/>
    <cellStyle name="Comma [0] 3 12 2 6" xfId="41594"/>
    <cellStyle name="Comma [0] 2 4 6 10 2 4" xfId="41595"/>
    <cellStyle name="Comma [0] 3 12 2 7" xfId="41596"/>
    <cellStyle name="Comma [0] 2 4 6 10 2 5" xfId="41597"/>
    <cellStyle name="Comma [0] 3 12 2 8" xfId="41598"/>
    <cellStyle name="Comma [0] 2 4 6 10 3" xfId="41599"/>
    <cellStyle name="Comma [0] 5 6 8 2 2 3" xfId="41600"/>
    <cellStyle name="Comma [0] 2 4 6 10 3 2" xfId="41601"/>
    <cellStyle name="Comma [0] 3 12 3 5" xfId="41602"/>
    <cellStyle name="Comma [0] 2 4 6 10 4 2" xfId="41603"/>
    <cellStyle name="Comma [0] 3 12 4 5" xfId="41604"/>
    <cellStyle name="Comma [0] 2 4 6 10 7" xfId="41605"/>
    <cellStyle name="Comma [0] 2 4 6 11 2" xfId="41606"/>
    <cellStyle name="Comma [0] 2 4 6 11 2 2" xfId="41607"/>
    <cellStyle name="Comma [0] 3 13 2 5" xfId="41608"/>
    <cellStyle name="Comma [0] 2 4 6 11 2 4" xfId="41609"/>
    <cellStyle name="Comma [0] 3 13 2 7" xfId="41610"/>
    <cellStyle name="Comma [0] 2 4 6 11 2 5" xfId="41611"/>
    <cellStyle name="Comma [0] 2 4 6 11 3" xfId="41612"/>
    <cellStyle name="Comma [0] 5 6 8 3 2 3" xfId="41613"/>
    <cellStyle name="Comma [0] 2 4 6 11 3 2" xfId="41614"/>
    <cellStyle name="Comma [0] 3 13 3 5" xfId="41615"/>
    <cellStyle name="Comma [0] 3 3 6 10 6" xfId="41616"/>
    <cellStyle name="Comma [0] 3 11 10 2 3" xfId="41617"/>
    <cellStyle name="Comma [0] 2 4 6 11 4" xfId="41618"/>
    <cellStyle name="Comma [0] 2 4 6 11 4 2" xfId="41619"/>
    <cellStyle name="Comma [0] 3 13 4 5" xfId="41620"/>
    <cellStyle name="Comma [0] 2 4 6 12 2" xfId="41621"/>
    <cellStyle name="Comma [0] 2 4 6 12 2 2" xfId="41622"/>
    <cellStyle name="Comma [0] 3 14 2 5" xfId="41623"/>
    <cellStyle name="Comma [0] 4 10 9 2 2" xfId="41624"/>
    <cellStyle name="Comma [0] 2 4 6 12 3" xfId="41625"/>
    <cellStyle name="Comma [0] 4 10 9 2 3" xfId="41626"/>
    <cellStyle name="Comma [0] 2 4 6 12 4" xfId="41627"/>
    <cellStyle name="Comma [0] 4 10 9 2 4" xfId="41628"/>
    <cellStyle name="Comma [0] 2 4 6 12 5" xfId="41629"/>
    <cellStyle name="Comma [0] 5 3 7 4 5" xfId="41630"/>
    <cellStyle name="Comma [0] 2 4 6 13" xfId="41631"/>
    <cellStyle name="Comma [0] 2 4 6 13 2" xfId="41632"/>
    <cellStyle name="Comma [0] 3 20 2 5" xfId="41633"/>
    <cellStyle name="Comma [0] 2 4 6 13 2 2" xfId="41634"/>
    <cellStyle name="Comma [0] 3 15 2 5" xfId="41635"/>
    <cellStyle name="Comma [0] 4 10 9 3 2" xfId="41636"/>
    <cellStyle name="Comma [0] 2 4 6 13 3" xfId="41637"/>
    <cellStyle name="Comma [0] 2 4 6 13 4" xfId="41638"/>
    <cellStyle name="Comma [0] 3 2 2 6 3 3 4 2" xfId="41639"/>
    <cellStyle name="Comma [0] 2 4 6 14" xfId="41640"/>
    <cellStyle name="Comma [0] 3 2 2 5 8 3 5" xfId="41641"/>
    <cellStyle name="Comma [0] 2 4 6 15 2" xfId="41642"/>
    <cellStyle name="Comma [0] 2 4 6 16" xfId="41643"/>
    <cellStyle name="Comma [0] 2 4 6 17" xfId="41644"/>
    <cellStyle name="Comma [0] 2 4 7 3 2 2" xfId="41645"/>
    <cellStyle name="Comma [0] 3 3 4 4 5 5" xfId="41646"/>
    <cellStyle name="Comma [0] 2 4 6 2 2" xfId="41647"/>
    <cellStyle name="Comma [0] 2 4 6 2 2 2" xfId="41648"/>
    <cellStyle name="Comma [0] 4 2 3 5 2 2 4" xfId="41649"/>
    <cellStyle name="Comma [0] 3 4 3 3 9" xfId="41650"/>
    <cellStyle name="Comma [0] 3 3 2 6 2 4 2" xfId="41651"/>
    <cellStyle name="Comma [0] 2 4 6 2 2 2 2 2" xfId="41652"/>
    <cellStyle name="Comma [0] 3 3 2 6 2 6" xfId="41653"/>
    <cellStyle name="Comma [0] 2 4 6 2 2 2 4" xfId="41654"/>
    <cellStyle name="Comma [0] 4 6 2 3 2 2 2" xfId="41655"/>
    <cellStyle name="Comma [0] 3 3 2 6 3 4" xfId="41656"/>
    <cellStyle name="Comma [0] 2 4 6 2 2 3 2" xfId="41657"/>
    <cellStyle name="Comma [0] 4 6 2 3 2 3" xfId="41658"/>
    <cellStyle name="Comma [0] 2 4 6 2 2 4" xfId="41659"/>
    <cellStyle name="Comma [0] 4 6 2 3 2 4" xfId="41660"/>
    <cellStyle name="Comma [0] 2 4 6 2 2 5" xfId="41661"/>
    <cellStyle name="Comma [0] 2 4 6 2 2 7" xfId="41662"/>
    <cellStyle name="Comma [0] 3 9 5 4 2 2" xfId="41663"/>
    <cellStyle name="Comma [0] 2 4 6 2 3" xfId="41664"/>
    <cellStyle name="Comma [0] 2 4 6 2 3 2" xfId="41665"/>
    <cellStyle name="Comma [0] 4 6 2 3 3 2" xfId="41666"/>
    <cellStyle name="Comma [0] 2 4 6 2 3 3" xfId="41667"/>
    <cellStyle name="Comma [0] 2 4 6 2 3 4" xfId="41668"/>
    <cellStyle name="Comma [0] 2 4 6 2 3 5" xfId="41669"/>
    <cellStyle name="Comma [0] 2 4 6 2 3 6" xfId="41670"/>
    <cellStyle name="Comma [0] 2 4 6 2 3 7" xfId="41671"/>
    <cellStyle name="Comma [0] 2 4 6 2 4" xfId="41672"/>
    <cellStyle name="Comma [0] 2 4 6 2 4 2" xfId="41673"/>
    <cellStyle name="Comma [0] 4 6 2 3 4 2" xfId="41674"/>
    <cellStyle name="Comma [0] 2 4 6 2 4 3" xfId="41675"/>
    <cellStyle name="Comma [0] 2 4 6 2 4 4" xfId="41676"/>
    <cellStyle name="Comma [0] 2 4 6 2 5" xfId="41677"/>
    <cellStyle name="Comma [0] 2 4 6 2 5 2" xfId="41678"/>
    <cellStyle name="Comma [0] 2 4 6 2 5 3" xfId="41679"/>
    <cellStyle name="Comma [0] 2 4 6 2 5 4" xfId="41680"/>
    <cellStyle name="Comma [0] 3 2 2 3 4 2 2 2" xfId="41681"/>
    <cellStyle name="Comma [0] 2 4 6 2 6" xfId="41682"/>
    <cellStyle name="Comma [0] 3 2 2 3 4 2 2 3" xfId="41683"/>
    <cellStyle name="Comma [0] 2 4 6 2 7" xfId="41684"/>
    <cellStyle name="Comma [0] 4 6 7 2 4" xfId="41685"/>
    <cellStyle name="Comma [0] 2 4 6 2 7 2" xfId="41686"/>
    <cellStyle name="Comma [0] 3 2 2 3 4 2 2 5" xfId="41687"/>
    <cellStyle name="Comma [0] 2 4 6 2 9" xfId="41688"/>
    <cellStyle name="Comma [0] 2 4 6 3" xfId="41689"/>
    <cellStyle name="Comma [0] 2 4 6 3 2" xfId="41690"/>
    <cellStyle name="Comma [0] 2 4 6 3 2 2" xfId="41691"/>
    <cellStyle name="Comma [0] 3 3 3 6 2 4" xfId="41692"/>
    <cellStyle name="Comma [0] 2 4 6 3 2 2 2" xfId="41693"/>
    <cellStyle name="Comma [0] 4 2 4 5 2 2 4" xfId="41694"/>
    <cellStyle name="Comma [0] 3 3 3 6 2 4 2" xfId="41695"/>
    <cellStyle name="Comma [0] 2 4 6 3 2 2 2 2" xfId="41696"/>
    <cellStyle name="Comma [0] 3 3 3 6 2 5" xfId="41697"/>
    <cellStyle name="Comma [0] 2 4 6 3 2 2 3" xfId="41698"/>
    <cellStyle name="Comma [0] 3 3 3 6 2 6" xfId="41699"/>
    <cellStyle name="Comma [0] 2 4 6 3 2 2 4" xfId="41700"/>
    <cellStyle name="Comma [0] 3 3 3 6 3 4" xfId="41701"/>
    <cellStyle name="Comma [0] 2 4 6 3 2 3 2" xfId="41702"/>
    <cellStyle name="Comma [0] 2 4 6 3 2 4" xfId="41703"/>
    <cellStyle name="Comma [0] 2 4 6 3 2 5" xfId="41704"/>
    <cellStyle name="Comma [0] 2 4 6 3 2 6" xfId="41705"/>
    <cellStyle name="Comma [0] 2 4 6 3 2 7" xfId="41706"/>
    <cellStyle name="Comma [0] 2 4 6 4" xfId="41707"/>
    <cellStyle name="Comma [0] 2 4 6 4 10" xfId="41708"/>
    <cellStyle name="Comma [0] 2 4 6 4 2" xfId="41709"/>
    <cellStyle name="Comma [0] 2 4 6 4 2 2" xfId="41710"/>
    <cellStyle name="Comma [0] 3 3 4 6 2 4" xfId="41711"/>
    <cellStyle name="Comma [0] 2 4 6 4 2 2 2" xfId="41712"/>
    <cellStyle name="Comma [0] 4 2 5 5 2 2 4" xfId="41713"/>
    <cellStyle name="Comma [0] 3 3 4 6 2 4 2" xfId="41714"/>
    <cellStyle name="Comma [0] 2 4 6 4 2 2 2 2" xfId="41715"/>
    <cellStyle name="Comma [0] 3 3 4 6 2 5" xfId="41716"/>
    <cellStyle name="Comma [0] 2 4 6 4 2 2 3" xfId="41717"/>
    <cellStyle name="Comma [0] 3 3 4 6 2 6" xfId="41718"/>
    <cellStyle name="Comma [0] 2 4 6 4 2 2 4" xfId="41719"/>
    <cellStyle name="Comma [0] 4 6 2 5 2 2" xfId="41720"/>
    <cellStyle name="Comma [0] 2 4 6 4 2 3" xfId="41721"/>
    <cellStyle name="Comma [0] 3 3 4 6 3 4" xfId="41722"/>
    <cellStyle name="Comma [0] 2 4 6 4 2 3 2" xfId="41723"/>
    <cellStyle name="Comma [0] 2 4 6 4 2 4" xfId="41724"/>
    <cellStyle name="Comma [0] 3 3 7 3 2 2 4" xfId="41725"/>
    <cellStyle name="Comma [0] 3 3 4 6 4 4" xfId="41726"/>
    <cellStyle name="Comma [0] 2 4 6 4 2 4 2" xfId="41727"/>
    <cellStyle name="Comma [0] 2 4 6 4 2 5" xfId="41728"/>
    <cellStyle name="Comma [0] 2 4 6 4 2 6" xfId="41729"/>
    <cellStyle name="Comma [0] 2 4 6 4 2 7" xfId="41730"/>
    <cellStyle name="Comma [0] 2 4 6 4 3" xfId="41731"/>
    <cellStyle name="Comma [0] 2 4 6 4 3 2" xfId="41732"/>
    <cellStyle name="Comma [0] 2 4 6 4 3 3" xfId="41733"/>
    <cellStyle name="Comma [0] 2 4 6 4 3 4" xfId="41734"/>
    <cellStyle name="Comma [0] 2 4 6 4 3 6" xfId="41735"/>
    <cellStyle name="Comma [0] 2 4 6 4 3 7" xfId="41736"/>
    <cellStyle name="Comma [0] 2 4 6 4 4" xfId="41737"/>
    <cellStyle name="Comma [0] 2 4 6 4 4 2" xfId="41738"/>
    <cellStyle name="Comma [0] 2 4 8 6 3 2 5" xfId="41739"/>
    <cellStyle name="Comma [0] 2 4 6 4 4 3" xfId="41740"/>
    <cellStyle name="Comma [0] 2 4 6 4 4 4" xfId="41741"/>
    <cellStyle name="Comma [0] 2 4 6 4 5" xfId="41742"/>
    <cellStyle name="Comma [0] 2 4 6 4 5 2" xfId="41743"/>
    <cellStyle name="Comma [0] 2 4 6 4 5 3" xfId="41744"/>
    <cellStyle name="Comma [0] 2 4 6 4 5 4" xfId="41745"/>
    <cellStyle name="Comma [0] 2 4 6 5" xfId="41746"/>
    <cellStyle name="Comma [0] 2 4 6 5 2" xfId="41747"/>
    <cellStyle name="Comma [0] 2 4 6 5 2 2" xfId="41748"/>
    <cellStyle name="Comma [0] 3 3 5 6 2 4" xfId="41749"/>
    <cellStyle name="Comma [0] 2 4 6 5 2 2 2" xfId="41750"/>
    <cellStyle name="Comma [0] 4 2 6 5 2 2 4" xfId="41751"/>
    <cellStyle name="Comma [0] 3 3 5 6 2 4 2" xfId="41752"/>
    <cellStyle name="Comma [0] 2 4 6 5 2 2 2 2" xfId="41753"/>
    <cellStyle name="Comma [0] 3 3 5 6 2 5" xfId="41754"/>
    <cellStyle name="Comma [0] 2 4 6 5 2 2 3" xfId="41755"/>
    <cellStyle name="Comma [0] 2 4 6 5 2 4" xfId="41756"/>
    <cellStyle name="Comma [0] 3 3 7 4 2 2 4" xfId="41757"/>
    <cellStyle name="Comma [0] 3 3 5 6 4 4" xfId="41758"/>
    <cellStyle name="Comma [0] 2 4 6 5 2 4 2" xfId="41759"/>
    <cellStyle name="Comma [0] 2 4 6 5 2 5" xfId="41760"/>
    <cellStyle name="Comma [0] 2 4 6 5 2 6" xfId="41761"/>
    <cellStyle name="Comma [0] 2 4 6 5 3" xfId="41762"/>
    <cellStyle name="Comma [0] 2 4 6 5 3 2" xfId="41763"/>
    <cellStyle name="Comma [0] 2 4 6 5 3 3" xfId="41764"/>
    <cellStyle name="Comma [0] 2 4 6 5 3 4" xfId="41765"/>
    <cellStyle name="Comma [0] 4 7 5 3 2 2 2" xfId="41766"/>
    <cellStyle name="Comma [0] 2 4 6 5 3 5" xfId="41767"/>
    <cellStyle name="Comma [0] 2 4 6 5 3 6" xfId="41768"/>
    <cellStyle name="Comma [0] 2 4 6 5 4" xfId="41769"/>
    <cellStyle name="Comma [0] 2 4 6 5 4 2" xfId="41770"/>
    <cellStyle name="Comma [0] 2 4 6 5 4 3" xfId="41771"/>
    <cellStyle name="Comma [0] 2 4 6 5 4 4" xfId="41772"/>
    <cellStyle name="Comma [0] 2 4 6 5 5" xfId="41773"/>
    <cellStyle name="Comma [0] 2 4 6 5 5 2" xfId="41774"/>
    <cellStyle name="Comma [0] 5 6 6 2 2 2 2" xfId="41775"/>
    <cellStyle name="Comma [0] 2 4 6 5 5 3" xfId="41776"/>
    <cellStyle name="Comma [0] 2 4 6 5 5 4" xfId="41777"/>
    <cellStyle name="Comma [0] 2 4 6 6" xfId="41778"/>
    <cellStyle name="Comma [0] 2 4 6 6 2" xfId="41779"/>
    <cellStyle name="Comma [0] 3 2 2 4 2 3 6" xfId="41780"/>
    <cellStyle name="Comma [0] 2 4 6 6 2 2" xfId="41781"/>
    <cellStyle name="Comma [0] 3 3 6 6 2 4" xfId="41782"/>
    <cellStyle name="Comma [0] 3 2 7 6 6" xfId="41783"/>
    <cellStyle name="Comma [0] 2 4 6 6 2 2 2" xfId="41784"/>
    <cellStyle name="Comma [0] 3 3 6 6 2 5" xfId="41785"/>
    <cellStyle name="Comma [0] 3 2 7 6 7" xfId="41786"/>
    <cellStyle name="Comma [0] 2 4 6 6 2 2 3" xfId="41787"/>
    <cellStyle name="Comma [0] 3 2 2 4 2 3 7" xfId="41788"/>
    <cellStyle name="Comma [0] 2 4 6 6 2 3" xfId="41789"/>
    <cellStyle name="Comma [0] 3 4 2 6 2 4" xfId="41790"/>
    <cellStyle name="Comma [0] 3 2 2 4 8 5 5" xfId="41791"/>
    <cellStyle name="Comma [0] 2 4 7 2 2 2 2" xfId="41792"/>
    <cellStyle name="Comma [0] 2 4 6 6 3" xfId="41793"/>
    <cellStyle name="Comma [0] 4 3 3 5 2 2 4" xfId="41794"/>
    <cellStyle name="Comma [0] 3 4 2 6 2 4 2" xfId="41795"/>
    <cellStyle name="Comma [0] 2 4 7 2 2 2 2 2" xfId="41796"/>
    <cellStyle name="Comma [0] 2 4 6 6 3 2" xfId="41797"/>
    <cellStyle name="Comma [0] 4 2 7 6 2 2 4" xfId="41798"/>
    <cellStyle name="Comma [0] 4 10 7 7" xfId="41799"/>
    <cellStyle name="Comma [0] 3 3 6 7 2 4 2" xfId="41800"/>
    <cellStyle name="Comma [0] 3 2 8 6 6 2" xfId="41801"/>
    <cellStyle name="Comma [0] 2 4 6 6 3 2 2 2" xfId="41802"/>
    <cellStyle name="Comma [0] 2 4 6 6 3 3" xfId="41803"/>
    <cellStyle name="Comma [0] 3 3 7 5 3 2 4" xfId="41804"/>
    <cellStyle name="Comma [0] 3 3 6 7 4 4" xfId="41805"/>
    <cellStyle name="Comma [0] 3 2 8 8 6" xfId="41806"/>
    <cellStyle name="Comma [0] 2 4 6 6 3 4 2" xfId="41807"/>
    <cellStyle name="Comma [0] 2 4 6 6 3 5" xfId="41808"/>
    <cellStyle name="Comma [0] 3 4 2 6 2 5" xfId="41809"/>
    <cellStyle name="Comma [0] 2 4 7 2 2 2 3" xfId="41810"/>
    <cellStyle name="Comma [0] 3 2 8 5 2 2" xfId="41811"/>
    <cellStyle name="Comma [0] 2 4 6 6 4" xfId="41812"/>
    <cellStyle name="Comma [0] 3 2 8 5 2 2 2" xfId="41813"/>
    <cellStyle name="Comma [0] 2 4 6 6 4 2" xfId="41814"/>
    <cellStyle name="Comma [0] 3 2 8 5 2 2 3" xfId="41815"/>
    <cellStyle name="Comma [0] 2 4 6 6 4 3" xfId="41816"/>
    <cellStyle name="Comma [0] 3 2 8 5 2 2 5" xfId="41817"/>
    <cellStyle name="Comma [0] 2 4 6 6 4 5" xfId="41818"/>
    <cellStyle name="Comma [0] 3 4 2 6 2 6" xfId="41819"/>
    <cellStyle name="Comma [0] 2 4 7 2 2 2 4" xfId="41820"/>
    <cellStyle name="Comma [0] 3 2 8 5 2 3" xfId="41821"/>
    <cellStyle name="Comma [0] 2 4 6 6 5" xfId="41822"/>
    <cellStyle name="Comma [0] 3 2 8 5 2 3 2" xfId="41823"/>
    <cellStyle name="Comma [0] 2 4 6 6 5 2" xfId="41824"/>
    <cellStyle name="Comma [0] 3 3 6 9 2 4" xfId="41825"/>
    <cellStyle name="Comma [0] 2 4 6 6 5 2 2" xfId="41826"/>
    <cellStyle name="Comma [0] 2 4 6 6 5 3" xfId="41827"/>
    <cellStyle name="Comma [0] 2 4 6 6 5 4" xfId="41828"/>
    <cellStyle name="Comma [0] 2 4 6 6 5 5" xfId="41829"/>
    <cellStyle name="Comma [0] 2 4 6 7" xfId="41830"/>
    <cellStyle name="Comma [0] 2 4 6 7 2" xfId="41831"/>
    <cellStyle name="Comma [0] 3 3 7 6 6" xfId="41832"/>
    <cellStyle name="Comma [0] 3 3 7 6 2 4" xfId="41833"/>
    <cellStyle name="Comma [0] 2 4 6 7 2 2 2" xfId="41834"/>
    <cellStyle name="Comma [0] 4 2 8 5 2 2 4" xfId="41835"/>
    <cellStyle name="Comma [0] 3 3 7 6 6 2" xfId="41836"/>
    <cellStyle name="Comma [0] 3 3 7 6 2 4 2" xfId="41837"/>
    <cellStyle name="Comma [0] 2 4 6 7 2 2 2 2" xfId="41838"/>
    <cellStyle name="Comma [0] 3 3 7 6 7" xfId="41839"/>
    <cellStyle name="Comma [0] 3 3 7 6 2 5" xfId="41840"/>
    <cellStyle name="Comma [0] 2 4 6 7 2 2 3" xfId="41841"/>
    <cellStyle name="Comma [0] 3 3 7 6 8" xfId="41842"/>
    <cellStyle name="Comma [0] 3 3 7 6 2 6" xfId="41843"/>
    <cellStyle name="Comma [0] 2 4 6 7 2 2 4" xfId="41844"/>
    <cellStyle name="Comma [0] 3 3 7 7 6" xfId="41845"/>
    <cellStyle name="Comma [0] 3 3 7 6 3 4" xfId="41846"/>
    <cellStyle name="Comma [0] 2 4 6 7 2 3 2" xfId="41847"/>
    <cellStyle name="Comma [0] 4 6 3 3 2 2 2" xfId="41848"/>
    <cellStyle name="Comma [0] 3 4 2 6 3 4" xfId="41849"/>
    <cellStyle name="Comma [0] 2 4 7 2 2 3 2" xfId="41850"/>
    <cellStyle name="Comma [0] 2 4 6 7 3" xfId="41851"/>
    <cellStyle name="Comma [0] 4 2 9 3 2" xfId="41852"/>
    <cellStyle name="Comma [0] 3 2 2 10 2 2 4" xfId="41853"/>
    <cellStyle name="Comma [0] 4 2 8 6 2 2 4" xfId="41854"/>
    <cellStyle name="Comma [0] 3 3 8 6 6 2" xfId="41855"/>
    <cellStyle name="Comma [0] 3 3 7 7 2 4 2" xfId="41856"/>
    <cellStyle name="Comma [0] 2 4 6 7 3 2 2 2" xfId="41857"/>
    <cellStyle name="Comma [0] 3 3 8 6 7" xfId="41858"/>
    <cellStyle name="Comma [0] 3 3 7 7 2 5" xfId="41859"/>
    <cellStyle name="Comma [0] 2 4 6 7 3 2 3" xfId="41860"/>
    <cellStyle name="Comma [0] 3 3 8 6 8" xfId="41861"/>
    <cellStyle name="Comma [0] 3 3 7 7 2 6" xfId="41862"/>
    <cellStyle name="Comma [0] 2 4 6 7 3 2 4" xfId="41863"/>
    <cellStyle name="Comma [0] 3 3 8 7 6" xfId="41864"/>
    <cellStyle name="Comma [0] 3 3 7 7 3 4" xfId="41865"/>
    <cellStyle name="Comma [0] 2 4 6 7 3 3 2" xfId="41866"/>
    <cellStyle name="Comma [0] 3 3 8 8 6" xfId="41867"/>
    <cellStyle name="Comma [0] 3 3 7 7 4 4" xfId="41868"/>
    <cellStyle name="Comma [0] 3 3 7 6 3 2 4" xfId="41869"/>
    <cellStyle name="Comma [0] 2 4 6 7 3 4 2" xfId="41870"/>
    <cellStyle name="Comma [0] 2 4 6 7 3 5" xfId="41871"/>
    <cellStyle name="Comma [0] 2 4 6 7 3 6" xfId="41872"/>
    <cellStyle name="Comma [0] 2 4 6 7 3 7" xfId="41873"/>
    <cellStyle name="Comma [0] 3 2 8 5 3 2" xfId="41874"/>
    <cellStyle name="Comma [0] 2 4 6 7 4" xfId="41875"/>
    <cellStyle name="Comma [0] 3 2 8 5 3 2 3" xfId="41876"/>
    <cellStyle name="Comma [0] 2 4 6 7 4 3" xfId="41877"/>
    <cellStyle name="Comma [0] 3 2 8 5 3 2 5" xfId="41878"/>
    <cellStyle name="Comma [0] 2 4 6 7 4 5" xfId="41879"/>
    <cellStyle name="Comma [0] 3 2 8 5 3 3" xfId="41880"/>
    <cellStyle name="Comma [0] 2 4 6 7 5" xfId="41881"/>
    <cellStyle name="Comma [0] 3 2 8 5 3 3 2" xfId="41882"/>
    <cellStyle name="Comma [0] 2 4 6 7 5 2" xfId="41883"/>
    <cellStyle name="Comma [0] 3 3 7 9 2 4" xfId="41884"/>
    <cellStyle name="Comma [0] 2 4 6 7 5 2 2" xfId="41885"/>
    <cellStyle name="Comma [0] 2 4 6 7 5 3" xfId="41886"/>
    <cellStyle name="Comma [0] 2 4 6 7 5 4" xfId="41887"/>
    <cellStyle name="Comma [0] 2 4 6 7 5 5" xfId="41888"/>
    <cellStyle name="Comma [0] 2 4 6 9 3" xfId="41889"/>
    <cellStyle name="Comma [0] 3 2 8 5 5 2" xfId="41890"/>
    <cellStyle name="Comma [0] 2 4 6 9 4" xfId="41891"/>
    <cellStyle name="Comma [0] 3 2 8 5 5 3" xfId="41892"/>
    <cellStyle name="Comma [0] 2 4 6 9 5" xfId="41893"/>
    <cellStyle name="Comma [0] 2 4 7 10" xfId="41894"/>
    <cellStyle name="Comma [0] 4 12 2 6" xfId="41895"/>
    <cellStyle name="Comma [0] 2 4 7 10 2 3" xfId="41896"/>
    <cellStyle name="Comma [0] 2 4 9 5 3" xfId="41897"/>
    <cellStyle name="Comma [0] 2 4 7 10 2 5" xfId="41898"/>
    <cellStyle name="Comma [0] 2 4 9 5 5" xfId="41899"/>
    <cellStyle name="Comma [0] 4 2 7 6 4 2" xfId="41900"/>
    <cellStyle name="Comma [0] 3 4 6 6 2 2 2" xfId="41901"/>
    <cellStyle name="Comma [0] 2 4 7 10 7" xfId="41902"/>
    <cellStyle name="Comma [0] 2 4 7 11" xfId="41903"/>
    <cellStyle name="Comma [0] 4 13 2 5" xfId="41904"/>
    <cellStyle name="Comma [0] 2 4 7 11 2 2" xfId="41905"/>
    <cellStyle name="Comma [0] 4 14 2 5" xfId="41906"/>
    <cellStyle name="Comma [0] 2 4 7 12 2 2" xfId="41907"/>
    <cellStyle name="Comma [0] 2 4 7 12 4" xfId="41908"/>
    <cellStyle name="Comma [0] 4 3 7 5 2 2 2" xfId="41909"/>
    <cellStyle name="Comma [0] 2 4 7 12 5" xfId="41910"/>
    <cellStyle name="Comma [0] 2 4 7 13" xfId="41911"/>
    <cellStyle name="Comma [0] 3 3 4 5 5 5" xfId="41912"/>
    <cellStyle name="Comma [0] 2 4 7 2 2" xfId="41913"/>
    <cellStyle name="Comma [0] 2 4 7 2 2 2" xfId="41914"/>
    <cellStyle name="Comma [0] 4 6 3 3 2 3" xfId="41915"/>
    <cellStyle name="Comma [0] 2 4 7 2 2 4" xfId="41916"/>
    <cellStyle name="Comma [0] 4 6 3 3 2 4" xfId="41917"/>
    <cellStyle name="Comma [0] 2 4 7 2 2 5" xfId="41918"/>
    <cellStyle name="Comma [0] 4 6 3 3 2 5" xfId="41919"/>
    <cellStyle name="Comma [0] 2 4 7 2 2 6" xfId="41920"/>
    <cellStyle name="Comma [0] 2 4 7 2 2 7" xfId="41921"/>
    <cellStyle name="Comma [0] 3 9 5 5 2 2" xfId="41922"/>
    <cellStyle name="Comma [0] 2 4 7 2 3" xfId="41923"/>
    <cellStyle name="Comma [0] 2 4 7 2 3 2" xfId="41924"/>
    <cellStyle name="Comma [0] 4 10 3 6 2" xfId="41925"/>
    <cellStyle name="Comma [0] 2 4 7 6 3 2" xfId="41926"/>
    <cellStyle name="Comma [0] 4 3 3 6 2 2 4" xfId="41927"/>
    <cellStyle name="Comma [0] 3 4 2 7 2 4 2" xfId="41928"/>
    <cellStyle name="Comma [0] 2 4 7 2 3 2 2 2" xfId="41929"/>
    <cellStyle name="Comma [0] 4 6 3 3 3 2" xfId="41930"/>
    <cellStyle name="Comma [0] 2 4 7 2 3 3" xfId="41931"/>
    <cellStyle name="Comma [0] 4 10 4 6" xfId="41932"/>
    <cellStyle name="Comma [0] 2 4 7 7 3" xfId="41933"/>
    <cellStyle name="Comma [0] 3 4 2 7 3 4" xfId="41934"/>
    <cellStyle name="Comma [0] 2 4 7 2 3 3 2" xfId="41935"/>
    <cellStyle name="Comma [0] 2 4 7 2 3 4" xfId="41936"/>
    <cellStyle name="Comma [0] 2 4 7 2 3 5" xfId="41937"/>
    <cellStyle name="Comma [0] 2 4 7 2 3 6" xfId="41938"/>
    <cellStyle name="Comma [0] 2 4 7 2 3 7" xfId="41939"/>
    <cellStyle name="Comma [0] 2 4 7 3 2" xfId="41940"/>
    <cellStyle name="Comma [0] 3 4 3 6 2 4" xfId="41941"/>
    <cellStyle name="Comma [0] 3 2 2 5 8 5 5" xfId="41942"/>
    <cellStyle name="Comma [0] 2 4 7 3 2 2 2" xfId="41943"/>
    <cellStyle name="Comma [0] 4 3 4 5 2 2 4" xfId="41944"/>
    <cellStyle name="Comma [0] 3 4 3 6 2 4 2" xfId="41945"/>
    <cellStyle name="Comma [0] 2 4 7 3 2 2 2 2" xfId="41946"/>
    <cellStyle name="Comma [0] 3 19 2 5" xfId="41947"/>
    <cellStyle name="Comma [0] 3 4 3 6 2 5" xfId="41948"/>
    <cellStyle name="Comma [0] 2 4 7 3 2 2 3" xfId="41949"/>
    <cellStyle name="Comma [0] 3 4 3 6 2 6" xfId="41950"/>
    <cellStyle name="Comma [0] 2 4 7 3 2 2 4" xfId="41951"/>
    <cellStyle name="Comma [0] 3 4 3 6 3 4" xfId="41952"/>
    <cellStyle name="Comma [0] 2 4 7 3 2 3 2" xfId="41953"/>
    <cellStyle name="Comma [0] 2 4 7 3 2 4" xfId="41954"/>
    <cellStyle name="Comma [0] 2 4 7 3 2 5" xfId="41955"/>
    <cellStyle name="Comma [0] 2 4 7 3 2 6" xfId="41956"/>
    <cellStyle name="Comma [0] 2 4 7 3 2 7" xfId="41957"/>
    <cellStyle name="Comma [0] 3 2 26" xfId="41958"/>
    <cellStyle name="Comma [0] 2 4 7 3 3 2" xfId="41959"/>
    <cellStyle name="Comma [0] 4 3 4 6 2 2 4" xfId="41960"/>
    <cellStyle name="Comma [0] 3 4 3 7 2 4 2" xfId="41961"/>
    <cellStyle name="Comma [0] 2 4 7 3 3 2 2 2" xfId="41962"/>
    <cellStyle name="Comma [0] 2 4 7 3 3 3" xfId="41963"/>
    <cellStyle name="Comma [0] 3 4 3 7 3 4" xfId="41964"/>
    <cellStyle name="Comma [0] 2 4 7 3 3 3 2" xfId="41965"/>
    <cellStyle name="Comma [0] 2 4 7 3 3 4" xfId="41966"/>
    <cellStyle name="Comma [0] 2 4 7 3 3 5" xfId="41967"/>
    <cellStyle name="Comma [0] 2 4 7 3 3 6" xfId="41968"/>
    <cellStyle name="Comma [0] 2 4 7 3 3 7" xfId="41969"/>
    <cellStyle name="Comma [0] 2 4 7 4 2" xfId="41970"/>
    <cellStyle name="Comma [0] 2 4 7 4 2 2" xfId="41971"/>
    <cellStyle name="Comma [0] 3 4 4 6 2 4" xfId="41972"/>
    <cellStyle name="Comma [0] 3 2 2 6 8 5 5" xfId="41973"/>
    <cellStyle name="Comma [0] 2 4 7 4 2 2 2" xfId="41974"/>
    <cellStyle name="Comma [0] 3 4 4 6 2 5" xfId="41975"/>
    <cellStyle name="Comma [0] 2 4 7 4 2 2 3" xfId="41976"/>
    <cellStyle name="Comma [0] 3 4 4 6 2 6" xfId="41977"/>
    <cellStyle name="Comma [0] 2 4 7 4 2 2 4" xfId="41978"/>
    <cellStyle name="Comma [0] 4 6 3 5 2 2" xfId="41979"/>
    <cellStyle name="Comma [0] 2 4 7 4 2 3" xfId="41980"/>
    <cellStyle name="Comma [0] 3 4 4 6 3 4" xfId="41981"/>
    <cellStyle name="Comma [0] 2 4 7 4 2 3 2" xfId="41982"/>
    <cellStyle name="Comma [0] 2 4 7 4 2 4" xfId="41983"/>
    <cellStyle name="Comma [0] 2 4 7 4 2 5" xfId="41984"/>
    <cellStyle name="Comma [0] 2 4 7 4 2 6" xfId="41985"/>
    <cellStyle name="Comma [0] 2 4 7 4 2 7" xfId="41986"/>
    <cellStyle name="Comma [0] 2 4 7 4 3" xfId="41987"/>
    <cellStyle name="Comma [0] 2 4 7 4 5 3" xfId="41988"/>
    <cellStyle name="Comma [0] 2 4 7 4 5 4" xfId="41989"/>
    <cellStyle name="Comma [0] 2 4 7 5" xfId="41990"/>
    <cellStyle name="Comma [0] 4 10 2 5" xfId="41991"/>
    <cellStyle name="Comma [0] 2 4 7 5 2" xfId="41992"/>
    <cellStyle name="Comma [0] 4 10 2 5 2" xfId="41993"/>
    <cellStyle name="Comma [0] 2 4 7 5 2 2" xfId="41994"/>
    <cellStyle name="Comma [0] 4 10 2 5 2 2" xfId="41995"/>
    <cellStyle name="Comma [0] 3 4 5 6 2 4" xfId="41996"/>
    <cellStyle name="Comma [0] 3 2 2 7 8 5 5" xfId="41997"/>
    <cellStyle name="Comma [0] 2 4 7 5 2 2 2" xfId="41998"/>
    <cellStyle name="Comma [0] 4 3 6 5 2 2 4" xfId="41999"/>
    <cellStyle name="Comma [0] 3 4 5 6 2 4 2" xfId="42000"/>
    <cellStyle name="Comma [0] 2 4 7 5 2 2 2 2" xfId="42001"/>
    <cellStyle name="Comma [0] 4 10 2 5 3" xfId="42002"/>
    <cellStyle name="Comma [0] 2 4 7 5 2 3" xfId="42003"/>
    <cellStyle name="Comma [0] 3 4 5 6 3 4" xfId="42004"/>
    <cellStyle name="Comma [0] 2 4 7 5 2 3 2" xfId="42005"/>
    <cellStyle name="Comma [0] 4 10 2 5 4" xfId="42006"/>
    <cellStyle name="Comma [0] 2 4 7 5 2 4" xfId="42007"/>
    <cellStyle name="Comma [0] 3 4 5 6 4 4" xfId="42008"/>
    <cellStyle name="Comma [0] 3 3 8 4 2 2 4" xfId="42009"/>
    <cellStyle name="Comma [0] 2 4 7 5 2 4 2" xfId="42010"/>
    <cellStyle name="Comma [0] 4 10 2 5 5" xfId="42011"/>
    <cellStyle name="Comma [0] 2 4 7 5 2 5" xfId="42012"/>
    <cellStyle name="Comma [0] 2 4 7 5 2 6" xfId="42013"/>
    <cellStyle name="Comma [0] 4 10 2 6" xfId="42014"/>
    <cellStyle name="Comma [0] 2 4 7 5 3" xfId="42015"/>
    <cellStyle name="Comma [0] 4 3 6 6 2 2 4" xfId="42016"/>
    <cellStyle name="Comma [0] 3 4 5 7 2 4 2" xfId="42017"/>
    <cellStyle name="Comma [0] 2 4 7 5 3 2 2 2" xfId="42018"/>
    <cellStyle name="Comma [0] 3 4 5 7 4 4" xfId="42019"/>
    <cellStyle name="Comma [0] 3 3 8 4 3 2 4" xfId="42020"/>
    <cellStyle name="Comma [0] 2 4 7 5 3 4 2" xfId="42021"/>
    <cellStyle name="Comma [0] 5 6 6 3 2 2 2" xfId="42022"/>
    <cellStyle name="Comma [0] 2 4 7 5 5 3" xfId="42023"/>
    <cellStyle name="Comma [0] 2 4 7 5 5 4" xfId="42024"/>
    <cellStyle name="Comma [0] 4 2 7 6 6" xfId="42025"/>
    <cellStyle name="Comma [0] 4 10 3 5 2 2" xfId="42026"/>
    <cellStyle name="Comma [0] 3 4 6 6 2 4" xfId="42027"/>
    <cellStyle name="Comma [0] 2 4 7 6 2 2 2" xfId="42028"/>
    <cellStyle name="Comma [0] 4 3 7 5 2 2 4" xfId="42029"/>
    <cellStyle name="Comma [0] 4 2 7 6 6 2" xfId="42030"/>
    <cellStyle name="Comma [0] 3 4 6 6 2 4 2" xfId="42031"/>
    <cellStyle name="Comma [0] 2 4 7 6 2 2 2 2" xfId="42032"/>
    <cellStyle name="Comma [0] 4 2 7 6 7" xfId="42033"/>
    <cellStyle name="Comma [0] 3 4 6 6 2 5" xfId="42034"/>
    <cellStyle name="Comma [0] 2 4 7 6 2 2 3" xfId="42035"/>
    <cellStyle name="Comma [0] 4 10 3 5 3" xfId="42036"/>
    <cellStyle name="Comma [0] 3 2 2 5 2 3 7" xfId="42037"/>
    <cellStyle name="Comma [0] 2 4 7 6 2 3" xfId="42038"/>
    <cellStyle name="Comma [0] 4 2 7 7 6" xfId="42039"/>
    <cellStyle name="Comma [0] 3 4 6 6 3 4" xfId="42040"/>
    <cellStyle name="Comma [0] 2 4 7 6 2 3 2" xfId="42041"/>
    <cellStyle name="Comma [0] 3 2 2 10 6 2" xfId="42042"/>
    <cellStyle name="Comma [0] 4 3 7 6 2 2 4" xfId="42043"/>
    <cellStyle name="Comma [0] 4 2 8 6 6 2" xfId="42044"/>
    <cellStyle name="Comma [0] 3 4 6 7 2 4 2" xfId="42045"/>
    <cellStyle name="Comma [0] 2 4 7 6 3 2 2 2" xfId="42046"/>
    <cellStyle name="Comma [0] 3 2 2 10 7" xfId="42047"/>
    <cellStyle name="Comma [0] 4 2 8 6 7" xfId="42048"/>
    <cellStyle name="Comma [0] 3 4 6 7 2 5" xfId="42049"/>
    <cellStyle name="Comma [0] 2 4 7 6 3 2 3" xfId="42050"/>
    <cellStyle name="Comma [0] 3 2 2 10 8" xfId="42051"/>
    <cellStyle name="Comma [0] 4 2 8 6 8" xfId="42052"/>
    <cellStyle name="Comma [0] 3 4 6 7 2 6" xfId="42053"/>
    <cellStyle name="Comma [0] 2 4 7 6 3 2 4" xfId="42054"/>
    <cellStyle name="Comma [0] 2 4 7 6 3 3" xfId="42055"/>
    <cellStyle name="Comma [0] 2 4 7 6 3 5" xfId="42056"/>
    <cellStyle name="Comma [0] 3 2 8 6 2 2 3" xfId="42057"/>
    <cellStyle name="Comma [0] 2 4 7 6 4 3" xfId="42058"/>
    <cellStyle name="Comma [0] 3 2 8 6 2 2 5" xfId="42059"/>
    <cellStyle name="Comma [0] 2 4 7 6 4 5" xfId="42060"/>
    <cellStyle name="Comma [0] 3 2 8 6 2 3 2" xfId="42061"/>
    <cellStyle name="Comma [0] 2 4 7 6 5 2" xfId="42062"/>
    <cellStyle name="Comma [0] 2 4 7 6 5 3" xfId="42063"/>
    <cellStyle name="Comma [0] 2 4 7 6 5 4" xfId="42064"/>
    <cellStyle name="Comma [0] 2 4 7 6 5 5" xfId="42065"/>
    <cellStyle name="Comma [0] 3 2 3 3 5 5" xfId="42066"/>
    <cellStyle name="Comma [0] 2 4 7 7 10" xfId="42067"/>
    <cellStyle name="Comma [0] 4 3 7 6 6" xfId="42068"/>
    <cellStyle name="Comma [0] 4 10 4 5 2 2" xfId="42069"/>
    <cellStyle name="Comma [0] 3 4 7 6 2 4" xfId="42070"/>
    <cellStyle name="Comma [0] 2 4 7 7 2 2 2" xfId="42071"/>
    <cellStyle name="Comma [0] 4 3 8 5 2 2 4" xfId="42072"/>
    <cellStyle name="Comma [0] 4 3 7 6 6 2" xfId="42073"/>
    <cellStyle name="Comma [0] 3 4 7 6 2 4 2" xfId="42074"/>
    <cellStyle name="Comma [0] 3 2 4 16" xfId="42075"/>
    <cellStyle name="Comma [0] 2 4 7 7 2 2 2 2" xfId="42076"/>
    <cellStyle name="Comma [0] 4 3 7 6 7" xfId="42077"/>
    <cellStyle name="Comma [0] 3 4 7 6 2 5" xfId="42078"/>
    <cellStyle name="Comma [0] 2 4 7 7 2 2 3" xfId="42079"/>
    <cellStyle name="Comma [0] 4 3 7 6 8" xfId="42080"/>
    <cellStyle name="Comma [0] 3 4 7 6 2 6" xfId="42081"/>
    <cellStyle name="Comma [0] 2 4 7 7 2 2 4" xfId="42082"/>
    <cellStyle name="Comma [0] 4 3 7 7 6" xfId="42083"/>
    <cellStyle name="Comma [0] 3 4 7 6 3 4" xfId="42084"/>
    <cellStyle name="Comma [0] 2 4 7 7 2 3 2" xfId="42085"/>
    <cellStyle name="Comma [0] 4 10 4 6 2" xfId="42086"/>
    <cellStyle name="Comma [0] 2 4 7 7 3 2" xfId="42087"/>
    <cellStyle name="Comma [0] 4 3 8 6 6 2" xfId="42088"/>
    <cellStyle name="Comma [0] 4 3 8 6 2 2 4" xfId="42089"/>
    <cellStyle name="Comma [0] 3 4 7 7 2 4 2" xfId="42090"/>
    <cellStyle name="Comma [0] 2 4 7 7 3 2 2 2" xfId="42091"/>
    <cellStyle name="Comma [0] 4 3 8 6 7" xfId="42092"/>
    <cellStyle name="Comma [0] 4 3 10" xfId="42093"/>
    <cellStyle name="Comma [0] 3 4 7 7 2 5" xfId="42094"/>
    <cellStyle name="Comma [0] 2 4 7 7 3 2 3" xfId="42095"/>
    <cellStyle name="Comma [0] 4 3 8 6 8" xfId="42096"/>
    <cellStyle name="Comma [0] 4 3 11" xfId="42097"/>
    <cellStyle name="Comma [0] 3 4 7 7 2 6" xfId="42098"/>
    <cellStyle name="Comma [0] 2 4 7 7 3 2 4" xfId="42099"/>
    <cellStyle name="Comma [0] 2 4 7 7 3 3" xfId="42100"/>
    <cellStyle name="Comma [0] 4 3 8 7 6" xfId="42101"/>
    <cellStyle name="Comma [0] 3 4 7 7 3 4" xfId="42102"/>
    <cellStyle name="Comma [0] 2 4 7 7 3 3 2" xfId="42103"/>
    <cellStyle name="Comma [0] 4 3 8 8 6" xfId="42104"/>
    <cellStyle name="Comma [0] 3 4 7 7 4 4" xfId="42105"/>
    <cellStyle name="Comma [0] 3 3 8 6 3 2 4" xfId="42106"/>
    <cellStyle name="Comma [0] 2 4 7 7 3 4 2" xfId="42107"/>
    <cellStyle name="Comma [0] 2 4 7 7 3 5" xfId="42108"/>
    <cellStyle name="Comma [0] 2 4 7 7 3 6" xfId="42109"/>
    <cellStyle name="Comma [0] 2 4 7 7 3 7" xfId="42110"/>
    <cellStyle name="Comma [0] 3 2 8 6 3 2 3" xfId="42111"/>
    <cellStyle name="Comma [0] 2 4 7 7 4 3" xfId="42112"/>
    <cellStyle name="Comma [0] 3 2 8 6 3 2 5" xfId="42113"/>
    <cellStyle name="Comma [0] 2 4 7 7 4 5" xfId="42114"/>
    <cellStyle name="Comma [0] 3 2 8 6 3 3 2" xfId="42115"/>
    <cellStyle name="Comma [0] 2 4 7 7 5 2" xfId="42116"/>
    <cellStyle name="Comma [0] 3 4 7 9 2 4" xfId="42117"/>
    <cellStyle name="Comma [0] 2 4 7 7 5 2 2" xfId="42118"/>
    <cellStyle name="Comma [0] 2 4 7 7 5 3" xfId="42119"/>
    <cellStyle name="Comma [0] 2 4 7 7 5 5" xfId="42120"/>
    <cellStyle name="Comma [0] 4 10 5 5 2 2" xfId="42121"/>
    <cellStyle name="Comma [0] 3 4 8 6 2 4" xfId="42122"/>
    <cellStyle name="Comma [0] 2 4 7 8 2 2 2" xfId="42123"/>
    <cellStyle name="Comma [0] 4 10 5 5 5" xfId="42124"/>
    <cellStyle name="Comma [0] 2 4 7 8 2 5" xfId="42125"/>
    <cellStyle name="Comma [0] 4 10 5 6 2" xfId="42126"/>
    <cellStyle name="Comma [0] 2 4 7 8 3 2" xfId="42127"/>
    <cellStyle name="Comma [0] 4 10 5 8" xfId="42128"/>
    <cellStyle name="Comma [0] 3 3 6 7 2 2 3" xfId="42129"/>
    <cellStyle name="Comma [0] 3 2 8 6 4 3" xfId="42130"/>
    <cellStyle name="Comma [0] 2 4 7 8 5" xfId="42131"/>
    <cellStyle name="Comma [0] 4 10 6 5" xfId="42132"/>
    <cellStyle name="Comma [0] 2 4 7 9 2" xfId="42133"/>
    <cellStyle name="Comma [0] 3 2 16 2 2 2 2" xfId="42134"/>
    <cellStyle name="Comma [0] 4 10 6 5 2" xfId="42135"/>
    <cellStyle name="Comma [0] 3 2 2 5 5 3 6" xfId="42136"/>
    <cellStyle name="Comma [0] 2 4 7 9 2 2" xfId="42137"/>
    <cellStyle name="Comma [0] 4 10 6 5 2 2" xfId="42138"/>
    <cellStyle name="Comma [0] 3 4 9 6 2 4" xfId="42139"/>
    <cellStyle name="Comma [0] 2 4 7 9 2 2 2" xfId="42140"/>
    <cellStyle name="Comma [0] 4 10 6 5 3" xfId="42141"/>
    <cellStyle name="Comma [0] 3 2 2 5 5 3 7" xfId="42142"/>
    <cellStyle name="Comma [0] 2 4 7 9 2 3" xfId="42143"/>
    <cellStyle name="Comma [0] 4 10 6 5 5" xfId="42144"/>
    <cellStyle name="Comma [0] 2 4 7 9 2 5" xfId="42145"/>
    <cellStyle name="Comma [0] 4 10 6 6" xfId="42146"/>
    <cellStyle name="Comma [0] 2 4 7 9 3" xfId="42147"/>
    <cellStyle name="Comma [0] 4 10 6 7 2" xfId="42148"/>
    <cellStyle name="Comma [0] 3 4 3 3 2 5" xfId="42149"/>
    <cellStyle name="Comma [0] 3 2 8 6 5 2 2" xfId="42150"/>
    <cellStyle name="Comma [0] 2 4 7 9 4 2" xfId="42151"/>
    <cellStyle name="Comma [0] 4 10 6 8" xfId="42152"/>
    <cellStyle name="Comma [0] 3 2 8 6 5 3" xfId="42153"/>
    <cellStyle name="Comma [0] 2 4 7 9 5" xfId="42154"/>
    <cellStyle name="Comma [0] 3 7 4 3 6" xfId="42155"/>
    <cellStyle name="Comma [0] 2 4 8 10" xfId="42156"/>
    <cellStyle name="Comma [0] 5 12 2 5" xfId="42157"/>
    <cellStyle name="Comma [0] 2 4 8 10 2 2" xfId="42158"/>
    <cellStyle name="Comma [0] 2 4 8 10 2 2 2" xfId="42159"/>
    <cellStyle name="Comma [0] 5 12 2 6" xfId="42160"/>
    <cellStyle name="Comma [0] 2 4 8 10 2 3" xfId="42161"/>
    <cellStyle name="Comma [0] 5 12 2 7" xfId="42162"/>
    <cellStyle name="Comma [0] 4 3 2 6 2 2 2" xfId="42163"/>
    <cellStyle name="Comma [0] 2 4 8 10 2 4" xfId="42164"/>
    <cellStyle name="Comma [0] 4 3 2 6 2 2 3" xfId="42165"/>
    <cellStyle name="Comma [0] 2 4 8 10 2 5" xfId="42166"/>
    <cellStyle name="Comma [0] 2 4 8 10 3" xfId="42167"/>
    <cellStyle name="Comma [0] 5 12 3 5" xfId="42168"/>
    <cellStyle name="Comma [0] 2 4 8 10 3 2" xfId="42169"/>
    <cellStyle name="Comma [0] 5 2 3 5 2 2" xfId="42170"/>
    <cellStyle name="Comma [0] 2 4 8 10 4" xfId="42171"/>
    <cellStyle name="Comma [0] 5 12 4 5" xfId="42172"/>
    <cellStyle name="Comma [0] 2 4 8 10 4 2" xfId="42173"/>
    <cellStyle name="Comma [0] 2 4 8 10 5" xfId="42174"/>
    <cellStyle name="Comma [0] 2 4 8 10 6" xfId="42175"/>
    <cellStyle name="Comma [0] 2 4 8 10 7" xfId="42176"/>
    <cellStyle name="Comma [0] 4 2 3 8 3 2 2" xfId="42177"/>
    <cellStyle name="Comma [0] 3 7 4 3 7" xfId="42178"/>
    <cellStyle name="Comma [0] 2 4 8 11" xfId="42179"/>
    <cellStyle name="Comma [0] 4 2 3 8 3 2 2 2" xfId="42180"/>
    <cellStyle name="Comma [0] 2 4 8 11 2" xfId="42181"/>
    <cellStyle name="Comma [0] 5 13 2 5" xfId="42182"/>
    <cellStyle name="Comma [0] 2 4 8 11 2 2" xfId="42183"/>
    <cellStyle name="Comma [0] 2 4 8 11 3" xfId="42184"/>
    <cellStyle name="Comma [0] 2 4 8 11 4" xfId="42185"/>
    <cellStyle name="Comma [0] 2 4 8 11 5" xfId="42186"/>
    <cellStyle name="Comma [0] 2 4 8 2" xfId="42187"/>
    <cellStyle name="Comma [0] 3 3 4 6 5 5" xfId="42188"/>
    <cellStyle name="Comma [0] 2 4 8 2 2" xfId="42189"/>
    <cellStyle name="Comma [0] 2 4 8 2 2 2" xfId="42190"/>
    <cellStyle name="Comma [0] 2 4 8 2 2 2 2 2" xfId="42191"/>
    <cellStyle name="Comma [0] 2 4 8 2 2 2 3" xfId="42192"/>
    <cellStyle name="Comma [0] 2 4 8 2 2 2 4" xfId="42193"/>
    <cellStyle name="Comma [0] 4 6 4 3 2 2 2" xfId="42194"/>
    <cellStyle name="Comma [0] 2 4 8 2 2 3 2" xfId="42195"/>
    <cellStyle name="Comma [0] 4 6 4 3 2 3" xfId="42196"/>
    <cellStyle name="Comma [0] 2 4 8 2 2 4" xfId="42197"/>
    <cellStyle name="Comma [0] 4 6 4 3 2 4" xfId="42198"/>
    <cellStyle name="Comma [0] 2 4 8 2 2 5" xfId="42199"/>
    <cellStyle name="Comma [0] 2 4 8 2 2 7" xfId="42200"/>
    <cellStyle name="Comma [0] 2 4 8 2 3" xfId="42201"/>
    <cellStyle name="Comma [0] 2 4 8 2 3 2 2 2" xfId="42202"/>
    <cellStyle name="Comma [0] 4 6 4 3 3 2" xfId="42203"/>
    <cellStyle name="Comma [0] 2 4 8 2 3 3" xfId="42204"/>
    <cellStyle name="Comma [0] 2 4 8 2 3 3 2" xfId="42205"/>
    <cellStyle name="Comma [0] 2 4 8 2 3 4" xfId="42206"/>
    <cellStyle name="Comma [0] 2 4 8 2 3 4 2" xfId="42207"/>
    <cellStyle name="Comma [0] 3 2 16 10" xfId="42208"/>
    <cellStyle name="Comma [0] 2 4 8 2 3 5" xfId="42209"/>
    <cellStyle name="Comma [0] 2 4 8 2 3 7" xfId="42210"/>
    <cellStyle name="Comma [0] 2 4 8 3" xfId="42211"/>
    <cellStyle name="Comma [0] 2 4 8 3 2" xfId="42212"/>
    <cellStyle name="Comma [0] 2 4 8 3 3" xfId="42213"/>
    <cellStyle name="Comma [0] 2 4 8 4" xfId="42214"/>
    <cellStyle name="Comma [0] 2 4 8 4 10" xfId="42215"/>
    <cellStyle name="Comma [0] 2 4 8 4 2" xfId="42216"/>
    <cellStyle name="Comma [0] 3 3 5 10 2 4" xfId="42217"/>
    <cellStyle name="Comma [0] 2 4 8 4 2 2" xfId="42218"/>
    <cellStyle name="Comma [0] 4 6 4 5 2 2" xfId="42219"/>
    <cellStyle name="Comma [0] 3 3 5 10 2 5" xfId="42220"/>
    <cellStyle name="Comma [0] 2 4 8 4 2 3" xfId="42221"/>
    <cellStyle name="Comma [0] 2 4 8 4 2 4" xfId="42222"/>
    <cellStyle name="Comma [0] 2 4 8 4 2 5" xfId="42223"/>
    <cellStyle name="Comma [0] 2 4 8 4 2 6" xfId="42224"/>
    <cellStyle name="Comma [0] 2 4 8 4 2 7" xfId="42225"/>
    <cellStyle name="Comma [0] 2 4 8 4 3" xfId="42226"/>
    <cellStyle name="Comma [0] 2 4 8 4 3 2" xfId="42227"/>
    <cellStyle name="Comma [0] 2 4 8 4 3 2 2 2" xfId="42228"/>
    <cellStyle name="Comma [0] 2 4 8 4 3 3" xfId="42229"/>
    <cellStyle name="Comma [0] 2 4 8 4 3 3 2" xfId="42230"/>
    <cellStyle name="Comma [0] 2 4 8 4 3 4" xfId="42231"/>
    <cellStyle name="Comma [0] 3 3 9 3 3 2 4" xfId="42232"/>
    <cellStyle name="Comma [0] 2 4 8 4 3 4 2" xfId="42233"/>
    <cellStyle name="Comma [0] 2 4 8 4 3 5" xfId="42234"/>
    <cellStyle name="Comma [0] 2 4 8 4 3 6" xfId="42235"/>
    <cellStyle name="Comma [0] 2 4 8 4 3 7" xfId="42236"/>
    <cellStyle name="Comma [0] 3 2 2 2 2 5 3" xfId="42237"/>
    <cellStyle name="Comma [0] 2 4 8 4 5 2 2" xfId="42238"/>
    <cellStyle name="Comma [0] 2 4 8 4 5 3" xfId="42239"/>
    <cellStyle name="Comma [0] 2 4 8 4 5 4" xfId="42240"/>
    <cellStyle name="Comma [0] 2 4 8 5" xfId="42241"/>
    <cellStyle name="Comma [0] 4 11 2 5" xfId="42242"/>
    <cellStyle name="Comma [0] 2 4 8 5 2" xfId="42243"/>
    <cellStyle name="Comma [0] 4 11 2 5 2 2" xfId="42244"/>
    <cellStyle name="Comma [0] 2 4 8 5 2 2 2" xfId="42245"/>
    <cellStyle name="Comma [0] 2 4 8 5 2 2 2 2" xfId="42246"/>
    <cellStyle name="Comma [0] 2 4 8 5 2 2 3" xfId="42247"/>
    <cellStyle name="Comma [0] 3 3 9 4 2 2 4" xfId="42248"/>
    <cellStyle name="Comma [0] 2 4 8 5 2 4 2" xfId="42249"/>
    <cellStyle name="Comma [0] 4 11 2 5 5" xfId="42250"/>
    <cellStyle name="Comma [0] 2 4 8 5 2 5" xfId="42251"/>
    <cellStyle name="Comma [0] 2 4 8 5 2 6" xfId="42252"/>
    <cellStyle name="Comma [0] 4 11 2 6" xfId="42253"/>
    <cellStyle name="Comma [0] 2 4 8 5 3" xfId="42254"/>
    <cellStyle name="Comma [0] 4 2 5 13 5" xfId="42255"/>
    <cellStyle name="Comma [0] 4 11 2 6 2" xfId="42256"/>
    <cellStyle name="Comma [0] 2 4 8 5 3 2" xfId="42257"/>
    <cellStyle name="Comma [0] 2 4 8 5 3 2 2 2" xfId="42258"/>
    <cellStyle name="Comma [0] 2 4 8 5 3 2 3" xfId="42259"/>
    <cellStyle name="Comma [0] 2 4 8 5 3 2 4" xfId="42260"/>
    <cellStyle name="Comma [0] 2 4 8 5 3 3" xfId="42261"/>
    <cellStyle name="Comma [0] 2 4 8 5 3 3 2" xfId="42262"/>
    <cellStyle name="Comma [0] 2 4 8 5 3 4" xfId="42263"/>
    <cellStyle name="Comma [0] 3 3 9 4 3 2 4" xfId="42264"/>
    <cellStyle name="Comma [0] 2 4 8 5 3 4 2" xfId="42265"/>
    <cellStyle name="Comma [0] 2 4 8 5 3 5" xfId="42266"/>
    <cellStyle name="Comma [0] 2 4 8 5 3 6" xfId="42267"/>
    <cellStyle name="Comma [0] 4 11 2 7" xfId="42268"/>
    <cellStyle name="Comma [0] 2 4 8 5 4" xfId="42269"/>
    <cellStyle name="Comma [0] 4 11 2 7 2" xfId="42270"/>
    <cellStyle name="Comma [0] 2 4 8 5 4 2" xfId="42271"/>
    <cellStyle name="Comma [0] 2 4 8 5 4 3" xfId="42272"/>
    <cellStyle name="Comma [0] 2 4 8 5 4 4" xfId="42273"/>
    <cellStyle name="Comma [0] 4 11 2 8" xfId="42274"/>
    <cellStyle name="Comma [0] 2 4 8 5 5" xfId="42275"/>
    <cellStyle name="Comma [0] 2 4 8 5 5 2" xfId="42276"/>
    <cellStyle name="Comma [0] 3 2 2 3 2 5 3" xfId="42277"/>
    <cellStyle name="Comma [0] 2 4 8 5 5 2 2" xfId="42278"/>
    <cellStyle name="Comma [0] 2 4 8 5 5 3" xfId="42279"/>
    <cellStyle name="Comma [0] 2 4 8 5 5 4" xfId="42280"/>
    <cellStyle name="Comma [0] 2 4 8 6 10" xfId="42281"/>
    <cellStyle name="Comma [0] 4 11 3 5 2 2" xfId="42282"/>
    <cellStyle name="Comma [0] 2 4 8 6 2 2 2" xfId="42283"/>
    <cellStyle name="Comma [0] 2 4 8 6 2 2 2 2" xfId="42284"/>
    <cellStyle name="Comma [0] 2 4 8 6 2 2 3" xfId="42285"/>
    <cellStyle name="Comma [0] 2 4 8 6 3 2 2 2" xfId="42286"/>
    <cellStyle name="Comma [0] 2 4 8 6 3 2 3" xfId="42287"/>
    <cellStyle name="Comma [0] 2 4 8 6 3 3" xfId="42288"/>
    <cellStyle name="Comma [0] 2 4 8 6 3 3 2" xfId="42289"/>
    <cellStyle name="Comma [0] 3 3 9 5 3 2 4" xfId="42290"/>
    <cellStyle name="Comma [0] 2 4 8 6 3 4 2" xfId="42291"/>
    <cellStyle name="Comma [0] 2 4 8 6 3 5" xfId="42292"/>
    <cellStyle name="Comma [0] 2 4 8 6 3 6" xfId="42293"/>
    <cellStyle name="Comma [0] 4 11 3 7 2" xfId="42294"/>
    <cellStyle name="Comma [0] 3 2 8 7 2 2 2" xfId="42295"/>
    <cellStyle name="Comma [0] 2 4 8 6 4 2" xfId="42296"/>
    <cellStyle name="Comma [0] 3 2 8 7 2 2 3" xfId="42297"/>
    <cellStyle name="Comma [0] 2 4 8 6 4 3" xfId="42298"/>
    <cellStyle name="Comma [0] 3 2 8 7 2 2 5" xfId="42299"/>
    <cellStyle name="Comma [0] 2 4 8 6 4 5" xfId="42300"/>
    <cellStyle name="Comma [0] 3 2 8 7 2 3 2" xfId="42301"/>
    <cellStyle name="Comma [0] 2 4 8 6 5 2" xfId="42302"/>
    <cellStyle name="Comma [0] 3 4 4 10 5" xfId="42303"/>
    <cellStyle name="Comma [0] 3 2 2 4 2 5 3" xfId="42304"/>
    <cellStyle name="Comma [0] 2 4 8 6 5 2 2" xfId="42305"/>
    <cellStyle name="Comma [0] 2 4 8 6 5 3" xfId="42306"/>
    <cellStyle name="Comma [0] 2 4 8 6 5 4" xfId="42307"/>
    <cellStyle name="Comma [0] 2 4 8 6 5 5" xfId="42308"/>
    <cellStyle name="Comma [0] 4 11 4 5 2 2" xfId="42309"/>
    <cellStyle name="Comma [0] 2 4 8 7 2 2 2" xfId="42310"/>
    <cellStyle name="Comma [0] 2 4 8 7 2 2 2 2" xfId="42311"/>
    <cellStyle name="Comma [0] 2 4 8 7 2 2 3" xfId="42312"/>
    <cellStyle name="Comma [0] 2 4 8 7 2 2 4" xfId="42313"/>
    <cellStyle name="Comma [0] 4 11 4 6 2" xfId="42314"/>
    <cellStyle name="Comma [0] 2 4 8 7 3 2" xfId="42315"/>
    <cellStyle name="Comma [0] 2 4 8 7 3 2 2 2" xfId="42316"/>
    <cellStyle name="Comma [0] 2 4 8 7 3 2 3" xfId="42317"/>
    <cellStyle name="Comma [0] 2 4 8 7 3 2 4" xfId="42318"/>
    <cellStyle name="Comma [0] 2 4 8 7 3 3" xfId="42319"/>
    <cellStyle name="Comma [0] 2 4 8 7 3 3 2" xfId="42320"/>
    <cellStyle name="Comma [0] 3 3 9 6 3 2 4" xfId="42321"/>
    <cellStyle name="Comma [0] 2 4 8 7 3 4 2" xfId="42322"/>
    <cellStyle name="Comma [0] 3 2 8 7 3 2 3" xfId="42323"/>
    <cellStyle name="Comma [0] 2 4 8 7 4 3" xfId="42324"/>
    <cellStyle name="Comma [0] 3 2 8 7 3 2 5" xfId="42325"/>
    <cellStyle name="Comma [0] 2 4 8 7 4 5" xfId="42326"/>
    <cellStyle name="Comma [0] 3 2 8 7 3 3 2" xfId="42327"/>
    <cellStyle name="Comma [0] 2 4 8 7 5 2" xfId="42328"/>
    <cellStyle name="Comma [0] 3 4 9 10 5" xfId="42329"/>
    <cellStyle name="Comma [0] 3 2 2 5 2 5 3" xfId="42330"/>
    <cellStyle name="Comma [0] 2 4 8 7 5 2 2" xfId="42331"/>
    <cellStyle name="Comma [0] 2 4 8 7 5 3" xfId="42332"/>
    <cellStyle name="Comma [0] 2 4 8 7 5 5" xfId="42333"/>
    <cellStyle name="Comma [0] 4 11 5 8" xfId="42334"/>
    <cellStyle name="Comma [0] 3 3 6 7 3 2 3" xfId="42335"/>
    <cellStyle name="Comma [0] 3 2 8 7 4 3" xfId="42336"/>
    <cellStyle name="Comma [0] 2 4 8 8 5" xfId="42337"/>
    <cellStyle name="Comma [0] 4 11 6 5 2" xfId="42338"/>
    <cellStyle name="Comma [0] 3 2 2 6 5 3 6" xfId="42339"/>
    <cellStyle name="Comma [0] 2 4 8 9 2 2" xfId="42340"/>
    <cellStyle name="Comma [0] 4 11 6 5 2 2" xfId="42341"/>
    <cellStyle name="Comma [0] 2 4 8 9 2 2 2" xfId="42342"/>
    <cellStyle name="Comma [0] 4 11 6 5 3" xfId="42343"/>
    <cellStyle name="Comma [0] 3 2 2 6 5 3 7" xfId="42344"/>
    <cellStyle name="Comma [0] 2 4 8 9 2 3" xfId="42345"/>
    <cellStyle name="Comma [0] 4 11 6 7 2" xfId="42346"/>
    <cellStyle name="Comma [0] 3 4 4 3 2 5" xfId="42347"/>
    <cellStyle name="Comma [0] 3 2 8 7 5 2 2" xfId="42348"/>
    <cellStyle name="Comma [0] 2 4 8 9 4 2" xfId="42349"/>
    <cellStyle name="Comma [0] 4 6 5 3 2 3" xfId="42350"/>
    <cellStyle name="Comma [0] 2 4 9 2 2 4" xfId="42351"/>
    <cellStyle name="Comma [0] 4 6 5 3 2 4" xfId="42352"/>
    <cellStyle name="Comma [0] 2 4 9 2 2 5" xfId="42353"/>
    <cellStyle name="Comma [0] 2 4 9 2 3 2" xfId="42354"/>
    <cellStyle name="Comma [0] 2 4 9 3 3" xfId="42355"/>
    <cellStyle name="Comma [0] 2 4 9 4 2 2" xfId="42356"/>
    <cellStyle name="Comma [0] 2 4 9 4 3" xfId="42357"/>
    <cellStyle name="Comma [0] 3" xfId="42358"/>
    <cellStyle name="Comma [0] 3 10 10 2" xfId="42359"/>
    <cellStyle name="Comma [0] 3 11 7 3" xfId="42360"/>
    <cellStyle name="Comma [0] 3 2 6 10 5" xfId="42361"/>
    <cellStyle name="Comma [0] 3 10 10 2 2" xfId="42362"/>
    <cellStyle name="Comma [0] 3 11 7 3 2" xfId="42363"/>
    <cellStyle name="Comma [0] 3 10 10 2 2 2" xfId="42364"/>
    <cellStyle name="Comma [0] 3 11 7 3 2 2" xfId="42365"/>
    <cellStyle name="Comma [0] 3 2 6 10 7" xfId="42366"/>
    <cellStyle name="Comma [0] 3 10 10 2 4" xfId="42367"/>
    <cellStyle name="Comma [0] 3 11 7 3 4" xfId="42368"/>
    <cellStyle name="Comma [0] 5 4 9 2 2 2" xfId="42369"/>
    <cellStyle name="Comma [0] 3 10 10 2 5" xfId="42370"/>
    <cellStyle name="Comma [0] 3 11 7 3 5" xfId="42371"/>
    <cellStyle name="Comma [0] 3 10 10 3" xfId="42372"/>
    <cellStyle name="Comma [0] 3 11 7 4" xfId="42373"/>
    <cellStyle name="Comma [0] 3 2 6 11 5" xfId="42374"/>
    <cellStyle name="Comma [0] 3 10 10 3 2" xfId="42375"/>
    <cellStyle name="Comma [0] 3 11 7 4 2" xfId="42376"/>
    <cellStyle name="Comma [0] 3 10 10 4" xfId="42377"/>
    <cellStyle name="Comma [0] 3 11 7 5" xfId="42378"/>
    <cellStyle name="Comma [0] 3 2 6 12 5" xfId="42379"/>
    <cellStyle name="Comma [0] 3 10 10 4 2" xfId="42380"/>
    <cellStyle name="Comma [0] 3 11 7 5 2" xfId="42381"/>
    <cellStyle name="Comma [0] 3 3 6 2 3 4 2" xfId="42382"/>
    <cellStyle name="Comma [0] 3 2 3 7 6 2" xfId="42383"/>
    <cellStyle name="Comma [0] 3 10 10 6" xfId="42384"/>
    <cellStyle name="Comma [0] 3 11 7 7" xfId="42385"/>
    <cellStyle name="Comma [0] 3 10 11 4" xfId="42386"/>
    <cellStyle name="Comma [0] 3 11 8 5" xfId="42387"/>
    <cellStyle name="Comma [0] 3 10 11 4 2" xfId="42388"/>
    <cellStyle name="Comma [0] 3 2 3 7 7 2" xfId="42389"/>
    <cellStyle name="Comma [0] 3 10 11 6" xfId="42390"/>
    <cellStyle name="Comma [0] 3 11 8 7" xfId="42391"/>
    <cellStyle name="Comma [0] 3 10 12 2" xfId="42392"/>
    <cellStyle name="Comma [0] 3 11 9 3" xfId="42393"/>
    <cellStyle name="Comma [0] 3 10 12 2 2" xfId="42394"/>
    <cellStyle name="Comma [0] 3 11 9 3 2" xfId="42395"/>
    <cellStyle name="Comma [0] 3 10 12 4" xfId="42396"/>
    <cellStyle name="Comma [0] 3 11 9 5" xfId="42397"/>
    <cellStyle name="Comma [0] 3 10 12 5" xfId="42398"/>
    <cellStyle name="Comma [0] 3 11 9 6" xfId="42399"/>
    <cellStyle name="Comma [0] 3 7 4 3 2 3" xfId="42400"/>
    <cellStyle name="Comma [0] 3 10 13 2" xfId="42401"/>
    <cellStyle name="Comma [0] 3 10 13 2 2" xfId="42402"/>
    <cellStyle name="Comma [0] 3 7 4 3 2 4" xfId="42403"/>
    <cellStyle name="Comma [0] 3 10 13 3" xfId="42404"/>
    <cellStyle name="Comma [0] 3 7 4 3 2 5" xfId="42405"/>
    <cellStyle name="Comma [0] 3 10 13 4" xfId="42406"/>
    <cellStyle name="Comma [0] 3 10 13 5" xfId="42407"/>
    <cellStyle name="Comma [0] 3 10 14 2" xfId="42408"/>
    <cellStyle name="Comma [0] 3 10 15" xfId="42409"/>
    <cellStyle name="Comma [0] 3 10 15 2" xfId="42410"/>
    <cellStyle name="Comma [0] 3 2 3 6 10" xfId="42411"/>
    <cellStyle name="Comma [0] 3 10 16" xfId="42412"/>
    <cellStyle name="Comma [0] 3 10 17" xfId="42413"/>
    <cellStyle name="Comma [0] 3 10 18" xfId="42414"/>
    <cellStyle name="Comma [0] 3 10 2" xfId="42415"/>
    <cellStyle name="Comma [0] 3 10 2 10" xfId="42416"/>
    <cellStyle name="Comma [0] 4 2 4 7 10" xfId="42417"/>
    <cellStyle name="Comma [0] 3 10 2 2 2" xfId="42418"/>
    <cellStyle name="Comma [0] 3 10 2 2 2 2 2" xfId="42419"/>
    <cellStyle name="Comma [0] 3 2 2 6 5 3 4 2" xfId="42420"/>
    <cellStyle name="Comma [0] 3 10 2 2 2 5" xfId="42421"/>
    <cellStyle name="Comma [0] 3 10 2 2 3" xfId="42422"/>
    <cellStyle name="Comma [0] 3 10 2 2 4" xfId="42423"/>
    <cellStyle name="Comma [0] 3 10 2 2 5" xfId="42424"/>
    <cellStyle name="Comma [0] 3 10 2 3 2" xfId="42425"/>
    <cellStyle name="Comma [0] 3 10 2 3 2 2 2" xfId="42426"/>
    <cellStyle name="Comma [0] 3 10 2 3 2 5" xfId="42427"/>
    <cellStyle name="Comma [0] 3 10 2 3 3" xfId="42428"/>
    <cellStyle name="Comma [0] 3 16 4 2 2" xfId="42429"/>
    <cellStyle name="Comma [0] 3 10 2 4" xfId="42430"/>
    <cellStyle name="Comma [0] 3 10 2 4 3" xfId="42431"/>
    <cellStyle name="Comma [0] 3 10 2 5" xfId="42432"/>
    <cellStyle name="Comma [0] 3 10 2 5 2" xfId="42433"/>
    <cellStyle name="Comma [0] 3 10 2 5 3" xfId="42434"/>
    <cellStyle name="Comma [0] 3 10 2 6" xfId="42435"/>
    <cellStyle name="Comma [0] 3 10 2 6 2" xfId="42436"/>
    <cellStyle name="Comma [0] 3 10 2 7" xfId="42437"/>
    <cellStyle name="Comma [0] 4 2 4 8 10" xfId="42438"/>
    <cellStyle name="Comma [0] 3 10 2 7 2" xfId="42439"/>
    <cellStyle name="Comma [0] 3 10 2 8" xfId="42440"/>
    <cellStyle name="Comma [0] 3 10 2 9" xfId="42441"/>
    <cellStyle name="Comma [0] 3 10 3" xfId="42442"/>
    <cellStyle name="Comma [0] 3 10 3 2 2" xfId="42443"/>
    <cellStyle name="Comma [0] 3 10 3 2 2 2 2" xfId="42444"/>
    <cellStyle name="Comma [0] 5 6 7 4 4" xfId="42445"/>
    <cellStyle name="Comma [0] 3 10 3 2 2 3" xfId="42446"/>
    <cellStyle name="Comma [0] 3 2 2 6 6 3 4 2" xfId="42447"/>
    <cellStyle name="Comma [0] 3 10 3 2 2 5" xfId="42448"/>
    <cellStyle name="Comma [0] 3 10 3 2 3" xfId="42449"/>
    <cellStyle name="Comma [0] 5 6 7 5 3" xfId="42450"/>
    <cellStyle name="Comma [0] 3 3 3 8 2 2 5" xfId="42451"/>
    <cellStyle name="Comma [0] 3 10 3 2 3 2" xfId="42452"/>
    <cellStyle name="Comma [0] 3 10 3 2 4" xfId="42453"/>
    <cellStyle name="Comma [0] 3 10 3 2 5" xfId="42454"/>
    <cellStyle name="Comma [0] 3 11 4 10" xfId="42455"/>
    <cellStyle name="Comma [0] 3 10 3 3 2" xfId="42456"/>
    <cellStyle name="Comma [0] 3 10 3 3 2 2 2" xfId="42457"/>
    <cellStyle name="Comma [0] 3 14 4 4" xfId="42458"/>
    <cellStyle name="Comma [0] 3 11 11 4" xfId="42459"/>
    <cellStyle name="Comma [0] 5 6 8 4 4" xfId="42460"/>
    <cellStyle name="Comma [0] 3 10 3 3 2 3" xfId="42461"/>
    <cellStyle name="Comma [0] 3 11 11 5" xfId="42462"/>
    <cellStyle name="Comma [0] 5 6 8 4 5" xfId="42463"/>
    <cellStyle name="Comma [0] 3 10 3 3 2 4" xfId="42464"/>
    <cellStyle name="Comma [0] 3 10 3 3 2 5" xfId="42465"/>
    <cellStyle name="Comma [0] 3 10 3 3 3" xfId="42466"/>
    <cellStyle name="Comma [0] 4 2 14 2 6" xfId="42467"/>
    <cellStyle name="Comma [0] 3 11 12 3" xfId="42468"/>
    <cellStyle name="Comma [0] 5 6 8 5 3" xfId="42469"/>
    <cellStyle name="Comma [0] 3 3 3 8 3 2 5" xfId="42470"/>
    <cellStyle name="Comma [0] 3 10 3 3 3 2" xfId="42471"/>
    <cellStyle name="Comma [0] 3 10 3 4" xfId="42472"/>
    <cellStyle name="Comma [0] 3 10 3 4 2" xfId="42473"/>
    <cellStyle name="Comma [0] 3 10 3 4 3" xfId="42474"/>
    <cellStyle name="Comma [0] 3 10 3 4 5" xfId="42475"/>
    <cellStyle name="Comma [0] 3 10 3 5" xfId="42476"/>
    <cellStyle name="Comma [0] 3 10 3 5 2" xfId="42477"/>
    <cellStyle name="Comma [0] 3 10 3 5 3" xfId="42478"/>
    <cellStyle name="Comma [0] 3 10 3 6 2" xfId="42479"/>
    <cellStyle name="Comma [0] 3 2 3 6 2 2" xfId="42480"/>
    <cellStyle name="Comma [0] 3 10 3 7" xfId="42481"/>
    <cellStyle name="Comma [0] 3 2 3 6 2 2 2" xfId="42482"/>
    <cellStyle name="Comma [0] 3 10 3 7 2" xfId="42483"/>
    <cellStyle name="Comma [0] 3 2 3 6 2 3" xfId="42484"/>
    <cellStyle name="Comma [0] 3 10 3 8" xfId="42485"/>
    <cellStyle name="Comma [0] 3 10 4" xfId="42486"/>
    <cellStyle name="Comma [0] 3 10 4 10" xfId="42487"/>
    <cellStyle name="Comma [0] 3 10 4 2 2" xfId="42488"/>
    <cellStyle name="Comma [0] 3 10 4 2 2 2 2" xfId="42489"/>
    <cellStyle name="Comma [0] 5 7 7 4 4" xfId="42490"/>
    <cellStyle name="Comma [0] 3 10 4 2 2 3" xfId="42491"/>
    <cellStyle name="Comma [0] 5 7 7 4 5" xfId="42492"/>
    <cellStyle name="Comma [0] 3 10 4 2 2 4" xfId="42493"/>
    <cellStyle name="Comma [0] 3 2 2 6 7 3 4 2" xfId="42494"/>
    <cellStyle name="Comma [0] 3 10 4 2 2 5" xfId="42495"/>
    <cellStyle name="Comma [0] 5 7 7 5 3" xfId="42496"/>
    <cellStyle name="Comma [0] 3 10 4 2 3 2" xfId="42497"/>
    <cellStyle name="Comma [0] 3 10 4 2 4" xfId="42498"/>
    <cellStyle name="Comma [0] 3 10 4 2 5" xfId="42499"/>
    <cellStyle name="Comma [0] 3 10 4 3 2" xfId="42500"/>
    <cellStyle name="Comma [0] 3 10 4 3 2 2 2" xfId="42501"/>
    <cellStyle name="Comma [0] 3 10 4 3 2 3" xfId="42502"/>
    <cellStyle name="Comma [0] 3 10 4 3 2 4" xfId="42503"/>
    <cellStyle name="Comma [0] 3 10 4 3 2 5" xfId="42504"/>
    <cellStyle name="Comma [0] 3 10 4 3 3 2" xfId="42505"/>
    <cellStyle name="Comma [0] 3 10 4 4" xfId="42506"/>
    <cellStyle name="Comma [0] 3 10 4 4 2" xfId="42507"/>
    <cellStyle name="Comma [0] 3 10 4 4 4" xfId="42508"/>
    <cellStyle name="Comma [0] 3 10 4 4 5" xfId="42509"/>
    <cellStyle name="Comma [0] 3 10 4 5 2" xfId="42510"/>
    <cellStyle name="Comma [0] 3 10 4 5 3" xfId="42511"/>
    <cellStyle name="Comma [0] 3 10 4 6" xfId="42512"/>
    <cellStyle name="Comma [0] 3 10 4 6 2" xfId="42513"/>
    <cellStyle name="Comma [0] 3 2 3 6 3 2" xfId="42514"/>
    <cellStyle name="Comma [0] 3 10 4 7" xfId="42515"/>
    <cellStyle name="Comma [0] 3 2 3 6 3 2 2" xfId="42516"/>
    <cellStyle name="Comma [0] 3 10 4 7 2" xfId="42517"/>
    <cellStyle name="Comma [0] 4 2 3 6 10" xfId="42518"/>
    <cellStyle name="Comma [0] 3 2 3 6 3 3" xfId="42519"/>
    <cellStyle name="Comma [0] 3 10 4 8" xfId="42520"/>
    <cellStyle name="Comma [0] 4 3 3 9 2" xfId="42521"/>
    <cellStyle name="Comma [0] 3 10 5" xfId="42522"/>
    <cellStyle name="Comma [0] 4 3 3 9 2 2" xfId="42523"/>
    <cellStyle name="Comma [0] 3 10 5 2" xfId="42524"/>
    <cellStyle name="Comma [0] 4 3 3 9 2 2 2" xfId="42525"/>
    <cellStyle name="Comma [0] 3 10 5 2 2" xfId="42526"/>
    <cellStyle name="Comma [0] 3 4 6 11 2" xfId="42527"/>
    <cellStyle name="Comma [0] 3 10 5 2 2 2 2" xfId="42528"/>
    <cellStyle name="Comma [0] 5 8 7 4 4" xfId="42529"/>
    <cellStyle name="Comma [0] 3 4 6 12" xfId="42530"/>
    <cellStyle name="Comma [0] 3 10 5 2 2 3" xfId="42531"/>
    <cellStyle name="Comma [0] 5 8 7 4 5" xfId="42532"/>
    <cellStyle name="Comma [0] 3 4 6 13" xfId="42533"/>
    <cellStyle name="Comma [0] 3 10 5 2 2 4" xfId="42534"/>
    <cellStyle name="Comma [0] 3 4 6 14" xfId="42535"/>
    <cellStyle name="Comma [0] 3 2 2 6 8 3 4 2" xfId="42536"/>
    <cellStyle name="Comma [0] 3 10 5 2 2 5" xfId="42537"/>
    <cellStyle name="Comma [0] 5 8 7 5 3" xfId="42538"/>
    <cellStyle name="Comma [0] 3 10 5 2 3 2" xfId="42539"/>
    <cellStyle name="Comma [0] 3 10 5 2 4" xfId="42540"/>
    <cellStyle name="Comma [0] 3 10 5 2 5" xfId="42541"/>
    <cellStyle name="Comma [0] 3 10 5 3 2" xfId="42542"/>
    <cellStyle name="Comma [0] 3 10 5 3 2 5" xfId="42543"/>
    <cellStyle name="Comma [0] 3 10 5 4 2" xfId="42544"/>
    <cellStyle name="Comma [0] 3 10 5 4 3" xfId="42545"/>
    <cellStyle name="Comma [0] 3 10 5 4 4" xfId="42546"/>
    <cellStyle name="Comma [0] 3 10 5 4 5" xfId="42547"/>
    <cellStyle name="Comma [0] 3 10 5 5 2" xfId="42548"/>
    <cellStyle name="Comma [0] 3 10 5 5 3" xfId="42549"/>
    <cellStyle name="Comma [0] 3 10 5 6" xfId="42550"/>
    <cellStyle name="Comma [0] 3 10 5 6 2" xfId="42551"/>
    <cellStyle name="Comma [0] 3 3 6 2 2 2 2 2" xfId="42552"/>
    <cellStyle name="Comma [0] 3 2 3 6 4 2 2" xfId="42553"/>
    <cellStyle name="Comma [0] 3 10 5 7 2" xfId="42554"/>
    <cellStyle name="Comma [0] 4 3 3 9 3" xfId="42555"/>
    <cellStyle name="Comma [0] 3 10 6" xfId="42556"/>
    <cellStyle name="Comma [0] 4 3 3 9 3 2" xfId="42557"/>
    <cellStyle name="Comma [0] 3 10 6 2" xfId="42558"/>
    <cellStyle name="Comma [0] 4 2 5 2 10" xfId="42559"/>
    <cellStyle name="Comma [0] 3 10 6 2 2" xfId="42560"/>
    <cellStyle name="Comma [0] 3 10 6 2 2 2" xfId="42561"/>
    <cellStyle name="Comma [0] 3 10 6 2 2 3" xfId="42562"/>
    <cellStyle name="Comma [0] 3 10 6 2 2 4" xfId="42563"/>
    <cellStyle name="Comma [0] 4 2 2 5 5 5" xfId="42564"/>
    <cellStyle name="Comma [0] 3 2 2" xfId="42565"/>
    <cellStyle name="Comma [0] 3 10 6 2 2 5" xfId="42566"/>
    <cellStyle name="Comma [0] 3 10 6 2 3" xfId="42567"/>
    <cellStyle name="Comma [0] 3 10 6 2 3 2" xfId="42568"/>
    <cellStyle name="Comma [0] 3 10 6 2 4" xfId="42569"/>
    <cellStyle name="Comma [0] 3 10 6 2 5" xfId="42570"/>
    <cellStyle name="Comma [0] 3 10 6 2 6" xfId="42571"/>
    <cellStyle name="Comma [0] 3 10 6 2 7" xfId="42572"/>
    <cellStyle name="Comma [0] 3 10 6 3" xfId="42573"/>
    <cellStyle name="Comma [0] 3 10 6 3 2 3" xfId="42574"/>
    <cellStyle name="Comma [0] 3 10 6 3 2 4" xfId="42575"/>
    <cellStyle name="Comma [0] 3 10 6 3 2 5" xfId="42576"/>
    <cellStyle name="Comma [0] 3 10 6 3 3 2" xfId="42577"/>
    <cellStyle name="Comma [0] 3 10 6 3 5" xfId="42578"/>
    <cellStyle name="Comma [0] 3 10 6 3 6" xfId="42579"/>
    <cellStyle name="Comma [0] 3 10 6 3 7" xfId="42580"/>
    <cellStyle name="Comma [0] 3 10 6 4" xfId="42581"/>
    <cellStyle name="Comma [0] 3 10 6 4 2" xfId="42582"/>
    <cellStyle name="Comma [0] 3 10 6 4 3" xfId="42583"/>
    <cellStyle name="Comma [0] 3 10 6 4 4" xfId="42584"/>
    <cellStyle name="Comma [0] 3 10 6 4 5" xfId="42585"/>
    <cellStyle name="Comma [0] 3 10 6 5" xfId="42586"/>
    <cellStyle name="Comma [0] 3 10 6 5 2" xfId="42587"/>
    <cellStyle name="Comma [0] 3 10 6 5 2 2" xfId="42588"/>
    <cellStyle name="Comma [0] 3 10 6 5 3" xfId="42589"/>
    <cellStyle name="Comma [0] 3 10 6 6" xfId="42590"/>
    <cellStyle name="Comma [0] 3 10 6 6 2" xfId="42591"/>
    <cellStyle name="Comma [0] 5 5 2 3 2 2 2" xfId="42592"/>
    <cellStyle name="Comma [0] 3 3 6 2 2 3 2" xfId="42593"/>
    <cellStyle name="Comma [0] 3 2 3 6 5 2" xfId="42594"/>
    <cellStyle name="Comma [0] 3 10 6 7" xfId="42595"/>
    <cellStyle name="Comma [0] 4 2 5 3 10" xfId="42596"/>
    <cellStyle name="Comma [0] 3 2 3 6 5 2 2" xfId="42597"/>
    <cellStyle name="Comma [0] 3 10 6 7 2" xfId="42598"/>
    <cellStyle name="Comma [0] 3 2 3 6 5 4" xfId="42599"/>
    <cellStyle name="Comma [0] 3 10 6 9" xfId="42600"/>
    <cellStyle name="Comma [0] 4 3 3 9 4" xfId="42601"/>
    <cellStyle name="Comma [0] 3 4 7 2 5 2" xfId="42602"/>
    <cellStyle name="Comma [0] 3 10 7" xfId="42603"/>
    <cellStyle name="Comma [0] 3 10 7 10" xfId="42604"/>
    <cellStyle name="Comma [0] 4 3 3 9 4 2" xfId="42605"/>
    <cellStyle name="Comma [0] 3 4 7 2 5 2 2" xfId="42606"/>
    <cellStyle name="Comma [0] 3 10 7 2" xfId="42607"/>
    <cellStyle name="Comma [0] 4 2 5 7 10" xfId="42608"/>
    <cellStyle name="Comma [0] 3 10 7 2 2" xfId="42609"/>
    <cellStyle name="Comma [0] 3 10 7 2 2 2" xfId="42610"/>
    <cellStyle name="Comma [0] 3 10 7 2 2 2 2" xfId="42611"/>
    <cellStyle name="Comma [0] 3 2 10 14" xfId="42612"/>
    <cellStyle name="Comma [0] 3 10 7 2 2 3" xfId="42613"/>
    <cellStyle name="Comma [0] 3 10 7 2 2 5" xfId="42614"/>
    <cellStyle name="Comma [0] 3 10 7 2 3" xfId="42615"/>
    <cellStyle name="Comma [0] 3 10 7 2 3 2" xfId="42616"/>
    <cellStyle name="Comma [0] 3 10 7 2 4" xfId="42617"/>
    <cellStyle name="Comma [0] 3 10 7 2 5" xfId="42618"/>
    <cellStyle name="Comma [0] 3 10 7 2 6" xfId="42619"/>
    <cellStyle name="Comma [0] 3 10 7 2 7" xfId="42620"/>
    <cellStyle name="Comma [0] 3 10 7 3" xfId="42621"/>
    <cellStyle name="Comma [0] 3 10 7 3 2 2" xfId="42622"/>
    <cellStyle name="Comma [0] 3 10 7 3 2 2 2" xfId="42623"/>
    <cellStyle name="Comma [0] 3 10 7 3 2 3" xfId="42624"/>
    <cellStyle name="Comma [0] 3 10 7 3 2 5" xfId="42625"/>
    <cellStyle name="Comma [0] 3 10 7 3 3 2" xfId="42626"/>
    <cellStyle name="Comma [0] 5 4 8 2 2 2" xfId="42627"/>
    <cellStyle name="Comma [0] 3 10 7 3 5" xfId="42628"/>
    <cellStyle name="Comma [0] 5 4 8 2 2 3" xfId="42629"/>
    <cellStyle name="Comma [0] 3 10 7 3 6" xfId="42630"/>
    <cellStyle name="Comma [0] 5 4 8 2 2 4" xfId="42631"/>
    <cellStyle name="Comma [0] 3 10 7 3 7" xfId="42632"/>
    <cellStyle name="Comma [0] 3 10 7 4" xfId="42633"/>
    <cellStyle name="Comma [0] 3 10 7 4 2" xfId="42634"/>
    <cellStyle name="Comma [0] 3 10 7 4 2 2" xfId="42635"/>
    <cellStyle name="Comma [0] 3 10 7 4 3" xfId="42636"/>
    <cellStyle name="Comma [0] 3 10 7 4 4" xfId="42637"/>
    <cellStyle name="Comma [0] 5 4 8 2 3 2" xfId="42638"/>
    <cellStyle name="Comma [0] 3 10 7 4 5" xfId="42639"/>
    <cellStyle name="Comma [0] 3 10 7 5" xfId="42640"/>
    <cellStyle name="Comma [0] 3 10 7 5 2" xfId="42641"/>
    <cellStyle name="Comma [0] 3 10 7 5 2 2" xfId="42642"/>
    <cellStyle name="Comma [0] 3 10 7 5 3" xfId="42643"/>
    <cellStyle name="Comma [0] 3 10 7 6" xfId="42644"/>
    <cellStyle name="Comma [0] 3 10 7 6 2" xfId="42645"/>
    <cellStyle name="Comma [0] 3 3 6 2 2 4 2" xfId="42646"/>
    <cellStyle name="Comma [0] 3 2 3 6 6 2" xfId="42647"/>
    <cellStyle name="Comma [0] 3 10 7 7" xfId="42648"/>
    <cellStyle name="Comma [0] 4 2 5 8 10" xfId="42649"/>
    <cellStyle name="Comma [0] 3 10 7 7 2" xfId="42650"/>
    <cellStyle name="Comma [0] 3 10 7 9" xfId="42651"/>
    <cellStyle name="Comma [0] 3 2 6 13 5" xfId="42652"/>
    <cellStyle name="Comma [0] 3 11 7 6 2" xfId="42653"/>
    <cellStyle name="Comma [0] 4 3 3 9 5" xfId="42654"/>
    <cellStyle name="Comma [0] 3 4 7 2 5 3" xfId="42655"/>
    <cellStyle name="Comma [0] 3 10 8" xfId="42656"/>
    <cellStyle name="Comma [0] 3 10 8 2" xfId="42657"/>
    <cellStyle name="Comma [0] 3 10 8 2 2" xfId="42658"/>
    <cellStyle name="Comma [0] 3 10 8 2 3" xfId="42659"/>
    <cellStyle name="Comma [0] 3 10 8 2 4" xfId="42660"/>
    <cellStyle name="Comma [0] 3 10 8 2 5" xfId="42661"/>
    <cellStyle name="Comma [0] 3 12 4 10" xfId="42662"/>
    <cellStyle name="Comma [0] 3 10 8 2 6" xfId="42663"/>
    <cellStyle name="Comma [0] 3 10 8 3" xfId="42664"/>
    <cellStyle name="Comma [0] 3 10 8 3 2" xfId="42665"/>
    <cellStyle name="Comma [0] 3 10 8 3 3" xfId="42666"/>
    <cellStyle name="Comma [0] 3 10 8 3 4" xfId="42667"/>
    <cellStyle name="Comma [0] 5 4 8 3 2 3" xfId="42668"/>
    <cellStyle name="Comma [0] 3 10 8 3 6" xfId="42669"/>
    <cellStyle name="Comma [0] 3 10 8 4 3" xfId="42670"/>
    <cellStyle name="Comma [0] 3 2 10 10 4" xfId="42671"/>
    <cellStyle name="Comma [0] 3 10 8 4 4" xfId="42672"/>
    <cellStyle name="Comma [0] 3 2 10 10 5" xfId="42673"/>
    <cellStyle name="Comma [0] 5 4 8 3 3 2" xfId="42674"/>
    <cellStyle name="Comma [0] 3 10 8 4 5" xfId="42675"/>
    <cellStyle name="Comma [0] 3 2 10 10 6" xfId="42676"/>
    <cellStyle name="Comma [0] 3 10 8 5 2" xfId="42677"/>
    <cellStyle name="Comma [0] 3 2 10 11 3" xfId="42678"/>
    <cellStyle name="Comma [0] 3 10 8 5 3" xfId="42679"/>
    <cellStyle name="Comma [0] 3 2 10 11 4" xfId="42680"/>
    <cellStyle name="Comma [0] 3 10 8 8" xfId="42681"/>
    <cellStyle name="Comma [0] 3 10 8 9" xfId="42682"/>
    <cellStyle name="Comma [0] 4 3 3 9 6" xfId="42683"/>
    <cellStyle name="Comma [0] 3 4 7 2 5 4" xfId="42684"/>
    <cellStyle name="Comma [0] 3 10 9" xfId="42685"/>
    <cellStyle name="Comma [0] 3 10 9 2" xfId="42686"/>
    <cellStyle name="Comma [0] 3 10 9 2 2" xfId="42687"/>
    <cellStyle name="Comma [0] 3 10 9 2 3" xfId="42688"/>
    <cellStyle name="Comma [0] 3 10 9 2 4" xfId="42689"/>
    <cellStyle name="Comma [0] 3 10 9 2 5" xfId="42690"/>
    <cellStyle name="Comma [0] 3 10 9 3" xfId="42691"/>
    <cellStyle name="Comma [0] 3 10 9 3 2" xfId="42692"/>
    <cellStyle name="Comma [0] 3 10 9 4 2" xfId="42693"/>
    <cellStyle name="Comma [0] 3 10 9 5" xfId="42694"/>
    <cellStyle name="Comma [0] 3 10 9 6" xfId="42695"/>
    <cellStyle name="Comma [0] 3 10 9 7" xfId="42696"/>
    <cellStyle name="Comma [0] 4 5 7 5 4" xfId="42697"/>
    <cellStyle name="Comma [0] 3 11" xfId="42698"/>
    <cellStyle name="Comma [0] 5 6 8 3 2 2" xfId="42699"/>
    <cellStyle name="Comma [0] 3 13 3 4" xfId="42700"/>
    <cellStyle name="Comma [0] 3 3 6 10 5" xfId="42701"/>
    <cellStyle name="Comma [0] 3 11 10 2 2" xfId="42702"/>
    <cellStyle name="Comma [0] 5 6 8 3 2 2 2" xfId="42703"/>
    <cellStyle name="Comma [0] 4 5 3" xfId="42704"/>
    <cellStyle name="Comma [0] 3 13 3 4 2" xfId="42705"/>
    <cellStyle name="Comma [0] 3 11 10 2 2 2" xfId="42706"/>
    <cellStyle name="Comma [0] 5 6 8 3 2 5" xfId="42707"/>
    <cellStyle name="Comma [0] 3 2 3 9 2 2" xfId="42708"/>
    <cellStyle name="Comma [0] 3 13 3 7" xfId="42709"/>
    <cellStyle name="Comma [0] 3 11 10 2 5" xfId="42710"/>
    <cellStyle name="Comma [0] 5 6 8 3 3 2" xfId="42711"/>
    <cellStyle name="Comma [0] 3 13 4 4" xfId="42712"/>
    <cellStyle name="Comma [0] 3 3 6 11 5" xfId="42713"/>
    <cellStyle name="Comma [0] 3 11 10 3 2" xfId="42714"/>
    <cellStyle name="Comma [0] 3 11 10 4" xfId="42715"/>
    <cellStyle name="Comma [0] 5 6 8 3 4 2" xfId="42716"/>
    <cellStyle name="Comma [0] 3 13 5 4" xfId="42717"/>
    <cellStyle name="Comma [0] 3 3 6 12 5" xfId="42718"/>
    <cellStyle name="Comma [0] 3 11 10 4 2" xfId="42719"/>
    <cellStyle name="Comma [0] 3 11 10 5" xfId="42720"/>
    <cellStyle name="Comma [0] 3 11 10 6" xfId="42721"/>
    <cellStyle name="Comma [0] 3 11 11" xfId="42722"/>
    <cellStyle name="Comma [0] 5 6 8 4 2 2" xfId="42723"/>
    <cellStyle name="Comma [0] 3 14 3 4" xfId="42724"/>
    <cellStyle name="Comma [0] 3 11 11 2 2" xfId="42725"/>
    <cellStyle name="Comma [0] 4 2 14 2 5" xfId="42726"/>
    <cellStyle name="Comma [0] 3 11 12 2" xfId="42727"/>
    <cellStyle name="Comma [0] 5 6 8 5 2 2" xfId="42728"/>
    <cellStyle name="Comma [0] 3 15 3 4" xfId="42729"/>
    <cellStyle name="Comma [0] 3 11 12 2 2" xfId="42730"/>
    <cellStyle name="Comma [0] 4 2 14 2 7" xfId="42731"/>
    <cellStyle name="Comma [0] 3 11 12 4" xfId="42732"/>
    <cellStyle name="Comma [0] 3 11 12 5" xfId="42733"/>
    <cellStyle name="Comma [0] 4 2 9 7 10" xfId="42734"/>
    <cellStyle name="Comma [0] 3 11 2 2 2" xfId="42735"/>
    <cellStyle name="Comma [0] 3 11 2 2 2 3" xfId="42736"/>
    <cellStyle name="Comma [0] 3 11 2 2 2 4" xfId="42737"/>
    <cellStyle name="Comma [0] 3 2 2 7 5 3 4 2" xfId="42738"/>
    <cellStyle name="Comma [0] 3 11 2 2 2 5" xfId="42739"/>
    <cellStyle name="Comma [0] 3 11 2 2 3" xfId="42740"/>
    <cellStyle name="Comma [0] 3 3 4 7 2 2 5" xfId="42741"/>
    <cellStyle name="Comma [0] 3 11 2 2 3 2" xfId="42742"/>
    <cellStyle name="Comma [0] 3 11 2 2 5" xfId="42743"/>
    <cellStyle name="Comma [0] 3 11 2 2 6" xfId="42744"/>
    <cellStyle name="Comma [0] 3 11 2 2 7" xfId="42745"/>
    <cellStyle name="Comma [0] 3 2 5 10 5" xfId="42746"/>
    <cellStyle name="Comma [0] 3 11 2 3 2" xfId="42747"/>
    <cellStyle name="Comma [0] 3 11 2 3 2 2 2" xfId="42748"/>
    <cellStyle name="Comma [0] 3 11 2 3 2 3" xfId="42749"/>
    <cellStyle name="Comma [0] 3 11 2 3 2 4" xfId="42750"/>
    <cellStyle name="Comma [0] 3 11 2 3 2 5" xfId="42751"/>
    <cellStyle name="Comma [0] 3 2 5 10 6" xfId="42752"/>
    <cellStyle name="Comma [0] 3 11 2 3 3" xfId="42753"/>
    <cellStyle name="Comma [0] 3 3 4 7 3 2 5" xfId="42754"/>
    <cellStyle name="Comma [0] 3 11 2 3 3 2" xfId="42755"/>
    <cellStyle name="Comma [0] 3 16 5 2 2" xfId="42756"/>
    <cellStyle name="Comma [0] 3 11 2 4" xfId="42757"/>
    <cellStyle name="Comma [0] 3 2 5 11 5" xfId="42758"/>
    <cellStyle name="Comma [0] 3 11 2 4 2" xfId="42759"/>
    <cellStyle name="Comma [0] 3 2 5 11 6" xfId="42760"/>
    <cellStyle name="Comma [0] 3 11 2 4 3" xfId="42761"/>
    <cellStyle name="Comma [0] 3 11 2 5" xfId="42762"/>
    <cellStyle name="Comma [0] 3 11 2 6" xfId="42763"/>
    <cellStyle name="Comma [0] 3 2 5 13 5" xfId="42764"/>
    <cellStyle name="Comma [0] 3 11 2 6 2" xfId="42765"/>
    <cellStyle name="Comma [0] 3 11 2 7" xfId="42766"/>
    <cellStyle name="Comma [0] 3 11 2 7 2" xfId="42767"/>
    <cellStyle name="Comma [0] 3 11 2 9" xfId="42768"/>
    <cellStyle name="Comma [0] 3 11 3 2 2" xfId="42769"/>
    <cellStyle name="Comma [0] 3 11 3 2 2 2 2" xfId="42770"/>
    <cellStyle name="Comma [0] 3 4 3 11 2 5" xfId="42771"/>
    <cellStyle name="Comma [0] 3 11 3 2 2 3" xfId="42772"/>
    <cellStyle name="Comma [0] 3 11 3 2 2 4" xfId="42773"/>
    <cellStyle name="Comma [0] 3 2 2 7 6 3 4 2" xfId="42774"/>
    <cellStyle name="Comma [0] 3 11 3 2 2 5" xfId="42775"/>
    <cellStyle name="Comma [0] 3 11 3 2 3" xfId="42776"/>
    <cellStyle name="Comma [0] 3 3 4 8 2 2 5" xfId="42777"/>
    <cellStyle name="Comma [0] 3 11 3 2 3 2" xfId="42778"/>
    <cellStyle name="Comma [0] 4 7 7 2 2 2 2" xfId="42779"/>
    <cellStyle name="Comma [0] 3 11 3 2 4" xfId="42780"/>
    <cellStyle name="Comma [0] 3 11 3 2 5" xfId="42781"/>
    <cellStyle name="Comma [0] 3 11 3 2 6" xfId="42782"/>
    <cellStyle name="Comma [0] 3 11 3 2 7" xfId="42783"/>
    <cellStyle name="Comma [0] 3 11 3 3 2 3" xfId="42784"/>
    <cellStyle name="Comma [0] 3 11 3 3 2 4" xfId="42785"/>
    <cellStyle name="Comma [0] 3 11 3 3 2 5" xfId="42786"/>
    <cellStyle name="Comma [0] 3 3 4 8 3 2 5" xfId="42787"/>
    <cellStyle name="Comma [0] 3 11 3 3 3 2" xfId="42788"/>
    <cellStyle name="Comma [0] 3 11 3 4" xfId="42789"/>
    <cellStyle name="Comma [0] 3 11 3 4 5" xfId="42790"/>
    <cellStyle name="Comma [0] 3 11 3 5" xfId="42791"/>
    <cellStyle name="Comma [0] 3 2 3 7 2 2 2" xfId="42792"/>
    <cellStyle name="Comma [0] 3 11 3 7 2" xfId="42793"/>
    <cellStyle name="Comma [0] 3 11 4 2 2" xfId="42794"/>
    <cellStyle name="Comma [0] 3 11 4 2 2 2 2" xfId="42795"/>
    <cellStyle name="Comma [0] 3 11 4 2 2 3" xfId="42796"/>
    <cellStyle name="Comma [0] 3 11 4 2 2 4" xfId="42797"/>
    <cellStyle name="Comma [0] 3 2 2 7 7 3 4 2" xfId="42798"/>
    <cellStyle name="Comma [0] 3 11 4 2 2 5" xfId="42799"/>
    <cellStyle name="Comma [0] 3 11 4 2 3 2" xfId="42800"/>
    <cellStyle name="Comma [0] 3 11 4 2 4" xfId="42801"/>
    <cellStyle name="Comma [0] 3 11 4 2 5" xfId="42802"/>
    <cellStyle name="Comma [0] 3 11 4 2 6" xfId="42803"/>
    <cellStyle name="Comma [0] 5 2 2 10" xfId="42804"/>
    <cellStyle name="Comma [0] 3 11 4 2 7" xfId="42805"/>
    <cellStyle name="Comma [0] 3 11 4 3 2" xfId="42806"/>
    <cellStyle name="Comma [0] 3 11 4 3 5" xfId="42807"/>
    <cellStyle name="Comma [0] 3 11 4 3 6" xfId="42808"/>
    <cellStyle name="Comma [0] 3 11 4 3 7" xfId="42809"/>
    <cellStyle name="Comma [0] 3 11 4 4" xfId="42810"/>
    <cellStyle name="Comma [0] 3 11 4 4 2" xfId="42811"/>
    <cellStyle name="Comma [0] 3 11 4 4 4" xfId="42812"/>
    <cellStyle name="Comma [0] 3 11 4 4 5" xfId="42813"/>
    <cellStyle name="Comma [0] 3 11 4 5" xfId="42814"/>
    <cellStyle name="Comma [0] 3 11 4 5 2" xfId="42815"/>
    <cellStyle name="Comma [0] 5 13 2 2 2 2" xfId="42816"/>
    <cellStyle name="Comma [0] 3 11 4 5 3" xfId="42817"/>
    <cellStyle name="Comma [0] 3 11 4 6 2" xfId="42818"/>
    <cellStyle name="Comma [0] 3 2 3 7 3 2" xfId="42819"/>
    <cellStyle name="Comma [0] 3 11 4 7" xfId="42820"/>
    <cellStyle name="Comma [0] 3 2 3 7 3 2 2" xfId="42821"/>
    <cellStyle name="Comma [0] 3 11 4 7 2" xfId="42822"/>
    <cellStyle name="Comma [0] 3 11 5" xfId="42823"/>
    <cellStyle name="Comma [0] 3 11 5 2" xfId="42824"/>
    <cellStyle name="Comma [0] 3 11 5 2 2" xfId="42825"/>
    <cellStyle name="Comma [0] 3 11 5 2 2 2 2" xfId="42826"/>
    <cellStyle name="Comma [0] 3 11 5 2 4" xfId="42827"/>
    <cellStyle name="Comma [0] 3 11 5 2 5" xfId="42828"/>
    <cellStyle name="Comma [0] 3 11 5 2 6" xfId="42829"/>
    <cellStyle name="Comma [0] 5 2 7 10" xfId="42830"/>
    <cellStyle name="Comma [0] 3 11 5 2 7" xfId="42831"/>
    <cellStyle name="Comma [0] 3 11 5 3 2" xfId="42832"/>
    <cellStyle name="Comma [0] 3 11 5 3 2 2 2" xfId="42833"/>
    <cellStyle name="Comma [0] 3 11 5 3 2 3" xfId="42834"/>
    <cellStyle name="Comma [0] 3 11 5 3 3 2" xfId="42835"/>
    <cellStyle name="Comma [0] 3 11 5 3 5" xfId="42836"/>
    <cellStyle name="Comma [0] 3 11 5 4" xfId="42837"/>
    <cellStyle name="Comma [0] 3 11 5 4 2" xfId="42838"/>
    <cellStyle name="Comma [0] 3 11 5 4 3" xfId="42839"/>
    <cellStyle name="Comma [0] 3 11 5 4 4" xfId="42840"/>
    <cellStyle name="Comma [0] 3 11 5 4 5" xfId="42841"/>
    <cellStyle name="Comma [0] 3 11 5 5 2" xfId="42842"/>
    <cellStyle name="Comma [0] 3 11 5 5 3" xfId="42843"/>
    <cellStyle name="Comma [0] 3 11 5 6 2" xfId="42844"/>
    <cellStyle name="Comma [0] 3 3 6 2 3 2 2" xfId="42845"/>
    <cellStyle name="Comma [0] 3 2 3 7 4 2" xfId="42846"/>
    <cellStyle name="Comma [0] 3 11 5 7" xfId="42847"/>
    <cellStyle name="Comma [0] 3 3 6 2 3 2 2 2" xfId="42848"/>
    <cellStyle name="Comma [0] 3 2 3 7 4 2 2" xfId="42849"/>
    <cellStyle name="Comma [0] 3 11 5 7 2" xfId="42850"/>
    <cellStyle name="Comma [0] 3 11 6" xfId="42851"/>
    <cellStyle name="Comma [0] 3 2 10 5 2 3" xfId="42852"/>
    <cellStyle name="Comma [0] 3 11 6 10" xfId="42853"/>
    <cellStyle name="Comma [0] 3 11 6 2" xfId="42854"/>
    <cellStyle name="Comma [0] 3 11 6 2 2" xfId="42855"/>
    <cellStyle name="Comma [0] 3 11 6 2 2 2" xfId="42856"/>
    <cellStyle name="Comma [0] 3 11 6 2 2 2 2" xfId="42857"/>
    <cellStyle name="Comma [0] 3 11 6 2 2 3" xfId="42858"/>
    <cellStyle name="Comma [0] 3 11 6 2 2 4" xfId="42859"/>
    <cellStyle name="Comma [0] 3 11 6 2 2 5" xfId="42860"/>
    <cellStyle name="Comma [0] 3 11 6 2 7" xfId="42861"/>
    <cellStyle name="Comma [0] 3 11 6 3" xfId="42862"/>
    <cellStyle name="Comma [0] 3 11 6 3 2" xfId="42863"/>
    <cellStyle name="Comma [0] 3 11 6 3 2 2" xfId="42864"/>
    <cellStyle name="Comma [0] 3 11 6 3 2 2 2" xfId="42865"/>
    <cellStyle name="Comma [0] 3 11 6 3 2 3" xfId="42866"/>
    <cellStyle name="Comma [0] 3 11 6 3 2 5" xfId="42867"/>
    <cellStyle name="Comma [0] 3 11 6 3 4" xfId="42868"/>
    <cellStyle name="Comma [0] 3 11 6 3 5" xfId="42869"/>
    <cellStyle name="Comma [0] 3 11 6 4" xfId="42870"/>
    <cellStyle name="Comma [0] 3 11 6 4 2" xfId="42871"/>
    <cellStyle name="Comma [0] 3 11 6 4 2 2" xfId="42872"/>
    <cellStyle name="Comma [0] 3 11 6 4 4" xfId="42873"/>
    <cellStyle name="Comma [0] 3 11 6 4 5" xfId="42874"/>
    <cellStyle name="Comma [0] 3 11 6 5 2" xfId="42875"/>
    <cellStyle name="Comma [0] 3 11 6 5 2 2" xfId="42876"/>
    <cellStyle name="Comma [0] 3 11 6 5 3" xfId="42877"/>
    <cellStyle name="Comma [0] 3 11 6 6" xfId="42878"/>
    <cellStyle name="Comma [0] 3 11 6 6 2" xfId="42879"/>
    <cellStyle name="Comma [0] 3 3 6 2 3 3 2" xfId="42880"/>
    <cellStyle name="Comma [0] 3 2 3 7 5 2" xfId="42881"/>
    <cellStyle name="Comma [0] 3 11 6 7" xfId="42882"/>
    <cellStyle name="Comma [0] 3 2 3 7 5 2 2" xfId="42883"/>
    <cellStyle name="Comma [0] 3 11 6 7 2" xfId="42884"/>
    <cellStyle name="Comma [0] 3 4 7 2 6 2" xfId="42885"/>
    <cellStyle name="Comma [0] 3 2 2 4 4 3 2 2 2" xfId="42886"/>
    <cellStyle name="Comma [0] 3 11 7" xfId="42887"/>
    <cellStyle name="Comma [0] 3 11 7 2" xfId="42888"/>
    <cellStyle name="Comma [0] 3 11 7 2 2" xfId="42889"/>
    <cellStyle name="Comma [0] 3 11 7 2 7" xfId="42890"/>
    <cellStyle name="Comma [0] 3 11 7 3 2 3" xfId="42891"/>
    <cellStyle name="Comma [0] 3 11 7 3 2 5" xfId="42892"/>
    <cellStyle name="Comma [0] 3 11 7 3 3 2" xfId="42893"/>
    <cellStyle name="Comma [0] 3 11 7 4 2 2" xfId="42894"/>
    <cellStyle name="Comma [0] 3 2 6 11 7" xfId="42895"/>
    <cellStyle name="Comma [0] 3 11 7 4 4" xfId="42896"/>
    <cellStyle name="Comma [0] 3 11 7 4 5" xfId="42897"/>
    <cellStyle name="Comma [0] 3 11 7 5 2 2" xfId="42898"/>
    <cellStyle name="Comma [0] 3 11 7 5 3" xfId="42899"/>
    <cellStyle name="Comma [0] 3 11 8" xfId="42900"/>
    <cellStyle name="Comma [0] 3 11 7 7 2" xfId="42901"/>
    <cellStyle name="Comma [0] 3 11 7 9" xfId="42902"/>
    <cellStyle name="Comma [0] 3 11 8 2" xfId="42903"/>
    <cellStyle name="Comma [0] 3 11 8 2 2" xfId="42904"/>
    <cellStyle name="Comma [0] 3 11 9" xfId="42905"/>
    <cellStyle name="Comma [0] 3 11 9 2" xfId="42906"/>
    <cellStyle name="Comma [0] 3 11 9 2 2" xfId="42907"/>
    <cellStyle name="Comma [0] 3 11 9 2 4" xfId="42908"/>
    <cellStyle name="Comma [0] 3 11 9 2 5" xfId="42909"/>
    <cellStyle name="Comma [0] 3 11 9 4 2" xfId="42910"/>
    <cellStyle name="Comma [0] 3 11 9 7" xfId="42911"/>
    <cellStyle name="Comma [0] 4 5 7 5 5" xfId="42912"/>
    <cellStyle name="Comma [0] 3 12" xfId="42913"/>
    <cellStyle name="Comma [0] 3 2 4 2 6 2" xfId="42914"/>
    <cellStyle name="Comma [0] 3 12 10" xfId="42915"/>
    <cellStyle name="Comma [0] 3 12 11" xfId="42916"/>
    <cellStyle name="Comma [0] 3 12 12" xfId="42917"/>
    <cellStyle name="Comma [0] 3 12 12 2" xfId="42918"/>
    <cellStyle name="Comma [0] 3 12 12 3" xfId="42919"/>
    <cellStyle name="Comma [0] 3 12 13" xfId="42920"/>
    <cellStyle name="Comma [0] 3 12 13 2" xfId="42921"/>
    <cellStyle name="Comma [0] 3 12 14 2" xfId="42922"/>
    <cellStyle name="Comma [0] 3 12 2" xfId="42923"/>
    <cellStyle name="Comma [0] 3 12 2 10" xfId="42924"/>
    <cellStyle name="Comma [0] 3 12 2 2 2" xfId="42925"/>
    <cellStyle name="Comma [0] 3 12 2 2 3" xfId="42926"/>
    <cellStyle name="Comma [0] 3 12 2 2 5" xfId="42927"/>
    <cellStyle name="Comma [0] 3 12 2 2 6" xfId="42928"/>
    <cellStyle name="Comma [0] 3 12 2 2 7" xfId="42929"/>
    <cellStyle name="Comma [0] 3 12 2 3 2" xfId="42930"/>
    <cellStyle name="Comma [0] 3 12 2 3 3" xfId="42931"/>
    <cellStyle name="Comma [0] 4 8 2 5 5" xfId="42932"/>
    <cellStyle name="Comma [0] 3 12 2 4" xfId="42933"/>
    <cellStyle name="Comma [0] 3 12 2 6 2" xfId="42934"/>
    <cellStyle name="Comma [0] 3 12 2 7 2" xfId="42935"/>
    <cellStyle name="Comma [0] 3 12 2 9" xfId="42936"/>
    <cellStyle name="Comma [0] 5 8 7 3 2 2 2" xfId="42937"/>
    <cellStyle name="Comma [0] 3 12 3" xfId="42938"/>
    <cellStyle name="Comma [0] 5 6 8 2 2 2" xfId="42939"/>
    <cellStyle name="Comma [0] 3 12 3 4" xfId="42940"/>
    <cellStyle name="Comma [0] 3 12 3 4 5" xfId="42941"/>
    <cellStyle name="Comma [0] 3 12 4" xfId="42942"/>
    <cellStyle name="Comma [0] 3 12 4 2" xfId="42943"/>
    <cellStyle name="Comma [0] 3 12 4 3" xfId="42944"/>
    <cellStyle name="Comma [0] 3 12 4 3 2" xfId="42945"/>
    <cellStyle name="Comma [0] 3 12 4 3 4" xfId="42946"/>
    <cellStyle name="Comma [0] 3 12 4 3 5" xfId="42947"/>
    <cellStyle name="Comma [0] 3 12 4 3 6" xfId="42948"/>
    <cellStyle name="Comma [0] 3 12 4 3 7" xfId="42949"/>
    <cellStyle name="Comma [0] 5 6 8 2 3 2" xfId="42950"/>
    <cellStyle name="Comma [0] 3 12 4 4" xfId="42951"/>
    <cellStyle name="Comma [0] 3 12 4 4 2" xfId="42952"/>
    <cellStyle name="Comma [0] 3 12 4 4 3" xfId="42953"/>
    <cellStyle name="Comma [0] 3 12 4 4 4" xfId="42954"/>
    <cellStyle name="Comma [0] 3 12 4 4 5" xfId="42955"/>
    <cellStyle name="Comma [0] 3 12 4 5 2" xfId="42956"/>
    <cellStyle name="Comma [0] 5 13 3 2 2 2" xfId="42957"/>
    <cellStyle name="Comma [0] 3 12 4 5 3" xfId="42958"/>
    <cellStyle name="Comma [0] 5 2 2 2 3" xfId="42959"/>
    <cellStyle name="Comma [0] 3 12 4 6 2" xfId="42960"/>
    <cellStyle name="Comma [0] 3 2 3 8 3 2" xfId="42961"/>
    <cellStyle name="Comma [0] 3 12 4 7" xfId="42962"/>
    <cellStyle name="Comma [0] 5 2 2 3 3" xfId="42963"/>
    <cellStyle name="Comma [0] 3 2 3 8 3 2 2" xfId="42964"/>
    <cellStyle name="Comma [0] 3 12 4 7 2" xfId="42965"/>
    <cellStyle name="Comma [0] 3 12 5" xfId="42966"/>
    <cellStyle name="Comma [0] 3 12 5 2" xfId="42967"/>
    <cellStyle name="Comma [0] 3 12 5 2 2" xfId="42968"/>
    <cellStyle name="Comma [0] 3 12 5 2 3 2" xfId="42969"/>
    <cellStyle name="Comma [0] 3 12 5 2 4" xfId="42970"/>
    <cellStyle name="Comma [0] 3 12 5 2 5" xfId="42971"/>
    <cellStyle name="Comma [0] 3 12 5 2 6" xfId="42972"/>
    <cellStyle name="Comma [0] 3 12 5 3" xfId="42973"/>
    <cellStyle name="Comma [0] 3 12 5 3 2" xfId="42974"/>
    <cellStyle name="Comma [0] 4 2 7 5 5 2" xfId="42975"/>
    <cellStyle name="Comma [0] 3 12 5 3 2 5" xfId="42976"/>
    <cellStyle name="Comma [0] 3 12 5 3 3 2" xfId="42977"/>
    <cellStyle name="Comma [0] 3 12 5 3 4" xfId="42978"/>
    <cellStyle name="Comma [0] 3 12 5 3 5" xfId="42979"/>
    <cellStyle name="Comma [0] 5 6 8 2 4 2" xfId="42980"/>
    <cellStyle name="Comma [0] 3 12 5 4" xfId="42981"/>
    <cellStyle name="Comma [0] 3 12 5 4 2" xfId="42982"/>
    <cellStyle name="Comma [0] 3 12 5 4 3" xfId="42983"/>
    <cellStyle name="Comma [0] 3 12 5 4 4" xfId="42984"/>
    <cellStyle name="Comma [0] 3 12 5 4 5" xfId="42985"/>
    <cellStyle name="Comma [0] 3 12 5 5" xfId="42986"/>
    <cellStyle name="Comma [0] 3 12 5 5 2" xfId="42987"/>
    <cellStyle name="Comma [0] 3 12 5 5 3" xfId="42988"/>
    <cellStyle name="Comma [0] 5 2 3 2 3" xfId="42989"/>
    <cellStyle name="Comma [0] 3 12 5 6 2" xfId="42990"/>
    <cellStyle name="Comma [0] 3 3 6 2 4 2 2" xfId="42991"/>
    <cellStyle name="Comma [0] 3 2 3 8 4 2" xfId="42992"/>
    <cellStyle name="Comma [0] 3 12 5 7" xfId="42993"/>
    <cellStyle name="Comma [0] 5 2 3 3 3" xfId="42994"/>
    <cellStyle name="Comma [0] 3 2 3 8 4 2 2" xfId="42995"/>
    <cellStyle name="Comma [0] 3 12 5 7 2" xfId="42996"/>
    <cellStyle name="Comma [0] 3 12 6" xfId="42997"/>
    <cellStyle name="Comma [0] 3 12 6 2" xfId="42998"/>
    <cellStyle name="Comma [0] 3 12 6 2 2" xfId="42999"/>
    <cellStyle name="Comma [0] 3 12 6 2 2 2 2" xfId="43000"/>
    <cellStyle name="Comma [0] 4 2 8 4 5 2" xfId="43001"/>
    <cellStyle name="Comma [0] 3 12 6 2 2 5" xfId="43002"/>
    <cellStyle name="Comma [0] 3 4 9 4 3 2 2 2" xfId="43003"/>
    <cellStyle name="Comma [0] 3 12 6 2 3" xfId="43004"/>
    <cellStyle name="Comma [0] 3 12 6 2 3 2" xfId="43005"/>
    <cellStyle name="Comma [0] 3 12 6 2 4" xfId="43006"/>
    <cellStyle name="Comma [0] 3 12 6 2 5" xfId="43007"/>
    <cellStyle name="Comma [0] 3 12 6 2 6" xfId="43008"/>
    <cellStyle name="Comma [0] 5 5 7 2 2 2 2" xfId="43009"/>
    <cellStyle name="Comma [0] 3 12 6 2 7" xfId="43010"/>
    <cellStyle name="Comma [0] 3 12 6 3" xfId="43011"/>
    <cellStyle name="Comma [0] 3 12 6 3 2" xfId="43012"/>
    <cellStyle name="Comma [0] 3 12 6 3 2 2 2" xfId="43013"/>
    <cellStyle name="Comma [0] 4 2 8 5 5 2" xfId="43014"/>
    <cellStyle name="Comma [0] 3 12 6 3 2 5" xfId="43015"/>
    <cellStyle name="Comma [0] 3 12 6 3 3" xfId="43016"/>
    <cellStyle name="Comma [0] 3 12 6 3 3 2" xfId="43017"/>
    <cellStyle name="Comma [0] 3 12 6 3 4" xfId="43018"/>
    <cellStyle name="Comma [0] 3 12 6 3 5" xfId="43019"/>
    <cellStyle name="Comma [0] 3 12 6 4" xfId="43020"/>
    <cellStyle name="Comma [0] 3 12 6 4 2" xfId="43021"/>
    <cellStyle name="Comma [0] 3 12 6 4 3" xfId="43022"/>
    <cellStyle name="Comma [0] 3 12 6 4 4" xfId="43023"/>
    <cellStyle name="Comma [0] 3 12 6 4 5" xfId="43024"/>
    <cellStyle name="Comma [0] 3 12 6 5" xfId="43025"/>
    <cellStyle name="Comma [0] 3 12 6 5 2" xfId="43026"/>
    <cellStyle name="Comma [0] 3 12 6 5 3" xfId="43027"/>
    <cellStyle name="Comma [0] 3 4 7 11 2 2 2" xfId="43028"/>
    <cellStyle name="Comma [0] 3 12 6 6" xfId="43029"/>
    <cellStyle name="Comma [0] 5 2 4 2 3" xfId="43030"/>
    <cellStyle name="Comma [0] 3 12 6 6 2" xfId="43031"/>
    <cellStyle name="Comma [0] 3 2 3 8 5 2" xfId="43032"/>
    <cellStyle name="Comma [0] 3 12 6 7" xfId="43033"/>
    <cellStyle name="Comma [0] 3 4 7 2 7 2" xfId="43034"/>
    <cellStyle name="Comma [0] 3 12 7" xfId="43035"/>
    <cellStyle name="Comma [0] 3 12 7 10" xfId="43036"/>
    <cellStyle name="Comma [0] 3 12 7 2" xfId="43037"/>
    <cellStyle name="Comma [0] 3 12 7 2 2" xfId="43038"/>
    <cellStyle name="Comma [0] 3 12 7 2 3" xfId="43039"/>
    <cellStyle name="Comma [0] 3 12 7 2 4" xfId="43040"/>
    <cellStyle name="Comma [0] 3 12 7 2 6" xfId="43041"/>
    <cellStyle name="Comma [0] 3 12 7 2 7" xfId="43042"/>
    <cellStyle name="Comma [0] 3 12 7 3" xfId="43043"/>
    <cellStyle name="Comma [0] 3 12 7 3 2" xfId="43044"/>
    <cellStyle name="Comma [0] 3 12 7 3 2 2 2" xfId="43045"/>
    <cellStyle name="Comma [0] 4 2 9 5 5 2" xfId="43046"/>
    <cellStyle name="Comma [0] 3 12 7 3 2 5" xfId="43047"/>
    <cellStyle name="Comma [0] 3 12 7 3 3" xfId="43048"/>
    <cellStyle name="Comma [0] 3 12 7 3 3 2" xfId="43049"/>
    <cellStyle name="Comma [0] 3 12 7 3 4" xfId="43050"/>
    <cellStyle name="Comma [0] 3 12 7 3 5" xfId="43051"/>
    <cellStyle name="Comma [0] 3 12 7 4" xfId="43052"/>
    <cellStyle name="Comma [0] 3 12 7 5 2" xfId="43053"/>
    <cellStyle name="Comma [0] 3 12 7 5 3" xfId="43054"/>
    <cellStyle name="Comma [0] 3 12 7 6" xfId="43055"/>
    <cellStyle name="Comma [0] 5 2 5 2 3" xfId="43056"/>
    <cellStyle name="Comma [0] 3 12 7 6 2" xfId="43057"/>
    <cellStyle name="Comma [0] 3 2 3 8 6 2" xfId="43058"/>
    <cellStyle name="Comma [0] 3 12 7 7" xfId="43059"/>
    <cellStyle name="Comma [0] 5 2 5 3 3" xfId="43060"/>
    <cellStyle name="Comma [0] 3 12 7 7 2" xfId="43061"/>
    <cellStyle name="Comma [0] 4 2 5 7 2 2 2 2" xfId="43062"/>
    <cellStyle name="Comma [0] 3 12 8" xfId="43063"/>
    <cellStyle name="Comma [0] 3 12 8 2" xfId="43064"/>
    <cellStyle name="Comma [0] 3 12 8 3" xfId="43065"/>
    <cellStyle name="Comma [0] 3 12 8 4 2" xfId="43066"/>
    <cellStyle name="Comma [0] 3 12 8 5" xfId="43067"/>
    <cellStyle name="Comma [0] 3 12 8 6" xfId="43068"/>
    <cellStyle name="Comma [0] 3 2 3 8 7 2" xfId="43069"/>
    <cellStyle name="Comma [0] 3 12 8 7" xfId="43070"/>
    <cellStyle name="Comma [0] 3 12 9" xfId="43071"/>
    <cellStyle name="Comma [0] 4 2 10 2 4" xfId="43072"/>
    <cellStyle name="Comma [0] 3 12 9 2" xfId="43073"/>
    <cellStyle name="Comma [0] 4 2 10 2 5" xfId="43074"/>
    <cellStyle name="Comma [0] 3 12 9 3" xfId="43075"/>
    <cellStyle name="Comma [0] 3 12 9 3 2" xfId="43076"/>
    <cellStyle name="Comma [0] 4 2 10 2 6" xfId="43077"/>
    <cellStyle name="Comma [0] 3 12 9 4" xfId="43078"/>
    <cellStyle name="Comma [0] 4 2 10 2 7" xfId="43079"/>
    <cellStyle name="Comma [0] 3 12 9 5" xfId="43080"/>
    <cellStyle name="Comma [0] 3 12 9 6" xfId="43081"/>
    <cellStyle name="Comma [0] 3 12 9 7" xfId="43082"/>
    <cellStyle name="Comma [0] 3 13" xfId="43083"/>
    <cellStyle name="Comma [0] 3 4 3" xfId="43084"/>
    <cellStyle name="Comma [0] 3 13 2 3 2" xfId="43085"/>
    <cellStyle name="Comma [0] 4 8 3 5 5" xfId="43086"/>
    <cellStyle name="Comma [0] 3 13 2 4" xfId="43087"/>
    <cellStyle name="Comma [0] 3 5 3" xfId="43088"/>
    <cellStyle name="Comma [0] 3 13 2 4 2" xfId="43089"/>
    <cellStyle name="Comma [0] 4 3 3" xfId="43090"/>
    <cellStyle name="Comma [0] 3 13 3 2 2" xfId="43091"/>
    <cellStyle name="Comma [0] 4 3 4" xfId="43092"/>
    <cellStyle name="Comma [0] 3 13 3 2 3" xfId="43093"/>
    <cellStyle name="Comma [0] 4 3 5" xfId="43094"/>
    <cellStyle name="Comma [0] 3 13 3 2 4" xfId="43095"/>
    <cellStyle name="Comma [0] 4 3 6" xfId="43096"/>
    <cellStyle name="Comma [0] 3 13 3 2 5" xfId="43097"/>
    <cellStyle name="Comma [0] 3 13 3 3" xfId="43098"/>
    <cellStyle name="Comma [0] 4 4 3" xfId="43099"/>
    <cellStyle name="Comma [0] 3 13 3 3 2" xfId="43100"/>
    <cellStyle name="Comma [0] 3 13 4 2" xfId="43101"/>
    <cellStyle name="Comma [0] 5 3 3" xfId="43102"/>
    <cellStyle name="Comma [0] 3 13 4 2 2" xfId="43103"/>
    <cellStyle name="Comma [0] 3 13 4 3" xfId="43104"/>
    <cellStyle name="Comma [0] 3 13 5 2" xfId="43105"/>
    <cellStyle name="Comma [0] 3 13 5 2 2" xfId="43106"/>
    <cellStyle name="Comma [0] 3 13 5 3" xfId="43107"/>
    <cellStyle name="Comma [0] 3 13 5 5" xfId="43108"/>
    <cellStyle name="Comma [0] 3 13 6 2" xfId="43109"/>
    <cellStyle name="Comma [0] 3 13 7" xfId="43110"/>
    <cellStyle name="Comma [0] 3 13 7 2" xfId="43111"/>
    <cellStyle name="Comma [0] 3 13 8" xfId="43112"/>
    <cellStyle name="Comma [0] 3 13 9" xfId="43113"/>
    <cellStyle name="Comma [0] 3 14" xfId="43114"/>
    <cellStyle name="Comma [0] 3 2 2 10 7 2" xfId="43115"/>
    <cellStyle name="Comma [0] 4 2 8 6 7 2" xfId="43116"/>
    <cellStyle name="Comma [0] 3 14 10" xfId="43117"/>
    <cellStyle name="Comma [0] 3 14 2 2 2" xfId="43118"/>
    <cellStyle name="Comma [0] 3 14 2 3 2" xfId="43119"/>
    <cellStyle name="Comma [0] 4 8 4 5 5" xfId="43120"/>
    <cellStyle name="Comma [0] 3 14 2 4" xfId="43121"/>
    <cellStyle name="Comma [0] 3 14 2 4 2" xfId="43122"/>
    <cellStyle name="Comma [0] 3 14 3 2" xfId="43123"/>
    <cellStyle name="Comma [0] 3 14 3 2 2" xfId="43124"/>
    <cellStyle name="Comma [0] 3 14 3 2 3" xfId="43125"/>
    <cellStyle name="Comma [0] 3 14 3 2 4" xfId="43126"/>
    <cellStyle name="Comma [0] 3 14 3 2 5" xfId="43127"/>
    <cellStyle name="Comma [0] 3 14 3 3" xfId="43128"/>
    <cellStyle name="Comma [0] 3 14 3 3 2" xfId="43129"/>
    <cellStyle name="Comma [0] 3 14 3 4 2" xfId="43130"/>
    <cellStyle name="Comma [0] 4 10 9 2 2 2" xfId="43131"/>
    <cellStyle name="Comma [0] 3 14 3 5" xfId="43132"/>
    <cellStyle name="Comma [0] 3 14 4" xfId="43133"/>
    <cellStyle name="Comma [0] 3 14 4 2" xfId="43134"/>
    <cellStyle name="Comma [0] 3 14 4 2 2" xfId="43135"/>
    <cellStyle name="Comma [0] 3 14 4 5" xfId="43136"/>
    <cellStyle name="Comma [0] 3 14 5" xfId="43137"/>
    <cellStyle name="Comma [0] 3 14 5 2" xfId="43138"/>
    <cellStyle name="Comma [0] 3 14 5 2 2" xfId="43139"/>
    <cellStyle name="Comma [0] 3 14 5 3" xfId="43140"/>
    <cellStyle name="Comma [0] 3 14 5 4" xfId="43141"/>
    <cellStyle name="Comma [0] 3 14 5 5" xfId="43142"/>
    <cellStyle name="Comma [0] 3 14 6" xfId="43143"/>
    <cellStyle name="Comma [0] 3 14 6 2" xfId="43144"/>
    <cellStyle name="Comma [0] 3 14 7" xfId="43145"/>
    <cellStyle name="Comma [0] 3 14 8" xfId="43146"/>
    <cellStyle name="Comma [0] 3 20" xfId="43147"/>
    <cellStyle name="Comma [0] 3 15" xfId="43148"/>
    <cellStyle name="Comma [0] 3 20 2" xfId="43149"/>
    <cellStyle name="Comma [0] 3 15 2" xfId="43150"/>
    <cellStyle name="Comma [0] 4 3 4 7 10" xfId="43151"/>
    <cellStyle name="Comma [0] 3 20 2 2 2" xfId="43152"/>
    <cellStyle name="Comma [0] 3 15 2 2 2" xfId="43153"/>
    <cellStyle name="Comma [0] 3 4 8 6 3 5" xfId="43154"/>
    <cellStyle name="Comma [0] 3 15 2 2 2 2" xfId="43155"/>
    <cellStyle name="Comma [0] 3 8 8 2" xfId="43156"/>
    <cellStyle name="Comma [0] 3 15 2 2 4" xfId="43157"/>
    <cellStyle name="Comma [0] 3 8 8 3" xfId="43158"/>
    <cellStyle name="Comma [0] 3 15 2 2 5" xfId="43159"/>
    <cellStyle name="Comma [0] 3 15 2 3 2" xfId="43160"/>
    <cellStyle name="Comma [0] 4 8 5 5 5" xfId="43161"/>
    <cellStyle name="Comma [0] 3 20 2 4" xfId="43162"/>
    <cellStyle name="Comma [0] 3 15 2 4" xfId="43163"/>
    <cellStyle name="Comma [0] 3 15 2 7" xfId="43164"/>
    <cellStyle name="Comma [0] 3 20 3 2" xfId="43165"/>
    <cellStyle name="Comma [0] 3 15 3 2" xfId="43166"/>
    <cellStyle name="Comma [0] 3 15 3 2 2" xfId="43167"/>
    <cellStyle name="Comma [0] 3 4 9 6 3 5" xfId="43168"/>
    <cellStyle name="Comma [0] 3 15 3 2 2 2" xfId="43169"/>
    <cellStyle name="Comma [0] 3 15 3 2 3" xfId="43170"/>
    <cellStyle name="Comma [0] 3 9 8 2" xfId="43171"/>
    <cellStyle name="Comma [0] 3 15 3 2 4" xfId="43172"/>
    <cellStyle name="Comma [0] 3 9 8 3" xfId="43173"/>
    <cellStyle name="Comma [0] 3 15 3 2 5" xfId="43174"/>
    <cellStyle name="Comma [0] 3 15 3 3" xfId="43175"/>
    <cellStyle name="Comma [0] 3 15 3 3 2" xfId="43176"/>
    <cellStyle name="Comma [0] 3 15 3 4 2" xfId="43177"/>
    <cellStyle name="Comma [0] 3 15 3 5" xfId="43178"/>
    <cellStyle name="Comma [0] 3 15 3 7" xfId="43179"/>
    <cellStyle name="Comma [0] 3 20 4" xfId="43180"/>
    <cellStyle name="Comma [0] 3 15 4" xfId="43181"/>
    <cellStyle name="Comma [0] 3 20 4 2" xfId="43182"/>
    <cellStyle name="Comma [0] 3 15 4 2" xfId="43183"/>
    <cellStyle name="Comma [0] 3 15 4 2 2" xfId="43184"/>
    <cellStyle name="Comma [0] 3 15 4 3" xfId="43185"/>
    <cellStyle name="Comma [0] 3 15 4 4" xfId="43186"/>
    <cellStyle name="Comma [0] 3 15 4 5" xfId="43187"/>
    <cellStyle name="Comma [0] 3 20 5" xfId="43188"/>
    <cellStyle name="Comma [0] 3 15 5" xfId="43189"/>
    <cellStyle name="Comma [0] 3 2 9 10 2 3" xfId="43190"/>
    <cellStyle name="Comma [0] 3 15 5 2" xfId="43191"/>
    <cellStyle name="Comma [0] 3 15 5 2 2" xfId="43192"/>
    <cellStyle name="Comma [0] 3 2 9 10 2 4" xfId="43193"/>
    <cellStyle name="Comma [0] 3 15 5 3" xfId="43194"/>
    <cellStyle name="Comma [0] 3 2 9 10 2 5" xfId="43195"/>
    <cellStyle name="Comma [0] 3 15 5 4" xfId="43196"/>
    <cellStyle name="Comma [0] 3 15 5 5" xfId="43197"/>
    <cellStyle name="Comma [0] 3 20 6" xfId="43198"/>
    <cellStyle name="Comma [0] 3 15 6" xfId="43199"/>
    <cellStyle name="Comma [0] 3 15 6 2" xfId="43200"/>
    <cellStyle name="Comma [0] 3 20 7" xfId="43201"/>
    <cellStyle name="Comma [0] 3 15 7" xfId="43202"/>
    <cellStyle name="Comma [0] 3 15 8" xfId="43203"/>
    <cellStyle name="Comma [0] 3 15 9" xfId="43204"/>
    <cellStyle name="Comma [0] 3 16 10" xfId="43205"/>
    <cellStyle name="Comma [0] 4 3 9 7 10" xfId="43206"/>
    <cellStyle name="Comma [0] 3 21 2 2 2" xfId="43207"/>
    <cellStyle name="Comma [0] 3 16 2 2 2" xfId="43208"/>
    <cellStyle name="Comma [0] 4 8 8 2" xfId="43209"/>
    <cellStyle name="Comma [0] 3 16 2 2 4" xfId="43210"/>
    <cellStyle name="Comma [0] 4 8 8 3" xfId="43211"/>
    <cellStyle name="Comma [0] 3 16 2 2 5" xfId="43212"/>
    <cellStyle name="Comma [0] 3 3 5 10 5" xfId="43213"/>
    <cellStyle name="Comma [0] 3 16 2 3 2" xfId="43214"/>
    <cellStyle name="Comma [0] 4 8 6 5 5" xfId="43215"/>
    <cellStyle name="Comma [0] 3 21 2 4" xfId="43216"/>
    <cellStyle name="Comma [0] 3 16 2 4" xfId="43217"/>
    <cellStyle name="Comma [0] 3 3 5 11 5" xfId="43218"/>
    <cellStyle name="Comma [0] 3 16 2 4 2" xfId="43219"/>
    <cellStyle name="Comma [0] 3 21 3 2" xfId="43220"/>
    <cellStyle name="Comma [0] 3 16 3 2" xfId="43221"/>
    <cellStyle name="Comma [0] 3 16 3 2 2" xfId="43222"/>
    <cellStyle name="Comma [0] 3 16 3 2 3" xfId="43223"/>
    <cellStyle name="Comma [0] 4 9 8 2" xfId="43224"/>
    <cellStyle name="Comma [0] 3 16 3 2 4" xfId="43225"/>
    <cellStyle name="Comma [0] 4 9 8 3" xfId="43226"/>
    <cellStyle name="Comma [0] 3 16 3 2 5" xfId="43227"/>
    <cellStyle name="Comma [0] 3 16 3 3" xfId="43228"/>
    <cellStyle name="Comma [0] 3 16 3 3 2" xfId="43229"/>
    <cellStyle name="Comma [0] 3 16 3 4 2" xfId="43230"/>
    <cellStyle name="Comma [0] 3 21 4 2" xfId="43231"/>
    <cellStyle name="Comma [0] 3 16 4 2" xfId="43232"/>
    <cellStyle name="Comma [0] 3 16 4 3" xfId="43233"/>
    <cellStyle name="Comma [0] 3 16 4 4" xfId="43234"/>
    <cellStyle name="Comma [0] 3 16 5 2" xfId="43235"/>
    <cellStyle name="Comma [0] 3 16 5 3" xfId="43236"/>
    <cellStyle name="Comma [0] 3 16 5 4" xfId="43237"/>
    <cellStyle name="Comma [0] 3 16 6 2" xfId="43238"/>
    <cellStyle name="Comma [0] 3 21 7" xfId="43239"/>
    <cellStyle name="Comma [0] 3 16 7" xfId="43240"/>
    <cellStyle name="Comma [0] 3 16 8" xfId="43241"/>
    <cellStyle name="Comma [0] 3 16 9" xfId="43242"/>
    <cellStyle name="Comma [0] 3 2 4 3 6 2" xfId="43243"/>
    <cellStyle name="Comma [0] 3 17 10" xfId="43244"/>
    <cellStyle name="Comma [0] 3 2 10 2 2" xfId="43245"/>
    <cellStyle name="Comma [0] 3 17 2 2 3" xfId="43246"/>
    <cellStyle name="Comma [0] 3 2 10 2 3" xfId="43247"/>
    <cellStyle name="Comma [0] 5 8 8 2" xfId="43248"/>
    <cellStyle name="Comma [0] 3 17 2 2 4" xfId="43249"/>
    <cellStyle name="Comma [0] 3 2 10 2 4" xfId="43250"/>
    <cellStyle name="Comma [0] 5 8 8 3" xfId="43251"/>
    <cellStyle name="Comma [0] 3 17 2 2 5" xfId="43252"/>
    <cellStyle name="Comma [0] 3 17 2 3 2" xfId="43253"/>
    <cellStyle name="Comma [0] 4 8 7 5 5" xfId="43254"/>
    <cellStyle name="Comma [0] 3 17 2 4" xfId="43255"/>
    <cellStyle name="Comma [0] 3 17 2 6" xfId="43256"/>
    <cellStyle name="Comma [0] 3 17 2 7" xfId="43257"/>
    <cellStyle name="Comma [0] 3 2 11 2 2" xfId="43258"/>
    <cellStyle name="Comma [0] 3 17 3 2 3" xfId="43259"/>
    <cellStyle name="Comma [0] 3 2 11 2 3" xfId="43260"/>
    <cellStyle name="Comma [0] 3 17 3 2 4" xfId="43261"/>
    <cellStyle name="Comma [0] 3 2 11 2 4" xfId="43262"/>
    <cellStyle name="Comma [0] 3 17 3 2 5" xfId="43263"/>
    <cellStyle name="Comma [0] 3 17 3 3" xfId="43264"/>
    <cellStyle name="Comma [0] 3 17 3 3 2" xfId="43265"/>
    <cellStyle name="Comma [0] 3 17 3 4" xfId="43266"/>
    <cellStyle name="Comma [0] 3 17 3 4 2" xfId="43267"/>
    <cellStyle name="Comma [0] 3 17 3 5" xfId="43268"/>
    <cellStyle name="Comma [0] 3 17 3 6" xfId="43269"/>
    <cellStyle name="Comma [0] 3 17 3 7" xfId="43270"/>
    <cellStyle name="Comma [0] 4 3 3 8 2 2 5" xfId="43271"/>
    <cellStyle name="Comma [0] 3 22 4" xfId="43272"/>
    <cellStyle name="Comma [0] 3 17 4" xfId="43273"/>
    <cellStyle name="Comma [0] 3 17 4 2" xfId="43274"/>
    <cellStyle name="Comma [0] 3 17 4 2 2" xfId="43275"/>
    <cellStyle name="Comma [0] 3 17 4 3" xfId="43276"/>
    <cellStyle name="Comma [0] 3 17 4 4" xfId="43277"/>
    <cellStyle name="Comma [0] 3 17 4 5" xfId="43278"/>
    <cellStyle name="Comma [0] 3 22 5" xfId="43279"/>
    <cellStyle name="Comma [0] 3 17 5" xfId="43280"/>
    <cellStyle name="Comma [0] 3 17 5 2" xfId="43281"/>
    <cellStyle name="Comma [0] 3 17 5 2 2" xfId="43282"/>
    <cellStyle name="Comma [0] 3 17 5 3" xfId="43283"/>
    <cellStyle name="Comma [0] 3 17 5 4" xfId="43284"/>
    <cellStyle name="Comma [0] 3 17 6" xfId="43285"/>
    <cellStyle name="Comma [0] 3 17 6 2" xfId="43286"/>
    <cellStyle name="Comma [0] 3 17 7" xfId="43287"/>
    <cellStyle name="Comma [0] 3 17 8" xfId="43288"/>
    <cellStyle name="Comma [0] 3 17 9" xfId="43289"/>
    <cellStyle name="Comma [0] 3 18 2 2 2 2" xfId="43290"/>
    <cellStyle name="Comma [0] 3 18 2 3 2" xfId="43291"/>
    <cellStyle name="Comma [0] 3 18 2 4 2" xfId="43292"/>
    <cellStyle name="Comma [0] 3 18 2 6" xfId="43293"/>
    <cellStyle name="Comma [0] 3 18 2 7" xfId="43294"/>
    <cellStyle name="Comma [0] 3 18 3 2 3" xfId="43295"/>
    <cellStyle name="Comma [0] 3 18 3 2 4" xfId="43296"/>
    <cellStyle name="Comma [0] 3 18 3 2 5" xfId="43297"/>
    <cellStyle name="Comma [0] 3 18 3 3" xfId="43298"/>
    <cellStyle name="Comma [0] 3 18 3 3 2" xfId="43299"/>
    <cellStyle name="Comma [0] 3 18 3 4" xfId="43300"/>
    <cellStyle name="Comma [0] 3 18 3 4 2" xfId="43301"/>
    <cellStyle name="Comma [0] 3 18 3 5" xfId="43302"/>
    <cellStyle name="Comma [0] 3 18 3 6" xfId="43303"/>
    <cellStyle name="Comma [0] 3 18 3 7" xfId="43304"/>
    <cellStyle name="Comma [0] 3 23 4" xfId="43305"/>
    <cellStyle name="Comma [0] 3 18 4" xfId="43306"/>
    <cellStyle name="Comma [0] 3 18 4 2" xfId="43307"/>
    <cellStyle name="Comma [0] 3 18 4 2 2" xfId="43308"/>
    <cellStyle name="Comma [0] 3 18 4 3" xfId="43309"/>
    <cellStyle name="Comma [0] 3 18 4 4" xfId="43310"/>
    <cellStyle name="Comma [0] 3 18 4 5" xfId="43311"/>
    <cellStyle name="Comma [0] 3 23 5" xfId="43312"/>
    <cellStyle name="Comma [0] 3 18 5" xfId="43313"/>
    <cellStyle name="Comma [0] 3 18 5 2" xfId="43314"/>
    <cellStyle name="Comma [0] 3 18 5 2 2" xfId="43315"/>
    <cellStyle name="Comma [0] 3 18 5 3" xfId="43316"/>
    <cellStyle name="Comma [0] 3 18 5 4" xfId="43317"/>
    <cellStyle name="Comma [0] 3 18 6" xfId="43318"/>
    <cellStyle name="Comma [0] 3 18 6 2" xfId="43319"/>
    <cellStyle name="Comma [0] 3 18 7" xfId="43320"/>
    <cellStyle name="Comma [0] 3 18 8" xfId="43321"/>
    <cellStyle name="Comma [0] 3 24 2" xfId="43322"/>
    <cellStyle name="Comma [0] 3 19 2" xfId="43323"/>
    <cellStyle name="Comma [0] 3 19 2 2" xfId="43324"/>
    <cellStyle name="Comma [0] 4 3 4 5 2 2 3" xfId="43325"/>
    <cellStyle name="Comma [0] 3 19 2 4" xfId="43326"/>
    <cellStyle name="Comma [0] 3 19 3" xfId="43327"/>
    <cellStyle name="Comma [0] 3 19 3 2" xfId="43328"/>
    <cellStyle name="Comma [0] 3 19 4" xfId="43329"/>
    <cellStyle name="Comma [0] 3 19 4 2" xfId="43330"/>
    <cellStyle name="Comma [0] 3 19 5" xfId="43331"/>
    <cellStyle name="Comma [0] 3 19 6" xfId="43332"/>
    <cellStyle name="Comma [0] 3 19 7" xfId="43333"/>
    <cellStyle name="Comma [0] 3 2" xfId="43334"/>
    <cellStyle name="Comma [0] 3 2 10 10 2" xfId="43335"/>
    <cellStyle name="Comma [0] 3 2 10 10 7" xfId="43336"/>
    <cellStyle name="Comma [0] 3 2 10 11 2" xfId="43337"/>
    <cellStyle name="Comma [0] 3 2 10 13" xfId="43338"/>
    <cellStyle name="Comma [0] 3 2 10 15" xfId="43339"/>
    <cellStyle name="Comma [0] 3 2 10 16" xfId="43340"/>
    <cellStyle name="Comma [0] 3 2 10 2 2 2 2 2" xfId="43341"/>
    <cellStyle name="Comma [0] 3 2 10 2 2 2 3" xfId="43342"/>
    <cellStyle name="Comma [0] 3 2 10 2 2 3 2" xfId="43343"/>
    <cellStyle name="Comma [0] 3 2 10 2 2 5" xfId="43344"/>
    <cellStyle name="Comma [0] 3 2 10 2 2 6" xfId="43345"/>
    <cellStyle name="Comma [0] 3 2 10 2 3 6" xfId="43346"/>
    <cellStyle name="Comma [0] 3 2 10 2 5" xfId="43347"/>
    <cellStyle name="Comma [0] 3 2 10 2 6" xfId="43348"/>
    <cellStyle name="Comma [0] 3 8 7 10" xfId="43349"/>
    <cellStyle name="Comma [0] 3 2 10 2 7" xfId="43350"/>
    <cellStyle name="Comma [0] 3 2 10 2 8" xfId="43351"/>
    <cellStyle name="Comma [0] 3 2 10 2 9" xfId="43352"/>
    <cellStyle name="Comma [0] 3 8 8 3 2 5" xfId="43353"/>
    <cellStyle name="Comma [0] 3 2 10 3" xfId="43354"/>
    <cellStyle name="Comma [0] 3 2 10 3 2" xfId="43355"/>
    <cellStyle name="Comma [0] 3 2 10 3 2 3 2" xfId="43356"/>
    <cellStyle name="Comma [0] 3 2 10 3 3" xfId="43357"/>
    <cellStyle name="Comma [0] 3 2 10 3 3 3 2" xfId="43358"/>
    <cellStyle name="Comma [0] 3 2 4 4 2 2 2 2" xfId="43359"/>
    <cellStyle name="Comma [0] 3 2 10 3 4 2 2" xfId="43360"/>
    <cellStyle name="Comma [0] 4 3 6 5 2 2 2 2" xfId="43361"/>
    <cellStyle name="Comma [0] 3 2 4 4 2 3" xfId="43362"/>
    <cellStyle name="Comma [0] 3 2 10 3 5" xfId="43363"/>
    <cellStyle name="Comma [0] 3 2 2 2 6 2 2 3" xfId="43364"/>
    <cellStyle name="Comma [0] 3 2 10 3 5 2 2" xfId="43365"/>
    <cellStyle name="Comma [0] 3 2 4 4 2 4" xfId="43366"/>
    <cellStyle name="Comma [0] 3 2 10 3 6" xfId="43367"/>
    <cellStyle name="Comma [0] 3 2 4 4 2 4 2" xfId="43368"/>
    <cellStyle name="Comma [0] 3 2 10 3 6 2" xfId="43369"/>
    <cellStyle name="Comma [0] 3 2 4 4 2 5" xfId="43370"/>
    <cellStyle name="Comma [0] 3 2 10 3 7" xfId="43371"/>
    <cellStyle name="Comma [0] 3 2 10 3 7 2" xfId="43372"/>
    <cellStyle name="Comma [0] 3 2 4 4 2 6" xfId="43373"/>
    <cellStyle name="Comma [0] 3 2 10 3 8" xfId="43374"/>
    <cellStyle name="Comma [0] 3 2 4 4 2 7" xfId="43375"/>
    <cellStyle name="Comma [0] 3 2 10 3 9" xfId="43376"/>
    <cellStyle name="Comma [0] 3 2 4 4 3 2 2 2" xfId="43377"/>
    <cellStyle name="Comma [0] 3 2 10 4" xfId="43378"/>
    <cellStyle name="Comma [0] 3 2 10 4 4 2 2" xfId="43379"/>
    <cellStyle name="Comma [0] 3 2 10 4 2 2" xfId="43380"/>
    <cellStyle name="Comma [0] 3 2 10 4 2 2 2 2" xfId="43381"/>
    <cellStyle name="Comma [0] 3 2 10 4 2 3" xfId="43382"/>
    <cellStyle name="Comma [0] 3 2 10 4 2 3 2" xfId="43383"/>
    <cellStyle name="Comma [0] 3 2 10 4 3" xfId="43384"/>
    <cellStyle name="Comma [0] 3 2 10 4 3 2" xfId="43385"/>
    <cellStyle name="Comma [0] 3 2 10 4 3 2 2 2" xfId="43386"/>
    <cellStyle name="Comma [0] 3 2 10 4 3 3" xfId="43387"/>
    <cellStyle name="Comma [0] 3 2 10 4 3 3 2" xfId="43388"/>
    <cellStyle name="Comma [0] 3 2 4 4 3 2" xfId="43389"/>
    <cellStyle name="Comma [0] 3 2 10 4 4" xfId="43390"/>
    <cellStyle name="Comma [0] 3 2 4 4 3 3" xfId="43391"/>
    <cellStyle name="Comma [0] 3 2 10 4 5" xfId="43392"/>
    <cellStyle name="Comma [0] 3 2 4 4 3 4" xfId="43393"/>
    <cellStyle name="Comma [0] 3 2 10 4 6" xfId="43394"/>
    <cellStyle name="Comma [0] 3 2 4 4 3 4 2" xfId="43395"/>
    <cellStyle name="Comma [0] 3 2 10 4 6 2" xfId="43396"/>
    <cellStyle name="Comma [0] 3 2 4 4 3 5" xfId="43397"/>
    <cellStyle name="Comma [0] 3 2 10 4 7" xfId="43398"/>
    <cellStyle name="Comma [0] 3 2 10 4 7 2" xfId="43399"/>
    <cellStyle name="Comma [0] 3 2 4 4 3 6" xfId="43400"/>
    <cellStyle name="Comma [0] 3 2 10 4 8" xfId="43401"/>
    <cellStyle name="Comma [0] 3 2 4 4 3 7" xfId="43402"/>
    <cellStyle name="Comma [0] 3 2 10 4 9" xfId="43403"/>
    <cellStyle name="Comma [0] 3 2 10 5 3 2" xfId="43404"/>
    <cellStyle name="Comma [0] 3 2 10 5 3 3" xfId="43405"/>
    <cellStyle name="Comma [0] 3 2 10 5 7 2" xfId="43406"/>
    <cellStyle name="Comma [0] 4 4 7 5 5" xfId="43407"/>
    <cellStyle name="Comma [0] 3 2 10 6 10" xfId="43408"/>
    <cellStyle name="Comma [0] 3 2 10 6 2 2" xfId="43409"/>
    <cellStyle name="Comma [0] 3 2 10 6 2 2 2 2" xfId="43410"/>
    <cellStyle name="Comma [0] 3 2 10 6 2 3" xfId="43411"/>
    <cellStyle name="Comma [0] 4 3 4 7 3 6" xfId="43412"/>
    <cellStyle name="Comma [0] 3 2 10 6 3" xfId="43413"/>
    <cellStyle name="Comma [0] 4 3 4 7 3 7" xfId="43414"/>
    <cellStyle name="Comma [0] 3 2 4 4 5 2" xfId="43415"/>
    <cellStyle name="Comma [0] 3 2 10 6 4" xfId="43416"/>
    <cellStyle name="Comma [0] 3 2 10 6 4 2 2" xfId="43417"/>
    <cellStyle name="Comma [0] 3 2 4 4 5 3" xfId="43418"/>
    <cellStyle name="Comma [0] 3 2 10 6 5" xfId="43419"/>
    <cellStyle name="Comma [0] 3 2 10 6 6 2" xfId="43420"/>
    <cellStyle name="Comma [0] 3 2 4 4 5 5" xfId="43421"/>
    <cellStyle name="Comma [0] 3 2 10 6 7" xfId="43422"/>
    <cellStyle name="Comma [0] 3 2 10 6 7 2" xfId="43423"/>
    <cellStyle name="Comma [0] 3 2 10 7 2 2" xfId="43424"/>
    <cellStyle name="Comma [0] 3 2 10 7 2 2 2 2" xfId="43425"/>
    <cellStyle name="Comma [0] 3 2 10 7 2 3" xfId="43426"/>
    <cellStyle name="Comma [0] 3 2 10 7 2 3 2" xfId="43427"/>
    <cellStyle name="Comma [0] 3 6 2 9" xfId="43428"/>
    <cellStyle name="Comma [0] 3 2 10 7 3" xfId="43429"/>
    <cellStyle name="Comma [0] 3 2 4 4 6 2" xfId="43430"/>
    <cellStyle name="Comma [0] 3 2 10 7 4" xfId="43431"/>
    <cellStyle name="Comma [0] 3 2 10 7 5" xfId="43432"/>
    <cellStyle name="Comma [0] 3 8 8 10" xfId="43433"/>
    <cellStyle name="Comma [0] 3 2 10 7 7" xfId="43434"/>
    <cellStyle name="Comma [0] 3 2 10 7 8" xfId="43435"/>
    <cellStyle name="Comma [0] 3 2 10 7 9" xfId="43436"/>
    <cellStyle name="Comma [0] 3 2 10 8 3 2" xfId="43437"/>
    <cellStyle name="Comma [0] 3 2 4 4 7 2" xfId="43438"/>
    <cellStyle name="Comma [0] 3 2 10 8 4" xfId="43439"/>
    <cellStyle name="Comma [0] 3 2 10 8 4 2" xfId="43440"/>
    <cellStyle name="Comma [0] 3 2 10 8 5" xfId="43441"/>
    <cellStyle name="Comma [0] 3 2 10 8 6" xfId="43442"/>
    <cellStyle name="Comma [0] 3 2 10 8 7" xfId="43443"/>
    <cellStyle name="Comma [0] 3 6 4 9" xfId="43444"/>
    <cellStyle name="Comma [0] 3 2 10 9 3" xfId="43445"/>
    <cellStyle name="Comma [0] 3 2 10 9 3 2" xfId="43446"/>
    <cellStyle name="Comma [0] 3 2 11 2" xfId="43447"/>
    <cellStyle name="Comma [0] 3 2 11 2 2 2 2" xfId="43448"/>
    <cellStyle name="Comma [0] 4 2 2 6 2 4" xfId="43449"/>
    <cellStyle name="Comma [0] 3 2 11 2 2 5" xfId="43450"/>
    <cellStyle name="Comma [0] 3 2 11 2 5" xfId="43451"/>
    <cellStyle name="Comma [0] 3 2 11 2 6" xfId="43452"/>
    <cellStyle name="Comma [0] 3 2 11 2 7" xfId="43453"/>
    <cellStyle name="Comma [0] 3 2 11 3" xfId="43454"/>
    <cellStyle name="Comma [0] 3 2 11 3 2" xfId="43455"/>
    <cellStyle name="Comma [0] 3 2 11 3 3" xfId="43456"/>
    <cellStyle name="Comma [0] 3 2 4 5 2 2" xfId="43457"/>
    <cellStyle name="Comma [0] 3 2 11 3 4" xfId="43458"/>
    <cellStyle name="Comma [0] 3 2 4 5 2 3" xfId="43459"/>
    <cellStyle name="Comma [0] 3 2 11 3 5" xfId="43460"/>
    <cellStyle name="Comma [0] 3 2 4 5 2 4" xfId="43461"/>
    <cellStyle name="Comma [0] 3 2 11 3 6" xfId="43462"/>
    <cellStyle name="Comma [0] 3 2 4 5 2 5" xfId="43463"/>
    <cellStyle name="Comma [0] 3 2 11 3 7" xfId="43464"/>
    <cellStyle name="Comma [0] 3 2 11 4" xfId="43465"/>
    <cellStyle name="Comma [0] 3 2 11 4 2" xfId="43466"/>
    <cellStyle name="Comma [0] 3 2 11 4 2 2" xfId="43467"/>
    <cellStyle name="Comma [0] 3 2 11 4 3" xfId="43468"/>
    <cellStyle name="Comma [0] 3 2 4 5 3 2" xfId="43469"/>
    <cellStyle name="Comma [0] 3 2 11 4 4" xfId="43470"/>
    <cellStyle name="Comma [0] 3 2 4 5 3 3" xfId="43471"/>
    <cellStyle name="Comma [0] 3 2 11 4 5" xfId="43472"/>
    <cellStyle name="Comma [0] 3 3 3 5 2 2 2 2" xfId="43473"/>
    <cellStyle name="Comma [0] 3 2 12 2" xfId="43474"/>
    <cellStyle name="Comma [0] 3 2 12 2 2" xfId="43475"/>
    <cellStyle name="Comma [0] 4 2 3 6 2 4" xfId="43476"/>
    <cellStyle name="Comma [0] 3 2 12 2 2 5" xfId="43477"/>
    <cellStyle name="Comma [0] 3 2 12 2 4" xfId="43478"/>
    <cellStyle name="Comma [0] 3 2 12 2 4 2" xfId="43479"/>
    <cellStyle name="Comma [0] 3 2 12 2 5" xfId="43480"/>
    <cellStyle name="Comma [0] 3 2 12 2 6" xfId="43481"/>
    <cellStyle name="Comma [0] 3 2 12 2 7" xfId="43482"/>
    <cellStyle name="Comma [0] 3 2 4 6 2 2 2" xfId="43483"/>
    <cellStyle name="Comma [0] 3 2 12 3 4 2" xfId="43484"/>
    <cellStyle name="Comma [0] 3 2 12 4 2 2" xfId="43485"/>
    <cellStyle name="Comma [0] 3 2 12 4 3" xfId="43486"/>
    <cellStyle name="Comma [0] 3 2 4 6 3 2" xfId="43487"/>
    <cellStyle name="Comma [0] 3 2 12 4 4" xfId="43488"/>
    <cellStyle name="Comma [0] 3 2 2 10 10" xfId="43489"/>
    <cellStyle name="Comma [0] 4 2 8 6 10" xfId="43490"/>
    <cellStyle name="Comma [0] 3 2 4 6 3 3" xfId="43491"/>
    <cellStyle name="Comma [0] 3 2 12 4 5" xfId="43492"/>
    <cellStyle name="Comma [0] 3 2 12 5 3" xfId="43493"/>
    <cellStyle name="Comma [0] 3 3 6 3 2 2 2" xfId="43494"/>
    <cellStyle name="Comma [0] 3 2 4 6 4 2" xfId="43495"/>
    <cellStyle name="Comma [0] 3 2 12 5 4" xfId="43496"/>
    <cellStyle name="Comma [0] 3 3 6 3 2 2 3" xfId="43497"/>
    <cellStyle name="Comma [0] 3 2 4 6 4 3" xfId="43498"/>
    <cellStyle name="Comma [0] 3 2 12 5 5" xfId="43499"/>
    <cellStyle name="Comma [0] 4 2 7 2 2 4" xfId="43500"/>
    <cellStyle name="Comma [0] 3 2 12 9" xfId="43501"/>
    <cellStyle name="Comma [0] 3 2 13 2 2" xfId="43502"/>
    <cellStyle name="Comma [0] 3 2 13 2 3" xfId="43503"/>
    <cellStyle name="Comma [0] 3 2 13 2 4" xfId="43504"/>
    <cellStyle name="Comma [0] 3 2 13 2 6" xfId="43505"/>
    <cellStyle name="Comma [0] 3 2 13 2 7" xfId="43506"/>
    <cellStyle name="Comma [0] 3 2 4 7 3 2" xfId="43507"/>
    <cellStyle name="Comma [0] 3 2 13 4 4" xfId="43508"/>
    <cellStyle name="Comma [0] 3 2 13 6 2" xfId="43509"/>
    <cellStyle name="Comma [0] 4 2 7 2 3 2 2" xfId="43510"/>
    <cellStyle name="Comma [0] 3 9 2 8" xfId="43511"/>
    <cellStyle name="Comma [0] 3 2 13 7 2" xfId="43512"/>
    <cellStyle name="Comma [0] 4 2 7 2 3 4" xfId="43513"/>
    <cellStyle name="Comma [0] 3 2 13 9" xfId="43514"/>
    <cellStyle name="Comma [0] 3 2 14 10" xfId="43515"/>
    <cellStyle name="Comma [0] 5 3 7 5 2 2" xfId="43516"/>
    <cellStyle name="Comma [0] 3 2 14 2" xfId="43517"/>
    <cellStyle name="Comma [0] 3 2 14 2 2" xfId="43518"/>
    <cellStyle name="Comma [0] 3 2 14 2 3" xfId="43519"/>
    <cellStyle name="Comma [0] 3 2 14 2 4" xfId="43520"/>
    <cellStyle name="Comma [0] 3 2 14 2 5" xfId="43521"/>
    <cellStyle name="Comma [0] 3 2 14 2 6" xfId="43522"/>
    <cellStyle name="Comma [0] 3 9 2 10" xfId="43523"/>
    <cellStyle name="Comma [0] 3 2 14 2 7" xfId="43524"/>
    <cellStyle name="Comma [0] 3 2 14 4 2" xfId="43525"/>
    <cellStyle name="Comma [0] 3 2 4 8 3 2" xfId="43526"/>
    <cellStyle name="Comma [0] 3 2 14 4 4" xfId="43527"/>
    <cellStyle name="Comma [0] 3 2 14 6 2" xfId="43528"/>
    <cellStyle name="Comma [0] 4 2 7 2 4 2" xfId="43529"/>
    <cellStyle name="Comma [0] 3 2 14 7" xfId="43530"/>
    <cellStyle name="Comma [0] 4 2 7 2 4 2 2" xfId="43531"/>
    <cellStyle name="Comma [0] 3 2 14 7 2" xfId="43532"/>
    <cellStyle name="Comma [0] 4 2 7 2 4 3" xfId="43533"/>
    <cellStyle name="Comma [0] 3 2 14 8" xfId="43534"/>
    <cellStyle name="Comma [0] 4 2 7 2 4 4" xfId="43535"/>
    <cellStyle name="Comma [0] 3 2 14 9" xfId="43536"/>
    <cellStyle name="Comma [0] 5 3 7 5 3" xfId="43537"/>
    <cellStyle name="Comma [0] 3 3 3 5 2 2 5" xfId="43538"/>
    <cellStyle name="Comma [0] 3 2 20" xfId="43539"/>
    <cellStyle name="Comma [0] 3 2 15" xfId="43540"/>
    <cellStyle name="Comma [0] 3 2 20 2" xfId="43541"/>
    <cellStyle name="Comma [0] 3 2 15 2" xfId="43542"/>
    <cellStyle name="Comma [0] 3 2 20 2 2" xfId="43543"/>
    <cellStyle name="Comma [0] 3 2 15 2 2" xfId="43544"/>
    <cellStyle name="Comma [0] 3 2 15 2 4" xfId="43545"/>
    <cellStyle name="Comma [0] 3 2 15 2 5" xfId="43546"/>
    <cellStyle name="Comma [0] 3 2 15 2 6" xfId="43547"/>
    <cellStyle name="Comma [0] 3 9 7 10" xfId="43548"/>
    <cellStyle name="Comma [0] 3 2 15 2 7" xfId="43549"/>
    <cellStyle name="Comma [0] 3 2 4 9 2 2" xfId="43550"/>
    <cellStyle name="Comma [0] 3 2 15 3 4" xfId="43551"/>
    <cellStyle name="Comma [0] 3 2 15 4 2" xfId="43552"/>
    <cellStyle name="Comma [0] 3 2 15 4 3" xfId="43553"/>
    <cellStyle name="Comma [0] 3 2 4 9 3 2" xfId="43554"/>
    <cellStyle name="Comma [0] 3 2 15 4 4" xfId="43555"/>
    <cellStyle name="Comma [0] 3 2 15 5 2" xfId="43556"/>
    <cellStyle name="Comma [0] 3 3 5 3 3 2 2 2" xfId="43557"/>
    <cellStyle name="Comma [0] 3 2 15 5 3" xfId="43558"/>
    <cellStyle name="Comma [0] 3 3 6 3 5 2 2" xfId="43559"/>
    <cellStyle name="Comma [0] 3 2 4 9 4 2" xfId="43560"/>
    <cellStyle name="Comma [0] 3 2 15 5 4" xfId="43561"/>
    <cellStyle name="Comma [0] 3 2 15 6 2" xfId="43562"/>
    <cellStyle name="Comma [0] 4 2 7 2 5 2" xfId="43563"/>
    <cellStyle name="Comma [0] 3 2 15 7" xfId="43564"/>
    <cellStyle name="Comma [0] 4 2 7 2 5 2 2" xfId="43565"/>
    <cellStyle name="Comma [0] 3 2 15 7 2" xfId="43566"/>
    <cellStyle name="Comma [0] 4 2 7 2 5 3" xfId="43567"/>
    <cellStyle name="Comma [0] 3 2 15 8" xfId="43568"/>
    <cellStyle name="Comma [0] 4 2 7 2 5 4" xfId="43569"/>
    <cellStyle name="Comma [0] 3 2 15 9" xfId="43570"/>
    <cellStyle name="Comma [0] 5 3 7 5 4" xfId="43571"/>
    <cellStyle name="Comma [0] 3 2 21" xfId="43572"/>
    <cellStyle name="Comma [0] 3 2 16" xfId="43573"/>
    <cellStyle name="Comma [0] 3 2 21 2" xfId="43574"/>
    <cellStyle name="Comma [0] 3 2 16 2" xfId="43575"/>
    <cellStyle name="Comma [0] 3 2 21 2 2" xfId="43576"/>
    <cellStyle name="Comma [0] 3 2 16 2 2" xfId="43577"/>
    <cellStyle name="Comma [0] 3 2 16 2 4" xfId="43578"/>
    <cellStyle name="Comma [0] 3 2 16 2 5" xfId="43579"/>
    <cellStyle name="Comma [0] 3 2 16 2 6" xfId="43580"/>
    <cellStyle name="Comma [0] 3 2 16 2 7" xfId="43581"/>
    <cellStyle name="Comma [0] 3 2 16 3 2" xfId="43582"/>
    <cellStyle name="Comma [0] 3 3 12 6 2" xfId="43583"/>
    <cellStyle name="Comma [0] 3 2 16 3 2 2 2" xfId="43584"/>
    <cellStyle name="Comma [0] 4 2 7 7 2 4" xfId="43585"/>
    <cellStyle name="Comma [0] 3 3 12 9" xfId="43586"/>
    <cellStyle name="Comma [0] 3 2 16 3 2 5" xfId="43587"/>
    <cellStyle name="Comma [0] 3 2 16 3 4" xfId="43588"/>
    <cellStyle name="Comma [0] 3 2 21 4" xfId="43589"/>
    <cellStyle name="Comma [0] 3 2 16 4" xfId="43590"/>
    <cellStyle name="Comma [0] 3 2 16 4 2" xfId="43591"/>
    <cellStyle name="Comma [0] 3 2 16 4 4" xfId="43592"/>
    <cellStyle name="Comma [0] 3 2 21 5" xfId="43593"/>
    <cellStyle name="Comma [0] 3 2 16 5" xfId="43594"/>
    <cellStyle name="Comma [0] 3 2 16 5 2" xfId="43595"/>
    <cellStyle name="Comma [0] 3 2 16 5 3" xfId="43596"/>
    <cellStyle name="Comma [0] 3 2 16 5 4" xfId="43597"/>
    <cellStyle name="Comma [0] 3 2 16 6" xfId="43598"/>
    <cellStyle name="Comma [0] 3 2 16 6 2" xfId="43599"/>
    <cellStyle name="Comma [0] 4 2 7 2 6 2" xfId="43600"/>
    <cellStyle name="Comma [0] 3 2 2 5 2 3 2 2 2" xfId="43601"/>
    <cellStyle name="Comma [0] 3 2 16 7" xfId="43602"/>
    <cellStyle name="Comma [0] 3 2 16 7 2" xfId="43603"/>
    <cellStyle name="Comma [0] 3 2 16 8" xfId="43604"/>
    <cellStyle name="Comma [0] 3 2 16 9" xfId="43605"/>
    <cellStyle name="Comma [0] 5 3 7 5 5" xfId="43606"/>
    <cellStyle name="Comma [0] 3 2 22" xfId="43607"/>
    <cellStyle name="Comma [0] 3 2 17" xfId="43608"/>
    <cellStyle name="Comma [0] 3 2 22 2" xfId="43609"/>
    <cellStyle name="Comma [0] 3 2 17 2" xfId="43610"/>
    <cellStyle name="Comma [0] 3 2 17 2 2" xfId="43611"/>
    <cellStyle name="Comma [0] 3 2 17 2 4" xfId="43612"/>
    <cellStyle name="Comma [0] 3 2 17 2 5" xfId="43613"/>
    <cellStyle name="Comma [0] 3 2 17 3 2" xfId="43614"/>
    <cellStyle name="Comma [0] 3 2 17 4" xfId="43615"/>
    <cellStyle name="Comma [0] 3 2 17 4 2" xfId="43616"/>
    <cellStyle name="Comma [0] 3 2 17 6" xfId="43617"/>
    <cellStyle name="Comma [0] 3 2 18 2 2" xfId="43618"/>
    <cellStyle name="Comma [0] 3 2 18 2 3" xfId="43619"/>
    <cellStyle name="Comma [0] 3 2 18 2 4" xfId="43620"/>
    <cellStyle name="Comma [0] 3 2 18 2 5" xfId="43621"/>
    <cellStyle name="Comma [0] 3 2 18 3 2" xfId="43622"/>
    <cellStyle name="Comma [0] 3 2 18 4" xfId="43623"/>
    <cellStyle name="Comma [0] 3 2 18 4 2" xfId="43624"/>
    <cellStyle name="Comma [0] 3 2 18 5" xfId="43625"/>
    <cellStyle name="Comma [0] 3 2 18 6" xfId="43626"/>
    <cellStyle name="Comma [0] 3 2 18 7" xfId="43627"/>
    <cellStyle name="Comma [0] 3 2 24" xfId="43628"/>
    <cellStyle name="Comma [0] 3 2 19" xfId="43629"/>
    <cellStyle name="Comma [0] 3 2 19 2" xfId="43630"/>
    <cellStyle name="Comma [0] 3 2 19 2 2" xfId="43631"/>
    <cellStyle name="Comma [0] 3 2 19 2 3" xfId="43632"/>
    <cellStyle name="Comma [0] 3 2 19 2 4" xfId="43633"/>
    <cellStyle name="Comma [0] 3 2 19 2 5" xfId="43634"/>
    <cellStyle name="Comma [0] 3 2 19 3" xfId="43635"/>
    <cellStyle name="Comma [0] 3 2 19 3 2" xfId="43636"/>
    <cellStyle name="Comma [0] 3 2 19 4" xfId="43637"/>
    <cellStyle name="Comma [0] 3 2 19 4 2" xfId="43638"/>
    <cellStyle name="Comma [0] 5 13 3 4" xfId="43639"/>
    <cellStyle name="Comma [0] 3 2 2 10 2 2 2 2" xfId="43640"/>
    <cellStyle name="Comma [0] 3 2 2 10 2 2 3" xfId="43641"/>
    <cellStyle name="Comma [0] 4 2 9 3 3" xfId="43642"/>
    <cellStyle name="Comma [0] 3 2 2 10 2 2 5" xfId="43643"/>
    <cellStyle name="Comma [0] 3 3 2 4 4 2 2" xfId="43644"/>
    <cellStyle name="Comma [0] 3 2 2 10 2 4 2" xfId="43645"/>
    <cellStyle name="Comma [0] 3 3 2 4 4 5" xfId="43646"/>
    <cellStyle name="Comma [0] 3 2 2 10 2 7" xfId="43647"/>
    <cellStyle name="Comma [0] 3 2 2 10 3 2 2" xfId="43648"/>
    <cellStyle name="Comma [0] 3 2 2 10 3 2 2 2" xfId="43649"/>
    <cellStyle name="Comma [0] 3 2 2 10 3 2 5" xfId="43650"/>
    <cellStyle name="Comma [0] 3 2 2 10 3 3 2" xfId="43651"/>
    <cellStyle name="Comma [0] 3 3 2 4 5 2" xfId="43652"/>
    <cellStyle name="Comma [0] 3 2 2 10 3 4" xfId="43653"/>
    <cellStyle name="Comma [0] 3 3 2 4 5 2 2" xfId="43654"/>
    <cellStyle name="Comma [0] 3 2 2 10 3 4 2" xfId="43655"/>
    <cellStyle name="Comma [0] 3 3 2 4 5 3" xfId="43656"/>
    <cellStyle name="Comma [0] 3 2 2 10 3 5" xfId="43657"/>
    <cellStyle name="Comma [0] 3 3 2 4 5 4" xfId="43658"/>
    <cellStyle name="Comma [0] 3 2 2 10 3 6" xfId="43659"/>
    <cellStyle name="Comma [0] 3 3 2 4 6 2" xfId="43660"/>
    <cellStyle name="Comma [0] 3 2 2 10 4 4" xfId="43661"/>
    <cellStyle name="Comma [0] 3 2 2 10 4 5" xfId="43662"/>
    <cellStyle name="Comma [0] 3 2 2 10 5 2" xfId="43663"/>
    <cellStyle name="Comma [0] 3 2 2 10 5 3" xfId="43664"/>
    <cellStyle name="Comma [0] 3 3 2 4 7 2" xfId="43665"/>
    <cellStyle name="Comma [0] 3 2 2 10 5 4" xfId="43666"/>
    <cellStyle name="Comma [0] 3 2 2 10 5 5" xfId="43667"/>
    <cellStyle name="Comma [0] 3 2 2 11 2 2 2 2" xfId="43668"/>
    <cellStyle name="Comma [0] 4 3 9 3 2" xfId="43669"/>
    <cellStyle name="Comma [0] 3 2 2 11 2 2 4" xfId="43670"/>
    <cellStyle name="Comma [0] 4 3 9 3 3" xfId="43671"/>
    <cellStyle name="Comma [0] 3 2 2 11 2 2 5" xfId="43672"/>
    <cellStyle name="Comma [0] 3 2 2 11 2 3 2" xfId="43673"/>
    <cellStyle name="Comma [0] 3 3 2 5 4 2 2" xfId="43674"/>
    <cellStyle name="Comma [0] 3 2 2 11 2 4 2" xfId="43675"/>
    <cellStyle name="Comma [0] 3 2 2 11 3 2 2" xfId="43676"/>
    <cellStyle name="Comma [0] 3 2 2 11 3 2 2 2" xfId="43677"/>
    <cellStyle name="Comma [0] 3 2 2 11 3 2 4" xfId="43678"/>
    <cellStyle name="Comma [0] 3 2 2 11 3 2 5" xfId="43679"/>
    <cellStyle name="Comma [0] 3 2 2 11 3 3 2" xfId="43680"/>
    <cellStyle name="Comma [0] 3 3 2 5 5 2" xfId="43681"/>
    <cellStyle name="Comma [0] 3 2 2 11 3 4" xfId="43682"/>
    <cellStyle name="Comma [0] 3 3 2 5 5 2 2" xfId="43683"/>
    <cellStyle name="Comma [0] 3 2 2 11 3 4 2" xfId="43684"/>
    <cellStyle name="Comma [0] 3 3 2 5 5 4" xfId="43685"/>
    <cellStyle name="Comma [0] 3 2 2 11 3 6" xfId="43686"/>
    <cellStyle name="Comma [0] 3 2 2 11 4 3" xfId="43687"/>
    <cellStyle name="Comma [0] 3 3 2 5 6 2" xfId="43688"/>
    <cellStyle name="Comma [0] 3 2 2 11 4 4" xfId="43689"/>
    <cellStyle name="Comma [0] 3 2 2 11 6 2" xfId="43690"/>
    <cellStyle name="Comma [0] 3 2 2 11 7" xfId="43691"/>
    <cellStyle name="Comma [0] 3 2 2 11 8" xfId="43692"/>
    <cellStyle name="Comma [0] 3 2 2 11 9" xfId="43693"/>
    <cellStyle name="Comma [0] 3 2 2 14 4 3" xfId="43694"/>
    <cellStyle name="Comma [0] 3 2 2 12 10" xfId="43695"/>
    <cellStyle name="Comma [0] 3 2 2 12 2 2 2" xfId="43696"/>
    <cellStyle name="Comma [0] 3 2 2 12 2 2 2 2" xfId="43697"/>
    <cellStyle name="Comma [0] 3 2 2 12 2 2 3" xfId="43698"/>
    <cellStyle name="Comma [0] 4 4 9 3 2" xfId="43699"/>
    <cellStyle name="Comma [0] 3 2 2 12 2 2 4" xfId="43700"/>
    <cellStyle name="Comma [0] 3 2 2 12 2 2 5" xfId="43701"/>
    <cellStyle name="Comma [0] 3 2 2 12 2 3 2" xfId="43702"/>
    <cellStyle name="Comma [0] 3 3 2 6 4 2" xfId="43703"/>
    <cellStyle name="Comma [0] 3 2 2 12 2 4" xfId="43704"/>
    <cellStyle name="Comma [0] 3 3 2 6 4 2 2" xfId="43705"/>
    <cellStyle name="Comma [0] 3 2 2 12 2 4 2" xfId="43706"/>
    <cellStyle name="Comma [0] 3 3 2 6 4 3" xfId="43707"/>
    <cellStyle name="Comma [0] 3 2 2 12 2 5" xfId="43708"/>
    <cellStyle name="Comma [0] 3 3 2 6 4 5" xfId="43709"/>
    <cellStyle name="Comma [0] 3 2 2 12 2 7" xfId="43710"/>
    <cellStyle name="Comma [0] 3 2 2 12 3 2 2" xfId="43711"/>
    <cellStyle name="Comma [0] 3 2 2 12 3 2 2 2" xfId="43712"/>
    <cellStyle name="Comma [0] 3 2 2 12 3 2 3" xfId="43713"/>
    <cellStyle name="Comma [0] 3 2 2 12 3 2 4" xfId="43714"/>
    <cellStyle name="Comma [0] 3 2 2 12 3 2 5" xfId="43715"/>
    <cellStyle name="Comma [0] 3 2 2 12 3 3 2" xfId="43716"/>
    <cellStyle name="Comma [0] 5 5 3 2 2 2 2" xfId="43717"/>
    <cellStyle name="Comma [0] 3 3 2 6 5 2" xfId="43718"/>
    <cellStyle name="Comma [0] 3 2 2 12 3 4" xfId="43719"/>
    <cellStyle name="Comma [0] 3 3 2 6 5 2 2" xfId="43720"/>
    <cellStyle name="Comma [0] 3 2 2 12 3 4 2" xfId="43721"/>
    <cellStyle name="Comma [0] 3 3 2 6 5 3" xfId="43722"/>
    <cellStyle name="Comma [0] 3 2 2 12 3 5" xfId="43723"/>
    <cellStyle name="Comma [0] 3 3 2 6 5 4" xfId="43724"/>
    <cellStyle name="Comma [0] 3 2 2 12 3 6" xfId="43725"/>
    <cellStyle name="Comma [0] 3 2 2 2 2 9" xfId="43726"/>
    <cellStyle name="Comma [0] 3 2 2 12 4 2" xfId="43727"/>
    <cellStyle name="Comma [0] 3 2 2 12 4 2 2" xfId="43728"/>
    <cellStyle name="Comma [0] 3 2 2 12 4 3" xfId="43729"/>
    <cellStyle name="Comma [0] 3 3 2 6 6 2" xfId="43730"/>
    <cellStyle name="Comma [0] 3 2 2 12 4 4" xfId="43731"/>
    <cellStyle name="Comma [0] 3 2 2 12 4 5" xfId="43732"/>
    <cellStyle name="Comma [0] 3 2 2 12 5" xfId="43733"/>
    <cellStyle name="Comma [0] 3 2 2 2 3 9" xfId="43734"/>
    <cellStyle name="Comma [0] 3 2 2 12 5 2" xfId="43735"/>
    <cellStyle name="Comma [0] 3 2 2 12 5 2 2" xfId="43736"/>
    <cellStyle name="Comma [0] 3 2 2 12 5 3" xfId="43737"/>
    <cellStyle name="Comma [0] 3 3 2 6 7 2" xfId="43738"/>
    <cellStyle name="Comma [0] 3 2 2 12 5 4" xfId="43739"/>
    <cellStyle name="Comma [0] 3 2 2 12 6" xfId="43740"/>
    <cellStyle name="Comma [0] 3 2 2 2 4 9" xfId="43741"/>
    <cellStyle name="Comma [0] 3 2 2 12 6 2" xfId="43742"/>
    <cellStyle name="Comma [0] 3 2 2 12 7" xfId="43743"/>
    <cellStyle name="Comma [0] 3 2 2 12 8" xfId="43744"/>
    <cellStyle name="Comma [0] 3 2 2 12 9" xfId="43745"/>
    <cellStyle name="Comma [0] 3 2 2 13 2" xfId="43746"/>
    <cellStyle name="Comma [0] 3 2 2 13 2 2" xfId="43747"/>
    <cellStyle name="Comma [0] 3 2 2 13 2 2 2" xfId="43748"/>
    <cellStyle name="Comma [0] 3 2 2 13 2 2 2 2" xfId="43749"/>
    <cellStyle name="Comma [0] 3 2 2 13 2 2 3" xfId="43750"/>
    <cellStyle name="Comma [0] 3 2 2 13 2 2 5" xfId="43751"/>
    <cellStyle name="Comma [0] 3 2 2 13 2 3" xfId="43752"/>
    <cellStyle name="Comma [0] 3 2 2 13 2 3 2" xfId="43753"/>
    <cellStyle name="Comma [0] 3 3 2 7 4 2" xfId="43754"/>
    <cellStyle name="Comma [0] 3 2 2 13 2 4" xfId="43755"/>
    <cellStyle name="Comma [0] 3 3 2 7 4 2 2" xfId="43756"/>
    <cellStyle name="Comma [0] 3 2 2 13 2 4 2" xfId="43757"/>
    <cellStyle name="Comma [0] 3 2 2 13 3" xfId="43758"/>
    <cellStyle name="Comma [0] 3 2 2 13 3 2" xfId="43759"/>
    <cellStyle name="Comma [0] 3 2 2 13 3 2 2" xfId="43760"/>
    <cellStyle name="Comma [0] 3 2 2 13 3 2 3" xfId="43761"/>
    <cellStyle name="Comma [0] 3 2 2 13 3 2 4" xfId="43762"/>
    <cellStyle name="Comma [0] 3 2 2 13 3 2 5" xfId="43763"/>
    <cellStyle name="Comma [0] 3 2 2 13 3 3" xfId="43764"/>
    <cellStyle name="Comma [0] 3 2 2 13 3 3 2" xfId="43765"/>
    <cellStyle name="Comma [0] 3 3 2 7 5 2" xfId="43766"/>
    <cellStyle name="Comma [0] 3 2 2 13 3 4" xfId="43767"/>
    <cellStyle name="Comma [0] 3 3 2 7 5 2 2" xfId="43768"/>
    <cellStyle name="Comma [0] 3 2 2 13 3 4 2" xfId="43769"/>
    <cellStyle name="Comma [0] 3 2 2 13 4" xfId="43770"/>
    <cellStyle name="Comma [0] 3 2 2 3 2 9" xfId="43771"/>
    <cellStyle name="Comma [0] 3 2 2 13 4 2" xfId="43772"/>
    <cellStyle name="Comma [0] 3 2 2 13 4 2 2" xfId="43773"/>
    <cellStyle name="Comma [0] 3 2 2 13 4 3" xfId="43774"/>
    <cellStyle name="Comma [0] 3 3 2 7 6 2" xfId="43775"/>
    <cellStyle name="Comma [0] 3 2 2 13 4 4" xfId="43776"/>
    <cellStyle name="Comma [0] 3 2 2 13 5" xfId="43777"/>
    <cellStyle name="Comma [0] 3 2 2 3 3 9" xfId="43778"/>
    <cellStyle name="Comma [0] 3 2 2 13 5 2" xfId="43779"/>
    <cellStyle name="Comma [0] 3 2 2 13 5 2 2" xfId="43780"/>
    <cellStyle name="Comma [0] 3 2 2 13 5 3" xfId="43781"/>
    <cellStyle name="Comma [0] 3 3 2 7 7 2" xfId="43782"/>
    <cellStyle name="Comma [0] 3 2 2 13 5 4" xfId="43783"/>
    <cellStyle name="Comma [0] 3 2 2 13 6" xfId="43784"/>
    <cellStyle name="Comma [0] 3 2 2 3 4 9" xfId="43785"/>
    <cellStyle name="Comma [0] 3 2 2 13 6 2" xfId="43786"/>
    <cellStyle name="Comma [0] 3 2 2 13 7" xfId="43787"/>
    <cellStyle name="Comma [0] 3 2 2 13 8" xfId="43788"/>
    <cellStyle name="Comma [0] 3 2 2 13 9" xfId="43789"/>
    <cellStyle name="Comma [0] 3 2 2 14 10" xfId="43790"/>
    <cellStyle name="Comma [0] 5 3 8 3 2 5" xfId="43791"/>
    <cellStyle name="Comma [0] 3 2 2 14 2" xfId="43792"/>
    <cellStyle name="Comma [0] 3 2 2 14 2 2" xfId="43793"/>
    <cellStyle name="Comma [0] 3 2 2 14 2 2 2" xfId="43794"/>
    <cellStyle name="Comma [0] 3 2 2 14 2 2 2 2" xfId="43795"/>
    <cellStyle name="Comma [0] 3 2 2 14 2 2 3" xfId="43796"/>
    <cellStyle name="Comma [0] 3 2 2 14 2 2 5" xfId="43797"/>
    <cellStyle name="Comma [0] 3 2 2 14 2 3" xfId="43798"/>
    <cellStyle name="Comma [0] 3 2 2 14 2 3 2" xfId="43799"/>
    <cellStyle name="Comma [0] 3 2 2 14 3" xfId="43800"/>
    <cellStyle name="Comma [0] 3 2 2 14 3 2" xfId="43801"/>
    <cellStyle name="Comma [0] 3 2 2 14 3 2 2" xfId="43802"/>
    <cellStyle name="Comma [0] 3 2 2 14 3 2 3" xfId="43803"/>
    <cellStyle name="Comma [0] 3 2 2 14 3 2 5" xfId="43804"/>
    <cellStyle name="Comma [0] 3 2 2 14 3 3" xfId="43805"/>
    <cellStyle name="Comma [0] 3 2 2 14 3 3 2" xfId="43806"/>
    <cellStyle name="Comma [0] 3 3 2 8 5 2 2" xfId="43807"/>
    <cellStyle name="Comma [0] 3 2 2 14 3 4 2" xfId="43808"/>
    <cellStyle name="Comma [0] 3 2 2 4 2 9" xfId="43809"/>
    <cellStyle name="Comma [0] 3 2 2 14 4 2" xfId="43810"/>
    <cellStyle name="Comma [0] 3 2 2 14 4 2 2" xfId="43811"/>
    <cellStyle name="Comma [0] 4 2 6 8 10" xfId="43812"/>
    <cellStyle name="Comma [0] 3 2 2 14 5" xfId="43813"/>
    <cellStyle name="Comma [0] 3 2 2 4 3 9" xfId="43814"/>
    <cellStyle name="Comma [0] 3 2 2 14 5 2" xfId="43815"/>
    <cellStyle name="Comma [0] 3 2 2 14 5 2 2" xfId="43816"/>
    <cellStyle name="Comma [0] 3 2 2 14 5 3" xfId="43817"/>
    <cellStyle name="Comma [0] 3 3 2 8 7 2" xfId="43818"/>
    <cellStyle name="Comma [0] 3 2 2 14 5 4" xfId="43819"/>
    <cellStyle name="Comma [0] 3 2 2 14 6" xfId="43820"/>
    <cellStyle name="Comma [0] 3 2 2 4 4 9" xfId="43821"/>
    <cellStyle name="Comma [0] 3 2 2 14 6 2" xfId="43822"/>
    <cellStyle name="Comma [0] 3 2 2 2 2 2 2" xfId="43823"/>
    <cellStyle name="Comma [0] 3 2 2 14 7" xfId="43824"/>
    <cellStyle name="Comma [0] 3 2 2 2 2 2 3" xfId="43825"/>
    <cellStyle name="Comma [0] 3 2 2 14 8" xfId="43826"/>
    <cellStyle name="Comma [0] 3 2 2 15 10" xfId="43827"/>
    <cellStyle name="Comma [0] 3 2 2 20 2" xfId="43828"/>
    <cellStyle name="Comma [0] 3 2 2 15 2" xfId="43829"/>
    <cellStyle name="Comma [0] 3 2 2 20 2 2" xfId="43830"/>
    <cellStyle name="Comma [0] 3 2 2 15 2 2" xfId="43831"/>
    <cellStyle name="Comma [0] 3 2 2 15 2 2 2 2" xfId="43832"/>
    <cellStyle name="Comma [0] 3 8 18" xfId="43833"/>
    <cellStyle name="Comma [0] 3 2 2 15 2 2 3" xfId="43834"/>
    <cellStyle name="Comma [0] 4 7 9 3 2" xfId="43835"/>
    <cellStyle name="Comma [0] 3 2 2 15 2 2 4" xfId="43836"/>
    <cellStyle name="Comma [0] 3 2 2 15 2 2 5" xfId="43837"/>
    <cellStyle name="Comma [0] 3 2 2 15 2 3" xfId="43838"/>
    <cellStyle name="Comma [0] 3 2 2 20 3" xfId="43839"/>
    <cellStyle name="Comma [0] 3 2 2 15 3" xfId="43840"/>
    <cellStyle name="Comma [0] 3 2 2 15 3 2" xfId="43841"/>
    <cellStyle name="Comma [0] 3 2 2 15 3 2 2 2" xfId="43842"/>
    <cellStyle name="Comma [0] 3 2 2 15 3 2 3" xfId="43843"/>
    <cellStyle name="Comma [0] 3 2 2 15 3 2 5" xfId="43844"/>
    <cellStyle name="Comma [0] 3 2 2 15 3 3" xfId="43845"/>
    <cellStyle name="Comma [0] 3 2 2 15 3 4 2" xfId="43846"/>
    <cellStyle name="Comma [0] 3 2 2 20 4" xfId="43847"/>
    <cellStyle name="Comma [0] 3 2 2 15 4" xfId="43848"/>
    <cellStyle name="Comma [0] 3 2 2 5 2 9" xfId="43849"/>
    <cellStyle name="Comma [0] 3 2 2 15 4 2" xfId="43850"/>
    <cellStyle name="Comma [0] 3 2 2 15 4 3" xfId="43851"/>
    <cellStyle name="Comma [0] 3 2 2 20 5" xfId="43852"/>
    <cellStyle name="Comma [0] 3 2 2 15 5" xfId="43853"/>
    <cellStyle name="Comma [0] 3 2 2 5 3 9" xfId="43854"/>
    <cellStyle name="Comma [0] 3 2 2 15 5 2" xfId="43855"/>
    <cellStyle name="Comma [0] 3 2 2 15 5 3" xfId="43856"/>
    <cellStyle name="Comma [0] 3 2 2 15 5 4" xfId="43857"/>
    <cellStyle name="Comma [0] 3 2 2 15 6" xfId="43858"/>
    <cellStyle name="Comma [0] 3 2 2 5 4 9" xfId="43859"/>
    <cellStyle name="Comma [0] 3 2 2 15 6 2" xfId="43860"/>
    <cellStyle name="Comma [0] 3 2 2 2 2 3 2" xfId="43861"/>
    <cellStyle name="Comma [0] 3 2 2 15 7" xfId="43862"/>
    <cellStyle name="Comma [0] 3 2 2 2 2 3 3" xfId="43863"/>
    <cellStyle name="Comma [0] 3 2 2 15 8" xfId="43864"/>
    <cellStyle name="Comma [0] 3 3 3 2 5 2" xfId="43865"/>
    <cellStyle name="Comma [0] 3 2 2 21" xfId="43866"/>
    <cellStyle name="Comma [0] 3 2 2 16" xfId="43867"/>
    <cellStyle name="Comma [0] 4 11 8 2 4" xfId="43868"/>
    <cellStyle name="Comma [0] 3 3 3 2 5 2 2" xfId="43869"/>
    <cellStyle name="Comma [0] 3 2 2 21 2" xfId="43870"/>
    <cellStyle name="Comma [0] 3 2 2 16 2" xfId="43871"/>
    <cellStyle name="Comma [0] 3 2 2 16 2 3" xfId="43872"/>
    <cellStyle name="Comma [0] 4 11 8 2 5" xfId="43873"/>
    <cellStyle name="Comma [0] 3 2 2 16 3" xfId="43874"/>
    <cellStyle name="Comma [0] 3 2 2 16 3 2" xfId="43875"/>
    <cellStyle name="Comma [0] 3 2 2 16 4" xfId="43876"/>
    <cellStyle name="Comma [0] 3 2 2 6 2 9" xfId="43877"/>
    <cellStyle name="Comma [0] 3 2 2 16 4 2" xfId="43878"/>
    <cellStyle name="Comma [0] 3 2 2 16 5" xfId="43879"/>
    <cellStyle name="Comma [0] 3 2 2 16 6" xfId="43880"/>
    <cellStyle name="Comma [0] 3 2 2 2 2 4 2" xfId="43881"/>
    <cellStyle name="Comma [0] 3 2 2 16 7" xfId="43882"/>
    <cellStyle name="Comma [0] 3 3 3 2 5 3" xfId="43883"/>
    <cellStyle name="Comma [0] 3 2 2 22" xfId="43884"/>
    <cellStyle name="Comma [0] 3 2 2 17" xfId="43885"/>
    <cellStyle name="Comma [0] 3 2 2 22 2" xfId="43886"/>
    <cellStyle name="Comma [0] 3 2 2 17 2" xfId="43887"/>
    <cellStyle name="Comma [0] 3 2 2 17 2 3" xfId="43888"/>
    <cellStyle name="Comma [0] 3 2 2 17 3" xfId="43889"/>
    <cellStyle name="Comma [0] 3 2 2 17 3 2" xfId="43890"/>
    <cellStyle name="Comma [0] 3 2 2 17 4" xfId="43891"/>
    <cellStyle name="Comma [0] 3 2 2 7 2 9" xfId="43892"/>
    <cellStyle name="Comma [0] 3 2 2 17 4 2" xfId="43893"/>
    <cellStyle name="Comma [0] 3 2 2 17 5" xfId="43894"/>
    <cellStyle name="Comma [0] 3 2 2 17 6" xfId="43895"/>
    <cellStyle name="Comma [0] 3 3 3 2 5 4" xfId="43896"/>
    <cellStyle name="Comma [0] 3 2 2 23" xfId="43897"/>
    <cellStyle name="Comma [0] 3 2 2 18" xfId="43898"/>
    <cellStyle name="Comma [0] 3 2 2 18 2" xfId="43899"/>
    <cellStyle name="Comma [0] 3 2 2 18 2 2" xfId="43900"/>
    <cellStyle name="Comma [0] 3 2 2 18 2 3" xfId="43901"/>
    <cellStyle name="Comma [0] 3 2 2 18 2 4" xfId="43902"/>
    <cellStyle name="Comma [0] 3 2 2 18 3" xfId="43903"/>
    <cellStyle name="Comma [0] 3 2 2 18 3 2" xfId="43904"/>
    <cellStyle name="Comma [0] 3 2 2 18 4" xfId="43905"/>
    <cellStyle name="Comma [0] 3 2 2 8 2 9" xfId="43906"/>
    <cellStyle name="Comma [0] 3 2 2 18 4 2" xfId="43907"/>
    <cellStyle name="Comma [0] 3 2 2 18 5" xfId="43908"/>
    <cellStyle name="Comma [0] 3 2 2 18 6" xfId="43909"/>
    <cellStyle name="Comma [0] 3 2 2 2 2 6 2" xfId="43910"/>
    <cellStyle name="Comma [0] 3 2 2 18 7" xfId="43911"/>
    <cellStyle name="Comma [0] 3 2 2 2 10 2" xfId="43912"/>
    <cellStyle name="Comma [0] 3 2 2 2 10 2 2 2" xfId="43913"/>
    <cellStyle name="Comma [0] 3 2 3 5 2 2 2" xfId="43914"/>
    <cellStyle name="Comma [0] 3 2 2 2 10 2 3" xfId="43915"/>
    <cellStyle name="Comma [0] 3 2 3 5 2 2 3" xfId="43916"/>
    <cellStyle name="Comma [0] 3 2 2 2 10 2 4" xfId="43917"/>
    <cellStyle name="Comma [0] 3 2 2 2 10 3" xfId="43918"/>
    <cellStyle name="Comma [0] 3 3 8 7 10" xfId="43919"/>
    <cellStyle name="Comma [0] 3 2 2 2 10 4" xfId="43920"/>
    <cellStyle name="Comma [0] 3 2 2 2 10 4 2" xfId="43921"/>
    <cellStyle name="Comma [0] 3 2 2 2 10 5" xfId="43922"/>
    <cellStyle name="Comma [0] 3 2 2 2 10 6" xfId="43923"/>
    <cellStyle name="Comma [0] 3 2 2 2 10 7" xfId="43924"/>
    <cellStyle name="Comma [0] 3 2 2 2 11 2 2 2" xfId="43925"/>
    <cellStyle name="Comma [0] 3 2 3 5 3 2 2" xfId="43926"/>
    <cellStyle name="Comma [0] 3 2 2 2 11 2 3" xfId="43927"/>
    <cellStyle name="Comma [0] 3 2 3 5 3 2 3" xfId="43928"/>
    <cellStyle name="Comma [0] 3 2 2 2 11 2 4" xfId="43929"/>
    <cellStyle name="Comma [0] 3 2 2 2 11 4 2" xfId="43930"/>
    <cellStyle name="Comma [0] 3 2 2 2 11 7" xfId="43931"/>
    <cellStyle name="Comma [0] 3 2 2 2 13" xfId="43932"/>
    <cellStyle name="Comma [0] 3 2 2 2 13 2 2" xfId="43933"/>
    <cellStyle name="Comma [0] 3 2 2 2 13 5" xfId="43934"/>
    <cellStyle name="Comma [0] 3 2 2 2 14" xfId="43935"/>
    <cellStyle name="Comma [0] 3 2 2 2 15" xfId="43936"/>
    <cellStyle name="Comma [0] 3 2 2 2 15 2" xfId="43937"/>
    <cellStyle name="Comma [0] 3 2 2 2 2 10" xfId="43938"/>
    <cellStyle name="Comma [0] 3 2 2 2 2 2" xfId="43939"/>
    <cellStyle name="Comma [0] 3 2 2 2 2 3" xfId="43940"/>
    <cellStyle name="Comma [0] 3 2 2 2 2 4" xfId="43941"/>
    <cellStyle name="Comma [0] 3 2 2 2 2 4 3" xfId="43942"/>
    <cellStyle name="Comma [0] 3 2 2 2 3" xfId="43943"/>
    <cellStyle name="Comma [0] 3 2 2 2 3 10" xfId="43944"/>
    <cellStyle name="Comma [0] 3 2 2 2 3 2" xfId="43945"/>
    <cellStyle name="Comma [0] 3 2 2 2 3 2 2" xfId="43946"/>
    <cellStyle name="Comma [0] 3 2 2 2 3 2 3" xfId="43947"/>
    <cellStyle name="Comma [0] 3 2 2 2 3 2 4" xfId="43948"/>
    <cellStyle name="Comma [0] 3 2 2 2 3 2 5" xfId="43949"/>
    <cellStyle name="Comma [0] 3 2 2 2 3 2 6" xfId="43950"/>
    <cellStyle name="Comma [0] 3 2 2 2 3 2 7" xfId="43951"/>
    <cellStyle name="Comma [0] 3 2 2 2 3 3" xfId="43952"/>
    <cellStyle name="Comma [0] 3 2 2 2 3 3 2" xfId="43953"/>
    <cellStyle name="Comma [0] 3 2 2 2 3 3 3" xfId="43954"/>
    <cellStyle name="Comma [0] 3 2 2 2 3 3 4" xfId="43955"/>
    <cellStyle name="Comma [0] 3 2 2 2 3 3 5" xfId="43956"/>
    <cellStyle name="Comma [0] 3 2 2 2 3 4" xfId="43957"/>
    <cellStyle name="Comma [0] 3 2 2 2 3 4 2" xfId="43958"/>
    <cellStyle name="Comma [0] 3 2 2 2 3 4 3" xfId="43959"/>
    <cellStyle name="Comma [0] 3 2 2 2 3 4 4" xfId="43960"/>
    <cellStyle name="Comma [0] 3 2 2 2 3 4 5" xfId="43961"/>
    <cellStyle name="Comma [0] 3 2 2 2 3 5 3" xfId="43962"/>
    <cellStyle name="Comma [0] 3 2 2 2 3 5 4" xfId="43963"/>
    <cellStyle name="Comma [0] 3 2 2 2 3 5 5" xfId="43964"/>
    <cellStyle name="Comma [0] 3 2 2 2 3 6 2" xfId="43965"/>
    <cellStyle name="Comma [0] 3 2 2 2 4 10" xfId="43966"/>
    <cellStyle name="Comma [0] 4 3 2 5 2 7" xfId="43967"/>
    <cellStyle name="Comma [0] 3 2 2 2 4 2" xfId="43968"/>
    <cellStyle name="Comma [0] 4 2 8 2 4 5" xfId="43969"/>
    <cellStyle name="Comma [0] 3 2 2 2 4 2 2" xfId="43970"/>
    <cellStyle name="Comma [0] 3 2 2 2 4 2 2 2" xfId="43971"/>
    <cellStyle name="Comma [0] 3 2 2 2 4 2 2 2 2" xfId="43972"/>
    <cellStyle name="Comma [0] 3 2 2 2 4 2 2 3" xfId="43973"/>
    <cellStyle name="Comma [0] 3 2 2 2 4 2 3" xfId="43974"/>
    <cellStyle name="Comma [0] 3 2 2 2 4 2 3 2" xfId="43975"/>
    <cellStyle name="Comma [0] 3 2 2 2 4 2 4" xfId="43976"/>
    <cellStyle name="Comma [0] 3 2 2 2 4 2 4 2" xfId="43977"/>
    <cellStyle name="Comma [0] 3 2 2 2 4 2 5" xfId="43978"/>
    <cellStyle name="Comma [0] 4 3 8 6 2 4 2" xfId="43979"/>
    <cellStyle name="Comma [0] 3 2 2 2 4 2 6" xfId="43980"/>
    <cellStyle name="Comma [0] 3 2 2 2 4 2 7" xfId="43981"/>
    <cellStyle name="Comma [0] 3 2 2 2 4 3" xfId="43982"/>
    <cellStyle name="Comma [0] 4 2 8 2 5 5" xfId="43983"/>
    <cellStyle name="Comma [0] 3 2 2 2 4 3 2" xfId="43984"/>
    <cellStyle name="Comma [0] 3 2 2 2 4 3 2 2" xfId="43985"/>
    <cellStyle name="Comma [0] 3 2 2 2 4 3 2 2 2" xfId="43986"/>
    <cellStyle name="Comma [0] 3 2 2 2 4 3 2 3" xfId="43987"/>
    <cellStyle name="Comma [0] 4 8 9 2 2 2" xfId="43988"/>
    <cellStyle name="Comma [0] 3 2 2 2 4 3 3" xfId="43989"/>
    <cellStyle name="Comma [0] 3 2 2 2 4 3 3 2" xfId="43990"/>
    <cellStyle name="Comma [0] 3 2 2 2 4 3 4" xfId="43991"/>
    <cellStyle name="Comma [0] 3 2 2 2 4 3 4 2" xfId="43992"/>
    <cellStyle name="Comma [0] 3 2 2 2 4 3 5" xfId="43993"/>
    <cellStyle name="Comma [0] 3 2 2 2 4 4" xfId="43994"/>
    <cellStyle name="Comma [0] 3 2 2 2 4 4 2" xfId="43995"/>
    <cellStyle name="Comma [0] 3 2 2 2 4 4 2 2" xfId="43996"/>
    <cellStyle name="Comma [0] 3 2 2 2 4 4 3" xfId="43997"/>
    <cellStyle name="Comma [0] 3 2 2 2 4 4 4" xfId="43998"/>
    <cellStyle name="Comma [0] 3 2 2 2 4 4 5" xfId="43999"/>
    <cellStyle name="Comma [0] 3 7 5 10" xfId="44000"/>
    <cellStyle name="Comma [0] 3 2 2 2 4 5 2" xfId="44001"/>
    <cellStyle name="Comma [0] 3 2 2 2 4 5 2 2" xfId="44002"/>
    <cellStyle name="Comma [0] 3 2 2 2 4 5 3" xfId="44003"/>
    <cellStyle name="Comma [0] 3 2 2 2 4 5 4" xfId="44004"/>
    <cellStyle name="Comma [0] 3 2 2 2 4 5 5" xfId="44005"/>
    <cellStyle name="Comma [0] 3 2 2 2 4 6" xfId="44006"/>
    <cellStyle name="Comma [0] 3 2 2 2 4 6 2" xfId="44007"/>
    <cellStyle name="Comma [0] 3 2 2 2 4 7" xfId="44008"/>
    <cellStyle name="Comma [0] 3 2 2 2 4 8" xfId="44009"/>
    <cellStyle name="Comma [0] 3 2 2 2 5" xfId="44010"/>
    <cellStyle name="Comma [0] 3 4 13 6 2" xfId="44011"/>
    <cellStyle name="Comma [0] 3 2 2 2 5 10" xfId="44012"/>
    <cellStyle name="Comma [0] 4 3 2 5 3 7" xfId="44013"/>
    <cellStyle name="Comma [0] 3 2 2 2 5 2" xfId="44014"/>
    <cellStyle name="Comma [0] 4 2 8 3 4 5" xfId="44015"/>
    <cellStyle name="Comma [0] 3 2 2 2 5 2 2" xfId="44016"/>
    <cellStyle name="Comma [0] 3 2 2 2 5 2 2 2" xfId="44017"/>
    <cellStyle name="Comma [0] 3 2 2 2 5 2 3" xfId="44018"/>
    <cellStyle name="Comma [0] 3 2 2 2 5 2 3 2" xfId="44019"/>
    <cellStyle name="Comma [0] 3 2 2 2 5 2 4" xfId="44020"/>
    <cellStyle name="Comma [0] 3 2 2 2 5 2 4 2" xfId="44021"/>
    <cellStyle name="Comma [0] 3 2 2 2 5 2 5" xfId="44022"/>
    <cellStyle name="Comma [0] 4 3 8 6 3 4 2" xfId="44023"/>
    <cellStyle name="Comma [0] 3 2 2 2 5 2 6" xfId="44024"/>
    <cellStyle name="Comma [0] 3 2 2 2 5 2 7" xfId="44025"/>
    <cellStyle name="Comma [0] 3 2 2 2 5 3" xfId="44026"/>
    <cellStyle name="Comma [0] 4 2 8 3 5 5" xfId="44027"/>
    <cellStyle name="Comma [0] 3 2 2 2 5 3 2" xfId="44028"/>
    <cellStyle name="Comma [0] 3 2 2 2 5 3 2 2" xfId="44029"/>
    <cellStyle name="Comma [0] 4 4 7" xfId="44030"/>
    <cellStyle name="Comma [0] 3 2 2 2 5 3 2 2 2" xfId="44031"/>
    <cellStyle name="Comma [0] 3 2 2 2 5 3 3" xfId="44032"/>
    <cellStyle name="Comma [0] 3 2 2 2 5 3 3 2" xfId="44033"/>
    <cellStyle name="Comma [0] 3 2 2 2 5 3 4" xfId="44034"/>
    <cellStyle name="Comma [0] 3 2 2 2 5 3 4 2" xfId="44035"/>
    <cellStyle name="Comma [0] 3 2 2 2 5 3 5" xfId="44036"/>
    <cellStyle name="Comma [0] 3 2 2 2 5 4" xfId="44037"/>
    <cellStyle name="Comma [0] 3 2 2 2 5 4 2" xfId="44038"/>
    <cellStyle name="Comma [0] 3 2 2 2 5 4 2 2" xfId="44039"/>
    <cellStyle name="Comma [0] 3 2 2 2 5 4 3" xfId="44040"/>
    <cellStyle name="Comma [0] 3 2 2 2 5 4 4" xfId="44041"/>
    <cellStyle name="Comma [0] 3 2 2 2 5 4 5" xfId="44042"/>
    <cellStyle name="Comma [0] 3 2 2 2 5 5 2" xfId="44043"/>
    <cellStyle name="Comma [0] 3 2 2 2 5 5 2 2" xfId="44044"/>
    <cellStyle name="Comma [0] 3 2 2 2 5 5 3" xfId="44045"/>
    <cellStyle name="Comma [0] 3 2 2 2 5 5 4" xfId="44046"/>
    <cellStyle name="Comma [0] 3 3 4 5 3 2 2 2" xfId="44047"/>
    <cellStyle name="Comma [0] 3 2 2 2 5 5 5" xfId="44048"/>
    <cellStyle name="Comma [0] 3 8 3 2 2 2" xfId="44049"/>
    <cellStyle name="Comma [0] 3 2 2 2 5 6" xfId="44050"/>
    <cellStyle name="Comma [0] 3 8 3 2 2 2 2" xfId="44051"/>
    <cellStyle name="Comma [0] 3 2 2 2 5 6 2" xfId="44052"/>
    <cellStyle name="Comma [0] 3 2 2 2 6 10" xfId="44053"/>
    <cellStyle name="Comma [0] 3 2 2 2 6 2" xfId="44054"/>
    <cellStyle name="Comma [0] 4 2 8 4 4 5" xfId="44055"/>
    <cellStyle name="Comma [0] 3 2 2 2 6 2 2" xfId="44056"/>
    <cellStyle name="Comma [0] 3 2 2 2 6 2 2 2" xfId="44057"/>
    <cellStyle name="Comma [0] 3 2 2 2 6 2 3" xfId="44058"/>
    <cellStyle name="Comma [0] 3 2 2 2 6 2 3 2" xfId="44059"/>
    <cellStyle name="Comma [0] 3 2 2 2 6 2 4" xfId="44060"/>
    <cellStyle name="Comma [0] 3 2 2 2 6 2 4 2" xfId="44061"/>
    <cellStyle name="Comma [0] 3 2 2 2 6 2 5" xfId="44062"/>
    <cellStyle name="Comma [0] 3 2 2 2 6 2 6" xfId="44063"/>
    <cellStyle name="Comma [0] 3 2 2 2 6 2 7" xfId="44064"/>
    <cellStyle name="Comma [0] 3 2 2 2 6 3" xfId="44065"/>
    <cellStyle name="Comma [0] 4 2 8 4 5 5" xfId="44066"/>
    <cellStyle name="Comma [0] 3 2 2 2 6 3 2" xfId="44067"/>
    <cellStyle name="Comma [0] 3 2 2 2 6 3 2 2" xfId="44068"/>
    <cellStyle name="Comma [0] 3 2 2 2 6 3 2 3" xfId="44069"/>
    <cellStyle name="Comma [0] 3 2 2 2 6 3 3" xfId="44070"/>
    <cellStyle name="Comma [0] 3 2 2 2 6 3 3 2" xfId="44071"/>
    <cellStyle name="Comma [0] 3 2 2 2 6 3 4" xfId="44072"/>
    <cellStyle name="Comma [0] 3 2 2 2 6 3 4 2" xfId="44073"/>
    <cellStyle name="Comma [0] 3 2 2 2 6 3 5" xfId="44074"/>
    <cellStyle name="Comma [0] 3 2 2 2 6 3 6" xfId="44075"/>
    <cellStyle name="Comma [0] 3 2 2 2 6 3 7" xfId="44076"/>
    <cellStyle name="Comma [0] 3 2 2 2 6 4" xfId="44077"/>
    <cellStyle name="Comma [0] 3 2 2 2 6 4 2" xfId="44078"/>
    <cellStyle name="Comma [0] 3 2 2 2 6 4 2 2" xfId="44079"/>
    <cellStyle name="Comma [0] 3 2 2 2 6 4 3" xfId="44080"/>
    <cellStyle name="Comma [0] 3 2 2 2 6 4 4" xfId="44081"/>
    <cellStyle name="Comma [0] 3 2 2 2 6 5" xfId="44082"/>
    <cellStyle name="Comma [0] 3 2 2 2 6 5 2" xfId="44083"/>
    <cellStyle name="Comma [0] 3 2 2 2 6 5 2 2" xfId="44084"/>
    <cellStyle name="Comma [0] 3 2 2 2 6 5 3" xfId="44085"/>
    <cellStyle name="Comma [0] 3 2 2 2 6 5 4" xfId="44086"/>
    <cellStyle name="Comma [0] 3 2 2 2 6 5 5" xfId="44087"/>
    <cellStyle name="Comma [0] 3 8 3 2 3 2" xfId="44088"/>
    <cellStyle name="Comma [0] 3 2 2 2 6 6" xfId="44089"/>
    <cellStyle name="Comma [0] 3 2 2 2 6 6 2" xfId="44090"/>
    <cellStyle name="Comma [0] 3 2 2 2 7 10" xfId="44091"/>
    <cellStyle name="Comma [0] 3 2 2 2 7 2" xfId="44092"/>
    <cellStyle name="Comma [0] 4 2 8 5 4 5" xfId="44093"/>
    <cellStyle name="Comma [0] 3 2 2 2 7 2 2" xfId="44094"/>
    <cellStyle name="Comma [0] 3 2 2 2 7 2 2 2" xfId="44095"/>
    <cellStyle name="Comma [0] 3 2 2 2 7 2 2 2 2" xfId="44096"/>
    <cellStyle name="Comma [0] 3 2 2 2 7 2 3" xfId="44097"/>
    <cellStyle name="Comma [0] 3 2 2 2 7 2 3 2" xfId="44098"/>
    <cellStyle name="Comma [0] 3 2 2 2 7 3" xfId="44099"/>
    <cellStyle name="Comma [0] 4 2 8 5 5 5" xfId="44100"/>
    <cellStyle name="Comma [0] 3 2 2 2 7 3 2" xfId="44101"/>
    <cellStyle name="Comma [0] 3 2 2 2 7 3 3" xfId="44102"/>
    <cellStyle name="Comma [0] 3 2 2 2 7 4" xfId="44103"/>
    <cellStyle name="Comma [0] 3 2 2 2 7 4 2" xfId="44104"/>
    <cellStyle name="Comma [0] 3 2 2 2 7 5" xfId="44105"/>
    <cellStyle name="Comma [0] 3 2 2 2 7 5 2" xfId="44106"/>
    <cellStyle name="Comma [0] 4 3 4 5 2 2 2 2" xfId="44107"/>
    <cellStyle name="Comma [0] 3 2 2 2 7 5 3" xfId="44108"/>
    <cellStyle name="Comma [0] 3 2 2 2 7 6 2" xfId="44109"/>
    <cellStyle name="Comma [0] 3 2 2 2 8" xfId="44110"/>
    <cellStyle name="Comma [0] 3 2 2 2 8 10" xfId="44111"/>
    <cellStyle name="Comma [0] 3 2 2 2 8 2" xfId="44112"/>
    <cellStyle name="Comma [0] 4 2 8 6 4 5" xfId="44113"/>
    <cellStyle name="Comma [0] 3 4 6 7 2 2 5" xfId="44114"/>
    <cellStyle name="Comma [0] 3 2 2 2 8 2 2" xfId="44115"/>
    <cellStyle name="Comma [0] 3 2 2 2 8 2 2 2" xfId="44116"/>
    <cellStyle name="Comma [0] 3 2 2 2 8 2 3" xfId="44117"/>
    <cellStyle name="Comma [0] 4 3 8 14" xfId="44118"/>
    <cellStyle name="Comma [0] 3 2 2 2 8 2 3 2" xfId="44119"/>
    <cellStyle name="Comma [0] 3 2 2 2 8 2 4" xfId="44120"/>
    <cellStyle name="Comma [0] 3 2 2 2 8 2 4 2" xfId="44121"/>
    <cellStyle name="Comma [0] 3 2 2 2 8 2 5" xfId="44122"/>
    <cellStyle name="Comma [0] 3 2 2 2 8 2 6" xfId="44123"/>
    <cellStyle name="Comma [0] 3 2 2 2 8 2 7" xfId="44124"/>
    <cellStyle name="Comma [0] 3 2 2 2 8 3" xfId="44125"/>
    <cellStyle name="Comma [0] 4 2 8 6 5 5" xfId="44126"/>
    <cellStyle name="Comma [0] 3 2 2 2 8 3 2" xfId="44127"/>
    <cellStyle name="Comma [0] 3 2 5 6" xfId="44128"/>
    <cellStyle name="Comma [0] 3 2 2 2 8 3 2 2" xfId="44129"/>
    <cellStyle name="Comma [0] 3 2 5 6 2" xfId="44130"/>
    <cellStyle name="Comma [0] 3 2 2 2 8 3 2 2 2" xfId="44131"/>
    <cellStyle name="Comma [0] 3 2 5 7" xfId="44132"/>
    <cellStyle name="Comma [0] 3 2 2 2 8 3 2 3" xfId="44133"/>
    <cellStyle name="Comma [0] 3 2 2 2 8 3 3" xfId="44134"/>
    <cellStyle name="Comma [0] 3 2 6 6" xfId="44135"/>
    <cellStyle name="Comma [0] 3 2 2 2 8 3 3 2" xfId="44136"/>
    <cellStyle name="Comma [0] 3 2 2 2 8 3 4" xfId="44137"/>
    <cellStyle name="Comma [0] 3 2 7 6" xfId="44138"/>
    <cellStyle name="Comma [0] 3 2 2 2 8 3 4 2" xfId="44139"/>
    <cellStyle name="Comma [0] 3 2 2 2 8 3 5" xfId="44140"/>
    <cellStyle name="Comma [0] 3 2 2 2 8 3 6" xfId="44141"/>
    <cellStyle name="Comma [0] 3 2 2 2 8 3 7" xfId="44142"/>
    <cellStyle name="Comma [0] 3 2 2 2 8 4" xfId="44143"/>
    <cellStyle name="Comma [0] 3 2 2 2 8 4 2" xfId="44144"/>
    <cellStyle name="Comma [0] 3 3 5 6" xfId="44145"/>
    <cellStyle name="Comma [0] 3 2 2 2 8 4 2 2" xfId="44146"/>
    <cellStyle name="Comma [0] 3 2 2 2 8 4 3" xfId="44147"/>
    <cellStyle name="Comma [0] 3 2 2 2 8 4 4" xfId="44148"/>
    <cellStyle name="Comma [0] 3 2 2 2 8 4 5" xfId="44149"/>
    <cellStyle name="Comma [0] 3 2 2 2 8 5" xfId="44150"/>
    <cellStyle name="Comma [0] 3 2 2 2 8 5 2" xfId="44151"/>
    <cellStyle name="Comma [0] 3 4 5 6" xfId="44152"/>
    <cellStyle name="Comma [0] 3 2 2 2 8 5 2 2" xfId="44153"/>
    <cellStyle name="Comma [0] 3 2 2 2 8 5 3" xfId="44154"/>
    <cellStyle name="Comma [0] 3 2 2 2 8 5 4" xfId="44155"/>
    <cellStyle name="Comma [0] 3 2 2 2 8 5 5" xfId="44156"/>
    <cellStyle name="Comma [0] 3 2 2 2 8 6" xfId="44157"/>
    <cellStyle name="Comma [0] 3 2 2 2 8 6 2" xfId="44158"/>
    <cellStyle name="Comma [0] 3 2 2 2 9" xfId="44159"/>
    <cellStyle name="Comma [0] 3 2 2 2 9 2 2 2" xfId="44160"/>
    <cellStyle name="Comma [0] 3 2 2 2 9 2 3" xfId="44161"/>
    <cellStyle name="Comma [0] 3 2 2 2 9 2 4" xfId="44162"/>
    <cellStyle name="Comma [0] 3 2 2 2 9 2 5" xfId="44163"/>
    <cellStyle name="Comma [0] 4 2 8 7 5 5" xfId="44164"/>
    <cellStyle name="Comma [0] 3 2 2 2 9 3 2" xfId="44165"/>
    <cellStyle name="Comma [0] 3 2 2 2 9 4 2" xfId="44166"/>
    <cellStyle name="Comma [0] 3 2 2 2 9 6" xfId="44167"/>
    <cellStyle name="Comma [0] 3 2 2 3 10" xfId="44168"/>
    <cellStyle name="Comma [0] 3 2 2 3 10 2" xfId="44169"/>
    <cellStyle name="Comma [0] 3 2 2 3 10 2 2" xfId="44170"/>
    <cellStyle name="Comma [0] 3 2 5 2 2 3" xfId="44171"/>
    <cellStyle name="Comma [0] 3 2 2 3 10 2 2 2" xfId="44172"/>
    <cellStyle name="Comma [0] 3 2 2 3 10 2 3" xfId="44173"/>
    <cellStyle name="Comma [0] 3 4 5 6 3 2 2" xfId="44174"/>
    <cellStyle name="Comma [0] 3 2 2 3 10 2 4" xfId="44175"/>
    <cellStyle name="Comma [0] 3 4 5 6 3 2 3" xfId="44176"/>
    <cellStyle name="Comma [0] 3 2 2 3 10 2 5" xfId="44177"/>
    <cellStyle name="Comma [0] 3 2 2 3 10 3 2" xfId="44178"/>
    <cellStyle name="Comma [0] 4 3 6 5 3 2" xfId="44179"/>
    <cellStyle name="Comma [0] 3 3 9 7 10" xfId="44180"/>
    <cellStyle name="Comma [0] 3 2 2 9 7 4 2 2" xfId="44181"/>
    <cellStyle name="Comma [0] 3 2 2 3 10 4" xfId="44182"/>
    <cellStyle name="Comma [0] 4 3 6 5 3 2 2" xfId="44183"/>
    <cellStyle name="Comma [0] 3 2 2 3 10 4 2" xfId="44184"/>
    <cellStyle name="Comma [0] 4 3 6 5 3 3" xfId="44185"/>
    <cellStyle name="Comma [0] 3 2 2 3 10 5" xfId="44186"/>
    <cellStyle name="Comma [0] 3 2 2 3 11" xfId="44187"/>
    <cellStyle name="Comma [0] 5 4 2 3 3" xfId="44188"/>
    <cellStyle name="Comma [0] 3 2 2 3 11 2 3" xfId="44189"/>
    <cellStyle name="Comma [0] 5 4 2 3 4" xfId="44190"/>
    <cellStyle name="Comma [0] 3 4 5 6 4 2 2" xfId="44191"/>
    <cellStyle name="Comma [0] 3 3 8 4 2 2 2 2" xfId="44192"/>
    <cellStyle name="Comma [0] 3 2 2 3 11 2 4" xfId="44193"/>
    <cellStyle name="Comma [0] 5 4 2 3 5" xfId="44194"/>
    <cellStyle name="Comma [0] 3 2 2 3 11 2 5" xfId="44195"/>
    <cellStyle name="Comma [0] 5 4 2 5 2" xfId="44196"/>
    <cellStyle name="Comma [0] 4 3 6 5 4 2 2" xfId="44197"/>
    <cellStyle name="Comma [0] 3 2 2 3 11 4 2" xfId="44198"/>
    <cellStyle name="Comma [0] 3 2 2 3 12" xfId="44199"/>
    <cellStyle name="Comma [0] 3 2 2 3 13" xfId="44200"/>
    <cellStyle name="Comma [0] 5 4 4 3 2" xfId="44201"/>
    <cellStyle name="Comma [0] 3 2 2 3 13 2 2" xfId="44202"/>
    <cellStyle name="Comma [0] 5 4 4 6" xfId="44203"/>
    <cellStyle name="Comma [0] 3 2 2 3 13 5" xfId="44204"/>
    <cellStyle name="Comma [0] 3 2 2 3 14" xfId="44205"/>
    <cellStyle name="Comma [0] 5 4 6 3" xfId="44206"/>
    <cellStyle name="Comma [0] 3 2 2 3 15 2" xfId="44207"/>
    <cellStyle name="Comma [0] 3 2 2 3 2" xfId="44208"/>
    <cellStyle name="Comma [0] 3 2 2 3 2 2" xfId="44209"/>
    <cellStyle name="Comma [0] 3 2 2 3 2 2 2" xfId="44210"/>
    <cellStyle name="Comma [0] 3 2 2 3 2 2 3" xfId="44211"/>
    <cellStyle name="Comma [0] 3 2 2 3 2 2 4" xfId="44212"/>
    <cellStyle name="Comma [0] 3 2 2 3 2 2 5" xfId="44213"/>
    <cellStyle name="Comma [0] 3 2 2 3 2 2 6" xfId="44214"/>
    <cellStyle name="Comma [0] 3 2 2 3 2 2 7" xfId="44215"/>
    <cellStyle name="Comma [0] 3 2 2 3 2 3" xfId="44216"/>
    <cellStyle name="Comma [0] 3 2 2 3 2 3 2" xfId="44217"/>
    <cellStyle name="Comma [0] 3 2 2 3 2 3 3" xfId="44218"/>
    <cellStyle name="Comma [0] 3 2 2 3 2 3 4" xfId="44219"/>
    <cellStyle name="Comma [0] 3 2 2 3 2 3 5" xfId="44220"/>
    <cellStyle name="Comma [0] 3 2 2 3 2 4" xfId="44221"/>
    <cellStyle name="Comma [0] 3 2 2 3 2 4 2" xfId="44222"/>
    <cellStyle name="Comma [0] 3 2 2 3 2 4 3" xfId="44223"/>
    <cellStyle name="Comma [0] 3 2 2 3 2 4 4" xfId="44224"/>
    <cellStyle name="Comma [0] 3 2 2 3 2 4 5" xfId="44225"/>
    <cellStyle name="Comma [0] 3 2 2 3 2 5 2" xfId="44226"/>
    <cellStyle name="Comma [0] 3 2 2 3 2 5 4" xfId="44227"/>
    <cellStyle name="Comma [0] 3 2 7 5 10" xfId="44228"/>
    <cellStyle name="Comma [0] 3 2 2 3 2 5 5" xfId="44229"/>
    <cellStyle name="Comma [0] 3 2 2 3 2 6" xfId="44230"/>
    <cellStyle name="Comma [0] 3 2 2 3 2 6 2" xfId="44231"/>
    <cellStyle name="Comma [0] 3 2 2 3 2 7" xfId="44232"/>
    <cellStyle name="Comma [0] 3 2 2 3 2 8" xfId="44233"/>
    <cellStyle name="Comma [0] 3 2 2 3 3" xfId="44234"/>
    <cellStyle name="Comma [0] 3 2 2 3 3 2" xfId="44235"/>
    <cellStyle name="Comma [0] 3 2 2 3 3 2 2" xfId="44236"/>
    <cellStyle name="Comma [0] 3 2 2 3 3 2 3" xfId="44237"/>
    <cellStyle name="Comma [0] 3 2 2 3 3 2 4" xfId="44238"/>
    <cellStyle name="Comma [0] 3 2 2 3 3 2 5" xfId="44239"/>
    <cellStyle name="Comma [0] 3 2 2 3 3 2 6" xfId="44240"/>
    <cellStyle name="Comma [0] 3 2 2 3 3 2 7" xfId="44241"/>
    <cellStyle name="Comma [0] 3 2 2 3 3 3" xfId="44242"/>
    <cellStyle name="Comma [0] 3 2 2 3 3 3 2" xfId="44243"/>
    <cellStyle name="Comma [0] 3 2 2 3 3 3 3" xfId="44244"/>
    <cellStyle name="Comma [0] 3 2 2 3 3 3 4" xfId="44245"/>
    <cellStyle name="Comma [0] 3 2 2 3 3 3 5" xfId="44246"/>
    <cellStyle name="Comma [0] 3 2 2 3 3 4" xfId="44247"/>
    <cellStyle name="Comma [0] 3 2 2 3 3 4 2" xfId="44248"/>
    <cellStyle name="Comma [0] 3 2 2 3 3 4 3" xfId="44249"/>
    <cellStyle name="Comma [0] 3 2 2 3 3 4 4" xfId="44250"/>
    <cellStyle name="Comma [0] 3 2 2 3 3 4 5" xfId="44251"/>
    <cellStyle name="Comma [0] 3 2 2 3 3 5" xfId="44252"/>
    <cellStyle name="Comma [0] 3 2 2 3 3 5 2" xfId="44253"/>
    <cellStyle name="Comma [0] 3 2 2 3 3 5 3" xfId="44254"/>
    <cellStyle name="Comma [0] 3 2 2 3 3 5 5" xfId="44255"/>
    <cellStyle name="Comma [0] 3 2 2 3 3 6" xfId="44256"/>
    <cellStyle name="Comma [0] 3 2 2 3 3 6 2" xfId="44257"/>
    <cellStyle name="Comma [0] 3 2 2 3 3 7" xfId="44258"/>
    <cellStyle name="Comma [0] 3 2 2 3 3 8" xfId="44259"/>
    <cellStyle name="Comma [0] 3 4 3 4 4 2 2" xfId="44260"/>
    <cellStyle name="Comma [0] 3 2 2 3 4" xfId="44261"/>
    <cellStyle name="Comma [0] 3 2 2 3 4 10" xfId="44262"/>
    <cellStyle name="Comma [0] 4 3 2 6 2 7" xfId="44263"/>
    <cellStyle name="Comma [0] 3 2 2 3 4 2" xfId="44264"/>
    <cellStyle name="Comma [0] 4 2 9 2 4 5" xfId="44265"/>
    <cellStyle name="Comma [0] 3 2 2 3 4 2 2" xfId="44266"/>
    <cellStyle name="Comma [0] 3 2 2 3 4 2 3" xfId="44267"/>
    <cellStyle name="Comma [0] 3 2 2 3 4 2 4" xfId="44268"/>
    <cellStyle name="Comma [0] 5 4 3 10" xfId="44269"/>
    <cellStyle name="Comma [0] 3 2 2 3 4 2 5" xfId="44270"/>
    <cellStyle name="Comma [0] 4 3 8 7 2 4 2" xfId="44271"/>
    <cellStyle name="Comma [0] 3 2 2 3 4 2 6" xfId="44272"/>
    <cellStyle name="Comma [0] 3 2 2 3 4 2 7" xfId="44273"/>
    <cellStyle name="Comma [0] 3 2 2 3 4 3" xfId="44274"/>
    <cellStyle name="Comma [0] 4 2 9 2 5 5" xfId="44275"/>
    <cellStyle name="Comma [0] 3 2 2 3 4 3 2" xfId="44276"/>
    <cellStyle name="Comma [0] 3 2 2 3 4 3 3" xfId="44277"/>
    <cellStyle name="Comma [0] 3 2 2 3 4 3 4" xfId="44278"/>
    <cellStyle name="Comma [0] 3 2 2 3 4 4" xfId="44279"/>
    <cellStyle name="Comma [0] 3 2 2 3 4 4 2" xfId="44280"/>
    <cellStyle name="Comma [0] 3 2 2 3 4 4 3" xfId="44281"/>
    <cellStyle name="Comma [0] 3 2 2 3 4 4 4" xfId="44282"/>
    <cellStyle name="Comma [0] 3 2 2 3 4 4 5" xfId="44283"/>
    <cellStyle name="Comma [0] 3 2 2 3 4 5" xfId="44284"/>
    <cellStyle name="Comma [0] 5 4 10 7" xfId="44285"/>
    <cellStyle name="Comma [0] 3 2 2 3 4 5 2" xfId="44286"/>
    <cellStyle name="Comma [0] 3 2 2 3 4 5 3" xfId="44287"/>
    <cellStyle name="Comma [0] 3 2 2 3 4 5 4" xfId="44288"/>
    <cellStyle name="Comma [0] 3 2 2 3 4 5 5" xfId="44289"/>
    <cellStyle name="Comma [0] 3 2 2 3 4 6" xfId="44290"/>
    <cellStyle name="Comma [0] 5 4 11 7" xfId="44291"/>
    <cellStyle name="Comma [0] 3 2 2 3 4 6 2" xfId="44292"/>
    <cellStyle name="Comma [0] 3 2 2 3 4 7" xfId="44293"/>
    <cellStyle name="Comma [0] 3 2 2 3 4 8" xfId="44294"/>
    <cellStyle name="Comma [0] 3 2 2 3 5" xfId="44295"/>
    <cellStyle name="Comma [0] 3 2 2 3 5 10" xfId="44296"/>
    <cellStyle name="Comma [0] 4 3 2 6 3 7" xfId="44297"/>
    <cellStyle name="Comma [0] 3 2 2 3 5 2" xfId="44298"/>
    <cellStyle name="Comma [0] 4 2 9 3 4 5" xfId="44299"/>
    <cellStyle name="Comma [0] 3 2 2 3 5 2 2" xfId="44300"/>
    <cellStyle name="Comma [0] 3 2 2 3 5 2 2 2 2" xfId="44301"/>
    <cellStyle name="Comma [0] 3 2 2 3 5 2 2 3" xfId="44302"/>
    <cellStyle name="Comma [0] 3 2 2 3 5 2 3" xfId="44303"/>
    <cellStyle name="Comma [0] 3 2 2 3 5 2 3 2" xfId="44304"/>
    <cellStyle name="Comma [0] 3 2 2 3 5 2 4" xfId="44305"/>
    <cellStyle name="Comma [0] 3 2 2 3 5 2 4 2" xfId="44306"/>
    <cellStyle name="Comma [0] 5 4 8 10" xfId="44307"/>
    <cellStyle name="Comma [0] 3 2 2 3 5 2 5" xfId="44308"/>
    <cellStyle name="Comma [0] 4 3 8 7 3 4 2" xfId="44309"/>
    <cellStyle name="Comma [0] 3 2 2 3 5 2 6" xfId="44310"/>
    <cellStyle name="Comma [0] 3 2 2 3 5 3" xfId="44311"/>
    <cellStyle name="Comma [0] 4 2 9 3 5 5" xfId="44312"/>
    <cellStyle name="Comma [0] 3 2 2 3 5 3 2" xfId="44313"/>
    <cellStyle name="Comma [0] 3 2 2 3 5 3 2 2 2" xfId="44314"/>
    <cellStyle name="Comma [0] 3 2 2 3 5 3 2 3" xfId="44315"/>
    <cellStyle name="Comma [0] 3 2 2 3 5 3 2 5" xfId="44316"/>
    <cellStyle name="Comma [0] 3 2 2 3 5 3 3" xfId="44317"/>
    <cellStyle name="Comma [0] 3 2 2 3 5 3 3 2" xfId="44318"/>
    <cellStyle name="Comma [0] 3 2 2 3 5 3 4" xfId="44319"/>
    <cellStyle name="Comma [0] 3 2 2 3 5 3 4 2" xfId="44320"/>
    <cellStyle name="Comma [0] 3 2 2 3 5 3 5" xfId="44321"/>
    <cellStyle name="Comma [0] 3 2 2 3 5 4" xfId="44322"/>
    <cellStyle name="Comma [0] 3 2 2 3 5 4 2" xfId="44323"/>
    <cellStyle name="Comma [0] 3 2 2 3 5 4 2 2" xfId="44324"/>
    <cellStyle name="Comma [0] 3 2 2 3 5 4 3" xfId="44325"/>
    <cellStyle name="Comma [0] 3 2 2 3 5 4 4" xfId="44326"/>
    <cellStyle name="Comma [0] 3 2 2 3 5 4 5" xfId="44327"/>
    <cellStyle name="Comma [0] 3 2 2 3 5 5 2" xfId="44328"/>
    <cellStyle name="Comma [0] 3 2 2 3 5 5 2 2" xfId="44329"/>
    <cellStyle name="Comma [0] 3 2 2 3 5 5 3" xfId="44330"/>
    <cellStyle name="Comma [0] 3 2 2 3 5 5 4" xfId="44331"/>
    <cellStyle name="Comma [0] 3 2 2 3 5 5 5" xfId="44332"/>
    <cellStyle name="Comma [0] 3 8 3 3 2 2" xfId="44333"/>
    <cellStyle name="Comma [0] 3 2 2 3 5 6" xfId="44334"/>
    <cellStyle name="Comma [0] 3 8 3 3 2 2 2" xfId="44335"/>
    <cellStyle name="Comma [0] 3 2 2 3 5 6 2" xfId="44336"/>
    <cellStyle name="Comma [0] 3 2 2 3 6" xfId="44337"/>
    <cellStyle name="Comma [0] 3 2 2 3 6 10" xfId="44338"/>
    <cellStyle name="Comma [0] 3 2 2 3 6 2" xfId="44339"/>
    <cellStyle name="Comma [0] 4 2 9 4 4 5" xfId="44340"/>
    <cellStyle name="Comma [0] 3 2 2 3 6 2 2" xfId="44341"/>
    <cellStyle name="Comma [0] 3 2 2 3 6 2 2 2 2" xfId="44342"/>
    <cellStyle name="Comma [0] 3 2 2 3 6 2 3" xfId="44343"/>
    <cellStyle name="Comma [0] 3 2 2 3 6 2 3 2" xfId="44344"/>
    <cellStyle name="Comma [0] 3 2 2 3 6 2 4" xfId="44345"/>
    <cellStyle name="Comma [0] 3 2 2 3 6 2 4 2" xfId="44346"/>
    <cellStyle name="Comma [0] 3 2 2 3 6 2 5" xfId="44347"/>
    <cellStyle name="Comma [0] 3 2 2 3 6 2 6" xfId="44348"/>
    <cellStyle name="Comma [0] 3 2 2 3 6 3" xfId="44349"/>
    <cellStyle name="Comma [0] 4 2 9 4 5 5" xfId="44350"/>
    <cellStyle name="Comma [0] 3 2 2 3 6 3 2" xfId="44351"/>
    <cellStyle name="Comma [0] 3 2 2 3 6 3 2 2 2" xfId="44352"/>
    <cellStyle name="Comma [0] 3 2 2 3 6 3 2 5" xfId="44353"/>
    <cellStyle name="Comma [0] 3 2 2 3 6 3 3" xfId="44354"/>
    <cellStyle name="Comma [0] 3 2 2 3 6 3 4" xfId="44355"/>
    <cellStyle name="Comma [0] 3 2 2 3 6 3 5" xfId="44356"/>
    <cellStyle name="Comma [0] 3 2 2 3 6 3 6" xfId="44357"/>
    <cellStyle name="Comma [0] 3 2 2 3 6 4" xfId="44358"/>
    <cellStyle name="Comma [0] 3 2 2 3 6 4 2" xfId="44359"/>
    <cellStyle name="Comma [0] 3 2 2 3 6 4 2 2" xfId="44360"/>
    <cellStyle name="Comma [0] 3 2 2 3 6 4 3" xfId="44361"/>
    <cellStyle name="Comma [0] 3 2 2 3 6 4 4" xfId="44362"/>
    <cellStyle name="Comma [0] 3 2 2 3 6 5" xfId="44363"/>
    <cellStyle name="Comma [0] 3 2 2 3 6 5 2" xfId="44364"/>
    <cellStyle name="Comma [0] 3 2 2 3 6 5 2 2" xfId="44365"/>
    <cellStyle name="Comma [0] 3 2 2 3 6 5 3" xfId="44366"/>
    <cellStyle name="Comma [0] 3 2 2 3 6 5 4" xfId="44367"/>
    <cellStyle name="Comma [0] 3 2 2 3 6 5 5" xfId="44368"/>
    <cellStyle name="Comma [0] 3 8 3 3 3 2" xfId="44369"/>
    <cellStyle name="Comma [0] 3 2 2 3 6 6" xfId="44370"/>
    <cellStyle name="Comma [0] 3 2 2 3 6 6 2" xfId="44371"/>
    <cellStyle name="Comma [0] 3 2 2 3 7 10" xfId="44372"/>
    <cellStyle name="Comma [0] 3 2 2 3 7 2" xfId="44373"/>
    <cellStyle name="Comma [0] 4 2 9 5 4 5" xfId="44374"/>
    <cellStyle name="Comma [0] 3 2 2 3 7 2 2" xfId="44375"/>
    <cellStyle name="Comma [0] 3 2 2 3 7 2 3" xfId="44376"/>
    <cellStyle name="Comma [0] 3 2 2 3 7 2 4" xfId="44377"/>
    <cellStyle name="Comma [0] 3 2 2 3 7 2 5" xfId="44378"/>
    <cellStyle name="Comma [0] 3 2 2 3 7 2 6" xfId="44379"/>
    <cellStyle name="Comma [0] 3 2 2 3 7 2 7" xfId="44380"/>
    <cellStyle name="Comma [0] 3 2 2 3 7 3" xfId="44381"/>
    <cellStyle name="Comma [0] 4 2 9 5 5 5" xfId="44382"/>
    <cellStyle name="Comma [0] 3 2 2 3 7 3 2" xfId="44383"/>
    <cellStyle name="Comma [0] 3 2 2 3 7 3 3" xfId="44384"/>
    <cellStyle name="Comma [0] 3 2 2 3 7 3 4" xfId="44385"/>
    <cellStyle name="Comma [0] 3 2 2 3 7 3 5" xfId="44386"/>
    <cellStyle name="Comma [0] 3 2 2 3 7 3 6" xfId="44387"/>
    <cellStyle name="Comma [0] 3 2 2 3 7 3 7" xfId="44388"/>
    <cellStyle name="Comma [0] 3 2 2 3 7 4" xfId="44389"/>
    <cellStyle name="Comma [0] 3 2 2 3 7 4 2" xfId="44390"/>
    <cellStyle name="Comma [0] 3 2 2 3 7 4 3" xfId="44391"/>
    <cellStyle name="Comma [0] 3 2 2 3 7 4 4" xfId="44392"/>
    <cellStyle name="Comma [0] 3 2 2 3 7 4 5" xfId="44393"/>
    <cellStyle name="Comma [0] 3 2 2 3 7 5" xfId="44394"/>
    <cellStyle name="Comma [0] 3 2 2 3 7 5 2" xfId="44395"/>
    <cellStyle name="Comma [0] 4 3 4 5 3 2 2 2" xfId="44396"/>
    <cellStyle name="Comma [0] 3 2 2 3 7 5 3" xfId="44397"/>
    <cellStyle name="Comma [0] 3 2 2 3 7 5 4" xfId="44398"/>
    <cellStyle name="Comma [0] 3 2 8 5 10" xfId="44399"/>
    <cellStyle name="Comma [0] 3 2 2 3 7 5 5" xfId="44400"/>
    <cellStyle name="Comma [0] 3 8 3 3 4 2" xfId="44401"/>
    <cellStyle name="Comma [0] 3 2 2 3 7 6" xfId="44402"/>
    <cellStyle name="Comma [0] 3 2 2 3 7 6 2" xfId="44403"/>
    <cellStyle name="Comma [0] 3 2 2 3 8" xfId="44404"/>
    <cellStyle name="Comma [0] 3 2 2 3 8 2" xfId="44405"/>
    <cellStyle name="Comma [0] 4 2 9 6 4 5" xfId="44406"/>
    <cellStyle name="Comma [0] 3 4 6 8 2 2 5" xfId="44407"/>
    <cellStyle name="Comma [0] 3 2 2 3 8 2 2" xfId="44408"/>
    <cellStyle name="Comma [0] 3 2 2 3 8 2 2 2 2" xfId="44409"/>
    <cellStyle name="Comma [0] 3 2 2 3 8 2 2 4" xfId="44410"/>
    <cellStyle name="Comma [0] 3 2 2 3 8 2 3" xfId="44411"/>
    <cellStyle name="Comma [0] 3 2 2 3 8 2 3 2" xfId="44412"/>
    <cellStyle name="Comma [0] 3 2 2 3 8 2 4" xfId="44413"/>
    <cellStyle name="Comma [0] 3 2 2 3 8 2 4 2" xfId="44414"/>
    <cellStyle name="Comma [0] 3 2 2 3 8 2 5" xfId="44415"/>
    <cellStyle name="Comma [0] 3 2 2 3 8 2 6" xfId="44416"/>
    <cellStyle name="Comma [0] 3 2 2 3 8 2 7" xfId="44417"/>
    <cellStyle name="Comma [0] 3 2 2 3 8 3" xfId="44418"/>
    <cellStyle name="Comma [0] 4 2 9 6 5 5" xfId="44419"/>
    <cellStyle name="Comma [0] 3 2 2 3 8 3 2" xfId="44420"/>
    <cellStyle name="Comma [0] 3 2 2 3 8 3 2 4" xfId="44421"/>
    <cellStyle name="Comma [0] 3 2 2 3 8 3 2 5" xfId="44422"/>
    <cellStyle name="Comma [0] 3 2 2 3 8 3 3" xfId="44423"/>
    <cellStyle name="Comma [0] 3 2 2 3 8 3 3 2" xfId="44424"/>
    <cellStyle name="Comma [0] 3 2 2 3 8 3 4" xfId="44425"/>
    <cellStyle name="Comma [0] 3 2 2 3 8 3 4 2" xfId="44426"/>
    <cellStyle name="Comma [0] 3 2 2 3 8 3 5" xfId="44427"/>
    <cellStyle name="Comma [0] 3 2 2 3 8 3 6" xfId="44428"/>
    <cellStyle name="Comma [0] 3 2 2 3 8 3 7" xfId="44429"/>
    <cellStyle name="Comma [0] 3 2 2 3 8 4" xfId="44430"/>
    <cellStyle name="Comma [0] 3 2 2 3 8 4 2" xfId="44431"/>
    <cellStyle name="Comma [0] 3 2 2 3 8 4 4" xfId="44432"/>
    <cellStyle name="Comma [0] 3 2 2 3 8 4 5" xfId="44433"/>
    <cellStyle name="Comma [0] 3 2 2 3 8 5" xfId="44434"/>
    <cellStyle name="Comma [0] 3 2 2 3 8 5 2" xfId="44435"/>
    <cellStyle name="Comma [0] 3 2 2 3 8 5 2 2" xfId="44436"/>
    <cellStyle name="Comma [0] 3 2 2 3 8 5 3" xfId="44437"/>
    <cellStyle name="Comma [0] 3 2 2 3 8 5 5" xfId="44438"/>
    <cellStyle name="Comma [0] 3 2 2 3 8 6" xfId="44439"/>
    <cellStyle name="Comma [0] 3 2 2 3 8 6 2" xfId="44440"/>
    <cellStyle name="Comma [0] 3 2 2 3 9" xfId="44441"/>
    <cellStyle name="Comma [0] 3 2 2 3 9 2 3" xfId="44442"/>
    <cellStyle name="Comma [0] 3 2 2 3 9 2 4" xfId="44443"/>
    <cellStyle name="Comma [0] 5 5 3 10" xfId="44444"/>
    <cellStyle name="Comma [0] 3 2 2 3 9 2 5" xfId="44445"/>
    <cellStyle name="Comma [0] 4 2 9 7 5 5" xfId="44446"/>
    <cellStyle name="Comma [0] 3 2 2 3 9 3 2" xfId="44447"/>
    <cellStyle name="Comma [0] 3 2 2 3 9 4 2" xfId="44448"/>
    <cellStyle name="Comma [0] 3 2 2 3 9 6" xfId="44449"/>
    <cellStyle name="Comma [0] 3 2 2 4 10" xfId="44450"/>
    <cellStyle name="Comma [0] 3 2 2 4 10 2 2" xfId="44451"/>
    <cellStyle name="Comma [0] 3 8 5 6" xfId="44452"/>
    <cellStyle name="Comma [0] 3 7 5 2 2 3" xfId="44453"/>
    <cellStyle name="Comma [0] 3 2 2 4 10 2 2 2" xfId="44454"/>
    <cellStyle name="Comma [0] 3 2 2 4 10 2 3" xfId="44455"/>
    <cellStyle name="Comma [0] 3 2 2 4 10 2 4" xfId="44456"/>
    <cellStyle name="Comma [0] 3 2 2 4 10 2 5" xfId="44457"/>
    <cellStyle name="Comma [0] 3 2 2 4 10 3 2" xfId="44458"/>
    <cellStyle name="Comma [0] 3 2 2 4 11" xfId="44459"/>
    <cellStyle name="Comma [0] 4 8 5 6" xfId="44460"/>
    <cellStyle name="Comma [0] 3 7 6 2 2 3" xfId="44461"/>
    <cellStyle name="Comma [0] 3 2 2 4 11 2 2 2" xfId="44462"/>
    <cellStyle name="Comma [0] 3 2 2 4 11 2 3" xfId="44463"/>
    <cellStyle name="Comma [0] 3 2 2 4 11 2 4" xfId="44464"/>
    <cellStyle name="Comma [0] 3 2 2 4 11 2 5" xfId="44465"/>
    <cellStyle name="Comma [0] 3 2 2 4 11 4 2" xfId="44466"/>
    <cellStyle name="Comma [0] 4 2 7 4 3 2 2" xfId="44467"/>
    <cellStyle name="Comma [0] 3 2 2 4 11 7" xfId="44468"/>
    <cellStyle name="Comma [0] 3 2 2 4 12" xfId="44469"/>
    <cellStyle name="Comma [0] 4 3 8 4 6 2" xfId="44470"/>
    <cellStyle name="Comma [0] 3 2 2 4 13" xfId="44471"/>
    <cellStyle name="Comma [0] 3 2 2 4 13 2 2" xfId="44472"/>
    <cellStyle name="Comma [0] 3 2 2 4 13 5" xfId="44473"/>
    <cellStyle name="Comma [0] 3 2 2 4 14" xfId="44474"/>
    <cellStyle name="Comma [0] 3 2 2 4 15" xfId="44475"/>
    <cellStyle name="Comma [0] 3 2 2 4 15 2" xfId="44476"/>
    <cellStyle name="Comma [0] 3 2 2 4 16" xfId="44477"/>
    <cellStyle name="Comma [0] 3 2 2 4 17" xfId="44478"/>
    <cellStyle name="Comma [0] 3 2 2 4 2" xfId="44479"/>
    <cellStyle name="Comma [0] 3 2 2 4 2 2" xfId="44480"/>
    <cellStyle name="Comma [0] 3 2 2 4 2 2 2" xfId="44481"/>
    <cellStyle name="Comma [0] 3 2 6 2 6" xfId="44482"/>
    <cellStyle name="Comma [0] 3 2 2 4 2 2 2 2" xfId="44483"/>
    <cellStyle name="Comma [0] 3 2 6 2 7" xfId="44484"/>
    <cellStyle name="Comma [0] 3 2 2 4 2 2 2 3" xfId="44485"/>
    <cellStyle name="Comma [0] 3 2 2 4 2 2 3" xfId="44486"/>
    <cellStyle name="Comma [0] 3 2 6 3 6" xfId="44487"/>
    <cellStyle name="Comma [0] 3 2 2 4 2 2 3 2" xfId="44488"/>
    <cellStyle name="Comma [0] 3 2 2 4 2 2 4" xfId="44489"/>
    <cellStyle name="Comma [0] 3 2 6 4 6" xfId="44490"/>
    <cellStyle name="Comma [0] 3 2 2 4 2 2 4 2" xfId="44491"/>
    <cellStyle name="Comma [0] 3 2 2 4 2 2 5" xfId="44492"/>
    <cellStyle name="Comma [0] 3 2 2 4 2 2 6" xfId="44493"/>
    <cellStyle name="Comma [0] 3 2 2 4 2 2 7" xfId="44494"/>
    <cellStyle name="Comma [0] 3 2 2 4 2 3" xfId="44495"/>
    <cellStyle name="Comma [0] 3 2 2 4 2 3 2" xfId="44496"/>
    <cellStyle name="Comma [0] 3 2 2 4 2 3 3" xfId="44497"/>
    <cellStyle name="Comma [0] 3 2 2 4 2 3 4" xfId="44498"/>
    <cellStyle name="Comma [0] 3 2 2 4 2 3 5" xfId="44499"/>
    <cellStyle name="Comma [0] 3 2 2 4 2 4" xfId="44500"/>
    <cellStyle name="Comma [0] 3 2 2 4 2 4 2" xfId="44501"/>
    <cellStyle name="Comma [0] 3 2 2 4 2 4 3" xfId="44502"/>
    <cellStyle name="Comma [0] 3 2 2 4 2 4 4" xfId="44503"/>
    <cellStyle name="Comma [0] 3 2 2 4 2 4 5" xfId="44504"/>
    <cellStyle name="Comma [0] 3 2 2 4 2 5" xfId="44505"/>
    <cellStyle name="Comma [0] 3 4 4 10 4" xfId="44506"/>
    <cellStyle name="Comma [0] 3 2 2 4 2 5 2" xfId="44507"/>
    <cellStyle name="Comma [0] 3 4 4 10 6" xfId="44508"/>
    <cellStyle name="Comma [0] 3 2 2 4 2 5 4" xfId="44509"/>
    <cellStyle name="Comma [0] 3 4 4 10 7" xfId="44510"/>
    <cellStyle name="Comma [0] 3 2 2 4 2 5 5" xfId="44511"/>
    <cellStyle name="Comma [0] 3 2 2 4 2 6" xfId="44512"/>
    <cellStyle name="Comma [0] 3 2 2 4 2 7" xfId="44513"/>
    <cellStyle name="Comma [0] 3 2 2 6 7 3 2 2 2" xfId="44514"/>
    <cellStyle name="Comma [0] 3 2 2 4 2 8" xfId="44515"/>
    <cellStyle name="Comma [0] 3 2 2 4 3 2 2" xfId="44516"/>
    <cellStyle name="Comma [0] 3 3 6 2 6" xfId="44517"/>
    <cellStyle name="Comma [0] 3 2 2 4 3 2 2 2" xfId="44518"/>
    <cellStyle name="Comma [0] 3 3 6 2 6 2" xfId="44519"/>
    <cellStyle name="Comma [0] 3 2 2 4 3 2 2 2 2" xfId="44520"/>
    <cellStyle name="Comma [0] 3 3 6 2 7" xfId="44521"/>
    <cellStyle name="Comma [0] 3 2 2 4 3 2 2 3" xfId="44522"/>
    <cellStyle name="Comma [0] 3 3 6 2 9" xfId="44523"/>
    <cellStyle name="Comma [0] 3 2 2 4 3 2 2 5" xfId="44524"/>
    <cellStyle name="Comma [0] 3 2 2 4 3 2 3" xfId="44525"/>
    <cellStyle name="Comma [0] 3 3 6 3 6" xfId="44526"/>
    <cellStyle name="Comma [0] 3 2 2 4 3 2 3 2" xfId="44527"/>
    <cellStyle name="Comma [0] 3 2 2 4 3 2 4" xfId="44528"/>
    <cellStyle name="Comma [0] 3 3 6 4 6" xfId="44529"/>
    <cellStyle name="Comma [0] 3 2 2 4 3 2 4 2" xfId="44530"/>
    <cellStyle name="Comma [0] 3 2 2 4 3 2 5" xfId="44531"/>
    <cellStyle name="Comma [0] 3 2 2 4 3 2 6" xfId="44532"/>
    <cellStyle name="Comma [0] 3 2 2 4 3 2 7" xfId="44533"/>
    <cellStyle name="Comma [0] 3 2 2 4 3 3" xfId="44534"/>
    <cellStyle name="Comma [0] 3 2 2 4 3 3 2" xfId="44535"/>
    <cellStyle name="Comma [0] 3 2 2 4 3 3 3" xfId="44536"/>
    <cellStyle name="Comma [0] 3 2 2 4 3 3 4" xfId="44537"/>
    <cellStyle name="Comma [0] 3 2 2 4 3 3 5" xfId="44538"/>
    <cellStyle name="Comma [0] 3 2 2 4 3 4" xfId="44539"/>
    <cellStyle name="Comma [0] 3 2 2 4 3 4 2" xfId="44540"/>
    <cellStyle name="Comma [0] 3 2 2 4 3 4 3" xfId="44541"/>
    <cellStyle name="Comma [0] 3 2 2 4 3 4 4" xfId="44542"/>
    <cellStyle name="Comma [0] 3 2 2 4 3 5" xfId="44543"/>
    <cellStyle name="Comma [0] 3 2 2 4 3 5 2" xfId="44544"/>
    <cellStyle name="Comma [0] 3 2 2 4 3 5 3" xfId="44545"/>
    <cellStyle name="Comma [0] 3 2 2 4 3 6" xfId="44546"/>
    <cellStyle name="Comma [0] 3 2 2 4 3 6 2" xfId="44547"/>
    <cellStyle name="Comma [0] 3 2 2 4 3 7" xfId="44548"/>
    <cellStyle name="Comma [0] 3 2 2 4 3 8" xfId="44549"/>
    <cellStyle name="Comma [0] 3 2 2 4 4 10" xfId="44550"/>
    <cellStyle name="Comma [0] 4 3 2 7 2 7" xfId="44551"/>
    <cellStyle name="Comma [0] 3 2 2 4 4 2" xfId="44552"/>
    <cellStyle name="Comma [0] 3 2 2 4 4 2 2" xfId="44553"/>
    <cellStyle name="Comma [0] 3 4 6 2 6" xfId="44554"/>
    <cellStyle name="Comma [0] 3 2 2 4 4 2 2 2" xfId="44555"/>
    <cellStyle name="Comma [0] 3 4 6 2 6 2" xfId="44556"/>
    <cellStyle name="Comma [0] 3 2 2 4 4 2 2 2 2" xfId="44557"/>
    <cellStyle name="Comma [0] 4 2 6 5 10" xfId="44558"/>
    <cellStyle name="Comma [0] 3 4 6 2 7" xfId="44559"/>
    <cellStyle name="Comma [0] 3 2 2 4 4 2 2 3" xfId="44560"/>
    <cellStyle name="Comma [0] 3 4 6 2 9" xfId="44561"/>
    <cellStyle name="Comma [0] 3 2 2 4 4 2 2 5" xfId="44562"/>
    <cellStyle name="Comma [0] 3 2 2 4 4 2 3" xfId="44563"/>
    <cellStyle name="Comma [0] 3 4 6 3 6" xfId="44564"/>
    <cellStyle name="Comma [0] 3 2 2 4 4 2 3 2" xfId="44565"/>
    <cellStyle name="Comma [0] 3 2 2 4 4 2 4" xfId="44566"/>
    <cellStyle name="Comma [0] 3 4 6 4 6" xfId="44567"/>
    <cellStyle name="Comma [0] 3 2 2 4 4 2 4 2" xfId="44568"/>
    <cellStyle name="Comma [0] 3 2 2 4 4 2 5" xfId="44569"/>
    <cellStyle name="Comma [0] 3 2 2 4 4 2 6" xfId="44570"/>
    <cellStyle name="Comma [0] 3 2 2 4 4 2 7" xfId="44571"/>
    <cellStyle name="Comma [0] 3 2 2 4 4 3" xfId="44572"/>
    <cellStyle name="Comma [0] 3 2 2 4 4 3 2" xfId="44573"/>
    <cellStyle name="Comma [0] 3 4 7 2 6" xfId="44574"/>
    <cellStyle name="Comma [0] 3 2 2 4 4 3 2 2" xfId="44575"/>
    <cellStyle name="Comma [0] 3 4 7 2 7" xfId="44576"/>
    <cellStyle name="Comma [0] 3 2 2 4 4 3 2 3" xfId="44577"/>
    <cellStyle name="Comma [0] 3 4 7 2 9" xfId="44578"/>
    <cellStyle name="Comma [0] 3 2 2 4 4 3 2 5" xfId="44579"/>
    <cellStyle name="Comma [0] 3 2 2 4 4 3 3" xfId="44580"/>
    <cellStyle name="Comma [0] 3 4 7 3 6" xfId="44581"/>
    <cellStyle name="Comma [0] 3 2 2 4 4 3 3 2" xfId="44582"/>
    <cellStyle name="Comma [0] 3 4 7 4 6" xfId="44583"/>
    <cellStyle name="Comma [0] 3 2 2 4 4 3 4 2" xfId="44584"/>
    <cellStyle name="Comma [0] 3 2 2 4 4 4" xfId="44585"/>
    <cellStyle name="Comma [0] 3 2 2 4 4 4 2" xfId="44586"/>
    <cellStyle name="Comma [0] 3 4 8 2 6" xfId="44587"/>
    <cellStyle name="Comma [0] 3 2 2 4 4 4 2 2" xfId="44588"/>
    <cellStyle name="Comma [0] 3 2 2 4 4 4 3" xfId="44589"/>
    <cellStyle name="Comma [0] 3 2 2 4 4 4 4" xfId="44590"/>
    <cellStyle name="Comma [0] 3 2 2 4 4 5" xfId="44591"/>
    <cellStyle name="Comma [0] 3 2 2 4 4 5 2" xfId="44592"/>
    <cellStyle name="Comma [0] 3 4 9 2 6" xfId="44593"/>
    <cellStyle name="Comma [0] 3 2 2 4 4 5 2 2" xfId="44594"/>
    <cellStyle name="Comma [0] 3 4 2 2 2 2" xfId="44595"/>
    <cellStyle name="Comma [0] 3 2 2 4 4 5 3" xfId="44596"/>
    <cellStyle name="Comma [0] 3 4 2 2 2 3" xfId="44597"/>
    <cellStyle name="Comma [0] 3 2 2 4 4 5 4" xfId="44598"/>
    <cellStyle name="Comma [0] 3 2 2 4 4 6" xfId="44599"/>
    <cellStyle name="Comma [0] 3 2 2 4 4 6 2" xfId="44600"/>
    <cellStyle name="Comma [0] 3 2 2 4 4 7" xfId="44601"/>
    <cellStyle name="Comma [0] 3 2 2 4 4 8" xfId="44602"/>
    <cellStyle name="Comma [0] 3 2 2 4 5 10" xfId="44603"/>
    <cellStyle name="Comma [0] 4 3 2 7 3 7" xfId="44604"/>
    <cellStyle name="Comma [0] 3 2 2 4 5 2" xfId="44605"/>
    <cellStyle name="Comma [0] 3 2 2 4 5 2 2" xfId="44606"/>
    <cellStyle name="Comma [0] 3 5 6 2 6" xfId="44607"/>
    <cellStyle name="Comma [0] 3 2 2 4 5 2 2 2" xfId="44608"/>
    <cellStyle name="Comma [0] 3 2 2 4 5 2 2 2 2" xfId="44609"/>
    <cellStyle name="Comma [0] 3 5 6 2 7" xfId="44610"/>
    <cellStyle name="Comma [0] 3 2 2 4 5 2 2 3" xfId="44611"/>
    <cellStyle name="Comma [0] 3 2 2 4 5 2 3" xfId="44612"/>
    <cellStyle name="Comma [0] 3 5 6 3 6" xfId="44613"/>
    <cellStyle name="Comma [0] 3 2 2 4 5 2 3 2" xfId="44614"/>
    <cellStyle name="Comma [0] 3 2 2 4 5 2 4" xfId="44615"/>
    <cellStyle name="Comma [0] 3 2 2 4 5 2 4 2" xfId="44616"/>
    <cellStyle name="Comma [0] 3 2 2 4 5 2 5" xfId="44617"/>
    <cellStyle name="Comma [0] 3 2 2 4 5 2 6" xfId="44618"/>
    <cellStyle name="Comma [0] 3 2 2 4 5 2 7" xfId="44619"/>
    <cellStyle name="Comma [0] 3 2 2 4 5 3" xfId="44620"/>
    <cellStyle name="Comma [0] 3 2 2 4 5 3 2" xfId="44621"/>
    <cellStyle name="Comma [0] 3 5 7 2 6" xfId="44622"/>
    <cellStyle name="Comma [0] 3 2 2 4 5 3 2 2" xfId="44623"/>
    <cellStyle name="Comma [0] 3 2 2 4 5 3 2 2 2" xfId="44624"/>
    <cellStyle name="Comma [0] 3 5 7 2 7" xfId="44625"/>
    <cellStyle name="Comma [0] 3 2 2 4 5 3 2 3" xfId="44626"/>
    <cellStyle name="Comma [0] 3 2 2 4 5 3 2 5" xfId="44627"/>
    <cellStyle name="Comma [0] 3 2 2 4 5 3 3" xfId="44628"/>
    <cellStyle name="Comma [0] 3 5 7 3 6" xfId="44629"/>
    <cellStyle name="Comma [0] 3 2 2 4 5 3 3 2" xfId="44630"/>
    <cellStyle name="Comma [0] 3 2 2 4 5 3 4" xfId="44631"/>
    <cellStyle name="Comma [0] 3 2 2 4 5 3 4 2" xfId="44632"/>
    <cellStyle name="Comma [0] 3 2 2 4 5 3 5" xfId="44633"/>
    <cellStyle name="Comma [0] 3 2 2 4 5 4" xfId="44634"/>
    <cellStyle name="Comma [0] 3 2 2 4 5 4 2" xfId="44635"/>
    <cellStyle name="Comma [0] 3 5 8 2 6" xfId="44636"/>
    <cellStyle name="Comma [0] 3 2 2 4 5 4 2 2" xfId="44637"/>
    <cellStyle name="Comma [0] 3 2 2 4 5 4 3" xfId="44638"/>
    <cellStyle name="Comma [0] 3 2 2 4 5 5" xfId="44639"/>
    <cellStyle name="Comma [0] 3 2 2 4 5 5 2" xfId="44640"/>
    <cellStyle name="Comma [0] 3 2 2 4 5 5 2 2" xfId="44641"/>
    <cellStyle name="Comma [0] 3 4 2 3 2 2" xfId="44642"/>
    <cellStyle name="Comma [0] 3 2 2 4 5 5 3" xfId="44643"/>
    <cellStyle name="Comma [0] 3 4 2 3 2 3" xfId="44644"/>
    <cellStyle name="Comma [0] 3 2 2 4 5 5 4" xfId="44645"/>
    <cellStyle name="Comma [0] 3 4 2 3 2 4" xfId="44646"/>
    <cellStyle name="Comma [0] 3 2 2 4 5 5 5" xfId="44647"/>
    <cellStyle name="Comma [0] 3 8 3 4 2 2" xfId="44648"/>
    <cellStyle name="Comma [0] 3 2 2 4 5 6" xfId="44649"/>
    <cellStyle name="Comma [0] 3 2 2 4 5 6 2" xfId="44650"/>
    <cellStyle name="Comma [0] 3 2 2 4 6 10" xfId="44651"/>
    <cellStyle name="Comma [0] 3 2 2 4 6 2" xfId="44652"/>
    <cellStyle name="Comma [0] 3 2 2 4 6 2 2" xfId="44653"/>
    <cellStyle name="Comma [0] 3 6 6 2 6" xfId="44654"/>
    <cellStyle name="Comma [0] 3 2 2 4 6 2 2 2" xfId="44655"/>
    <cellStyle name="Comma [0] 3 2 2 4 6 2 2 2 2" xfId="44656"/>
    <cellStyle name="Comma [0] 3 6 6 2 7" xfId="44657"/>
    <cellStyle name="Comma [0] 3 2 2 4 6 2 2 3" xfId="44658"/>
    <cellStyle name="Comma [0] 3 2 2 4 6 2 3" xfId="44659"/>
    <cellStyle name="Comma [0] 3 6 6 3 6" xfId="44660"/>
    <cellStyle name="Comma [0] 3 2 2 4 6 2 3 2" xfId="44661"/>
    <cellStyle name="Comma [0] 3 2 2 4 6 2 4" xfId="44662"/>
    <cellStyle name="Comma [0] 3 2 2 4 6 2 4 2" xfId="44663"/>
    <cellStyle name="Comma [0] 3 2 2 6 3 2 2 2 2" xfId="44664"/>
    <cellStyle name="Comma [0] 3 2 2 4 6 2 5" xfId="44665"/>
    <cellStyle name="Comma [0] 3 2 2 4 6 2 6" xfId="44666"/>
    <cellStyle name="Comma [0] 3 6 10 2 2 2" xfId="44667"/>
    <cellStyle name="Comma [0] 3 2 2 4 6 3" xfId="44668"/>
    <cellStyle name="Comma [0] 3 2 2 4 6 3 2" xfId="44669"/>
    <cellStyle name="Comma [0] 3 2 2 4 6 3 2 2 2" xfId="44670"/>
    <cellStyle name="Comma [0] 3 6 7 2 7" xfId="44671"/>
    <cellStyle name="Comma [0] 3 2 2 4 6 3 2 3" xfId="44672"/>
    <cellStyle name="Comma [0] 3 2 2 4 6 3 2 5" xfId="44673"/>
    <cellStyle name="Comma [0] 3 2 2 4 6 3 3" xfId="44674"/>
    <cellStyle name="Comma [0] 3 6 7 3 6" xfId="44675"/>
    <cellStyle name="Comma [0] 3 2 2 4 6 3 3 2" xfId="44676"/>
    <cellStyle name="Comma [0] 3 2 2 4 6 3 4" xfId="44677"/>
    <cellStyle name="Comma [0] 3 2 2 4 6 3 4 2" xfId="44678"/>
    <cellStyle name="Comma [0] 3 2 2 4 6 3 5" xfId="44679"/>
    <cellStyle name="Comma [0] 3 2 2 4 6 3 6" xfId="44680"/>
    <cellStyle name="Comma [0] 3 2 2 4 6 3 7" xfId="44681"/>
    <cellStyle name="Comma [0] 3 2 2 4 6 4" xfId="44682"/>
    <cellStyle name="Comma [0] 3 2 2 4 6 4 2" xfId="44683"/>
    <cellStyle name="Comma [0] 3 2 2 4 6 4 3" xfId="44684"/>
    <cellStyle name="Comma [0] 3 2 2 4 6 5" xfId="44685"/>
    <cellStyle name="Comma [0] 3 2 2 4 6 5 2" xfId="44686"/>
    <cellStyle name="Comma [0] 3 2 2 4 6 5 2 2" xfId="44687"/>
    <cellStyle name="Comma [0] 3 4 2 4 2 2" xfId="44688"/>
    <cellStyle name="Comma [0] 3 2 2 4 6 5 3" xfId="44689"/>
    <cellStyle name="Comma [0] 3 4 2 4 2 3" xfId="44690"/>
    <cellStyle name="Comma [0] 3 2 2 4 6 5 4" xfId="44691"/>
    <cellStyle name="Comma [0] 3 4 2 4 2 4" xfId="44692"/>
    <cellStyle name="Comma [0] 3 2 2 4 6 5 5" xfId="44693"/>
    <cellStyle name="Comma [0] 3 2 2 4 6 6" xfId="44694"/>
    <cellStyle name="Comma [0] 3 2 2 4 6 6 2" xfId="44695"/>
    <cellStyle name="Comma [0] 3 2 2 4 7" xfId="44696"/>
    <cellStyle name="Comma [0] 3 2 2 4 7 2" xfId="44697"/>
    <cellStyle name="Comma [0] 3 2 2 4 7 2 2" xfId="44698"/>
    <cellStyle name="Comma [0] 4 8 9 5" xfId="44699"/>
    <cellStyle name="Comma [0] 3 2 2 4 7 2 2 2 2" xfId="44700"/>
    <cellStyle name="Comma [0] 3 2 2 4 7 2 3" xfId="44701"/>
    <cellStyle name="Comma [0] 3 7 6 3 6" xfId="44702"/>
    <cellStyle name="Comma [0] 3 2 2 4 7 2 3 2" xfId="44703"/>
    <cellStyle name="Comma [0] 3 2 2 4 7 2 4" xfId="44704"/>
    <cellStyle name="Comma [0] 3 2 2 4 7 2 4 2" xfId="44705"/>
    <cellStyle name="Comma [0] 3 2 2 4 7 2 5" xfId="44706"/>
    <cellStyle name="Comma [0] 3 2 2 4 7 2 6" xfId="44707"/>
    <cellStyle name="Comma [0] 3 2 2 4 7 2 7" xfId="44708"/>
    <cellStyle name="Comma [0] 3 2 2 4 7 3" xfId="44709"/>
    <cellStyle name="Comma [0] 3 2 2 4 7 3 2" xfId="44710"/>
    <cellStyle name="Comma [0] 5 8 9 5" xfId="44711"/>
    <cellStyle name="Comma [0] 3 2 2 4 7 3 2 2 2" xfId="44712"/>
    <cellStyle name="Comma [0] 3 2 2 4 7 3 3" xfId="44713"/>
    <cellStyle name="Comma [0] 3 7 7 3 6" xfId="44714"/>
    <cellStyle name="Comma [0] 3 2 2 4 7 3 3 2" xfId="44715"/>
    <cellStyle name="Comma [0] 3 2 2 4 7 3 4" xfId="44716"/>
    <cellStyle name="Comma [0] 3 2 2 4 7 3 4 2" xfId="44717"/>
    <cellStyle name="Comma [0] 3 2 2 4 7 3 5" xfId="44718"/>
    <cellStyle name="Comma [0] 3 2 2 4 7 3 6" xfId="44719"/>
    <cellStyle name="Comma [0] 3 2 2 4 7 3 7" xfId="44720"/>
    <cellStyle name="Comma [0] 3 2 2 4 7 4" xfId="44721"/>
    <cellStyle name="Comma [0] 3 2 2 4 7 4 2" xfId="44722"/>
    <cellStyle name="Comma [0] 3 2 2 4 7 4 3" xfId="44723"/>
    <cellStyle name="Comma [0] 3 2 2 4 7 4 4" xfId="44724"/>
    <cellStyle name="Comma [0] 3 2 2 4 7 4 5" xfId="44725"/>
    <cellStyle name="Comma [0] 3 2 2 4 7 5" xfId="44726"/>
    <cellStyle name="Comma [0] 3 4 5 10 4" xfId="44727"/>
    <cellStyle name="Comma [0] 3 2 2 4 7 5 2" xfId="44728"/>
    <cellStyle name="Comma [0] 3 4 5 10 4 2" xfId="44729"/>
    <cellStyle name="Comma [0] 3 2 2 4 7 5 2 2" xfId="44730"/>
    <cellStyle name="Comma [0] 3 4 5 10 5" xfId="44731"/>
    <cellStyle name="Comma [0] 3 4 2 5 2 2" xfId="44732"/>
    <cellStyle name="Comma [0] 3 2 2 4 7 5 3" xfId="44733"/>
    <cellStyle name="Comma [0] 3 4 5 10 6" xfId="44734"/>
    <cellStyle name="Comma [0] 3 4 2 5 2 3" xfId="44735"/>
    <cellStyle name="Comma [0] 3 2 2 4 7 5 4" xfId="44736"/>
    <cellStyle name="Comma [0] 3 4 5 10 7" xfId="44737"/>
    <cellStyle name="Comma [0] 3 4 2 5 2 4" xfId="44738"/>
    <cellStyle name="Comma [0] 3 2 2 4 7 5 5" xfId="44739"/>
    <cellStyle name="Comma [0] 3 2 2 4 7 6" xfId="44740"/>
    <cellStyle name="Comma [0] 3 4 5 11 4" xfId="44741"/>
    <cellStyle name="Comma [0] 3 2 2 4 7 6 2" xfId="44742"/>
    <cellStyle name="Comma [0] 3 2 2 4 8" xfId="44743"/>
    <cellStyle name="Comma [0] 3 2 2 4 8 2" xfId="44744"/>
    <cellStyle name="Comma [0] 3 2 2 4 8 2 2" xfId="44745"/>
    <cellStyle name="Comma [0] 3 2 2 4 8 2 2 4" xfId="44746"/>
    <cellStyle name="Comma [0] 3 2 2 4 8 2 3" xfId="44747"/>
    <cellStyle name="Comma [0] 3 8 6 3 6" xfId="44748"/>
    <cellStyle name="Comma [0] 3 2 2 4 8 2 3 2" xfId="44749"/>
    <cellStyle name="Comma [0] 3 2 2 4 8 2 4" xfId="44750"/>
    <cellStyle name="Comma [0] 3 2 2 4 8 2 4 2" xfId="44751"/>
    <cellStyle name="Comma [0] 3 2 2 4 8 3" xfId="44752"/>
    <cellStyle name="Comma [0] 3 2 2 4 8 3 2" xfId="44753"/>
    <cellStyle name="Comma [0] 3 2 2 4 8 3 2 2 2" xfId="44754"/>
    <cellStyle name="Comma [0] 3 2 2 4 8 3 2 4" xfId="44755"/>
    <cellStyle name="Comma [0] 3 2 2 4 8 3 2 5" xfId="44756"/>
    <cellStyle name="Comma [0] 3 2 2 4 8 3 3" xfId="44757"/>
    <cellStyle name="Comma [0] 3 8 7 3 6" xfId="44758"/>
    <cellStyle name="Comma [0] 3 2 2 4 8 3 3 2" xfId="44759"/>
    <cellStyle name="Comma [0] 3 2 2 4 8 3 4" xfId="44760"/>
    <cellStyle name="Comma [0] 3 2 2 4 8 3 4 2" xfId="44761"/>
    <cellStyle name="Comma [0] 3 2 2 4 8 3 5" xfId="44762"/>
    <cellStyle name="Comma [0] 3 2 2 4 8 3 6" xfId="44763"/>
    <cellStyle name="Comma [0] 3 2 2 4 8 3 7" xfId="44764"/>
    <cellStyle name="Comma [0] 3 2 2 4 8 4" xfId="44765"/>
    <cellStyle name="Comma [0] 3 2 2 4 8 4 2" xfId="44766"/>
    <cellStyle name="Comma [0] 3 2 2 4 8 4 4" xfId="44767"/>
    <cellStyle name="Comma [0] 3 2 2 4 8 4 5" xfId="44768"/>
    <cellStyle name="Comma [0] 3 2 2 4 8 5" xfId="44769"/>
    <cellStyle name="Comma [0] 3 2 2 4 8 5 2" xfId="44770"/>
    <cellStyle name="Comma [0] 3 2 2 4 8 5 2 2" xfId="44771"/>
    <cellStyle name="Comma [0] 3 4 2 6 2 2" xfId="44772"/>
    <cellStyle name="Comma [0] 3 2 2 4 8 5 3" xfId="44773"/>
    <cellStyle name="Comma [0] 3 4 2 6 2 3" xfId="44774"/>
    <cellStyle name="Comma [0] 3 2 2 4 8 5 4" xfId="44775"/>
    <cellStyle name="Comma [0] 3 2 2 4 8 6" xfId="44776"/>
    <cellStyle name="Comma [0] 3 2 2 4 8 6 2" xfId="44777"/>
    <cellStyle name="Comma [0] 3 2 2 4 9" xfId="44778"/>
    <cellStyle name="Comma [0] 3 2 2 4 9 2 2" xfId="44779"/>
    <cellStyle name="Comma [0] 3 2 2 4 9 2 3" xfId="44780"/>
    <cellStyle name="Comma [0] 3 2 2 4 9 2 4" xfId="44781"/>
    <cellStyle name="Comma [0] 3 2 2 4 9 3 2" xfId="44782"/>
    <cellStyle name="Comma [0] 3 2 2 4 9 4" xfId="44783"/>
    <cellStyle name="Comma [0] 3 2 2 4 9 4 2" xfId="44784"/>
    <cellStyle name="Comma [0] 3 2 2 4 9 5" xfId="44785"/>
    <cellStyle name="Comma [0] 3 2 2 4 9 6" xfId="44786"/>
    <cellStyle name="Comma [0] 4 3 4 3 4 2" xfId="44787"/>
    <cellStyle name="Comma [0] 3 2 2 9 5 2 3 2" xfId="44788"/>
    <cellStyle name="Comma [0] 3 2 2 5" xfId="44789"/>
    <cellStyle name="Comma [0] 3 2 2 7 8 9" xfId="44790"/>
    <cellStyle name="Comma [0] 3 2 2 5 10 2" xfId="44791"/>
    <cellStyle name="Comma [0] 4 2 9 3 2 2 3" xfId="44792"/>
    <cellStyle name="Comma [0] 3 2 2 5 10 2 2" xfId="44793"/>
    <cellStyle name="Comma [0] 5 4 4 2 4" xfId="44794"/>
    <cellStyle name="Comma [0] 3 2 2 5 10 2 2 2" xfId="44795"/>
    <cellStyle name="Comma [0] 4 2 9 3 2 2 4" xfId="44796"/>
    <cellStyle name="Comma [0] 3 4 5 6 6 2" xfId="44797"/>
    <cellStyle name="Comma [0] 3 3 8 4 2 4 2" xfId="44798"/>
    <cellStyle name="Comma [0] 3 2 2 5 10 2 3" xfId="44799"/>
    <cellStyle name="Comma [0] 4 2 9 3 2 2 5" xfId="44800"/>
    <cellStyle name="Comma [0] 3 2 2 5 10 2 4" xfId="44801"/>
    <cellStyle name="Comma [0] 3 2 2 5 10 2 5" xfId="44802"/>
    <cellStyle name="Comma [0] 3 2 2 5 10 3" xfId="44803"/>
    <cellStyle name="Comma [0] 5 5 4 2 4" xfId="44804"/>
    <cellStyle name="Comma [0] 3 2 2 5 11 2 2 2" xfId="44805"/>
    <cellStyle name="Comma [0] 4 2 9 3 3 2 4" xfId="44806"/>
    <cellStyle name="Comma [0] 3 4 5 7 6 2" xfId="44807"/>
    <cellStyle name="Comma [0] 3 3 8 4 3 4 2" xfId="44808"/>
    <cellStyle name="Comma [0] 3 2 2 5 11 2 3" xfId="44809"/>
    <cellStyle name="Comma [0] 4 2 9 3 3 2 5" xfId="44810"/>
    <cellStyle name="Comma [0] 3 2 2 5 11 2 4" xfId="44811"/>
    <cellStyle name="Comma [0] 3 2 2 5 11 2 5" xfId="44812"/>
    <cellStyle name="Comma [0] 3 2 2 5 11 4 2" xfId="44813"/>
    <cellStyle name="Comma [0] 4 2 2 6 4 3" xfId="44814"/>
    <cellStyle name="Comma [0] 3 2 2 5 11 7" xfId="44815"/>
    <cellStyle name="Comma [0] 3 2 2 5 13 5" xfId="44816"/>
    <cellStyle name="Comma [0] 3 2 2 5 15" xfId="44817"/>
    <cellStyle name="Comma [0] 3 2 2 5 15 2" xfId="44818"/>
    <cellStyle name="Comma [0] 3 2 2 5 17" xfId="44819"/>
    <cellStyle name="Comma [0] 3 2 2 5 18" xfId="44820"/>
    <cellStyle name="Comma [0] 4 3 4 3 4 2 2" xfId="44821"/>
    <cellStyle name="Comma [0] 3 2 2 5 2" xfId="44822"/>
    <cellStyle name="Comma [0] 3 2 2 5 2 2" xfId="44823"/>
    <cellStyle name="Comma [0] 3 2 2 5 2 2 2" xfId="44824"/>
    <cellStyle name="Comma [0] 4 2 6 2 6" xfId="44825"/>
    <cellStyle name="Comma [0] 3 2 2 5 2 2 2 2" xfId="44826"/>
    <cellStyle name="Comma [0] 4 2 6 2 6 2" xfId="44827"/>
    <cellStyle name="Comma [0] 3 2 2 5 2 2 2 2 2" xfId="44828"/>
    <cellStyle name="Comma [0] 4 2 6 2 7" xfId="44829"/>
    <cellStyle name="Comma [0] 3 2 2 5 2 2 2 3" xfId="44830"/>
    <cellStyle name="Comma [0] 4 2 6 2 9" xfId="44831"/>
    <cellStyle name="Comma [0] 3 2 2 5 2 2 2 5" xfId="44832"/>
    <cellStyle name="Comma [0] 3 2 2 5 2 2 3" xfId="44833"/>
    <cellStyle name="Comma [0] 4 2 6 3 6" xfId="44834"/>
    <cellStyle name="Comma [0] 3 2 2 8 7 2 5" xfId="44835"/>
    <cellStyle name="Comma [0] 3 2 2 5 2 2 3 2" xfId="44836"/>
    <cellStyle name="Comma [0] 3 2 2 5 2 2 4" xfId="44837"/>
    <cellStyle name="Comma [0] 4 2 6 4 6" xfId="44838"/>
    <cellStyle name="Comma [0] 3 2 2 8 7 3 5" xfId="44839"/>
    <cellStyle name="Comma [0] 3 2 2 5 2 2 4 2" xfId="44840"/>
    <cellStyle name="Comma [0] 3 2 2 5 2 2 5" xfId="44841"/>
    <cellStyle name="Comma [0] 4 10 3 4 2" xfId="44842"/>
    <cellStyle name="Comma [0] 3 2 2 5 2 2 6" xfId="44843"/>
    <cellStyle name="Comma [0] 4 10 3 4 3" xfId="44844"/>
    <cellStyle name="Comma [0] 3 2 2 5 2 2 7" xfId="44845"/>
    <cellStyle name="Comma [0] 3 2 2 5 2 3" xfId="44846"/>
    <cellStyle name="Comma [0] 3 2 2 5 2 3 2" xfId="44847"/>
    <cellStyle name="Comma [0] 4 2 7 2 6" xfId="44848"/>
    <cellStyle name="Comma [0] 3 2 2 5 2 3 2 2" xfId="44849"/>
    <cellStyle name="Comma [0] 4 2 7 2 7" xfId="44850"/>
    <cellStyle name="Comma [0] 3 2 2 5 2 3 2 3" xfId="44851"/>
    <cellStyle name="Comma [0] 4 2 7 2 9" xfId="44852"/>
    <cellStyle name="Comma [0] 3 2 2 5 2 3 2 5" xfId="44853"/>
    <cellStyle name="Comma [0] 3 2 2 5 2 3 3" xfId="44854"/>
    <cellStyle name="Comma [0] 4 2 7 3 6" xfId="44855"/>
    <cellStyle name="Comma [0] 3 2 2 8 8 2 5" xfId="44856"/>
    <cellStyle name="Comma [0] 3 2 2 5 2 3 3 2" xfId="44857"/>
    <cellStyle name="Comma [0] 3 2 2 5 2 3 4" xfId="44858"/>
    <cellStyle name="Comma [0] 4 2 7 4 6" xfId="44859"/>
    <cellStyle name="Comma [0] 3 2 2 5 2 3 4 2" xfId="44860"/>
    <cellStyle name="Comma [0] 3 2 2 5 2 3 5" xfId="44861"/>
    <cellStyle name="Comma [0] 3 2 2 5 2 4" xfId="44862"/>
    <cellStyle name="Comma [0] 3 2 2 5 2 4 2" xfId="44863"/>
    <cellStyle name="Comma [0] 4 2 8 2 6" xfId="44864"/>
    <cellStyle name="Comma [0] 3 2 2 5 2 4 2 2" xfId="44865"/>
    <cellStyle name="Comma [0] 3 2 2 5 2 4 3" xfId="44866"/>
    <cellStyle name="Comma [0] 3 2 6 10 2 2 2" xfId="44867"/>
    <cellStyle name="Comma [0] 3 2 2 5 2 4 4" xfId="44868"/>
    <cellStyle name="Comma [0] 3 2 2 5 2 4 5" xfId="44869"/>
    <cellStyle name="Comma [0] 3 2 2 5 2 5" xfId="44870"/>
    <cellStyle name="Comma [0] 3 4 9 10 4" xfId="44871"/>
    <cellStyle name="Comma [0] 3 2 2 5 2 5 2" xfId="44872"/>
    <cellStyle name="Comma [0] 4 2 9 2 6" xfId="44873"/>
    <cellStyle name="Comma [0] 3 4 9 10 4 2" xfId="44874"/>
    <cellStyle name="Comma [0] 3 2 2 5 2 5 2 2" xfId="44875"/>
    <cellStyle name="Comma [0] 3 4 9 10 6" xfId="44876"/>
    <cellStyle name="Comma [0] 3 2 2 5 2 5 4" xfId="44877"/>
    <cellStyle name="Comma [0] 3 4 9 10 7" xfId="44878"/>
    <cellStyle name="Comma [0] 3 2 2 5 2 5 5" xfId="44879"/>
    <cellStyle name="Comma [0] 3 2 2 5 2 6" xfId="44880"/>
    <cellStyle name="Comma [0] 3 4 9 11 4" xfId="44881"/>
    <cellStyle name="Comma [0] 3 2 2 5 2 6 2" xfId="44882"/>
    <cellStyle name="Comma [0] 3 2 2 5 2 7" xfId="44883"/>
    <cellStyle name="Comma [0] 3 2 2 5 2 8" xfId="44884"/>
    <cellStyle name="Comma [0] 3 2 2 5 3 10" xfId="44885"/>
    <cellStyle name="Comma [0] 3 2 2 5 3 2" xfId="44886"/>
    <cellStyle name="Comma [0] 3 2 2 5 3 2 2" xfId="44887"/>
    <cellStyle name="Comma [0] 4 3 6 2 6" xfId="44888"/>
    <cellStyle name="Comma [0] 3 2 2 5 3 2 2 2" xfId="44889"/>
    <cellStyle name="Comma [0] 4 3 6 2 6 2" xfId="44890"/>
    <cellStyle name="Comma [0] 3 2 2 5 3 2 2 2 2" xfId="44891"/>
    <cellStyle name="Comma [0] 4 3 6 2 7" xfId="44892"/>
    <cellStyle name="Comma [0] 3 2 2 5 3 2 2 3" xfId="44893"/>
    <cellStyle name="Comma [0] 4 3 6 2 9" xfId="44894"/>
    <cellStyle name="Comma [0] 3 2 2 5 3 2 2 5" xfId="44895"/>
    <cellStyle name="Comma [0] 3 2 2 5 3 2 3" xfId="44896"/>
    <cellStyle name="Comma [0] 4 3 6 3 6" xfId="44897"/>
    <cellStyle name="Comma [0] 3 2 2 9 7 2 5" xfId="44898"/>
    <cellStyle name="Comma [0] 3 2 2 5 3 2 3 2" xfId="44899"/>
    <cellStyle name="Comma [0] 3 2 2 5 3 2 4" xfId="44900"/>
    <cellStyle name="Comma [0] 4 3 6 4 6" xfId="44901"/>
    <cellStyle name="Comma [0] 3 2 2 9 7 3 5" xfId="44902"/>
    <cellStyle name="Comma [0] 3 2 2 5 3 2 4 2" xfId="44903"/>
    <cellStyle name="Comma [0] 4 10 4 4 2" xfId="44904"/>
    <cellStyle name="Comma [0] 3 2 2 5 3 2 6" xfId="44905"/>
    <cellStyle name="Comma [0] 3 2 2 5 3 3" xfId="44906"/>
    <cellStyle name="Comma [0] 3 2 2 5 3 3 2" xfId="44907"/>
    <cellStyle name="Comma [0] 4 3 7 2 6" xfId="44908"/>
    <cellStyle name="Comma [0] 3 2 2 5 3 3 2 2" xfId="44909"/>
    <cellStyle name="Comma [0] 4 3 7 2 6 2" xfId="44910"/>
    <cellStyle name="Comma [0] 3 2 2 5 3 3 2 2 2" xfId="44911"/>
    <cellStyle name="Comma [0] 4 3 7 2 7" xfId="44912"/>
    <cellStyle name="Comma [0] 3 2 2 5 3 3 2 3" xfId="44913"/>
    <cellStyle name="Comma [0] 4 3 7 2 9" xfId="44914"/>
    <cellStyle name="Comma [0] 3 2 2 5 3 3 2 5" xfId="44915"/>
    <cellStyle name="Comma [0] 3 2 2 5 3 3 3" xfId="44916"/>
    <cellStyle name="Comma [0] 4 3 7 3 6" xfId="44917"/>
    <cellStyle name="Comma [0] 3 2 2 9 8 2 5" xfId="44918"/>
    <cellStyle name="Comma [0] 3 2 2 5 3 3 3 2" xfId="44919"/>
    <cellStyle name="Comma [0] 3 2 2 5 3 3 4" xfId="44920"/>
    <cellStyle name="Comma [0] 4 3 7 4 6" xfId="44921"/>
    <cellStyle name="Comma [0] 3 2 2 5 3 3 4 2" xfId="44922"/>
    <cellStyle name="Comma [0] 3 2 2 5 3 4" xfId="44923"/>
    <cellStyle name="Comma [0] 3 2 2 5 3 4 2" xfId="44924"/>
    <cellStyle name="Comma [0] 4 3 8 2 6" xfId="44925"/>
    <cellStyle name="Comma [0] 3 2 2 5 3 4 2 2" xfId="44926"/>
    <cellStyle name="Comma [0] 3 2 2 5 3 4 3" xfId="44927"/>
    <cellStyle name="Comma [0] 3 2 2 5 3 4 4" xfId="44928"/>
    <cellStyle name="Comma [0] 3 2 2 5 3 4 5" xfId="44929"/>
    <cellStyle name="Comma [0] 3 2 2 5 3 5" xfId="44930"/>
    <cellStyle name="Comma [0] 3 2 2 5 3 5 2" xfId="44931"/>
    <cellStyle name="Comma [0] 4 3 9 2 6" xfId="44932"/>
    <cellStyle name="Comma [0] 3 2 2 5 3 5 2 2" xfId="44933"/>
    <cellStyle name="Comma [0] 3 2 2 5 3 5 3" xfId="44934"/>
    <cellStyle name="Comma [0] 3 2 2 5 3 5 4" xfId="44935"/>
    <cellStyle name="Comma [0] 3 2 2 5 3 5 5" xfId="44936"/>
    <cellStyle name="Comma [0] 3 2 2 5 3 6" xfId="44937"/>
    <cellStyle name="Comma [0] 3 2 2 5 3 6 2" xfId="44938"/>
    <cellStyle name="Comma [0] 3 2 2 5 3 7" xfId="44939"/>
    <cellStyle name="Comma [0] 3 2 2 5 3 8" xfId="44940"/>
    <cellStyle name="Comma [0] 3 2 2 5 4" xfId="44941"/>
    <cellStyle name="Comma [0] 4 2 3" xfId="44942"/>
    <cellStyle name="Comma [0] 3 2 2 5 4 10" xfId="44943"/>
    <cellStyle name="Comma [0] 4 3 2 8 2 7" xfId="44944"/>
    <cellStyle name="Comma [0] 3 2 2 5 4 2" xfId="44945"/>
    <cellStyle name="Comma [0] 3 2 2 5 4 2 2" xfId="44946"/>
    <cellStyle name="Comma [0] 4 4 6 2 6" xfId="44947"/>
    <cellStyle name="Comma [0] 3 2 2 5 4 2 2 2" xfId="44948"/>
    <cellStyle name="Comma [0] 4 4 6 2 7" xfId="44949"/>
    <cellStyle name="Comma [0] 3 2 2 5 4 2 2 3" xfId="44950"/>
    <cellStyle name="Comma [0] 3 2 2 5 4 2 2 5" xfId="44951"/>
    <cellStyle name="Comma [0] 3 2 2 5 4 2 3" xfId="44952"/>
    <cellStyle name="Comma [0] 4 4 6 3 6" xfId="44953"/>
    <cellStyle name="Comma [0] 3 2 2 5 4 2 3 2" xfId="44954"/>
    <cellStyle name="Comma [0] 3 2 2 5 4 2 4" xfId="44955"/>
    <cellStyle name="Comma [0] 3 2 2 5 4 2 4 2" xfId="44956"/>
    <cellStyle name="Comma [0] 3 2 2 5 4 2 5" xfId="44957"/>
    <cellStyle name="Comma [0] 4 10 5 4 2" xfId="44958"/>
    <cellStyle name="Comma [0] 3 2 2 5 4 2 6" xfId="44959"/>
    <cellStyle name="Comma [0] 4 10 5 4 3" xfId="44960"/>
    <cellStyle name="Comma [0] 3 2 2 5 4 2 7" xfId="44961"/>
    <cellStyle name="Comma [0] 3 2 2 5 4 3" xfId="44962"/>
    <cellStyle name="Comma [0] 3 2 2 5 4 3 2" xfId="44963"/>
    <cellStyle name="Comma [0] 4 4 7 2 6" xfId="44964"/>
    <cellStyle name="Comma [0] 3 2 2 5 4 3 2 2" xfId="44965"/>
    <cellStyle name="Comma [0] 4 4 7 2 7" xfId="44966"/>
    <cellStyle name="Comma [0] 3 2 2 5 4 3 2 3" xfId="44967"/>
    <cellStyle name="Comma [0] 3 2 2 5 4 3 2 5" xfId="44968"/>
    <cellStyle name="Comma [0] 3 2 2 5 4 3 3" xfId="44969"/>
    <cellStyle name="Comma [0] 4 4 7 3 6" xfId="44970"/>
    <cellStyle name="Comma [0] 3 2 2 5 4 3 3 2" xfId="44971"/>
    <cellStyle name="Comma [0] 3 2 2 5 4 3 4" xfId="44972"/>
    <cellStyle name="Comma [0] 3 2 2 5 4 3 4 2" xfId="44973"/>
    <cellStyle name="Comma [0] 3 2 2 5 4 3 5" xfId="44974"/>
    <cellStyle name="Comma [0] 3 2 2 5 4 4" xfId="44975"/>
    <cellStyle name="Comma [0] 4 2 22" xfId="44976"/>
    <cellStyle name="Comma [0] 4 2 17" xfId="44977"/>
    <cellStyle name="Comma [0] 3 2 2 5 4 4 2" xfId="44978"/>
    <cellStyle name="Comma [0] 4 4 8 2 6" xfId="44979"/>
    <cellStyle name="Comma [0] 4 2 22 2" xfId="44980"/>
    <cellStyle name="Comma [0] 4 2 17 2" xfId="44981"/>
    <cellStyle name="Comma [0] 3 2 2 5 4 4 2 2" xfId="44982"/>
    <cellStyle name="Comma [0] 4 2 23" xfId="44983"/>
    <cellStyle name="Comma [0] 4 2 18" xfId="44984"/>
    <cellStyle name="Comma [0] 3 2 2 5 4 4 3" xfId="44985"/>
    <cellStyle name="Comma [0] 4 2 24" xfId="44986"/>
    <cellStyle name="Comma [0] 4 2 19" xfId="44987"/>
    <cellStyle name="Comma [0] 3 2 2 5 4 4 4" xfId="44988"/>
    <cellStyle name="Comma [0] 4 2 25" xfId="44989"/>
    <cellStyle name="Comma [0] 3 2 2 5 4 4 5" xfId="44990"/>
    <cellStyle name="Comma [0] 3 3 3 11 2 2 2" xfId="44991"/>
    <cellStyle name="Comma [0] 3 2 2 5 4 5" xfId="44992"/>
    <cellStyle name="Comma [0] 3 2 2 5 4 5 2" xfId="44993"/>
    <cellStyle name="Comma [0] 3 2 2 5 4 5 2 2" xfId="44994"/>
    <cellStyle name="Comma [0] 3 4 3 2 2 2" xfId="44995"/>
    <cellStyle name="Comma [0] 3 2 2 5 4 5 3" xfId="44996"/>
    <cellStyle name="Comma [0] 3 4 3 2 2 3" xfId="44997"/>
    <cellStyle name="Comma [0] 3 2 2 5 4 5 4" xfId="44998"/>
    <cellStyle name="Comma [0] 3 4 3 2 2 4" xfId="44999"/>
    <cellStyle name="Comma [0] 3 2 2 5 4 5 5" xfId="45000"/>
    <cellStyle name="Comma [0] 3 2 2 5 4 6" xfId="45001"/>
    <cellStyle name="Comma [0] 3 2 2 5 4 6 2" xfId="45002"/>
    <cellStyle name="Comma [0] 3 2 2 5 4 7" xfId="45003"/>
    <cellStyle name="Comma [0] 3 2 2 5 4 8" xfId="45004"/>
    <cellStyle name="Comma [0] 3 2 2 5 5" xfId="45005"/>
    <cellStyle name="Comma [0] 4 7 3" xfId="45006"/>
    <cellStyle name="Comma [0] 3 2 2 5 5 10" xfId="45007"/>
    <cellStyle name="Comma [0] 4 3 2 8 3 7" xfId="45008"/>
    <cellStyle name="Comma [0] 3 2 2 5 5 2" xfId="45009"/>
    <cellStyle name="Comma [0] 3 2 2 5 5 2 2" xfId="45010"/>
    <cellStyle name="Comma [0] 4 5 6 2 6" xfId="45011"/>
    <cellStyle name="Comma [0] 3 2 2 5 5 2 2 2" xfId="45012"/>
    <cellStyle name="Comma [0] 4 5 6 2 7" xfId="45013"/>
    <cellStyle name="Comma [0] 3 2 2 5 5 2 2 3" xfId="45014"/>
    <cellStyle name="Comma [0] 3 2 2 5 5 2 3" xfId="45015"/>
    <cellStyle name="Comma [0] 4 5 6 3 6" xfId="45016"/>
    <cellStyle name="Comma [0] 3 2 2 5 5 2 3 2" xfId="45017"/>
    <cellStyle name="Comma [0] 3 2 2 5 5 2 4" xfId="45018"/>
    <cellStyle name="Comma [0] 3 2 2 5 5 2 4 2" xfId="45019"/>
    <cellStyle name="Comma [0] 3 2 2 5 5 2 5" xfId="45020"/>
    <cellStyle name="Comma [0] 4 10 6 4 2" xfId="45021"/>
    <cellStyle name="Comma [0] 3 2 2 5 5 2 6" xfId="45022"/>
    <cellStyle name="Comma [0] 4 10 6 4 3" xfId="45023"/>
    <cellStyle name="Comma [0] 3 2 2 5 5 2 7" xfId="45024"/>
    <cellStyle name="Comma [0] 3 2 2 5 5 3" xfId="45025"/>
    <cellStyle name="Comma [0] 3 2 2 5 5 3 2" xfId="45026"/>
    <cellStyle name="Comma [0] 4 5 7 2 6" xfId="45027"/>
    <cellStyle name="Comma [0] 3 2 2 5 5 3 2 2" xfId="45028"/>
    <cellStyle name="Comma [0] 4 5 7 2 7" xfId="45029"/>
    <cellStyle name="Comma [0] 3 2 2 5 5 3 2 3" xfId="45030"/>
    <cellStyle name="Comma [0] 3 2 2 5 5 3 3" xfId="45031"/>
    <cellStyle name="Comma [0] 4 5 7 3 6" xfId="45032"/>
    <cellStyle name="Comma [0] 3 2 2 5 5 3 3 2" xfId="45033"/>
    <cellStyle name="Comma [0] 3 2 2 5 5 3 4" xfId="45034"/>
    <cellStyle name="Comma [0] 3 2 2 5 5 3 4 2" xfId="45035"/>
    <cellStyle name="Comma [0] 3 2 2 5 5 3 5" xfId="45036"/>
    <cellStyle name="Comma [0] 3 2 2 5 5 4" xfId="45037"/>
    <cellStyle name="Comma [0] 4 7 17" xfId="45038"/>
    <cellStyle name="Comma [0] 3 2 2 5 5 4 2" xfId="45039"/>
    <cellStyle name="Comma [0] 4 5 8 2 6" xfId="45040"/>
    <cellStyle name="Comma [0] 3 2 2 5 5 4 2 2" xfId="45041"/>
    <cellStyle name="Comma [0] 4 7 18" xfId="45042"/>
    <cellStyle name="Comma [0] 3 2 2 5 5 4 3" xfId="45043"/>
    <cellStyle name="Comma [0] 3 2 2 5 5 4 5" xfId="45044"/>
    <cellStyle name="Comma [0] 3 2 2 5 5 5" xfId="45045"/>
    <cellStyle name="Comma [0] 3 2 2 5 5 5 2" xfId="45046"/>
    <cellStyle name="Comma [0] 3 2 2 5 5 5 2 2" xfId="45047"/>
    <cellStyle name="Comma [0] 3 4 3 3 2 2" xfId="45048"/>
    <cellStyle name="Comma [0] 3 2 2 5 5 5 3" xfId="45049"/>
    <cellStyle name="Comma [0] 3 4 3 3 2 3" xfId="45050"/>
    <cellStyle name="Comma [0] 3 2 2 5 5 5 4" xfId="45051"/>
    <cellStyle name="Comma [0] 3 4 3 3 2 4" xfId="45052"/>
    <cellStyle name="Comma [0] 3 2 2 5 5 5 5" xfId="45053"/>
    <cellStyle name="Comma [0] 3 8 3 5 2 2" xfId="45054"/>
    <cellStyle name="Comma [0] 3 2 2 5 5 6" xfId="45055"/>
    <cellStyle name="Comma [0] 3 2 2 5 5 6 2" xfId="45056"/>
    <cellStyle name="Comma [0] 3 2 2 5 6" xfId="45057"/>
    <cellStyle name="Comma [0] 3 2 2 5 6 2" xfId="45058"/>
    <cellStyle name="Comma [0] 3 2 2 5 6 2 2" xfId="45059"/>
    <cellStyle name="Comma [0] 4 6 6 2 6" xfId="45060"/>
    <cellStyle name="Comma [0] 3 2 2 5 6 2 2 2" xfId="45061"/>
    <cellStyle name="Comma [0] 3 2 2 5 6 2 3" xfId="45062"/>
    <cellStyle name="Comma [0] 4 6 6 3 6" xfId="45063"/>
    <cellStyle name="Comma [0] 3 2 2 5 6 2 3 2" xfId="45064"/>
    <cellStyle name="Comma [0] 3 2 2 5 6 2 4" xfId="45065"/>
    <cellStyle name="Comma [0] 3 2 2 5 6 2 4 2" xfId="45066"/>
    <cellStyle name="Comma [0] 3 2 2 6 3 3 2 2 2" xfId="45067"/>
    <cellStyle name="Comma [0] 3 2 2 5 6 2 5" xfId="45068"/>
    <cellStyle name="Comma [0] 4 10 7 4 2" xfId="45069"/>
    <cellStyle name="Comma [0] 3 2 2 5 6 2 6" xfId="45070"/>
    <cellStyle name="Comma [0] 4 10 7 4 3" xfId="45071"/>
    <cellStyle name="Comma [0] 3 2 2 5 6 2 7" xfId="45072"/>
    <cellStyle name="Comma [0] 3 2 2 5 6 3" xfId="45073"/>
    <cellStyle name="Comma [0] 3 2 2 5 6 3 2" xfId="45074"/>
    <cellStyle name="Comma [0] 4 6 7 2 6" xfId="45075"/>
    <cellStyle name="Comma [0] 3 2 2 5 6 3 2 2" xfId="45076"/>
    <cellStyle name="Comma [0] 4 6 7 2 7" xfId="45077"/>
    <cellStyle name="Comma [0] 3 2 2 5 6 3 2 3" xfId="45078"/>
    <cellStyle name="Comma [0] 3 2 2 5 6 3 2 5" xfId="45079"/>
    <cellStyle name="Comma [0] 3 2 2 5 6 3 3" xfId="45080"/>
    <cellStyle name="Comma [0] 4 6 7 3 6" xfId="45081"/>
    <cellStyle name="Comma [0] 3 2 2 5 6 3 3 2" xfId="45082"/>
    <cellStyle name="Comma [0] 3 2 2 5 6 3 4" xfId="45083"/>
    <cellStyle name="Comma [0] 3 2 2 5 6 3 4 2" xfId="45084"/>
    <cellStyle name="Comma [0] 3 2 2 5 6 3 5" xfId="45085"/>
    <cellStyle name="Comma [0] 4 2 7 6 2 2 2 2" xfId="45086"/>
    <cellStyle name="Comma [0] 4 10 7 5 2" xfId="45087"/>
    <cellStyle name="Comma [0] 3 2 2 5 6 3 6" xfId="45088"/>
    <cellStyle name="Comma [0] 4 10 7 5 3" xfId="45089"/>
    <cellStyle name="Comma [0] 3 2 2 5 6 3 7" xfId="45090"/>
    <cellStyle name="Comma [0] 3 2 2 5 6 4" xfId="45091"/>
    <cellStyle name="Comma [0] 3 2 2 5 6 4 2" xfId="45092"/>
    <cellStyle name="Comma [0] 4 6 8 2 6" xfId="45093"/>
    <cellStyle name="Comma [0] 3 2 2 5 6 4 2 2" xfId="45094"/>
    <cellStyle name="Comma [0] 3 2 2 5 6 4 3" xfId="45095"/>
    <cellStyle name="Comma [0] 3 2 2 5 6 4 5" xfId="45096"/>
    <cellStyle name="Comma [0] 3 2 2 5 6 5" xfId="45097"/>
    <cellStyle name="Comma [0] 3 2 2 5 6 5 2" xfId="45098"/>
    <cellStyle name="Comma [0] 3 2 2 5 6 5 2 2" xfId="45099"/>
    <cellStyle name="Comma [0] 3 4 3 4 2 2" xfId="45100"/>
    <cellStyle name="Comma [0] 3 2 2 5 6 5 3" xfId="45101"/>
    <cellStyle name="Comma [0] 3 4 3 4 2 3" xfId="45102"/>
    <cellStyle name="Comma [0] 3 2 2 5 6 5 4" xfId="45103"/>
    <cellStyle name="Comma [0] 3 4 3 4 2 4" xfId="45104"/>
    <cellStyle name="Comma [0] 3 2 2 5 6 5 5" xfId="45105"/>
    <cellStyle name="Comma [0] 3 2 2 5 6 6" xfId="45106"/>
    <cellStyle name="Comma [0] 3 2 2 5 7" xfId="45107"/>
    <cellStyle name="Comma [0] 3 2 2 5 7 2" xfId="45108"/>
    <cellStyle name="Comma [0] 3 2 2 5 7 2 2" xfId="45109"/>
    <cellStyle name="Comma [0] 3 2 2 5 7 2 2 2 2" xfId="45110"/>
    <cellStyle name="Comma [0] 3 2 2 5 7 2 3" xfId="45111"/>
    <cellStyle name="Comma [0] 4 7 6 3 6" xfId="45112"/>
    <cellStyle name="Comma [0] 3 2 2 5 7 2 3 2" xfId="45113"/>
    <cellStyle name="Comma [0] 3 2 2 5 7 2 4" xfId="45114"/>
    <cellStyle name="Comma [0] 3 2 2 5 7 2 4 2" xfId="45115"/>
    <cellStyle name="Comma [0] 3 2 2 5 7 2 5" xfId="45116"/>
    <cellStyle name="Comma [0] 4 10 8 4 2" xfId="45117"/>
    <cellStyle name="Comma [0] 3 2 2 5 7 2 6" xfId="45118"/>
    <cellStyle name="Comma [0] 3 2 2 5 7 2 7" xfId="45119"/>
    <cellStyle name="Comma [0] 3 2 2 5 7 3" xfId="45120"/>
    <cellStyle name="Comma [0] 3 2 2 5 7 3 2" xfId="45121"/>
    <cellStyle name="Comma [0] 3 2 2 5 7 3 2 5" xfId="45122"/>
    <cellStyle name="Comma [0] 3 2 2 5 7 3 3" xfId="45123"/>
    <cellStyle name="Comma [0] 4 7 7 3 6" xfId="45124"/>
    <cellStyle name="Comma [0] 3 2 2 5 7 3 3 2" xfId="45125"/>
    <cellStyle name="Comma [0] 3 2 2 5 7 3 4" xfId="45126"/>
    <cellStyle name="Comma [0] 3 2 2 5 7 3 4 2" xfId="45127"/>
    <cellStyle name="Comma [0] 3 2 2 5 7 3 5" xfId="45128"/>
    <cellStyle name="Comma [0] 3 2 2 5 7 3 6" xfId="45129"/>
    <cellStyle name="Comma [0] 3 2 2 5 7 3 7" xfId="45130"/>
    <cellStyle name="Comma [0] 3 2 2 5 7 4" xfId="45131"/>
    <cellStyle name="Comma [0] 3 2 2 5 7 4 2" xfId="45132"/>
    <cellStyle name="Comma [0] 3 2 2 5 7 4 3" xfId="45133"/>
    <cellStyle name="Comma [0] 3 2 2 5 7 4 4" xfId="45134"/>
    <cellStyle name="Comma [0] 3 2 2 5 7 4 5" xfId="45135"/>
    <cellStyle name="Comma [0] 3 2 2 5 7 5" xfId="45136"/>
    <cellStyle name="Comma [0] 3 2 2 5 7 5 2" xfId="45137"/>
    <cellStyle name="Comma [0] 3 2 2 5 7 5 2 2" xfId="45138"/>
    <cellStyle name="Comma [0] 3 4 3 5 2 2" xfId="45139"/>
    <cellStyle name="Comma [0] 3 2 2 5 7 5 3" xfId="45140"/>
    <cellStyle name="Comma [0] 3 4 3 5 2 3" xfId="45141"/>
    <cellStyle name="Comma [0] 3 2 2 5 7 5 4" xfId="45142"/>
    <cellStyle name="Comma [0] 3 4 3 5 2 4" xfId="45143"/>
    <cellStyle name="Comma [0] 3 2 2 5 7 5 5" xfId="45144"/>
    <cellStyle name="Comma [0] 3 2 2 5 7 6" xfId="45145"/>
    <cellStyle name="Comma [0] 3 2 2 5 8" xfId="45146"/>
    <cellStyle name="Comma [0] 3 2 2 5 8 10" xfId="45147"/>
    <cellStyle name="Comma [0] 3 2 2 5 8 2" xfId="45148"/>
    <cellStyle name="Comma [0] 3 2 2 5 8 2 2" xfId="45149"/>
    <cellStyle name="Comma [0] 3 2 2 5 8 2 2 2 2" xfId="45150"/>
    <cellStyle name="Comma [0] 3 2 2 5 8 2 2 4" xfId="45151"/>
    <cellStyle name="Comma [0] 3 2 2 5 8 2 3" xfId="45152"/>
    <cellStyle name="Comma [0] 4 8 6 3 6" xfId="45153"/>
    <cellStyle name="Comma [0] 3 2 2 5 8 2 3 2" xfId="45154"/>
    <cellStyle name="Comma [0] 3 2 2 5 8 2 4" xfId="45155"/>
    <cellStyle name="Comma [0] 3 2 2 5 8 2 4 2" xfId="45156"/>
    <cellStyle name="Comma [0] 3 2 2 5 8 3" xfId="45157"/>
    <cellStyle name="Comma [0] 3 2 2 5 8 3 2" xfId="45158"/>
    <cellStyle name="Comma [0] 3 2 2 5 8 3 2 4" xfId="45159"/>
    <cellStyle name="Comma [0] 3 2 2 5 8 3 2 5" xfId="45160"/>
    <cellStyle name="Comma [0] 3 2 2 5 8 3 3" xfId="45161"/>
    <cellStyle name="Comma [0] 4 8 7 3 6" xfId="45162"/>
    <cellStyle name="Comma [0] 3 2 2 5 8 3 3 2" xfId="45163"/>
    <cellStyle name="Comma [0] 3 2 2 5 8 3 4" xfId="45164"/>
    <cellStyle name="Comma [0] 3 2 2 5 8 3 4 2" xfId="45165"/>
    <cellStyle name="Comma [0] 3 2 2 5 8 3 6" xfId="45166"/>
    <cellStyle name="Comma [0] 3 2 2 5 8 3 7" xfId="45167"/>
    <cellStyle name="Comma [0] 3 2 2 5 8 4" xfId="45168"/>
    <cellStyle name="Comma [0] 3 2 2 5 8 4 2" xfId="45169"/>
    <cellStyle name="Comma [0] 3 2 2 5 8 4 3" xfId="45170"/>
    <cellStyle name="Comma [0] 3 2 2 5 8 4 4" xfId="45171"/>
    <cellStyle name="Comma [0] 3 2 2 5 8 4 5" xfId="45172"/>
    <cellStyle name="Comma [0] 3 2 2 5 8 5" xfId="45173"/>
    <cellStyle name="Comma [0] 3 2 2 5 8 5 2" xfId="45174"/>
    <cellStyle name="Comma [0] 3 2 2 5 8 5 2 2" xfId="45175"/>
    <cellStyle name="Comma [0] 3 4 3 6 2 2" xfId="45176"/>
    <cellStyle name="Comma [0] 3 2 2 5 8 5 3" xfId="45177"/>
    <cellStyle name="Comma [0] 3 4 3 6 2 3" xfId="45178"/>
    <cellStyle name="Comma [0] 3 2 2 5 8 5 4" xfId="45179"/>
    <cellStyle name="Comma [0] 3 2 2 5 8 6" xfId="45180"/>
    <cellStyle name="Comma [0] 3 2 2 5 8 6 2" xfId="45181"/>
    <cellStyle name="Comma [0] 3 2 2 5 9" xfId="45182"/>
    <cellStyle name="Comma [0] 3 2 2 5 9 2" xfId="45183"/>
    <cellStyle name="Comma [0] 3 2 2 5 9 2 2" xfId="45184"/>
    <cellStyle name="Comma [0] 3 2 2 5 9 2 3" xfId="45185"/>
    <cellStyle name="Comma [0] 3 2 2 5 9 2 4" xfId="45186"/>
    <cellStyle name="Comma [0] 3 2 2 5 9 3" xfId="45187"/>
    <cellStyle name="Comma [0] 3 2 2 5 9 3 2" xfId="45188"/>
    <cellStyle name="Comma [0] 3 2 2 5 9 4" xfId="45189"/>
    <cellStyle name="Comma [0] 5 2 17" xfId="45190"/>
    <cellStyle name="Comma [0] 3 2 2 5 9 4 2" xfId="45191"/>
    <cellStyle name="Comma [0] 3 2 2 5 9 5" xfId="45192"/>
    <cellStyle name="Comma [0] 3 2 2 5 9 6" xfId="45193"/>
    <cellStyle name="Comma [0] 4 3 4 3 4 3" xfId="45194"/>
    <cellStyle name="Comma [0] 4 2 8 6 5 2 2" xfId="45195"/>
    <cellStyle name="Comma [0] 3 2 2 6" xfId="45196"/>
    <cellStyle name="Comma [0] 3 2 2 6 10" xfId="45197"/>
    <cellStyle name="Comma [0] 3 2 2 6 10 2" xfId="45198"/>
    <cellStyle name="Comma [0] 4 3 4 5 8" xfId="45199"/>
    <cellStyle name="Comma [0] 3 2 2 6 10 2 2 2" xfId="45200"/>
    <cellStyle name="Comma [0] 3 2 2 6 10 2 5" xfId="45201"/>
    <cellStyle name="Comma [0] 3 2 2 6 10 3" xfId="45202"/>
    <cellStyle name="Comma [0] 3 2 2 6 10 5" xfId="45203"/>
    <cellStyle name="Comma [0] 3 2 2 6 10 6" xfId="45204"/>
    <cellStyle name="Comma [0] 3 2 2 6 11" xfId="45205"/>
    <cellStyle name="Comma [0] 3 2 2 6 11 2 2 2" xfId="45206"/>
    <cellStyle name="Comma [0] 3 2 2 6 11 2 5" xfId="45207"/>
    <cellStyle name="Comma [0] 3 2 2 6 12" xfId="45208"/>
    <cellStyle name="Comma [0] 3 2 2 6 13" xfId="45209"/>
    <cellStyle name="Comma [0] 3 2 2 6 13 5" xfId="45210"/>
    <cellStyle name="Comma [0] 3 2 2 6 14" xfId="45211"/>
    <cellStyle name="Comma [0] 3 2 2 6 15" xfId="45212"/>
    <cellStyle name="Comma [0] 3 2 2 6 15 2" xfId="45213"/>
    <cellStyle name="Comma [0] 3 2 2 6 2 2" xfId="45214"/>
    <cellStyle name="Comma [0] 3 2 2 6 2 2 2" xfId="45215"/>
    <cellStyle name="Comma [0] 3 4 4 2 3 2 2" xfId="45216"/>
    <cellStyle name="Comma [0] 3 2 2 6 2 2 3" xfId="45217"/>
    <cellStyle name="Comma [0] 3 4 4 2 3 2 3" xfId="45218"/>
    <cellStyle name="Comma [0] 3 2 2 6 2 2 4" xfId="45219"/>
    <cellStyle name="Comma [0] 3 4 4 2 3 2 4" xfId="45220"/>
    <cellStyle name="Comma [0] 3 2 2 6 2 2 5" xfId="45221"/>
    <cellStyle name="Comma [0] 3 2 2 6 2 3" xfId="45222"/>
    <cellStyle name="Comma [0] 3 2 2 6 2 3 2" xfId="45223"/>
    <cellStyle name="Comma [0] 5 2 7 2 6" xfId="45224"/>
    <cellStyle name="Comma [0] 3 2 2 6 2 3 2 2" xfId="45225"/>
    <cellStyle name="Comma [0] 3 2 2 6 2 3 2 2 2" xfId="45226"/>
    <cellStyle name="Comma [0] 5 2 7 2 7" xfId="45227"/>
    <cellStyle name="Comma [0] 3 2 2 6 2 3 2 3" xfId="45228"/>
    <cellStyle name="Comma [0] 3 2 2 6 2 3 2 5" xfId="45229"/>
    <cellStyle name="Comma [0] 3 4 4 2 3 3 2" xfId="45230"/>
    <cellStyle name="Comma [0] 3 2 2 6 2 3 3" xfId="45231"/>
    <cellStyle name="Comma [0] 5 2 7 3 6" xfId="45232"/>
    <cellStyle name="Comma [0] 3 2 2 6 2 3 3 2" xfId="45233"/>
    <cellStyle name="Comma [0] 3 3 5 12 2 2" xfId="45234"/>
    <cellStyle name="Comma [0] 3 2 2 6 2 3 4" xfId="45235"/>
    <cellStyle name="Comma [0] 3 2 2 6 2 3 4 2" xfId="45236"/>
    <cellStyle name="Comma [0] 3 2 2 6 2 3 5" xfId="45237"/>
    <cellStyle name="Comma [0] 5 2 8 2 6" xfId="45238"/>
    <cellStyle name="Comma [0] 3 2 2 6 2 4 2 2" xfId="45239"/>
    <cellStyle name="Comma [0] 3 4 4 2 3 4 2" xfId="45240"/>
    <cellStyle name="Comma [0] 3 2 2 6 2 4 3" xfId="45241"/>
    <cellStyle name="Comma [0] 3 2 6 11 2 2 2" xfId="45242"/>
    <cellStyle name="Comma [0] 3 2 2 6 2 4 4" xfId="45243"/>
    <cellStyle name="Comma [0] 3 2 2 6 2 4 5" xfId="45244"/>
    <cellStyle name="Comma [0] 3 2 2 6 2 5 2" xfId="45245"/>
    <cellStyle name="Comma [0] 3 2 2 6 2 5 2 2" xfId="45246"/>
    <cellStyle name="Comma [0] 3 2 2 6 2 5 3" xfId="45247"/>
    <cellStyle name="Comma [0] 3 2 2 6 2 5 4" xfId="45248"/>
    <cellStyle name="Comma [0] 3 2 2 6 2 5 5" xfId="45249"/>
    <cellStyle name="Comma [0] 3 2 2 6 2 6 2" xfId="45250"/>
    <cellStyle name="Comma [0] 3 2 2 6 2 8" xfId="45251"/>
    <cellStyle name="Comma [0] 5 5 7 2 2 4" xfId="45252"/>
    <cellStyle name="Comma [0] 3 2 2 6 3 10" xfId="45253"/>
    <cellStyle name="Comma [0] 3 2 2 6 3 2" xfId="45254"/>
    <cellStyle name="Comma [0] 3 2 2 6 3 2 2" xfId="45255"/>
    <cellStyle name="Comma [0] 5 3 6 2 6" xfId="45256"/>
    <cellStyle name="Comma [0] 3 2 2 6 3 2 2 2" xfId="45257"/>
    <cellStyle name="Comma [0] 3 4 4 2 4 2 2" xfId="45258"/>
    <cellStyle name="Comma [0] 3 2 2 6 3 2 3" xfId="45259"/>
    <cellStyle name="Comma [0] 5 3 6 3 6" xfId="45260"/>
    <cellStyle name="Comma [0] 3 2 2 6 3 2 3 2" xfId="45261"/>
    <cellStyle name="Comma [0] 3 2 2 6 3 2 4" xfId="45262"/>
    <cellStyle name="Comma [0] 3 2 2 6 3 2 4 2" xfId="45263"/>
    <cellStyle name="Comma [0] 3 2 2 6 3 2 5" xfId="45264"/>
    <cellStyle name="Comma [0] 3 2 2 6 3 3" xfId="45265"/>
    <cellStyle name="Comma [0] 3 2 2 6 3 3 2" xfId="45266"/>
    <cellStyle name="Comma [0] 5 3 7 2 6" xfId="45267"/>
    <cellStyle name="Comma [0] 3 2 2 6 3 3 2 2" xfId="45268"/>
    <cellStyle name="Comma [0] 5 3 7 2 7" xfId="45269"/>
    <cellStyle name="Comma [0] 3 2 2 6 3 3 2 3" xfId="45270"/>
    <cellStyle name="Comma [0] 3 2 2 6 3 3 2 5" xfId="45271"/>
    <cellStyle name="Comma [0] 3 2 2 6 3 3 3" xfId="45272"/>
    <cellStyle name="Comma [0] 5 3 7 3 6" xfId="45273"/>
    <cellStyle name="Comma [0] 3 2 2 6 3 3 3 2" xfId="45274"/>
    <cellStyle name="Comma [0] 3 3 5 13 2 2" xfId="45275"/>
    <cellStyle name="Comma [0] 3 2 2 6 3 3 4" xfId="45276"/>
    <cellStyle name="Comma [0] 3 2 2 6 3 3 5" xfId="45277"/>
    <cellStyle name="Comma [0] 3 2 2 6 3 4 2" xfId="45278"/>
    <cellStyle name="Comma [0] 5 3 8 2 6" xfId="45279"/>
    <cellStyle name="Comma [0] 3 2 2 6 3 4 2 2" xfId="45280"/>
    <cellStyle name="Comma [0] 3 2 2 6 3 4 3" xfId="45281"/>
    <cellStyle name="Comma [0] 3 2 2 6 3 4 4" xfId="45282"/>
    <cellStyle name="Comma [0] 3 2 2 6 3 4 5" xfId="45283"/>
    <cellStyle name="Comma [0] 3 2 2 6 3 5" xfId="45284"/>
    <cellStyle name="Comma [0] 3 2 2 6 3 5 2" xfId="45285"/>
    <cellStyle name="Comma [0] 3 2 2 6 3 5 2 2" xfId="45286"/>
    <cellStyle name="Comma [0] 3 2 2 6 3 5 3" xfId="45287"/>
    <cellStyle name="Comma [0] 3 2 2 6 3 5 4" xfId="45288"/>
    <cellStyle name="Comma [0] 3 2 2 6 3 5 5" xfId="45289"/>
    <cellStyle name="Comma [0] 3 2 2 6 3 6" xfId="45290"/>
    <cellStyle name="Comma [0] 3 2 2 6 3 6 2" xfId="45291"/>
    <cellStyle name="Comma [0] 3 2 2 6 3 7" xfId="45292"/>
    <cellStyle name="Comma [0] 3 2 2 6 3 8" xfId="45293"/>
    <cellStyle name="Comma [0] 3 2 2 6 3 9" xfId="45294"/>
    <cellStyle name="Comma [0] 3 2 2 6 4 2" xfId="45295"/>
    <cellStyle name="Comma [0] 3 2 2 6 4 2 2" xfId="45296"/>
    <cellStyle name="Comma [0] 5 4 6 2 6" xfId="45297"/>
    <cellStyle name="Comma [0] 3 2 2 6 4 2 2 2" xfId="45298"/>
    <cellStyle name="Comma [0] 5 4 6 2 7" xfId="45299"/>
    <cellStyle name="Comma [0] 3 2 2 6 4 2 2 3" xfId="45300"/>
    <cellStyle name="Comma [0] 3 2 2 6 4 2 2 5" xfId="45301"/>
    <cellStyle name="Comma [0] 3 4 4 2 5 2 2" xfId="45302"/>
    <cellStyle name="Comma [0] 3 2 2 6 4 2 3" xfId="45303"/>
    <cellStyle name="Comma [0] 5 4 6 3 6" xfId="45304"/>
    <cellStyle name="Comma [0] 3 2 2 6 4 2 3 2" xfId="45305"/>
    <cellStyle name="Comma [0] 3 2 2 6 4 2 4" xfId="45306"/>
    <cellStyle name="Comma [0] 3 2 2 6 4 2 4 2" xfId="45307"/>
    <cellStyle name="Comma [0] 3 2 2 6 4 2 5" xfId="45308"/>
    <cellStyle name="Comma [0] 4 11 5 4 2" xfId="45309"/>
    <cellStyle name="Comma [0] 3 2 2 6 4 2 6" xfId="45310"/>
    <cellStyle name="Comma [0] 4 11 5 4 3" xfId="45311"/>
    <cellStyle name="Comma [0] 3 2 2 6 4 2 7" xfId="45312"/>
    <cellStyle name="Comma [0] 3 2 2 6 4 3" xfId="45313"/>
    <cellStyle name="Comma [0] 3 2 2 6 4 3 2" xfId="45314"/>
    <cellStyle name="Comma [0] 5 4 7 2 6" xfId="45315"/>
    <cellStyle name="Comma [0] 3 2 2 6 4 3 2 2" xfId="45316"/>
    <cellStyle name="Comma [0] 5 4 7 2 7" xfId="45317"/>
    <cellStyle name="Comma [0] 3 2 2 6 4 3 2 3" xfId="45318"/>
    <cellStyle name="Comma [0] 3 2 2 6 4 3 2 5" xfId="45319"/>
    <cellStyle name="Comma [0] 3 2 2 6 4 3 3" xfId="45320"/>
    <cellStyle name="Comma [0] 5 4 7 3 6" xfId="45321"/>
    <cellStyle name="Comma [0] 3 2 2 6 4 3 3 2" xfId="45322"/>
    <cellStyle name="Comma [0] 3 2 2 6 4 3 4" xfId="45323"/>
    <cellStyle name="Comma [0] 3 2 2 6 4 3 4 2" xfId="45324"/>
    <cellStyle name="Comma [0] 3 2 2 6 4 3 5" xfId="45325"/>
    <cellStyle name="Comma [0] 3 2 2 6 4 4 2" xfId="45326"/>
    <cellStyle name="Comma [0] 5 4 8 2 6" xfId="45327"/>
    <cellStyle name="Comma [0] 3 2 2 6 4 4 2 2" xfId="45328"/>
    <cellStyle name="Comma [0] 3 2 2 6 4 4 3" xfId="45329"/>
    <cellStyle name="Comma [0] 3 2 2 6 4 4 4" xfId="45330"/>
    <cellStyle name="Comma [0] 3 2 2 6 4 4 5" xfId="45331"/>
    <cellStyle name="Comma [0] 3 2 2 6 4 5" xfId="45332"/>
    <cellStyle name="Comma [0] 4 2 5 10" xfId="45333"/>
    <cellStyle name="Comma [0] 3 2 2 6 4 5 2" xfId="45334"/>
    <cellStyle name="Comma [0] 4 2 5 10 2" xfId="45335"/>
    <cellStyle name="Comma [0] 3 2 2 6 4 5 2 2" xfId="45336"/>
    <cellStyle name="Comma [0] 4 2 5 11" xfId="45337"/>
    <cellStyle name="Comma [0] 3 4 4 2 2 2" xfId="45338"/>
    <cellStyle name="Comma [0] 3 2 2 6 4 5 3" xfId="45339"/>
    <cellStyle name="Comma [0] 4 2 5 12" xfId="45340"/>
    <cellStyle name="Comma [0] 3 4 4 2 2 3" xfId="45341"/>
    <cellStyle name="Comma [0] 3 2 2 6 4 5 4" xfId="45342"/>
    <cellStyle name="Comma [0] 4 2 5 13" xfId="45343"/>
    <cellStyle name="Comma [0] 3 4 4 2 2 4" xfId="45344"/>
    <cellStyle name="Comma [0] 3 2 2 6 4 5 5" xfId="45345"/>
    <cellStyle name="Comma [0] 3 2 2 6 4 6" xfId="45346"/>
    <cellStyle name="Comma [0] 3 2 2 6 4 6 2" xfId="45347"/>
    <cellStyle name="Comma [0] 3 2 2 6 4 7" xfId="45348"/>
    <cellStyle name="Comma [0] 3 2 2 6 4 8" xfId="45349"/>
    <cellStyle name="Comma [0] 3 2 2 6 4 9" xfId="45350"/>
    <cellStyle name="Comma [0] 5 5 2 2 2 2" xfId="45351"/>
    <cellStyle name="Comma [0] 3 2 2 6 5" xfId="45352"/>
    <cellStyle name="Comma [0] 5 3 6 2 3" xfId="45353"/>
    <cellStyle name="Comma [0] 3 2 2 6 5 10" xfId="45354"/>
    <cellStyle name="Comma [0] 5 5 2 2 2 2 2" xfId="45355"/>
    <cellStyle name="Comma [0] 3 2 2 6 5 2" xfId="45356"/>
    <cellStyle name="Comma [0] 3 2 2 6 5 2 2" xfId="45357"/>
    <cellStyle name="Comma [0] 5 5 6 2 6" xfId="45358"/>
    <cellStyle name="Comma [0] 3 2 2 6 5 2 2 2" xfId="45359"/>
    <cellStyle name="Comma [0] 5 5 6 2 7" xfId="45360"/>
    <cellStyle name="Comma [0] 3 2 2 6 5 2 2 3" xfId="45361"/>
    <cellStyle name="Comma [0] 3 2 2 6 5 2 3" xfId="45362"/>
    <cellStyle name="Comma [0] 5 5 6 3 6" xfId="45363"/>
    <cellStyle name="Comma [0] 3 2 2 6 5 2 3 2" xfId="45364"/>
    <cellStyle name="Comma [0] 3 2 2 6 5 2 4" xfId="45365"/>
    <cellStyle name="Comma [0] 3 2 2 6 5 2 4 2" xfId="45366"/>
    <cellStyle name="Comma [0] 3 2 2 6 5 2 5" xfId="45367"/>
    <cellStyle name="Comma [0] 4 11 6 4 2" xfId="45368"/>
    <cellStyle name="Comma [0] 3 2 2 6 5 2 6" xfId="45369"/>
    <cellStyle name="Comma [0] 4 11 6 4 3" xfId="45370"/>
    <cellStyle name="Comma [0] 3 2 2 6 5 2 7" xfId="45371"/>
    <cellStyle name="Comma [0] 3 2 2 6 5 3" xfId="45372"/>
    <cellStyle name="Comma [0] 3 2 2 6 5 3 2" xfId="45373"/>
    <cellStyle name="Comma [0] 5 5 7 2 6" xfId="45374"/>
    <cellStyle name="Comma [0] 3 2 2 6 5 3 2 2" xfId="45375"/>
    <cellStyle name="Comma [0] 5 5 7 2 7" xfId="45376"/>
    <cellStyle name="Comma [0] 3 2 2 6 5 3 2 3" xfId="45377"/>
    <cellStyle name="Comma [0] 3 2 2 6 5 3 2 5" xfId="45378"/>
    <cellStyle name="Comma [0] 3 2 2 6 5 3 3" xfId="45379"/>
    <cellStyle name="Comma [0] 5 5 7 3 6" xfId="45380"/>
    <cellStyle name="Comma [0] 3 2 2 6 5 3 3 2" xfId="45381"/>
    <cellStyle name="Comma [0] 3 2 2 6 5 3 4" xfId="45382"/>
    <cellStyle name="Comma [0] 3 2 2 6 5 3 5" xfId="45383"/>
    <cellStyle name="Comma [0] 3 2 2 6 5 4" xfId="45384"/>
    <cellStyle name="Comma [0] 3 2 2 6 5 4 2" xfId="45385"/>
    <cellStyle name="Comma [0] 5 5 8 2 6" xfId="45386"/>
    <cellStyle name="Comma [0] 3 2 2 6 5 4 2 2" xfId="45387"/>
    <cellStyle name="Comma [0] 3 2 2 6 5 4 3" xfId="45388"/>
    <cellStyle name="Comma [0] 3 2 2 6 5 4 4" xfId="45389"/>
    <cellStyle name="Comma [0] 3 2 2 6 5 4 5" xfId="45390"/>
    <cellStyle name="Comma [0] 3 2 2 6 5 5" xfId="45391"/>
    <cellStyle name="Comma [0] 3 2 2 6 5 5 2" xfId="45392"/>
    <cellStyle name="Comma [0] 3 2 2 6 5 5 2 2" xfId="45393"/>
    <cellStyle name="Comma [0] 3 4 4 3 2 2" xfId="45394"/>
    <cellStyle name="Comma [0] 3 2 2 6 5 5 3" xfId="45395"/>
    <cellStyle name="Comma [0] 3 4 4 3 2 3" xfId="45396"/>
    <cellStyle name="Comma [0] 3 2 2 6 5 5 4" xfId="45397"/>
    <cellStyle name="Comma [0] 3 4 4 3 2 4" xfId="45398"/>
    <cellStyle name="Comma [0] 3 2 2 6 5 5 5" xfId="45399"/>
    <cellStyle name="Comma [0] 3 2 2 6 5 6" xfId="45400"/>
    <cellStyle name="Comma [0] 3 2 2 6 5 6 2" xfId="45401"/>
    <cellStyle name="Comma [0] 5 5 2 2 2 3" xfId="45402"/>
    <cellStyle name="Comma [0] 3 2 2 6 6" xfId="45403"/>
    <cellStyle name="Comma [0] 3 2 2 6 6 2" xfId="45404"/>
    <cellStyle name="Comma [0] 3 2 2 6 6 2 2" xfId="45405"/>
    <cellStyle name="Comma [0] 5 6 6 2 6" xfId="45406"/>
    <cellStyle name="Comma [0] 3 2 2 6 6 2 2 2" xfId="45407"/>
    <cellStyle name="Comma [0] 3 2 2 6 6 2 2 2 2" xfId="45408"/>
    <cellStyle name="Comma [0] 4 2 6 11 2" xfId="45409"/>
    <cellStyle name="Comma [0] 3 2 2 6 6 2 3" xfId="45410"/>
    <cellStyle name="Comma [0] 5 6 6 3 6" xfId="45411"/>
    <cellStyle name="Comma [0] 4 2 6 11 2 2" xfId="45412"/>
    <cellStyle name="Comma [0] 3 2 2 6 6 2 3 2" xfId="45413"/>
    <cellStyle name="Comma [0] 4 2 6 11 3" xfId="45414"/>
    <cellStyle name="Comma [0] 3 2 2 6 6 2 4" xfId="45415"/>
    <cellStyle name="Comma [0] 4 2 6 11 3 2" xfId="45416"/>
    <cellStyle name="Comma [0] 3 2 2 6 6 2 4 2" xfId="45417"/>
    <cellStyle name="Comma [0] 4 2 6 11 4" xfId="45418"/>
    <cellStyle name="Comma [0] 3 2 2 6 6 2 5" xfId="45419"/>
    <cellStyle name="Comma [0] 4 2 6 11 5" xfId="45420"/>
    <cellStyle name="Comma [0] 4 11 7 4 2" xfId="45421"/>
    <cellStyle name="Comma [0] 3 2 2 6 6 2 6" xfId="45422"/>
    <cellStyle name="Comma [0] 4 2 6 11 6" xfId="45423"/>
    <cellStyle name="Comma [0] 4 11 7 4 3" xfId="45424"/>
    <cellStyle name="Comma [0] 3 2 2 6 6 2 7" xfId="45425"/>
    <cellStyle name="Comma [0] 3 2 2 6 6 3" xfId="45426"/>
    <cellStyle name="Comma [0] 3 2 2 6 6 3 2" xfId="45427"/>
    <cellStyle name="Comma [0] 5 6 7 2 6" xfId="45428"/>
    <cellStyle name="Comma [0] 3 2 2 6 6 3 2 2" xfId="45429"/>
    <cellStyle name="Comma [0] 3 2 2 6 6 3 2 2 2" xfId="45430"/>
    <cellStyle name="Comma [0] 5 6 7 2 7" xfId="45431"/>
    <cellStyle name="Comma [0] 3 2 2 6 6 3 2 3" xfId="45432"/>
    <cellStyle name="Comma [0] 3 2 2 6 6 3 2 5" xfId="45433"/>
    <cellStyle name="Comma [0] 4 2 6 12 2" xfId="45434"/>
    <cellStyle name="Comma [0] 3 2 2 6 6 3 3" xfId="45435"/>
    <cellStyle name="Comma [0] 5 6 7 3 6" xfId="45436"/>
    <cellStyle name="Comma [0] 4 2 6 12 2 2" xfId="45437"/>
    <cellStyle name="Comma [0] 3 2 2 6 6 3 3 2" xfId="45438"/>
    <cellStyle name="Comma [0] 4 2 6 12 3" xfId="45439"/>
    <cellStyle name="Comma [0] 3 2 2 6 6 3 4" xfId="45440"/>
    <cellStyle name="Comma [0] 4 2 6 12 4" xfId="45441"/>
    <cellStyle name="Comma [0] 3 2 2 6 6 3 5" xfId="45442"/>
    <cellStyle name="Comma [0] 4 2 7 6 3 2 2 2" xfId="45443"/>
    <cellStyle name="Comma [0] 4 2 6 12 5" xfId="45444"/>
    <cellStyle name="Comma [0] 4 11 7 5 2" xfId="45445"/>
    <cellStyle name="Comma [0] 3 2 2 6 6 3 6" xfId="45446"/>
    <cellStyle name="Comma [0] 4 11 7 5 3" xfId="45447"/>
    <cellStyle name="Comma [0] 3 2 2 6 6 3 7" xfId="45448"/>
    <cellStyle name="Comma [0] 3 2 2 6 6 5 2 2" xfId="45449"/>
    <cellStyle name="Comma [0] 4 2 6 14 2" xfId="45450"/>
    <cellStyle name="Comma [0] 3 4 4 4 2 2" xfId="45451"/>
    <cellStyle name="Comma [0] 3 2 2 6 6 5 3" xfId="45452"/>
    <cellStyle name="Comma [0] 4 3 6 7 2 2 2 2" xfId="45453"/>
    <cellStyle name="Comma [0] 3 4 4 4 2 3" xfId="45454"/>
    <cellStyle name="Comma [0] 3 2 2 6 6 5 4" xfId="45455"/>
    <cellStyle name="Comma [0] 3 4 4 4 2 4" xfId="45456"/>
    <cellStyle name="Comma [0] 3 2 2 6 6 5 5" xfId="45457"/>
    <cellStyle name="Comma [0] 5 5 2 2 2 4" xfId="45458"/>
    <cellStyle name="Comma [0] 3 2 2 6 7" xfId="45459"/>
    <cellStyle name="Comma [0] 3 2 2 6 7 2" xfId="45460"/>
    <cellStyle name="Comma [0] 3 2 2 6 7 2 2" xfId="45461"/>
    <cellStyle name="Comma [0] 5 7 6 2 6" xfId="45462"/>
    <cellStyle name="Comma [0] 3 2 2 6 7 2 2 2" xfId="45463"/>
    <cellStyle name="Comma [0] 3 2 2 6 7 2 2 2 2" xfId="45464"/>
    <cellStyle name="Comma [0] 3 2 2 6 7 2 3" xfId="45465"/>
    <cellStyle name="Comma [0] 5 7 6 3 6" xfId="45466"/>
    <cellStyle name="Comma [0] 3 2 2 6 7 2 3 2" xfId="45467"/>
    <cellStyle name="Comma [0] 3 2 2 6 7 2 4" xfId="45468"/>
    <cellStyle name="Comma [0] 3 2 2 6 7 2 4 2" xfId="45469"/>
    <cellStyle name="Comma [0] 3 2 2 6 7 2 5" xfId="45470"/>
    <cellStyle name="Comma [0] 4 11 8 4 2" xfId="45471"/>
    <cellStyle name="Comma [0] 3 2 2 6 7 2 6" xfId="45472"/>
    <cellStyle name="Comma [0] 3 2 2 6 7 3" xfId="45473"/>
    <cellStyle name="Comma [0] 3 2 2 6 7 3 2" xfId="45474"/>
    <cellStyle name="Comma [0] 5 7 7 2 6" xfId="45475"/>
    <cellStyle name="Comma [0] 3 2 2 6 7 3 2 2" xfId="45476"/>
    <cellStyle name="Comma [0] 5 7 7 2 7" xfId="45477"/>
    <cellStyle name="Comma [0] 3 2 2 6 7 3 2 3" xfId="45478"/>
    <cellStyle name="Comma [0] 3 2 2 6 7 3 2 5" xfId="45479"/>
    <cellStyle name="Comma [0] 3 2 2 6 7 3 3" xfId="45480"/>
    <cellStyle name="Comma [0] 5 7 7 3 6" xfId="45481"/>
    <cellStyle name="Comma [0] 3 2 2 6 7 3 3 2" xfId="45482"/>
    <cellStyle name="Comma [0] 3 2 2 6 7 3 4" xfId="45483"/>
    <cellStyle name="Comma [0] 3 2 2 6 7 3 5" xfId="45484"/>
    <cellStyle name="Comma [0] 3 2 2 6 7 3 6" xfId="45485"/>
    <cellStyle name="Comma [0] 3 2 2 6 7 3 7" xfId="45486"/>
    <cellStyle name="Comma [0] 3 2 2 6 7 5 2 2" xfId="45487"/>
    <cellStyle name="Comma [0] 3 4 4 5 2 2" xfId="45488"/>
    <cellStyle name="Comma [0] 3 2 2 6 7 5 3" xfId="45489"/>
    <cellStyle name="Comma [0] 3 4 4 5 2 3" xfId="45490"/>
    <cellStyle name="Comma [0] 3 2 2 6 7 5 4" xfId="45491"/>
    <cellStyle name="Comma [0] 3 4 4 5 2 4" xfId="45492"/>
    <cellStyle name="Comma [0] 3 2 2 6 7 5 5" xfId="45493"/>
    <cellStyle name="Comma [0] 5 5 2 2 2 5" xfId="45494"/>
    <cellStyle name="Comma [0] 3 4 9 5 4 2 2" xfId="45495"/>
    <cellStyle name="Comma [0] 3 2 2 6 8" xfId="45496"/>
    <cellStyle name="Comma [0] 3 2 2 6 8 2" xfId="45497"/>
    <cellStyle name="Comma [0] 3 2 2 6 8 2 2" xfId="45498"/>
    <cellStyle name="Comma [0] 5 8 6 2 6" xfId="45499"/>
    <cellStyle name="Comma [0] 3 2 2 6 8 2 2 2" xfId="45500"/>
    <cellStyle name="Comma [0] 3 2 2 6 8 2 2 2 2" xfId="45501"/>
    <cellStyle name="Comma [0] 3 2 2 6 8 2 2 4" xfId="45502"/>
    <cellStyle name="Comma [0] 3 2 2 6 8 2 3" xfId="45503"/>
    <cellStyle name="Comma [0] 5 8 6 3 6" xfId="45504"/>
    <cellStyle name="Comma [0] 3 2 2 6 8 2 3 2" xfId="45505"/>
    <cellStyle name="Comma [0] 3 2 2 6 8 2 4" xfId="45506"/>
    <cellStyle name="Comma [0] 3 2 2 6 8 2 4 2" xfId="45507"/>
    <cellStyle name="Comma [0] 4 11 9 4 2" xfId="45508"/>
    <cellStyle name="Comma [0] 3 2 2 6 8 2 6" xfId="45509"/>
    <cellStyle name="Comma [0] 3 2 2 6 8 2 7" xfId="45510"/>
    <cellStyle name="Comma [0] 3 2 2 6 8 3" xfId="45511"/>
    <cellStyle name="Comma [0] 3 2 2 6 8 3 2" xfId="45512"/>
    <cellStyle name="Comma [0] 5 8 7 2 6" xfId="45513"/>
    <cellStyle name="Comma [0] 3 2 2 6 8 3 2 2" xfId="45514"/>
    <cellStyle name="Comma [0] 3 2 2 6 8 3 2 2 2" xfId="45515"/>
    <cellStyle name="Comma [0] 5 8 7 2 7" xfId="45516"/>
    <cellStyle name="Comma [0] 3 2 2 6 8 3 2 3" xfId="45517"/>
    <cellStyle name="Comma [0] 3 2 2 6 8 3 2 4" xfId="45518"/>
    <cellStyle name="Comma [0] 3 2 2 6 8 3 2 5" xfId="45519"/>
    <cellStyle name="Comma [0] 3 2 2 6 8 3 3" xfId="45520"/>
    <cellStyle name="Comma [0] 5 8 7 3 6" xfId="45521"/>
    <cellStyle name="Comma [0] 3 2 2 6 8 3 3 2" xfId="45522"/>
    <cellStyle name="Comma [0] 3 2 2 6 8 3 4" xfId="45523"/>
    <cellStyle name="Comma [0] 3 2 2 6 8 3 5" xfId="45524"/>
    <cellStyle name="Comma [0] 3 2 2 6 8 3 6" xfId="45525"/>
    <cellStyle name="Comma [0] 3 2 2 6 8 3 7" xfId="45526"/>
    <cellStyle name="Comma [0] 3 2 2 6 8 4 2 2" xfId="45527"/>
    <cellStyle name="Comma [0] 3 2 2 6 8 4 3" xfId="45528"/>
    <cellStyle name="Comma [0] 3 2 2 6 8 4 4" xfId="45529"/>
    <cellStyle name="Comma [0] 3 2 2 6 8 4 5" xfId="45530"/>
    <cellStyle name="Comma [0] 3 2 2 6 8 5 2" xfId="45531"/>
    <cellStyle name="Comma [0] 3 2 2 6 8 5 2 2" xfId="45532"/>
    <cellStyle name="Comma [0] 3 4 4 6 2 2" xfId="45533"/>
    <cellStyle name="Comma [0] 3 2 2 6 8 5 3" xfId="45534"/>
    <cellStyle name="Comma [0] 3 4 4 6 2 3" xfId="45535"/>
    <cellStyle name="Comma [0] 3 2 2 6 8 5 4" xfId="45536"/>
    <cellStyle name="Comma [0] 3 2 2 6 8 6 2" xfId="45537"/>
    <cellStyle name="Comma [0] 3 2 2 6 9" xfId="45538"/>
    <cellStyle name="Comma [0] 3 2 2 6 9 2" xfId="45539"/>
    <cellStyle name="Comma [0] 3 2 2 6 9 2 2" xfId="45540"/>
    <cellStyle name="Comma [0] 3 2 2 6 9 2 2 2" xfId="45541"/>
    <cellStyle name="Comma [0] 3 2 2 6 9 2 3" xfId="45542"/>
    <cellStyle name="Comma [0] 3 2 2 6 9 2 4" xfId="45543"/>
    <cellStyle name="Comma [0] 3 2 2 6 9 2 5" xfId="45544"/>
    <cellStyle name="Comma [0] 3 2 2 6 9 3" xfId="45545"/>
    <cellStyle name="Comma [0] 3 2 2 6 9 3 2" xfId="45546"/>
    <cellStyle name="Comma [0] 4 3 4 3 4 4" xfId="45547"/>
    <cellStyle name="Comma [0] 3 2 2 7" xfId="45548"/>
    <cellStyle name="Comma [0] 3 2 2 7 10 6" xfId="45549"/>
    <cellStyle name="Comma [0] 3 2 2 7 10 7" xfId="45550"/>
    <cellStyle name="Comma [0] 3 2 4 5 3 2 2" xfId="45551"/>
    <cellStyle name="Comma [0] 3 2 2 7 11 2 3" xfId="45552"/>
    <cellStyle name="Comma [0] 4 2 2 8 4 2" xfId="45553"/>
    <cellStyle name="Comma [0] 3 2 4 5 3 2 3" xfId="45554"/>
    <cellStyle name="Comma [0] 3 2 2 7 11 2 4" xfId="45555"/>
    <cellStyle name="Comma [0] 3 2 2 7 11 4 2" xfId="45556"/>
    <cellStyle name="Comma [0] 3 2 2 7 11 7" xfId="45557"/>
    <cellStyle name="Comma [0] 3 2 2 7 13" xfId="45558"/>
    <cellStyle name="Comma [0] 3 2 2 7 13 2 2" xfId="45559"/>
    <cellStyle name="Comma [0] 3 2 2 7 13 5" xfId="45560"/>
    <cellStyle name="Comma [0] 3 2 2 7 14" xfId="45561"/>
    <cellStyle name="Comma [0] 3 2 2 7 15" xfId="45562"/>
    <cellStyle name="Comma [0] 3 2 2 7 15 2" xfId="45563"/>
    <cellStyle name="Comma [0] 3 2 2 7 2" xfId="45564"/>
    <cellStyle name="Comma [0] 3 2 2 7 2 2" xfId="45565"/>
    <cellStyle name="Comma [0] 3 2 2 7 2 2 2" xfId="45566"/>
    <cellStyle name="Comma [0] 3 4 4 3 3 2 2" xfId="45567"/>
    <cellStyle name="Comma [0] 3 2 2 7 2 2 3" xfId="45568"/>
    <cellStyle name="Comma [0] 3 4 4 3 3 2 3" xfId="45569"/>
    <cellStyle name="Comma [0] 3 2 2 7 2 2 4" xfId="45570"/>
    <cellStyle name="Comma [0] 3 4 4 3 3 2 4" xfId="45571"/>
    <cellStyle name="Comma [0] 3 2 2 7 2 2 5" xfId="45572"/>
    <cellStyle name="Comma [0] 3 2 2 7 2 2 7" xfId="45573"/>
    <cellStyle name="Comma [0] 3 2 2 7 2 3 6" xfId="45574"/>
    <cellStyle name="Comma [0] 3 2 2 7 2 3 7" xfId="45575"/>
    <cellStyle name="Comma [0] 4 3 5 2 3 2 4" xfId="45576"/>
    <cellStyle name="Comma [0] 3 4 4 3 3 4 2" xfId="45577"/>
    <cellStyle name="Comma [0] 3 2 2 7 2 4 3" xfId="45578"/>
    <cellStyle name="Comma [0] 4 3 5 2 3 2 5" xfId="45579"/>
    <cellStyle name="Comma [0] 3 2 2 7 2 4 4" xfId="45580"/>
    <cellStyle name="Comma [0] 3 2 2 7 2 4 5" xfId="45581"/>
    <cellStyle name="Comma [0] 3 2 2 7 2 6 2" xfId="45582"/>
    <cellStyle name="Comma [0] 3 2 2 7 3" xfId="45583"/>
    <cellStyle name="Comma [0] 3 2 2 7 3 10" xfId="45584"/>
    <cellStyle name="Comma [0] 3 2 2 7 3 2" xfId="45585"/>
    <cellStyle name="Comma [0] 3 2 2 7 3 2 2" xfId="45586"/>
    <cellStyle name="Comma [0] 3 2 2 7 3 2 2 2" xfId="45587"/>
    <cellStyle name="Comma [0] 3 2 2 7 3 2 2 2 2" xfId="45588"/>
    <cellStyle name="Comma [0] 3 2 2 7 3 2 2 3" xfId="45589"/>
    <cellStyle name="Comma [0] 3 2 2 7 3 2 2 5" xfId="45590"/>
    <cellStyle name="Comma [0] 3 4 4 3 4 2 2" xfId="45591"/>
    <cellStyle name="Comma [0] 3 2 2 7 3 2 3" xfId="45592"/>
    <cellStyle name="Comma [0] 3 2 2 7 3 2 3 2" xfId="45593"/>
    <cellStyle name="Comma [0] 3 2 2 7 3 2 4" xfId="45594"/>
    <cellStyle name="Comma [0] 3 2 2 7 3 2 4 2" xfId="45595"/>
    <cellStyle name="Comma [0] 3 2 2 7 3 2 5" xfId="45596"/>
    <cellStyle name="Comma [0] 3 2 2 7 3 2 7" xfId="45597"/>
    <cellStyle name="Comma [0] 3 2 2 7 3 3 2 2 2" xfId="45598"/>
    <cellStyle name="Comma [0] 3 2 2 7 3 3 2 3" xfId="45599"/>
    <cellStyle name="Comma [0] 3 2 2 7 3 3 2 5" xfId="45600"/>
    <cellStyle name="Comma [0] 3 2 2 7 3 3 3 2" xfId="45601"/>
    <cellStyle name="Comma [0] 3 2 2 7 3 3 4 2" xfId="45602"/>
    <cellStyle name="Comma [0] 3 2 2 7 3 3 6" xfId="45603"/>
    <cellStyle name="Comma [0] 3 2 2 7 3 3 7" xfId="45604"/>
    <cellStyle name="Comma [0] 3 2 2 7 3 4 2 2" xfId="45605"/>
    <cellStyle name="Comma [0] 3 2 2 7 3 4 3" xfId="45606"/>
    <cellStyle name="Comma [0] 3 2 2 7 3 4 4" xfId="45607"/>
    <cellStyle name="Comma [0] 3 2 2 7 3 4 5" xfId="45608"/>
    <cellStyle name="Comma [0] 3 2 2 7 3 5 2 2" xfId="45609"/>
    <cellStyle name="Comma [0] 3 2 2 7 3 5 5" xfId="45610"/>
    <cellStyle name="Comma [0] 3 2 2 7 3 6 2" xfId="45611"/>
    <cellStyle name="Comma [0] 3 2 2 7 3 9" xfId="45612"/>
    <cellStyle name="Comma [0] 3 2 2 7 4" xfId="45613"/>
    <cellStyle name="Comma [0] 3 2 2 7 4 2" xfId="45614"/>
    <cellStyle name="Comma [0] 3 2 2 7 4 2 2" xfId="45615"/>
    <cellStyle name="Comma [0] 3 4 13 9" xfId="45616"/>
    <cellStyle name="Comma [0] 3 2 2 7 4 2 2 2" xfId="45617"/>
    <cellStyle name="Comma [0] 3 2 2 7 4 2 2 2 2" xfId="45618"/>
    <cellStyle name="Comma [0] 3 2 2 7 4 2 2 3" xfId="45619"/>
    <cellStyle name="Comma [0] 3 2 2 7 4 2 2 5" xfId="45620"/>
    <cellStyle name="Comma [0] 3 4 4 3 5 2 2" xfId="45621"/>
    <cellStyle name="Comma [0] 3 2 2 7 4 2 3" xfId="45622"/>
    <cellStyle name="Comma [0] 3 4 14 9" xfId="45623"/>
    <cellStyle name="Comma [0] 3 2 2 7 4 2 3 2" xfId="45624"/>
    <cellStyle name="Comma [0] 3 2 2 7 4 2 4" xfId="45625"/>
    <cellStyle name="Comma [0] 3 4 15 9" xfId="45626"/>
    <cellStyle name="Comma [0] 3 2 2 7 4 2 4 2" xfId="45627"/>
    <cellStyle name="Comma [0] 3 2 2 7 4 2 5" xfId="45628"/>
    <cellStyle name="Comma [0] 4 2 4 2 2 2 2" xfId="45629"/>
    <cellStyle name="Comma [0] 3 2 2 7 4 2 6" xfId="45630"/>
    <cellStyle name="Comma [0] 4 2 4 2 2 2 3" xfId="45631"/>
    <cellStyle name="Comma [0] 3 2 2 7 4 2 7" xfId="45632"/>
    <cellStyle name="Comma [0] 3 2 2 7 4 3 2 2" xfId="45633"/>
    <cellStyle name="Comma [0] 3 2 2 7 4 3 2 2 2" xfId="45634"/>
    <cellStyle name="Comma [0] 3 2 2 7 4 3 2 3" xfId="45635"/>
    <cellStyle name="Comma [0] 3 2 2 7 4 3 2 5" xfId="45636"/>
    <cellStyle name="Comma [0] 3 2 2 7 4 3 3" xfId="45637"/>
    <cellStyle name="Comma [0] 3 2 2 7 4 3 3 2" xfId="45638"/>
    <cellStyle name="Comma [0] 3 2 2 7 4 3 4" xfId="45639"/>
    <cellStyle name="Comma [0] 3 2 2 7 4 3 4 2" xfId="45640"/>
    <cellStyle name="Comma [0] 3 2 2 7 4 3 5" xfId="45641"/>
    <cellStyle name="Comma [0] 4 2 4 2 2 3 2" xfId="45642"/>
    <cellStyle name="Comma [0] 3 2 2 7 4 3 6" xfId="45643"/>
    <cellStyle name="Comma [0] 3 2 2 7 4 3 7" xfId="45644"/>
    <cellStyle name="Comma [0] 3 2 2 7 4 4 2" xfId="45645"/>
    <cellStyle name="Comma [0] 3 2 2 7 4 4 2 2" xfId="45646"/>
    <cellStyle name="Comma [0] 3 2 2 7 4 4 3" xfId="45647"/>
    <cellStyle name="Comma [0] 3 2 2 7 4 4 4" xfId="45648"/>
    <cellStyle name="Comma [0] 3 2 2 7 4 4 5" xfId="45649"/>
    <cellStyle name="Comma [0] 4 7 5 10" xfId="45650"/>
    <cellStyle name="Comma [0] 3 2 2 7 4 5 2" xfId="45651"/>
    <cellStyle name="Comma [0] 3 2 2 7 4 5 2 2" xfId="45652"/>
    <cellStyle name="Comma [0] 3 4 5 2 2 2" xfId="45653"/>
    <cellStyle name="Comma [0] 3 2 2 7 4 5 3" xfId="45654"/>
    <cellStyle name="Comma [0] 3 4 5 2 2 3" xfId="45655"/>
    <cellStyle name="Comma [0] 3 2 2 7 4 5 4" xfId="45656"/>
    <cellStyle name="Comma [0] 3 4 5 2 2 4" xfId="45657"/>
    <cellStyle name="Comma [0] 3 2 2 7 4 5 5" xfId="45658"/>
    <cellStyle name="Comma [0] 3 2 2 7 4 6 2" xfId="45659"/>
    <cellStyle name="Comma [0] 3 2 2 7 4 7" xfId="45660"/>
    <cellStyle name="Comma [0] 3 2 2 7 4 8" xfId="45661"/>
    <cellStyle name="Comma [0] 3 2 2 7 4 9" xfId="45662"/>
    <cellStyle name="Comma [0] 5 5 2 2 3 2" xfId="45663"/>
    <cellStyle name="Comma [0] 3 2 2 7 5" xfId="45664"/>
    <cellStyle name="Comma [0] 3 2 2 7 5 10" xfId="45665"/>
    <cellStyle name="Comma [0] 3 2 2 7 5 2" xfId="45666"/>
    <cellStyle name="Comma [0] 3 2 2 7 5 2 2" xfId="45667"/>
    <cellStyle name="Comma [0] 3 2 2 7 5 2 2 2" xfId="45668"/>
    <cellStyle name="Comma [0] 3 2 2 7 5 2 2 2 2" xfId="45669"/>
    <cellStyle name="Comma [0] 3 2 2 7 5 2 2 3" xfId="45670"/>
    <cellStyle name="Comma [0] 3 2 2 7 5 2 3" xfId="45671"/>
    <cellStyle name="Comma [0] 3 2 2 7 5 2 3 2" xfId="45672"/>
    <cellStyle name="Comma [0] 3 2 2 7 5 2 4" xfId="45673"/>
    <cellStyle name="Comma [0] 3 2 2 7 5 2 4 2" xfId="45674"/>
    <cellStyle name="Comma [0] 3 2 2 7 5 2 5" xfId="45675"/>
    <cellStyle name="Comma [0] 4 2 4 2 3 2 2" xfId="45676"/>
    <cellStyle name="Comma [0] 3 2 2 7 5 2 6" xfId="45677"/>
    <cellStyle name="Comma [0] 3 2 2 7 5 3 2 2" xfId="45678"/>
    <cellStyle name="Comma [0] 3 2 2 7 5 3 2 2 2" xfId="45679"/>
    <cellStyle name="Comma [0] 3 2 2 7 5 3 2 3" xfId="45680"/>
    <cellStyle name="Comma [0] 3 2 2 7 5 3 3" xfId="45681"/>
    <cellStyle name="Comma [0] 3 2 2 7 5 3 3 2" xfId="45682"/>
    <cellStyle name="Comma [0] 3 2 2 7 5 3 4" xfId="45683"/>
    <cellStyle name="Comma [0] 3 2 2 7 5 3 5" xfId="45684"/>
    <cellStyle name="Comma [0] 4 2 4 2 3 3 2" xfId="45685"/>
    <cellStyle name="Comma [0] 3 2 2 7 5 3 6" xfId="45686"/>
    <cellStyle name="Comma [0] 3 2 2 7 5 4 2" xfId="45687"/>
    <cellStyle name="Comma [0] 3 2 2 7 5 4 2 2" xfId="45688"/>
    <cellStyle name="Comma [0] 3 2 2 7 5 4 3" xfId="45689"/>
    <cellStyle name="Comma [0] 3 2 2 7 5 4 4" xfId="45690"/>
    <cellStyle name="Comma [0] 3 2 2 7 5 4 5" xfId="45691"/>
    <cellStyle name="Comma [0] 3 2 2 7 5 5 2" xfId="45692"/>
    <cellStyle name="Comma [0] 3 2 2 7 5 5 2 2" xfId="45693"/>
    <cellStyle name="Comma [0] 3 4 5 3 2 2" xfId="45694"/>
    <cellStyle name="Comma [0] 3 2 2 7 5 5 3" xfId="45695"/>
    <cellStyle name="Comma [0] 3 4 5 3 2 3" xfId="45696"/>
    <cellStyle name="Comma [0] 3 2 2 7 5 5 4" xfId="45697"/>
    <cellStyle name="Comma [0] 4 10 2 2 2 2" xfId="45698"/>
    <cellStyle name="Comma [0] 3 4 5 3 2 4" xfId="45699"/>
    <cellStyle name="Comma [0] 3 2 2 7 5 5 5" xfId="45700"/>
    <cellStyle name="Comma [0] 3 2 2 7 5 6 2" xfId="45701"/>
    <cellStyle name="Comma [0] 3 2 2 7 6 10" xfId="45702"/>
    <cellStyle name="Comma [0] 3 2 2 7 6 2" xfId="45703"/>
    <cellStyle name="Comma [0] 3 2 2 7 6 2 2" xfId="45704"/>
    <cellStyle name="Comma [0] 3 2 2 7 6 2 2 2" xfId="45705"/>
    <cellStyle name="Comma [0] 3 2 2 7 6 2 3" xfId="45706"/>
    <cellStyle name="Comma [0] 3 2 2 7 6 2 3 2" xfId="45707"/>
    <cellStyle name="Comma [0] 3 2 2 7 6 2 4" xfId="45708"/>
    <cellStyle name="Comma [0] 3 2 2 7 6 2 4 2" xfId="45709"/>
    <cellStyle name="Comma [0] 3 2 2 7 6 2 5" xfId="45710"/>
    <cellStyle name="Comma [0] 4 2 4 2 4 2 2" xfId="45711"/>
    <cellStyle name="Comma [0] 3 2 2 7 6 2 6" xfId="45712"/>
    <cellStyle name="Comma [0] 3 2 2 7 6 3 2" xfId="45713"/>
    <cellStyle name="Comma [0] 3 2 2 7 6 3 2 2" xfId="45714"/>
    <cellStyle name="Comma [0] 3 2 2 7 6 3 2 2 2" xfId="45715"/>
    <cellStyle name="Comma [0] 3 2 2 7 6 3 2 3" xfId="45716"/>
    <cellStyle name="Comma [0] 3 2 2 7 6 3 3" xfId="45717"/>
    <cellStyle name="Comma [0] 3 2 2 7 6 3 3 2" xfId="45718"/>
    <cellStyle name="Comma [0] 3 2 2 7 6 3 4" xfId="45719"/>
    <cellStyle name="Comma [0] 3 2 2 7 6 3 5" xfId="45720"/>
    <cellStyle name="Comma [0] 3 2 2 7 6 3 6" xfId="45721"/>
    <cellStyle name="Comma [0] 3 2 2 7 6 4" xfId="45722"/>
    <cellStyle name="Comma [0] 3 2 2 7 6 4 2" xfId="45723"/>
    <cellStyle name="Comma [0] 3 2 2 7 6 4 2 2" xfId="45724"/>
    <cellStyle name="Comma [0] 3 2 2 7 6 4 3" xfId="45725"/>
    <cellStyle name="Comma [0] 3 2 2 7 6 4 4" xfId="45726"/>
    <cellStyle name="Comma [0] 3 2 2 7 6 4 5" xfId="45727"/>
    <cellStyle name="Comma [0] 3 2 2 7 6 5" xfId="45728"/>
    <cellStyle name="Comma [0] 3 2 2 7 6 5 2" xfId="45729"/>
    <cellStyle name="Comma [0] 3 2 2 7 6 5 2 2" xfId="45730"/>
    <cellStyle name="Comma [0] 3 4 5 4 2 2" xfId="45731"/>
    <cellStyle name="Comma [0] 3 2 2 7 6 5 3" xfId="45732"/>
    <cellStyle name="Comma [0] 4 3 6 7 3 2 2 2" xfId="45733"/>
    <cellStyle name="Comma [0] 3 4 5 4 2 3" xfId="45734"/>
    <cellStyle name="Comma [0] 3 2 2 7 6 5 4" xfId="45735"/>
    <cellStyle name="Comma [0] 4 10 2 3 2 2" xfId="45736"/>
    <cellStyle name="Comma [0] 3 4 5 4 2 4" xfId="45737"/>
    <cellStyle name="Comma [0] 3 2 2 7 6 5 5" xfId="45738"/>
    <cellStyle name="Comma [0] 3 2 2 7 6 6" xfId="45739"/>
    <cellStyle name="Comma [0] 3 2 2 7 6 6 2" xfId="45740"/>
    <cellStyle name="Comma [0] 3 2 2 7 6 8" xfId="45741"/>
    <cellStyle name="Comma [0] 3 2 2 7 6 9" xfId="45742"/>
    <cellStyle name="Comma [0] 3 2 2 7 7" xfId="45743"/>
    <cellStyle name="Comma [0] 3 2 2 7 7 2" xfId="45744"/>
    <cellStyle name="Comma [0] 3 2 2 7 7 2 2" xfId="45745"/>
    <cellStyle name="Comma [0] 3 2 2 7 7 2 2 2" xfId="45746"/>
    <cellStyle name="Comma [0] 3 2 2 7 7 2 3" xfId="45747"/>
    <cellStyle name="Comma [0] 3 2 2 7 7 2 3 2" xfId="45748"/>
    <cellStyle name="Comma [0] 3 2 2 7 7 2 4" xfId="45749"/>
    <cellStyle name="Comma [0] 3 2 2 7 7 2 5" xfId="45750"/>
    <cellStyle name="Comma [0] 4 2 4 2 5 2 2" xfId="45751"/>
    <cellStyle name="Comma [0] 3 2 2 7 7 2 6" xfId="45752"/>
    <cellStyle name="Comma [0] 3 2 2 7 7 2 7" xfId="45753"/>
    <cellStyle name="Comma [0] 3 2 2 7 7 3 2" xfId="45754"/>
    <cellStyle name="Comma [0] 3 2 2 7 7 3 2 2" xfId="45755"/>
    <cellStyle name="Comma [0] 3 2 2 7 7 3 2 2 2" xfId="45756"/>
    <cellStyle name="Comma [0] 3 2 2 7 7 3 2 3" xfId="45757"/>
    <cellStyle name="Comma [0] 3 2 2 7 7 3 3" xfId="45758"/>
    <cellStyle name="Comma [0] 3 2 2 7 7 3 3 2" xfId="45759"/>
    <cellStyle name="Comma [0] 3 2 2 7 7 3 4" xfId="45760"/>
    <cellStyle name="Comma [0] 3 2 2 7 7 3 5" xfId="45761"/>
    <cellStyle name="Comma [0] 3 2 2 7 7 3 6" xfId="45762"/>
    <cellStyle name="Comma [0] 3 2 2 7 7 3 7" xfId="45763"/>
    <cellStyle name="Comma [0] 3 2 2 7 7 4" xfId="45764"/>
    <cellStyle name="Comma [0] 3 2 2 7 7 4 2" xfId="45765"/>
    <cellStyle name="Comma [0] 3 2 2 7 7 4 2 2" xfId="45766"/>
    <cellStyle name="Comma [0] 3 2 2 7 7 4 3" xfId="45767"/>
    <cellStyle name="Comma [0] 3 2 2 7 7 4 5" xfId="45768"/>
    <cellStyle name="Comma [0] 3 2 2 7 7 5" xfId="45769"/>
    <cellStyle name="Comma [0] 3 7 4" xfId="45770"/>
    <cellStyle name="Comma [0] 3 2 2 7 7 5 2 2" xfId="45771"/>
    <cellStyle name="Comma [0] 4 10 2 4 2 2" xfId="45772"/>
    <cellStyle name="Comma [0] 3 4 5 5 2 4" xfId="45773"/>
    <cellStyle name="Comma [0] 3 3 3 5 10" xfId="45774"/>
    <cellStyle name="Comma [0] 3 2 2 7 7 5 5" xfId="45775"/>
    <cellStyle name="Comma [0] 3 2 2 7 7 6" xfId="45776"/>
    <cellStyle name="Comma [0] 3 2 2 7 7 6 2" xfId="45777"/>
    <cellStyle name="Comma [0] 3 2 2 7 7 8" xfId="45778"/>
    <cellStyle name="Comma [0] 3 2 2 7 8" xfId="45779"/>
    <cellStyle name="Comma [0] 3 2 2 7 8 10" xfId="45780"/>
    <cellStyle name="Comma [0] 3 2 2 7 8 2" xfId="45781"/>
    <cellStyle name="Comma [0] 3 2 2 7 8 2 2" xfId="45782"/>
    <cellStyle name="Comma [0] 3 2 2 7 8 2 2 2" xfId="45783"/>
    <cellStyle name="Comma [0] 3 2 2 7 8 2 2 3" xfId="45784"/>
    <cellStyle name="Comma [0] 3 2 2 7 8 2 2 4" xfId="45785"/>
    <cellStyle name="Comma [0] 3 2 2 7 8 2 3" xfId="45786"/>
    <cellStyle name="Comma [0] 3 2 2 7 8 2 3 2" xfId="45787"/>
    <cellStyle name="Comma [0] 3 2 2 7 8 2 4" xfId="45788"/>
    <cellStyle name="Comma [0] 3 2 2 7 8 2 4 2" xfId="45789"/>
    <cellStyle name="Comma [0] 3 2 2 7 8 2 5" xfId="45790"/>
    <cellStyle name="Comma [0] 3 2 2 7 8 2 6" xfId="45791"/>
    <cellStyle name="Comma [0] 3 2 2 7 8 2 7" xfId="45792"/>
    <cellStyle name="Comma [0] 3 2 2 7 8 3" xfId="45793"/>
    <cellStyle name="Comma [0] 3 2 2 7 8 3 2" xfId="45794"/>
    <cellStyle name="Comma [0] 3 2 2 7 8 3 2 2" xfId="45795"/>
    <cellStyle name="Comma [0] 3 2 2 7 8 3 2 2 2" xfId="45796"/>
    <cellStyle name="Comma [0] 3 2 2 7 8 3 2 3" xfId="45797"/>
    <cellStyle name="Comma [0] 3 2 2 7 8 3 2 4" xfId="45798"/>
    <cellStyle name="Comma [0] 3 2 2 7 8 3 3" xfId="45799"/>
    <cellStyle name="Comma [0] 3 2 2 7 8 3 3 2" xfId="45800"/>
    <cellStyle name="Comma [0] 3 2 2 7 8 3 4" xfId="45801"/>
    <cellStyle name="Comma [0] 3 2 2 7 8 3 5" xfId="45802"/>
    <cellStyle name="Comma [0] 3 2 2 7 8 3 6" xfId="45803"/>
    <cellStyle name="Comma [0] 3 2 2 7 8 3 7" xfId="45804"/>
    <cellStyle name="Comma [0] 3 2 2 7 8 4" xfId="45805"/>
    <cellStyle name="Comma [0] 3 3 2 3 2 2 5" xfId="45806"/>
    <cellStyle name="Comma [0] 3 2 2 7 8 4 2" xfId="45807"/>
    <cellStyle name="Comma [0] 3 2 2 7 8 4 2 2" xfId="45808"/>
    <cellStyle name="Comma [0] 3 2 2 7 8 4 3" xfId="45809"/>
    <cellStyle name="Comma [0] 3 2 2 7 8 4 4" xfId="45810"/>
    <cellStyle name="Comma [0] 3 2 2 7 8 4 5" xfId="45811"/>
    <cellStyle name="Comma [0] 3 2 2 7 8 5" xfId="45812"/>
    <cellStyle name="Comma [0] 3 2 2 7 8 5 2 2" xfId="45813"/>
    <cellStyle name="Comma [0] 3 2 2 7 8 6" xfId="45814"/>
    <cellStyle name="Comma [0] 3 2 2 7 8 6 2" xfId="45815"/>
    <cellStyle name="Comma [0] 3 2 2 7 8 7" xfId="45816"/>
    <cellStyle name="Comma [0] 3 2 2 7 8 8" xfId="45817"/>
    <cellStyle name="Comma [0] 3 2 2 7 9" xfId="45818"/>
    <cellStyle name="Comma [0] 3 2 2 7 9 2" xfId="45819"/>
    <cellStyle name="Comma [0] 3 2 2 7 9 2 2" xfId="45820"/>
    <cellStyle name="Comma [0] 3 2 2 7 9 2 2 2" xfId="45821"/>
    <cellStyle name="Comma [0] 3 2 2 7 9 2 3" xfId="45822"/>
    <cellStyle name="Comma [0] 3 2 2 7 9 2 4" xfId="45823"/>
    <cellStyle name="Comma [0] 3 2 2 7 9 2 5" xfId="45824"/>
    <cellStyle name="Comma [0] 3 2 2 7 9 3" xfId="45825"/>
    <cellStyle name="Comma [0] 3 2 2 7 9 3 2" xfId="45826"/>
    <cellStyle name="Comma [0] 3 2 2 7 9 4" xfId="45827"/>
    <cellStyle name="Comma [0] 3 3 2 3 3 2 5" xfId="45828"/>
    <cellStyle name="Comma [0] 3 2 2 7 9 4 2" xfId="45829"/>
    <cellStyle name="Comma [0] 3 2 2 7 9 5" xfId="45830"/>
    <cellStyle name="Comma [0] 3 2 2 7 9 6" xfId="45831"/>
    <cellStyle name="Comma [0] 4 3 4 3 4 5" xfId="45832"/>
    <cellStyle name="Comma [0] 3 2 2 8" xfId="45833"/>
    <cellStyle name="Comma [0] 3 6 3 2 2 2 2" xfId="45834"/>
    <cellStyle name="Comma [0] 3 2 2 8 10" xfId="45835"/>
    <cellStyle name="Comma [0] 3 3 14 5" xfId="45836"/>
    <cellStyle name="Comma [0] 3 2 2 8 10 2 2" xfId="45837"/>
    <cellStyle name="Comma [0] 4 2 7 7 4 2" xfId="45838"/>
    <cellStyle name="Comma [0] 3 4 6 6 3 2 2" xfId="45839"/>
    <cellStyle name="Comma [0] 3 3 14 7" xfId="45840"/>
    <cellStyle name="Comma [0] 3 2 2 8 10 2 4" xfId="45841"/>
    <cellStyle name="Comma [0] 4 2 7 7 4 3" xfId="45842"/>
    <cellStyle name="Comma [0] 3 4 6 6 3 2 3" xfId="45843"/>
    <cellStyle name="Comma [0] 3 3 14 8" xfId="45844"/>
    <cellStyle name="Comma [0] 3 2 2 8 10 2 5" xfId="45845"/>
    <cellStyle name="Comma [0] 3 3 20 5" xfId="45846"/>
    <cellStyle name="Comma [0] 3 3 15 5" xfId="45847"/>
    <cellStyle name="Comma [0] 3 2 2 8 10 3 2" xfId="45848"/>
    <cellStyle name="Comma [0] 4 3 7 5 3 2" xfId="45849"/>
    <cellStyle name="Comma [0] 3 2 2 8 10 4" xfId="45850"/>
    <cellStyle name="Comma [0] 4 3 7 5 3 2 2" xfId="45851"/>
    <cellStyle name="Comma [0] 3 3 16 5" xfId="45852"/>
    <cellStyle name="Comma [0] 3 2 2 8 10 4 2" xfId="45853"/>
    <cellStyle name="Comma [0] 4 3 7 5 3 3" xfId="45854"/>
    <cellStyle name="Comma [0] 3 2 2 8 10 5" xfId="45855"/>
    <cellStyle name="Comma [0] 4 3 7 5 3 4" xfId="45856"/>
    <cellStyle name="Comma [0] 3 2 2 8 10 6" xfId="45857"/>
    <cellStyle name="Comma [0] 3 2 2 8 11" xfId="45858"/>
    <cellStyle name="Comma [0] 5 2 3 2 2 3" xfId="45859"/>
    <cellStyle name="Comma [0] 3 2 2 8 11 2 2" xfId="45860"/>
    <cellStyle name="Comma [0] 4 3 7 5 4 2" xfId="45861"/>
    <cellStyle name="Comma [0] 3 2 2 8 11 4" xfId="45862"/>
    <cellStyle name="Comma [0] 4 3 7 5 4 3" xfId="45863"/>
    <cellStyle name="Comma [0] 3 2 2 8 11 5" xfId="45864"/>
    <cellStyle name="Comma [0] 3 2 2 8 12" xfId="45865"/>
    <cellStyle name="Comma [0] 3 2 2 8 12 2" xfId="45866"/>
    <cellStyle name="Comma [0] 5 2 3 3 2 3" xfId="45867"/>
    <cellStyle name="Comma [0] 3 2 2 8 12 2 2" xfId="45868"/>
    <cellStyle name="Comma [0] 3 2 2 8 12 3" xfId="45869"/>
    <cellStyle name="Comma [0] 4 3 7 5 5 2" xfId="45870"/>
    <cellStyle name="Comma [0] 3 2 2 8 12 4" xfId="45871"/>
    <cellStyle name="Comma [0] 5 8 5 3 2 2 2" xfId="45872"/>
    <cellStyle name="Comma [0] 4 3 7 5 5 3" xfId="45873"/>
    <cellStyle name="Comma [0] 3 2 2 8 12 5" xfId="45874"/>
    <cellStyle name="Comma [0] 3 2 2 8 13" xfId="45875"/>
    <cellStyle name="Comma [0] 3 2 2 8 13 2" xfId="45876"/>
    <cellStyle name="Comma [0] 3 2 2 8 14" xfId="45877"/>
    <cellStyle name="Comma [0] 3 2 2 8 14 2" xfId="45878"/>
    <cellStyle name="Comma [0] 3 2 2 8 15" xfId="45879"/>
    <cellStyle name="Comma [0] 3 2 2 8 2" xfId="45880"/>
    <cellStyle name="Comma [0] 3 2 2 8 2 10" xfId="45881"/>
    <cellStyle name="Comma [0] 5 6 7 2 2 5" xfId="45882"/>
    <cellStyle name="Comma [0] 3 2 2 8 2 2" xfId="45883"/>
    <cellStyle name="Comma [0] 3 2 2 8 2 2 2" xfId="45884"/>
    <cellStyle name="Comma [0] 3 2 2 8 2 2 2 5" xfId="45885"/>
    <cellStyle name="Comma [0] 3 4 4 4 3 2 2" xfId="45886"/>
    <cellStyle name="Comma [0] 3 2 2 8 2 2 3" xfId="45887"/>
    <cellStyle name="Comma [0] 3 4 4 4 3 2 2 2" xfId="45888"/>
    <cellStyle name="Comma [0] 3 2 2 8 2 2 3 2" xfId="45889"/>
    <cellStyle name="Comma [0] 3 4 4 4 3 2 3" xfId="45890"/>
    <cellStyle name="Comma [0] 3 2 2 8 2 2 4" xfId="45891"/>
    <cellStyle name="Comma [0] 3 2 2 8 2 2 4 2" xfId="45892"/>
    <cellStyle name="Comma [0] 3 4 4 4 3 2 4" xfId="45893"/>
    <cellStyle name="Comma [0] 3 2 2 8 2 2 5" xfId="45894"/>
    <cellStyle name="Comma [0] 3 2 2 8 2 2 7" xfId="45895"/>
    <cellStyle name="Comma [0] 3 2 2 8 2 3 2 5" xfId="45896"/>
    <cellStyle name="Comma [0] 3 2 2 8 2 3 3 2" xfId="45897"/>
    <cellStyle name="Comma [0] 3 2 2 8 2 3 4 2" xfId="45898"/>
    <cellStyle name="Comma [0] 3 2 2 8 2 3 6" xfId="45899"/>
    <cellStyle name="Comma [0] 3 2 2 8 2 3 7" xfId="45900"/>
    <cellStyle name="Comma [0] 4 3 5 3 3 2 4" xfId="45901"/>
    <cellStyle name="Comma [0] 3 4 4 4 3 4 2" xfId="45902"/>
    <cellStyle name="Comma [0] 3 2 2 8 2 4 3" xfId="45903"/>
    <cellStyle name="Comma [0] 4 3 5 3 3 2 5" xfId="45904"/>
    <cellStyle name="Comma [0] 3 2 2 8 2 4 4" xfId="45905"/>
    <cellStyle name="Comma [0] 3 2 2 8 2 4 5" xfId="45906"/>
    <cellStyle name="Comma [0] 3 2 2 8 2 5 4" xfId="45907"/>
    <cellStyle name="Comma [0] 3 3 7 5 10" xfId="45908"/>
    <cellStyle name="Comma [0] 3 2 2 8 2 5 5" xfId="45909"/>
    <cellStyle name="Comma [0] 3 2 2 8 2 6 2" xfId="45910"/>
    <cellStyle name="Comma [0] 3 2 2 8 2 7 2" xfId="45911"/>
    <cellStyle name="Comma [0] 3 2 2 8 3" xfId="45912"/>
    <cellStyle name="Comma [0] 3 2 2 8 3 2" xfId="45913"/>
    <cellStyle name="Comma [0] 4 2 2 3 3" xfId="45914"/>
    <cellStyle name="Comma [0] 3 2 2 8 3 2 2" xfId="45915"/>
    <cellStyle name="Comma [0] 4 2 2 3 3 5" xfId="45916"/>
    <cellStyle name="Comma [0] 3 2 2 8 3 2 2 5" xfId="45917"/>
    <cellStyle name="Comma [0] 4 2 2 3 4" xfId="45918"/>
    <cellStyle name="Comma [0] 3 4 4 4 4 2 2" xfId="45919"/>
    <cellStyle name="Comma [0] 3 2 2 8 3 2 3" xfId="45920"/>
    <cellStyle name="Comma [0] 4 2 2 3 4 2" xfId="45921"/>
    <cellStyle name="Comma [0] 3 2 2 8 3 2 3 2" xfId="45922"/>
    <cellStyle name="Comma [0] 4 2 2 3 5" xfId="45923"/>
    <cellStyle name="Comma [0] 3 2 2 8 3 2 4" xfId="45924"/>
    <cellStyle name="Comma [0] 4 2 2 3 5 2" xfId="45925"/>
    <cellStyle name="Comma [0] 3 2 2 8 3 2 4 2" xfId="45926"/>
    <cellStyle name="Comma [0] 4 2 2 3 6" xfId="45927"/>
    <cellStyle name="Comma [0] 3 2 2 8 3 2 5" xfId="45928"/>
    <cellStyle name="Comma [0] 4 2 2 3 8" xfId="45929"/>
    <cellStyle name="Comma [0] 3 2 2 8 3 2 7" xfId="45930"/>
    <cellStyle name="Comma [0] 4 2 2 4 3 5" xfId="45931"/>
    <cellStyle name="Comma [0] 3 2 2 8 3 3 2 5" xfId="45932"/>
    <cellStyle name="Comma [0] 4 2 2 4 4 2" xfId="45933"/>
    <cellStyle name="Comma [0] 3 2 2 8 3 3 3 2" xfId="45934"/>
    <cellStyle name="Comma [0] 4 2 2 4 5 2" xfId="45935"/>
    <cellStyle name="Comma [0] 3 2 2 8 3 3 4 2" xfId="45936"/>
    <cellStyle name="Comma [0] 4 2 2 4 7" xfId="45937"/>
    <cellStyle name="Comma [0] 3 2 2 8 3 3 6" xfId="45938"/>
    <cellStyle name="Comma [0] 4 2 2 4 8" xfId="45939"/>
    <cellStyle name="Comma [0] 3 2 2 8 3 3 7" xfId="45940"/>
    <cellStyle name="Comma [0] 4 2 2 5 4" xfId="45941"/>
    <cellStyle name="Comma [0] 3 2 2 8 3 4 3" xfId="45942"/>
    <cellStyle name="Comma [0] 4 2 2 5 5" xfId="45943"/>
    <cellStyle name="Comma [0] 3 2 2 8 3 4 4" xfId="45944"/>
    <cellStyle name="Comma [0] 4 2 2 5 6" xfId="45945"/>
    <cellStyle name="Comma [0] 3 2 2 8 3 4 5" xfId="45946"/>
    <cellStyle name="Comma [0] 5 6 2 2 2 2" xfId="45947"/>
    <cellStyle name="Comma [0] 4 2 2 6 5" xfId="45948"/>
    <cellStyle name="Comma [0] 3 2 2 8 3 5 4" xfId="45949"/>
    <cellStyle name="Comma [0] 5 6 2 2 2 3" xfId="45950"/>
    <cellStyle name="Comma [0] 4 2 2 6 6" xfId="45951"/>
    <cellStyle name="Comma [0] 3 2 2 8 3 5 5" xfId="45952"/>
    <cellStyle name="Comma [0] 4 2 2 7 3" xfId="45953"/>
    <cellStyle name="Comma [0] 3 2 2 8 3 6 2" xfId="45954"/>
    <cellStyle name="Comma [0] 4 2 2 8 3" xfId="45955"/>
    <cellStyle name="Comma [0] 3 2 2 8 3 7 2" xfId="45956"/>
    <cellStyle name="Comma [0] 3 2 2 8 3 9" xfId="45957"/>
    <cellStyle name="Comma [0] 3 2 2 8 4" xfId="45958"/>
    <cellStyle name="Comma [0] 3 2 2 8 4 2" xfId="45959"/>
    <cellStyle name="Comma [0] 4 2 3 3 3" xfId="45960"/>
    <cellStyle name="Comma [0] 3 2 2 8 4 2 2" xfId="45961"/>
    <cellStyle name="Comma [0] 4 2 3 3 3 2 2" xfId="45962"/>
    <cellStyle name="Comma [0] 3 2 4 3 7" xfId="45963"/>
    <cellStyle name="Comma [0] 3 2 2 8 4 2 2 2 2" xfId="45964"/>
    <cellStyle name="Comma [0] 4 2 3 3 3 5" xfId="45965"/>
    <cellStyle name="Comma [0] 3 2 2 8 4 2 2 5" xfId="45966"/>
    <cellStyle name="Comma [0] 4 2 3 3 4" xfId="45967"/>
    <cellStyle name="Comma [0] 3 4 4 4 5 2 2" xfId="45968"/>
    <cellStyle name="Comma [0] 3 2 2 8 4 2 3" xfId="45969"/>
    <cellStyle name="Comma [0] 4 2 3 3 4 2" xfId="45970"/>
    <cellStyle name="Comma [0] 3 2 2 8 4 2 3 2" xfId="45971"/>
    <cellStyle name="Comma [0] 4 2 3 3 5" xfId="45972"/>
    <cellStyle name="Comma [0] 3 2 2 8 4 2 4" xfId="45973"/>
    <cellStyle name="Comma [0] 4 2 3 3 5 2" xfId="45974"/>
    <cellStyle name="Comma [0] 3 2 2 8 4 2 4 2" xfId="45975"/>
    <cellStyle name="Comma [0] 4 2 3 3 6" xfId="45976"/>
    <cellStyle name="Comma [0] 3 2 2 8 4 2 5" xfId="45977"/>
    <cellStyle name="Comma [0] 4 2 4 3 2 2 2" xfId="45978"/>
    <cellStyle name="Comma [0] 4 2 3 3 7" xfId="45979"/>
    <cellStyle name="Comma [0] 3 2 2 8 4 2 6" xfId="45980"/>
    <cellStyle name="Comma [0] 4 2 4 3 2 2 3" xfId="45981"/>
    <cellStyle name="Comma [0] 4 2 3 3 8" xfId="45982"/>
    <cellStyle name="Comma [0] 3 2 2 8 4 2 7" xfId="45983"/>
    <cellStyle name="Comma [0] 4 2 3 4 3 2 2" xfId="45984"/>
    <cellStyle name="Comma [0] 3 3 4 3 7" xfId="45985"/>
    <cellStyle name="Comma [0] 3 2 2 8 4 3 2 2 2" xfId="45986"/>
    <cellStyle name="Comma [0] 4 2 3 4 3 5" xfId="45987"/>
    <cellStyle name="Comma [0] 3 2 2 8 4 3 2 5" xfId="45988"/>
    <cellStyle name="Comma [0] 4 2 3 4 4" xfId="45989"/>
    <cellStyle name="Comma [0] 3 2 2 8 4 3 3" xfId="45990"/>
    <cellStyle name="Comma [0] 4 2 3 4 4 2" xfId="45991"/>
    <cellStyle name="Comma [0] 3 2 2 8 4 3 3 2" xfId="45992"/>
    <cellStyle name="Comma [0] 4 2 3 4 5" xfId="45993"/>
    <cellStyle name="Comma [0] 3 2 2 8 4 3 4" xfId="45994"/>
    <cellStyle name="Comma [0] 4 2 3 4 5 2" xfId="45995"/>
    <cellStyle name="Comma [0] 3 2 2 8 4 3 4 2" xfId="45996"/>
    <cellStyle name="Comma [0] 4 2 3 4 6" xfId="45997"/>
    <cellStyle name="Comma [0] 3 2 2 8 4 3 5" xfId="45998"/>
    <cellStyle name="Comma [0] 4 2 4 3 2 3 2" xfId="45999"/>
    <cellStyle name="Comma [0] 4 2 3 4 7" xfId="46000"/>
    <cellStyle name="Comma [0] 3 2 2 8 4 3 6" xfId="46001"/>
    <cellStyle name="Comma [0] 4 2 3 4 8" xfId="46002"/>
    <cellStyle name="Comma [0] 3 2 2 8 4 3 7" xfId="46003"/>
    <cellStyle name="Comma [0] 4 2 3 5 3" xfId="46004"/>
    <cellStyle name="Comma [0] 3 2 2 8 4 4 2" xfId="46005"/>
    <cellStyle name="Comma [0] 4 2 3 5 4" xfId="46006"/>
    <cellStyle name="Comma [0] 3 2 2 8 4 4 3" xfId="46007"/>
    <cellStyle name="Comma [0] 4 2 3 5 5" xfId="46008"/>
    <cellStyle name="Comma [0] 3 2 2 8 4 4 4" xfId="46009"/>
    <cellStyle name="Comma [0] 4 2 3 5 6" xfId="46010"/>
    <cellStyle name="Comma [0] 3 2 2 8 4 4 5" xfId="46011"/>
    <cellStyle name="Comma [0] 4 2 3 6 3" xfId="46012"/>
    <cellStyle name="Comma [0] 3 2 2 8 4 5 2" xfId="46013"/>
    <cellStyle name="Comma [0] 4 2 3 6 4" xfId="46014"/>
    <cellStyle name="Comma [0] 3 4 6 2 2 2" xfId="46015"/>
    <cellStyle name="Comma [0] 3 2 2 8 4 5 3" xfId="46016"/>
    <cellStyle name="Comma [0] 5 6 2 3 2 2" xfId="46017"/>
    <cellStyle name="Comma [0] 4 2 3 6 5" xfId="46018"/>
    <cellStyle name="Comma [0] 3 4 6 2 2 3" xfId="46019"/>
    <cellStyle name="Comma [0] 3 2 2 8 4 5 4" xfId="46020"/>
    <cellStyle name="Comma [0] 5 6 2 3 2 3" xfId="46021"/>
    <cellStyle name="Comma [0] 4 2 3 6 6" xfId="46022"/>
    <cellStyle name="Comma [0] 3 4 6 2 2 4" xfId="46023"/>
    <cellStyle name="Comma [0] 3 2 2 8 4 5 5" xfId="46024"/>
    <cellStyle name="Comma [0] 4 2 3 7 3" xfId="46025"/>
    <cellStyle name="Comma [0] 3 2 2 8 4 6 2" xfId="46026"/>
    <cellStyle name="Comma [0] 3 2 2 8 4 7" xfId="46027"/>
    <cellStyle name="Comma [0] 4 2 3 8 3" xfId="46028"/>
    <cellStyle name="Comma [0] 3 2 2 8 4 7 2" xfId="46029"/>
    <cellStyle name="Comma [0] 3 2 2 8 4 8" xfId="46030"/>
    <cellStyle name="Comma [0] 3 2 2 8 4 9" xfId="46031"/>
    <cellStyle name="Comma [0] 5 5 2 2 4 2" xfId="46032"/>
    <cellStyle name="Comma [0] 3 2 2 8 5" xfId="46033"/>
    <cellStyle name="Comma [0] 3 2 2 8 5 10" xfId="46034"/>
    <cellStyle name="Comma [0] 3 2 2 8 5 2" xfId="46035"/>
    <cellStyle name="Comma [0] 4 2 4 3 3" xfId="46036"/>
    <cellStyle name="Comma [0] 3 2 2 8 5 2 2" xfId="46037"/>
    <cellStyle name="Comma [0] 4 2 4 3 7" xfId="46038"/>
    <cellStyle name="Comma [0] 4 2 4 3 3 2 2" xfId="46039"/>
    <cellStyle name="Comma [0] 3 2 2 8 5 2 6" xfId="46040"/>
    <cellStyle name="Comma [0] 3 2 2 8 5 2 2 2 2" xfId="46041"/>
    <cellStyle name="Comma [0] 4 2 4 3 3 5" xfId="46042"/>
    <cellStyle name="Comma [0] 3 2 2 8 5 2 2 5" xfId="46043"/>
    <cellStyle name="Comma [0] 4 2 4 3 4" xfId="46044"/>
    <cellStyle name="Comma [0] 3 2 2 8 5 2 3" xfId="46045"/>
    <cellStyle name="Comma [0] 4 2 4 3 4 2" xfId="46046"/>
    <cellStyle name="Comma [0] 3 2 2 8 5 2 3 2" xfId="46047"/>
    <cellStyle name="Comma [0] 4 2 4 3 5" xfId="46048"/>
    <cellStyle name="Comma [0] 3 2 2 8 5 2 4" xfId="46049"/>
    <cellStyle name="Comma [0] 4 2 4 3 5 2" xfId="46050"/>
    <cellStyle name="Comma [0] 3 2 2 8 5 2 4 2" xfId="46051"/>
    <cellStyle name="Comma [0] 4 2 4 3 6" xfId="46052"/>
    <cellStyle name="Comma [0] 3 2 2 8 5 2 5" xfId="46053"/>
    <cellStyle name="Comma [0] 4 3 4 3 7" xfId="46054"/>
    <cellStyle name="Comma [0] 4 2 4 4 3 2 2" xfId="46055"/>
    <cellStyle name="Comma [0] 3 2 2 9 5 2 6" xfId="46056"/>
    <cellStyle name="Comma [0] 3 2 2 8 5 3 2 2 2" xfId="46057"/>
    <cellStyle name="Comma [0] 4 2 4 4 3 5" xfId="46058"/>
    <cellStyle name="Comma [0] 3 2 2 8 5 3 2 5" xfId="46059"/>
    <cellStyle name="Comma [0] 4 2 4 4 4" xfId="46060"/>
    <cellStyle name="Comma [0] 3 2 2 8 5 3 3" xfId="46061"/>
    <cellStyle name="Comma [0] 4 2 4 4 4 2" xfId="46062"/>
    <cellStyle name="Comma [0] 3 2 2 8 5 3 3 2" xfId="46063"/>
    <cellStyle name="Comma [0] 4 2 4 4 5" xfId="46064"/>
    <cellStyle name="Comma [0] 3 2 2 8 5 3 4" xfId="46065"/>
    <cellStyle name="Comma [0] 4 2 4 4 6" xfId="46066"/>
    <cellStyle name="Comma [0] 3 2 2 8 5 3 5" xfId="46067"/>
    <cellStyle name="Comma [0] 4 2 4 4 7" xfId="46068"/>
    <cellStyle name="Comma [0] 4 2 4 3 3 3 2" xfId="46069"/>
    <cellStyle name="Comma [0] 3 2 2 8 5 3 6" xfId="46070"/>
    <cellStyle name="Comma [0] 4 2 4 5 3" xfId="46071"/>
    <cellStyle name="Comma [0] 3 2 2 8 5 4 2" xfId="46072"/>
    <cellStyle name="Comma [0] 4 2 4 5 4" xfId="46073"/>
    <cellStyle name="Comma [0] 3 2 2 8 5 4 3" xfId="46074"/>
    <cellStyle name="Comma [0] 4 2 4 5 5" xfId="46075"/>
    <cellStyle name="Comma [0] 3 2 2 8 5 4 4" xfId="46076"/>
    <cellStyle name="Comma [0] 4 2 4 5 6" xfId="46077"/>
    <cellStyle name="Comma [0] 3 2 2 8 5 4 5" xfId="46078"/>
    <cellStyle name="Comma [0] 4 2 4 6 3" xfId="46079"/>
    <cellStyle name="Comma [0] 3 2 2 8 5 5 2" xfId="46080"/>
    <cellStyle name="Comma [0] 4 2 4 6 4" xfId="46081"/>
    <cellStyle name="Comma [0] 3 4 6 3 2 2" xfId="46082"/>
    <cellStyle name="Comma [0] 3 2 2 8 5 5 3" xfId="46083"/>
    <cellStyle name="Comma [0] 5 6 2 4 2 2" xfId="46084"/>
    <cellStyle name="Comma [0] 4 2 4 6 5" xfId="46085"/>
    <cellStyle name="Comma [0] 3 4 6 3 2 3" xfId="46086"/>
    <cellStyle name="Comma [0] 3 2 2 8 5 5 4" xfId="46087"/>
    <cellStyle name="Comma [0] 4 2 4 6 6" xfId="46088"/>
    <cellStyle name="Comma [0] 4 10 3 2 2 2" xfId="46089"/>
    <cellStyle name="Comma [0] 3 4 6 3 2 4" xfId="46090"/>
    <cellStyle name="Comma [0] 3 2 2 8 5 5 5" xfId="46091"/>
    <cellStyle name="Comma [0] 4 2 4 7 3" xfId="46092"/>
    <cellStyle name="Comma [0] 3 2 2 8 5 6 2" xfId="46093"/>
    <cellStyle name="Comma [0] 3 2 2 8 6" xfId="46094"/>
    <cellStyle name="Comma [0] 3 2 2 8 6 10" xfId="46095"/>
    <cellStyle name="Comma [0] 3 2 2 8 6 2" xfId="46096"/>
    <cellStyle name="Comma [0] 4 2 5 3 3" xfId="46097"/>
    <cellStyle name="Comma [0] 3 2 2 8 6 2 2" xfId="46098"/>
    <cellStyle name="Comma [0] 4 2 5 3 3 5" xfId="46099"/>
    <cellStyle name="Comma [0] 3 2 2 8 6 2 2 5" xfId="46100"/>
    <cellStyle name="Comma [0] 4 2 5 3 4" xfId="46101"/>
    <cellStyle name="Comma [0] 3 2 2 8 6 2 3" xfId="46102"/>
    <cellStyle name="Comma [0] 4 2 5 3 4 2" xfId="46103"/>
    <cellStyle name="Comma [0] 3 2 2 8 6 2 3 2" xfId="46104"/>
    <cellStyle name="Comma [0] 4 2 5 3 5" xfId="46105"/>
    <cellStyle name="Comma [0] 3 2 2 8 6 2 4" xfId="46106"/>
    <cellStyle name="Comma [0] 4 2 5 3 5 2" xfId="46107"/>
    <cellStyle name="Comma [0] 3 2 2 8 6 2 4 2" xfId="46108"/>
    <cellStyle name="Comma [0] 4 2 5 3 6" xfId="46109"/>
    <cellStyle name="Comma [0] 3 2 2 8 6 2 5" xfId="46110"/>
    <cellStyle name="Comma [0] 4 2 5 3 7" xfId="46111"/>
    <cellStyle name="Comma [0] 4 2 4 3 4 2 2" xfId="46112"/>
    <cellStyle name="Comma [0] 3 2 2 8 6 2 6" xfId="46113"/>
    <cellStyle name="Comma [0] 4 2 5 4 3" xfId="46114"/>
    <cellStyle name="Comma [0] 3 2 2 8 6 3 2" xfId="46115"/>
    <cellStyle name="Comma [0] 5 3 4 3 7" xfId="46116"/>
    <cellStyle name="Comma [0] 4 2 5 4 3 2 2" xfId="46117"/>
    <cellStyle name="Comma [0] 3 2 2 8 6 3 2 2 2" xfId="46118"/>
    <cellStyle name="Comma [0] 4 2 5 4 3 5" xfId="46119"/>
    <cellStyle name="Comma [0] 3 2 2 8 6 3 2 5" xfId="46120"/>
    <cellStyle name="Comma [0] 4 2 5 4 4" xfId="46121"/>
    <cellStyle name="Comma [0] 3 2 2 8 6 3 3" xfId="46122"/>
    <cellStyle name="Comma [0] 4 2 5 4 5" xfId="46123"/>
    <cellStyle name="Comma [0] 3 2 2 8 6 3 4" xfId="46124"/>
    <cellStyle name="Comma [0] 4 2 5 4 6" xfId="46125"/>
    <cellStyle name="Comma [0] 3 2 2 8 6 3 5" xfId="46126"/>
    <cellStyle name="Comma [0] 4 2 5 4 7" xfId="46127"/>
    <cellStyle name="Comma [0] 3 2 2 8 6 3 6" xfId="46128"/>
    <cellStyle name="Comma [0] 3 2 2 8 6 4" xfId="46129"/>
    <cellStyle name="Comma [0] 4 2 5 5 3" xfId="46130"/>
    <cellStyle name="Comma [0] 3 2 2 8 6 4 2" xfId="46131"/>
    <cellStyle name="Comma [0] 4 2 5 5 4" xfId="46132"/>
    <cellStyle name="Comma [0] 3 2 2 8 6 4 3" xfId="46133"/>
    <cellStyle name="Comma [0] 4 2 5 5 5" xfId="46134"/>
    <cellStyle name="Comma [0] 3 2 2 8 6 4 4" xfId="46135"/>
    <cellStyle name="Comma [0] 4 2 5 5 6" xfId="46136"/>
    <cellStyle name="Comma [0] 3 2 2 8 6 4 5" xfId="46137"/>
    <cellStyle name="Comma [0] 3 2 2 8 6 5" xfId="46138"/>
    <cellStyle name="Comma [0] 4 2 5 6 3" xfId="46139"/>
    <cellStyle name="Comma [0] 3 2 2 8 6 5 2" xfId="46140"/>
    <cellStyle name="Comma [0] 4 2 5 6 4" xfId="46141"/>
    <cellStyle name="Comma [0] 3 4 6 4 2 2" xfId="46142"/>
    <cellStyle name="Comma [0] 3 2 2 8 6 5 3" xfId="46143"/>
    <cellStyle name="Comma [0] 5 6 2 5 2 2" xfId="46144"/>
    <cellStyle name="Comma [0] 4 2 5 6 5" xfId="46145"/>
    <cellStyle name="Comma [0] 3 4 6 4 2 3" xfId="46146"/>
    <cellStyle name="Comma [0] 3 2 2 8 6 5 4" xfId="46147"/>
    <cellStyle name="Comma [0] 4 2 5 6 6" xfId="46148"/>
    <cellStyle name="Comma [0] 4 10 3 3 2 2" xfId="46149"/>
    <cellStyle name="Comma [0] 3 4 6 4 2 4" xfId="46150"/>
    <cellStyle name="Comma [0] 3 2 2 8 6 5 5" xfId="46151"/>
    <cellStyle name="Comma [0] 3 2 2 8 6 6" xfId="46152"/>
    <cellStyle name="Comma [0] 4 2 5 7 3" xfId="46153"/>
    <cellStyle name="Comma [0] 3 2 2 8 6 6 2" xfId="46154"/>
    <cellStyle name="Comma [0] 5 14 3 2 3" xfId="46155"/>
    <cellStyle name="Comma [0] 4 2 5 8 3" xfId="46156"/>
    <cellStyle name="Comma [0] 3 2 2 8 6 7 2" xfId="46157"/>
    <cellStyle name="Comma [0] 3 2 2 8 7" xfId="46158"/>
    <cellStyle name="Comma [0] 3 2 2 8 7 10" xfId="46159"/>
    <cellStyle name="Comma [0] 3 2 2 8 7 2" xfId="46160"/>
    <cellStyle name="Comma [0] 4 2 6 3 3" xfId="46161"/>
    <cellStyle name="Comma [0] 3 2 2 8 7 2 2" xfId="46162"/>
    <cellStyle name="Comma [0] 4 2 6 3 3 5" xfId="46163"/>
    <cellStyle name="Comma [0] 3 2 2 8 7 2 2 5" xfId="46164"/>
    <cellStyle name="Comma [0] 4 2 6 3 4" xfId="46165"/>
    <cellStyle name="Comma [0] 3 2 2 8 7 2 3" xfId="46166"/>
    <cellStyle name="Comma [0] 4 2 6 3 4 2" xfId="46167"/>
    <cellStyle name="Comma [0] 3 2 2 8 7 2 3 2" xfId="46168"/>
    <cellStyle name="Comma [0] 4 2 6 3 5" xfId="46169"/>
    <cellStyle name="Comma [0] 3 2 2 8 7 2 4" xfId="46170"/>
    <cellStyle name="Comma [0] 4 2 6 3 5 2" xfId="46171"/>
    <cellStyle name="Comma [0] 3 2 2 8 7 2 4 2" xfId="46172"/>
    <cellStyle name="Comma [0] 4 2 6 3 7" xfId="46173"/>
    <cellStyle name="Comma [0] 4 2 4 3 5 2 2" xfId="46174"/>
    <cellStyle name="Comma [0] 3 2 2 8 7 2 6" xfId="46175"/>
    <cellStyle name="Comma [0] 4 2 6 3 8" xfId="46176"/>
    <cellStyle name="Comma [0] 3 2 2 8 7 2 7" xfId="46177"/>
    <cellStyle name="Comma [0] 4 2 6 4 3" xfId="46178"/>
    <cellStyle name="Comma [0] 3 2 2 8 7 3 2" xfId="46179"/>
    <cellStyle name="Comma [0] 4 2 6 4 3 2 2" xfId="46180"/>
    <cellStyle name="Comma [0] 3 2 2 8 7 3 2 2 2" xfId="46181"/>
    <cellStyle name="Comma [0] 4 2 6 4 3 5" xfId="46182"/>
    <cellStyle name="Comma [0] 3 2 2 8 7 3 2 5" xfId="46183"/>
    <cellStyle name="Comma [0] 4 2 6 4 4" xfId="46184"/>
    <cellStyle name="Comma [0] 3 2 2 8 7 3 3" xfId="46185"/>
    <cellStyle name="Comma [0] 4 2 6 4 5" xfId="46186"/>
    <cellStyle name="Comma [0] 3 2 2 8 7 3 4" xfId="46187"/>
    <cellStyle name="Comma [0] 4 2 6 4 7" xfId="46188"/>
    <cellStyle name="Comma [0] 3 2 2 8 7 3 6" xfId="46189"/>
    <cellStyle name="Comma [0] 4 2 6 4 8" xfId="46190"/>
    <cellStyle name="Comma [0] 3 2 2 8 7 3 7" xfId="46191"/>
    <cellStyle name="Comma [0] 3 2 2 8 7 4" xfId="46192"/>
    <cellStyle name="Comma [0] 4 2 6 5 3" xfId="46193"/>
    <cellStyle name="Comma [0] 3 2 2 8 7 4 2" xfId="46194"/>
    <cellStyle name="Comma [0] 4 2 6 5 4" xfId="46195"/>
    <cellStyle name="Comma [0] 3 2 2 8 7 4 3" xfId="46196"/>
    <cellStyle name="Comma [0] 4 2 6 5 6" xfId="46197"/>
    <cellStyle name="Comma [0] 3 2 2 8 7 4 5" xfId="46198"/>
    <cellStyle name="Comma [0] 3 2 2 8 7 5" xfId="46199"/>
    <cellStyle name="Comma [0] 4 2 6 6 3" xfId="46200"/>
    <cellStyle name="Comma [0] 3 2 2 8 7 5 2" xfId="46201"/>
    <cellStyle name="Comma [0] 4 2 6 6 4" xfId="46202"/>
    <cellStyle name="Comma [0] 3 4 6 5 2 2" xfId="46203"/>
    <cellStyle name="Comma [0] 3 2 2 8 7 5 3" xfId="46204"/>
    <cellStyle name="Comma [0] 4 2 6 6 5" xfId="46205"/>
    <cellStyle name="Comma [0] 3 4 6 5 2 3" xfId="46206"/>
    <cellStyle name="Comma [0] 3 2 2 8 7 5 4" xfId="46207"/>
    <cellStyle name="Comma [0] 4 2 6 6 6" xfId="46208"/>
    <cellStyle name="Comma [0] 4 10 3 4 2 2" xfId="46209"/>
    <cellStyle name="Comma [0] 3 4 6 5 2 4" xfId="46210"/>
    <cellStyle name="Comma [0] 3 3 8 5 10" xfId="46211"/>
    <cellStyle name="Comma [0] 3 2 2 8 7 5 5" xfId="46212"/>
    <cellStyle name="Comma [0] 4 2 6 8 3" xfId="46213"/>
    <cellStyle name="Comma [0] 3 2 2 8 7 7 2" xfId="46214"/>
    <cellStyle name="Comma [0] 3 2 2 8 8" xfId="46215"/>
    <cellStyle name="Comma [0] 3 2 2 8 8 2" xfId="46216"/>
    <cellStyle name="Comma [0] 4 2 7 3 3" xfId="46217"/>
    <cellStyle name="Comma [0] 3 2 2 8 8 2 2" xfId="46218"/>
    <cellStyle name="Comma [0] 4 2 7 3 4" xfId="46219"/>
    <cellStyle name="Comma [0] 3 2 2 8 8 2 3" xfId="46220"/>
    <cellStyle name="Comma [0] 4 2 7 3 5" xfId="46221"/>
    <cellStyle name="Comma [0] 3 2 2 8 8 2 4" xfId="46222"/>
    <cellStyle name="Comma [0] 3 2 2 8 8 3" xfId="46223"/>
    <cellStyle name="Comma [0] 4 2 7 4 3" xfId="46224"/>
    <cellStyle name="Comma [0] 3 2 2 8 8 3 2" xfId="46225"/>
    <cellStyle name="Comma [0] 3 2 2 8 8 4" xfId="46226"/>
    <cellStyle name="Comma [0] 4 2 7 5 3" xfId="46227"/>
    <cellStyle name="Comma [0] 3 3 2 4 2 2 5" xfId="46228"/>
    <cellStyle name="Comma [0] 3 2 2 8 8 4 2" xfId="46229"/>
    <cellStyle name="Comma [0] 3 2 2 8 8 5" xfId="46230"/>
    <cellStyle name="Comma [0] 3 2 2 8 8 7" xfId="46231"/>
    <cellStyle name="Comma [0] 3 2 2 8 9" xfId="46232"/>
    <cellStyle name="Comma [0] 3 2 2 8 9 2" xfId="46233"/>
    <cellStyle name="Comma [0] 4 2 8 3 3" xfId="46234"/>
    <cellStyle name="Comma [0] 3 2 2 8 9 2 2" xfId="46235"/>
    <cellStyle name="Comma [0] 4 2 8 3 4" xfId="46236"/>
    <cellStyle name="Comma [0] 3 2 2 8 9 2 3" xfId="46237"/>
    <cellStyle name="Comma [0] 4 2 8 3 5" xfId="46238"/>
    <cellStyle name="Comma [0] 3 2 2 8 9 2 4" xfId="46239"/>
    <cellStyle name="Comma [0] 4 2 8 3 6" xfId="46240"/>
    <cellStyle name="Comma [0] 3 2 2 8 9 2 5" xfId="46241"/>
    <cellStyle name="Comma [0] 3 2 2 8 9 3" xfId="46242"/>
    <cellStyle name="Comma [0] 4 2 8 4 3" xfId="46243"/>
    <cellStyle name="Comma [0] 3 2 2 8 9 3 2" xfId="46244"/>
    <cellStyle name="Comma [0] 3 2 2 8 9 4" xfId="46245"/>
    <cellStyle name="Comma [0] 4 2 8 5 3" xfId="46246"/>
    <cellStyle name="Comma [0] 3 3 2 4 3 2 5" xfId="46247"/>
    <cellStyle name="Comma [0] 3 2 2 8 9 4 2" xfId="46248"/>
    <cellStyle name="Comma [0] 3 2 2 8 9 5" xfId="46249"/>
    <cellStyle name="Comma [0] 3 2 2 8 9 7" xfId="46250"/>
    <cellStyle name="Comma [0] 3 2 2 9" xfId="46251"/>
    <cellStyle name="Comma [0] 3 2 2 9 10" xfId="46252"/>
    <cellStyle name="Comma [0] 4 3 14 5" xfId="46253"/>
    <cellStyle name="Comma [0] 3 2 2 9 10 2 2" xfId="46254"/>
    <cellStyle name="Comma [0] 4 7 5 2 2 3" xfId="46255"/>
    <cellStyle name="Comma [0] 4 3 14 5 2" xfId="46256"/>
    <cellStyle name="Comma [0] 3 2 2 9 10 2 2 2" xfId="46257"/>
    <cellStyle name="Comma [0] 4 3 14 6" xfId="46258"/>
    <cellStyle name="Comma [0] 3 2 2 9 10 2 3" xfId="46259"/>
    <cellStyle name="Comma [0] 4 3 14 7" xfId="46260"/>
    <cellStyle name="Comma [0] 3 2 2 9 10 2 4" xfId="46261"/>
    <cellStyle name="Comma [0] 4 3 14 8" xfId="46262"/>
    <cellStyle name="Comma [0] 3 2 2 9 10 2 5" xfId="46263"/>
    <cellStyle name="Comma [0] 4 3 20 5" xfId="46264"/>
    <cellStyle name="Comma [0] 4 3 15 5" xfId="46265"/>
    <cellStyle name="Comma [0] 3 2 2 9 10 3 2" xfId="46266"/>
    <cellStyle name="Comma [0] 3 2 2 9 11" xfId="46267"/>
    <cellStyle name="Comma [0] 3 2 2 9 11 2" xfId="46268"/>
    <cellStyle name="Comma [0] 5 2 8 2 2 3" xfId="46269"/>
    <cellStyle name="Comma [0] 3 2 2 9 11 2 2" xfId="46270"/>
    <cellStyle name="Comma [0] 3 2 2 9 11 3" xfId="46271"/>
    <cellStyle name="Comma [0] 3 2 2 9 11 5" xfId="46272"/>
    <cellStyle name="Comma [0] 3 2 2 9 12" xfId="46273"/>
    <cellStyle name="Comma [0] 3 2 2 9 12 2" xfId="46274"/>
    <cellStyle name="Comma [0] 5 2 8 3 2 3" xfId="46275"/>
    <cellStyle name="Comma [0] 3 2 2 9 12 2 2" xfId="46276"/>
    <cellStyle name="Comma [0] 3 2 2 9 12 5" xfId="46277"/>
    <cellStyle name="Comma [0] 4 3 8 5 6 2" xfId="46278"/>
    <cellStyle name="Comma [0] 3 2 2 9 13" xfId="46279"/>
    <cellStyle name="Comma [0] 3 2 2 9 13 2" xfId="46280"/>
    <cellStyle name="Comma [0] 3 2 2 9 14" xfId="46281"/>
    <cellStyle name="Comma [0] 3 2 2 9 14 2" xfId="46282"/>
    <cellStyle name="Comma [0] 3 2 2 9 15" xfId="46283"/>
    <cellStyle name="Comma [0] 3 2 2 9 16" xfId="46284"/>
    <cellStyle name="Comma [0] 3 2 2 9 17" xfId="46285"/>
    <cellStyle name="Comma [0] 3 2 2 9 2" xfId="46286"/>
    <cellStyle name="Comma [0] 5 6 7 3 2 5" xfId="46287"/>
    <cellStyle name="Comma [0] 3 2 2 9 2 2" xfId="46288"/>
    <cellStyle name="Comma [0] 3 2 2 9 2 2 2" xfId="46289"/>
    <cellStyle name="Comma [0] 3 2 2 9 2 2 2 2" xfId="46290"/>
    <cellStyle name="Comma [0] 3 2 2 9 2 2 2 2 2" xfId="46291"/>
    <cellStyle name="Comma [0] 3 2 2 9 2 2 2 3" xfId="46292"/>
    <cellStyle name="Comma [0] 3 4 4 5 3 2 2" xfId="46293"/>
    <cellStyle name="Comma [0] 3 2 2 9 2 2 3" xfId="46294"/>
    <cellStyle name="Comma [0] 3 4 4 5 3 2 2 2" xfId="46295"/>
    <cellStyle name="Comma [0] 3 2 2 9 2 2 3 2" xfId="46296"/>
    <cellStyle name="Comma [0] 3 4 4 5 3 2 3" xfId="46297"/>
    <cellStyle name="Comma [0] 3 2 2 9 2 2 4" xfId="46298"/>
    <cellStyle name="Comma [0] 3 2 2 9 2 2 4 2" xfId="46299"/>
    <cellStyle name="Comma [0] 3 4 4 5 3 2 4" xfId="46300"/>
    <cellStyle name="Comma [0] 3 2 2 9 2 2 5" xfId="46301"/>
    <cellStyle name="Comma [0] 3 2 2 9 2 2 7" xfId="46302"/>
    <cellStyle name="Comma [0] 3 2 2 9 2 3 2 2 2" xfId="46303"/>
    <cellStyle name="Comma [0] 3 2 2 9 2 3 2 3" xfId="46304"/>
    <cellStyle name="Comma [0] 3 2 2 9 2 3 3 2" xfId="46305"/>
    <cellStyle name="Comma [0] 3 2 2 9 2 3 4 2" xfId="46306"/>
    <cellStyle name="Comma [0] 3 2 2 9 2 3 6" xfId="46307"/>
    <cellStyle name="Comma [0] 3 2 2 9 2 3 7" xfId="46308"/>
    <cellStyle name="Comma [0] 3 2 9 7 10" xfId="46309"/>
    <cellStyle name="Comma [0] 3 2 2 9 2 4 2 2" xfId="46310"/>
    <cellStyle name="Comma [0] 4 3 5 4 3 2 4" xfId="46311"/>
    <cellStyle name="Comma [0] 3 4 4 5 3 4 2" xfId="46312"/>
    <cellStyle name="Comma [0] 3 2 2 9 2 4 3" xfId="46313"/>
    <cellStyle name="Comma [0] 4 3 5 4 3 2 5" xfId="46314"/>
    <cellStyle name="Comma [0] 3 2 2 9 2 4 4" xfId="46315"/>
    <cellStyle name="Comma [0] 3 2 2 9 2 4 5" xfId="46316"/>
    <cellStyle name="Comma [0] 3 2 2 9 2 5 2 2" xfId="46317"/>
    <cellStyle name="Comma [0] 3 2 2 9 2 5 4" xfId="46318"/>
    <cellStyle name="Comma [0] 3 2 2 9 2 5 5" xfId="46319"/>
    <cellStyle name="Comma [0] 3 2 2 9 2 7 2" xfId="46320"/>
    <cellStyle name="Comma [0] 3 2 2 9 3" xfId="46321"/>
    <cellStyle name="Comma [0] 3 2 2 9 3 2" xfId="46322"/>
    <cellStyle name="Comma [0] 4 3 2 3 3" xfId="46323"/>
    <cellStyle name="Comma [0] 3 2 2 9 3 2 2" xfId="46324"/>
    <cellStyle name="Comma [0] 4 3 2 3 3 2" xfId="46325"/>
    <cellStyle name="Comma [0] 3 2 2 9 3 2 2 2" xfId="46326"/>
    <cellStyle name="Comma [0] 4 3 2 3 3 2 2" xfId="46327"/>
    <cellStyle name="Comma [0] 3 2 2 9 3 2 2 2 2" xfId="46328"/>
    <cellStyle name="Comma [0] 4 3 2 3 3 3" xfId="46329"/>
    <cellStyle name="Comma [0] 3 2 2 9 3 2 2 3" xfId="46330"/>
    <cellStyle name="Comma [0] 4 3 2 3 3 5" xfId="46331"/>
    <cellStyle name="Comma [0] 3 2 2 9 3 2 2 5" xfId="46332"/>
    <cellStyle name="Comma [0] 4 3 2 3 4" xfId="46333"/>
    <cellStyle name="Comma [0] 3 4 4 5 4 2 2" xfId="46334"/>
    <cellStyle name="Comma [0] 3 2 2 9 3 2 3" xfId="46335"/>
    <cellStyle name="Comma [0] 4 3 2 3 4 2" xfId="46336"/>
    <cellStyle name="Comma [0] 3 2 2 9 3 2 3 2" xfId="46337"/>
    <cellStyle name="Comma [0] 4 3 2 3 5" xfId="46338"/>
    <cellStyle name="Comma [0] 3 2 2 9 3 2 4" xfId="46339"/>
    <cellStyle name="Comma [0] 4 3 2 3 5 2" xfId="46340"/>
    <cellStyle name="Comma [0] 3 2 2 9 3 2 4 2" xfId="46341"/>
    <cellStyle name="Comma [0] 4 3 2 3 6" xfId="46342"/>
    <cellStyle name="Comma [0] 3 2 2 9 3 2 5" xfId="46343"/>
    <cellStyle name="Comma [0] 4 3 2 3 8" xfId="46344"/>
    <cellStyle name="Comma [0] 3 2 2 9 3 2 7" xfId="46345"/>
    <cellStyle name="Comma [0] 5 17 3" xfId="46346"/>
    <cellStyle name="Comma [0] 4 3 2 4 3 2 2" xfId="46347"/>
    <cellStyle name="Comma [0] 3 2 2 9 3 3 2 2 2" xfId="46348"/>
    <cellStyle name="Comma [0] 4 3 2 4 3 3" xfId="46349"/>
    <cellStyle name="Comma [0] 3 2 2 9 3 3 2 3" xfId="46350"/>
    <cellStyle name="Comma [0] 4 3 2 4 3 5" xfId="46351"/>
    <cellStyle name="Comma [0] 3 2 2 9 3 3 2 5" xfId="46352"/>
    <cellStyle name="Comma [0] 4 3 2 4 4 2" xfId="46353"/>
    <cellStyle name="Comma [0] 3 2 2 9 3 3 3 2" xfId="46354"/>
    <cellStyle name="Comma [0] 4 3 2 4 5 2" xfId="46355"/>
    <cellStyle name="Comma [0] 3 2 2 9 3 3 4 2" xfId="46356"/>
    <cellStyle name="Comma [0] 4 3 2 4 7" xfId="46357"/>
    <cellStyle name="Comma [0] 3 2 2 9 3 3 6" xfId="46358"/>
    <cellStyle name="Comma [0] 4 3 2 4 8" xfId="46359"/>
    <cellStyle name="Comma [0] 3 2 2 9 3 3 7" xfId="46360"/>
    <cellStyle name="Comma [0] 4 3 2 5 3 2" xfId="46361"/>
    <cellStyle name="Comma [0] 3 2 2 9 3 4 2 2" xfId="46362"/>
    <cellStyle name="Comma [0] 4 3 2 5 4" xfId="46363"/>
    <cellStyle name="Comma [0] 3 2 2 9 3 4 3" xfId="46364"/>
    <cellStyle name="Comma [0] 4 3 2 5 5" xfId="46365"/>
    <cellStyle name="Comma [0] 3 2 2 9 3 4 4" xfId="46366"/>
    <cellStyle name="Comma [0] 4 3 2 6 3 2" xfId="46367"/>
    <cellStyle name="Comma [0] 3 2 2 9 3 5 2 2" xfId="46368"/>
    <cellStyle name="Comma [0] 5 6 3 2 2 2" xfId="46369"/>
    <cellStyle name="Comma [0] 4 3 2 6 5" xfId="46370"/>
    <cellStyle name="Comma [0] 3 2 2 9 3 5 4" xfId="46371"/>
    <cellStyle name="Comma [0] 4 3 2 7 3" xfId="46372"/>
    <cellStyle name="Comma [0] 3 2 2 9 3 6 2" xfId="46373"/>
    <cellStyle name="Comma [0] 4 3 2 8 3" xfId="46374"/>
    <cellStyle name="Comma [0] 3 2 2 9 3 7 2" xfId="46375"/>
    <cellStyle name="Comma [0] 3 2 2 9 3 9" xfId="46376"/>
    <cellStyle name="Comma [0] 3 2 2 9 4" xfId="46377"/>
    <cellStyle name="Comma [0] 3 2 2 9 4 10" xfId="46378"/>
    <cellStyle name="Comma [0] 3 2 2 9 4 2" xfId="46379"/>
    <cellStyle name="Comma [0] 4 3 3 3 3" xfId="46380"/>
    <cellStyle name="Comma [0] 3 2 2 9 4 2 2" xfId="46381"/>
    <cellStyle name="Comma [0] 4 3 3 3 3 2" xfId="46382"/>
    <cellStyle name="Comma [0] 3 2 2 9 4 2 2 2" xfId="46383"/>
    <cellStyle name="Comma [0] 4 3 3 3 3 2 2" xfId="46384"/>
    <cellStyle name="Comma [0] 3 2 2 9 4 2 2 2 2" xfId="46385"/>
    <cellStyle name="Comma [0] 4 3 3 3 3 3" xfId="46386"/>
    <cellStyle name="Comma [0] 3 2 2 9 4 2 2 3" xfId="46387"/>
    <cellStyle name="Comma [0] 4 3 3 3 3 5" xfId="46388"/>
    <cellStyle name="Comma [0] 3 2 2 9 4 2 2 5" xfId="46389"/>
    <cellStyle name="Comma [0] 4 3 3 3 4" xfId="46390"/>
    <cellStyle name="Comma [0] 3 4 4 5 5 2 2" xfId="46391"/>
    <cellStyle name="Comma [0] 3 2 2 9 4 2 3" xfId="46392"/>
    <cellStyle name="Comma [0] 4 3 3 3 5" xfId="46393"/>
    <cellStyle name="Comma [0] 3 2 2 9 4 2 4" xfId="46394"/>
    <cellStyle name="Comma [0] 4 3 3 3 6" xfId="46395"/>
    <cellStyle name="Comma [0] 3 2 2 9 4 2 5" xfId="46396"/>
    <cellStyle name="Comma [0] 4 3 3 3 7" xfId="46397"/>
    <cellStyle name="Comma [0] 4 2 4 4 2 2 2" xfId="46398"/>
    <cellStyle name="Comma [0] 3 2 2 9 4 2 6" xfId="46399"/>
    <cellStyle name="Comma [0] 4 3 3 3 8" xfId="46400"/>
    <cellStyle name="Comma [0] 4 2 4 4 2 2 3" xfId="46401"/>
    <cellStyle name="Comma [0] 3 2 2 9 4 2 7" xfId="46402"/>
    <cellStyle name="Comma [0] 4 3 3 4 3 2" xfId="46403"/>
    <cellStyle name="Comma [0] 3 2 2 9 4 3 2 2" xfId="46404"/>
    <cellStyle name="Comma [0] 4 3 3 4 3 2 2" xfId="46405"/>
    <cellStyle name="Comma [0] 3 2 2 9 4 3 2 2 2" xfId="46406"/>
    <cellStyle name="Comma [0] 4 3 3 4 3 3" xfId="46407"/>
    <cellStyle name="Comma [0] 3 2 2 9 4 3 2 3" xfId="46408"/>
    <cellStyle name="Comma [0] 4 3 3 4 3 5" xfId="46409"/>
    <cellStyle name="Comma [0] 3 2 2 9 4 3 2 5" xfId="46410"/>
    <cellStyle name="Comma [0] 4 3 3 4 4" xfId="46411"/>
    <cellStyle name="Comma [0] 3 2 2 9 4 3 3" xfId="46412"/>
    <cellStyle name="Comma [0] 4 3 3 4 5" xfId="46413"/>
    <cellStyle name="Comma [0] 3 2 2 9 4 3 4" xfId="46414"/>
    <cellStyle name="Comma [0] 4 3 3 4 6" xfId="46415"/>
    <cellStyle name="Comma [0] 3 2 2 9 4 3 5" xfId="46416"/>
    <cellStyle name="Comma [0] 4 3 3 4 7" xfId="46417"/>
    <cellStyle name="Comma [0] 4 2 4 4 2 3 2" xfId="46418"/>
    <cellStyle name="Comma [0] 3 2 2 9 4 3 6" xfId="46419"/>
    <cellStyle name="Comma [0] 4 3 3 4 8" xfId="46420"/>
    <cellStyle name="Comma [0] 3 2 2 9 4 3 7" xfId="46421"/>
    <cellStyle name="Comma [0] 4 3 3 5 3" xfId="46422"/>
    <cellStyle name="Comma [0] 3 2 2 9 4 4 2" xfId="46423"/>
    <cellStyle name="Comma [0] 4 3 3 5 3 2" xfId="46424"/>
    <cellStyle name="Comma [0] 3 2 2 9 4 4 2 2" xfId="46425"/>
    <cellStyle name="Comma [0] 4 3 3 5 4" xfId="46426"/>
    <cellStyle name="Comma [0] 3 2 2 9 4 4 3" xfId="46427"/>
    <cellStyle name="Comma [0] 4 3 3 5 5" xfId="46428"/>
    <cellStyle name="Comma [0] 3 2 2 9 4 4 4" xfId="46429"/>
    <cellStyle name="Comma [0] 4 3 3 6 3" xfId="46430"/>
    <cellStyle name="Comma [0] 3 2 2 9 4 5 2" xfId="46431"/>
    <cellStyle name="Comma [0] 4 3 3 6 3 2" xfId="46432"/>
    <cellStyle name="Comma [0] 3 2 2 9 4 5 2 2" xfId="46433"/>
    <cellStyle name="Comma [0] 4 3 3 6 4" xfId="46434"/>
    <cellStyle name="Comma [0] 3 4 7 2 2 2" xfId="46435"/>
    <cellStyle name="Comma [0] 3 2 2 9 4 5 3" xfId="46436"/>
    <cellStyle name="Comma [0] 5 6 3 3 2 2" xfId="46437"/>
    <cellStyle name="Comma [0] 4 3 3 6 5" xfId="46438"/>
    <cellStyle name="Comma [0] 3 4 7 2 2 3" xfId="46439"/>
    <cellStyle name="Comma [0] 3 2 2 9 4 5 4" xfId="46440"/>
    <cellStyle name="Comma [0] 4 3 3 7 3" xfId="46441"/>
    <cellStyle name="Comma [0] 3 2 2 9 4 6 2" xfId="46442"/>
    <cellStyle name="Comma [0] 3 2 2 9 4 7" xfId="46443"/>
    <cellStyle name="Comma [0] 4 3 3 8 3" xfId="46444"/>
    <cellStyle name="Comma [0] 3 2 2 9 4 7 2" xfId="46445"/>
    <cellStyle name="Comma [0] 3 2 2 9 4 8" xfId="46446"/>
    <cellStyle name="Comma [0] 3 2 2 9 5" xfId="46447"/>
    <cellStyle name="Comma [0] 3 2 2 9 5 10" xfId="46448"/>
    <cellStyle name="Comma [0] 3 2 2 9 5 2" xfId="46449"/>
    <cellStyle name="Comma [0] 4 3 4 3 3" xfId="46450"/>
    <cellStyle name="Comma [0] 3 2 2 9 5 2 2" xfId="46451"/>
    <cellStyle name="Comma [0] 4 3 4 3 3 2" xfId="46452"/>
    <cellStyle name="Comma [0] 3 2 2 9 5 2 2 2" xfId="46453"/>
    <cellStyle name="Comma [0] 4 3 4 3 3 2 2" xfId="46454"/>
    <cellStyle name="Comma [0] 3 2 2 9 5 2 2 2 2" xfId="46455"/>
    <cellStyle name="Comma [0] 4 3 4 3 3 3" xfId="46456"/>
    <cellStyle name="Comma [0] 3 2 2 9 5 2 2 3" xfId="46457"/>
    <cellStyle name="Comma [0] 4 3 4 3 3 5" xfId="46458"/>
    <cellStyle name="Comma [0] 3 2 2 9 5 2 2 5" xfId="46459"/>
    <cellStyle name="Comma [0] 4 3 4 3 4" xfId="46460"/>
    <cellStyle name="Comma [0] 3 2 2 9 5 2 3" xfId="46461"/>
    <cellStyle name="Comma [0] 4 3 4 3 5" xfId="46462"/>
    <cellStyle name="Comma [0] 3 2 2 9 5 2 4" xfId="46463"/>
    <cellStyle name="Comma [0] 4 3 4 3 5 2" xfId="46464"/>
    <cellStyle name="Comma [0] 3 2 3 5" xfId="46465"/>
    <cellStyle name="Comma [0] 3 2 2 9 5 2 4 2" xfId="46466"/>
    <cellStyle name="Comma [0] 4 3 4 3 6" xfId="46467"/>
    <cellStyle name="Comma [0] 3 2 2 9 5 2 5" xfId="46468"/>
    <cellStyle name="Comma [0] 4 3 4 4 3 2" xfId="46469"/>
    <cellStyle name="Comma [0] 3 2 2 9 5 3 2 2" xfId="46470"/>
    <cellStyle name="Comma [0] 4 3 4 4 3 2 2" xfId="46471"/>
    <cellStyle name="Comma [0] 3 2 2 9 5 3 2 2 2" xfId="46472"/>
    <cellStyle name="Comma [0] 4 3 4 4 3 3" xfId="46473"/>
    <cellStyle name="Comma [0] 3 2 2 9 5 3 2 3" xfId="46474"/>
    <cellStyle name="Comma [0] 4 3 4 4 3 5" xfId="46475"/>
    <cellStyle name="Comma [0] 3 2 2 9 5 3 2 5" xfId="46476"/>
    <cellStyle name="Comma [0] 4 3 4 4 4" xfId="46477"/>
    <cellStyle name="Comma [0] 3 2 2 9 5 3 3" xfId="46478"/>
    <cellStyle name="Comma [0] 4 3 4 4 4 2" xfId="46479"/>
    <cellStyle name="Comma [0] 3 3 2 5" xfId="46480"/>
    <cellStyle name="Comma [0] 3 2 2 9 5 3 3 2" xfId="46481"/>
    <cellStyle name="Comma [0] 4 3 4 4 5" xfId="46482"/>
    <cellStyle name="Comma [0] 3 2 2 9 5 3 4" xfId="46483"/>
    <cellStyle name="Comma [0] 4 3 4 4 5 2" xfId="46484"/>
    <cellStyle name="Comma [0] 3 3 3 5" xfId="46485"/>
    <cellStyle name="Comma [0] 3 2 2 9 5 3 4 2" xfId="46486"/>
    <cellStyle name="Comma [0] 4 3 4 4 6" xfId="46487"/>
    <cellStyle name="Comma [0] 3 2 2 9 5 3 5" xfId="46488"/>
    <cellStyle name="Comma [0] 4 3 4 4 7" xfId="46489"/>
    <cellStyle name="Comma [0] 4 2 4 4 3 3 2" xfId="46490"/>
    <cellStyle name="Comma [0] 3 2 2 9 5 3 6" xfId="46491"/>
    <cellStyle name="Comma [0] 4 3 4 5 3" xfId="46492"/>
    <cellStyle name="Comma [0] 3 2 2 9 5 4 2" xfId="46493"/>
    <cellStyle name="Comma [0] 4 3 4 5 3 2" xfId="46494"/>
    <cellStyle name="Comma [0] 3 2 2 9 5 4 2 2" xfId="46495"/>
    <cellStyle name="Comma [0] 4 3 4 5 4" xfId="46496"/>
    <cellStyle name="Comma [0] 3 2 2 9 5 4 3" xfId="46497"/>
    <cellStyle name="Comma [0] 4 3 4 5 5" xfId="46498"/>
    <cellStyle name="Comma [0] 3 2 2 9 5 4 4" xfId="46499"/>
    <cellStyle name="Comma [0] 4 3 4 6 3" xfId="46500"/>
    <cellStyle name="Comma [0] 3 2 2 9 5 5 2" xfId="46501"/>
    <cellStyle name="Comma [0] 4 3 4 6 3 2" xfId="46502"/>
    <cellStyle name="Comma [0] 3 2 2 9 5 5 2 2" xfId="46503"/>
    <cellStyle name="Comma [0] 4 3 4 6 4" xfId="46504"/>
    <cellStyle name="Comma [0] 3 4 7 3 2 2" xfId="46505"/>
    <cellStyle name="Comma [0] 3 2 2 9 5 5 3" xfId="46506"/>
    <cellStyle name="Comma [0] 5 6 3 4 2 2" xfId="46507"/>
    <cellStyle name="Comma [0] 4 3 4 6 5" xfId="46508"/>
    <cellStyle name="Comma [0] 3 4 7 3 2 3" xfId="46509"/>
    <cellStyle name="Comma [0] 3 2 2 9 5 5 4" xfId="46510"/>
    <cellStyle name="Comma [0] 4 3 4 6 6" xfId="46511"/>
    <cellStyle name="Comma [0] 4 10 4 2 2 2" xfId="46512"/>
    <cellStyle name="Comma [0] 3 4 7 3 2 4" xfId="46513"/>
    <cellStyle name="Comma [0] 3 2 2 9 5 5 5" xfId="46514"/>
    <cellStyle name="Comma [0] 4 3 4 7 3" xfId="46515"/>
    <cellStyle name="Comma [0] 3 2 2 9 5 6 2" xfId="46516"/>
    <cellStyle name="Comma [0] 4 3 4 8 3" xfId="46517"/>
    <cellStyle name="Comma [0] 3 2 2 9 5 7 2" xfId="46518"/>
    <cellStyle name="Comma [0] 3 2 2 9 6" xfId="46519"/>
    <cellStyle name="Comma [0] 3 2 2 9 6 10" xfId="46520"/>
    <cellStyle name="Comma [0] 3 2 2 9 6 2" xfId="46521"/>
    <cellStyle name="Comma [0] 4 3 5 3 3" xfId="46522"/>
    <cellStyle name="Comma [0] 3 2 2 9 6 2 2" xfId="46523"/>
    <cellStyle name="Comma [0] 4 3 5 3 3 2" xfId="46524"/>
    <cellStyle name="Comma [0] 3 2 2 9 6 2 2 2" xfId="46525"/>
    <cellStyle name="Comma [0] 4 3 5 3 3 2 2" xfId="46526"/>
    <cellStyle name="Comma [0] 3 2 2 9 6 2 2 2 2" xfId="46527"/>
    <cellStyle name="Comma [0] 4 3 5 3 3 5" xfId="46528"/>
    <cellStyle name="Comma [0] 3 2 2 9 6 2 2 5" xfId="46529"/>
    <cellStyle name="Comma [0] 4 3 5 3 4" xfId="46530"/>
    <cellStyle name="Comma [0] 3 2 2 9 6 2 3" xfId="46531"/>
    <cellStyle name="Comma [0] 4 3 5 3 4 2" xfId="46532"/>
    <cellStyle name="Comma [0] 4 2 2 5" xfId="46533"/>
    <cellStyle name="Comma [0] 3 2 2 9 6 2 3 2" xfId="46534"/>
    <cellStyle name="Comma [0] 4 3 5 3 5" xfId="46535"/>
    <cellStyle name="Comma [0] 3 2 2 9 6 2 4" xfId="46536"/>
    <cellStyle name="Comma [0] 4 3 5 3 5 2" xfId="46537"/>
    <cellStyle name="Comma [0] 4 2 3 5" xfId="46538"/>
    <cellStyle name="Comma [0] 3 2 2 9 6 2 4 2" xfId="46539"/>
    <cellStyle name="Comma [0] 4 3 5 3 6" xfId="46540"/>
    <cellStyle name="Comma [0] 3 2 2 9 6 2 5" xfId="46541"/>
    <cellStyle name="Comma [0] 4 3 5 3 7" xfId="46542"/>
    <cellStyle name="Comma [0] 4 2 4 4 4 2 2" xfId="46543"/>
    <cellStyle name="Comma [0] 3 2 2 9 6 2 6" xfId="46544"/>
    <cellStyle name="Comma [0] 4 3 5 4 3" xfId="46545"/>
    <cellStyle name="Comma [0] 3 2 2 9 6 3 2" xfId="46546"/>
    <cellStyle name="Comma [0] 4 3 5 4 3 2" xfId="46547"/>
    <cellStyle name="Comma [0] 3 3 4 2 10" xfId="46548"/>
    <cellStyle name="Comma [0] 3 2 2 9 6 3 2 2" xfId="46549"/>
    <cellStyle name="Comma [0] 4 3 5 4 3 2 2" xfId="46550"/>
    <cellStyle name="Comma [0] 3 2 2 9 6 3 2 2 2" xfId="46551"/>
    <cellStyle name="Comma [0] 4 3 5 4 3 3" xfId="46552"/>
    <cellStyle name="Comma [0] 3 2 2 9 6 3 2 3" xfId="46553"/>
    <cellStyle name="Comma [0] 4 3 5 4 3 5" xfId="46554"/>
    <cellStyle name="Comma [0] 3 2 2 9 6 3 2 5" xfId="46555"/>
    <cellStyle name="Comma [0] 4 3 5 4 4" xfId="46556"/>
    <cellStyle name="Comma [0] 3 2 2 9 6 3 3" xfId="46557"/>
    <cellStyle name="Comma [0] 4 3 5 4 4 2" xfId="46558"/>
    <cellStyle name="Comma [0] 4 3 2 5" xfId="46559"/>
    <cellStyle name="Comma [0] 3 2 2 9 6 3 3 2" xfId="46560"/>
    <cellStyle name="Comma [0] 4 3 5 4 5" xfId="46561"/>
    <cellStyle name="Comma [0] 3 2 2 9 6 3 4" xfId="46562"/>
    <cellStyle name="Comma [0] 4 3 5 4 5 2" xfId="46563"/>
    <cellStyle name="Comma [0] 4 3 3 5" xfId="46564"/>
    <cellStyle name="Comma [0] 3 2 2 9 6 3 4 2" xfId="46565"/>
    <cellStyle name="Comma [0] 4 3 5 4 6" xfId="46566"/>
    <cellStyle name="Comma [0] 3 2 2 9 6 3 5" xfId="46567"/>
    <cellStyle name="Comma [0] 4 3 5 4 7" xfId="46568"/>
    <cellStyle name="Comma [0] 3 2 2 9 6 3 6" xfId="46569"/>
    <cellStyle name="Comma [0] 3 2 2 9 6 4" xfId="46570"/>
    <cellStyle name="Comma [0] 4 3 5 5 3" xfId="46571"/>
    <cellStyle name="Comma [0] 3 2 2 9 6 4 2" xfId="46572"/>
    <cellStyle name="Comma [0] 4 3 5 5 3 2" xfId="46573"/>
    <cellStyle name="Comma [0] 3 3 4 7 10" xfId="46574"/>
    <cellStyle name="Comma [0] 3 2 2 9 6 4 2 2" xfId="46575"/>
    <cellStyle name="Comma [0] 4 3 5 5 4" xfId="46576"/>
    <cellStyle name="Comma [0] 3 2 2 9 6 4 3" xfId="46577"/>
    <cellStyle name="Comma [0] 4 3 5 5 5" xfId="46578"/>
    <cellStyle name="Comma [0] 3 2 2 9 6 4 4" xfId="46579"/>
    <cellStyle name="Comma [0] 3 2 2 9 6 5" xfId="46580"/>
    <cellStyle name="Comma [0] 4 3 5 6 3" xfId="46581"/>
    <cellStyle name="Comma [0] 3 2 2 9 6 5 2" xfId="46582"/>
    <cellStyle name="Comma [0] 4 3 5 6 3 2" xfId="46583"/>
    <cellStyle name="Comma [0] 3 2 2 9 6 5 2 2" xfId="46584"/>
    <cellStyle name="Comma [0] 4 3 5 6 4" xfId="46585"/>
    <cellStyle name="Comma [0] 3 4 7 4 2 2" xfId="46586"/>
    <cellStyle name="Comma [0] 3 2 2 9 6 5 3" xfId="46587"/>
    <cellStyle name="Comma [0] 5 6 3 5 2 2" xfId="46588"/>
    <cellStyle name="Comma [0] 4 3 5 6 5" xfId="46589"/>
    <cellStyle name="Comma [0] 3 4 7 4 2 3" xfId="46590"/>
    <cellStyle name="Comma [0] 3 2 2 9 6 5 4" xfId="46591"/>
    <cellStyle name="Comma [0] 4 3 5 6 6" xfId="46592"/>
    <cellStyle name="Comma [0] 4 10 4 3 2 2" xfId="46593"/>
    <cellStyle name="Comma [0] 3 4 7 4 2 4" xfId="46594"/>
    <cellStyle name="Comma [0] 3 2 2 9 6 5 5" xfId="46595"/>
    <cellStyle name="Comma [0] 3 2 2 9 6 6" xfId="46596"/>
    <cellStyle name="Comma [0] 4 3 5 7 3" xfId="46597"/>
    <cellStyle name="Comma [0] 3 2 2 9 6 6 2" xfId="46598"/>
    <cellStyle name="Comma [0] 3 2 2 9 6 7" xfId="46599"/>
    <cellStyle name="Comma [0] 4 3 5 8 3" xfId="46600"/>
    <cellStyle name="Comma [0] 3 2 8 10 2 3" xfId="46601"/>
    <cellStyle name="Comma [0] 3 2 2 9 6 7 2" xfId="46602"/>
    <cellStyle name="Comma [0] 3 2 2 9 6 9" xfId="46603"/>
    <cellStyle name="Comma [0] 3 2 2 9 7" xfId="46604"/>
    <cellStyle name="Comma [0] 3 2 2 9 7 2" xfId="46605"/>
    <cellStyle name="Comma [0] 4 3 6 3 3" xfId="46606"/>
    <cellStyle name="Comma [0] 3 2 2 9 7 2 2" xfId="46607"/>
    <cellStyle name="Comma [0] 4 3 6 3 3 2" xfId="46608"/>
    <cellStyle name="Comma [0] 3 2 2 9 7 2 2 2" xfId="46609"/>
    <cellStyle name="Comma [0] 4 3 6 3 3 2 2" xfId="46610"/>
    <cellStyle name="Comma [0] 3 2 2 9 7 2 2 2 2" xfId="46611"/>
    <cellStyle name="Comma [0] 4 3 6 3 4" xfId="46612"/>
    <cellStyle name="Comma [0] 3 2 2 9 7 2 3" xfId="46613"/>
    <cellStyle name="Comma [0] 5 2 2 5" xfId="46614"/>
    <cellStyle name="Comma [0] 4 3 6 3 4 2" xfId="46615"/>
    <cellStyle name="Comma [0] 3 2 2 9 7 2 3 2" xfId="46616"/>
    <cellStyle name="Comma [0] 4 3 6 3 5" xfId="46617"/>
    <cellStyle name="Comma [0] 3 2 2 9 7 2 4" xfId="46618"/>
    <cellStyle name="Comma [0] 5 2 3 5" xfId="46619"/>
    <cellStyle name="Comma [0] 4 3 6 3 5 2" xfId="46620"/>
    <cellStyle name="Comma [0] 3 2 2 9 7 2 4 2" xfId="46621"/>
    <cellStyle name="Comma [0] 4 3 6 3 7" xfId="46622"/>
    <cellStyle name="Comma [0] 4 2 4 4 5 2 2" xfId="46623"/>
    <cellStyle name="Comma [0] 3 2 2 9 7 2 6" xfId="46624"/>
    <cellStyle name="Comma [0] 4 3 6 3 8" xfId="46625"/>
    <cellStyle name="Comma [0] 3 2 2 9 7 2 7" xfId="46626"/>
    <cellStyle name="Comma [0] 4 3 6 4 3" xfId="46627"/>
    <cellStyle name="Comma [0] 3 2 2 9 7 3 2" xfId="46628"/>
    <cellStyle name="Comma [0] 4 3 6 4 3 2" xfId="46629"/>
    <cellStyle name="Comma [0] 3 3 9 2 10" xfId="46630"/>
    <cellStyle name="Comma [0] 3 2 2 9 7 3 2 2" xfId="46631"/>
    <cellStyle name="Comma [0] 4 3 6 4 3 2 2" xfId="46632"/>
    <cellStyle name="Comma [0] 3 2 2 9 7 3 2 2 2" xfId="46633"/>
    <cellStyle name="Comma [0] 4 3 6 4 4" xfId="46634"/>
    <cellStyle name="Comma [0] 3 2 2 9 7 3 3" xfId="46635"/>
    <cellStyle name="Comma [0] 5 3 2 5" xfId="46636"/>
    <cellStyle name="Comma [0] 4 3 6 4 4 2" xfId="46637"/>
    <cellStyle name="Comma [0] 3 2 2 9 7 3 3 2" xfId="46638"/>
    <cellStyle name="Comma [0] 4 3 6 4 5" xfId="46639"/>
    <cellStyle name="Comma [0] 3 2 2 9 7 3 4" xfId="46640"/>
    <cellStyle name="Comma [0] 5 3 3 5" xfId="46641"/>
    <cellStyle name="Comma [0] 4 3 6 4 5 2" xfId="46642"/>
    <cellStyle name="Comma [0] 3 2 2 9 7 3 4 2" xfId="46643"/>
    <cellStyle name="Comma [0] 4 3 6 4 7" xfId="46644"/>
    <cellStyle name="Comma [0] 3 2 2 9 7 3 6" xfId="46645"/>
    <cellStyle name="Comma [0] 4 3 6 4 8" xfId="46646"/>
    <cellStyle name="Comma [0] 3 2 2 9 7 3 7" xfId="46647"/>
    <cellStyle name="Comma [0] 3 2 2 9 7 4" xfId="46648"/>
    <cellStyle name="Comma [0] 4 3 6 5 3" xfId="46649"/>
    <cellStyle name="Comma [0] 3 2 2 9 7 4 2" xfId="46650"/>
    <cellStyle name="Comma [0] 4 3 6 5 4" xfId="46651"/>
    <cellStyle name="Comma [0] 3 2 2 9 7 4 3" xfId="46652"/>
    <cellStyle name="Comma [0] 4 3 6 5 5" xfId="46653"/>
    <cellStyle name="Comma [0] 3 2 2 9 7 4 4" xfId="46654"/>
    <cellStyle name="Comma [0] 4 3 6 5 6" xfId="46655"/>
    <cellStyle name="Comma [0] 3 2 2 9 7 4 5" xfId="46656"/>
    <cellStyle name="Comma [0] 3 2 2 9 7 5" xfId="46657"/>
    <cellStyle name="Comma [0] 4 3 6 6 3" xfId="46658"/>
    <cellStyle name="Comma [0] 3 2 2 9 7 5 2" xfId="46659"/>
    <cellStyle name="Comma [0] 4 3 6 6 3 2" xfId="46660"/>
    <cellStyle name="Comma [0] 3 2 2 9 7 5 2 2" xfId="46661"/>
    <cellStyle name="Comma [0] 4 3 6 6 4" xfId="46662"/>
    <cellStyle name="Comma [0] 3 4 7 5 2 2" xfId="46663"/>
    <cellStyle name="Comma [0] 3 2 2 9 7 5 3" xfId="46664"/>
    <cellStyle name="Comma [0] 4 3 6 6 5" xfId="46665"/>
    <cellStyle name="Comma [0] 3 4 7 5 2 3" xfId="46666"/>
    <cellStyle name="Comma [0] 3 2 2 9 7 5 4" xfId="46667"/>
    <cellStyle name="Comma [0] 4 3 6 6 6" xfId="46668"/>
    <cellStyle name="Comma [0] 4 10 4 4 2 2" xfId="46669"/>
    <cellStyle name="Comma [0] 3 4 7 5 2 4" xfId="46670"/>
    <cellStyle name="Comma [0] 3 2 2 9 7 5 5" xfId="46671"/>
    <cellStyle name="Comma [0] 4 3 6 8 3" xfId="46672"/>
    <cellStyle name="Comma [0] 3 2 8 11 2 3" xfId="46673"/>
    <cellStyle name="Comma [0] 3 2 2 9 7 7 2" xfId="46674"/>
    <cellStyle name="Comma [0] 3 2 2 9 8" xfId="46675"/>
    <cellStyle name="Comma [0] 3 2 2 9 8 2" xfId="46676"/>
    <cellStyle name="Comma [0] 4 3 7 3 3" xfId="46677"/>
    <cellStyle name="Comma [0] 3 2 2 9 8 2 2" xfId="46678"/>
    <cellStyle name="Comma [0] 4 3 7 3 4" xfId="46679"/>
    <cellStyle name="Comma [0] 3 2 2 9 8 2 3" xfId="46680"/>
    <cellStyle name="Comma [0] 4 3 7 3 5" xfId="46681"/>
    <cellStyle name="Comma [0] 3 2 2 9 8 2 4" xfId="46682"/>
    <cellStyle name="Comma [0] 3 2 2 9 8 3" xfId="46683"/>
    <cellStyle name="Comma [0] 4 3 7 4 3" xfId="46684"/>
    <cellStyle name="Comma [0] 3 2 2 9 8 3 2" xfId="46685"/>
    <cellStyle name="Comma [0] 3 2 2 9 8 4" xfId="46686"/>
    <cellStyle name="Comma [0] 4 3 7 5 3" xfId="46687"/>
    <cellStyle name="Comma [0] 3 3 2 5 2 2 5" xfId="46688"/>
    <cellStyle name="Comma [0] 3 2 2 9 8 4 2" xfId="46689"/>
    <cellStyle name="Comma [0] 3 2 2 9 8 5" xfId="46690"/>
    <cellStyle name="Comma [0] 3 2 2 9 8 7" xfId="46691"/>
    <cellStyle name="Comma [0] 3 2 2 9 9" xfId="46692"/>
    <cellStyle name="Comma [0] 3 2 2 9 9 2" xfId="46693"/>
    <cellStyle name="Comma [0] 4 3 8 3 3" xfId="46694"/>
    <cellStyle name="Comma [0] 3 2 2 9 9 2 2" xfId="46695"/>
    <cellStyle name="Comma [0] 4 3 8 3 3 2" xfId="46696"/>
    <cellStyle name="Comma [0] 3 2 2 9 9 2 2 2" xfId="46697"/>
    <cellStyle name="Comma [0] 4 3 8 3 4" xfId="46698"/>
    <cellStyle name="Comma [0] 3 2 2 9 9 2 3" xfId="46699"/>
    <cellStyle name="Comma [0] 4 3 8 3 5" xfId="46700"/>
    <cellStyle name="Comma [0] 3 2 2 9 9 2 4" xfId="46701"/>
    <cellStyle name="Comma [0] 4 3 8 3 6" xfId="46702"/>
    <cellStyle name="Comma [0] 3 2 2 9 9 2 5" xfId="46703"/>
    <cellStyle name="Comma [0] 3 2 2 9 9 3" xfId="46704"/>
    <cellStyle name="Comma [0] 4 3 8 4 3" xfId="46705"/>
    <cellStyle name="Comma [0] 3 2 2 9 9 3 2" xfId="46706"/>
    <cellStyle name="Comma [0] 3 2 2 9 9 4" xfId="46707"/>
    <cellStyle name="Comma [0] 4 3 8 5 3" xfId="46708"/>
    <cellStyle name="Comma [0] 3 3 2 5 3 2 5" xfId="46709"/>
    <cellStyle name="Comma [0] 3 2 2 9 9 4 2" xfId="46710"/>
    <cellStyle name="Comma [0] 3 2 2 9 9 5" xfId="46711"/>
    <cellStyle name="Comma [0] 3 2 2 9 9 7" xfId="46712"/>
    <cellStyle name="Comma [0] 3 2 25" xfId="46713"/>
    <cellStyle name="Comma [0] 4 8 3 5 2 2" xfId="46714"/>
    <cellStyle name="Comma [0] 3 2 3" xfId="46715"/>
    <cellStyle name="Comma [0] 3 2 3 18" xfId="46716"/>
    <cellStyle name="Comma [0] 3 2 3 2 2 2" xfId="46717"/>
    <cellStyle name="Comma [0] 3 2 3 2 2 2 2" xfId="46718"/>
    <cellStyle name="Comma [0] 3 2 3 2 2 2 3" xfId="46719"/>
    <cellStyle name="Comma [0] 3 2 3 2 2 3" xfId="46720"/>
    <cellStyle name="Comma [0] 3 2 3 2 2 3 2" xfId="46721"/>
    <cellStyle name="Comma [0] 3 2 3 2 2 4" xfId="46722"/>
    <cellStyle name="Comma [0] 3 2 3 2 2 4 2" xfId="46723"/>
    <cellStyle name="Comma [0] 3 2 3 2 3" xfId="46724"/>
    <cellStyle name="Comma [0] 3 2 3 2 3 2" xfId="46725"/>
    <cellStyle name="Comma [0] 3 2 3 2 3 2 2" xfId="46726"/>
    <cellStyle name="Comma [0] 3 2 3 2 3 2 2 2" xfId="46727"/>
    <cellStyle name="Comma [0] 3 2 3 2 3 2 3" xfId="46728"/>
    <cellStyle name="Comma [0] 3 2 3 2 3 3" xfId="46729"/>
    <cellStyle name="Comma [0] 3 2 3 2 3 3 2" xfId="46730"/>
    <cellStyle name="Comma [0] 3 2 3 2 3 4" xfId="46731"/>
    <cellStyle name="Comma [0] 3 2 3 2 3 4 2" xfId="46732"/>
    <cellStyle name="Comma [0] 3 2 3 2 4" xfId="46733"/>
    <cellStyle name="Comma [0] 4 3 3 5 2 7" xfId="46734"/>
    <cellStyle name="Comma [0] 3 2 3 2 4 2" xfId="46735"/>
    <cellStyle name="Comma [0] 4 3 8 2 4 5" xfId="46736"/>
    <cellStyle name="Comma [0] 3 2 3 2 4 2 2" xfId="46737"/>
    <cellStyle name="Comma [0] 3 2 3 2 4 3" xfId="46738"/>
    <cellStyle name="Comma [0] 3 2 3 2 4 4" xfId="46739"/>
    <cellStyle name="Comma [0] 3 2 3 2 5" xfId="46740"/>
    <cellStyle name="Comma [0] 4 3 3 5 3 7" xfId="46741"/>
    <cellStyle name="Comma [0] 3 2 3 2 5 2" xfId="46742"/>
    <cellStyle name="Comma [0] 4 3 8 3 4 5" xfId="46743"/>
    <cellStyle name="Comma [0] 3 2 3 2 5 2 2" xfId="46744"/>
    <cellStyle name="Comma [0] 3 2 3 2 5 3" xfId="46745"/>
    <cellStyle name="Comma [0] 3 2 3 2 5 4" xfId="46746"/>
    <cellStyle name="Comma [0] 3 2 3 2 6 2" xfId="46747"/>
    <cellStyle name="Comma [0] 3 2 3 2 7" xfId="46748"/>
    <cellStyle name="Comma [0] 3 2 3 2 7 2" xfId="46749"/>
    <cellStyle name="Comma [0] 3 2 3 2 8" xfId="46750"/>
    <cellStyle name="Comma [0] 3 3 2 4 2 3 2" xfId="46751"/>
    <cellStyle name="Comma [0] 3 2 3 2 9" xfId="46752"/>
    <cellStyle name="Comma [0] 3 2 3 3 2" xfId="46753"/>
    <cellStyle name="Comma [0] 3 2 3 3 2 2" xfId="46754"/>
    <cellStyle name="Comma [0] 3 2 3 3 2 3" xfId="46755"/>
    <cellStyle name="Comma [0] 3 2 3 3 2 3 2" xfId="46756"/>
    <cellStyle name="Comma [0] 3 2 3 3 2 4" xfId="46757"/>
    <cellStyle name="Comma [0] 3 2 3 3 2 4 2" xfId="46758"/>
    <cellStyle name="Comma [0] 3 2 3 3 2 6" xfId="46759"/>
    <cellStyle name="Comma [0] 4 10 10 2" xfId="46760"/>
    <cellStyle name="Comma [0] 3 2 3 3 2 7" xfId="46761"/>
    <cellStyle name="Comma [0] 3 2 3 3 3" xfId="46762"/>
    <cellStyle name="Comma [0] 3 2 3 3 3 2" xfId="46763"/>
    <cellStyle name="Comma [0] 3 2 3 3 3 2 2" xfId="46764"/>
    <cellStyle name="Comma [0] 3 2 3 3 3 2 2 2" xfId="46765"/>
    <cellStyle name="Comma [0] 3 2 3 3 3 2 3" xfId="46766"/>
    <cellStyle name="Comma [0] 3 2 3 3 3 3" xfId="46767"/>
    <cellStyle name="Comma [0] 3 2 3 3 3 3 2" xfId="46768"/>
    <cellStyle name="Comma [0] 3 2 3 3 3 4" xfId="46769"/>
    <cellStyle name="Comma [0] 3 2 3 3 3 4 2" xfId="46770"/>
    <cellStyle name="Comma [0] 3 2 3 3 3 5" xfId="46771"/>
    <cellStyle name="Comma [0] 3 2 3 3 3 6" xfId="46772"/>
    <cellStyle name="Comma [0] 4 10 11 2" xfId="46773"/>
    <cellStyle name="Comma [0] 3 2 3 3 3 7" xfId="46774"/>
    <cellStyle name="Comma [0] 3 4 3 4 5 2 2" xfId="46775"/>
    <cellStyle name="Comma [0] 3 2 3 3 4" xfId="46776"/>
    <cellStyle name="Comma [0] 4 3 3 6 2 7" xfId="46777"/>
    <cellStyle name="Comma [0] 3 2 3 3 4 2" xfId="46778"/>
    <cellStyle name="Comma [0] 4 3 9 2 4 5" xfId="46779"/>
    <cellStyle name="Comma [0] 3 2 3 3 4 2 2" xfId="46780"/>
    <cellStyle name="Comma [0] 3 2 3 3 4 3" xfId="46781"/>
    <cellStyle name="Comma [0] 3 2 3 3 4 4" xfId="46782"/>
    <cellStyle name="Comma [0] 3 2 3 3 4 5" xfId="46783"/>
    <cellStyle name="Comma [0] 3 2 3 3 5" xfId="46784"/>
    <cellStyle name="Comma [0] 4 3 3 6 3 7" xfId="46785"/>
    <cellStyle name="Comma [0] 3 2 3 3 5 2" xfId="46786"/>
    <cellStyle name="Comma [0] 3 2 3 3 5 3" xfId="46787"/>
    <cellStyle name="Comma [0] 3 2 3 3 5 4" xfId="46788"/>
    <cellStyle name="Comma [0] 3 2 3 3 6" xfId="46789"/>
    <cellStyle name="Comma [0] 3 2 3 3 6 2" xfId="46790"/>
    <cellStyle name="Comma [0] 4 2 3 3 2 2 2" xfId="46791"/>
    <cellStyle name="Comma [0] 3 2 3 3 7" xfId="46792"/>
    <cellStyle name="Comma [0] 4 2 3 3 2 2 2 2" xfId="46793"/>
    <cellStyle name="Comma [0] 3 2 3 3 7 2" xfId="46794"/>
    <cellStyle name="Comma [0] 4 2 3 3 2 2 3" xfId="46795"/>
    <cellStyle name="Comma [0] 3 2 3 3 8" xfId="46796"/>
    <cellStyle name="Comma [0] 4 2 3 3 2 2 4" xfId="46797"/>
    <cellStyle name="Comma [0] 3 3 2 4 2 4 2" xfId="46798"/>
    <cellStyle name="Comma [0] 3 2 3 3 9" xfId="46799"/>
    <cellStyle name="Comma [0] 5 3 4 3 4 2" xfId="46800"/>
    <cellStyle name="Comma [0] 3 2 3 4 10" xfId="46801"/>
    <cellStyle name="Comma [0] 3 2 3 4 2" xfId="46802"/>
    <cellStyle name="Comma [0] 3 2 3 4 2 2" xfId="46803"/>
    <cellStyle name="Comma [0] 3 2 3 4 2 2 2" xfId="46804"/>
    <cellStyle name="Comma [0] 3 2 3 4 2 2 2 2" xfId="46805"/>
    <cellStyle name="Comma [0] 3 2 3 4 2 2 3" xfId="46806"/>
    <cellStyle name="Comma [0] 3 2 3 4 2 3" xfId="46807"/>
    <cellStyle name="Comma [0] 3 2 3 4 2 3 2" xfId="46808"/>
    <cellStyle name="Comma [0] 3 2 3 4 2 4" xfId="46809"/>
    <cellStyle name="Comma [0] 3 2 3 4 2 4 2" xfId="46810"/>
    <cellStyle name="Comma [0] 3 2 3 4 2 5" xfId="46811"/>
    <cellStyle name="Comma [0] 3 2 3 4 2 6" xfId="46812"/>
    <cellStyle name="Comma [0] 3 2 3 4 2 7" xfId="46813"/>
    <cellStyle name="Comma [0] 3 2 3 4 3 2" xfId="46814"/>
    <cellStyle name="Comma [0] 3 2 3 4 3 2 2" xfId="46815"/>
    <cellStyle name="Comma [0] 3 2 3 4 3 2 2 2" xfId="46816"/>
    <cellStyle name="Comma [0] 3 2 3 4 3 2 3" xfId="46817"/>
    <cellStyle name="Comma [0] 3 2 3 4 3 3" xfId="46818"/>
    <cellStyle name="Comma [0] 3 2 3 4 3 3 2" xfId="46819"/>
    <cellStyle name="Comma [0] 3 2 3 4 3 4" xfId="46820"/>
    <cellStyle name="Comma [0] 3 2 3 4 3 4 2" xfId="46821"/>
    <cellStyle name="Comma [0] 3 2 3 4 3 5" xfId="46822"/>
    <cellStyle name="Comma [0] 3 2 3 4 3 6" xfId="46823"/>
    <cellStyle name="Comma [0] 3 2 3 4 3 7" xfId="46824"/>
    <cellStyle name="Comma [0] 3 2 3 4 4" xfId="46825"/>
    <cellStyle name="Comma [0] 3 2 3 4 4 2 2" xfId="46826"/>
    <cellStyle name="Comma [0] 4 7 10 2 2" xfId="46827"/>
    <cellStyle name="Comma [0] 3 2 3 4 4 4" xfId="46828"/>
    <cellStyle name="Comma [0] 4 7 10 2 3" xfId="46829"/>
    <cellStyle name="Comma [0] 3 2 3 4 4 5" xfId="46830"/>
    <cellStyle name="Comma [0] 3 2 3 4 5" xfId="46831"/>
    <cellStyle name="Comma [0] 4 3 3 7 3 7" xfId="46832"/>
    <cellStyle name="Comma [0] 3 2 3 4 5 2" xfId="46833"/>
    <cellStyle name="Comma [0] 3 2 3 4 5 3" xfId="46834"/>
    <cellStyle name="Comma [0] 4 7 10 3 2" xfId="46835"/>
    <cellStyle name="Comma [0] 3 2 3 4 5 4" xfId="46836"/>
    <cellStyle name="Comma [0] 3 2 3 4 5 5" xfId="46837"/>
    <cellStyle name="Comma [0] 3 2 3 4 6" xfId="46838"/>
    <cellStyle name="Comma [0] 3 2 3 4 6 2" xfId="46839"/>
    <cellStyle name="Comma [0] 4 2 3 3 2 3 2" xfId="46840"/>
    <cellStyle name="Comma [0] 3 2 3 4 7" xfId="46841"/>
    <cellStyle name="Comma [0] 3 2 3 4 7 2" xfId="46842"/>
    <cellStyle name="Comma [0] 3 2 3 4 8" xfId="46843"/>
    <cellStyle name="Comma [0] 3 2 3 4 9" xfId="46844"/>
    <cellStyle name="Comma [0] 4 3 4 3 5 2 2" xfId="46845"/>
    <cellStyle name="Comma [0] 3 2 3 5 2" xfId="46846"/>
    <cellStyle name="Comma [0] 3 2 3 5 2 2" xfId="46847"/>
    <cellStyle name="Comma [0] 3 2 3 5 2 2 2 2" xfId="46848"/>
    <cellStyle name="Comma [0] 3 2 3 5 2 3" xfId="46849"/>
    <cellStyle name="Comma [0] 3 2 3 5 2 3 2" xfId="46850"/>
    <cellStyle name="Comma [0] 3 2 3 5 2 4" xfId="46851"/>
    <cellStyle name="Comma [0] 3 2 3 5 2 4 2" xfId="46852"/>
    <cellStyle name="Comma [0] 3 2 3 5 2 5" xfId="46853"/>
    <cellStyle name="Comma [0] 3 2 3 5 2 6" xfId="46854"/>
    <cellStyle name="Comma [0] 3 2 3 5 2 7" xfId="46855"/>
    <cellStyle name="Comma [0] 3 2 3 5 3" xfId="46856"/>
    <cellStyle name="Comma [0] 3 2 3 5 3 2" xfId="46857"/>
    <cellStyle name="Comma [0] 3 2 3 5 3 2 2 2" xfId="46858"/>
    <cellStyle name="Comma [0] 3 2 3 5 3 3" xfId="46859"/>
    <cellStyle name="Comma [0] 3 2 3 5 3 3 2" xfId="46860"/>
    <cellStyle name="Comma [0] 3 2 3 5 3 4" xfId="46861"/>
    <cellStyle name="Comma [0] 3 2 3 5 3 4 2" xfId="46862"/>
    <cellStyle name="Comma [0] 3 2 3 5 3 5" xfId="46863"/>
    <cellStyle name="Comma [0] 3 2 3 5 3 6" xfId="46864"/>
    <cellStyle name="Comma [0] 3 2 3 5 3 7" xfId="46865"/>
    <cellStyle name="Comma [0] 3 2 3 5 4" xfId="46866"/>
    <cellStyle name="Comma [0] 3 2 3 5 4 2 2" xfId="46867"/>
    <cellStyle name="Comma [0] 4 7 11 2 2" xfId="46868"/>
    <cellStyle name="Comma [0] 3 2 3 5 4 4" xfId="46869"/>
    <cellStyle name="Comma [0] 4 7 11 2 3" xfId="46870"/>
    <cellStyle name="Comma [0] 3 2 3 5 4 5" xfId="46871"/>
    <cellStyle name="Comma [0] 3 2 3 5 5" xfId="46872"/>
    <cellStyle name="Comma [0] 4 3 3 8 3 7" xfId="46873"/>
    <cellStyle name="Comma [0] 3 2 3 5 5 2" xfId="46874"/>
    <cellStyle name="Comma [0] 3 2 3 5 5 2 2" xfId="46875"/>
    <cellStyle name="Comma [0] 3 2 3 5 5 3" xfId="46876"/>
    <cellStyle name="Comma [0] 4 7 11 3 2" xfId="46877"/>
    <cellStyle name="Comma [0] 3 2 3 5 5 4" xfId="46878"/>
    <cellStyle name="Comma [0] 3 2 3 5 5 5" xfId="46879"/>
    <cellStyle name="Comma [0] 3 2 3 5 6" xfId="46880"/>
    <cellStyle name="Comma [0] 3 2 3 5 6 2" xfId="46881"/>
    <cellStyle name="Comma [0] 4 2 3 3 2 4 2" xfId="46882"/>
    <cellStyle name="Comma [0] 3 2 3 5 7" xfId="46883"/>
    <cellStyle name="Comma [0] 3 2 3 5 7 2" xfId="46884"/>
    <cellStyle name="Comma [0] 3 2 3 5 8" xfId="46885"/>
    <cellStyle name="Comma [0] 3 2 3 5 9" xfId="46886"/>
    <cellStyle name="Comma [0] 4 3 4 3 5 3" xfId="46887"/>
    <cellStyle name="Comma [0] 3 2 3 6" xfId="46888"/>
    <cellStyle name="Comma [0] 3 2 3 6 2" xfId="46889"/>
    <cellStyle name="Comma [0] 3 2 3 6 2 2 2 2" xfId="46890"/>
    <cellStyle name="Comma [0] 3 4 5 2 3 2 2" xfId="46891"/>
    <cellStyle name="Comma [0] 3 2 3 6 2 2 3" xfId="46892"/>
    <cellStyle name="Comma [0] 3 2 3 6 2 3 2" xfId="46893"/>
    <cellStyle name="Comma [0] 3 2 3 6 3" xfId="46894"/>
    <cellStyle name="Comma [0] 3 2 3 6 3 2 2 2" xfId="46895"/>
    <cellStyle name="Comma [0] 3 4 5 2 4 2 2" xfId="46896"/>
    <cellStyle name="Comma [0] 3 2 3 6 3 2 3" xfId="46897"/>
    <cellStyle name="Comma [0] 3 2 3 6 3 3 2" xfId="46898"/>
    <cellStyle name="Comma [0] 3 2 3 6 3 4 2" xfId="46899"/>
    <cellStyle name="Comma [0] 3 2 3 6 3 5" xfId="46900"/>
    <cellStyle name="Comma [0] 3 2 3 6 3 6" xfId="46901"/>
    <cellStyle name="Comma [0] 3 2 3 6 3 7" xfId="46902"/>
    <cellStyle name="Comma [0] 3 3 6 2 2 2" xfId="46903"/>
    <cellStyle name="Comma [0] 3 2 3 6 4" xfId="46904"/>
    <cellStyle name="Comma [0] 3 3 6 2 2 2 5" xfId="46905"/>
    <cellStyle name="Comma [0] 3 2 3 6 4 5" xfId="46906"/>
    <cellStyle name="Comma [0] 5 5 2 3 2 2" xfId="46907"/>
    <cellStyle name="Comma [0] 3 3 6 2 2 3" xfId="46908"/>
    <cellStyle name="Comma [0] 3 2 3 6 5" xfId="46909"/>
    <cellStyle name="Comma [0] 3 2 3 6 5 5" xfId="46910"/>
    <cellStyle name="Comma [0] 5 5 2 3 2 3" xfId="46911"/>
    <cellStyle name="Comma [0] 3 3 6 2 2 4" xfId="46912"/>
    <cellStyle name="Comma [0] 3 2 3 6 6" xfId="46913"/>
    <cellStyle name="Comma [0] 5 5 2 3 2 4" xfId="46914"/>
    <cellStyle name="Comma [0] 3 3 6 2 2 5" xfId="46915"/>
    <cellStyle name="Comma [0] 3 2 3 6 7" xfId="46916"/>
    <cellStyle name="Comma [0] 5 5 2 3 2 5" xfId="46917"/>
    <cellStyle name="Comma [0] 3 4 9 5 5 2 2" xfId="46918"/>
    <cellStyle name="Comma [0] 3 3 6 2 2 6" xfId="46919"/>
    <cellStyle name="Comma [0] 3 2 3 6 8" xfId="46920"/>
    <cellStyle name="Comma [0] 3 3 6 2 2 7" xfId="46921"/>
    <cellStyle name="Comma [0] 3 2 3 6 9" xfId="46922"/>
    <cellStyle name="Comma [0] 4 3 4 3 5 4" xfId="46923"/>
    <cellStyle name="Comma [0] 3 2 3 7" xfId="46924"/>
    <cellStyle name="Comma [0] 3 2 3 7 2" xfId="46925"/>
    <cellStyle name="Comma [0] 3 2 3 7 2 2 2 2" xfId="46926"/>
    <cellStyle name="Comma [0] 3 4 5 3 3 2 2" xfId="46927"/>
    <cellStyle name="Comma [0] 3 2 3 7 2 2 3" xfId="46928"/>
    <cellStyle name="Comma [0] 3 2 3 7 3" xfId="46929"/>
    <cellStyle name="Comma [0] 3 2 3 7 3 2 2 2" xfId="46930"/>
    <cellStyle name="Comma [0] 3 4 5 3 4 2 2" xfId="46931"/>
    <cellStyle name="Comma [0] 3 2 3 7 3 2 3" xfId="46932"/>
    <cellStyle name="Comma [0] 3 3 6 2 3 2" xfId="46933"/>
    <cellStyle name="Comma [0] 3 2 3 7 4" xfId="46934"/>
    <cellStyle name="Comma [0] 5 5 2 3 3 2" xfId="46935"/>
    <cellStyle name="Comma [0] 3 3 6 2 3 3" xfId="46936"/>
    <cellStyle name="Comma [0] 3 2 3 7 5" xfId="46937"/>
    <cellStyle name="Comma [0] 3 3 6 2 3 5" xfId="46938"/>
    <cellStyle name="Comma [0] 3 2 3 7 7" xfId="46939"/>
    <cellStyle name="Comma [0] 3 3 6 2 3 6" xfId="46940"/>
    <cellStyle name="Comma [0] 3 2 3 7 8" xfId="46941"/>
    <cellStyle name="Comma [0] 3 3 6 2 3 7" xfId="46942"/>
    <cellStyle name="Comma [0] 3 2 3 7 9" xfId="46943"/>
    <cellStyle name="Comma [0] 4 3 4 3 5 5" xfId="46944"/>
    <cellStyle name="Comma [0] 3 2 3 8" xfId="46945"/>
    <cellStyle name="Comma [0] 3 2 3 8 2" xfId="46946"/>
    <cellStyle name="Comma [0] 3 2 3 8 3" xfId="46947"/>
    <cellStyle name="Comma [0] 5 2 2 3 3 2" xfId="46948"/>
    <cellStyle name="Comma [0] 3 2 3 8 3 2 2 2" xfId="46949"/>
    <cellStyle name="Comma [0] 5 2 2 3 4" xfId="46950"/>
    <cellStyle name="Comma [0] 3 4 5 4 4 2 2" xfId="46951"/>
    <cellStyle name="Comma [0] 3 2 3 8 3 2 3" xfId="46952"/>
    <cellStyle name="Comma [0] 3 3 6 2 4 2" xfId="46953"/>
    <cellStyle name="Comma [0] 3 2 3 8 4" xfId="46954"/>
    <cellStyle name="Comma [0] 5 5 2 3 4 2" xfId="46955"/>
    <cellStyle name="Comma [0] 3 3 6 2 4 3" xfId="46956"/>
    <cellStyle name="Comma [0] 3 2 3 8 5" xfId="46957"/>
    <cellStyle name="Comma [0] 3 3 6 2 4 4" xfId="46958"/>
    <cellStyle name="Comma [0] 3 2 3 8 6" xfId="46959"/>
    <cellStyle name="Comma [0] 3 3 6 2 4 5" xfId="46960"/>
    <cellStyle name="Comma [0] 3 2 3 8 7" xfId="46961"/>
    <cellStyle name="Comma [0] 3 2 3 8 8" xfId="46962"/>
    <cellStyle name="Comma [0] 3 2 3 8 9" xfId="46963"/>
    <cellStyle name="Comma [0] 4 9 5 3 2 2" xfId="46964"/>
    <cellStyle name="Comma [0] 3 2 3 9" xfId="46965"/>
    <cellStyle name="Comma [0] 4 9 5 3 2 2 2" xfId="46966"/>
    <cellStyle name="Comma [0] 3 2 3 9 2" xfId="46967"/>
    <cellStyle name="Comma [0] 4 8 3" xfId="46968"/>
    <cellStyle name="Comma [0] 3 2 3 9 2 2 2" xfId="46969"/>
    <cellStyle name="Comma [0] 3 2 3 9 3" xfId="46970"/>
    <cellStyle name="Comma [0] 3 2 3 9 3 2" xfId="46971"/>
    <cellStyle name="Comma [0] 3 3 6 2 5 2" xfId="46972"/>
    <cellStyle name="Comma [0] 3 2 3 9 4" xfId="46973"/>
    <cellStyle name="Comma [0] 3 3 6 2 5 2 2" xfId="46974"/>
    <cellStyle name="Comma [0] 3 2 3 9 4 2" xfId="46975"/>
    <cellStyle name="Comma [0] 3 3 6 2 5 3" xfId="46976"/>
    <cellStyle name="Comma [0] 3 2 3 9 5" xfId="46977"/>
    <cellStyle name="Comma [0] 3 3 6 2 5 4" xfId="46978"/>
    <cellStyle name="Comma [0] 3 2 3 9 6" xfId="46979"/>
    <cellStyle name="Comma [0] 3 3 6 2 5 5" xfId="46980"/>
    <cellStyle name="Comma [0] 3 2 3 9 7" xfId="46981"/>
    <cellStyle name="Comma [0] 4 2 7 2 2 5" xfId="46982"/>
    <cellStyle name="Comma [0] 3 2 4 10" xfId="46983"/>
    <cellStyle name="Comma [0] 3 8 5 8" xfId="46984"/>
    <cellStyle name="Comma [0] 3 7 5 2 2 5" xfId="46985"/>
    <cellStyle name="Comma [0] 3 2 4 10 2" xfId="46986"/>
    <cellStyle name="Comma [0] 3 2 4 10 2 2" xfId="46987"/>
    <cellStyle name="Comma [0] 3 2 4 10 2 3" xfId="46988"/>
    <cellStyle name="Comma [0] 3 8 5 9" xfId="46989"/>
    <cellStyle name="Comma [0] 3 2 4 10 3" xfId="46990"/>
    <cellStyle name="Comma [0] 3 2 4 10 3 2" xfId="46991"/>
    <cellStyle name="Comma [0] 4 2 7 2 2 6" xfId="46992"/>
    <cellStyle name="Comma [0] 3 2 4 11" xfId="46993"/>
    <cellStyle name="Comma [0] 3 2 4 11 2 2" xfId="46994"/>
    <cellStyle name="Comma [0] 3 2 4 11 2 3" xfId="46995"/>
    <cellStyle name="Comma [0] 3 2 4 11 2 4" xfId="46996"/>
    <cellStyle name="Comma [0] 3 2 4 11 2 5" xfId="46997"/>
    <cellStyle name="Comma [0] 3 2 4 11 3 2" xfId="46998"/>
    <cellStyle name="Comma [0] 4 2 7 2 2 7" xfId="46999"/>
    <cellStyle name="Comma [0] 3 2 4 12" xfId="47000"/>
    <cellStyle name="Comma [0] 3 8 7 8" xfId="47001"/>
    <cellStyle name="Comma [0] 3 2 4 12 2" xfId="47002"/>
    <cellStyle name="Comma [0] 3 2 4 12 2 2" xfId="47003"/>
    <cellStyle name="Comma [0] 3 8 7 9" xfId="47004"/>
    <cellStyle name="Comma [0] 3 2 4 12 3" xfId="47005"/>
    <cellStyle name="Comma [0] 3 2 4 13" xfId="47006"/>
    <cellStyle name="Comma [0] 3 8 8 8" xfId="47007"/>
    <cellStyle name="Comma [0] 3 2 4 13 2" xfId="47008"/>
    <cellStyle name="Comma [0] 3 2 4 13 2 2" xfId="47009"/>
    <cellStyle name="Comma [0] 3 8 8 9" xfId="47010"/>
    <cellStyle name="Comma [0] 3 2 4 13 3" xfId="47011"/>
    <cellStyle name="Comma [0] 4 3 8 5 2 2 2" xfId="47012"/>
    <cellStyle name="Comma [0] 3 2 4 14" xfId="47013"/>
    <cellStyle name="Comma [0] 4 3 8 5 2 2 2 2" xfId="47014"/>
    <cellStyle name="Comma [0] 3 2 4 14 2" xfId="47015"/>
    <cellStyle name="Comma [0] 4 3 8 5 2 2 3" xfId="47016"/>
    <cellStyle name="Comma [0] 3 2 4 15" xfId="47017"/>
    <cellStyle name="Comma [0] 3 2 4 15 2" xfId="47018"/>
    <cellStyle name="Comma [0] 4 3 8 5 2 2 5" xfId="47019"/>
    <cellStyle name="Comma [0] 3 2 4 17" xfId="47020"/>
    <cellStyle name="Comma [0] 3 2 4 18" xfId="47021"/>
    <cellStyle name="Comma [0] 3 2 4 2 10" xfId="47022"/>
    <cellStyle name="Comma [0] 3 2 4 2 2 2" xfId="47023"/>
    <cellStyle name="Comma [0] 3 2 4 2 2 2 2 2" xfId="47024"/>
    <cellStyle name="Comma [0] 3 2 4 2 2 3" xfId="47025"/>
    <cellStyle name="Comma [0] 3 2 4 2 2 4" xfId="47026"/>
    <cellStyle name="Comma [0] 4 2 15 2 5" xfId="47027"/>
    <cellStyle name="Comma [0] 3 2 4 2 2 4 2" xfId="47028"/>
    <cellStyle name="Comma [0] 3 2 4 2 3" xfId="47029"/>
    <cellStyle name="Comma [0] 3 2 4 2 3 2" xfId="47030"/>
    <cellStyle name="Comma [0] 3 2 4 2 3 2 2 2" xfId="47031"/>
    <cellStyle name="Comma [0] 3 2 4 2 3 3" xfId="47032"/>
    <cellStyle name="Comma [0] 3 2 4 2 3 4" xfId="47033"/>
    <cellStyle name="Comma [0] 4 2 16 2 5" xfId="47034"/>
    <cellStyle name="Comma [0] 3 2 4 2 3 4 2" xfId="47035"/>
    <cellStyle name="Comma [0] 3 2 4 2 4" xfId="47036"/>
    <cellStyle name="Comma [0] 4 3 4 5 2 7" xfId="47037"/>
    <cellStyle name="Comma [0] 3 2 4 2 4 2" xfId="47038"/>
    <cellStyle name="Comma [0] 3 4 5 6 2 2 2 2" xfId="47039"/>
    <cellStyle name="Comma [0] 3 2 4 2 4 3" xfId="47040"/>
    <cellStyle name="Comma [0] 4 3 9 2 5 2 2" xfId="47041"/>
    <cellStyle name="Comma [0] 3 2 4 2 4 4" xfId="47042"/>
    <cellStyle name="Comma [0] 3 2 4 2 5" xfId="47043"/>
    <cellStyle name="Comma [0] 4 3 4 5 3 7" xfId="47044"/>
    <cellStyle name="Comma [0] 3 2 4 2 5 2" xfId="47045"/>
    <cellStyle name="Comma [0] 3 2 4 2 5 3" xfId="47046"/>
    <cellStyle name="Comma [0] 3 2 4 2 5 4" xfId="47047"/>
    <cellStyle name="Comma [0] 3 2 4 2 6" xfId="47048"/>
    <cellStyle name="Comma [0] 3 2 4 2 7" xfId="47049"/>
    <cellStyle name="Comma [0] 3 2 4 2 7 2" xfId="47050"/>
    <cellStyle name="Comma [0] 3 2 4 3 10" xfId="47051"/>
    <cellStyle name="Comma [0] 3 2 4 3 2" xfId="47052"/>
    <cellStyle name="Comma [0] 3 2 4 3 2 2" xfId="47053"/>
    <cellStyle name="Comma [0] 3 2 4 3 2 2 2 2" xfId="47054"/>
    <cellStyle name="Comma [0] 3 2 4 3 2 3" xfId="47055"/>
    <cellStyle name="Comma [0] 3 2 4 3 2 4" xfId="47056"/>
    <cellStyle name="Comma [0] 3 2 4 3 2 4 2" xfId="47057"/>
    <cellStyle name="Comma [0] 3 2 4 3 2 6" xfId="47058"/>
    <cellStyle name="Comma [0] 3 2 4 3 2 7" xfId="47059"/>
    <cellStyle name="Comma [0] 3 2 4 3 3" xfId="47060"/>
    <cellStyle name="Comma [0] 3 2 4 3 3 2" xfId="47061"/>
    <cellStyle name="Comma [0] 3 2 4 3 3 2 2 2" xfId="47062"/>
    <cellStyle name="Comma [0] 3 2 4 3 3 3" xfId="47063"/>
    <cellStyle name="Comma [0] 3 2 4 3 3 4" xfId="47064"/>
    <cellStyle name="Comma [0] 3 2 4 3 3 4 2" xfId="47065"/>
    <cellStyle name="Comma [0] 3 2 4 3 3 5" xfId="47066"/>
    <cellStyle name="Comma [0] 3 2 4 3 3 6" xfId="47067"/>
    <cellStyle name="Comma [0] 3 2 4 3 3 7" xfId="47068"/>
    <cellStyle name="Comma [0] 3 2 4 3 4" xfId="47069"/>
    <cellStyle name="Comma [0] 4 3 4 6 2 7" xfId="47070"/>
    <cellStyle name="Comma [0] 3 2 4 3 4 2" xfId="47071"/>
    <cellStyle name="Comma [0] 3 2 4 3 4 3" xfId="47072"/>
    <cellStyle name="Comma [0] 3 2 4 3 4 4" xfId="47073"/>
    <cellStyle name="Comma [0] 3 2 4 3 4 5" xfId="47074"/>
    <cellStyle name="Comma [0] 3 2 4 3 5" xfId="47075"/>
    <cellStyle name="Comma [0] 4 3 4 6 3 7" xfId="47076"/>
    <cellStyle name="Comma [0] 3 2 4 3 5 2" xfId="47077"/>
    <cellStyle name="Comma [0] 3 2 4 3 5 3" xfId="47078"/>
    <cellStyle name="Comma [0] 3 2 4 3 5 4" xfId="47079"/>
    <cellStyle name="Comma [0] 3 2 4 3 5 5" xfId="47080"/>
    <cellStyle name="Comma [0] 3 2 4 3 6" xfId="47081"/>
    <cellStyle name="Comma [0] 4 2 3 3 3 2 2 2" xfId="47082"/>
    <cellStyle name="Comma [0] 3 2 4 3 7 2" xfId="47083"/>
    <cellStyle name="Comma [0] 3 2 4 4 2" xfId="47084"/>
    <cellStyle name="Comma [0] 3 2 4 4 4" xfId="47085"/>
    <cellStyle name="Comma [0] 3 2 4 4 5" xfId="47086"/>
    <cellStyle name="Comma [0] 3 2 4 4 6" xfId="47087"/>
    <cellStyle name="Comma [0] 4 2 3 3 3 3 2" xfId="47088"/>
    <cellStyle name="Comma [0] 3 2 4 4 7" xfId="47089"/>
    <cellStyle name="Comma [0] 3 2 4 5 2" xfId="47090"/>
    <cellStyle name="Comma [0] 3 2 4 5 2 6" xfId="47091"/>
    <cellStyle name="Comma [0] 3 2 4 5 2 7" xfId="47092"/>
    <cellStyle name="Comma [0] 3 2 4 5 3" xfId="47093"/>
    <cellStyle name="Comma [0] 3 2 4 5 3 3 2" xfId="47094"/>
    <cellStyle name="Comma [0] 3 2 4 5 3 4" xfId="47095"/>
    <cellStyle name="Comma [0] 3 2 4 5 3 4 2" xfId="47096"/>
    <cellStyle name="Comma [0] 3 2 4 5 3 5" xfId="47097"/>
    <cellStyle name="Comma [0] 3 2 4 5 3 6" xfId="47098"/>
    <cellStyle name="Comma [0] 3 2 4 5 3 7" xfId="47099"/>
    <cellStyle name="Comma [0] 3 2 4 5 4" xfId="47100"/>
    <cellStyle name="Comma [0] 3 2 4 5 4 2 2" xfId="47101"/>
    <cellStyle name="Comma [0] 3 2 4 5 4 4" xfId="47102"/>
    <cellStyle name="Comma [0] 3 2 4 5 4 5" xfId="47103"/>
    <cellStyle name="Comma [0] 3 2 4 5 5" xfId="47104"/>
    <cellStyle name="Comma [0] 4 3 4 8 3 7" xfId="47105"/>
    <cellStyle name="Comma [0] 3 2 4 5 5 2" xfId="47106"/>
    <cellStyle name="Comma [0] 3 2 4 5 5 2 2" xfId="47107"/>
    <cellStyle name="Comma [0] 3 2 4 5 5 3" xfId="47108"/>
    <cellStyle name="Comma [0] 3 2 4 5 5 4" xfId="47109"/>
    <cellStyle name="Comma [0] 3 2 4 5 5 5" xfId="47110"/>
    <cellStyle name="Comma [0] 3 2 4 5 6" xfId="47111"/>
    <cellStyle name="Comma [0] 3 2 4 5 6 2" xfId="47112"/>
    <cellStyle name="Comma [0] 4 2 3 3 3 4 2" xfId="47113"/>
    <cellStyle name="Comma [0] 3 2 4 5 7" xfId="47114"/>
    <cellStyle name="Comma [0] 3 2 4 5 7 2" xfId="47115"/>
    <cellStyle name="Comma [0] 3 2 4 6" xfId="47116"/>
    <cellStyle name="Comma [0] 3 2 4 6 10" xfId="47117"/>
    <cellStyle name="Comma [0] 3 2 4 6 2" xfId="47118"/>
    <cellStyle name="Comma [0] 3 6 5 2 7" xfId="47119"/>
    <cellStyle name="Comma [0] 3 2 4 6 2 2 2 2" xfId="47120"/>
    <cellStyle name="Comma [0] 4 2 3 7 4 2" xfId="47121"/>
    <cellStyle name="Comma [0] 3 4 6 2 3 2 2" xfId="47122"/>
    <cellStyle name="Comma [0] 3 2 4 6 2 2 3" xfId="47123"/>
    <cellStyle name="Comma [0] 3 2 4 6 2 3 2" xfId="47124"/>
    <cellStyle name="Comma [0] 3 2 4 6 3" xfId="47125"/>
    <cellStyle name="Comma [0] 3 2 4 6 3 2 2" xfId="47126"/>
    <cellStyle name="Comma [0] 4 2 3 8 4 2" xfId="47127"/>
    <cellStyle name="Comma [0] 3 4 6 2 4 2 2" xfId="47128"/>
    <cellStyle name="Comma [0] 3 2 4 6 3 2 3" xfId="47129"/>
    <cellStyle name="Comma [0] 3 2 4 6 3 3 2" xfId="47130"/>
    <cellStyle name="Comma [0] 3 4 9 17" xfId="47131"/>
    <cellStyle name="Comma [0] 3 2 4 6 3 4 2" xfId="47132"/>
    <cellStyle name="Comma [0] 3 2 4 6 3 5" xfId="47133"/>
    <cellStyle name="Comma [0] 3 2 4 6 3 6" xfId="47134"/>
    <cellStyle name="Comma [0] 3 2 4 6 3 7" xfId="47135"/>
    <cellStyle name="Comma [0] 3 3 6 3 2 2" xfId="47136"/>
    <cellStyle name="Comma [0] 3 2 4 6 4" xfId="47137"/>
    <cellStyle name="Comma [0] 3 3 6 3 2 2 2 2" xfId="47138"/>
    <cellStyle name="Comma [0] 3 2 4 6 4 2 2" xfId="47139"/>
    <cellStyle name="Comma [0] 3 3 6 3 2 2 5" xfId="47140"/>
    <cellStyle name="Comma [0] 3 2 4 6 4 5" xfId="47141"/>
    <cellStyle name="Comma [0] 5 5 2 4 2 2" xfId="47142"/>
    <cellStyle name="Comma [0] 3 3 6 3 2 3" xfId="47143"/>
    <cellStyle name="Comma [0] 3 2 4 6 5" xfId="47144"/>
    <cellStyle name="Comma [0] 3 3 6 3 2 3 2" xfId="47145"/>
    <cellStyle name="Comma [0] 3 2 4 6 5 2" xfId="47146"/>
    <cellStyle name="Comma [0] 3 2 4 6 5 2 2" xfId="47147"/>
    <cellStyle name="Comma [0] 3 2 4 6 5 3" xfId="47148"/>
    <cellStyle name="Comma [0] 3 2 4 6 5 4" xfId="47149"/>
    <cellStyle name="Comma [0] 3 2 4 6 5 5" xfId="47150"/>
    <cellStyle name="Comma [0] 3 3 6 3 2 4" xfId="47151"/>
    <cellStyle name="Comma [0] 3 2 4 6 6" xfId="47152"/>
    <cellStyle name="Comma [0] 4 2 7 2 2 2 4" xfId="47153"/>
    <cellStyle name="Comma [0] 3 3 6 3 2 4 2" xfId="47154"/>
    <cellStyle name="Comma [0] 3 2 4 6 6 2" xfId="47155"/>
    <cellStyle name="Comma [0] 3 3 6 3 2 5" xfId="47156"/>
    <cellStyle name="Comma [0] 3 2 4 6 7" xfId="47157"/>
    <cellStyle name="Comma [0] 3 2 4 6 7 2" xfId="47158"/>
    <cellStyle name="Comma [0] 3 2 4 7" xfId="47159"/>
    <cellStyle name="Comma [0] 3 2 4 7 10" xfId="47160"/>
    <cellStyle name="Comma [0] 3 2 4 7 2" xfId="47161"/>
    <cellStyle name="Comma [0] 4 6 5 2 7" xfId="47162"/>
    <cellStyle name="Comma [0] 3 2 4 7 2 2 2 2" xfId="47163"/>
    <cellStyle name="Comma [0] 4 2 4 7 4 2" xfId="47164"/>
    <cellStyle name="Comma [0] 3 4 6 3 3 2 2" xfId="47165"/>
    <cellStyle name="Comma [0] 3 2 4 7 2 2 3" xfId="47166"/>
    <cellStyle name="Comma [0] 3 2 4 7 3" xfId="47167"/>
    <cellStyle name="Comma [0] 3 2 4 7 3 2 2" xfId="47168"/>
    <cellStyle name="Comma [0] 4 2 4 8 4 2" xfId="47169"/>
    <cellStyle name="Comma [0] 3 4 6 3 4 2 2" xfId="47170"/>
    <cellStyle name="Comma [0] 3 2 4 7 3 2 3" xfId="47171"/>
    <cellStyle name="Comma [0] 3 3 6 3 3 2" xfId="47172"/>
    <cellStyle name="Comma [0] 3 2 4 7 4" xfId="47173"/>
    <cellStyle name="Comma [0] 3 3 6 3 3 2 2 2" xfId="47174"/>
    <cellStyle name="Comma [0] 3 2 4 7 4 2 2" xfId="47175"/>
    <cellStyle name="Comma [0] 3 2 4 7 5 2 2" xfId="47176"/>
    <cellStyle name="Comma [0] 3 3 6 3 3 4" xfId="47177"/>
    <cellStyle name="Comma [0] 3 2 4 7 6" xfId="47178"/>
    <cellStyle name="Comma [0] 4 2 7 2 3 2 4" xfId="47179"/>
    <cellStyle name="Comma [0] 3 3 6 3 3 4 2" xfId="47180"/>
    <cellStyle name="Comma [0] 3 2 4 7 6 2" xfId="47181"/>
    <cellStyle name="Comma [0] 3 3 6 3 3 5" xfId="47182"/>
    <cellStyle name="Comma [0] 3 2 4 7 7" xfId="47183"/>
    <cellStyle name="Comma [0] 3 2 4 7 7 2" xfId="47184"/>
    <cellStyle name="Comma [0] 3 2 4 8" xfId="47185"/>
    <cellStyle name="Comma [0] 3 2 4 8 10" xfId="47186"/>
    <cellStyle name="Comma [0] 3 2 4 8 2" xfId="47187"/>
    <cellStyle name="Comma [0] 5 6 5 2 7" xfId="47188"/>
    <cellStyle name="Comma [0] 3 2 4 8 2 2 2 2" xfId="47189"/>
    <cellStyle name="Comma [0] 4 2 5 7 4 2" xfId="47190"/>
    <cellStyle name="Comma [0] 3 4 6 4 3 2 2" xfId="47191"/>
    <cellStyle name="Comma [0] 3 2 4 8 2 2 3" xfId="47192"/>
    <cellStyle name="Comma [0] 3 2 4 8 3 2 2" xfId="47193"/>
    <cellStyle name="Comma [0] 5 7 5 2 7" xfId="47194"/>
    <cellStyle name="Comma [0] 3 2 4 8 3 2 2 2" xfId="47195"/>
    <cellStyle name="Comma [0] 4 2 5 8 4 2" xfId="47196"/>
    <cellStyle name="Comma [0] 3 4 6 4 4 2 2" xfId="47197"/>
    <cellStyle name="Comma [0] 3 2 4 8 3 2 3" xfId="47198"/>
    <cellStyle name="Comma [0] 3 3 6 3 4 2" xfId="47199"/>
    <cellStyle name="Comma [0] 3 2 4 8 4" xfId="47200"/>
    <cellStyle name="Comma [0] 3 3 6 3 4 3" xfId="47201"/>
    <cellStyle name="Comma [0] 3 2 4 8 5" xfId="47202"/>
    <cellStyle name="Comma [0] 3 2 4 8 5 2 2" xfId="47203"/>
    <cellStyle name="Comma [0] 3 3 6 3 4 4" xfId="47204"/>
    <cellStyle name="Comma [0] 3 2 4 8 6" xfId="47205"/>
    <cellStyle name="Comma [0] 3 2 4 8 6 2" xfId="47206"/>
    <cellStyle name="Comma [0] 3 3 6 3 4 5" xfId="47207"/>
    <cellStyle name="Comma [0] 3 2 4 8 7" xfId="47208"/>
    <cellStyle name="Comma [0] 3 2 4 8 7 2" xfId="47209"/>
    <cellStyle name="Comma [0] 4 9 5 3 3 2" xfId="47210"/>
    <cellStyle name="Comma [0] 3 2 4 9" xfId="47211"/>
    <cellStyle name="Comma [0] 3 2 4 9 2" xfId="47212"/>
    <cellStyle name="Comma [0] 3 3 6 3 5 2" xfId="47213"/>
    <cellStyle name="Comma [0] 3 2 4 9 4" xfId="47214"/>
    <cellStyle name="Comma [0] 3 3 6 3 5 3" xfId="47215"/>
    <cellStyle name="Comma [0] 3 2 4 9 5" xfId="47216"/>
    <cellStyle name="Comma [0] 3 3 6 3 5 4" xfId="47217"/>
    <cellStyle name="Comma [0] 3 2 4 9 6" xfId="47218"/>
    <cellStyle name="Comma [0] 3 3 6 3 5 5" xfId="47219"/>
    <cellStyle name="Comma [0] 3 2 4 9 7" xfId="47220"/>
    <cellStyle name="Comma [0] 3 2 5 10" xfId="47221"/>
    <cellStyle name="Comma [0] 3 2 5 10 2" xfId="47222"/>
    <cellStyle name="Comma [0] 3 2 5 10 2 2" xfId="47223"/>
    <cellStyle name="Comma [0] 3 2 5 10 2 2 2" xfId="47224"/>
    <cellStyle name="Comma [0] 3 2 5 10 2 3" xfId="47225"/>
    <cellStyle name="Comma [0] 3 2 5 10 2 4" xfId="47226"/>
    <cellStyle name="Comma [0] 3 2 5 10 2 5" xfId="47227"/>
    <cellStyle name="Comma [0] 3 2 5 10 3" xfId="47228"/>
    <cellStyle name="Comma [0] 3 2 5 10 3 2" xfId="47229"/>
    <cellStyle name="Comma [0] 3 2 5 10 4" xfId="47230"/>
    <cellStyle name="Comma [0] 3 2 5 11 2" xfId="47231"/>
    <cellStyle name="Comma [0] 3 2 5 12 3" xfId="47232"/>
    <cellStyle name="Comma [0] 3 2 5 11 2 2" xfId="47233"/>
    <cellStyle name="Comma [0] 3 2 5 12 4" xfId="47234"/>
    <cellStyle name="Comma [0] 3 2 5 11 2 3" xfId="47235"/>
    <cellStyle name="Comma [0] 3 2 5 11 3" xfId="47236"/>
    <cellStyle name="Comma [0] 3 2 5 13 3" xfId="47237"/>
    <cellStyle name="Comma [0] 3 2 5 11 3 2" xfId="47238"/>
    <cellStyle name="Comma [0] 3 2 5 11 4" xfId="47239"/>
    <cellStyle name="Comma [0] 3 2 5 11 4 2" xfId="47240"/>
    <cellStyle name="Comma [0] 3 2 5 12" xfId="47241"/>
    <cellStyle name="Comma [0] 3 2 5 12 2" xfId="47242"/>
    <cellStyle name="Comma [0] 3 2 5 13" xfId="47243"/>
    <cellStyle name="Comma [0] 3 2 5 13 2" xfId="47244"/>
    <cellStyle name="Comma [0] 3 2 5 13 2 2" xfId="47245"/>
    <cellStyle name="Comma [0] 3 2 5 13 4" xfId="47246"/>
    <cellStyle name="Comma [0] 3 2 5 15 2" xfId="47247"/>
    <cellStyle name="Comma [0] 3 2 5 18" xfId="47248"/>
    <cellStyle name="Comma [0] 3 2 5 2 10" xfId="47249"/>
    <cellStyle name="Comma [0] 3 4 2 3 5 5" xfId="47250"/>
    <cellStyle name="Comma [0] 3 2 5 2 2" xfId="47251"/>
    <cellStyle name="Comma [0] 3 2 5 2 2 2" xfId="47252"/>
    <cellStyle name="Comma [0] 3 2 5 2 2 2 5" xfId="47253"/>
    <cellStyle name="Comma [0] 3 2 5 2 2 4" xfId="47254"/>
    <cellStyle name="Comma [0] 3 2 5 2 2 4 2" xfId="47255"/>
    <cellStyle name="Comma [0] 3 2 5 2 3" xfId="47256"/>
    <cellStyle name="Comma [0] 3 2 5 2 3 2" xfId="47257"/>
    <cellStyle name="Comma [0] 3 2 5 2 3 2 5" xfId="47258"/>
    <cellStyle name="Comma [0] 3 2 5 2 3 3" xfId="47259"/>
    <cellStyle name="Comma [0] 3 2 5 2 4" xfId="47260"/>
    <cellStyle name="Comma [0] 4 3 5 5 2 7" xfId="47261"/>
    <cellStyle name="Comma [0] 3 2 5 2 4 2" xfId="47262"/>
    <cellStyle name="Comma [0] 3 4 5 6 3 2 2 2" xfId="47263"/>
    <cellStyle name="Comma [0] 3 2 5 2 4 3" xfId="47264"/>
    <cellStyle name="Comma [0] 3 2 5 2 5" xfId="47265"/>
    <cellStyle name="Comma [0] 4 3 5 5 3 7" xfId="47266"/>
    <cellStyle name="Comma [0] 3 2 5 2 5 2" xfId="47267"/>
    <cellStyle name="Comma [0] 3 2 5 2 5 3" xfId="47268"/>
    <cellStyle name="Comma [0] 3 2 5 2 6" xfId="47269"/>
    <cellStyle name="Comma [0] 4 12 10" xfId="47270"/>
    <cellStyle name="Comma [0] 3 2 5 2 6 2" xfId="47271"/>
    <cellStyle name="Comma [0] 3 2 5 2 7" xfId="47272"/>
    <cellStyle name="Comma [0] 3 2 5 2 7 2" xfId="47273"/>
    <cellStyle name="Comma [0] 3 2 5 3" xfId="47274"/>
    <cellStyle name="Comma [0] 3 2 5 3 10" xfId="47275"/>
    <cellStyle name="Comma [0] 3 2 5 3 2" xfId="47276"/>
    <cellStyle name="Comma [0] 3 2 5 3 2 2" xfId="47277"/>
    <cellStyle name="Comma [0] 3 2 5 3 2 2 5" xfId="47278"/>
    <cellStyle name="Comma [0] 3 2 5 3 2 3" xfId="47279"/>
    <cellStyle name="Comma [0] 3 2 5 3 2 4" xfId="47280"/>
    <cellStyle name="Comma [0] 3 2 5 3 2 4 2" xfId="47281"/>
    <cellStyle name="Comma [0] 3 2 5 3 2 6" xfId="47282"/>
    <cellStyle name="Comma [0] 3 2 5 3 2 7" xfId="47283"/>
    <cellStyle name="Comma [0] 3 2 5 3 3" xfId="47284"/>
    <cellStyle name="Comma [0] 3 2 5 3 3 2" xfId="47285"/>
    <cellStyle name="Comma [0] 3 2 5 3 3 2 5" xfId="47286"/>
    <cellStyle name="Comma [0] 3 2 5 3 3 4 2" xfId="47287"/>
    <cellStyle name="Comma [0] 3 2 5 3 3 5" xfId="47288"/>
    <cellStyle name="Comma [0] 3 2 5 3 3 6" xfId="47289"/>
    <cellStyle name="Comma [0] 3 2 5 3 3 7" xfId="47290"/>
    <cellStyle name="Comma [0] 3 2 5 3 4" xfId="47291"/>
    <cellStyle name="Comma [0] 4 3 5 6 2 7" xfId="47292"/>
    <cellStyle name="Comma [0] 3 2 5 3 4 2" xfId="47293"/>
    <cellStyle name="Comma [0] 3 2 5 3 4 3" xfId="47294"/>
    <cellStyle name="Comma [0] 3 2 5 3 4 4" xfId="47295"/>
    <cellStyle name="Comma [0] 3 2 5 3 4 5" xfId="47296"/>
    <cellStyle name="Comma [0] 3 2 5 3 5" xfId="47297"/>
    <cellStyle name="Comma [0] 4 3 5 6 3 7" xfId="47298"/>
    <cellStyle name="Comma [0] 3 2 5 3 5 2" xfId="47299"/>
    <cellStyle name="Comma [0] 3 2 5 3 5 3" xfId="47300"/>
    <cellStyle name="Comma [0] 3 2 5 3 5 4" xfId="47301"/>
    <cellStyle name="Comma [0] 3 2 5 3 5 5" xfId="47302"/>
    <cellStyle name="Comma [0] 3 2 5 3 6" xfId="47303"/>
    <cellStyle name="Comma [0] 4 17 10" xfId="47304"/>
    <cellStyle name="Comma [0] 3 2 5 3 6 2" xfId="47305"/>
    <cellStyle name="Comma [0] 4 2 3 3 4 2 2" xfId="47306"/>
    <cellStyle name="Comma [0] 3 2 5 3 7" xfId="47307"/>
    <cellStyle name="Comma [0] 3 2 5 3 7 2" xfId="47308"/>
    <cellStyle name="Comma [0] 3 2 5 4" xfId="47309"/>
    <cellStyle name="Comma [0] 3 2 5 4 10" xfId="47310"/>
    <cellStyle name="Comma [0] 3 2 5 4 2" xfId="47311"/>
    <cellStyle name="Comma [0] 3 2 5 4 2 2" xfId="47312"/>
    <cellStyle name="Comma [0] 4 3 6 5 3 2 2 2" xfId="47313"/>
    <cellStyle name="Comma [0] 3 2 5 4 2 3" xfId="47314"/>
    <cellStyle name="Comma [0] 3 2 5 4 2 4" xfId="47315"/>
    <cellStyle name="Comma [0] 3 2 5 4 2 4 2" xfId="47316"/>
    <cellStyle name="Comma [0] 3 2 5 4 2 5" xfId="47317"/>
    <cellStyle name="Comma [0] 3 2 5 4 2 6" xfId="47318"/>
    <cellStyle name="Comma [0] 3 2 5 4 2 7" xfId="47319"/>
    <cellStyle name="Comma [0] 3 2 5 4 3" xfId="47320"/>
    <cellStyle name="Comma [0] 3 2 5 4 3 2" xfId="47321"/>
    <cellStyle name="Comma [0] 3 2 5 4 3 3" xfId="47322"/>
    <cellStyle name="Comma [0] 3 2 5 4 3 4 2" xfId="47323"/>
    <cellStyle name="Comma [0] 3 2 5 4 3 5" xfId="47324"/>
    <cellStyle name="Comma [0] 3 2 5 4 3 6" xfId="47325"/>
    <cellStyle name="Comma [0] 3 2 5 4 3 7" xfId="47326"/>
    <cellStyle name="Comma [0] 3 2 5 4 4" xfId="47327"/>
    <cellStyle name="Comma [0] 3 2 5 4 4 4" xfId="47328"/>
    <cellStyle name="Comma [0] 3 2 5 4 4 5" xfId="47329"/>
    <cellStyle name="Comma [0] 3 2 5 4 5" xfId="47330"/>
    <cellStyle name="Comma [0] 4 3 5 7 3 7" xfId="47331"/>
    <cellStyle name="Comma [0] 3 2 5 4 5 2" xfId="47332"/>
    <cellStyle name="Comma [0] 3 2 5 4 5 3" xfId="47333"/>
    <cellStyle name="Comma [0] 3 2 5 4 5 4" xfId="47334"/>
    <cellStyle name="Comma [0] 3 2 5 4 5 5" xfId="47335"/>
    <cellStyle name="Comma [0] 3 2 5 4 6" xfId="47336"/>
    <cellStyle name="Comma [0] 3 2 5 4 6 2" xfId="47337"/>
    <cellStyle name="Comma [0] 3 2 5 4 7" xfId="47338"/>
    <cellStyle name="Comma [0] 3 2 5 4 7 2" xfId="47339"/>
    <cellStyle name="Comma [0] 4 3 4 3 7 2" xfId="47340"/>
    <cellStyle name="Comma [0] 4 2 4 4 3 2 2 2" xfId="47341"/>
    <cellStyle name="Comma [0] 3 2 5 5" xfId="47342"/>
    <cellStyle name="Comma [0] 3 2 5 5 10" xfId="47343"/>
    <cellStyle name="Comma [0] 3 2 5 5 2" xfId="47344"/>
    <cellStyle name="Comma [0] 3 2 5 5 2 2" xfId="47345"/>
    <cellStyle name="Comma [0] 3 2 5 5 2 2 2" xfId="47346"/>
    <cellStyle name="Comma [0] 3 2 5 5 2 2 2 2" xfId="47347"/>
    <cellStyle name="Comma [0] 4 3 2 7 4 2" xfId="47348"/>
    <cellStyle name="Comma [0] 3 2 5 5 2 2 3" xfId="47349"/>
    <cellStyle name="Comma [0] 4 3 2 7 4 4" xfId="47350"/>
    <cellStyle name="Comma [0] 3 2 5 5 2 2 5" xfId="47351"/>
    <cellStyle name="Comma [0] 3 2 5 5 2 3" xfId="47352"/>
    <cellStyle name="Comma [0] 3 2 5 5 2 3 2" xfId="47353"/>
    <cellStyle name="Comma [0] 3 2 5 5 2 4" xfId="47354"/>
    <cellStyle name="Comma [0] 3 2 5 5 2 5" xfId="47355"/>
    <cellStyle name="Comma [0] 3 2 5 5 2 6" xfId="47356"/>
    <cellStyle name="Comma [0] 3 2 5 5 2 7" xfId="47357"/>
    <cellStyle name="Comma [0] 3 2 5 5 3" xfId="47358"/>
    <cellStyle name="Comma [0] 3 2 5 5 3 2" xfId="47359"/>
    <cellStyle name="Comma [0] 3 2 5 5 3 2 2" xfId="47360"/>
    <cellStyle name="Comma [0] 4 3 2 8 4 2" xfId="47361"/>
    <cellStyle name="Comma [0] 3 2 5 5 3 2 3" xfId="47362"/>
    <cellStyle name="Comma [0] 4 3 2 8 4 4" xfId="47363"/>
    <cellStyle name="Comma [0] 3 2 5 5 3 2 5" xfId="47364"/>
    <cellStyle name="Comma [0] 3 2 5 5 3 3" xfId="47365"/>
    <cellStyle name="Comma [0] 3 2 5 5 3 3 2" xfId="47366"/>
    <cellStyle name="Comma [0] 3 2 5 5 3 4" xfId="47367"/>
    <cellStyle name="Comma [0] 3 2 5 5 3 4 2" xfId="47368"/>
    <cellStyle name="Comma [0] 4 8 3 2 2 2 2" xfId="47369"/>
    <cellStyle name="Comma [0] 3 2 5 5 3 5" xfId="47370"/>
    <cellStyle name="Comma [0] 3 2 5 5 3 6" xfId="47371"/>
    <cellStyle name="Comma [0] 3 2 5 5 3 7" xfId="47372"/>
    <cellStyle name="Comma [0] 3 2 5 5 4" xfId="47373"/>
    <cellStyle name="Comma [0] 3 2 5 5 4 2 2" xfId="47374"/>
    <cellStyle name="Comma [0] 3 2 5 5 4 5" xfId="47375"/>
    <cellStyle name="Comma [0] 3 2 5 5 5" xfId="47376"/>
    <cellStyle name="Comma [0] 4 3 5 8 3 7" xfId="47377"/>
    <cellStyle name="Comma [0] 3 2 5 5 5 2" xfId="47378"/>
    <cellStyle name="Comma [0] 3 2 5 5 5 2 2" xfId="47379"/>
    <cellStyle name="Comma [0] 3 2 5 5 5 3" xfId="47380"/>
    <cellStyle name="Comma [0] 3 2 5 5 5 4" xfId="47381"/>
    <cellStyle name="Comma [0] 3 2 5 5 5 5" xfId="47382"/>
    <cellStyle name="Comma [0] 3 2 5 5 6" xfId="47383"/>
    <cellStyle name="Comma [0] 3 2 5 5 6 2" xfId="47384"/>
    <cellStyle name="Comma [0] 3 2 5 5 7" xfId="47385"/>
    <cellStyle name="Comma [0] 3 2 5 5 7 2" xfId="47386"/>
    <cellStyle name="Comma [0] 3 2 5 6 2 2" xfId="47387"/>
    <cellStyle name="Comma [0] 3 2 5 6 2 2 2" xfId="47388"/>
    <cellStyle name="Comma [0] 3 2 5 6 2 2 2 2" xfId="47389"/>
    <cellStyle name="Comma [0] 4 3 3 7 4 2" xfId="47390"/>
    <cellStyle name="Comma [0] 3 4 7 2 3 2 2" xfId="47391"/>
    <cellStyle name="Comma [0] 3 2 5 6 2 2 3" xfId="47392"/>
    <cellStyle name="Comma [0] 4 3 3 7 4 4" xfId="47393"/>
    <cellStyle name="Comma [0] 3 4 7 2 3 2 4" xfId="47394"/>
    <cellStyle name="Comma [0] 3 2 5 6 2 2 5" xfId="47395"/>
    <cellStyle name="Comma [0] 3 2 5 6 2 3 2" xfId="47396"/>
    <cellStyle name="Comma [0] 3 2 5 6 3" xfId="47397"/>
    <cellStyle name="Comma [0] 3 2 5 6 3 2" xfId="47398"/>
    <cellStyle name="Comma [0] 3 2 5 6 3 2 2" xfId="47399"/>
    <cellStyle name="Comma [0] 4 3 3 8 4 2" xfId="47400"/>
    <cellStyle name="Comma [0] 3 4 7 2 4 2 2" xfId="47401"/>
    <cellStyle name="Comma [0] 3 2 5 6 3 2 3" xfId="47402"/>
    <cellStyle name="Comma [0] 4 3 3 8 4 4" xfId="47403"/>
    <cellStyle name="Comma [0] 3 2 5 6 3 2 5" xfId="47404"/>
    <cellStyle name="Comma [0] 3 2 5 6 3 3" xfId="47405"/>
    <cellStyle name="Comma [0] 3 2 5 6 3 3 2" xfId="47406"/>
    <cellStyle name="Comma [0] 3 2 5 6 3 4 2" xfId="47407"/>
    <cellStyle name="Comma [0] 3 2 5 6 3 5" xfId="47408"/>
    <cellStyle name="Comma [0] 3 2 5 6 3 6" xfId="47409"/>
    <cellStyle name="Comma [0] 3 2 5 6 3 7" xfId="47410"/>
    <cellStyle name="Comma [0] 3 3 6 4 2 2" xfId="47411"/>
    <cellStyle name="Comma [0] 3 2 5 6 4" xfId="47412"/>
    <cellStyle name="Comma [0] 3 3 6 4 2 2 2" xfId="47413"/>
    <cellStyle name="Comma [0] 3 2 5 6 4 2" xfId="47414"/>
    <cellStyle name="Comma [0] 3 3 6 4 2 2 2 2" xfId="47415"/>
    <cellStyle name="Comma [0] 3 2 5 6 4 2 2" xfId="47416"/>
    <cellStyle name="Comma [0] 3 3 6 4 2 2 3" xfId="47417"/>
    <cellStyle name="Comma [0] 3 2 5 6 4 3" xfId="47418"/>
    <cellStyle name="Comma [0] 3 3 6 4 2 2 5" xfId="47419"/>
    <cellStyle name="Comma [0] 3 2 5 6 4 5" xfId="47420"/>
    <cellStyle name="Comma [0] 5 5 2 5 2 2" xfId="47421"/>
    <cellStyle name="Comma [0] 3 3 6 4 2 3" xfId="47422"/>
    <cellStyle name="Comma [0] 3 2 5 6 5" xfId="47423"/>
    <cellStyle name="Comma [0] 3 3 6 4 2 3 2" xfId="47424"/>
    <cellStyle name="Comma [0] 3 2 5 6 5 2" xfId="47425"/>
    <cellStyle name="Comma [0] 3 2 5 6 5 2 2" xfId="47426"/>
    <cellStyle name="Comma [0] 3 2 5 6 5 3" xfId="47427"/>
    <cellStyle name="Comma [0] 3 2 5 6 5 4" xfId="47428"/>
    <cellStyle name="Comma [0] 3 2 5 6 5 5" xfId="47429"/>
    <cellStyle name="Comma [0] 3 3 6 4 2 4" xfId="47430"/>
    <cellStyle name="Comma [0] 3 2 5 6 6" xfId="47431"/>
    <cellStyle name="Comma [0] 4 2 7 3 2 2 4" xfId="47432"/>
    <cellStyle name="Comma [0] 3 3 6 4 2 4 2" xfId="47433"/>
    <cellStyle name="Comma [0] 3 2 5 6 6 2" xfId="47434"/>
    <cellStyle name="Comma [0] 3 3 6 4 2 5" xfId="47435"/>
    <cellStyle name="Comma [0] 3 2 5 6 7" xfId="47436"/>
    <cellStyle name="Comma [0] 3 2 5 6 7 2" xfId="47437"/>
    <cellStyle name="Comma [0] 3 3 6 4 2 7" xfId="47438"/>
    <cellStyle name="Comma [0] 3 2 5 6 9" xfId="47439"/>
    <cellStyle name="Comma [0] 3 2 5 7 10" xfId="47440"/>
    <cellStyle name="Comma [0] 3 2 5 7 2" xfId="47441"/>
    <cellStyle name="Comma [0] 3 6 2 4" xfId="47442"/>
    <cellStyle name="Comma [0] 3 2 5 7 2 2 2" xfId="47443"/>
    <cellStyle name="Comma [0] 4 3 4 7 4 2" xfId="47444"/>
    <cellStyle name="Comma [0] 3 6 2 5" xfId="47445"/>
    <cellStyle name="Comma [0] 3 4 7 3 3 2 2" xfId="47446"/>
    <cellStyle name="Comma [0] 3 2 5 7 2 2 3" xfId="47447"/>
    <cellStyle name="Comma [0] 4 3 4 7 4 4" xfId="47448"/>
    <cellStyle name="Comma [0] 3 6 2 7" xfId="47449"/>
    <cellStyle name="Comma [0] 3 4 7 3 3 2 4" xfId="47450"/>
    <cellStyle name="Comma [0] 3 2 5 7 2 2 5" xfId="47451"/>
    <cellStyle name="Comma [0] 3 2 5 7 3" xfId="47452"/>
    <cellStyle name="Comma [0] 3 7 2 4" xfId="47453"/>
    <cellStyle name="Comma [0] 3 2 5 7 3 2 2" xfId="47454"/>
    <cellStyle name="Comma [0] 4 3 4 8 4 2" xfId="47455"/>
    <cellStyle name="Comma [0] 3 7 2 5" xfId="47456"/>
    <cellStyle name="Comma [0] 3 4 7 3 4 2 2" xfId="47457"/>
    <cellStyle name="Comma [0] 3 2 5 7 3 2 3" xfId="47458"/>
    <cellStyle name="Comma [0] 4 3 4 8 4 4" xfId="47459"/>
    <cellStyle name="Comma [0] 3 7 2 7" xfId="47460"/>
    <cellStyle name="Comma [0] 3 2 5 7 3 2 5" xfId="47461"/>
    <cellStyle name="Comma [0] 3 3 6 4 3 2" xfId="47462"/>
    <cellStyle name="Comma [0] 3 2 5 7 4" xfId="47463"/>
    <cellStyle name="Comma [0] 3 3 6 4 3 2 2" xfId="47464"/>
    <cellStyle name="Comma [0] 3 2 5 7 4 2" xfId="47465"/>
    <cellStyle name="Comma [0] 3 8 2 4" xfId="47466"/>
    <cellStyle name="Comma [0] 3 3 6 4 3 2 2 2" xfId="47467"/>
    <cellStyle name="Comma [0] 3 2 5 7 4 2 2" xfId="47468"/>
    <cellStyle name="Comma [0] 3 3 6 4 3 3" xfId="47469"/>
    <cellStyle name="Comma [0] 3 2 5 7 5" xfId="47470"/>
    <cellStyle name="Comma [0] 3 9 2 4" xfId="47471"/>
    <cellStyle name="Comma [0] 3 2 5 7 5 2 2" xfId="47472"/>
    <cellStyle name="Comma [0] 3 3 6 4 3 4" xfId="47473"/>
    <cellStyle name="Comma [0] 3 2 5 7 6" xfId="47474"/>
    <cellStyle name="Comma [0] 4 2 7 3 3 2 4" xfId="47475"/>
    <cellStyle name="Comma [0] 3 3 6 4 3 4 2" xfId="47476"/>
    <cellStyle name="Comma [0] 3 2 5 7 6 2" xfId="47477"/>
    <cellStyle name="Comma [0] 3 3 6 4 3 5" xfId="47478"/>
    <cellStyle name="Comma [0] 3 2 5 7 7" xfId="47479"/>
    <cellStyle name="Comma [0] 3 2 5 7 7 2" xfId="47480"/>
    <cellStyle name="Comma [0] 3 3 6 4 3 7" xfId="47481"/>
    <cellStyle name="Comma [0] 3 2 5 7 9" xfId="47482"/>
    <cellStyle name="Comma [0] 3 2 5 8 10" xfId="47483"/>
    <cellStyle name="Comma [0] 4 6 2 4" xfId="47484"/>
    <cellStyle name="Comma [0] 3 2 5 8 2 2 2" xfId="47485"/>
    <cellStyle name="Comma [0] 4 6 2 5" xfId="47486"/>
    <cellStyle name="Comma [0] 4 3 5 7 4 2" xfId="47487"/>
    <cellStyle name="Comma [0] 3 4 7 4 3 2 2" xfId="47488"/>
    <cellStyle name="Comma [0] 3 2 5 8 2 2 3" xfId="47489"/>
    <cellStyle name="Comma [0] 4 6 2 6" xfId="47490"/>
    <cellStyle name="Comma [0] 4 3 5 7 4 3" xfId="47491"/>
    <cellStyle name="Comma [0] 3 4 7 4 3 2 3" xfId="47492"/>
    <cellStyle name="Comma [0] 3 2 5 8 2 2 4" xfId="47493"/>
    <cellStyle name="Comma [0] 4 6 2 7" xfId="47494"/>
    <cellStyle name="Comma [0] 4 3 5 7 4 4" xfId="47495"/>
    <cellStyle name="Comma [0] 3 4 7 4 3 2 4" xfId="47496"/>
    <cellStyle name="Comma [0] 3 2 5 8 2 2 5" xfId="47497"/>
    <cellStyle name="Comma [0] 4 7 2 4" xfId="47498"/>
    <cellStyle name="Comma [0] 3 2 5 8 3 2 2" xfId="47499"/>
    <cellStyle name="Comma [0] 4 7 2 5" xfId="47500"/>
    <cellStyle name="Comma [0] 4 3 5 8 4 2" xfId="47501"/>
    <cellStyle name="Comma [0] 3 4 7 4 4 2 2" xfId="47502"/>
    <cellStyle name="Comma [0] 3 2 5 8 3 2 3" xfId="47503"/>
    <cellStyle name="Comma [0] 4 7 2 6" xfId="47504"/>
    <cellStyle name="Comma [0] 4 3 5 8 4 3" xfId="47505"/>
    <cellStyle name="Comma [0] 3 2 5 8 3 2 4" xfId="47506"/>
    <cellStyle name="Comma [0] 4 7 2 7" xfId="47507"/>
    <cellStyle name="Comma [0] 4 3 5 8 4 4" xfId="47508"/>
    <cellStyle name="Comma [0] 3 2 5 8 3 2 5" xfId="47509"/>
    <cellStyle name="Comma [0] 3 3 6 4 4 2 2" xfId="47510"/>
    <cellStyle name="Comma [0] 3 2 5 8 4 2" xfId="47511"/>
    <cellStyle name="Comma [0] 4 8 2 4" xfId="47512"/>
    <cellStyle name="Comma [0] 3 2 5 8 4 2 2" xfId="47513"/>
    <cellStyle name="Comma [0] 4 9 2 4" xfId="47514"/>
    <cellStyle name="Comma [0] 3 2 5 8 5 2 2" xfId="47515"/>
    <cellStyle name="Comma [0] 3 3 6 4 4 4" xfId="47516"/>
    <cellStyle name="Comma [0] 3 2 5 8 6" xfId="47517"/>
    <cellStyle name="Comma [0] 3 2 5 8 6 2" xfId="47518"/>
    <cellStyle name="Comma [0] 3 3 6 4 4 5" xfId="47519"/>
    <cellStyle name="Comma [0] 3 2 5 8 7" xfId="47520"/>
    <cellStyle name="Comma [0] 3 2 5 8 7 2" xfId="47521"/>
    <cellStyle name="Comma [0] 3 2 5 8 8" xfId="47522"/>
    <cellStyle name="Comma [0] 3 2 5 8 9" xfId="47523"/>
    <cellStyle name="Comma [0] 5 6 2 4" xfId="47524"/>
    <cellStyle name="Comma [0] 3 2 5 9 2 2 2" xfId="47525"/>
    <cellStyle name="Comma [0] 3 2 5 9 3" xfId="47526"/>
    <cellStyle name="Comma [0] 3 3 6 4 5 2" xfId="47527"/>
    <cellStyle name="Comma [0] 3 2 5 9 4" xfId="47528"/>
    <cellStyle name="Comma [0] 3 3 6 4 5 2 2" xfId="47529"/>
    <cellStyle name="Comma [0] 3 2 5 9 4 2" xfId="47530"/>
    <cellStyle name="Comma [0] 3 3 6 4 5 3" xfId="47531"/>
    <cellStyle name="Comma [0] 3 2 5 9 5" xfId="47532"/>
    <cellStyle name="Comma [0] 3 3 6 4 5 4" xfId="47533"/>
    <cellStyle name="Comma [0] 3 2 5 9 6" xfId="47534"/>
    <cellStyle name="Comma [0] 3 3 6 4 5 5" xfId="47535"/>
    <cellStyle name="Comma [0] 3 2 5 9 7" xfId="47536"/>
    <cellStyle name="Comma [0] 3 2 6 10 2 2" xfId="47537"/>
    <cellStyle name="Comma [0] 3 2 6 10 2 3" xfId="47538"/>
    <cellStyle name="Comma [0] 3 2 6 10 2 4" xfId="47539"/>
    <cellStyle name="Comma [0] 3 2 6 10 2 5" xfId="47540"/>
    <cellStyle name="Comma [0] 3 2 6 10 3" xfId="47541"/>
    <cellStyle name="Comma [0] 3 2 6 10 3 2" xfId="47542"/>
    <cellStyle name="Comma [0] 3 2 6 10 4" xfId="47543"/>
    <cellStyle name="Comma [0] 3 2 6 10 4 2" xfId="47544"/>
    <cellStyle name="Comma [0] 3 2 6 11 2" xfId="47545"/>
    <cellStyle name="Comma [0] 3 3 5 12 3" xfId="47546"/>
    <cellStyle name="Comma [0] 3 2 6 11 2 2" xfId="47547"/>
    <cellStyle name="Comma [0] 3 3 5 12 4" xfId="47548"/>
    <cellStyle name="Comma [0] 3 2 6 11 2 3" xfId="47549"/>
    <cellStyle name="Comma [0] 3 2 6 11 3" xfId="47550"/>
    <cellStyle name="Comma [0] 3 3 5 13 3" xfId="47551"/>
    <cellStyle name="Comma [0] 3 2 6 11 3 2" xfId="47552"/>
    <cellStyle name="Comma [0] 3 2 6 11 4" xfId="47553"/>
    <cellStyle name="Comma [0] 3 2 6 11 4 2" xfId="47554"/>
    <cellStyle name="Comma [0] 3 2 6 12 2" xfId="47555"/>
    <cellStyle name="Comma [0] 3 2 6 12 2 2" xfId="47556"/>
    <cellStyle name="Comma [0] 3 2 6 12 3" xfId="47557"/>
    <cellStyle name="Comma [0] 3 2 6 12 4" xfId="47558"/>
    <cellStyle name="Comma [0] 3 2 6 13" xfId="47559"/>
    <cellStyle name="Comma [0] 3 2 6 13 2" xfId="47560"/>
    <cellStyle name="Comma [0] 3 2 6 13 2 2" xfId="47561"/>
    <cellStyle name="Comma [0] 3 2 6 13 3" xfId="47562"/>
    <cellStyle name="Comma [0] 3 2 6 13 4" xfId="47563"/>
    <cellStyle name="Comma [0] 3 2 6 14" xfId="47564"/>
    <cellStyle name="Comma [0] 3 2 6 14 2" xfId="47565"/>
    <cellStyle name="Comma [0] 3 2 6 15" xfId="47566"/>
    <cellStyle name="Comma [0] 3 2 6 15 2" xfId="47567"/>
    <cellStyle name="Comma [0] 3 2 6 16" xfId="47568"/>
    <cellStyle name="Comma [0] 3 2 6 17" xfId="47569"/>
    <cellStyle name="Comma [0] 3 2 6 18" xfId="47570"/>
    <cellStyle name="Comma [0] 3 2 6 2 10" xfId="47571"/>
    <cellStyle name="Comma [0] 3 4 2 4 5 5" xfId="47572"/>
    <cellStyle name="Comma [0] 3 2 6 2 2" xfId="47573"/>
    <cellStyle name="Comma [0] 3 2 6 2 3" xfId="47574"/>
    <cellStyle name="Comma [0] 3 2 6 2 5" xfId="47575"/>
    <cellStyle name="Comma [0] 3 2 6 3" xfId="47576"/>
    <cellStyle name="Comma [0] 3 2 6 3 10" xfId="47577"/>
    <cellStyle name="Comma [0] 3 2 6 3 2" xfId="47578"/>
    <cellStyle name="Comma [0] 3 2 6 3 3" xfId="47579"/>
    <cellStyle name="Comma [0] 3 2 6 3 4" xfId="47580"/>
    <cellStyle name="Comma [0] 3 2 6 3 5" xfId="47581"/>
    <cellStyle name="Comma [0] 4 2 3 3 5 2 2" xfId="47582"/>
    <cellStyle name="Comma [0] 3 2 6 3 7" xfId="47583"/>
    <cellStyle name="Comma [0] 3 2 6 4" xfId="47584"/>
    <cellStyle name="Comma [0] 3 2 6 4 2" xfId="47585"/>
    <cellStyle name="Comma [0] 3 2 6 4 3" xfId="47586"/>
    <cellStyle name="Comma [0] 3 2 6 4 4" xfId="47587"/>
    <cellStyle name="Comma [0] 3 2 6 4 5" xfId="47588"/>
    <cellStyle name="Comma [0] 3 2 6 4 6 2" xfId="47589"/>
    <cellStyle name="Comma [0] 3 2 6 4 7" xfId="47590"/>
    <cellStyle name="Comma [0] 3 2 6 4 7 2" xfId="47591"/>
    <cellStyle name="Comma [0] 3 2 6 5" xfId="47592"/>
    <cellStyle name="Comma [0] 4 11 2 3 2 4" xfId="47593"/>
    <cellStyle name="Comma [0] 3 2 6 5 10" xfId="47594"/>
    <cellStyle name="Comma [0] 3 2 6 5 2" xfId="47595"/>
    <cellStyle name="Comma [0] 3 2 6 5 3" xfId="47596"/>
    <cellStyle name="Comma [0] 3 2 6 5 4" xfId="47597"/>
    <cellStyle name="Comma [0] 3 2 6 5 6" xfId="47598"/>
    <cellStyle name="Comma [0] 3 2 6 5 6 2" xfId="47599"/>
    <cellStyle name="Comma [0] 3 2 6 5 7" xfId="47600"/>
    <cellStyle name="Comma [0] 3 2 6 5 7 2" xfId="47601"/>
    <cellStyle name="Comma [0] 4 5 6 4 3" xfId="47602"/>
    <cellStyle name="Comma [0] 3 2 6 6 10" xfId="47603"/>
    <cellStyle name="Comma [0] 3 2 6 6 2" xfId="47604"/>
    <cellStyle name="Comma [0] 3 2 6 6 3" xfId="47605"/>
    <cellStyle name="Comma [0] 3 3 6 5 2 2" xfId="47606"/>
    <cellStyle name="Comma [0] 3 2 6 6 4" xfId="47607"/>
    <cellStyle name="Comma [0] 3 3 6 5 2 3" xfId="47608"/>
    <cellStyle name="Comma [0] 3 2 6 6 5" xfId="47609"/>
    <cellStyle name="Comma [0] 3 3 6 5 2 4" xfId="47610"/>
    <cellStyle name="Comma [0] 3 2 6 6 6" xfId="47611"/>
    <cellStyle name="Comma [0] 4 2 7 4 2 2 4" xfId="47612"/>
    <cellStyle name="Comma [0] 3 3 6 5 2 4 2" xfId="47613"/>
    <cellStyle name="Comma [0] 3 2 6 6 6 2" xfId="47614"/>
    <cellStyle name="Comma [0] 3 3 6 5 2 5" xfId="47615"/>
    <cellStyle name="Comma [0] 3 2 6 6 7" xfId="47616"/>
    <cellStyle name="Comma [0] 3 2 6 6 7 2" xfId="47617"/>
    <cellStyle name="Comma [0] 3 2 6 7" xfId="47618"/>
    <cellStyle name="Comma [0] 3 2 6 7 10" xfId="47619"/>
    <cellStyle name="Comma [0] 3 2 6 7 2" xfId="47620"/>
    <cellStyle name="Comma [0] 3 3 6 5 3 2" xfId="47621"/>
    <cellStyle name="Comma [0] 3 2 6 7 4" xfId="47622"/>
    <cellStyle name="Comma [0] 3 3 6 5 3 3" xfId="47623"/>
    <cellStyle name="Comma [0] 3 2 6 7 5" xfId="47624"/>
    <cellStyle name="Comma [0] 3 3 6 5 3 4" xfId="47625"/>
    <cellStyle name="Comma [0] 3 2 6 7 6" xfId="47626"/>
    <cellStyle name="Comma [0] 4 2 7 4 3 2 4" xfId="47627"/>
    <cellStyle name="Comma [0] 3 3 6 5 3 4 2" xfId="47628"/>
    <cellStyle name="Comma [0] 3 2 6 7 6 2" xfId="47629"/>
    <cellStyle name="Comma [0] 4 8 4 3 2 2 2" xfId="47630"/>
    <cellStyle name="Comma [0] 3 3 6 5 3 5" xfId="47631"/>
    <cellStyle name="Comma [0] 3 2 6 7 7" xfId="47632"/>
    <cellStyle name="Comma [0] 3 2 6 7 7 2" xfId="47633"/>
    <cellStyle name="Comma [0] 3 3 6 5 4 4" xfId="47634"/>
    <cellStyle name="Comma [0] 3 2 6 8 6" xfId="47635"/>
    <cellStyle name="Comma [0] 4 2 2 2 4 5" xfId="47636"/>
    <cellStyle name="Comma [0] 3 2 6 8 6 2" xfId="47637"/>
    <cellStyle name="Comma [0] 3 3 6 5 4 5" xfId="47638"/>
    <cellStyle name="Comma [0] 3 2 6 8 7" xfId="47639"/>
    <cellStyle name="Comma [0] 4 2 2 2 5 5" xfId="47640"/>
    <cellStyle name="Comma [0] 3 2 6 8 7 2" xfId="47641"/>
    <cellStyle name="Comma [0] 3 2 6 8 8" xfId="47642"/>
    <cellStyle name="Comma [0] 3 2 6 9 2 2 2" xfId="47643"/>
    <cellStyle name="Comma [0] 3 2 6 9 2 3" xfId="47644"/>
    <cellStyle name="Comma [0] 3 2 6 9 2 5" xfId="47645"/>
    <cellStyle name="Comma [0] 3 2 6 9 3" xfId="47646"/>
    <cellStyle name="Comma [0] 3 3 6 5 5 2" xfId="47647"/>
    <cellStyle name="Comma [0] 3 2 6 9 4" xfId="47648"/>
    <cellStyle name="Comma [0] 5 7 5 2 2 2 2" xfId="47649"/>
    <cellStyle name="Comma [0] 3 3 6 5 5 3" xfId="47650"/>
    <cellStyle name="Comma [0] 3 2 6 9 5" xfId="47651"/>
    <cellStyle name="Comma [0] 3 3 6 5 5 4" xfId="47652"/>
    <cellStyle name="Comma [0] 3 2 6 9 6" xfId="47653"/>
    <cellStyle name="Comma [0] 3 3 6 5 5 5" xfId="47654"/>
    <cellStyle name="Comma [0] 3 2 6 9 7" xfId="47655"/>
    <cellStyle name="Comma [0] 5 10 3 2 2 2" xfId="47656"/>
    <cellStyle name="Comma [0] 3 2 7 10 2 2 2" xfId="47657"/>
    <cellStyle name="Comma [0] 5 10 3 4 2" xfId="47658"/>
    <cellStyle name="Comma [0] 3 2 7 10 4 2" xfId="47659"/>
    <cellStyle name="Comma [0] 5 10 3 7" xfId="47660"/>
    <cellStyle name="Comma [0] 3 2 7 10 7" xfId="47661"/>
    <cellStyle name="Comma [0] 3 2 7 11 2 2 2" xfId="47662"/>
    <cellStyle name="Comma [0] 5 10 4 4" xfId="47663"/>
    <cellStyle name="Comma [0] 3 2 7 11 4" xfId="47664"/>
    <cellStyle name="Comma [0] 3 2 7 11 4 2" xfId="47665"/>
    <cellStyle name="Comma [0] 5 10 4 5" xfId="47666"/>
    <cellStyle name="Comma [0] 3 2 7 11 5" xfId="47667"/>
    <cellStyle name="Comma [0] 3 2 7 11 6" xfId="47668"/>
    <cellStyle name="Comma [0] 3 2 7 11 7" xfId="47669"/>
    <cellStyle name="Comma [0] 5 10 5 5" xfId="47670"/>
    <cellStyle name="Comma [0] 3 2 7 12 5" xfId="47671"/>
    <cellStyle name="Comma [0] 5 10 6 2" xfId="47672"/>
    <cellStyle name="Comma [0] 3 2 7 13 2" xfId="47673"/>
    <cellStyle name="Comma [0] 3 2 7 13 2 2" xfId="47674"/>
    <cellStyle name="Comma [0] 3 2 7 13 3" xfId="47675"/>
    <cellStyle name="Comma [0] 3 2 7 13 4" xfId="47676"/>
    <cellStyle name="Comma [0] 3 2 7 13 5" xfId="47677"/>
    <cellStyle name="Comma [0] 5 10 7 2" xfId="47678"/>
    <cellStyle name="Comma [0] 3 2 7 14 2" xfId="47679"/>
    <cellStyle name="Comma [0] 3 2 7 15 2" xfId="47680"/>
    <cellStyle name="Comma [0] 5 10 9" xfId="47681"/>
    <cellStyle name="Comma [0] 3 3 3 3 5 2" xfId="47682"/>
    <cellStyle name="Comma [0] 3 2 7 16" xfId="47683"/>
    <cellStyle name="Comma [0] 3 3 3 3 5 3" xfId="47684"/>
    <cellStyle name="Comma [0] 3 2 7 17" xfId="47685"/>
    <cellStyle name="Comma [0] 3 3 3 3 5 4" xfId="47686"/>
    <cellStyle name="Comma [0] 3 2 7 18" xfId="47687"/>
    <cellStyle name="Comma [0] 3 2 7 2" xfId="47688"/>
    <cellStyle name="Comma [0] 3 4 2 5 5 5" xfId="47689"/>
    <cellStyle name="Comma [0] 3 2 7 2 2" xfId="47690"/>
    <cellStyle name="Comma [0] 3 2 7 2 3" xfId="47691"/>
    <cellStyle name="Comma [0] 4 3 3 5 2 2 2 2" xfId="47692"/>
    <cellStyle name="Comma [0] 3 2 7 3" xfId="47693"/>
    <cellStyle name="Comma [0] 3 2 7 3 10" xfId="47694"/>
    <cellStyle name="Comma [0] 3 2 7 3 2" xfId="47695"/>
    <cellStyle name="Comma [0] 3 2 7 3 3" xfId="47696"/>
    <cellStyle name="Comma [0] 3 2 7 4" xfId="47697"/>
    <cellStyle name="Comma [0] 3 2 7 4 2" xfId="47698"/>
    <cellStyle name="Comma [0] 3 2 7 4 3" xfId="47699"/>
    <cellStyle name="Comma [0] 3 2 7 4 7 2" xfId="47700"/>
    <cellStyle name="Comma [0] 3 2 7 5" xfId="47701"/>
    <cellStyle name="Comma [0] 3 2 7 5 2" xfId="47702"/>
    <cellStyle name="Comma [0] 3 2 7 5 3" xfId="47703"/>
    <cellStyle name="Comma [0] 3 2 7 5 4" xfId="47704"/>
    <cellStyle name="Comma [0] 3 2 7 5 5" xfId="47705"/>
    <cellStyle name="Comma [0] 3 2 7 5 6" xfId="47706"/>
    <cellStyle name="Comma [0] 3 2 7 5 6 2" xfId="47707"/>
    <cellStyle name="Comma [0] 3 2 7 5 7" xfId="47708"/>
    <cellStyle name="Comma [0] 3 2 7 5 7 2" xfId="47709"/>
    <cellStyle name="Comma [0] 3 2 7 6 10" xfId="47710"/>
    <cellStyle name="Comma [0] 3 2 7 6 2" xfId="47711"/>
    <cellStyle name="Comma [0] 3 2 7 6 3" xfId="47712"/>
    <cellStyle name="Comma [0] 3 4 5 5 10" xfId="47713"/>
    <cellStyle name="Comma [0] 3 3 6 6 2 2" xfId="47714"/>
    <cellStyle name="Comma [0] 3 2 7 6 4" xfId="47715"/>
    <cellStyle name="Comma [0] 3 2 7 6 7 2" xfId="47716"/>
    <cellStyle name="Comma [0] 3 2 7 7" xfId="47717"/>
    <cellStyle name="Comma [0] 3 2 7 7 2" xfId="47718"/>
    <cellStyle name="Comma [0] 3 2 7 7 3" xfId="47719"/>
    <cellStyle name="Comma [0] 3 3 6 6 3 2" xfId="47720"/>
    <cellStyle name="Comma [0] 3 2 7 7 4" xfId="47721"/>
    <cellStyle name="Comma [0] 3 3 6 6 3 3" xfId="47722"/>
    <cellStyle name="Comma [0] 3 2 7 7 5" xfId="47723"/>
    <cellStyle name="Comma [0] 4 2 7 5 3 2 4" xfId="47724"/>
    <cellStyle name="Comma [0] 3 3 6 6 3 4 2" xfId="47725"/>
    <cellStyle name="Comma [0] 3 2 7 7 6 2" xfId="47726"/>
    <cellStyle name="Comma [0] 3 3 6 6 3 5" xfId="47727"/>
    <cellStyle name="Comma [0] 3 2 7 7 7" xfId="47728"/>
    <cellStyle name="Comma [0] 3 2 7 7 7 2" xfId="47729"/>
    <cellStyle name="Comma [0] 3 2 7 8 3" xfId="47730"/>
    <cellStyle name="Comma [0] 3 3 7 5 2 2 2" xfId="47731"/>
    <cellStyle name="Comma [0] 3 3 6 6 4 2" xfId="47732"/>
    <cellStyle name="Comma [0] 3 2 7 8 4" xfId="47733"/>
    <cellStyle name="Comma [0] 3 3 7 5 2 2 3" xfId="47734"/>
    <cellStyle name="Comma [0] 3 3 6 6 4 3" xfId="47735"/>
    <cellStyle name="Comma [0] 3 2 7 8 5" xfId="47736"/>
    <cellStyle name="Comma [0] 4 2 3 2 4 5" xfId="47737"/>
    <cellStyle name="Comma [0] 3 2 7 8 6 2" xfId="47738"/>
    <cellStyle name="Comma [0] 3 3 7 5 2 2 5" xfId="47739"/>
    <cellStyle name="Comma [0] 3 3 6 6 4 5" xfId="47740"/>
    <cellStyle name="Comma [0] 3 2 7 8 7" xfId="47741"/>
    <cellStyle name="Comma [0] 4 2 3 2 5 5" xfId="47742"/>
    <cellStyle name="Comma [0] 3 2 7 8 7 2" xfId="47743"/>
    <cellStyle name="Comma [0] 3 2 7 8 8" xfId="47744"/>
    <cellStyle name="Comma [0] 3 2 7 9 2" xfId="47745"/>
    <cellStyle name="Comma [0] 3 2 7 9 2 2 2" xfId="47746"/>
    <cellStyle name="Comma [0] 3 2 7 9 2 3" xfId="47747"/>
    <cellStyle name="Comma [0] 3 2 7 9 2 5" xfId="47748"/>
    <cellStyle name="Comma [0] 3 2 7 9 3" xfId="47749"/>
    <cellStyle name="Comma [0] 3 3 7 5 2 3 2" xfId="47750"/>
    <cellStyle name="Comma [0] 3 3 6 6 5 2" xfId="47751"/>
    <cellStyle name="Comma [0] 3 2 7 9 4" xfId="47752"/>
    <cellStyle name="Comma [0] 4 2 3 3 2 5" xfId="47753"/>
    <cellStyle name="Comma [0] 3 3 6 6 5 2 2" xfId="47754"/>
    <cellStyle name="Comma [0] 3 2 7 9 4 2" xfId="47755"/>
    <cellStyle name="Comma [0] 3 3 6 6 5 3" xfId="47756"/>
    <cellStyle name="Comma [0] 3 2 7 9 5" xfId="47757"/>
    <cellStyle name="Comma [0] 3 3 6 6 5 4" xfId="47758"/>
    <cellStyle name="Comma [0] 3 2 7 9 6" xfId="47759"/>
    <cellStyle name="Comma [0] 3 3 6 6 5 5" xfId="47760"/>
    <cellStyle name="Comma [0] 3 2 7 9 7" xfId="47761"/>
    <cellStyle name="Comma [0] 5 15 3" xfId="47762"/>
    <cellStyle name="Comma [0] 3 2 8 10" xfId="47763"/>
    <cellStyle name="Comma [0] 5 15 3 2" xfId="47764"/>
    <cellStyle name="Comma [0] 4 3 5 8" xfId="47765"/>
    <cellStyle name="Comma [0] 3 2 8 10 2" xfId="47766"/>
    <cellStyle name="Comma [0] 4 3 5 8 2" xfId="47767"/>
    <cellStyle name="Comma [0] 3 2 8 10 2 2" xfId="47768"/>
    <cellStyle name="Comma [0] 4 3 5 8 2 2" xfId="47769"/>
    <cellStyle name="Comma [0] 3 2 8 10 2 2 2" xfId="47770"/>
    <cellStyle name="Comma [0] 4 3 5 8 4" xfId="47771"/>
    <cellStyle name="Comma [0] 3 4 7 4 4 2" xfId="47772"/>
    <cellStyle name="Comma [0] 3 2 8 10 2 4" xfId="47773"/>
    <cellStyle name="Comma [0] 4 3 5 8 5" xfId="47774"/>
    <cellStyle name="Comma [0] 3 4 7 4 4 3" xfId="47775"/>
    <cellStyle name="Comma [0] 3 2 8 10 2 5" xfId="47776"/>
    <cellStyle name="Comma [0] 4 3 5 9" xfId="47777"/>
    <cellStyle name="Comma [0] 3 2 8 10 3" xfId="47778"/>
    <cellStyle name="Comma [0] 4 3 5 9 2" xfId="47779"/>
    <cellStyle name="Comma [0] 3 2 8 10 3 2" xfId="47780"/>
    <cellStyle name="Comma [0] 3 2 8 10 4" xfId="47781"/>
    <cellStyle name="Comma [0] 3 2 8 10 5" xfId="47782"/>
    <cellStyle name="Comma [0] 3 2 8 10 7" xfId="47783"/>
    <cellStyle name="Comma [0] 5 15 4" xfId="47784"/>
    <cellStyle name="Comma [0] 3 2 8 11" xfId="47785"/>
    <cellStyle name="Comma [0] 5 15 4 2" xfId="47786"/>
    <cellStyle name="Comma [0] 4 3 6 8" xfId="47787"/>
    <cellStyle name="Comma [0] 3 2 8 11 2" xfId="47788"/>
    <cellStyle name="Comma [0] 4 3 6 8 2" xfId="47789"/>
    <cellStyle name="Comma [0] 3 2 8 11 2 2" xfId="47790"/>
    <cellStyle name="Comma [0] 4 3 6 8 2 2" xfId="47791"/>
    <cellStyle name="Comma [0] 3 2 8 11 2 2 2" xfId="47792"/>
    <cellStyle name="Comma [0] 4 3 6 8 4" xfId="47793"/>
    <cellStyle name="Comma [0] 3 4 7 5 4 2" xfId="47794"/>
    <cellStyle name="Comma [0] 3 2 8 11 2 4" xfId="47795"/>
    <cellStyle name="Comma [0] 4 3 6 8 5" xfId="47796"/>
    <cellStyle name="Comma [0] 3 4 7 5 4 3" xfId="47797"/>
    <cellStyle name="Comma [0] 3 2 8 11 2 5" xfId="47798"/>
    <cellStyle name="Comma [0] 4 3 6 9" xfId="47799"/>
    <cellStyle name="Comma [0] 3 2 8 11 3" xfId="47800"/>
    <cellStyle name="Comma [0] 4 3 6 9 2" xfId="47801"/>
    <cellStyle name="Comma [0] 3 2 8 11 3 2" xfId="47802"/>
    <cellStyle name="Comma [0] 3 2 8 11 4" xfId="47803"/>
    <cellStyle name="Comma [0] 3 2 8 11 5" xfId="47804"/>
    <cellStyle name="Comma [0] 3 2 8 11 6" xfId="47805"/>
    <cellStyle name="Comma [0] 3 2 8 11 7" xfId="47806"/>
    <cellStyle name="Comma [0] 5 15 5" xfId="47807"/>
    <cellStyle name="Comma [0] 3 2 8 12" xfId="47808"/>
    <cellStyle name="Comma [0] 4 3 7 8" xfId="47809"/>
    <cellStyle name="Comma [0] 3 2 8 12 2" xfId="47810"/>
    <cellStyle name="Comma [0] 4 3 7 8 2" xfId="47811"/>
    <cellStyle name="Comma [0] 3 2 8 12 2 2" xfId="47812"/>
    <cellStyle name="Comma [0] 4 3 7 9" xfId="47813"/>
    <cellStyle name="Comma [0] 3 2 8 12 3" xfId="47814"/>
    <cellStyle name="Comma [0] 4 2 9 5 2 2" xfId="47815"/>
    <cellStyle name="Comma [0] 3 2 8 12 4" xfId="47816"/>
    <cellStyle name="Comma [0] 4 2 9 5 2 3" xfId="47817"/>
    <cellStyle name="Comma [0] 3 2 8 12 5" xfId="47818"/>
    <cellStyle name="Comma [0] 5 15 6" xfId="47819"/>
    <cellStyle name="Comma [0] 3 2 8 13" xfId="47820"/>
    <cellStyle name="Comma [0] 4 3 8 8" xfId="47821"/>
    <cellStyle name="Comma [0] 3 2 8 13 2" xfId="47822"/>
    <cellStyle name="Comma [0] 4 3 8 8 2" xfId="47823"/>
    <cellStyle name="Comma [0] 3 2 8 13 2 2" xfId="47824"/>
    <cellStyle name="Comma [0] 4 3 8 9" xfId="47825"/>
    <cellStyle name="Comma [0] 3 2 8 13 3" xfId="47826"/>
    <cellStyle name="Comma [0] 4 2 9 5 3 2" xfId="47827"/>
    <cellStyle name="Comma [0] 3 2 8 13 4" xfId="47828"/>
    <cellStyle name="Comma [0] 4 2 9 5 3 3" xfId="47829"/>
    <cellStyle name="Comma [0] 3 2 8 13 5" xfId="47830"/>
    <cellStyle name="Comma [0] 5 15 7" xfId="47831"/>
    <cellStyle name="Comma [0] 3 2 8 14" xfId="47832"/>
    <cellStyle name="Comma [0] 4 3 9 8" xfId="47833"/>
    <cellStyle name="Comma [0] 3 2 8 14 2" xfId="47834"/>
    <cellStyle name="Comma [0] 3 2 8 16" xfId="47835"/>
    <cellStyle name="Comma [0] 3 2 8 17" xfId="47836"/>
    <cellStyle name="Comma [0] 3 2 8 18" xfId="47837"/>
    <cellStyle name="Comma [0] 3 2 8 2" xfId="47838"/>
    <cellStyle name="Comma [0] 3 4 2 6 5 5" xfId="47839"/>
    <cellStyle name="Comma [0] 3 2 8 2 2" xfId="47840"/>
    <cellStyle name="Comma [0] 3 2 8 2 3" xfId="47841"/>
    <cellStyle name="Comma [0] 3 2 8 3" xfId="47842"/>
    <cellStyle name="Comma [0] 3 2 8 3 10" xfId="47843"/>
    <cellStyle name="Comma [0] 3 2 8 3 2" xfId="47844"/>
    <cellStyle name="Comma [0] 3 2 8 3 3" xfId="47845"/>
    <cellStyle name="Comma [0] 3 2 8 4" xfId="47846"/>
    <cellStyle name="Comma [0] 5 3 5 3 4 2" xfId="47847"/>
    <cellStyle name="Comma [0] 3 2 8 4 10" xfId="47848"/>
    <cellStyle name="Comma [0] 3 2 8 4 2" xfId="47849"/>
    <cellStyle name="Comma [0] 3 2 8 4 3" xfId="47850"/>
    <cellStyle name="Comma [0] 3 2 8 4 7 2" xfId="47851"/>
    <cellStyle name="Comma [0] 3 2 8 5" xfId="47852"/>
    <cellStyle name="Comma [0] 3 2 8 5 2" xfId="47853"/>
    <cellStyle name="Comma [0] 3 2 8 5 3" xfId="47854"/>
    <cellStyle name="Comma [0] 3 2 8 5 4" xfId="47855"/>
    <cellStyle name="Comma [0] 3 2 8 5 5" xfId="47856"/>
    <cellStyle name="Comma [0] 3 2 8 5 6" xfId="47857"/>
    <cellStyle name="Comma [0] 3 2 8 5 6 2" xfId="47858"/>
    <cellStyle name="Comma [0] 3 2 8 5 7" xfId="47859"/>
    <cellStyle name="Comma [0] 3 2 8 5 7 2" xfId="47860"/>
    <cellStyle name="Comma [0] 3 2 8 6" xfId="47861"/>
    <cellStyle name="Comma [0] 4 10 8 7" xfId="47862"/>
    <cellStyle name="Comma [0] 3 2 8 6 7 2" xfId="47863"/>
    <cellStyle name="Comma [0] 3 2 8 7" xfId="47864"/>
    <cellStyle name="Comma [0] 3 2 8 7 2" xfId="47865"/>
    <cellStyle name="Comma [0] 3 2 8 7 3" xfId="47866"/>
    <cellStyle name="Comma [0] 3 3 6 7 3 2" xfId="47867"/>
    <cellStyle name="Comma [0] 3 2 8 7 4" xfId="47868"/>
    <cellStyle name="Comma [0] 3 3 6 7 3 3" xfId="47869"/>
    <cellStyle name="Comma [0] 3 2 8 7 5" xfId="47870"/>
    <cellStyle name="Comma [0] 4 2 7 6 3 2 4" xfId="47871"/>
    <cellStyle name="Comma [0] 4 11 7 7" xfId="47872"/>
    <cellStyle name="Comma [0] 3 3 6 7 3 4 2" xfId="47873"/>
    <cellStyle name="Comma [0] 3 2 8 7 6 2" xfId="47874"/>
    <cellStyle name="Comma [0] 3 3 6 7 3 5" xfId="47875"/>
    <cellStyle name="Comma [0] 3 2 8 7 7" xfId="47876"/>
    <cellStyle name="Comma [0] 4 11 8 7" xfId="47877"/>
    <cellStyle name="Comma [0] 3 2 8 7 7 2" xfId="47878"/>
    <cellStyle name="Comma [0] 3 3 7 10 3" xfId="47879"/>
    <cellStyle name="Comma [0] 3 2 8 8 2 2 2 2" xfId="47880"/>
    <cellStyle name="Comma [0] 3 2 8 8 2 2 3" xfId="47881"/>
    <cellStyle name="Comma [0] 3 2 8 8 2 2 4" xfId="47882"/>
    <cellStyle name="Comma [0] 3 2 8 8 2 2 5" xfId="47883"/>
    <cellStyle name="Comma [0] 3 2 8 8 2 3" xfId="47884"/>
    <cellStyle name="Comma [0] 3 2 8 8 2 3 2" xfId="47885"/>
    <cellStyle name="Comma [0] 3 2 8 8 2 4 2" xfId="47886"/>
    <cellStyle name="Comma [0] 3 5 2 2" xfId="47887"/>
    <cellStyle name="Comma [0] 3 2 8 8 2 5" xfId="47888"/>
    <cellStyle name="Comma [0] 3 5 2 3" xfId="47889"/>
    <cellStyle name="Comma [0] 3 2 8 8 2 6" xfId="47890"/>
    <cellStyle name="Comma [0] 3 5 2 4" xfId="47891"/>
    <cellStyle name="Comma [0] 3 2 8 8 2 7" xfId="47892"/>
    <cellStyle name="Comma [0] 3 2 8 8 3" xfId="47893"/>
    <cellStyle name="Comma [0] 3 2 8 8 3 2 2" xfId="47894"/>
    <cellStyle name="Comma [0] 3 2 8 8 3 2 2 2" xfId="47895"/>
    <cellStyle name="Comma [0] 3 2 8 8 3 2 3" xfId="47896"/>
    <cellStyle name="Comma [0] 3 2 8 8 3 2 4" xfId="47897"/>
    <cellStyle name="Comma [0] 3 2 8 8 3 2 5" xfId="47898"/>
    <cellStyle name="Comma [0] 3 2 8 8 3 3" xfId="47899"/>
    <cellStyle name="Comma [0] 3 2 8 8 3 3 2" xfId="47900"/>
    <cellStyle name="Comma [0] 3 2 8 8 3 4" xfId="47901"/>
    <cellStyle name="Comma [0] 3 2 8 8 3 4 2" xfId="47902"/>
    <cellStyle name="Comma [0] 3 5 3 2" xfId="47903"/>
    <cellStyle name="Comma [0] 3 2 8 8 3 5" xfId="47904"/>
    <cellStyle name="Comma [0] 3 5 3 3" xfId="47905"/>
    <cellStyle name="Comma [0] 3 2 8 8 3 6" xfId="47906"/>
    <cellStyle name="Comma [0] 3 5 3 4" xfId="47907"/>
    <cellStyle name="Comma [0] 3 2 8 8 3 7" xfId="47908"/>
    <cellStyle name="Comma [0] 3 3 7 5 3 2 2" xfId="47909"/>
    <cellStyle name="Comma [0] 3 3 6 7 4 2" xfId="47910"/>
    <cellStyle name="Comma [0] 3 2 8 8 4" xfId="47911"/>
    <cellStyle name="Comma [0] 4 2 4 2 2 5" xfId="47912"/>
    <cellStyle name="Comma [0] 3 3 7 5 3 2 2 2" xfId="47913"/>
    <cellStyle name="Comma [0] 3 3 6 7 4 2 2" xfId="47914"/>
    <cellStyle name="Comma [0] 3 2 8 8 4 2" xfId="47915"/>
    <cellStyle name="Comma [0] 3 4 5 2 2 5" xfId="47916"/>
    <cellStyle name="Comma [0] 3 2 8 8 4 2 2" xfId="47917"/>
    <cellStyle name="Comma [0] 4 2 4 2 2 6" xfId="47918"/>
    <cellStyle name="Comma [0] 3 2 8 8 4 3" xfId="47919"/>
    <cellStyle name="Comma [0] 4 2 4 2 2 7" xfId="47920"/>
    <cellStyle name="Comma [0] 3 2 8 8 4 4" xfId="47921"/>
    <cellStyle name="Comma [0] 3 5 4 2" xfId="47922"/>
    <cellStyle name="Comma [0] 3 2 8 8 4 5" xfId="47923"/>
    <cellStyle name="Comma [0] 3 3 7 5 3 2 3" xfId="47924"/>
    <cellStyle name="Comma [0] 3 3 6 7 4 3" xfId="47925"/>
    <cellStyle name="Comma [0] 3 2 8 8 5" xfId="47926"/>
    <cellStyle name="Comma [0] 4 10 2 2 2 3" xfId="47927"/>
    <cellStyle name="Comma [0] 3 4 5 3 2 5" xfId="47928"/>
    <cellStyle name="Comma [0] 3 2 8 8 5 2 2" xfId="47929"/>
    <cellStyle name="Comma [0] 3 5 5 2" xfId="47930"/>
    <cellStyle name="Comma [0] 3 2 8 8 5 5" xfId="47931"/>
    <cellStyle name="Comma [0] 4 2 4 2 4 5" xfId="47932"/>
    <cellStyle name="Comma [0] 3 2 8 8 6 2" xfId="47933"/>
    <cellStyle name="Comma [0] 3 3 7 5 3 2 5" xfId="47934"/>
    <cellStyle name="Comma [0] 3 3 6 7 4 5" xfId="47935"/>
    <cellStyle name="Comma [0] 3 2 8 8 7" xfId="47936"/>
    <cellStyle name="Comma [0] 4 2 4 2 5 5" xfId="47937"/>
    <cellStyle name="Comma [0] 3 2 8 8 7 2" xfId="47938"/>
    <cellStyle name="Comma [0] 3 2 8 8 8" xfId="47939"/>
    <cellStyle name="Comma [0] 3 2 8 9 2" xfId="47940"/>
    <cellStyle name="Comma [0] 3 2 8 9 2 3" xfId="47941"/>
    <cellStyle name="Comma [0] 3 6 2 2" xfId="47942"/>
    <cellStyle name="Comma [0] 3 2 8 9 2 5" xfId="47943"/>
    <cellStyle name="Comma [0] 4 2 4 3 2 5" xfId="47944"/>
    <cellStyle name="Comma [0] 3 3 6 7 5 2 2" xfId="47945"/>
    <cellStyle name="Comma [0] 3 2 8 9 4 2" xfId="47946"/>
    <cellStyle name="Comma [0] 3 3 6 7 5 5" xfId="47947"/>
    <cellStyle name="Comma [0] 3 2 8 9 7" xfId="47948"/>
    <cellStyle name="Comma [0] 4 2 7 3 2 5" xfId="47949"/>
    <cellStyle name="Comma [0] 3 2 9 10" xfId="47950"/>
    <cellStyle name="Comma [0] 4 8 5 8" xfId="47951"/>
    <cellStyle name="Comma [0] 3 7 6 2 2 5" xfId="47952"/>
    <cellStyle name="Comma [0] 3 2 9 10 2" xfId="47953"/>
    <cellStyle name="Comma [0] 3 2 9 10 2 2" xfId="47954"/>
    <cellStyle name="Comma [0] 4 8 5 9" xfId="47955"/>
    <cellStyle name="Comma [0] 3 2 9 10 3" xfId="47956"/>
    <cellStyle name="Comma [0] 3 2 9 10 3 2" xfId="47957"/>
    <cellStyle name="Comma [0] 3 2 9 10 4" xfId="47958"/>
    <cellStyle name="Comma [0] 4 2 7 3 2 6" xfId="47959"/>
    <cellStyle name="Comma [0] 3 2 9 11" xfId="47960"/>
    <cellStyle name="Comma [0] 4 8 6 8" xfId="47961"/>
    <cellStyle name="Comma [0] 3 2 9 11 2" xfId="47962"/>
    <cellStyle name="Comma [0] 3 2 9 11 2 2" xfId="47963"/>
    <cellStyle name="Comma [0] 4 8 6 9" xfId="47964"/>
    <cellStyle name="Comma [0] 3 2 9 11 3" xfId="47965"/>
    <cellStyle name="Comma [0] 3 2 9 11 4" xfId="47966"/>
    <cellStyle name="Comma [0] 4 2 7 3 2 7" xfId="47967"/>
    <cellStyle name="Comma [0] 3 2 9 12" xfId="47968"/>
    <cellStyle name="Comma [0] 4 8 7 8" xfId="47969"/>
    <cellStyle name="Comma [0] 3 2 9 12 2" xfId="47970"/>
    <cellStyle name="Comma [0] 3 2 9 12 2 2" xfId="47971"/>
    <cellStyle name="Comma [0] 4 8 7 9" xfId="47972"/>
    <cellStyle name="Comma [0] 3 2 9 12 3" xfId="47973"/>
    <cellStyle name="Comma [0] 3 2 9 12 4" xfId="47974"/>
    <cellStyle name="Comma [0] 3 2 9 13" xfId="47975"/>
    <cellStyle name="Comma [0] 4 8 8 8" xfId="47976"/>
    <cellStyle name="Comma [0] 3 2 9 13 2" xfId="47977"/>
    <cellStyle name="Comma [0] 4 3 8 5 3 2 2" xfId="47978"/>
    <cellStyle name="Comma [0] 3 2 9 14" xfId="47979"/>
    <cellStyle name="Comma [0] 4 3 8 5 3 2 2 2" xfId="47980"/>
    <cellStyle name="Comma [0] 3 2 9 14 2" xfId="47981"/>
    <cellStyle name="Comma [0] 4 3 8 5 3 2 4" xfId="47982"/>
    <cellStyle name="Comma [0] 4 3 7 7 6 2" xfId="47983"/>
    <cellStyle name="Comma [0] 3 4 7 6 3 4 2" xfId="47984"/>
    <cellStyle name="Comma [0] 3 2 9 16" xfId="47985"/>
    <cellStyle name="Comma [0] 4 3 8 5 3 2 5" xfId="47986"/>
    <cellStyle name="Comma [0] 3 2 9 17" xfId="47987"/>
    <cellStyle name="Comma [0] 3 4 2 7 5 5" xfId="47988"/>
    <cellStyle name="Comma [0] 3 2 9 2 2" xfId="47989"/>
    <cellStyle name="Comma [0] 3 2 9 2 2 2" xfId="47990"/>
    <cellStyle name="Comma [0] 3 2 9 2 2 2 2 2" xfId="47991"/>
    <cellStyle name="Comma [0] 3 2 9 2 2 2 3" xfId="47992"/>
    <cellStyle name="Comma [0] 3 2 9 2 2 2 5" xfId="47993"/>
    <cellStyle name="Comma [0] 5 4 5 3 2 2" xfId="47994"/>
    <cellStyle name="Comma [0] 3 2 9 2 2 3" xfId="47995"/>
    <cellStyle name="Comma [0] 5 4 5 3 2 2 2" xfId="47996"/>
    <cellStyle name="Comma [0] 3 2 9 2 2 3 2" xfId="47997"/>
    <cellStyle name="Comma [0] 5 4 5 3 2 3" xfId="47998"/>
    <cellStyle name="Comma [0] 3 2 9 2 2 4" xfId="47999"/>
    <cellStyle name="Comma [0] 3 2 9 2 2 4 2" xfId="48000"/>
    <cellStyle name="Comma [0] 5 4 5 3 2 4" xfId="48001"/>
    <cellStyle name="Comma [0] 3 2 9 2 2 5" xfId="48002"/>
    <cellStyle name="Comma [0] 5 4 5 3 2 5" xfId="48003"/>
    <cellStyle name="Comma [0] 3 2 9 2 2 6" xfId="48004"/>
    <cellStyle name="Comma [0] 3 2 9 2 2 7" xfId="48005"/>
    <cellStyle name="Comma [0] 3 2 9 2 3" xfId="48006"/>
    <cellStyle name="Comma [0] 3 2 9 2 3 2" xfId="48007"/>
    <cellStyle name="Comma [0] 3 2 9 2 3 2 2" xfId="48008"/>
    <cellStyle name="Comma [0] 3 2 9 2 3 2 2 2" xfId="48009"/>
    <cellStyle name="Comma [0] 3 2 9 2 3 2 5" xfId="48010"/>
    <cellStyle name="Comma [0] 5 4 5 3 3 2" xfId="48011"/>
    <cellStyle name="Comma [0] 3 2 9 2 3 3" xfId="48012"/>
    <cellStyle name="Comma [0] 3 2 9 2 3 3 2" xfId="48013"/>
    <cellStyle name="Comma [0] 3 2 9 2 3 4 2" xfId="48014"/>
    <cellStyle name="Comma [0] 3 2 9 2 3 5" xfId="48015"/>
    <cellStyle name="Comma [0] 3 2 9 2 3 6" xfId="48016"/>
    <cellStyle name="Comma [0] 3 2 9 2 3 7" xfId="48017"/>
    <cellStyle name="Comma [0] 3 2 9 3 10" xfId="48018"/>
    <cellStyle name="Comma [0] 3 2 9 3 2" xfId="48019"/>
    <cellStyle name="Comma [0] 3 2 9 3 2 2" xfId="48020"/>
    <cellStyle name="Comma [0] 3 2 9 3 2 2 2" xfId="48021"/>
    <cellStyle name="Comma [0] 5 6 6" xfId="48022"/>
    <cellStyle name="Comma [0] 3 2 9 3 2 2 2 2" xfId="48023"/>
    <cellStyle name="Comma [0] 3 2 9 3 2 2 3" xfId="48024"/>
    <cellStyle name="Comma [0] 3 2 9 3 2 2 5" xfId="48025"/>
    <cellStyle name="Comma [0] 5 4 5 4 2 2" xfId="48026"/>
    <cellStyle name="Comma [0] 3 2 9 3 2 3" xfId="48027"/>
    <cellStyle name="Comma [0] 3 2 9 3 2 3 2" xfId="48028"/>
    <cellStyle name="Comma [0] 4 3 8 7 3 2 2 2" xfId="48029"/>
    <cellStyle name="Comma [0] 3 2 9 3 2 4" xfId="48030"/>
    <cellStyle name="Comma [0] 3 2 9 3 2 4 2" xfId="48031"/>
    <cellStyle name="Comma [0] 3 2 9 3 2 5" xfId="48032"/>
    <cellStyle name="Comma [0] 3 2 9 3 2 6" xfId="48033"/>
    <cellStyle name="Comma [0] 3 2 9 3 2 7" xfId="48034"/>
    <cellStyle name="Comma [0] 3 2 9 3 3" xfId="48035"/>
    <cellStyle name="Comma [0] 3 2 9 3 3 2" xfId="48036"/>
    <cellStyle name="Comma [0] 4 2 10 9" xfId="48037"/>
    <cellStyle name="Comma [0] 3 2 9 3 3 2 2" xfId="48038"/>
    <cellStyle name="Comma [0] 3 2 9 3 3 2 2 2" xfId="48039"/>
    <cellStyle name="Comma [0] 3 2 9 3 3 2 3" xfId="48040"/>
    <cellStyle name="Comma [0] 3 2 9 3 3 2 5" xfId="48041"/>
    <cellStyle name="Comma [0] 3 2 9 3 3 3" xfId="48042"/>
    <cellStyle name="Comma [0] 4 2 11 9" xfId="48043"/>
    <cellStyle name="Comma [0] 3 2 9 3 3 3 2" xfId="48044"/>
    <cellStyle name="Comma [0] 3 2 9 3 3 4" xfId="48045"/>
    <cellStyle name="Comma [0] 4 2 12 9" xfId="48046"/>
    <cellStyle name="Comma [0] 3 2 9 3 3 4 2" xfId="48047"/>
    <cellStyle name="Comma [0] 3 2 9 3 3 5" xfId="48048"/>
    <cellStyle name="Comma [0] 3 2 9 3 3 6" xfId="48049"/>
    <cellStyle name="Comma [0] 3 2 9 3 3 7" xfId="48050"/>
    <cellStyle name="Comma [0] 3 2 9 4" xfId="48051"/>
    <cellStyle name="Comma [0] 3 3 5 8 3 2 3" xfId="48052"/>
    <cellStyle name="Comma [0] 3 2 9 4 10" xfId="48053"/>
    <cellStyle name="Comma [0] 3 2 9 4 2" xfId="48054"/>
    <cellStyle name="Comma [0] 3 3 10 3 4" xfId="48055"/>
    <cellStyle name="Comma [0] 3 2 9 4 2 2" xfId="48056"/>
    <cellStyle name="Comma [0] 3 3 10 3 4 2" xfId="48057"/>
    <cellStyle name="Comma [0] 3 2 9 4 2 2 2" xfId="48058"/>
    <cellStyle name="Comma [0] 4 2 6 8 2 4" xfId="48059"/>
    <cellStyle name="Comma [0] 3 2 9 4 2 2 2 2" xfId="48060"/>
    <cellStyle name="Comma [0] 3 2 9 4 2 2 3" xfId="48061"/>
    <cellStyle name="Comma [0] 3 2 9 4 2 2 5" xfId="48062"/>
    <cellStyle name="Comma [0] 5 4 5 5 2 2" xfId="48063"/>
    <cellStyle name="Comma [0] 3 3 10 3 5" xfId="48064"/>
    <cellStyle name="Comma [0] 3 2 9 4 2 3" xfId="48065"/>
    <cellStyle name="Comma [0] 3 2 9 4 2 3 2" xfId="48066"/>
    <cellStyle name="Comma [0] 3 3 10 3 6" xfId="48067"/>
    <cellStyle name="Comma [0] 3 2 9 4 2 4" xfId="48068"/>
    <cellStyle name="Comma [0] 3 3 10 3 7" xfId="48069"/>
    <cellStyle name="Comma [0] 3 2 9 4 2 5" xfId="48070"/>
    <cellStyle name="Comma [0] 3 2 9 4 2 6" xfId="48071"/>
    <cellStyle name="Comma [0] 3 2 9 4 2 7" xfId="48072"/>
    <cellStyle name="Comma [0] 3 2 9 4 3" xfId="48073"/>
    <cellStyle name="Comma [0] 3 3 10 4 4" xfId="48074"/>
    <cellStyle name="Comma [0] 3 2 9 4 3 2" xfId="48075"/>
    <cellStyle name="Comma [0] 3 2 9 4 3 2 2" xfId="48076"/>
    <cellStyle name="Comma [0] 4 2 7 8 2 4" xfId="48077"/>
    <cellStyle name="Comma [0] 3 2 9 4 3 2 2 2" xfId="48078"/>
    <cellStyle name="Comma [0] 3 2 9 4 3 2 3" xfId="48079"/>
    <cellStyle name="Comma [0] 3 2 9 4 3 2 5" xfId="48080"/>
    <cellStyle name="Comma [0] 3 3 10 4 5" xfId="48081"/>
    <cellStyle name="Comma [0] 3 2 9 4 3 3" xfId="48082"/>
    <cellStyle name="Comma [0] 3 2 9 4 3 3 2" xfId="48083"/>
    <cellStyle name="Comma [0] 3 2 9 4 3 4 2" xfId="48084"/>
    <cellStyle name="Comma [0] 3 2 9 4 3 5" xfId="48085"/>
    <cellStyle name="Comma [0] 3 2 9 4 3 6" xfId="48086"/>
    <cellStyle name="Comma [0] 3 2 9 4 3 7" xfId="48087"/>
    <cellStyle name="Comma [0] 3 2 9 4 5 2 2" xfId="48088"/>
    <cellStyle name="Comma [0] 3 2 9 4 5 3" xfId="48089"/>
    <cellStyle name="Comma [0] 3 2 9 4 5 4" xfId="48090"/>
    <cellStyle name="Comma [0] 3 2 9 4 5 5" xfId="48091"/>
    <cellStyle name="Comma [0] 3 2 9 4 7 2" xfId="48092"/>
    <cellStyle name="Comma [0] 3 2 9 5" xfId="48093"/>
    <cellStyle name="Comma [0] 3 2 9 5 2" xfId="48094"/>
    <cellStyle name="Comma [0] 3 3 11 3 4" xfId="48095"/>
    <cellStyle name="Comma [0] 3 2 9 5 2 2" xfId="48096"/>
    <cellStyle name="Comma [0] 3 3 11 3 4 2" xfId="48097"/>
    <cellStyle name="Comma [0] 3 2 9 5 2 2 2" xfId="48098"/>
    <cellStyle name="Comma [0] 4 3 6 8 2 4" xfId="48099"/>
    <cellStyle name="Comma [0] 3 2 9 5 2 2 2 2" xfId="48100"/>
    <cellStyle name="Comma [0] 3 3 11 3 5" xfId="48101"/>
    <cellStyle name="Comma [0] 3 2 9 5 2 3" xfId="48102"/>
    <cellStyle name="Comma [0] 3 2 9 5 2 3 2" xfId="48103"/>
    <cellStyle name="Comma [0] 3 3 11 3 6" xfId="48104"/>
    <cellStyle name="Comma [0] 3 2 9 5 2 4" xfId="48105"/>
    <cellStyle name="Comma [0] 3 2 9 5 2 4 2" xfId="48106"/>
    <cellStyle name="Comma [0] 4 2 2 2" xfId="48107"/>
    <cellStyle name="Comma [0] 3 3 11 3 7" xfId="48108"/>
    <cellStyle name="Comma [0] 3 2 9 5 2 5" xfId="48109"/>
    <cellStyle name="Comma [0] 4 2 2 3" xfId="48110"/>
    <cellStyle name="Comma [0] 3 2 9 5 2 6" xfId="48111"/>
    <cellStyle name="Comma [0] 4 2 2 4" xfId="48112"/>
    <cellStyle name="Comma [0] 3 2 9 5 2 7" xfId="48113"/>
    <cellStyle name="Comma [0] 3 2 9 5 3" xfId="48114"/>
    <cellStyle name="Comma [0] 3 3 11 4 4" xfId="48115"/>
    <cellStyle name="Comma [0] 3 2 9 5 3 2" xfId="48116"/>
    <cellStyle name="Comma [0] 3 2 9 5 3 2 2" xfId="48117"/>
    <cellStyle name="Comma [0] 4 3 7 8 2 4" xfId="48118"/>
    <cellStyle name="Comma [0] 3 2 9 5 3 2 2 2" xfId="48119"/>
    <cellStyle name="Comma [0] 3 2 9 5 3 2 3" xfId="48120"/>
    <cellStyle name="Comma [0] 3 2 9 5 3 2 5" xfId="48121"/>
    <cellStyle name="Comma [0] 3 3 11 4 5" xfId="48122"/>
    <cellStyle name="Comma [0] 3 2 9 5 3 3" xfId="48123"/>
    <cellStyle name="Comma [0] 3 2 9 5 3 3 2" xfId="48124"/>
    <cellStyle name="Comma [0] 3 2 9 5 3 4 2" xfId="48125"/>
    <cellStyle name="Comma [0] 4 2 3 2" xfId="48126"/>
    <cellStyle name="Comma [0] 3 2 9 5 3 5" xfId="48127"/>
    <cellStyle name="Comma [0] 4 2 3 3" xfId="48128"/>
    <cellStyle name="Comma [0] 3 2 9 5 3 6" xfId="48129"/>
    <cellStyle name="Comma [0] 4 2 3 4" xfId="48130"/>
    <cellStyle name="Comma [0] 3 2 9 5 3 7" xfId="48131"/>
    <cellStyle name="Comma [0] 3 2 9 5 4" xfId="48132"/>
    <cellStyle name="Comma [0] 3 3 11 5 4" xfId="48133"/>
    <cellStyle name="Comma [0] 3 2 9 5 4 2" xfId="48134"/>
    <cellStyle name="Comma [0] 3 5 2 2 2 5" xfId="48135"/>
    <cellStyle name="Comma [0] 3 2 9 5 4 2 2" xfId="48136"/>
    <cellStyle name="Comma [0] 3 3 11 5 5" xfId="48137"/>
    <cellStyle name="Comma [0] 3 2 9 5 4 3" xfId="48138"/>
    <cellStyle name="Comma [0] 3 2 9 5 4 4" xfId="48139"/>
    <cellStyle name="Comma [0] 4 2 4 2" xfId="48140"/>
    <cellStyle name="Comma [0] 3 2 9 5 4 5" xfId="48141"/>
    <cellStyle name="Comma [0] 3 2 9 5 5" xfId="48142"/>
    <cellStyle name="Comma [0] 3 2 9 5 5 2" xfId="48143"/>
    <cellStyle name="Comma [0] 3 5 2 3 2 5" xfId="48144"/>
    <cellStyle name="Comma [0] 3 2 9 5 5 2 2" xfId="48145"/>
    <cellStyle name="Comma [0] 3 2 9 5 5 3" xfId="48146"/>
    <cellStyle name="Comma [0] 3 2 9 5 5 4" xfId="48147"/>
    <cellStyle name="Comma [0] 4 2 5 2" xfId="48148"/>
    <cellStyle name="Comma [0] 3 2 9 5 5 5" xfId="48149"/>
    <cellStyle name="Comma [0] 3 2 9 5 6" xfId="48150"/>
    <cellStyle name="Comma [0] 3 2 9 5 6 2" xfId="48151"/>
    <cellStyle name="Comma [0] 3 2 9 5 7" xfId="48152"/>
    <cellStyle name="Comma [0] 3 2 9 5 7 2" xfId="48153"/>
    <cellStyle name="Comma [0] 3 2 9 6" xfId="48154"/>
    <cellStyle name="Comma [0] 3 3 12 3 4" xfId="48155"/>
    <cellStyle name="Comma [0] 3 2 9 6 2 2" xfId="48156"/>
    <cellStyle name="Comma [0] 3 3 12 3 4 2" xfId="48157"/>
    <cellStyle name="Comma [0] 3 2 9 6 2 2 2" xfId="48158"/>
    <cellStyle name="Comma [0] 3 2 9 6 2 2 2 2" xfId="48159"/>
    <cellStyle name="Comma [0] 3 2 9 6 2 2 3" xfId="48160"/>
    <cellStyle name="Comma [0] 3 2 9 6 2 2 5" xfId="48161"/>
    <cellStyle name="Comma [0] 3 3 12 3 5" xfId="48162"/>
    <cellStyle name="Comma [0] 3 2 9 6 2 3" xfId="48163"/>
    <cellStyle name="Comma [0] 3 2 9 6 2 3 2" xfId="48164"/>
    <cellStyle name="Comma [0] 3 2 9 6 2 4 2" xfId="48165"/>
    <cellStyle name="Comma [0] 4 3 2 2" xfId="48166"/>
    <cellStyle name="Comma [0] 3 3 12 3 7" xfId="48167"/>
    <cellStyle name="Comma [0] 3 2 9 6 2 5" xfId="48168"/>
    <cellStyle name="Comma [0] 4 3 2 3" xfId="48169"/>
    <cellStyle name="Comma [0] 3 2 9 6 2 6" xfId="48170"/>
    <cellStyle name="Comma [0] 4 3 2 4" xfId="48171"/>
    <cellStyle name="Comma [0] 3 2 9 6 2 7" xfId="48172"/>
    <cellStyle name="Comma [0] 3 2 9 6 3" xfId="48173"/>
    <cellStyle name="Comma [0] 3 3 12 4 4" xfId="48174"/>
    <cellStyle name="Comma [0] 3 2 9 6 3 2" xfId="48175"/>
    <cellStyle name="Comma [0] 3 2 9 6 3 2 2" xfId="48176"/>
    <cellStyle name="Comma [0] 3 2 9 6 3 2 2 2" xfId="48177"/>
    <cellStyle name="Comma [0] 3 2 9 6 3 2 3" xfId="48178"/>
    <cellStyle name="Comma [0] 3 2 9 6 3 2 5" xfId="48179"/>
    <cellStyle name="Comma [0] 4 3 8 6 10" xfId="48180"/>
    <cellStyle name="Comma [0] 3 3 12 4 5" xfId="48181"/>
    <cellStyle name="Comma [0] 3 2 9 6 3 3" xfId="48182"/>
    <cellStyle name="Comma [0] 3 2 9 6 3 3 2" xfId="48183"/>
    <cellStyle name="Comma [0] 3 2 9 6 3 4 2" xfId="48184"/>
    <cellStyle name="Comma [0] 4 3 3 3" xfId="48185"/>
    <cellStyle name="Comma [0] 3 2 9 6 3 6" xfId="48186"/>
    <cellStyle name="Comma [0] 4 3 3 4" xfId="48187"/>
    <cellStyle name="Comma [0] 3 2 9 6 3 7" xfId="48188"/>
    <cellStyle name="Comma [0] 3 3 6 8 2 2 2" xfId="48189"/>
    <cellStyle name="Comma [0] 3 3 12 5 4" xfId="48190"/>
    <cellStyle name="Comma [0] 3 2 9 6 4 2" xfId="48191"/>
    <cellStyle name="Comma [0] 3 5 3 2 2 5" xfId="48192"/>
    <cellStyle name="Comma [0] 3 3 6 8 2 2 2 2" xfId="48193"/>
    <cellStyle name="Comma [0] 3 2 9 6 4 2 2" xfId="48194"/>
    <cellStyle name="Comma [0] 3 3 6 8 2 2 3" xfId="48195"/>
    <cellStyle name="Comma [0] 3 3 12 5 5" xfId="48196"/>
    <cellStyle name="Comma [0] 3 2 9 6 4 3" xfId="48197"/>
    <cellStyle name="Comma [0] 3 3 6 8 2 2 4" xfId="48198"/>
    <cellStyle name="Comma [0] 3 2 9 6 4 4" xfId="48199"/>
    <cellStyle name="Comma [0] 4 3 4 2" xfId="48200"/>
    <cellStyle name="Comma [0] 3 3 6 8 2 2 5" xfId="48201"/>
    <cellStyle name="Comma [0] 3 2 9 6 4 5" xfId="48202"/>
    <cellStyle name="Comma [0] 3 3 6 8 2 3" xfId="48203"/>
    <cellStyle name="Comma [0] 3 2 9 6 5" xfId="48204"/>
    <cellStyle name="Comma [0] 3 3 6 8 2 3 2" xfId="48205"/>
    <cellStyle name="Comma [0] 3 2 9 6 5 2" xfId="48206"/>
    <cellStyle name="Comma [0] 3 5 3 3 2 5" xfId="48207"/>
    <cellStyle name="Comma [0] 3 2 9 6 5 2 2" xfId="48208"/>
    <cellStyle name="Comma [0] 3 2 9 6 5 3" xfId="48209"/>
    <cellStyle name="Comma [0] 3 2 9 6 5 4" xfId="48210"/>
    <cellStyle name="Comma [0] 4 3 5 2" xfId="48211"/>
    <cellStyle name="Comma [0] 3 2 9 6 5 5" xfId="48212"/>
    <cellStyle name="Comma [0] 4 2 7 7 2 2 4" xfId="48213"/>
    <cellStyle name="Comma [0] 3 3 6 8 2 4 2" xfId="48214"/>
    <cellStyle name="Comma [0] 3 2 9 6 6 2" xfId="48215"/>
    <cellStyle name="Comma [0] 3 3 6 8 2 5" xfId="48216"/>
    <cellStyle name="Comma [0] 3 2 9 6 7" xfId="48217"/>
    <cellStyle name="Comma [0] 3 2 9 6 7 2" xfId="48218"/>
    <cellStyle name="Comma [0] 3 2 9 7" xfId="48219"/>
    <cellStyle name="Comma [0] 3 2 9 7 2" xfId="48220"/>
    <cellStyle name="Comma [0] 3 3 13 3 4 2" xfId="48221"/>
    <cellStyle name="Comma [0] 3 2 9 7 2 2 2" xfId="48222"/>
    <cellStyle name="Comma [0] 3 2 9 7 2 2 2 2" xfId="48223"/>
    <cellStyle name="Comma [0] 3 2 9 7 2 2 3" xfId="48224"/>
    <cellStyle name="Comma [0] 3 2 9 7 2 2 5" xfId="48225"/>
    <cellStyle name="Comma [0] 3 3 13 3 5" xfId="48226"/>
    <cellStyle name="Comma [0] 3 2 9 7 2 3" xfId="48227"/>
    <cellStyle name="Comma [0] 3 2 9 7 2 3 2" xfId="48228"/>
    <cellStyle name="Comma [0] 3 3 13 3 6" xfId="48229"/>
    <cellStyle name="Comma [0] 3 2 9 7 2 4" xfId="48230"/>
    <cellStyle name="Comma [0] 3 2 9 7 2 4 2" xfId="48231"/>
    <cellStyle name="Comma [0] 4 4 2 2" xfId="48232"/>
    <cellStyle name="Comma [0] 3 3 13 3 7" xfId="48233"/>
    <cellStyle name="Comma [0] 3 2 9 7 2 5" xfId="48234"/>
    <cellStyle name="Comma [0] 4 4 2 3" xfId="48235"/>
    <cellStyle name="Comma [0] 3 2 9 7 2 6" xfId="48236"/>
    <cellStyle name="Comma [0] 4 4 2 4" xfId="48237"/>
    <cellStyle name="Comma [0] 3 2 9 7 2 7" xfId="48238"/>
    <cellStyle name="Comma [0] 3 2 9 7 3" xfId="48239"/>
    <cellStyle name="Comma [0] 3 2 9 7 3 2 2" xfId="48240"/>
    <cellStyle name="Comma [0] 3 2 9 7 3 2 2 2" xfId="48241"/>
    <cellStyle name="Comma [0] 3 2 9 7 3 2 3" xfId="48242"/>
    <cellStyle name="Comma [0] 3 2 9 7 3 2 5" xfId="48243"/>
    <cellStyle name="Comma [0] 3 2 9 7 3 3 2" xfId="48244"/>
    <cellStyle name="Comma [0] 3 2 9 7 3 4" xfId="48245"/>
    <cellStyle name="Comma [0] 3 2 9 7 3 4 2" xfId="48246"/>
    <cellStyle name="Comma [0] 4 4 3 2" xfId="48247"/>
    <cellStyle name="Comma [0] 3 2 9 7 3 5" xfId="48248"/>
    <cellStyle name="Comma [0] 4 4 3 3" xfId="48249"/>
    <cellStyle name="Comma [0] 3 2 9 7 3 6" xfId="48250"/>
    <cellStyle name="Comma [0] 4 4 3 4" xfId="48251"/>
    <cellStyle name="Comma [0] 3 2 9 7 3 7" xfId="48252"/>
    <cellStyle name="Comma [0] 3 3 6 8 3 2" xfId="48253"/>
    <cellStyle name="Comma [0] 3 2 9 7 4" xfId="48254"/>
    <cellStyle name="Comma [0] 3 3 6 8 3 2 2" xfId="48255"/>
    <cellStyle name="Comma [0] 3 3 13 5 4" xfId="48256"/>
    <cellStyle name="Comma [0] 3 2 9 7 4 2" xfId="48257"/>
    <cellStyle name="Comma [0] 3 5 4 2 2 5" xfId="48258"/>
    <cellStyle name="Comma [0] 3 3 6 8 3 2 2 2" xfId="48259"/>
    <cellStyle name="Comma [0] 3 2 9 7 4 2 2" xfId="48260"/>
    <cellStyle name="Comma [0] 3 3 6 8 3 2 3" xfId="48261"/>
    <cellStyle name="Comma [0] 3 3 13 5 5" xfId="48262"/>
    <cellStyle name="Comma [0] 3 2 9 7 4 3" xfId="48263"/>
    <cellStyle name="Comma [0] 3 3 6 8 3 2 4" xfId="48264"/>
    <cellStyle name="Comma [0] 3 2 9 7 4 4" xfId="48265"/>
    <cellStyle name="Comma [0] 4 4 4 2" xfId="48266"/>
    <cellStyle name="Comma [0] 3 3 6 8 3 2 5" xfId="48267"/>
    <cellStyle name="Comma [0] 3 2 9 7 4 5" xfId="48268"/>
    <cellStyle name="Comma [0] 3 3 6 8 3 3" xfId="48269"/>
    <cellStyle name="Comma [0] 3 2 9 7 5" xfId="48270"/>
    <cellStyle name="Comma [0] 3 5 4 3 2 5" xfId="48271"/>
    <cellStyle name="Comma [0] 3 2 9 7 5 2 2" xfId="48272"/>
    <cellStyle name="Comma [0] 4 4 5 2" xfId="48273"/>
    <cellStyle name="Comma [0] 3 2 9 7 5 5" xfId="48274"/>
    <cellStyle name="Comma [0] 3 3 6 8 3 4" xfId="48275"/>
    <cellStyle name="Comma [0] 3 2 9 7 6" xfId="48276"/>
    <cellStyle name="Comma [0] 3 3 6 8 3 5" xfId="48277"/>
    <cellStyle name="Comma [0] 3 2 9 7 7" xfId="48278"/>
    <cellStyle name="Comma [0] 3 2 9 7 7 2" xfId="48279"/>
    <cellStyle name="Comma [0] 4 3 2 2 2 3" xfId="48280"/>
    <cellStyle name="Comma [0] 3 2 9 8 2" xfId="48281"/>
    <cellStyle name="Comma [0] 3 3 14 3 5" xfId="48282"/>
    <cellStyle name="Comma [0] 3 2 9 8 2 3" xfId="48283"/>
    <cellStyle name="Comma [0] 3 3 14 3 6" xfId="48284"/>
    <cellStyle name="Comma [0] 3 2 9 8 2 4" xfId="48285"/>
    <cellStyle name="Comma [0] 4 5 2 2" xfId="48286"/>
    <cellStyle name="Comma [0] 3 3 14 3 7" xfId="48287"/>
    <cellStyle name="Comma [0] 3 2 9 8 2 5" xfId="48288"/>
    <cellStyle name="Comma [0] 4 3 2 2 2 4" xfId="48289"/>
    <cellStyle name="Comma [0] 3 2 9 8 3" xfId="48290"/>
    <cellStyle name="Comma [0] 4 3 2 2 2 5" xfId="48291"/>
    <cellStyle name="Comma [0] 3 3 7 5 4 2 2" xfId="48292"/>
    <cellStyle name="Comma [0] 3 3 6 8 4 2" xfId="48293"/>
    <cellStyle name="Comma [0] 3 2 9 8 4" xfId="48294"/>
    <cellStyle name="Comma [0] 4 2 5 2 2 5" xfId="48295"/>
    <cellStyle name="Comma [0] 3 3 6 8 4 2 2" xfId="48296"/>
    <cellStyle name="Comma [0] 3 3 14 5 4" xfId="48297"/>
    <cellStyle name="Comma [0] 3 2 9 8 4 2" xfId="48298"/>
    <cellStyle name="Comma [0] 4 3 2 2 2 6" xfId="48299"/>
    <cellStyle name="Comma [0] 3 3 6 8 4 3" xfId="48300"/>
    <cellStyle name="Comma [0] 3 2 9 8 5" xfId="48301"/>
    <cellStyle name="Comma [0] 4 3 2 2 2 7" xfId="48302"/>
    <cellStyle name="Comma [0] 3 3 6 8 4 4" xfId="48303"/>
    <cellStyle name="Comma [0] 3 2 9 8 6" xfId="48304"/>
    <cellStyle name="Comma [0] 3 3 6 8 4 5" xfId="48305"/>
    <cellStyle name="Comma [0] 3 2 9 8 7" xfId="48306"/>
    <cellStyle name="Comma [0] 3 2 9 9" xfId="48307"/>
    <cellStyle name="Comma [0] 4 3 2 2 3 3" xfId="48308"/>
    <cellStyle name="Comma [0] 3 2 9 9 2" xfId="48309"/>
    <cellStyle name="Comma [0] 3 3 15 3 6" xfId="48310"/>
    <cellStyle name="Comma [0] 3 2 9 9 2 4" xfId="48311"/>
    <cellStyle name="Comma [0] 4 6 2 2" xfId="48312"/>
    <cellStyle name="Comma [0] 3 3 15 3 7" xfId="48313"/>
    <cellStyle name="Comma [0] 3 2 9 9 2 5" xfId="48314"/>
    <cellStyle name="Comma [0] 4 2 5 3 2 5" xfId="48315"/>
    <cellStyle name="Comma [0] 3 3 6 8 5 2 2" xfId="48316"/>
    <cellStyle name="Comma [0] 3 3 15 5 4" xfId="48317"/>
    <cellStyle name="Comma [0] 3 2 9 9 4 2" xfId="48318"/>
    <cellStyle name="Comma [0] 3 3 6 8 5 5" xfId="48319"/>
    <cellStyle name="Comma [0] 3 2 9 9 7" xfId="48320"/>
    <cellStyle name="Comma [0] 3 25 2" xfId="48321"/>
    <cellStyle name="Comma [0] 3 27" xfId="48322"/>
    <cellStyle name="Comma [0] 3 28" xfId="48323"/>
    <cellStyle name="Comma [0] 5 6 3 3 2 4" xfId="48324"/>
    <cellStyle name="Comma [0] 4 3 3 6 7" xfId="48325"/>
    <cellStyle name="Comma [0] 3 4 7 2 2 5" xfId="48326"/>
    <cellStyle name="Comma [0] 3 3 10" xfId="48327"/>
    <cellStyle name="Comma [0] 4 3 3 6 7 2" xfId="48328"/>
    <cellStyle name="Comma [0] 3 3 10 2" xfId="48329"/>
    <cellStyle name="Comma [0] 3 3 10 2 2" xfId="48330"/>
    <cellStyle name="Comma [0] 3 3 10 2 2 2" xfId="48331"/>
    <cellStyle name="Comma [0] 3 3 10 2 2 4" xfId="48332"/>
    <cellStyle name="Comma [0] 3 3 10 2 2 5" xfId="48333"/>
    <cellStyle name="Comma [0] 3 3 10 2 3" xfId="48334"/>
    <cellStyle name="Comma [0] 3 3 10 2 3 2" xfId="48335"/>
    <cellStyle name="Comma [0] 3 3 10 2 4" xfId="48336"/>
    <cellStyle name="Comma [0] 3 3 2 10 6" xfId="48337"/>
    <cellStyle name="Comma [0] 3 3 10 2 4 2" xfId="48338"/>
    <cellStyle name="Comma [0] 3 3 10 2 5" xfId="48339"/>
    <cellStyle name="Comma [0] 3 3 10 2 6" xfId="48340"/>
    <cellStyle name="Comma [0] 4 8 7 10" xfId="48341"/>
    <cellStyle name="Comma [0] 3 3 10 2 7" xfId="48342"/>
    <cellStyle name="Comma [0] 3 3 10 3" xfId="48343"/>
    <cellStyle name="Comma [0] 3 3 10 3 2" xfId="48344"/>
    <cellStyle name="Comma [0] 3 3 10 3 3" xfId="48345"/>
    <cellStyle name="Comma [0] 3 3 10 3 3 2" xfId="48346"/>
    <cellStyle name="Comma [0] 3 3 10 4" xfId="48347"/>
    <cellStyle name="Comma [0] 3 3 10 4 2" xfId="48348"/>
    <cellStyle name="Comma [0] 3 3 10 4 3" xfId="48349"/>
    <cellStyle name="Comma [0] 4 3 9 7 2 6" xfId="48350"/>
    <cellStyle name="Comma [0] 3 3 10 5 3" xfId="48351"/>
    <cellStyle name="Comma [0] 4 3 9 7 3 5" xfId="48352"/>
    <cellStyle name="Comma [0] 3 3 10 6 2" xfId="48353"/>
    <cellStyle name="Comma [0] 4 3 9 7 4 5" xfId="48354"/>
    <cellStyle name="Comma [0] 3 4 7 8 3 2 5" xfId="48355"/>
    <cellStyle name="Comma [0] 3 3 10 7 2" xfId="48356"/>
    <cellStyle name="Comma [0] 3 3 10 9" xfId="48357"/>
    <cellStyle name="Comma [0] 5 6 3 3 2 5" xfId="48358"/>
    <cellStyle name="Comma [0] 4 3 3 6 8" xfId="48359"/>
    <cellStyle name="Comma [0] 3 4 7 2 2 6" xfId="48360"/>
    <cellStyle name="Comma [0] 3 3 11" xfId="48361"/>
    <cellStyle name="Comma [0] 3 3 11 2" xfId="48362"/>
    <cellStyle name="Comma [0] 3 3 11 2 2" xfId="48363"/>
    <cellStyle name="Comma [0] 4 3 5 6 2 4" xfId="48364"/>
    <cellStyle name="Comma [0] 3 3 11 2 2 2 2" xfId="48365"/>
    <cellStyle name="Comma [0] 3 3 11 2 2 5" xfId="48366"/>
    <cellStyle name="Comma [0] 3 3 11 2 3" xfId="48367"/>
    <cellStyle name="Comma [0] 3 3 11 2 4" xfId="48368"/>
    <cellStyle name="Comma [0] 3 3 7 10 6" xfId="48369"/>
    <cellStyle name="Comma [0] 3 3 11 2 4 2" xfId="48370"/>
    <cellStyle name="Comma [0] 3 3 11 2 5" xfId="48371"/>
    <cellStyle name="Comma [0] 3 3 11 2 6" xfId="48372"/>
    <cellStyle name="Comma [0] 3 3 11 2 7" xfId="48373"/>
    <cellStyle name="Comma [0] 3 3 11 3" xfId="48374"/>
    <cellStyle name="Comma [0] 3 3 11 3 2" xfId="48375"/>
    <cellStyle name="Comma [0] 4 3 6 6 2 4" xfId="48376"/>
    <cellStyle name="Comma [0] 3 3 11 3 2 2 2" xfId="48377"/>
    <cellStyle name="Comma [0] 3 3 11 3 3" xfId="48378"/>
    <cellStyle name="Comma [0] 3 3 11 3 3 2" xfId="48379"/>
    <cellStyle name="Comma [0] 3 3 11 4" xfId="48380"/>
    <cellStyle name="Comma [0] 3 3 11 4 2" xfId="48381"/>
    <cellStyle name="Comma [0] 3 3 11 4 3" xfId="48382"/>
    <cellStyle name="Comma [0] 4 3 9 8 2 5" xfId="48383"/>
    <cellStyle name="Comma [0] 3 3 11 5 2" xfId="48384"/>
    <cellStyle name="Comma [0] 3 3 11 5 3" xfId="48385"/>
    <cellStyle name="Comma [0] 3 3 11 6" xfId="48386"/>
    <cellStyle name="Comma [0] 3 3 11 6 2" xfId="48387"/>
    <cellStyle name="Comma [0] 3 3 11 7" xfId="48388"/>
    <cellStyle name="Comma [0] 3 3 11 8" xfId="48389"/>
    <cellStyle name="Comma [0] 3 3 11 9" xfId="48390"/>
    <cellStyle name="Comma [0] 3 3 12 2 2 2" xfId="48391"/>
    <cellStyle name="Comma [0] 3 3 12 2 2 3" xfId="48392"/>
    <cellStyle name="Comma [0] 3 3 12 2 2 4" xfId="48393"/>
    <cellStyle name="Comma [0] 3 3 12 2 2 5" xfId="48394"/>
    <cellStyle name="Comma [0] 3 3 12 2 3" xfId="48395"/>
    <cellStyle name="Comma [0] 3 3 12 2 3 2" xfId="48396"/>
    <cellStyle name="Comma [0] 3 3 12 2 4" xfId="48397"/>
    <cellStyle name="Comma [0] 3 3 12 2 4 2" xfId="48398"/>
    <cellStyle name="Comma [0] 3 3 12 2 5" xfId="48399"/>
    <cellStyle name="Comma [0] 3 3 12 2 6" xfId="48400"/>
    <cellStyle name="Comma [0] 3 3 12 2 7" xfId="48401"/>
    <cellStyle name="Comma [0] 3 3 12 3 2 2 2" xfId="48402"/>
    <cellStyle name="Comma [0] 3 3 12 3 3 2" xfId="48403"/>
    <cellStyle name="Comma [0] 3 3 12 4 2" xfId="48404"/>
    <cellStyle name="Comma [0] 3 3 12 4 3" xfId="48405"/>
    <cellStyle name="Comma [0] 4 3 9 9 2 5" xfId="48406"/>
    <cellStyle name="Comma [0] 3 3 12 5 2" xfId="48407"/>
    <cellStyle name="Comma [0] 3 3 12 5 3" xfId="48408"/>
    <cellStyle name="Comma [0] 4 2 7 7 2 2 2" xfId="48409"/>
    <cellStyle name="Comma [0] 3 3 12 7 2" xfId="48410"/>
    <cellStyle name="Comma [0] 3 3 13 3" xfId="48411"/>
    <cellStyle name="Comma [0] 3 3 13 3 2 2 2" xfId="48412"/>
    <cellStyle name="Comma [0] 3 3 13 3 3 2" xfId="48413"/>
    <cellStyle name="Comma [0] 3 3 13 5" xfId="48414"/>
    <cellStyle name="Comma [0] 3 3 13 5 3" xfId="48415"/>
    <cellStyle name="Comma [0] 4 2 7 7 3 2" xfId="48416"/>
    <cellStyle name="Comma [0] 3 3 13 7" xfId="48417"/>
    <cellStyle name="Comma [0] 4 2 7 7 3 3" xfId="48418"/>
    <cellStyle name="Comma [0] 3 3 13 8" xfId="48419"/>
    <cellStyle name="Comma [0] 4 2 7 7 3 4" xfId="48420"/>
    <cellStyle name="Comma [0] 3 3 13 9" xfId="48421"/>
    <cellStyle name="Comma [0] 3 3 14 3 2 2 2" xfId="48422"/>
    <cellStyle name="Comma [0] 3 3 14 3 2 5" xfId="48423"/>
    <cellStyle name="Comma [0] 3 3 14 3 3 2" xfId="48424"/>
    <cellStyle name="Comma [0] 3 3 14 4" xfId="48425"/>
    <cellStyle name="Comma [0] 3 3 14 4 5" xfId="48426"/>
    <cellStyle name="Comma [0] 4 2 5 2 2 4" xfId="48427"/>
    <cellStyle name="Comma [0] 3 3 14 5 3" xfId="48428"/>
    <cellStyle name="Comma [0] 4 2 5 2 2 6" xfId="48429"/>
    <cellStyle name="Comma [0] 3 3 14 5 5" xfId="48430"/>
    <cellStyle name="Comma [0] 4 2 7 7 4 2 2" xfId="48431"/>
    <cellStyle name="Comma [0] 4 2 5 2 4 3" xfId="48432"/>
    <cellStyle name="Comma [0] 3 4 6 6 3 2 2 2" xfId="48433"/>
    <cellStyle name="Comma [0] 3 3 14 7 2" xfId="48434"/>
    <cellStyle name="Comma [0] 4 2 7 7 4 4" xfId="48435"/>
    <cellStyle name="Comma [0] 3 4 6 6 3 2 4" xfId="48436"/>
    <cellStyle name="Comma [0] 3 3 14 9" xfId="48437"/>
    <cellStyle name="Comma [0] 3 3 15 10" xfId="48438"/>
    <cellStyle name="Comma [0] 3 3 20 2 2" xfId="48439"/>
    <cellStyle name="Comma [0] 3 3 15 2 2" xfId="48440"/>
    <cellStyle name="Comma [0] 3 3 15 2 2 2" xfId="48441"/>
    <cellStyle name="Comma [0] 3 3 15 2 2 3" xfId="48442"/>
    <cellStyle name="Comma [0] 3 3 15 2 2 4" xfId="48443"/>
    <cellStyle name="Comma [0] 3 3 15 3 2 2 2" xfId="48444"/>
    <cellStyle name="Comma [0] 3 3 15 2 2 5" xfId="48445"/>
    <cellStyle name="Comma [0] 3 3 15 2 3" xfId="48446"/>
    <cellStyle name="Comma [0] 3 3 15 2 3 2" xfId="48447"/>
    <cellStyle name="Comma [0] 4 3 2 2 3 2 2" xfId="48448"/>
    <cellStyle name="Comma [0] 3 3 15 2 4" xfId="48449"/>
    <cellStyle name="Comma [0] 4 3 2 2 3 2 2 2" xfId="48450"/>
    <cellStyle name="Comma [0] 3 4 2 10 6" xfId="48451"/>
    <cellStyle name="Comma [0] 3 3 15 2 4 2" xfId="48452"/>
    <cellStyle name="Comma [0] 4 3 2 2 3 2 4" xfId="48453"/>
    <cellStyle name="Comma [0] 3 3 15 2 6" xfId="48454"/>
    <cellStyle name="Comma [0] 4 9 7 10" xfId="48455"/>
    <cellStyle name="Comma [0] 4 3 2 2 3 2 5" xfId="48456"/>
    <cellStyle name="Comma [0] 3 3 15 2 7" xfId="48457"/>
    <cellStyle name="Comma [0] 3 3 15 3 2 4" xfId="48458"/>
    <cellStyle name="Comma [0] 3 3 15 3 2 5" xfId="48459"/>
    <cellStyle name="Comma [0] 3 3 15 3 3 2" xfId="48460"/>
    <cellStyle name="Comma [0] 3 3 15 4 5" xfId="48461"/>
    <cellStyle name="Comma [0] 4 2 5 3 2 4" xfId="48462"/>
    <cellStyle name="Comma [0] 3 3 15 5 3" xfId="48463"/>
    <cellStyle name="Comma [0] 4 2 5 3 2 6" xfId="48464"/>
    <cellStyle name="Comma [0] 3 3 15 5 5" xfId="48465"/>
    <cellStyle name="Comma [0] 4 2 7 7 5 2 2" xfId="48466"/>
    <cellStyle name="Comma [0] 4 2 5 3 4 3" xfId="48467"/>
    <cellStyle name="Comma [0] 3 3 15 7 2" xfId="48468"/>
    <cellStyle name="Comma [0] 3 3 21 2" xfId="48469"/>
    <cellStyle name="Comma [0] 3 3 16 2" xfId="48470"/>
    <cellStyle name="Comma [0] 3 3 16 2 2" xfId="48471"/>
    <cellStyle name="Comma [0] 3 9 7" xfId="48472"/>
    <cellStyle name="Comma [0] 3 3 16 2 2 2" xfId="48473"/>
    <cellStyle name="Comma [0] 3 3 16 2 3" xfId="48474"/>
    <cellStyle name="Comma [0] 4 3 2 2 4 2 2" xfId="48475"/>
    <cellStyle name="Comma [0] 3 3 16 2 4" xfId="48476"/>
    <cellStyle name="Comma [0] 3 3 16 3" xfId="48477"/>
    <cellStyle name="Comma [0] 3 3 16 4" xfId="48478"/>
    <cellStyle name="Comma [0] 4 3 7 5 3 2 4" xfId="48479"/>
    <cellStyle name="Comma [0] 4 2 7 7 6 2" xfId="48480"/>
    <cellStyle name="Comma [0] 3 4 6 6 3 4 2" xfId="48481"/>
    <cellStyle name="Comma [0] 3 3 16 7" xfId="48482"/>
    <cellStyle name="Comma [0] 3 3 22 2" xfId="48483"/>
    <cellStyle name="Comma [0] 3 3 17 2" xfId="48484"/>
    <cellStyle name="Comma [0] 3 3 17 2 2" xfId="48485"/>
    <cellStyle name="Comma [0] 3 3 17 2 2 2" xfId="48486"/>
    <cellStyle name="Comma [0] 3 3 17 2 3" xfId="48487"/>
    <cellStyle name="Comma [0] 4 3 2 2 5 2 2" xfId="48488"/>
    <cellStyle name="Comma [0] 3 3 17 2 4" xfId="48489"/>
    <cellStyle name="Comma [0] 3 3 17 2 5" xfId="48490"/>
    <cellStyle name="Comma [0] 3 3 17 3" xfId="48491"/>
    <cellStyle name="Comma [0] 3 3 23" xfId="48492"/>
    <cellStyle name="Comma [0] 3 3 18" xfId="48493"/>
    <cellStyle name="Comma [0] 3 3 18 2" xfId="48494"/>
    <cellStyle name="Comma [0] 3 3 18 2 2" xfId="48495"/>
    <cellStyle name="Comma [0] 3 3 18 2 2 2" xfId="48496"/>
    <cellStyle name="Comma [0] 3 3 18 2 3" xfId="48497"/>
    <cellStyle name="Comma [0] 3 3 18 2 4" xfId="48498"/>
    <cellStyle name="Comma [0] 3 3 18 2 5" xfId="48499"/>
    <cellStyle name="Comma [0] 3 3 18 3" xfId="48500"/>
    <cellStyle name="Comma [0] 4 3 7 5 3 4 2" xfId="48501"/>
    <cellStyle name="Comma [0] 3 3 18 5" xfId="48502"/>
    <cellStyle name="Comma [0] 3 3 18 6" xfId="48503"/>
    <cellStyle name="Comma [0] 3 3 18 7" xfId="48504"/>
    <cellStyle name="Comma [0] 4 7 8 3 2" xfId="48505"/>
    <cellStyle name="Comma [0] 3 3 24" xfId="48506"/>
    <cellStyle name="Comma [0] 3 3 19" xfId="48507"/>
    <cellStyle name="Comma [0] 4 7 8 3 2 2" xfId="48508"/>
    <cellStyle name="Comma [0] 3 3 19 2" xfId="48509"/>
    <cellStyle name="Comma [0] 4 7 8 3 2 2 2" xfId="48510"/>
    <cellStyle name="Comma [0] 3 3 19 2 2" xfId="48511"/>
    <cellStyle name="Comma [0] 4 7 8 3 2 3" xfId="48512"/>
    <cellStyle name="Comma [0] 3 3 19 3" xfId="48513"/>
    <cellStyle name="Comma [0] 3 3 2 10 2" xfId="48514"/>
    <cellStyle name="Comma [0] 3 3 2 10 2 2" xfId="48515"/>
    <cellStyle name="Comma [0] 3 3 2 10 2 2 2" xfId="48516"/>
    <cellStyle name="Comma [0] 3 3 2 10 2 3" xfId="48517"/>
    <cellStyle name="Comma [0] 3 3 2 10 2 4" xfId="48518"/>
    <cellStyle name="Comma [0] 3 3 2 10 3" xfId="48519"/>
    <cellStyle name="Comma [0] 3 3 2 10 3 2" xfId="48520"/>
    <cellStyle name="Comma [0] 3 3 2 10 4" xfId="48521"/>
    <cellStyle name="Comma [0] 3 3 2 10 4 2" xfId="48522"/>
    <cellStyle name="Comma [0] 3 3 2 10 5" xfId="48523"/>
    <cellStyle name="Comma [0] 3 3 2 10 7" xfId="48524"/>
    <cellStyle name="Comma [0] 3 3 2 11" xfId="48525"/>
    <cellStyle name="Comma [0] 3 3 2 11 2" xfId="48526"/>
    <cellStyle name="Comma [0] 3 3 2 11 2 2" xfId="48527"/>
    <cellStyle name="Comma [0] 3 3 2 11 2 2 2" xfId="48528"/>
    <cellStyle name="Comma [0] 3 3 2 11 2 3" xfId="48529"/>
    <cellStyle name="Comma [0] 3 3 2 11 2 4" xfId="48530"/>
    <cellStyle name="Comma [0] 3 3 2 11 3" xfId="48531"/>
    <cellStyle name="Comma [0] 3 3 2 11 3 2" xfId="48532"/>
    <cellStyle name="Comma [0] 3 3 2 11 4" xfId="48533"/>
    <cellStyle name="Comma [0] 3 3 2 11 4 2" xfId="48534"/>
    <cellStyle name="Comma [0] 3 3 2 11 5" xfId="48535"/>
    <cellStyle name="Comma [0] 3 3 2 11 6" xfId="48536"/>
    <cellStyle name="Comma [0] 3 3 2 11 7" xfId="48537"/>
    <cellStyle name="Comma [0] 3 3 2 12" xfId="48538"/>
    <cellStyle name="Comma [0] 3 3 2 12 2" xfId="48539"/>
    <cellStyle name="Comma [0] 3 3 2 12 2 2" xfId="48540"/>
    <cellStyle name="Comma [0] 3 3 2 12 3" xfId="48541"/>
    <cellStyle name="Comma [0] 3 3 2 12 4" xfId="48542"/>
    <cellStyle name="Comma [0] 3 3 2 12 5" xfId="48543"/>
    <cellStyle name="Comma [0] 3 3 2 13" xfId="48544"/>
    <cellStyle name="Comma [0] 3 3 2 13 2" xfId="48545"/>
    <cellStyle name="Comma [0] 3 3 2 13 2 2" xfId="48546"/>
    <cellStyle name="Comma [0] 3 3 2 13 3" xfId="48547"/>
    <cellStyle name="Comma [0] 3 3 2 13 4" xfId="48548"/>
    <cellStyle name="Comma [0] 3 3 2 13 5" xfId="48549"/>
    <cellStyle name="Comma [0] 3 3 2 14" xfId="48550"/>
    <cellStyle name="Comma [0] 3 3 2 14 2" xfId="48551"/>
    <cellStyle name="Comma [0] 3 3 2 15" xfId="48552"/>
    <cellStyle name="Comma [0] 3 3 2 15 2" xfId="48553"/>
    <cellStyle name="Comma [0] 3 3 7 2 3 3 2" xfId="48554"/>
    <cellStyle name="Comma [0] 3 3 3 7 5 2" xfId="48555"/>
    <cellStyle name="Comma [0] 3 3 2 16" xfId="48556"/>
    <cellStyle name="Comma [0] 3 3 2 2 10" xfId="48557"/>
    <cellStyle name="Comma [0] 3 3 2 2 2 2" xfId="48558"/>
    <cellStyle name="Comma [0] 3 3 2 2 2 2 2" xfId="48559"/>
    <cellStyle name="Comma [0] 3 3 2 2 2 2 2 2" xfId="48560"/>
    <cellStyle name="Comma [0] 3 3 2 2 2 2 3" xfId="48561"/>
    <cellStyle name="Comma [0] 3 3 2 2 2 2 4" xfId="48562"/>
    <cellStyle name="Comma [0] 3 3 2 2 2 3" xfId="48563"/>
    <cellStyle name="Comma [0] 3 3 2 2 2 3 2" xfId="48564"/>
    <cellStyle name="Comma [0] 3 3 2 2 2 4" xfId="48565"/>
    <cellStyle name="Comma [0] 3 3 2 2 2 4 2" xfId="48566"/>
    <cellStyle name="Comma [0] 3 3 2 2 3" xfId="48567"/>
    <cellStyle name="Comma [0] 3 3 2 2 3 2" xfId="48568"/>
    <cellStyle name="Comma [0] 4 3 16 7" xfId="48569"/>
    <cellStyle name="Comma [0] 3 3 2 2 3 2 2" xfId="48570"/>
    <cellStyle name="Comma [0] 3 3 2 2 3 2 2 2" xfId="48571"/>
    <cellStyle name="Comma [0] 3 3 2 2 3 2 3" xfId="48572"/>
    <cellStyle name="Comma [0] 3 3 2 2 3 2 4" xfId="48573"/>
    <cellStyle name="Comma [0] 3 3 2 2 3 3" xfId="48574"/>
    <cellStyle name="Comma [0] 4 3 17 7" xfId="48575"/>
    <cellStyle name="Comma [0] 3 3 2 2 3 3 2" xfId="48576"/>
    <cellStyle name="Comma [0] 3 3 2 2 3 4" xfId="48577"/>
    <cellStyle name="Comma [0] 4 3 18 7" xfId="48578"/>
    <cellStyle name="Comma [0] 3 3 2 2 3 4 2" xfId="48579"/>
    <cellStyle name="Comma [0] 3 3 2 2 4" xfId="48580"/>
    <cellStyle name="Comma [0] 3 3 2 2 4 2" xfId="48581"/>
    <cellStyle name="Comma [0] 3 3 2 2 4 2 2" xfId="48582"/>
    <cellStyle name="Comma [0] 3 3 2 2 4 3" xfId="48583"/>
    <cellStyle name="Comma [0] 3 3 2 2 4 4" xfId="48584"/>
    <cellStyle name="Comma [0] 3 3 2 2 5" xfId="48585"/>
    <cellStyle name="Comma [0] 3 3 2 2 5 2 2" xfId="48586"/>
    <cellStyle name="Comma [0] 3 3 2 2 5 3" xfId="48587"/>
    <cellStyle name="Comma [0] 3 3 2 2 5 4" xfId="48588"/>
    <cellStyle name="Comma [0] 3 4 13 3 4 2" xfId="48589"/>
    <cellStyle name="Comma [0] 3 3 2 2 6" xfId="48590"/>
    <cellStyle name="Comma [0] 3 3 2 2 6 2" xfId="48591"/>
    <cellStyle name="Comma [0] 3 3 2 2 7 2" xfId="48592"/>
    <cellStyle name="Comma [0] 3 3 2 2 8" xfId="48593"/>
    <cellStyle name="Comma [0] 3 3 2 2 9" xfId="48594"/>
    <cellStyle name="Comma [0] 3 3 2 3 10" xfId="48595"/>
    <cellStyle name="Comma [0] 3 3 2 3 2" xfId="48596"/>
    <cellStyle name="Comma [0] 3 3 2 3 2 2" xfId="48597"/>
    <cellStyle name="Comma [0] 3 3 2 3 2 2 2" xfId="48598"/>
    <cellStyle name="Comma [0] 3 3 2 3 2 2 2 2" xfId="48599"/>
    <cellStyle name="Comma [0] 3 3 2 3 2 2 3" xfId="48600"/>
    <cellStyle name="Comma [0] 3 3 2 3 2 2 4" xfId="48601"/>
    <cellStyle name="Comma [0] 3 3 2 3 2 3" xfId="48602"/>
    <cellStyle name="Comma [0] 3 3 2 3 2 4" xfId="48603"/>
    <cellStyle name="Comma [0] 4 2 3 2 2 2 4" xfId="48604"/>
    <cellStyle name="Comma [0] 3 3 2 3 2 4 2" xfId="48605"/>
    <cellStyle name="Comma [0] 3 3 2 3 2 6" xfId="48606"/>
    <cellStyle name="Comma [0] 3 3 2 3 2 7" xfId="48607"/>
    <cellStyle name="Comma [0] 3 3 2 3 3" xfId="48608"/>
    <cellStyle name="Comma [0] 3 3 2 3 3 2" xfId="48609"/>
    <cellStyle name="Comma [0] 3 3 2 3 3 2 2" xfId="48610"/>
    <cellStyle name="Comma [0] 3 3 2 3 3 2 2 2" xfId="48611"/>
    <cellStyle name="Comma [0] 3 3 2 3 3 2 3" xfId="48612"/>
    <cellStyle name="Comma [0] 3 3 2 3 3 2 4" xfId="48613"/>
    <cellStyle name="Comma [0] 3 3 2 3 3 3" xfId="48614"/>
    <cellStyle name="Comma [0] 3 3 2 3 3 4" xfId="48615"/>
    <cellStyle name="Comma [0] 4 2 3 2 3 2 4" xfId="48616"/>
    <cellStyle name="Comma [0] 3 3 2 3 3 4 2" xfId="48617"/>
    <cellStyle name="Comma [0] 3 3 2 3 3 5" xfId="48618"/>
    <cellStyle name="Comma [0] 3 3 2 3 3 6" xfId="48619"/>
    <cellStyle name="Comma [0] 3 3 2 3 3 7" xfId="48620"/>
    <cellStyle name="Comma [0] 3 4 3 5 4 2 2" xfId="48621"/>
    <cellStyle name="Comma [0] 3 3 2 3 4" xfId="48622"/>
    <cellStyle name="Comma [0] 3 3 2 3 4 2 2" xfId="48623"/>
    <cellStyle name="Comma [0] 3 3 2 3 4 5" xfId="48624"/>
    <cellStyle name="Comma [0] 3 3 2 3 5" xfId="48625"/>
    <cellStyle name="Comma [0] 3 3 2 3 5 2 2" xfId="48626"/>
    <cellStyle name="Comma [0] 3 3 2 3 5 3" xfId="48627"/>
    <cellStyle name="Comma [0] 3 3 2 3 5 4" xfId="48628"/>
    <cellStyle name="Comma [0] 3 3 2 3 6" xfId="48629"/>
    <cellStyle name="Comma [0] 3 3 2 3 6 2" xfId="48630"/>
    <cellStyle name="Comma [0] 3 3 2 3 7 2" xfId="48631"/>
    <cellStyle name="Comma [0] 3 3 2 3 8" xfId="48632"/>
    <cellStyle name="Comma [0] 3 3 2 3 9" xfId="48633"/>
    <cellStyle name="Comma [0] 3 3 2 4 10" xfId="48634"/>
    <cellStyle name="Comma [0] 3 3 2 4 2" xfId="48635"/>
    <cellStyle name="Comma [0] 3 3 2 4 2 2" xfId="48636"/>
    <cellStyle name="Comma [0] 3 3 2 4 2 2 2" xfId="48637"/>
    <cellStyle name="Comma [0] 3 3 2 4 2 2 3" xfId="48638"/>
    <cellStyle name="Comma [0] 4 2 7 5 2" xfId="48639"/>
    <cellStyle name="Comma [0] 3 3 2 4 2 2 4" xfId="48640"/>
    <cellStyle name="Comma [0] 3 3 2 4 2 3" xfId="48641"/>
    <cellStyle name="Comma [0] 3 3 2 4 2 4" xfId="48642"/>
    <cellStyle name="Comma [0] 3 3 2 4 2 5" xfId="48643"/>
    <cellStyle name="Comma [0] 3 3 2 4 2 6" xfId="48644"/>
    <cellStyle name="Comma [0] 3 3 2 4 2 7" xfId="48645"/>
    <cellStyle name="Comma [0] 3 3 2 4 3 2 2" xfId="48646"/>
    <cellStyle name="Comma [0] 3 3 2 4 3 2 3" xfId="48647"/>
    <cellStyle name="Comma [0] 4 2 8 5 2" xfId="48648"/>
    <cellStyle name="Comma [0] 3 3 2 4 3 2 4" xfId="48649"/>
    <cellStyle name="Comma [0] 3 3 2 4 3 3" xfId="48650"/>
    <cellStyle name="Comma [0] 3 3 2 4 3 4" xfId="48651"/>
    <cellStyle name="Comma [0] 3 3 2 4 3 5" xfId="48652"/>
    <cellStyle name="Comma [0] 3 3 2 4 3 6" xfId="48653"/>
    <cellStyle name="Comma [0] 3 3 2 4 3 7" xfId="48654"/>
    <cellStyle name="Comma [0] 3 3 2 4 7" xfId="48655"/>
    <cellStyle name="Comma [0] 3 3 2 4 8" xfId="48656"/>
    <cellStyle name="Comma [0] 3 3 2 4 9" xfId="48657"/>
    <cellStyle name="Comma [0] 4 3 4 4 4 2 2" xfId="48658"/>
    <cellStyle name="Comma [0] 3 3 2 5 2" xfId="48659"/>
    <cellStyle name="Comma [0] 3 3 2 5 2 2" xfId="48660"/>
    <cellStyle name="Comma [0] 3 3 2 5 2 2 2" xfId="48661"/>
    <cellStyle name="Comma [0] 3 3 2 5 2 2 3" xfId="48662"/>
    <cellStyle name="Comma [0] 4 3 7 5 2" xfId="48663"/>
    <cellStyle name="Comma [0] 3 3 2 5 2 2 4" xfId="48664"/>
    <cellStyle name="Comma [0] 3 3 3 2 9" xfId="48665"/>
    <cellStyle name="Comma [0] 3 3 2 5 2 3 2" xfId="48666"/>
    <cellStyle name="Comma [0] 3 3 2 5 2 4" xfId="48667"/>
    <cellStyle name="Comma [0] 4 2 3 4 2 2 4" xfId="48668"/>
    <cellStyle name="Comma [0] 3 3 3 3 9" xfId="48669"/>
    <cellStyle name="Comma [0] 3 3 2 5 2 4 2" xfId="48670"/>
    <cellStyle name="Comma [0] 3 3 2 5 2 5" xfId="48671"/>
    <cellStyle name="Comma [0] 3 3 2 5 2 6" xfId="48672"/>
    <cellStyle name="Comma [0] 3 3 2 5 3 2" xfId="48673"/>
    <cellStyle name="Comma [0] 3 3 2 5 3 2 2" xfId="48674"/>
    <cellStyle name="Comma [0] 3 3 2 5 3 2 2 2" xfId="48675"/>
    <cellStyle name="Comma [0] 3 3 2 5 3 2 3" xfId="48676"/>
    <cellStyle name="Comma [0] 4 3 8 5 2" xfId="48677"/>
    <cellStyle name="Comma [0] 3 3 2 5 3 2 4" xfId="48678"/>
    <cellStyle name="Comma [0] 3 3 2 5 3 3" xfId="48679"/>
    <cellStyle name="Comma [0] 3 3 2 5 3 4" xfId="48680"/>
    <cellStyle name="Comma [0] 4 2 3 4 3 2 4" xfId="48681"/>
    <cellStyle name="Comma [0] 3 3 4 3 9" xfId="48682"/>
    <cellStyle name="Comma [0] 3 3 2 5 3 4 2" xfId="48683"/>
    <cellStyle name="Comma [0] 3 3 2 5 3 5" xfId="48684"/>
    <cellStyle name="Comma [0] 3 3 2 5 3 6" xfId="48685"/>
    <cellStyle name="Comma [0] 3 3 2 5 4" xfId="48686"/>
    <cellStyle name="Comma [0] 3 3 2 5 5" xfId="48687"/>
    <cellStyle name="Comma [0] 3 3 2 5 6" xfId="48688"/>
    <cellStyle name="Comma [0] 3 3 2 5 7" xfId="48689"/>
    <cellStyle name="Comma [0] 3 3 2 5 8" xfId="48690"/>
    <cellStyle name="Comma [0] 3 3 2 5 9" xfId="48691"/>
    <cellStyle name="Comma [0] 4 3 4 4 4 3" xfId="48692"/>
    <cellStyle name="Comma [0] 3 3 2 6" xfId="48693"/>
    <cellStyle name="Comma [0] 3 3 2 6 10" xfId="48694"/>
    <cellStyle name="Comma [0] 3 3 2 6 2 2" xfId="48695"/>
    <cellStyle name="Comma [0] 3 3 2 6 2 2 2" xfId="48696"/>
    <cellStyle name="Comma [0] 3 3 2 6 2 2 3" xfId="48697"/>
    <cellStyle name="Comma [0] 4 4 7 5 2" xfId="48698"/>
    <cellStyle name="Comma [0] 3 3 2 6 2 2 4" xfId="48699"/>
    <cellStyle name="Comma [0] 4 4 7 5 3" xfId="48700"/>
    <cellStyle name="Comma [0] 3 3 2 6 2 2 5" xfId="48701"/>
    <cellStyle name="Comma [0] 3 4 3 2 9" xfId="48702"/>
    <cellStyle name="Comma [0] 3 3 2 6 2 3 2" xfId="48703"/>
    <cellStyle name="Comma [0] 3 3 2 6 3 2" xfId="48704"/>
    <cellStyle name="Comma [0] 3 3 2 6 3 2 2" xfId="48705"/>
    <cellStyle name="Comma [0] 3 3 2 6 3 2 2 2" xfId="48706"/>
    <cellStyle name="Comma [0] 3 3 2 6 3 2 3" xfId="48707"/>
    <cellStyle name="Comma [0] 4 4 8 5 2" xfId="48708"/>
    <cellStyle name="Comma [0] 3 3 2 6 3 2 4" xfId="48709"/>
    <cellStyle name="Comma [0] 4 4 8 5 3" xfId="48710"/>
    <cellStyle name="Comma [0] 3 3 2 6 3 2 5" xfId="48711"/>
    <cellStyle name="Comma [0] 3 3 2 6 3 3" xfId="48712"/>
    <cellStyle name="Comma [0] 4 2 3 5 3 2 4" xfId="48713"/>
    <cellStyle name="Comma [0] 3 4 4 3 9" xfId="48714"/>
    <cellStyle name="Comma [0] 3 3 2 6 3 4 2" xfId="48715"/>
    <cellStyle name="Comma [0] 3 3 2 6 3 5" xfId="48716"/>
    <cellStyle name="Comma [0] 3 3 2 6 3 6" xfId="48717"/>
    <cellStyle name="Comma [0] 5 5 3 2 2 3" xfId="48718"/>
    <cellStyle name="Comma [0] 3 3 2 6 6" xfId="48719"/>
    <cellStyle name="Comma [0] 5 5 3 2 2 4" xfId="48720"/>
    <cellStyle name="Comma [0] 3 3 2 6 7" xfId="48721"/>
    <cellStyle name="Comma [0] 5 5 3 2 2 5" xfId="48722"/>
    <cellStyle name="Comma [0] 3 4 9 6 4 2 2" xfId="48723"/>
    <cellStyle name="Comma [0] 3 3 2 6 8" xfId="48724"/>
    <cellStyle name="Comma [0] 4 3 4 4 4 4" xfId="48725"/>
    <cellStyle name="Comma [0] 3 3 2 7" xfId="48726"/>
    <cellStyle name="Comma [0] 3 3 2 7 10" xfId="48727"/>
    <cellStyle name="Comma [0] 3 3 2 7 2 2" xfId="48728"/>
    <cellStyle name="Comma [0] 3 3 2 7 2 2 2" xfId="48729"/>
    <cellStyle name="Comma [0] 3 3 2 7 2 2 2 2" xfId="48730"/>
    <cellStyle name="Comma [0] 3 3 2 7 2 2 3" xfId="48731"/>
    <cellStyle name="Comma [0] 3 3 2 7 3" xfId="48732"/>
    <cellStyle name="Comma [0] 3 3 2 7 3 2" xfId="48733"/>
    <cellStyle name="Comma [0] 3 3 2 7 3 2 2" xfId="48734"/>
    <cellStyle name="Comma [0] 3 3 2 7 3 2 2 2" xfId="48735"/>
    <cellStyle name="Comma [0] 3 3 2 7 3 2 3" xfId="48736"/>
    <cellStyle name="Comma [0] 4 5 8 5 2" xfId="48737"/>
    <cellStyle name="Comma [0] 3 3 2 7 3 2 4" xfId="48738"/>
    <cellStyle name="Comma [0] 3 3 2 7 4" xfId="48739"/>
    <cellStyle name="Comma [0] 5 5 3 2 3 2" xfId="48740"/>
    <cellStyle name="Comma [0] 3 3 2 7 5" xfId="48741"/>
    <cellStyle name="Comma [0] 3 3 2 7 6" xfId="48742"/>
    <cellStyle name="Comma [0] 3 3 2 7 7" xfId="48743"/>
    <cellStyle name="Comma [0] 3 3 2 7 8" xfId="48744"/>
    <cellStyle name="Comma [0] 4 3 4 4 4 5" xfId="48745"/>
    <cellStyle name="Comma [0] 3 3 2 8" xfId="48746"/>
    <cellStyle name="Comma [0] 3 3 2 8 10" xfId="48747"/>
    <cellStyle name="Comma [0] 3 3 2 8 2" xfId="48748"/>
    <cellStyle name="Comma [0] 5 7 7 2 2 5" xfId="48749"/>
    <cellStyle name="Comma [0] 3 3 2 8 2 2" xfId="48750"/>
    <cellStyle name="Comma [0] 3 3 2 8 2 2 2" xfId="48751"/>
    <cellStyle name="Comma [0] 3 3 2 8 2 2 2 2" xfId="48752"/>
    <cellStyle name="Comma [0] 3 3 2 8 2 2 3" xfId="48753"/>
    <cellStyle name="Comma [0] 4 6 7 5 3" xfId="48754"/>
    <cellStyle name="Comma [0] 3 3 2 8 2 2 5" xfId="48755"/>
    <cellStyle name="Comma [0] 3 3 2 8 3" xfId="48756"/>
    <cellStyle name="Comma [0] 3 3 2 8 3 2" xfId="48757"/>
    <cellStyle name="Comma [0] 3 3 2 8 3 2 2" xfId="48758"/>
    <cellStyle name="Comma [0] 3 3 2 8 3 2 2 2" xfId="48759"/>
    <cellStyle name="Comma [0] 3 3 2 8 3 2 3" xfId="48760"/>
    <cellStyle name="Comma [0] 4 6 8 5 2" xfId="48761"/>
    <cellStyle name="Comma [0] 3 3 2 8 3 2 4" xfId="48762"/>
    <cellStyle name="Comma [0] 4 6 8 5 3" xfId="48763"/>
    <cellStyle name="Comma [0] 3 3 2 8 3 2 5" xfId="48764"/>
    <cellStyle name="Comma [0] 3 3 2 9" xfId="48765"/>
    <cellStyle name="Comma [0] 5 7 7 3 2 5" xfId="48766"/>
    <cellStyle name="Comma [0] 3 3 2 9 2 2" xfId="48767"/>
    <cellStyle name="Comma [0] 3 3 2 9 2 2 2" xfId="48768"/>
    <cellStyle name="Comma [0] 3 3 2 9 3 2" xfId="48769"/>
    <cellStyle name="Comma [0] 4 7 8 3 3" xfId="48770"/>
    <cellStyle name="Comma [0] 3 3 25" xfId="48771"/>
    <cellStyle name="Comma [0] 3 3 3 10" xfId="48772"/>
    <cellStyle name="Comma [0] 3 3 3 10 2" xfId="48773"/>
    <cellStyle name="Comma [0] 3 3 3 10 2 2" xfId="48774"/>
    <cellStyle name="Comma [0] 3 3 3 10 2 2 2" xfId="48775"/>
    <cellStyle name="Comma [0] 3 3 3 10 2 3" xfId="48776"/>
    <cellStyle name="Comma [0] 3 3 3 10 2 4" xfId="48777"/>
    <cellStyle name="Comma [0] 3 3 3 10 2 5" xfId="48778"/>
    <cellStyle name="Comma [0] 3 3 3 10 3" xfId="48779"/>
    <cellStyle name="Comma [0] 3 3 3 10 3 2" xfId="48780"/>
    <cellStyle name="Comma [0] 3 3 3 10 5" xfId="48781"/>
    <cellStyle name="Comma [0] 3 3 3 10 6" xfId="48782"/>
    <cellStyle name="Comma [0] 3 3 3 10 7" xfId="48783"/>
    <cellStyle name="Comma [0] 3 8 4 3 3 2" xfId="48784"/>
    <cellStyle name="Comma [0] 3 3 3 11" xfId="48785"/>
    <cellStyle name="Comma [0] 3 3 3 11 2" xfId="48786"/>
    <cellStyle name="Comma [0] 3 3 3 11 2 2" xfId="48787"/>
    <cellStyle name="Comma [0] 3 3 3 11 2 3" xfId="48788"/>
    <cellStyle name="Comma [0] 3 3 3 11 2 4" xfId="48789"/>
    <cellStyle name="Comma [0] 3 3 3 11 2 5" xfId="48790"/>
    <cellStyle name="Comma [0] 3 3 3 11 3 2" xfId="48791"/>
    <cellStyle name="Comma [0] 3 3 3 11 4" xfId="48792"/>
    <cellStyle name="Comma [0] 3 3 3 11 5" xfId="48793"/>
    <cellStyle name="Comma [0] 3 3 3 11 6" xfId="48794"/>
    <cellStyle name="Comma [0] 3 3 3 11 7" xfId="48795"/>
    <cellStyle name="Comma [0] 3 3 3 13 2 2" xfId="48796"/>
    <cellStyle name="Comma [0] 3 3 3 13 3" xfId="48797"/>
    <cellStyle name="Comma [0] 3 3 3 13 4" xfId="48798"/>
    <cellStyle name="Comma [0] 3 3 3 13 5" xfId="48799"/>
    <cellStyle name="Comma [0] 3 4 11 3 2 3" xfId="48800"/>
    <cellStyle name="Comma [0] 3 3 3 15 2" xfId="48801"/>
    <cellStyle name="Comma [0] 3 3 3 2 10" xfId="48802"/>
    <cellStyle name="Comma [0] 3 3 3 2 2 2" xfId="48803"/>
    <cellStyle name="Comma [0] 4 2 4 16" xfId="48804"/>
    <cellStyle name="Comma [0] 4 11 5 2 4" xfId="48805"/>
    <cellStyle name="Comma [0] 3 3 3 2 2 2 2" xfId="48806"/>
    <cellStyle name="Comma [0] 4 2 4 17" xfId="48807"/>
    <cellStyle name="Comma [0] 4 11 5 2 5" xfId="48808"/>
    <cellStyle name="Comma [0] 3 3 3 2 2 2 3" xfId="48809"/>
    <cellStyle name="Comma [0] 4 11 5 2 7" xfId="48810"/>
    <cellStyle name="Comma [0] 3 3 3 2 2 2 5" xfId="48811"/>
    <cellStyle name="Comma [0] 3 3 3 2 2 3" xfId="48812"/>
    <cellStyle name="Comma [0] 4 11 5 3 4" xfId="48813"/>
    <cellStyle name="Comma [0] 3 3 3 2 2 3 2" xfId="48814"/>
    <cellStyle name="Comma [0] 3 3 3 2 2 4" xfId="48815"/>
    <cellStyle name="Comma [0] 4 11 5 4 4" xfId="48816"/>
    <cellStyle name="Comma [0] 3 3 3 2 2 4 2" xfId="48817"/>
    <cellStyle name="Comma [0] 3 3 3 2 3" xfId="48818"/>
    <cellStyle name="Comma [0] 3 3 3 2 3 2" xfId="48819"/>
    <cellStyle name="Comma [0] 4 2 9 16" xfId="48820"/>
    <cellStyle name="Comma [0] 4 11 6 2 4" xfId="48821"/>
    <cellStyle name="Comma [0] 3 3 3 2 3 2 2" xfId="48822"/>
    <cellStyle name="Comma [0] 4 2 9 17" xfId="48823"/>
    <cellStyle name="Comma [0] 4 11 6 2 5" xfId="48824"/>
    <cellStyle name="Comma [0] 3 3 3 2 3 2 3" xfId="48825"/>
    <cellStyle name="Comma [0] 4 11 6 2 7" xfId="48826"/>
    <cellStyle name="Comma [0] 3 3 3 2 3 2 5" xfId="48827"/>
    <cellStyle name="Comma [0] 3 3 3 2 3 3" xfId="48828"/>
    <cellStyle name="Comma [0] 4 11 6 3 4" xfId="48829"/>
    <cellStyle name="Comma [0] 3 3 3 2 3 3 2" xfId="48830"/>
    <cellStyle name="Comma [0] 3 3 3 2 3 4" xfId="48831"/>
    <cellStyle name="Comma [0] 4 11 6 4 4" xfId="48832"/>
    <cellStyle name="Comma [0] 3 3 3 2 3 4 2" xfId="48833"/>
    <cellStyle name="Comma [0] 3 3 3 2 4" xfId="48834"/>
    <cellStyle name="Comma [0] 3 3 3 2 4 2" xfId="48835"/>
    <cellStyle name="Comma [0] 4 11 7 2 4" xfId="48836"/>
    <cellStyle name="Comma [0] 3 3 3 2 4 2 2" xfId="48837"/>
    <cellStyle name="Comma [0] 3 3 3 2 4 3" xfId="48838"/>
    <cellStyle name="Comma [0] 3 3 3 2 4 4" xfId="48839"/>
    <cellStyle name="Comma [0] 3 3 3 2 5" xfId="48840"/>
    <cellStyle name="Comma [0] 3 3 3 2 6" xfId="48841"/>
    <cellStyle name="Comma [0] 3 3 3 2 7" xfId="48842"/>
    <cellStyle name="Comma [0] 3 3 3 2 8" xfId="48843"/>
    <cellStyle name="Comma [0] 3 3 3 3 2" xfId="48844"/>
    <cellStyle name="Comma [0] 3 3 3 3 2 2" xfId="48845"/>
    <cellStyle name="Comma [0] 3 3 3 3 2 2 2" xfId="48846"/>
    <cellStyle name="Comma [0] 3 3 3 3 2 2 2 2" xfId="48847"/>
    <cellStyle name="Comma [0] 3 3 3 3 2 2 3" xfId="48848"/>
    <cellStyle name="Comma [0] 3 3 3 3 2 2 5" xfId="48849"/>
    <cellStyle name="Comma [0] 5 3 10" xfId="48850"/>
    <cellStyle name="Comma [0] 3 3 3 3 2 3" xfId="48851"/>
    <cellStyle name="Comma [0] 5 3 10 2" xfId="48852"/>
    <cellStyle name="Comma [0] 3 3 3 3 2 3 2" xfId="48853"/>
    <cellStyle name="Comma [0] 5 3 11" xfId="48854"/>
    <cellStyle name="Comma [0] 3 3 3 3 2 4" xfId="48855"/>
    <cellStyle name="Comma [0] 5 3 11 2" xfId="48856"/>
    <cellStyle name="Comma [0] 4 2 4 2 2 2 4" xfId="48857"/>
    <cellStyle name="Comma [0] 3 3 3 3 2 4 2" xfId="48858"/>
    <cellStyle name="Comma [0] 5 3 13" xfId="48859"/>
    <cellStyle name="Comma [0] 3 3 3 3 2 6" xfId="48860"/>
    <cellStyle name="Comma [0] 5 3 14" xfId="48861"/>
    <cellStyle name="Comma [0] 3 3 3 3 2 7" xfId="48862"/>
    <cellStyle name="Comma [0] 3 3 3 3 3" xfId="48863"/>
    <cellStyle name="Comma [0] 3 3 3 3 3 2" xfId="48864"/>
    <cellStyle name="Comma [0] 3 3 3 3 3 2 2" xfId="48865"/>
    <cellStyle name="Comma [0] 3 3 3 3 3 2 2 2" xfId="48866"/>
    <cellStyle name="Comma [0] 3 3 3 3 3 2 3" xfId="48867"/>
    <cellStyle name="Comma [0] 3 3 3 3 3 2 5" xfId="48868"/>
    <cellStyle name="Comma [0] 3 3 3 3 3 3" xfId="48869"/>
    <cellStyle name="Comma [0] 3 3 3 3 3 4" xfId="48870"/>
    <cellStyle name="Comma [0] 4 2 4 2 3 2 4" xfId="48871"/>
    <cellStyle name="Comma [0] 3 3 3 3 3 4 2" xfId="48872"/>
    <cellStyle name="Comma [0] 3 3 3 3 3 5" xfId="48873"/>
    <cellStyle name="Comma [0] 3 3 3 3 3 6" xfId="48874"/>
    <cellStyle name="Comma [0] 3 3 3 3 3 7" xfId="48875"/>
    <cellStyle name="Comma [0] 3 4 3 5 5 2 2" xfId="48876"/>
    <cellStyle name="Comma [0] 3 3 3 3 4" xfId="48877"/>
    <cellStyle name="Comma [0] 3 3 3 3 4 2 2" xfId="48878"/>
    <cellStyle name="Comma [0] 3 3 3 3 4 5" xfId="48879"/>
    <cellStyle name="Comma [0] 3 3 3 3 5" xfId="48880"/>
    <cellStyle name="Comma [0] 3 3 3 3 5 2 2" xfId="48881"/>
    <cellStyle name="Comma [0] 3 3 3 3 6" xfId="48882"/>
    <cellStyle name="Comma [0] 5 11 9" xfId="48883"/>
    <cellStyle name="Comma [0] 3 3 3 3 6 2" xfId="48884"/>
    <cellStyle name="Comma [0] 4 2 3 4 2 2 2" xfId="48885"/>
    <cellStyle name="Comma [0] 3 3 3 3 7" xfId="48886"/>
    <cellStyle name="Comma [0] 5 12 9" xfId="48887"/>
    <cellStyle name="Comma [0] 4 2 3 4 2 2 2 2" xfId="48888"/>
    <cellStyle name="Comma [0] 3 3 3 3 7 2" xfId="48889"/>
    <cellStyle name="Comma [0] 4 2 3 4 2 2 3" xfId="48890"/>
    <cellStyle name="Comma [0] 3 3 3 3 8" xfId="48891"/>
    <cellStyle name="Comma [0] 3 3 3 4 10" xfId="48892"/>
    <cellStyle name="Comma [0] 3 3 3 4 2" xfId="48893"/>
    <cellStyle name="Comma [0] 3 3 3 4 2 2" xfId="48894"/>
    <cellStyle name="Comma [0] 3 3 3 4 2 2 2" xfId="48895"/>
    <cellStyle name="Comma [0] 3 3 3 4 2 2 2 2" xfId="48896"/>
    <cellStyle name="Comma [0] 3 3 3 4 2 2 3" xfId="48897"/>
    <cellStyle name="Comma [0] 5 2 7 5 3" xfId="48898"/>
    <cellStyle name="Comma [0] 3 3 3 4 2 2 5" xfId="48899"/>
    <cellStyle name="Comma [0] 5 8 10" xfId="48900"/>
    <cellStyle name="Comma [0] 3 3 3 4 2 3" xfId="48901"/>
    <cellStyle name="Comma [0] 5 8 10 2" xfId="48902"/>
    <cellStyle name="Comma [0] 4 2 3 2 9" xfId="48903"/>
    <cellStyle name="Comma [0] 3 3 3 4 2 3 2" xfId="48904"/>
    <cellStyle name="Comma [0] 5 8 11" xfId="48905"/>
    <cellStyle name="Comma [0] 3 3 3 4 2 4" xfId="48906"/>
    <cellStyle name="Comma [0] 5 8 11 2" xfId="48907"/>
    <cellStyle name="Comma [0] 4 2 4 3 2 2 4" xfId="48908"/>
    <cellStyle name="Comma [0] 4 2 3 3 9" xfId="48909"/>
    <cellStyle name="Comma [0] 3 3 3 4 2 4 2" xfId="48910"/>
    <cellStyle name="Comma [0] 5 8 12" xfId="48911"/>
    <cellStyle name="Comma [0] 3 3 3 4 2 5" xfId="48912"/>
    <cellStyle name="Comma [0] 5 8 13" xfId="48913"/>
    <cellStyle name="Comma [0] 3 3 3 4 2 6" xfId="48914"/>
    <cellStyle name="Comma [0] 5 8 14" xfId="48915"/>
    <cellStyle name="Comma [0] 3 3 3 4 2 7" xfId="48916"/>
    <cellStyle name="Comma [0] 3 3 3 4 3 2" xfId="48917"/>
    <cellStyle name="Comma [0] 3 3 3 4 3 2 2" xfId="48918"/>
    <cellStyle name="Comma [0] 3 3 3 4 3 2 2 2" xfId="48919"/>
    <cellStyle name="Comma [0] 3 3 3 4 3 2 3" xfId="48920"/>
    <cellStyle name="Comma [0] 5 2 8 5 3" xfId="48921"/>
    <cellStyle name="Comma [0] 3 3 3 4 3 2 5" xfId="48922"/>
    <cellStyle name="Comma [0] 3 3 3 4 3 3" xfId="48923"/>
    <cellStyle name="Comma [0] 3 3 3 4 3 4" xfId="48924"/>
    <cellStyle name="Comma [0] 4 2 4 3 9" xfId="48925"/>
    <cellStyle name="Comma [0] 4 2 4 3 3 2 4" xfId="48926"/>
    <cellStyle name="Comma [0] 3 3 3 4 3 4 2" xfId="48927"/>
    <cellStyle name="Comma [0] 3 3 3 4 3 5" xfId="48928"/>
    <cellStyle name="Comma [0] 3 3 3 4 3 6" xfId="48929"/>
    <cellStyle name="Comma [0] 3 3 3 4 3 7" xfId="48930"/>
    <cellStyle name="Comma [0] 3 3 3 4 4" xfId="48931"/>
    <cellStyle name="Comma [0] 3 3 3 4 5" xfId="48932"/>
    <cellStyle name="Comma [0] 3 3 3 4 5 2" xfId="48933"/>
    <cellStyle name="Comma [0] 3 3 3 4 5 2 2" xfId="48934"/>
    <cellStyle name="Comma [0] 3 3 3 4 5 3" xfId="48935"/>
    <cellStyle name="Comma [0] 3 3 3 4 5 4" xfId="48936"/>
    <cellStyle name="Comma [0] 3 3 3 4 6" xfId="48937"/>
    <cellStyle name="Comma [0] 3 3 3 4 6 2" xfId="48938"/>
    <cellStyle name="Comma [0] 4 2 3 4 2 3 2" xfId="48939"/>
    <cellStyle name="Comma [0] 3 3 3 4 7" xfId="48940"/>
    <cellStyle name="Comma [0] 3 3 3 4 7 2" xfId="48941"/>
    <cellStyle name="Comma [0] 3 3 3 4 8" xfId="48942"/>
    <cellStyle name="Comma [0] 4 3 4 4 5 2 2" xfId="48943"/>
    <cellStyle name="Comma [0] 3 3 3 5 2" xfId="48944"/>
    <cellStyle name="Comma [0] 3 3 3 5 2 2" xfId="48945"/>
    <cellStyle name="Comma [0] 3 3 3 5 2 3" xfId="48946"/>
    <cellStyle name="Comma [0] 4 3 3 2 9" xfId="48947"/>
    <cellStyle name="Comma [0] 3 3 3 5 2 3 2" xfId="48948"/>
    <cellStyle name="Comma [0] 3 3 3 5 2 4" xfId="48949"/>
    <cellStyle name="Comma [0] 4 3 3 3 9" xfId="48950"/>
    <cellStyle name="Comma [0] 4 2 4 4 2 2 4" xfId="48951"/>
    <cellStyle name="Comma [0] 3 3 3 5 2 4 2" xfId="48952"/>
    <cellStyle name="Comma [0] 3 3 3 5 2 5" xfId="48953"/>
    <cellStyle name="Comma [0] 3 3 3 5 2 6" xfId="48954"/>
    <cellStyle name="Comma [0] 3 3 3 5 3" xfId="48955"/>
    <cellStyle name="Comma [0] 3 3 3 5 3 2" xfId="48956"/>
    <cellStyle name="Comma [0] 3 7 12" xfId="48957"/>
    <cellStyle name="Comma [0] 3 3 3 5 3 2 2" xfId="48958"/>
    <cellStyle name="Comma [0] 3 7 12 2" xfId="48959"/>
    <cellStyle name="Comma [0] 3 3 3 5 3 2 2 2" xfId="48960"/>
    <cellStyle name="Comma [0] 3 7 13" xfId="48961"/>
    <cellStyle name="Comma [0] 3 3 3 5 3 2 3" xfId="48962"/>
    <cellStyle name="Comma [0] 5 3 8 5 3" xfId="48963"/>
    <cellStyle name="Comma [0] 3 7 15" xfId="48964"/>
    <cellStyle name="Comma [0] 3 3 3 5 3 2 5" xfId="48965"/>
    <cellStyle name="Comma [0] 3 3 3 5 3 3" xfId="48966"/>
    <cellStyle name="Comma [0] 3 3 3 5 3 4" xfId="48967"/>
    <cellStyle name="Comma [0] 4 3 4 3 9" xfId="48968"/>
    <cellStyle name="Comma [0] 4 2 4 4 3 2 4" xfId="48969"/>
    <cellStyle name="Comma [0] 3 3 3 5 3 4 2" xfId="48970"/>
    <cellStyle name="Comma [0] 3 3 3 5 3 5" xfId="48971"/>
    <cellStyle name="Comma [0] 3 3 3 5 3 6" xfId="48972"/>
    <cellStyle name="Comma [0] 3 3 3 5 4" xfId="48973"/>
    <cellStyle name="Comma [0] 3 3 3 5 4 4" xfId="48974"/>
    <cellStyle name="Comma [0] 3 3 3 5 5" xfId="48975"/>
    <cellStyle name="Comma [0] 3 3 3 5 5 2" xfId="48976"/>
    <cellStyle name="Comma [0] 3 3 3 5 5 2 2" xfId="48977"/>
    <cellStyle name="Comma [0] 3 3 3 5 5 3" xfId="48978"/>
    <cellStyle name="Comma [0] 3 3 3 5 5 4" xfId="48979"/>
    <cellStyle name="Comma [0] 3 3 3 5 6" xfId="48980"/>
    <cellStyle name="Comma [0] 3 3 3 5 6 2" xfId="48981"/>
    <cellStyle name="Comma [0] 4 2 3 4 2 4 2" xfId="48982"/>
    <cellStyle name="Comma [0] 3 3 3 5 7" xfId="48983"/>
    <cellStyle name="Comma [0] 3 3 3 5 7 2" xfId="48984"/>
    <cellStyle name="Comma [0] 3 3 3 5 8" xfId="48985"/>
    <cellStyle name="Comma [0] 3 3 3 5 9" xfId="48986"/>
    <cellStyle name="Comma [0] 4 3 4 4 5 3" xfId="48987"/>
    <cellStyle name="Comma [0] 3 3 3 6" xfId="48988"/>
    <cellStyle name="Comma [0] 3 3 3 6 10" xfId="48989"/>
    <cellStyle name="Comma [0] 3 3 3 6 2 2" xfId="48990"/>
    <cellStyle name="Comma [0] 3 3 3 6 2 2 2" xfId="48991"/>
    <cellStyle name="Comma [0] 3 3 3 6 2 2 3" xfId="48992"/>
    <cellStyle name="Comma [0] 5 4 7 5 3" xfId="48993"/>
    <cellStyle name="Comma [0] 3 3 3 6 2 2 5" xfId="48994"/>
    <cellStyle name="Comma [0] 3 3 3 6 2 3" xfId="48995"/>
    <cellStyle name="Comma [0] 3 3 3 6 2 3 2" xfId="48996"/>
    <cellStyle name="Comma [0] 3 3 3 6 3" xfId="48997"/>
    <cellStyle name="Comma [0] 3 3 3 6 3 2" xfId="48998"/>
    <cellStyle name="Comma [0] 3 3 3 6 3 2 2" xfId="48999"/>
    <cellStyle name="Comma [0] 3 3 3 6 3 2 2 2" xfId="49000"/>
    <cellStyle name="Comma [0] 3 3 3 6 3 2 3" xfId="49001"/>
    <cellStyle name="Comma [0] 5 4 8 5 3" xfId="49002"/>
    <cellStyle name="Comma [0] 3 3 3 6 3 2 5" xfId="49003"/>
    <cellStyle name="Comma [0] 3 3 3 6 3 3" xfId="49004"/>
    <cellStyle name="Comma [0] 4 2 4 5 3 2 4" xfId="49005"/>
    <cellStyle name="Comma [0] 3 3 3 6 3 4 2" xfId="49006"/>
    <cellStyle name="Comma [0] 3 3 3 6 3 5" xfId="49007"/>
    <cellStyle name="Comma [0] 3 3 3 6 3 6" xfId="49008"/>
    <cellStyle name="Comma [0] 3 3 7 2 2 2" xfId="49009"/>
    <cellStyle name="Comma [0] 3 3 3 6 4" xfId="49010"/>
    <cellStyle name="Comma [0] 3 3 7 2 2 2 2" xfId="49011"/>
    <cellStyle name="Comma [0] 3 3 3 6 4 2" xfId="49012"/>
    <cellStyle name="Comma [0] 3 3 7 2 2 2 2 2" xfId="49013"/>
    <cellStyle name="Comma [0] 3 3 3 6 4 2 2" xfId="49014"/>
    <cellStyle name="Comma [0] 3 3 7 2 2 2 3" xfId="49015"/>
    <cellStyle name="Comma [0] 3 3 3 6 4 3" xfId="49016"/>
    <cellStyle name="Comma [0] 5 5 3 3 2 2" xfId="49017"/>
    <cellStyle name="Comma [0] 3 3 7 2 2 3" xfId="49018"/>
    <cellStyle name="Comma [0] 3 3 3 6 5" xfId="49019"/>
    <cellStyle name="Comma [0] 5 5 3 3 2 2 2" xfId="49020"/>
    <cellStyle name="Comma [0] 3 3 7 2 2 3 2" xfId="49021"/>
    <cellStyle name="Comma [0] 3 3 3 6 5 2" xfId="49022"/>
    <cellStyle name="Comma [0] 3 3 3 6 5 2 2" xfId="49023"/>
    <cellStyle name="Comma [0] 3 3 3 6 5 3" xfId="49024"/>
    <cellStyle name="Comma [0] 3 3 3 6 5 4" xfId="49025"/>
    <cellStyle name="Comma [0] 5 5 3 3 2 3" xfId="49026"/>
    <cellStyle name="Comma [0] 3 3 7 2 2 4" xfId="49027"/>
    <cellStyle name="Comma [0] 3 3 3 6 6" xfId="49028"/>
    <cellStyle name="Comma [0] 3 3 7 2 2 4 2" xfId="49029"/>
    <cellStyle name="Comma [0] 3 3 3 6 6 2" xfId="49030"/>
    <cellStyle name="Comma [0] 5 5 3 3 2 4" xfId="49031"/>
    <cellStyle name="Comma [0] 3 3 7 2 2 5" xfId="49032"/>
    <cellStyle name="Comma [0] 3 3 3 6 7" xfId="49033"/>
    <cellStyle name="Comma [0] 3 3 3 6 7 2" xfId="49034"/>
    <cellStyle name="Comma [0] 5 5 3 3 2 5" xfId="49035"/>
    <cellStyle name="Comma [0] 3 4 9 6 5 2 2" xfId="49036"/>
    <cellStyle name="Comma [0] 3 3 7 2 2 6" xfId="49037"/>
    <cellStyle name="Comma [0] 3 3 3 6 8" xfId="49038"/>
    <cellStyle name="Comma [0] 3 3 3 7 10" xfId="49039"/>
    <cellStyle name="Comma [0] 3 3 3 7 2 2" xfId="49040"/>
    <cellStyle name="Comma [0] 3 3 3 7 2 2 2" xfId="49041"/>
    <cellStyle name="Comma [0] 3 9 13" xfId="49042"/>
    <cellStyle name="Comma [0] 3 7 5 4 5" xfId="49043"/>
    <cellStyle name="Comma [0] 3 3 3 7 2 2 2 2" xfId="49044"/>
    <cellStyle name="Comma [0] 3 3 3 7 2 2 3" xfId="49045"/>
    <cellStyle name="Comma [0] 3 3 3 7 3" xfId="49046"/>
    <cellStyle name="Comma [0] 3 3 3 7 3 2" xfId="49047"/>
    <cellStyle name="Comma [0] 3 3 3 7 3 2 2" xfId="49048"/>
    <cellStyle name="Comma [0] 3 8 5 4 5" xfId="49049"/>
    <cellStyle name="Comma [0] 3 3 3 7 3 2 2 2" xfId="49050"/>
    <cellStyle name="Comma [0] 3 3 3 7 3 2 3" xfId="49051"/>
    <cellStyle name="Comma [0] 3 3 7 2 3 2" xfId="49052"/>
    <cellStyle name="Comma [0] 3 3 3 7 4" xfId="49053"/>
    <cellStyle name="Comma [0] 3 3 7 2 3 2 2" xfId="49054"/>
    <cellStyle name="Comma [0] 3 3 3 7 4 2" xfId="49055"/>
    <cellStyle name="Comma [0] 3 3 7 2 3 2 2 2" xfId="49056"/>
    <cellStyle name="Comma [0] 3 3 3 7 4 2 2" xfId="49057"/>
    <cellStyle name="Comma [0] 5 5 3 3 3 2" xfId="49058"/>
    <cellStyle name="Comma [0] 3 3 7 2 3 3" xfId="49059"/>
    <cellStyle name="Comma [0] 3 3 3 7 5" xfId="49060"/>
    <cellStyle name="Comma [0] 3 3 3 7 5 2 2" xfId="49061"/>
    <cellStyle name="Comma [0] 3 3 7 2 3 4" xfId="49062"/>
    <cellStyle name="Comma [0] 3 3 3 7 6" xfId="49063"/>
    <cellStyle name="Comma [0] 4 10 10 6" xfId="49064"/>
    <cellStyle name="Comma [0] 3 3 7 2 3 4 2" xfId="49065"/>
    <cellStyle name="Comma [0] 3 3 3 7 6 2" xfId="49066"/>
    <cellStyle name="Comma [0] 3 3 7 2 3 5" xfId="49067"/>
    <cellStyle name="Comma [0] 3 3 3 7 7" xfId="49068"/>
    <cellStyle name="Comma [0] 3 3 3 7 7 2" xfId="49069"/>
    <cellStyle name="Comma [0] 3 3 7 2 3 6" xfId="49070"/>
    <cellStyle name="Comma [0] 3 3 3 7 8" xfId="49071"/>
    <cellStyle name="Comma [0] 4 3 4 4 5 5" xfId="49072"/>
    <cellStyle name="Comma [0] 3 3 3 8" xfId="49073"/>
    <cellStyle name="Comma [0] 3 3 3 8 2" xfId="49074"/>
    <cellStyle name="Comma [0] 3 3 3 8 2 2" xfId="49075"/>
    <cellStyle name="Comma [0] 3 3 3 8 2 2 2" xfId="49076"/>
    <cellStyle name="Comma [0] 4 7 5 4 5" xfId="49077"/>
    <cellStyle name="Comma [0] 3 3 3 8 2 2 2 2" xfId="49078"/>
    <cellStyle name="Comma [0] 3 3 3 8 2 2 3" xfId="49079"/>
    <cellStyle name="Comma [0] 3 3 3 8 3" xfId="49080"/>
    <cellStyle name="Comma [0] 3 3 3 8 3 2" xfId="49081"/>
    <cellStyle name="Comma [0] 3 3 3 8 3 2 2" xfId="49082"/>
    <cellStyle name="Comma [0] 4 8 5 4 5" xfId="49083"/>
    <cellStyle name="Comma [0] 3 3 3 8 3 2 2 2" xfId="49084"/>
    <cellStyle name="Comma [0] 3 3 3 8 3 2 3" xfId="49085"/>
    <cellStyle name="Comma [0] 5 6 8 5 2" xfId="49086"/>
    <cellStyle name="Comma [0] 3 3 3 8 3 2 4" xfId="49087"/>
    <cellStyle name="Comma [0] 3 3 3 8 5 2 2" xfId="49088"/>
    <cellStyle name="Comma [0] 3 3 3 8 7 2" xfId="49089"/>
    <cellStyle name="Comma [0] 4 9 5 4 2 2" xfId="49090"/>
    <cellStyle name="Comma [0] 3 3 3 9" xfId="49091"/>
    <cellStyle name="Comma [0] 3 3 3 9 2" xfId="49092"/>
    <cellStyle name="Comma [0] 3 3 3 9 2 2" xfId="49093"/>
    <cellStyle name="Comma [0] 3 3 3 9 2 2 2" xfId="49094"/>
    <cellStyle name="Comma [0] 3 3 3 9 3" xfId="49095"/>
    <cellStyle name="Comma [0] 3 3 3 9 3 2" xfId="49096"/>
    <cellStyle name="Comma [0] 3 3 4 10 2 2" xfId="49097"/>
    <cellStyle name="Comma [0] 3 3 4 10 2 2 2" xfId="49098"/>
    <cellStyle name="Comma [0] 3 3 4 10 2 3" xfId="49099"/>
    <cellStyle name="Comma [0] 3 3 4 10 3" xfId="49100"/>
    <cellStyle name="Comma [0] 3 3 4 10 3 2" xfId="49101"/>
    <cellStyle name="Comma [0] 3 3 4 11 2 2" xfId="49102"/>
    <cellStyle name="Comma [0] 3 3 4 11 2 2 2" xfId="49103"/>
    <cellStyle name="Comma [0] 3 3 4 11 2 3" xfId="49104"/>
    <cellStyle name="Comma [0] 3 3 4 11 3 2" xfId="49105"/>
    <cellStyle name="Comma [0] 3 3 4 11 6" xfId="49106"/>
    <cellStyle name="Comma [0] 3 3 4 11 7" xfId="49107"/>
    <cellStyle name="Comma [0] 3 3 4 12 2" xfId="49108"/>
    <cellStyle name="Comma [0] 3 3 4 12 2 2" xfId="49109"/>
    <cellStyle name="Comma [0] 3 3 4 13 2" xfId="49110"/>
    <cellStyle name="Comma [0] 3 3 4 13 2 2" xfId="49111"/>
    <cellStyle name="Comma [0] 3 3 4 13 4" xfId="49112"/>
    <cellStyle name="Comma [0] 3 3 4 13 5" xfId="49113"/>
    <cellStyle name="Comma [0] 3 3 4 14" xfId="49114"/>
    <cellStyle name="Comma [0] 3 3 4 14 2" xfId="49115"/>
    <cellStyle name="Comma [0] 3 3 4 15" xfId="49116"/>
    <cellStyle name="Comma [0] 3 3 4 15 2" xfId="49117"/>
    <cellStyle name="Comma [0] 3 3 4 16" xfId="49118"/>
    <cellStyle name="Comma [0] 3 3 4 17" xfId="49119"/>
    <cellStyle name="Comma [0] 4 2 3 2 6 2" xfId="49120"/>
    <cellStyle name="Comma [0] 3 3 4 18" xfId="49121"/>
    <cellStyle name="Comma [0] 3 4 3 2 5 5" xfId="49122"/>
    <cellStyle name="Comma [0] 3 3 4 2 2" xfId="49123"/>
    <cellStyle name="Comma [0] 3 3 4 2 2 2" xfId="49124"/>
    <cellStyle name="Comma [0] 3 3 4 2 2 3" xfId="49125"/>
    <cellStyle name="Comma [0] 3 3 4 2 2 4" xfId="49126"/>
    <cellStyle name="Comma [0] 3 3 4 2 2 4 2" xfId="49127"/>
    <cellStyle name="Comma [0] 3 3 4 2 3" xfId="49128"/>
    <cellStyle name="Comma [0] 3 3 4 2 3 2" xfId="49129"/>
    <cellStyle name="Comma [0] 3 3 4 2 3 3" xfId="49130"/>
    <cellStyle name="Comma [0] 3 3 4 2 3 4" xfId="49131"/>
    <cellStyle name="Comma [0] 3 3 4 2 3 4 2" xfId="49132"/>
    <cellStyle name="Comma [0] 3 3 4 2 4" xfId="49133"/>
    <cellStyle name="Comma [0] 3 3 4 2 4 2" xfId="49134"/>
    <cellStyle name="Comma [0] 3 4 5 7 2 2 2 2" xfId="49135"/>
    <cellStyle name="Comma [0] 3 3 4 2 4 3" xfId="49136"/>
    <cellStyle name="Comma [0] 3 3 4 2 4 4" xfId="49137"/>
    <cellStyle name="Comma [0] 3 3 4 2 5" xfId="49138"/>
    <cellStyle name="Comma [0] 3 3 4 2 5 2" xfId="49139"/>
    <cellStyle name="Comma [0] 3 3 4 2 5 3" xfId="49140"/>
    <cellStyle name="Comma [0] 3 3 4 2 5 4" xfId="49141"/>
    <cellStyle name="Comma [0] 3 3 4 2 6" xfId="49142"/>
    <cellStyle name="Comma [0] 3 3 4 2 6 2" xfId="49143"/>
    <cellStyle name="Comma [0] 3 3 4 2 7" xfId="49144"/>
    <cellStyle name="Comma [0] 3 3 4 2 7 2" xfId="49145"/>
    <cellStyle name="Comma [0] 3 3 4 3" xfId="49146"/>
    <cellStyle name="Comma [0] 4 3 6 5" xfId="49147"/>
    <cellStyle name="Comma [0] 3 3 4 3 10" xfId="49148"/>
    <cellStyle name="Comma [0] 3 3 4 3 2" xfId="49149"/>
    <cellStyle name="Comma [0] 3 3 4 3 2 2" xfId="49150"/>
    <cellStyle name="Comma [0] 3 3 4 3 2 3" xfId="49151"/>
    <cellStyle name="Comma [0] 3 3 4 3 2 4" xfId="49152"/>
    <cellStyle name="Comma [0] 4 2 5 2 2 2 4" xfId="49153"/>
    <cellStyle name="Comma [0] 3 3 4 3 2 4 2" xfId="49154"/>
    <cellStyle name="Comma [0] 3 3 4 3 2 6" xfId="49155"/>
    <cellStyle name="Comma [0] 3 3 4 3 2 7" xfId="49156"/>
    <cellStyle name="Comma [0] 3 3 4 3 3" xfId="49157"/>
    <cellStyle name="Comma [0] 3 3 4 3 3 2" xfId="49158"/>
    <cellStyle name="Comma [0] 3 3 4 3 3 3" xfId="49159"/>
    <cellStyle name="Comma [0] 3 3 4 3 3 4" xfId="49160"/>
    <cellStyle name="Comma [0] 4 2 5 2 3 2 4" xfId="49161"/>
    <cellStyle name="Comma [0] 3 3 4 3 3 4 2" xfId="49162"/>
    <cellStyle name="Comma [0] 3 3 4 3 3 5" xfId="49163"/>
    <cellStyle name="Comma [0] 3 3 4 3 3 6" xfId="49164"/>
    <cellStyle name="Comma [0] 3 3 4 3 3 7" xfId="49165"/>
    <cellStyle name="Comma [0] 3 3 4 3 4" xfId="49166"/>
    <cellStyle name="Comma [0] 3 3 4 3 4 5" xfId="49167"/>
    <cellStyle name="Comma [0] 3 3 4 3 5" xfId="49168"/>
    <cellStyle name="Comma [0] 3 3 4 3 5 2" xfId="49169"/>
    <cellStyle name="Comma [0] 3 3 4 3 5 3" xfId="49170"/>
    <cellStyle name="Comma [0] 3 3 4 3 5 4" xfId="49171"/>
    <cellStyle name="Comma [0] 3 3 4 3 6" xfId="49172"/>
    <cellStyle name="Comma [0] 3 3 4 3 6 2" xfId="49173"/>
    <cellStyle name="Comma [0] 4 2 3 4 3 2 2 2" xfId="49174"/>
    <cellStyle name="Comma [0] 3 3 4 3 7 2" xfId="49175"/>
    <cellStyle name="Comma [0] 3 3 4 4" xfId="49176"/>
    <cellStyle name="Comma [0] 3 3 4 4 10" xfId="49177"/>
    <cellStyle name="Comma [0] 3 3 4 4 2" xfId="49178"/>
    <cellStyle name="Comma [0] 3 3 4 4 2 2" xfId="49179"/>
    <cellStyle name="Comma [0] 3 3 4 4 2 2 2 2" xfId="49180"/>
    <cellStyle name="Comma [0] 3 3 4 4 2 2 5" xfId="49181"/>
    <cellStyle name="Comma [0] 4 3 6 6 2 2 2 2" xfId="49182"/>
    <cellStyle name="Comma [0] 3 3 4 4 2 3" xfId="49183"/>
    <cellStyle name="Comma [0] 3 3 4 4 2 4" xfId="49184"/>
    <cellStyle name="Comma [0] 4 2 5 3 2 2 4" xfId="49185"/>
    <cellStyle name="Comma [0] 3 3 4 4 2 4 2" xfId="49186"/>
    <cellStyle name="Comma [0] 3 3 4 4 2 5" xfId="49187"/>
    <cellStyle name="Comma [0] 3 3 4 4 2 6" xfId="49188"/>
    <cellStyle name="Comma [0] 3 3 4 4 2 7" xfId="49189"/>
    <cellStyle name="Comma [0] 3 3 4 4 3 2" xfId="49190"/>
    <cellStyle name="Comma [0] 3 3 4 4 3 2 2 2" xfId="49191"/>
    <cellStyle name="Comma [0] 3 3 4 4 3 3" xfId="49192"/>
    <cellStyle name="Comma [0] 3 3 4 4 3 4" xfId="49193"/>
    <cellStyle name="Comma [0] 4 2 5 3 3 2 4" xfId="49194"/>
    <cellStyle name="Comma [0] 3 3 4 4 3 4 2" xfId="49195"/>
    <cellStyle name="Comma [0] 3 3 4 4 3 5" xfId="49196"/>
    <cellStyle name="Comma [0] 3 3 4 4 3 6" xfId="49197"/>
    <cellStyle name="Comma [0] 3 3 4 4 3 7" xfId="49198"/>
    <cellStyle name="Comma [0] 3 3 4 4 4" xfId="49199"/>
    <cellStyle name="Comma [0] 3 3 4 4 4 5" xfId="49200"/>
    <cellStyle name="Comma [0] 3 3 4 4 5" xfId="49201"/>
    <cellStyle name="Comma [0] 3 3 4 4 5 2" xfId="49202"/>
    <cellStyle name="Comma [0] 3 3 4 4 5 3" xfId="49203"/>
    <cellStyle name="Comma [0] 3 3 4 4 5 4" xfId="49204"/>
    <cellStyle name="Comma [0] 3 3 4 4 6" xfId="49205"/>
    <cellStyle name="Comma [0] 3 3 4 4 6 2" xfId="49206"/>
    <cellStyle name="Comma [0] 4 2 3 4 3 3 2" xfId="49207"/>
    <cellStyle name="Comma [0] 3 3 4 4 7" xfId="49208"/>
    <cellStyle name="Comma [0] 3 3 4 4 7 2" xfId="49209"/>
    <cellStyle name="Comma [0] 3 3 4 4 9" xfId="49210"/>
    <cellStyle name="Comma [0] 4 3 4 4 6 2" xfId="49211"/>
    <cellStyle name="Comma [0] 3 3 4 5" xfId="49212"/>
    <cellStyle name="Comma [0] 3 3 4 5 10" xfId="49213"/>
    <cellStyle name="Comma [0] 3 3 4 5 2" xfId="49214"/>
    <cellStyle name="Comma [0] 3 3 4 5 2 2" xfId="49215"/>
    <cellStyle name="Comma [0] 3 3 4 5 2 2 2" xfId="49216"/>
    <cellStyle name="Comma [0] 3 3 4 5 2 2 2 2" xfId="49217"/>
    <cellStyle name="Comma [0] 3 3 4 5 2 2 3" xfId="49218"/>
    <cellStyle name="Comma [0] 3 3 4 5 2 2 5" xfId="49219"/>
    <cellStyle name="Comma [0] 3 3 4 5 2 3" xfId="49220"/>
    <cellStyle name="Comma [0] 3 3 4 5 2 3 2" xfId="49221"/>
    <cellStyle name="Comma [0] 3 3 4 5 2 4" xfId="49222"/>
    <cellStyle name="Comma [0] 4 2 5 4 2 2 4" xfId="49223"/>
    <cellStyle name="Comma [0] 3 3 4 5 2 4 2" xfId="49224"/>
    <cellStyle name="Comma [0] 3 3 4 5 2 5" xfId="49225"/>
    <cellStyle name="Comma [0] 3 3 4 5 2 6" xfId="49226"/>
    <cellStyle name="Comma [0] 3 3 4 5 3" xfId="49227"/>
    <cellStyle name="Comma [0] 3 3 4 5 3 2" xfId="49228"/>
    <cellStyle name="Comma [0] 3 3 4 5 3 2 2" xfId="49229"/>
    <cellStyle name="Comma [0] 3 3 4 5 3 2 3" xfId="49230"/>
    <cellStyle name="Comma [0] 3 3 4 5 3 2 5" xfId="49231"/>
    <cellStyle name="Comma [0] 3 3 4 5 3 3" xfId="49232"/>
    <cellStyle name="Comma [0] 3 3 4 5 3 4" xfId="49233"/>
    <cellStyle name="Comma [0] 4 2 5 4 3 2 4" xfId="49234"/>
    <cellStyle name="Comma [0] 3 3 4 5 3 4 2" xfId="49235"/>
    <cellStyle name="Comma [0] 3 3 4 5 3 5" xfId="49236"/>
    <cellStyle name="Comma [0] 3 3 4 5 3 6" xfId="49237"/>
    <cellStyle name="Comma [0] 3 3 4 5 4" xfId="49238"/>
    <cellStyle name="Comma [0] 3 3 4 5 4 2 2" xfId="49239"/>
    <cellStyle name="Comma [0] 3 3 4 5 4 4" xfId="49240"/>
    <cellStyle name="Comma [0] 3 3 4 5 4 5" xfId="49241"/>
    <cellStyle name="Comma [0] 3 3 4 5 5" xfId="49242"/>
    <cellStyle name="Comma [0] 3 3 4 5 5 2" xfId="49243"/>
    <cellStyle name="Comma [0] 3 3 4 5 5 3" xfId="49244"/>
    <cellStyle name="Comma [0] 3 3 4 5 5 4" xfId="49245"/>
    <cellStyle name="Comma [0] 3 3 4 5 6" xfId="49246"/>
    <cellStyle name="Comma [0] 3 3 4 5 6 2" xfId="49247"/>
    <cellStyle name="Comma [0] 4 2 3 4 3 4 2" xfId="49248"/>
    <cellStyle name="Comma [0] 3 3 4 5 7" xfId="49249"/>
    <cellStyle name="Comma [0] 3 3 4 5 7 2" xfId="49250"/>
    <cellStyle name="Comma [0] 4 10 2" xfId="49251"/>
    <cellStyle name="Comma [0] 3 3 4 5 8" xfId="49252"/>
    <cellStyle name="Comma [0] 4 10 3" xfId="49253"/>
    <cellStyle name="Comma [0] 3 3 4 5 9" xfId="49254"/>
    <cellStyle name="Comma [0] 3 3 4 6" xfId="49255"/>
    <cellStyle name="Comma [0] 3 3 4 6 2 2" xfId="49256"/>
    <cellStyle name="Comma [0] 3 3 4 6 2 2 2" xfId="49257"/>
    <cellStyle name="Comma [0] 3 3 4 6 2 2 2 2" xfId="49258"/>
    <cellStyle name="Comma [0] 3 3 4 6 2 2 3" xfId="49259"/>
    <cellStyle name="Comma [0] 3 3 4 6 2 2 5" xfId="49260"/>
    <cellStyle name="Comma [0] 3 3 4 6 2 3" xfId="49261"/>
    <cellStyle name="Comma [0] 3 3 4 6 2 3 2" xfId="49262"/>
    <cellStyle name="Comma [0] 3 3 4 6 3" xfId="49263"/>
    <cellStyle name="Comma [0] 3 3 4 6 3 2" xfId="49264"/>
    <cellStyle name="Comma [0] 3 3 4 6 3 2 2" xfId="49265"/>
    <cellStyle name="Comma [0] 3 3 4 6 3 2 2 2" xfId="49266"/>
    <cellStyle name="Comma [0] 3 3 4 6 3 2 3" xfId="49267"/>
    <cellStyle name="Comma [0] 3 3 4 6 3 2 5" xfId="49268"/>
    <cellStyle name="Comma [0] 3 3 4 6 3 3" xfId="49269"/>
    <cellStyle name="Comma [0] 4 2 5 5 3 2 4" xfId="49270"/>
    <cellStyle name="Comma [0] 4 2 4 11 5" xfId="49271"/>
    <cellStyle name="Comma [0] 3 3 4 6 3 4 2" xfId="49272"/>
    <cellStyle name="Comma [0] 3 3 4 6 3 5" xfId="49273"/>
    <cellStyle name="Comma [0] 3 3 4 6 3 6" xfId="49274"/>
    <cellStyle name="Comma [0] 3 3 7 3 2 2" xfId="49275"/>
    <cellStyle name="Comma [0] 3 3 4 6 4" xfId="49276"/>
    <cellStyle name="Comma [0] 3 3 7 3 2 2 2" xfId="49277"/>
    <cellStyle name="Comma [0] 3 3 4 6 4 2" xfId="49278"/>
    <cellStyle name="Comma [0] 3 3 7 3 2 2 2 2" xfId="49279"/>
    <cellStyle name="Comma [0] 3 3 4 6 4 2 2" xfId="49280"/>
    <cellStyle name="Comma [0] 3 3 7 3 2 2 3" xfId="49281"/>
    <cellStyle name="Comma [0] 3 3 4 6 4 3" xfId="49282"/>
    <cellStyle name="Comma [0] 3 3 7 3 2 2 5" xfId="49283"/>
    <cellStyle name="Comma [0] 3 3 4 6 4 5" xfId="49284"/>
    <cellStyle name="Comma [0] 5 5 3 4 2 2" xfId="49285"/>
    <cellStyle name="Comma [0] 3 3 7 3 2 3" xfId="49286"/>
    <cellStyle name="Comma [0] 3 3 4 6 5" xfId="49287"/>
    <cellStyle name="Comma [0] 3 3 7 3 2 3 2" xfId="49288"/>
    <cellStyle name="Comma [0] 3 3 4 6 5 2" xfId="49289"/>
    <cellStyle name="Comma [0] 3 3 4 6 5 2 2" xfId="49290"/>
    <cellStyle name="Comma [0] 3 3 4 6 5 3" xfId="49291"/>
    <cellStyle name="Comma [0] 3 3 4 6 5 4" xfId="49292"/>
    <cellStyle name="Comma [0] 3 3 7 3 2 4" xfId="49293"/>
    <cellStyle name="Comma [0] 3 3 4 6 6" xfId="49294"/>
    <cellStyle name="Comma [0] 4 2 8 2 2 2 4" xfId="49295"/>
    <cellStyle name="Comma [0] 3 3 7 3 2 4 2" xfId="49296"/>
    <cellStyle name="Comma [0] 3 3 4 6 6 2" xfId="49297"/>
    <cellStyle name="Comma [0] 3 3 7 3 2 5" xfId="49298"/>
    <cellStyle name="Comma [0] 3 3 4 6 7" xfId="49299"/>
    <cellStyle name="Comma [0] 3 3 4 6 7 2" xfId="49300"/>
    <cellStyle name="Comma [0] 4 11 2" xfId="49301"/>
    <cellStyle name="Comma [0] 3 3 7 3 2 6" xfId="49302"/>
    <cellStyle name="Comma [0] 3 3 4 6 8" xfId="49303"/>
    <cellStyle name="Comma [0] 3 3 4 7" xfId="49304"/>
    <cellStyle name="Comma [0] 3 3 4 7 2 2" xfId="49305"/>
    <cellStyle name="Comma [0] 3 3 4 7 2 2 2" xfId="49306"/>
    <cellStyle name="Comma [0] 3 3 4 7 2 2 2 2" xfId="49307"/>
    <cellStyle name="Comma [0] 3 3 4 7 2 2 3" xfId="49308"/>
    <cellStyle name="Comma [0] 3 3 4 7 3" xfId="49309"/>
    <cellStyle name="Comma [0] 3 3 4 7 3 2" xfId="49310"/>
    <cellStyle name="Comma [0] 3 3 4 7 3 2 2" xfId="49311"/>
    <cellStyle name="Comma [0] 3 3 4 7 3 2 2 2" xfId="49312"/>
    <cellStyle name="Comma [0] 3 3 4 7 3 2 3" xfId="49313"/>
    <cellStyle name="Comma [0] 3 3 7 3 3 2" xfId="49314"/>
    <cellStyle name="Comma [0] 3 3 4 7 4" xfId="49315"/>
    <cellStyle name="Comma [0] 3 3 7 3 3 2 2" xfId="49316"/>
    <cellStyle name="Comma [0] 3 3 4 7 4 2" xfId="49317"/>
    <cellStyle name="Comma [0] 3 3 7 3 3 2 2 2" xfId="49318"/>
    <cellStyle name="Comma [0] 3 3 4 7 4 2 2" xfId="49319"/>
    <cellStyle name="Comma [0] 3 3 7 3 3 3" xfId="49320"/>
    <cellStyle name="Comma [0] 3 3 4 7 5" xfId="49321"/>
    <cellStyle name="Comma [0] 3 3 4 7 5 2 2" xfId="49322"/>
    <cellStyle name="Comma [0] 3 3 7 3 3 4" xfId="49323"/>
    <cellStyle name="Comma [0] 3 3 4 7 6" xfId="49324"/>
    <cellStyle name="Comma [0] 4 2 8 2 3 2 4" xfId="49325"/>
    <cellStyle name="Comma [0] 3 3 7 3 3 4 2" xfId="49326"/>
    <cellStyle name="Comma [0] 3 3 4 7 6 2" xfId="49327"/>
    <cellStyle name="Comma [0] 3 3 7 3 3 5" xfId="49328"/>
    <cellStyle name="Comma [0] 3 3 4 7 7" xfId="49329"/>
    <cellStyle name="Comma [0] 3 3 4 7 7 2" xfId="49330"/>
    <cellStyle name="Comma [0] 4 12 2" xfId="49331"/>
    <cellStyle name="Comma [0] 3 3 7 3 3 6" xfId="49332"/>
    <cellStyle name="Comma [0] 3 3 4 7 8" xfId="49333"/>
    <cellStyle name="Comma [0] 3 3 4 8" xfId="49334"/>
    <cellStyle name="Comma [0] 4 4 6 5" xfId="49335"/>
    <cellStyle name="Comma [0] 3 3 4 8 10" xfId="49336"/>
    <cellStyle name="Comma [0] 3 3 4 8 2" xfId="49337"/>
    <cellStyle name="Comma [0] 3 3 4 8 2 2" xfId="49338"/>
    <cellStyle name="Comma [0] 3 3 4 8 2 2 2" xfId="49339"/>
    <cellStyle name="Comma [0] 3 3 4 8 2 2 2 2" xfId="49340"/>
    <cellStyle name="Comma [0] 3 4 3 11 3 2" xfId="49341"/>
    <cellStyle name="Comma [0] 3 3 4 8 2 2 3" xfId="49342"/>
    <cellStyle name="Comma [0] 3 3 4 8 3" xfId="49343"/>
    <cellStyle name="Comma [0] 3 3 4 8 3 2" xfId="49344"/>
    <cellStyle name="Comma [0] 3 3 4 8 3 2 2" xfId="49345"/>
    <cellStyle name="Comma [0] 3 3 4 8 3 2 3" xfId="49346"/>
    <cellStyle name="Comma [0] 3 3 4 8 3 2 4" xfId="49347"/>
    <cellStyle name="Comma [0] 3 3 4 8 5 2 2" xfId="49348"/>
    <cellStyle name="Comma [0] 3 3 4 8 7 2" xfId="49349"/>
    <cellStyle name="Comma [0] 3 3 4 9" xfId="49350"/>
    <cellStyle name="Comma [0] 3 3 4 9 2" xfId="49351"/>
    <cellStyle name="Comma [0] 3 3 4 9 2 2" xfId="49352"/>
    <cellStyle name="Comma [0] 3 3 4 9 2 2 2" xfId="49353"/>
    <cellStyle name="Comma [0] 3 3 4 9 3 2" xfId="49354"/>
    <cellStyle name="Comma [0] 3 3 5 10" xfId="49355"/>
    <cellStyle name="Comma [0] 3 3 5 10 2" xfId="49356"/>
    <cellStyle name="Comma [0] 3 3 5 10 2 2" xfId="49357"/>
    <cellStyle name="Comma [0] 3 3 5 10 2 3" xfId="49358"/>
    <cellStyle name="Comma [0] 3 3 5 10 3" xfId="49359"/>
    <cellStyle name="Comma [0] 3 3 5 10 3 2" xfId="49360"/>
    <cellStyle name="Comma [0] 3 3 5 10 4" xfId="49361"/>
    <cellStyle name="Comma [0] 3 3 5 10 4 2" xfId="49362"/>
    <cellStyle name="Comma [0] 3 3 5 10 6" xfId="49363"/>
    <cellStyle name="Comma [0] 4 8 9 2" xfId="49364"/>
    <cellStyle name="Comma [0] 3 3 5 10 7" xfId="49365"/>
    <cellStyle name="Comma [0] 3 3 5 11" xfId="49366"/>
    <cellStyle name="Comma [0] 3 3 5 11 2" xfId="49367"/>
    <cellStyle name="Comma [0] 4 2 5 12 3" xfId="49368"/>
    <cellStyle name="Comma [0] 3 3 5 11 2 2" xfId="49369"/>
    <cellStyle name="Comma [0] 3 3 5 11 2 2 2" xfId="49370"/>
    <cellStyle name="Comma [0] 4 2 5 12 4" xfId="49371"/>
    <cellStyle name="Comma [0] 3 3 5 11 2 3" xfId="49372"/>
    <cellStyle name="Comma [0] 3 3 5 11 3" xfId="49373"/>
    <cellStyle name="Comma [0] 4 2 5 13 3" xfId="49374"/>
    <cellStyle name="Comma [0] 3 3 5 11 3 2" xfId="49375"/>
    <cellStyle name="Comma [0] 3 3 5 11 4 2" xfId="49376"/>
    <cellStyle name="Comma [0] 3 3 5 11 6" xfId="49377"/>
    <cellStyle name="Comma [0] 3 3 5 11 7" xfId="49378"/>
    <cellStyle name="Comma [0] 3 3 5 13 2" xfId="49379"/>
    <cellStyle name="Comma [0] 3 3 5 13 4" xfId="49380"/>
    <cellStyle name="Comma [0] 3 3 5 14 2" xfId="49381"/>
    <cellStyle name="Comma [0] 3 3 5 15 2" xfId="49382"/>
    <cellStyle name="Comma [0] 3 3 5 16" xfId="49383"/>
    <cellStyle name="Comma [0] 4 3 4 13 2 2" xfId="49384"/>
    <cellStyle name="Comma [0] 3 3 5 17" xfId="49385"/>
    <cellStyle name="Comma [0] 5 8 10 4 2" xfId="49386"/>
    <cellStyle name="Comma [0] 3 3 5 18" xfId="49387"/>
    <cellStyle name="Comma [0] 4 3 5 9 3 2" xfId="49388"/>
    <cellStyle name="Comma [0] 3 3 5 2 10" xfId="49389"/>
    <cellStyle name="Comma [0] 3 4 3 3 5 5" xfId="49390"/>
    <cellStyle name="Comma [0] 3 3 5 2 2" xfId="49391"/>
    <cellStyle name="Comma [0] 3 3 5 2 2 2" xfId="49392"/>
    <cellStyle name="Comma [0] 4 2 12 2 3" xfId="49393"/>
    <cellStyle name="Comma [0] 3 3 5 2 2 2 5" xfId="49394"/>
    <cellStyle name="Comma [0] 3 3 5 2 2 3" xfId="49395"/>
    <cellStyle name="Comma [0] 3 3 5 2 2 4" xfId="49396"/>
    <cellStyle name="Comma [0] 3 3 5 2 2 4 2" xfId="49397"/>
    <cellStyle name="Comma [0] 3 3 5 2 3" xfId="49398"/>
    <cellStyle name="Comma [0] 3 3 5 2 3 2" xfId="49399"/>
    <cellStyle name="Comma [0] 3 3 5 2 3 3" xfId="49400"/>
    <cellStyle name="Comma [0] 3 3 5 2 4" xfId="49401"/>
    <cellStyle name="Comma [0] 3 3 5 2 4 2" xfId="49402"/>
    <cellStyle name="Comma [0] 3 4 5 7 3 2 2 2" xfId="49403"/>
    <cellStyle name="Comma [0] 3 3 5 2 4 3" xfId="49404"/>
    <cellStyle name="Comma [0] 3 3 5 2 5" xfId="49405"/>
    <cellStyle name="Comma [0] 3 3 5 2 5 2" xfId="49406"/>
    <cellStyle name="Comma [0] 3 3 5 2 5 3" xfId="49407"/>
    <cellStyle name="Comma [0] 3 3 5 2 6" xfId="49408"/>
    <cellStyle name="Comma [0] 3 3 5 2 6 2" xfId="49409"/>
    <cellStyle name="Comma [0] 3 3 5 2 7" xfId="49410"/>
    <cellStyle name="Comma [0] 3 3 5 2 7 2" xfId="49411"/>
    <cellStyle name="Comma [0] 3 3 5 3" xfId="49412"/>
    <cellStyle name="Comma [0] 4 8 6 5" xfId="49413"/>
    <cellStyle name="Comma [0] 3 7 6 2 3 2" xfId="49414"/>
    <cellStyle name="Comma [0] 3 3 5 3 10" xfId="49415"/>
    <cellStyle name="Comma [0] 3 3 5 3 2" xfId="49416"/>
    <cellStyle name="Comma [0] 3 3 5 3 2 2" xfId="49417"/>
    <cellStyle name="Comma [0] 3 3 5 3 2 2 2 2" xfId="49418"/>
    <cellStyle name="Comma [0] 3 3 5 3 2 2 5" xfId="49419"/>
    <cellStyle name="Comma [0] 3 3 5 3 2 3" xfId="49420"/>
    <cellStyle name="Comma [0] 3 3 5 3 2 4" xfId="49421"/>
    <cellStyle name="Comma [0] 3 3 5 3 2 6" xfId="49422"/>
    <cellStyle name="Comma [0] 3 3 5 3 2 7" xfId="49423"/>
    <cellStyle name="Comma [0] 3 3 5 3 3" xfId="49424"/>
    <cellStyle name="Comma [0] 3 3 5 3 3 2" xfId="49425"/>
    <cellStyle name="Comma [0] 3 3 5 3 3 5" xfId="49426"/>
    <cellStyle name="Comma [0] 3 3 5 3 3 6" xfId="49427"/>
    <cellStyle name="Comma [0] 3 3 5 3 3 7" xfId="49428"/>
    <cellStyle name="Comma [0] 3 3 5 3 4" xfId="49429"/>
    <cellStyle name="Comma [0] 3 3 5 3 4 5" xfId="49430"/>
    <cellStyle name="Comma [0] 3 3 5 3 5" xfId="49431"/>
    <cellStyle name="Comma [0] 3 3 5 3 5 2" xfId="49432"/>
    <cellStyle name="Comma [0] 3 3 5 3 5 3" xfId="49433"/>
    <cellStyle name="Comma [0] 3 3 5 3 5 4" xfId="49434"/>
    <cellStyle name="Comma [0] 3 3 5 3 5 5" xfId="49435"/>
    <cellStyle name="Comma [0] 3 3 5 3 6" xfId="49436"/>
    <cellStyle name="Comma [0] 3 3 5 3 6 2" xfId="49437"/>
    <cellStyle name="Comma [0] 4 2 3 4 4 2 2" xfId="49438"/>
    <cellStyle name="Comma [0] 3 3 5 3 7" xfId="49439"/>
    <cellStyle name="Comma [0] 3 3 5 3 7 2" xfId="49440"/>
    <cellStyle name="Comma [0] 3 3 5 3 9" xfId="49441"/>
    <cellStyle name="Comma [0] 3 3 5 4" xfId="49442"/>
    <cellStyle name="Comma [0] 3 3 5 4 2" xfId="49443"/>
    <cellStyle name="Comma [0] 3 3 5 4 2 2 2 2" xfId="49444"/>
    <cellStyle name="Comma [0] 3 3 5 4 2 2 5" xfId="49445"/>
    <cellStyle name="Comma [0] 3 3 5 4 2 4" xfId="49446"/>
    <cellStyle name="Comma [0] 3 3 5 4 2 5" xfId="49447"/>
    <cellStyle name="Comma [0] 3 3 5 4 2 6" xfId="49448"/>
    <cellStyle name="Comma [0] 3 3 5 4 2 7" xfId="49449"/>
    <cellStyle name="Comma [0] 3 3 5 4 3" xfId="49450"/>
    <cellStyle name="Comma [0] 3 3 5 4 3 2 2 2" xfId="49451"/>
    <cellStyle name="Comma [0] 3 3 5 4 3 5" xfId="49452"/>
    <cellStyle name="Comma [0] 3 3 5 4 3 6" xfId="49453"/>
    <cellStyle name="Comma [0] 3 3 5 4 3 7" xfId="49454"/>
    <cellStyle name="Comma [0] 3 3 5 4 4" xfId="49455"/>
    <cellStyle name="Comma [0] 3 3 5 4 4 5" xfId="49456"/>
    <cellStyle name="Comma [0] 3 3 5 4 5" xfId="49457"/>
    <cellStyle name="Comma [0] 3 3 5 4 5 2" xfId="49458"/>
    <cellStyle name="Comma [0] 3 3 5 4 5 3" xfId="49459"/>
    <cellStyle name="Comma [0] 3 3 5 4 5 4" xfId="49460"/>
    <cellStyle name="Comma [0] 3 3 5 4 5 5" xfId="49461"/>
    <cellStyle name="Comma [0] 3 3 5 4 6" xfId="49462"/>
    <cellStyle name="Comma [0] 3 3 5 4 6 2" xfId="49463"/>
    <cellStyle name="Comma [0] 3 3 5 4 7" xfId="49464"/>
    <cellStyle name="Comma [0] 3 3 5 4 7 2" xfId="49465"/>
    <cellStyle name="Comma [0] 3 3 5 4 9" xfId="49466"/>
    <cellStyle name="Comma [0] 4 3 4 4 7 2" xfId="49467"/>
    <cellStyle name="Comma [0] 3 3 5 5" xfId="49468"/>
    <cellStyle name="Comma [0] 3 3 5 5 10" xfId="49469"/>
    <cellStyle name="Comma [0] 3 3 5 5 2" xfId="49470"/>
    <cellStyle name="Comma [0] 3 3 5 5 2 2 2" xfId="49471"/>
    <cellStyle name="Comma [0] 3 3 5 5 2 2 3" xfId="49472"/>
    <cellStyle name="Comma [0] 3 3 5 5 2 2 5" xfId="49473"/>
    <cellStyle name="Comma [0] 3 3 5 5 2 3 2" xfId="49474"/>
    <cellStyle name="Comma [0] 3 3 5 5 2 4" xfId="49475"/>
    <cellStyle name="Comma [0] 4 2 6 4 2 2 4" xfId="49476"/>
    <cellStyle name="Comma [0] 3 3 5 5 2 4 2" xfId="49477"/>
    <cellStyle name="Comma [0] 3 3 5 5 2 5" xfId="49478"/>
    <cellStyle name="Comma [0] 3 3 5 5 2 6" xfId="49479"/>
    <cellStyle name="Comma [0] 3 3 5 5 3" xfId="49480"/>
    <cellStyle name="Comma [0] 3 3 5 5 3 2 2" xfId="49481"/>
    <cellStyle name="Comma [0] 3 3 5 5 3 2 3" xfId="49482"/>
    <cellStyle name="Comma [0] 3 3 5 5 3 2 5" xfId="49483"/>
    <cellStyle name="Comma [0] 3 3 5 5 3 4" xfId="49484"/>
    <cellStyle name="Comma [0] 4 2 6 4 3 2 4" xfId="49485"/>
    <cellStyle name="Comma [0] 3 3 5 5 3 4 2" xfId="49486"/>
    <cellStyle name="Comma [0] 4 8 4 2 2 2 2" xfId="49487"/>
    <cellStyle name="Comma [0] 3 3 5 5 3 5" xfId="49488"/>
    <cellStyle name="Comma [0] 3 3 5 5 3 6" xfId="49489"/>
    <cellStyle name="Comma [0] 3 3 5 5 4" xfId="49490"/>
    <cellStyle name="Comma [0] 3 3 5 5 4 2 2" xfId="49491"/>
    <cellStyle name="Comma [0] 3 3 5 5 4 4" xfId="49492"/>
    <cellStyle name="Comma [0] 3 3 5 5 4 5" xfId="49493"/>
    <cellStyle name="Comma [0] 3 3 5 5 5" xfId="49494"/>
    <cellStyle name="Comma [0] 3 3 5 5 5 2" xfId="49495"/>
    <cellStyle name="Comma [0] 3 3 5 5 5 2 2" xfId="49496"/>
    <cellStyle name="Comma [0] 3 3 5 5 5 3" xfId="49497"/>
    <cellStyle name="Comma [0] 3 3 5 5 5 4" xfId="49498"/>
    <cellStyle name="Comma [0] 3 3 5 5 5 5" xfId="49499"/>
    <cellStyle name="Comma [0] 3 3 5 5 6" xfId="49500"/>
    <cellStyle name="Comma [0] 3 3 5 5 6 2" xfId="49501"/>
    <cellStyle name="Comma [0] 3 3 5 5 7" xfId="49502"/>
    <cellStyle name="Comma [0] 3 3 5 5 7 2" xfId="49503"/>
    <cellStyle name="Comma [0] 3 3 5 5 8" xfId="49504"/>
    <cellStyle name="Comma [0] 3 3 5 5 9" xfId="49505"/>
    <cellStyle name="Comma [0] 3 3 5 6 10" xfId="49506"/>
    <cellStyle name="Comma [0] 3 3 5 6 2" xfId="49507"/>
    <cellStyle name="Comma [0] 3 3 5 6 2 2 2" xfId="49508"/>
    <cellStyle name="Comma [0] 3 3 5 6 2 2 3" xfId="49509"/>
    <cellStyle name="Comma [0] 3 3 5 6 2 2 5" xfId="49510"/>
    <cellStyle name="Comma [0] 3 3 5 6 2 3 2" xfId="49511"/>
    <cellStyle name="Comma [0] 3 3 5 6 3" xfId="49512"/>
    <cellStyle name="Comma [0] 3 3 5 6 3 2 2" xfId="49513"/>
    <cellStyle name="Comma [0] 3 3 5 6 3 2 3" xfId="49514"/>
    <cellStyle name="Comma [0] 3 3 5 6 3 2 5" xfId="49515"/>
    <cellStyle name="Comma [0] 3 3 7 4 2 2" xfId="49516"/>
    <cellStyle name="Comma [0] 3 3 5 6 4" xfId="49517"/>
    <cellStyle name="Comma [0] 3 3 7 4 2 2 2" xfId="49518"/>
    <cellStyle name="Comma [0] 3 3 5 6 4 2" xfId="49519"/>
    <cellStyle name="Comma [0] 3 3 7 4 2 2 2 2" xfId="49520"/>
    <cellStyle name="Comma [0] 3 3 5 6 4 2 2" xfId="49521"/>
    <cellStyle name="Comma [0] 3 3 7 4 2 2 3" xfId="49522"/>
    <cellStyle name="Comma [0] 3 3 5 6 4 3" xfId="49523"/>
    <cellStyle name="Comma [0] 3 3 7 4 2 2 5" xfId="49524"/>
    <cellStyle name="Comma [0] 3 3 5 6 4 5" xfId="49525"/>
    <cellStyle name="Comma [0] 5 5 3 5 2 2" xfId="49526"/>
    <cellStyle name="Comma [0] 3 3 7 4 2 3" xfId="49527"/>
    <cellStyle name="Comma [0] 3 3 5 6 5" xfId="49528"/>
    <cellStyle name="Comma [0] 3 3 7 4 2 3 2" xfId="49529"/>
    <cellStyle name="Comma [0] 3 3 5 6 5 2" xfId="49530"/>
    <cellStyle name="Comma [0] 3 4 4 12" xfId="49531"/>
    <cellStyle name="Comma [0] 3 3 5 6 5 2 2" xfId="49532"/>
    <cellStyle name="Comma [0] 3 3 5 6 5 3" xfId="49533"/>
    <cellStyle name="Comma [0] 3 3 5 6 5 4" xfId="49534"/>
    <cellStyle name="Comma [0] 3 3 5 6 5 5" xfId="49535"/>
    <cellStyle name="Comma [0] 3 3 7 4 2 4" xfId="49536"/>
    <cellStyle name="Comma [0] 3 3 5 6 6" xfId="49537"/>
    <cellStyle name="Comma [0] 3 3 7 4 2 5" xfId="49538"/>
    <cellStyle name="Comma [0] 3 3 5 6 7" xfId="49539"/>
    <cellStyle name="Comma [0] 3 3 7 4 2 6" xfId="49540"/>
    <cellStyle name="Comma [0] 3 3 5 6 8" xfId="49541"/>
    <cellStyle name="Comma [0] 3 3 5 7" xfId="49542"/>
    <cellStyle name="Comma [0] 3 3 5 7 2" xfId="49543"/>
    <cellStyle name="Comma [0] 3 3 5 7 2 2" xfId="49544"/>
    <cellStyle name="Comma [0] 3 3 5 7 2 2 2" xfId="49545"/>
    <cellStyle name="Comma [0] 3 3 5 7 2 2 3" xfId="49546"/>
    <cellStyle name="Comma [0] 3 3 5 7 3" xfId="49547"/>
    <cellStyle name="Comma [0] 3 3 5 7 3 2" xfId="49548"/>
    <cellStyle name="Comma [0] 3 3 7 4 3 2" xfId="49549"/>
    <cellStyle name="Comma [0] 3 3 5 7 4" xfId="49550"/>
    <cellStyle name="Comma [0] 3 3 7 4 3 2 2" xfId="49551"/>
    <cellStyle name="Comma [0] 3 3 5 7 4 2" xfId="49552"/>
    <cellStyle name="Comma [0] 3 3 7 4 3 2 2 2" xfId="49553"/>
    <cellStyle name="Comma [0] 3 3 5 7 4 2 2" xfId="49554"/>
    <cellStyle name="Comma [0] 3 3 7 4 3 3" xfId="49555"/>
    <cellStyle name="Comma [0] 3 3 5 7 5" xfId="49556"/>
    <cellStyle name="Comma [0] 3 3 7 4 3 4" xfId="49557"/>
    <cellStyle name="Comma [0] 3 3 5 7 6" xfId="49558"/>
    <cellStyle name="Comma [0] 3 3 7 4 3 5" xfId="49559"/>
    <cellStyle name="Comma [0] 3 3 5 7 7" xfId="49560"/>
    <cellStyle name="Comma [0] 3 3 7 4 3 6" xfId="49561"/>
    <cellStyle name="Comma [0] 3 3 5 7 8" xfId="49562"/>
    <cellStyle name="Comma [0] 4 9 6 5" xfId="49563"/>
    <cellStyle name="Comma [0] 3 7 6 3 3 2" xfId="49564"/>
    <cellStyle name="Comma [0] 3 3 5 8 10" xfId="49565"/>
    <cellStyle name="Comma [0] 3 3 5 8 2 2 2" xfId="49566"/>
    <cellStyle name="Comma [0] 3 3 5 8 2 2 2 2" xfId="49567"/>
    <cellStyle name="Comma [0] 3 3 5 8 2 2 3" xfId="49568"/>
    <cellStyle name="Comma [0] 3 3 5 8 2 2 4" xfId="49569"/>
    <cellStyle name="Comma [0] 3 3 5 8 3 2" xfId="49570"/>
    <cellStyle name="Comma [0] 3 3 5 8 3 2 2" xfId="49571"/>
    <cellStyle name="Comma [0] 4 2 15 5 3" xfId="49572"/>
    <cellStyle name="Comma [0] 3 3 5 8 3 2 2 2" xfId="49573"/>
    <cellStyle name="Comma [0] 3 3 5 8 3 2 4" xfId="49574"/>
    <cellStyle name="Comma [0] 3 3 5 8 8" xfId="49575"/>
    <cellStyle name="Comma [0] 3 3 5 9 2 2" xfId="49576"/>
    <cellStyle name="Comma [0] 3 3 5 9 2 2 2" xfId="49577"/>
    <cellStyle name="Comma [0] 3 3 5 9 3" xfId="49578"/>
    <cellStyle name="Comma [0] 3 3 5 9 3 2" xfId="49579"/>
    <cellStyle name="Comma [0] 3 3 7 4 5 2 2" xfId="49580"/>
    <cellStyle name="Comma [0] 3 3 5 9 4 2" xfId="49581"/>
    <cellStyle name="Comma [0] 3 3 7 4 5 3" xfId="49582"/>
    <cellStyle name="Comma [0] 3 3 5 9 5" xfId="49583"/>
    <cellStyle name="Comma [0] 3 3 7 4 5 4" xfId="49584"/>
    <cellStyle name="Comma [0] 3 3 5 9 6" xfId="49585"/>
    <cellStyle name="Comma [0] 3 3 7 4 5 5" xfId="49586"/>
    <cellStyle name="Comma [0] 3 3 5 9 7" xfId="49587"/>
    <cellStyle name="Comma [0] 3 3 6 10 2 2" xfId="49588"/>
    <cellStyle name="Comma [0] 3 3 6 10 2 3" xfId="49589"/>
    <cellStyle name="Comma [0] 3 3 6 10 2 4" xfId="49590"/>
    <cellStyle name="Comma [0] 3 3 6 10 2 5" xfId="49591"/>
    <cellStyle name="Comma [0] 3 3 6 10 3 2" xfId="49592"/>
    <cellStyle name="Comma [0] 3 6 6 3 2 5" xfId="49593"/>
    <cellStyle name="Comma [0] 3 3 6 10 4" xfId="49594"/>
    <cellStyle name="Comma [0] 3 3 6 10 4 2" xfId="49595"/>
    <cellStyle name="Comma [0] 3 3 6 11 2" xfId="49596"/>
    <cellStyle name="Comma [0] 4 3 5 12 3" xfId="49597"/>
    <cellStyle name="Comma [0] 3 3 6 11 2 2" xfId="49598"/>
    <cellStyle name="Comma [0] 4 3 5 12 4" xfId="49599"/>
    <cellStyle name="Comma [0] 3 3 6 11 2 3" xfId="49600"/>
    <cellStyle name="Comma [0] 4 3 5 12 5" xfId="49601"/>
    <cellStyle name="Comma [0] 3 3 6 11 2 4" xfId="49602"/>
    <cellStyle name="Comma [0] 3 3 6 11 2 5" xfId="49603"/>
    <cellStyle name="Comma [0] 3 3 6 11 3" xfId="49604"/>
    <cellStyle name="Comma [0] 4 3 5 6 2 2 5" xfId="49605"/>
    <cellStyle name="Comma [0] 4 3 5 13 3" xfId="49606"/>
    <cellStyle name="Comma [0] 3 3 6 11 3 2" xfId="49607"/>
    <cellStyle name="Comma [0] 3 3 6 11 4" xfId="49608"/>
    <cellStyle name="Comma [0] 3 3 6 11 4 2" xfId="49609"/>
    <cellStyle name="Comma [0] 3 3 6 11 6" xfId="49610"/>
    <cellStyle name="Comma [0] 3 3 6 11 7" xfId="49611"/>
    <cellStyle name="Comma [0] 3 3 6 12 2" xfId="49612"/>
    <cellStyle name="Comma [0] 3 3 6 12 3" xfId="49613"/>
    <cellStyle name="Comma [0] 3 3 6 12 4" xfId="49614"/>
    <cellStyle name="Comma [0] 5 8 2 4 5" xfId="49615"/>
    <cellStyle name="Comma [0] 3 3 6 13" xfId="49616"/>
    <cellStyle name="Comma [0] 3 3 6 13 2" xfId="49617"/>
    <cellStyle name="Comma [0] 3 3 6 13 3" xfId="49618"/>
    <cellStyle name="Comma [0] 5 6 5 2 2" xfId="49619"/>
    <cellStyle name="Comma [0] 3 3 6 13 4" xfId="49620"/>
    <cellStyle name="Comma [0] 5 6 5 2 3" xfId="49621"/>
    <cellStyle name="Comma [0] 3 3 6 13 5" xfId="49622"/>
    <cellStyle name="Comma [0] 3 3 6 14" xfId="49623"/>
    <cellStyle name="Comma [0] 3 3 6 14 2" xfId="49624"/>
    <cellStyle name="Comma [0] 3 3 6 15" xfId="49625"/>
    <cellStyle name="Comma [0] 3 3 6 15 2" xfId="49626"/>
    <cellStyle name="Comma [0] 3 3 6 16" xfId="49627"/>
    <cellStyle name="Comma [0] 3 3 6 17" xfId="49628"/>
    <cellStyle name="Comma [0] 3 3 6 18" xfId="49629"/>
    <cellStyle name="Comma [0] 3 3 6 2" xfId="49630"/>
    <cellStyle name="Comma [0] 3 4 3 4 5 5" xfId="49631"/>
    <cellStyle name="Comma [0] 3 3 6 2 2" xfId="49632"/>
    <cellStyle name="Comma [0] 3 3 6 2 3" xfId="49633"/>
    <cellStyle name="Comma [0] 3 3 6 2 4" xfId="49634"/>
    <cellStyle name="Comma [0] 3 3 6 2 5" xfId="49635"/>
    <cellStyle name="Comma [0] 3 3 6 2 7 2" xfId="49636"/>
    <cellStyle name="Comma [0] 3 3 6 3" xfId="49637"/>
    <cellStyle name="Comma [0] 3 3 6 3 10" xfId="49638"/>
    <cellStyle name="Comma [0] 3 3 6 3 2" xfId="49639"/>
    <cellStyle name="Comma [0] 3 3 6 3 3" xfId="49640"/>
    <cellStyle name="Comma [0] 3 3 6 3 4" xfId="49641"/>
    <cellStyle name="Comma [0] 3 3 6 3 5" xfId="49642"/>
    <cellStyle name="Comma [0] 3 3 6 3 6 2" xfId="49643"/>
    <cellStyle name="Comma [0] 4 2 3 4 5 2 2" xfId="49644"/>
    <cellStyle name="Comma [0] 3 3 6 3 7" xfId="49645"/>
    <cellStyle name="Comma [0] 3 3 6 3 7 2" xfId="49646"/>
    <cellStyle name="Comma [0] 3 3 6 3 8" xfId="49647"/>
    <cellStyle name="Comma [0] 3 3 6 3 9" xfId="49648"/>
    <cellStyle name="Comma [0] 3 3 6 4" xfId="49649"/>
    <cellStyle name="Comma [0] 3 3 6 4 10" xfId="49650"/>
    <cellStyle name="Comma [0] 3 3 6 4 2" xfId="49651"/>
    <cellStyle name="Comma [0] 3 3 6 4 3" xfId="49652"/>
    <cellStyle name="Comma [0] 3 3 6 4 4" xfId="49653"/>
    <cellStyle name="Comma [0] 3 3 6 4 5" xfId="49654"/>
    <cellStyle name="Comma [0] 3 3 6 4 6 2" xfId="49655"/>
    <cellStyle name="Comma [0] 3 3 6 4 7" xfId="49656"/>
    <cellStyle name="Comma [0] 3 3 6 4 7 2" xfId="49657"/>
    <cellStyle name="Comma [0] 3 3 6 4 8" xfId="49658"/>
    <cellStyle name="Comma [0] 3 3 6 5" xfId="49659"/>
    <cellStyle name="Comma [0] 4 11 7 3 2 4" xfId="49660"/>
    <cellStyle name="Comma [0] 3 3 6 5 10" xfId="49661"/>
    <cellStyle name="Comma [0] 3 3 6 5 2" xfId="49662"/>
    <cellStyle name="Comma [0] 3 3 6 5 3" xfId="49663"/>
    <cellStyle name="Comma [0] 3 3 6 5 4" xfId="49664"/>
    <cellStyle name="Comma [0] 3 3 6 5 5" xfId="49665"/>
    <cellStyle name="Comma [0] 3 3 6 5 6" xfId="49666"/>
    <cellStyle name="Comma [0] 3 3 6 5 6 2" xfId="49667"/>
    <cellStyle name="Comma [0] 3 3 6 5 7" xfId="49668"/>
    <cellStyle name="Comma [0] 3 3 6 5 7 2" xfId="49669"/>
    <cellStyle name="Comma [0] 3 3 6 5 8" xfId="49670"/>
    <cellStyle name="Comma [0] 3 3 6 6" xfId="49671"/>
    <cellStyle name="Comma [0] 3 3 6 6 2" xfId="49672"/>
    <cellStyle name="Comma [0] 3 3 6 6 3" xfId="49673"/>
    <cellStyle name="Comma [0] 3 3 7 5 2 2" xfId="49674"/>
    <cellStyle name="Comma [0] 3 3 6 6 4" xfId="49675"/>
    <cellStyle name="Comma [0] 3 3 7 5 2 4" xfId="49676"/>
    <cellStyle name="Comma [0] 3 3 6 6 6" xfId="49677"/>
    <cellStyle name="Comma [0] 4 2 8 4 2 2 4" xfId="49678"/>
    <cellStyle name="Comma [0] 3 3 7 5 2 4 2" xfId="49679"/>
    <cellStyle name="Comma [0] 3 3 6 6 6 2" xfId="49680"/>
    <cellStyle name="Comma [0] 3 3 7 5 2 5" xfId="49681"/>
    <cellStyle name="Comma [0] 3 3 6 6 7" xfId="49682"/>
    <cellStyle name="Comma [0] 3 4 5 6 10" xfId="49683"/>
    <cellStyle name="Comma [0] 3 3 6 6 7 2" xfId="49684"/>
    <cellStyle name="Comma [0] 3 3 7 5 2 6" xfId="49685"/>
    <cellStyle name="Comma [0] 3 3 6 6 8" xfId="49686"/>
    <cellStyle name="Comma [0] 3 6 2 2 2 2 2" xfId="49687"/>
    <cellStyle name="Comma [0] 3 3 6 7" xfId="49688"/>
    <cellStyle name="Comma [0] 3 3 6 7 2" xfId="49689"/>
    <cellStyle name="Comma [0] 3 3 7 5 3 2" xfId="49690"/>
    <cellStyle name="Comma [0] 3 3 6 7 4" xfId="49691"/>
    <cellStyle name="Comma [0] 3 3 7 5 3 3" xfId="49692"/>
    <cellStyle name="Comma [0] 3 3 6 7 5" xfId="49693"/>
    <cellStyle name="Comma [0] 3 3 7 5 3 4" xfId="49694"/>
    <cellStyle name="Comma [0] 3 3 6 7 6" xfId="49695"/>
    <cellStyle name="Comma [0] 4 2 8 4 3 2 4" xfId="49696"/>
    <cellStyle name="Comma [0] 3 3 7 5 3 4 2" xfId="49697"/>
    <cellStyle name="Comma [0] 3 3 6 7 6 2" xfId="49698"/>
    <cellStyle name="Comma [0] 3 3 7 5 3 5" xfId="49699"/>
    <cellStyle name="Comma [0] 3 3 6 7 7" xfId="49700"/>
    <cellStyle name="Comma [0] 3 3 6 7 7 2" xfId="49701"/>
    <cellStyle name="Comma [0] 3 3 7 5 3 6" xfId="49702"/>
    <cellStyle name="Comma [0] 3 3 6 7 8" xfId="49703"/>
    <cellStyle name="Comma [0] 3 3 7 5 4 4" xfId="49704"/>
    <cellStyle name="Comma [0] 3 3 6 8 6" xfId="49705"/>
    <cellStyle name="Comma [0] 4 3 2 2 4 5" xfId="49706"/>
    <cellStyle name="Comma [0] 3 3 6 8 6 2" xfId="49707"/>
    <cellStyle name="Comma [0] 3 3 7 5 4 5" xfId="49708"/>
    <cellStyle name="Comma [0] 3 3 6 8 7" xfId="49709"/>
    <cellStyle name="Comma [0] 4 3 2 2 5 5" xfId="49710"/>
    <cellStyle name="Comma [0] 3 3 6 8 7 2" xfId="49711"/>
    <cellStyle name="Comma [0] 3 3 6 8 8" xfId="49712"/>
    <cellStyle name="Comma [0] 3 3 6 9 2 2" xfId="49713"/>
    <cellStyle name="Comma [0] 3 3 6 9 2 2 2" xfId="49714"/>
    <cellStyle name="Comma [0] 3 3 6 9 2 3" xfId="49715"/>
    <cellStyle name="Comma [0] 3 3 6 9 2 5" xfId="49716"/>
    <cellStyle name="Comma [0] 3 3 6 9 3" xfId="49717"/>
    <cellStyle name="Comma [0] 3 3 6 9 3 2" xfId="49718"/>
    <cellStyle name="Comma [0] 3 3 7 5 5 2" xfId="49719"/>
    <cellStyle name="Comma [0] 3 3 6 9 4" xfId="49720"/>
    <cellStyle name="Comma [0] 4 3 2 3 2 5" xfId="49721"/>
    <cellStyle name="Comma [0] 3 3 7 5 5 2 2" xfId="49722"/>
    <cellStyle name="Comma [0] 3 3 6 9 4 2" xfId="49723"/>
    <cellStyle name="Comma [0] 5 7 5 3 2 2 2" xfId="49724"/>
    <cellStyle name="Comma [0] 3 3 7 5 5 3" xfId="49725"/>
    <cellStyle name="Comma [0] 3 3 6 9 5" xfId="49726"/>
    <cellStyle name="Comma [0] 3 3 7 5 5 4" xfId="49727"/>
    <cellStyle name="Comma [0] 3 3 6 9 6" xfId="49728"/>
    <cellStyle name="Comma [0] 3 3 7 5 5 5" xfId="49729"/>
    <cellStyle name="Comma [0] 3 3 6 9 7" xfId="49730"/>
    <cellStyle name="Comma [0] 3 3 7 10" xfId="49731"/>
    <cellStyle name="Comma [0] 3 3 7 10 2" xfId="49732"/>
    <cellStyle name="Comma [0] 3 3 7 10 2 2" xfId="49733"/>
    <cellStyle name="Comma [0] 3 3 7 10 2 3" xfId="49734"/>
    <cellStyle name="Comma [0] 3 3 7 10 2 4" xfId="49735"/>
    <cellStyle name="Comma [0] 3 3 7 10 2 5" xfId="49736"/>
    <cellStyle name="Comma [0] 3 3 7 10 4" xfId="49737"/>
    <cellStyle name="Comma [0] 3 3 7 10 4 2" xfId="49738"/>
    <cellStyle name="Comma [0] 3 3 7 10 5" xfId="49739"/>
    <cellStyle name="Comma [0] 3 3 7 10 7" xfId="49740"/>
    <cellStyle name="Comma [0] 3 3 7 11" xfId="49741"/>
    <cellStyle name="Comma [0] 3 3 7 11 2 2" xfId="49742"/>
    <cellStyle name="Comma [0] 3 3 7 11 2 3" xfId="49743"/>
    <cellStyle name="Comma [0] 3 3 7 11 2 4" xfId="49744"/>
    <cellStyle name="Comma [0] 3 3 7 11 2 5" xfId="49745"/>
    <cellStyle name="Comma [0] 3 3 7 11 3" xfId="49746"/>
    <cellStyle name="Comma [0] 3 3 7 11 3 2" xfId="49747"/>
    <cellStyle name="Comma [0] 3 3 7 11 4" xfId="49748"/>
    <cellStyle name="Comma [0] 3 3 7 11 4 2" xfId="49749"/>
    <cellStyle name="Comma [0] 3 3 7 11 5" xfId="49750"/>
    <cellStyle name="Comma [0] 3 3 7 11 6" xfId="49751"/>
    <cellStyle name="Comma [0] 5 6 7 2 2 2 2" xfId="49752"/>
    <cellStyle name="Comma [0] 3 3 7 11 7" xfId="49753"/>
    <cellStyle name="Comma [0] 3 3 7 12" xfId="49754"/>
    <cellStyle name="Comma [0] 3 3 7 12 2" xfId="49755"/>
    <cellStyle name="Comma [0] 3 3 7 12 2 2" xfId="49756"/>
    <cellStyle name="Comma [0] 3 3 7 12 3" xfId="49757"/>
    <cellStyle name="Comma [0] 3 3 7 12 4" xfId="49758"/>
    <cellStyle name="Comma [0] 3 3 7 12 5" xfId="49759"/>
    <cellStyle name="Comma [0] 3 3 7 13" xfId="49760"/>
    <cellStyle name="Comma [0] 3 3 7 13 2" xfId="49761"/>
    <cellStyle name="Comma [0] 3 3 7 13 2 2" xfId="49762"/>
    <cellStyle name="Comma [0] 3 3 7 13 3" xfId="49763"/>
    <cellStyle name="Comma [0] 3 3 7 13 4" xfId="49764"/>
    <cellStyle name="Comma [0] 3 3 7 13 5" xfId="49765"/>
    <cellStyle name="Comma [0] 3 3 7 14" xfId="49766"/>
    <cellStyle name="Comma [0] 3 3 7 14 2" xfId="49767"/>
    <cellStyle name="Comma [0] 3 3 7 15" xfId="49768"/>
    <cellStyle name="Comma [0] 3 3 7 15 2" xfId="49769"/>
    <cellStyle name="Comma [0] 3 3 7 2" xfId="49770"/>
    <cellStyle name="Comma [0] 3 4 3 5 5 5" xfId="49771"/>
    <cellStyle name="Comma [0] 3 3 7 2 2" xfId="49772"/>
    <cellStyle name="Comma [0] 3 3 7 2 3" xfId="49773"/>
    <cellStyle name="Comma [0] 3 3 7 3" xfId="49774"/>
    <cellStyle name="Comma [0] 3 3 7 3 10" xfId="49775"/>
    <cellStyle name="Comma [0] 3 3 7 3 2" xfId="49776"/>
    <cellStyle name="Comma [0] 3 3 7 3 3" xfId="49777"/>
    <cellStyle name="Comma [0] 3 3 7 4" xfId="49778"/>
    <cellStyle name="Comma [0] 3 3 7 4 2" xfId="49779"/>
    <cellStyle name="Comma [0] 3 3 7 4 3" xfId="49780"/>
    <cellStyle name="Comma [0] 3 3 7 4 7 2" xfId="49781"/>
    <cellStyle name="Comma [0] 3 3 7 5" xfId="49782"/>
    <cellStyle name="Comma [0] 3 3 7 5 2" xfId="49783"/>
    <cellStyle name="Comma [0] 3 3 7 5 3" xfId="49784"/>
    <cellStyle name="Comma [0] 3 3 7 5 4" xfId="49785"/>
    <cellStyle name="Comma [0] 3 3 7 5 5" xfId="49786"/>
    <cellStyle name="Comma [0] 3 3 7 5 6" xfId="49787"/>
    <cellStyle name="Comma [0] 3 3 7 5 6 2" xfId="49788"/>
    <cellStyle name="Comma [0] 3 3 7 5 7" xfId="49789"/>
    <cellStyle name="Comma [0] 3 3 7 5 7 2" xfId="49790"/>
    <cellStyle name="Comma [0] 3 3 7 5 8" xfId="49791"/>
    <cellStyle name="Comma [0] 3 3 7 6" xfId="49792"/>
    <cellStyle name="Comma [0] 3 3 7 6 10" xfId="49793"/>
    <cellStyle name="Comma [0] 3 3 7 6 2" xfId="49794"/>
    <cellStyle name="Comma [0] 3 3 7 6 4" xfId="49795"/>
    <cellStyle name="Comma [0] 3 3 7 6 2 2" xfId="49796"/>
    <cellStyle name="Comma [0] 3 3 7 8 4" xfId="49797"/>
    <cellStyle name="Comma [0] 3 3 7 6 4 2" xfId="49798"/>
    <cellStyle name="Comma [0] 3 3 7 6 2 2 2" xfId="49799"/>
    <cellStyle name="Comma [0] 4 3 3 2 2 5" xfId="49800"/>
    <cellStyle name="Comma [0] 3 3 9 8 4" xfId="49801"/>
    <cellStyle name="Comma [0] 3 3 7 8 4 2" xfId="49802"/>
    <cellStyle name="Comma [0] 3 3 7 6 4 2 2" xfId="49803"/>
    <cellStyle name="Comma [0] 3 3 7 6 2 2 2 2" xfId="49804"/>
    <cellStyle name="Comma [0] 3 3 7 8 5" xfId="49805"/>
    <cellStyle name="Comma [0] 3 3 7 6 4 3" xfId="49806"/>
    <cellStyle name="Comma [0] 3 3 7 6 2 2 3" xfId="49807"/>
    <cellStyle name="Comma [0] 3 3 7 8 7" xfId="49808"/>
    <cellStyle name="Comma [0] 3 3 7 6 4 5" xfId="49809"/>
    <cellStyle name="Comma [0] 3 3 7 6 2 2 5" xfId="49810"/>
    <cellStyle name="Comma [0] 3 3 7 9 4" xfId="49811"/>
    <cellStyle name="Comma [0] 3 3 7 6 5 2" xfId="49812"/>
    <cellStyle name="Comma [0] 3 3 7 6 2 3 2" xfId="49813"/>
    <cellStyle name="Comma [0] 3 3 7 6 3" xfId="49814"/>
    <cellStyle name="Comma [0] 3 3 7 7 4" xfId="49815"/>
    <cellStyle name="Comma [0] 3 3 7 6 3 2" xfId="49816"/>
    <cellStyle name="Comma [0] 3 3 8 8 4" xfId="49817"/>
    <cellStyle name="Comma [0] 3 3 7 7 4 2" xfId="49818"/>
    <cellStyle name="Comma [0] 3 3 7 6 3 2 2" xfId="49819"/>
    <cellStyle name="Comma [0] 4 3 4 2 2 5" xfId="49820"/>
    <cellStyle name="Comma [0] 3 4 9 8 4" xfId="49821"/>
    <cellStyle name="Comma [0] 3 3 8 8 4 2" xfId="49822"/>
    <cellStyle name="Comma [0] 3 3 7 7 4 2 2" xfId="49823"/>
    <cellStyle name="Comma [0] 3 3 7 6 3 2 2 2" xfId="49824"/>
    <cellStyle name="Comma [0] 3 3 8 8 5" xfId="49825"/>
    <cellStyle name="Comma [0] 3 3 7 7 4 3" xfId="49826"/>
    <cellStyle name="Comma [0] 3 3 7 6 3 2 3" xfId="49827"/>
    <cellStyle name="Comma [0] 3 3 8 8 7" xfId="49828"/>
    <cellStyle name="Comma [0] 3 3 7 7 4 5" xfId="49829"/>
    <cellStyle name="Comma [0] 3 3 7 6 3 2 5" xfId="49830"/>
    <cellStyle name="Comma [0] 3 3 7 7 5" xfId="49831"/>
    <cellStyle name="Comma [0] 3 3 7 6 3 3" xfId="49832"/>
    <cellStyle name="Comma [0] 4 2 8 5 3 2 4" xfId="49833"/>
    <cellStyle name="Comma [0] 3 3 7 7 6 2" xfId="49834"/>
    <cellStyle name="Comma [0] 3 3 7 6 3 4 2" xfId="49835"/>
    <cellStyle name="Comma [0] 3 3 7 7 7" xfId="49836"/>
    <cellStyle name="Comma [0] 3 3 7 6 3 5" xfId="49837"/>
    <cellStyle name="Comma [0] 4 3 3 3 2 5" xfId="49838"/>
    <cellStyle name="Comma [0] 3 3 7 9 4 2" xfId="49839"/>
    <cellStyle name="Comma [0] 3 3 7 6 5 2 2" xfId="49840"/>
    <cellStyle name="Comma [0] 3 3 7 9 5" xfId="49841"/>
    <cellStyle name="Comma [0] 3 3 7 6 5 3" xfId="49842"/>
    <cellStyle name="Comma [0] 3 3 7 9 6" xfId="49843"/>
    <cellStyle name="Comma [0] 3 3 7 6 5 4" xfId="49844"/>
    <cellStyle name="Comma [0] 3 3 7 9 7" xfId="49845"/>
    <cellStyle name="Comma [0] 3 3 7 6 5 5" xfId="49846"/>
    <cellStyle name="Comma [0] 3 3 7 6 7 2" xfId="49847"/>
    <cellStyle name="Comma [0] 3 3 7 7" xfId="49848"/>
    <cellStyle name="Comma [0] 3 3 7 7 10" xfId="49849"/>
    <cellStyle name="Comma [0] 3 3 7 7 2" xfId="49850"/>
    <cellStyle name="Comma [0] 3 3 8 6 4" xfId="49851"/>
    <cellStyle name="Comma [0] 3 3 7 7 2 2" xfId="49852"/>
    <cellStyle name="Comma [0] 3 4 7 8 4" xfId="49853"/>
    <cellStyle name="Comma [0] 3 3 8 6 4 2" xfId="49854"/>
    <cellStyle name="Comma [0] 3 3 7 7 2 2 2" xfId="49855"/>
    <cellStyle name="Comma [0] 4 4 3 2 2 5" xfId="49856"/>
    <cellStyle name="Comma [0] 4 3 9 8 4" xfId="49857"/>
    <cellStyle name="Comma [0] 3 4 7 8 4 2" xfId="49858"/>
    <cellStyle name="Comma [0] 3 3 8 6 4 2 2" xfId="49859"/>
    <cellStyle name="Comma [0] 3 3 7 7 2 2 2 2" xfId="49860"/>
    <cellStyle name="Comma [0] 3 4 7 8 5" xfId="49861"/>
    <cellStyle name="Comma [0] 3 3 8 6 4 3" xfId="49862"/>
    <cellStyle name="Comma [0] 3 3 7 7 2 2 3" xfId="49863"/>
    <cellStyle name="Comma [0] 3 3 8 6 5" xfId="49864"/>
    <cellStyle name="Comma [0] 3 3 7 7 2 3" xfId="49865"/>
    <cellStyle name="Comma [0] 3 4 7 9 4" xfId="49866"/>
    <cellStyle name="Comma [0] 3 3 8 6 5 2" xfId="49867"/>
    <cellStyle name="Comma [0] 3 3 7 7 2 3 2" xfId="49868"/>
    <cellStyle name="Comma [0] 3 3 7 7 3" xfId="49869"/>
    <cellStyle name="Comma [0] 3 3 8 7 4" xfId="49870"/>
    <cellStyle name="Comma [0] 3 3 7 7 3 2" xfId="49871"/>
    <cellStyle name="Comma [0] 3 4 8 8 4" xfId="49872"/>
    <cellStyle name="Comma [0] 3 3 8 7 4 2" xfId="49873"/>
    <cellStyle name="Comma [0] 3 3 7 7 3 2 2" xfId="49874"/>
    <cellStyle name="Comma [0] 4 4 4 2 2 5" xfId="49875"/>
    <cellStyle name="Comma [0] 3 4 8 8 4 2" xfId="49876"/>
    <cellStyle name="Comma [0] 3 3 8 7 4 2 2" xfId="49877"/>
    <cellStyle name="Comma [0] 3 3 7 7 3 2 2 2" xfId="49878"/>
    <cellStyle name="Comma [0] 3 4 8 8 5" xfId="49879"/>
    <cellStyle name="Comma [0] 3 3 8 7 4 3" xfId="49880"/>
    <cellStyle name="Comma [0] 3 3 7 7 3 2 3" xfId="49881"/>
    <cellStyle name="Comma [0] 3 3 8 7 5" xfId="49882"/>
    <cellStyle name="Comma [0] 3 3 7 7 3 3" xfId="49883"/>
    <cellStyle name="Comma [0] 4 2 8 6 3 2 4" xfId="49884"/>
    <cellStyle name="Comma [0] 3 3 8 7 6 2" xfId="49885"/>
    <cellStyle name="Comma [0] 3 3 7 7 3 4 2" xfId="49886"/>
    <cellStyle name="Comma [0] 3 3 8 7 7" xfId="49887"/>
    <cellStyle name="Comma [0] 3 3 7 7 3 5" xfId="49888"/>
    <cellStyle name="Comma [0] 3 3 8 7 8" xfId="49889"/>
    <cellStyle name="Comma [0] 3 3 7 7 3 6" xfId="49890"/>
    <cellStyle name="Comma [0] 4 3 4 3 2 5" xfId="49891"/>
    <cellStyle name="Comma [0] 3 3 8 9 4 2" xfId="49892"/>
    <cellStyle name="Comma [0] 3 3 7 7 5 2 2" xfId="49893"/>
    <cellStyle name="Comma [0] 3 3 8 9 7" xfId="49894"/>
    <cellStyle name="Comma [0] 3 3 7 7 5 5" xfId="49895"/>
    <cellStyle name="Comma [0] 3 3 7 7 7 2" xfId="49896"/>
    <cellStyle name="Comma [0] 3 3 9 6 4" xfId="49897"/>
    <cellStyle name="Comma [0] 3 3 7 8 2 2" xfId="49898"/>
    <cellStyle name="Comma [0] 4 5 3 2 2 5" xfId="49899"/>
    <cellStyle name="Comma [0] 3 3 9 6 4 2 2" xfId="49900"/>
    <cellStyle name="Comma [0] 3 3 7 8 2 2 2 2" xfId="49901"/>
    <cellStyle name="Comma [0] 3 3 9 6 4 5" xfId="49902"/>
    <cellStyle name="Comma [0] 3 3 7 8 2 2 5" xfId="49903"/>
    <cellStyle name="Comma [0] 3 3 9 6 5" xfId="49904"/>
    <cellStyle name="Comma [0] 3 3 7 8 2 3" xfId="49905"/>
    <cellStyle name="Comma [0] 3 3 9 6 5 2" xfId="49906"/>
    <cellStyle name="Comma [0] 3 3 7 8 2 3 2" xfId="49907"/>
    <cellStyle name="Comma [0] 4 2 8 7 2 2 4" xfId="49908"/>
    <cellStyle name="Comma [0] 3 3 9 6 6 2" xfId="49909"/>
    <cellStyle name="Comma [0] 3 3 7 8 2 4 2" xfId="49910"/>
    <cellStyle name="Comma [0] 3 3 9 6 7" xfId="49911"/>
    <cellStyle name="Comma [0] 3 3 7 8 2 5" xfId="49912"/>
    <cellStyle name="Comma [0] 5 11 2" xfId="49913"/>
    <cellStyle name="Comma [0] 3 3 9 6 8" xfId="49914"/>
    <cellStyle name="Comma [0] 3 3 7 8 2 6" xfId="49915"/>
    <cellStyle name="Comma [0] 3 3 7 8 3" xfId="49916"/>
    <cellStyle name="Comma [0] 3 3 9 7 4" xfId="49917"/>
    <cellStyle name="Comma [0] 3 3 7 8 3 2" xfId="49918"/>
    <cellStyle name="Comma [0] 4 5 4 2 2 5" xfId="49919"/>
    <cellStyle name="Comma [0] 3 3 9 7 4 2 2" xfId="49920"/>
    <cellStyle name="Comma [0] 3 3 7 8 3 2 2 2" xfId="49921"/>
    <cellStyle name="Comma [0] 3 3 9 7 4 5" xfId="49922"/>
    <cellStyle name="Comma [0] 3 3 7 8 3 2 5" xfId="49923"/>
    <cellStyle name="Comma [0] 3 3 9 7 5" xfId="49924"/>
    <cellStyle name="Comma [0] 3 3 7 8 3 3" xfId="49925"/>
    <cellStyle name="Comma [0] 3 3 9 7 6" xfId="49926"/>
    <cellStyle name="Comma [0] 3 3 7 8 3 4" xfId="49927"/>
    <cellStyle name="Comma [0] 4 2 8 7 3 2 4" xfId="49928"/>
    <cellStyle name="Comma [0] 3 3 9 7 6 2" xfId="49929"/>
    <cellStyle name="Comma [0] 3 3 7 8 3 4 2" xfId="49930"/>
    <cellStyle name="Comma [0] 3 3 9 7 7" xfId="49931"/>
    <cellStyle name="Comma [0] 3 3 7 8 3 5" xfId="49932"/>
    <cellStyle name="Comma [0] 5 12 2" xfId="49933"/>
    <cellStyle name="Comma [0] 3 3 9 7 8" xfId="49934"/>
    <cellStyle name="Comma [0] 3 3 7 8 3 6" xfId="49935"/>
    <cellStyle name="Comma [0] 4 3 3 2 2 6" xfId="49936"/>
    <cellStyle name="Comma [0] 3 3 9 8 5" xfId="49937"/>
    <cellStyle name="Comma [0] 3 3 7 8 4 3" xfId="49938"/>
    <cellStyle name="Comma [0] 4 3 3 2 2 7" xfId="49939"/>
    <cellStyle name="Comma [0] 3 3 9 8 6" xfId="49940"/>
    <cellStyle name="Comma [0] 3 3 7 8 4 4" xfId="49941"/>
    <cellStyle name="Comma [0] 3 3 9 8 7" xfId="49942"/>
    <cellStyle name="Comma [0] 3 3 7 8 4 5" xfId="49943"/>
    <cellStyle name="Comma [0] 3 3 9 9 7" xfId="49944"/>
    <cellStyle name="Comma [0] 3 3 7 8 5 5" xfId="49945"/>
    <cellStyle name="Comma [0] 4 3 3 2 4 5" xfId="49946"/>
    <cellStyle name="Comma [0] 3 3 7 8 6 2" xfId="49947"/>
    <cellStyle name="Comma [0] 4 3 3 2 5 5" xfId="49948"/>
    <cellStyle name="Comma [0] 3 3 7 8 7 2" xfId="49949"/>
    <cellStyle name="Comma [0] 3 3 7 8 8" xfId="49950"/>
    <cellStyle name="Comma [0] 3 3 7 9 2" xfId="49951"/>
    <cellStyle name="Comma [0] 3 3 7 9 2 2" xfId="49952"/>
    <cellStyle name="Comma [0] 3 3 7 9 2 2 2" xfId="49953"/>
    <cellStyle name="Comma [0] 3 3 7 9 2 3" xfId="49954"/>
    <cellStyle name="Comma [0] 3 3 7 9 2 5" xfId="49955"/>
    <cellStyle name="Comma [0] 3 3 7 9 3" xfId="49956"/>
    <cellStyle name="Comma [0] 3 3 7 9 3 2" xfId="49957"/>
    <cellStyle name="Comma [0] 3 3 8" xfId="49958"/>
    <cellStyle name="Comma [0] 3 3 8 10" xfId="49959"/>
    <cellStyle name="Comma [0] 3 3 8 10 2" xfId="49960"/>
    <cellStyle name="Comma [0] 3 3 8 10 2 2" xfId="49961"/>
    <cellStyle name="Comma [0] 3 3 8 10 2 2 2" xfId="49962"/>
    <cellStyle name="Comma [0] 3 3 8 10 2 3" xfId="49963"/>
    <cellStyle name="Comma [0] 3 3 8 10 2 4" xfId="49964"/>
    <cellStyle name="Comma [0] 3 3 8 10 2 5" xfId="49965"/>
    <cellStyle name="Comma [0] 3 5 2 4 2 2" xfId="49966"/>
    <cellStyle name="Comma [0] 3 3 8 10 3" xfId="49967"/>
    <cellStyle name="Comma [0] 3 3 8 10 5" xfId="49968"/>
    <cellStyle name="Comma [0] 3 3 8 10 6" xfId="49969"/>
    <cellStyle name="Comma [0] 3 3 8 10 7" xfId="49970"/>
    <cellStyle name="Comma [0] 3 3 8 11" xfId="49971"/>
    <cellStyle name="Comma [0] 3 3 8 11 2" xfId="49972"/>
    <cellStyle name="Comma [0] 3 3 8 11 2 2" xfId="49973"/>
    <cellStyle name="Comma [0] 3 3 8 11 4" xfId="49974"/>
    <cellStyle name="Comma [0] 3 3 8 11 5" xfId="49975"/>
    <cellStyle name="Comma [0] 3 3 8 2" xfId="49976"/>
    <cellStyle name="Comma [0] 3 4 3 6 5 5" xfId="49977"/>
    <cellStyle name="Comma [0] 3 3 8 2 2" xfId="49978"/>
    <cellStyle name="Comma [0] 3 4 3 6 4" xfId="49979"/>
    <cellStyle name="Comma [0] 3 3 8 2 2 2" xfId="49980"/>
    <cellStyle name="Comma [0] 3 4 3 6 4 2" xfId="49981"/>
    <cellStyle name="Comma [0] 3 3 8 2 2 2 2" xfId="49982"/>
    <cellStyle name="Comma [0] 3 4 3 6 4 2 2" xfId="49983"/>
    <cellStyle name="Comma [0] 3 4 2 3 4" xfId="49984"/>
    <cellStyle name="Comma [0] 3 3 8 2 2 2 2 2" xfId="49985"/>
    <cellStyle name="Comma [0] 3 4 3 6 4 3" xfId="49986"/>
    <cellStyle name="Comma [0] 3 3 8 2 2 2 3" xfId="49987"/>
    <cellStyle name="Comma [0] 5 5 4 3 2 2" xfId="49988"/>
    <cellStyle name="Comma [0] 3 4 3 6 5" xfId="49989"/>
    <cellStyle name="Comma [0] 3 3 8 2 2 3" xfId="49990"/>
    <cellStyle name="Comma [0] 5 5 4 3 2 2 2" xfId="49991"/>
    <cellStyle name="Comma [0] 3 4 3 6 5 2" xfId="49992"/>
    <cellStyle name="Comma [0] 3 3 8 2 2 3 2" xfId="49993"/>
    <cellStyle name="Comma [0] 5 5 4 3 2 3" xfId="49994"/>
    <cellStyle name="Comma [0] 3 4 3 6 6" xfId="49995"/>
    <cellStyle name="Comma [0] 3 3 8 2 2 4" xfId="49996"/>
    <cellStyle name="Comma [0] 3 4 3 6 6 2" xfId="49997"/>
    <cellStyle name="Comma [0] 3 3 8 2 2 4 2" xfId="49998"/>
    <cellStyle name="Comma [0] 5 5 4 3 2 4" xfId="49999"/>
    <cellStyle name="Comma [0] 3 4 3 6 7" xfId="50000"/>
    <cellStyle name="Comma [0] 3 3 8 2 2 5" xfId="50001"/>
    <cellStyle name="Comma [0] 5 5 4 3 2 5" xfId="50002"/>
    <cellStyle name="Comma [0] 3 4 9 7 5 2 2" xfId="50003"/>
    <cellStyle name="Comma [0] 3 4 3 6 8" xfId="50004"/>
    <cellStyle name="Comma [0] 3 3 8 2 2 6" xfId="50005"/>
    <cellStyle name="Comma [0] 3 3 8 2 3" xfId="50006"/>
    <cellStyle name="Comma [0] 3 4 3 7 4" xfId="50007"/>
    <cellStyle name="Comma [0] 3 3 8 2 3 2" xfId="50008"/>
    <cellStyle name="Comma [0] 3 4 3 7 4 2" xfId="50009"/>
    <cellStyle name="Comma [0] 3 3 8 2 3 2 2" xfId="50010"/>
    <cellStyle name="Comma [0] 3 5 2 3 4" xfId="50011"/>
    <cellStyle name="Comma [0] 3 4 3 7 4 2 2" xfId="50012"/>
    <cellStyle name="Comma [0] 3 3 8 2 3 2 2 2" xfId="50013"/>
    <cellStyle name="Comma [0] 3 4 3 7 4 5" xfId="50014"/>
    <cellStyle name="Comma [0] 3 3 8 2 3 2 5" xfId="50015"/>
    <cellStyle name="Comma [0] 5 5 4 3 3 2" xfId="50016"/>
    <cellStyle name="Comma [0] 3 4 3 7 5" xfId="50017"/>
    <cellStyle name="Comma [0] 3 3 8 2 3 3" xfId="50018"/>
    <cellStyle name="Comma [0] 3 4 3 7 5 2" xfId="50019"/>
    <cellStyle name="Comma [0] 3 3 8 2 3 3 2" xfId="50020"/>
    <cellStyle name="Comma [0] 3 4 3 7 6" xfId="50021"/>
    <cellStyle name="Comma [0] 3 3 8 2 3 4" xfId="50022"/>
    <cellStyle name="Comma [0] 5 3 18" xfId="50023"/>
    <cellStyle name="Comma [0] 3 4 3 7 6 2" xfId="50024"/>
    <cellStyle name="Comma [0] 3 3 8 2 3 4 2" xfId="50025"/>
    <cellStyle name="Comma [0] 3 4 3 7 7" xfId="50026"/>
    <cellStyle name="Comma [0] 3 3 8 2 3 5" xfId="50027"/>
    <cellStyle name="Comma [0] 3 4 3 7 8" xfId="50028"/>
    <cellStyle name="Comma [0] 3 3 8 2 3 6" xfId="50029"/>
    <cellStyle name="Comma [0] 3 3 8 3" xfId="50030"/>
    <cellStyle name="Comma [0] 3 3 8 3 10" xfId="50031"/>
    <cellStyle name="Comma [0] 3 3 8 3 2" xfId="50032"/>
    <cellStyle name="Comma [0] 3 4 4 6 4" xfId="50033"/>
    <cellStyle name="Comma [0] 3 3 8 3 2 2" xfId="50034"/>
    <cellStyle name="Comma [0] 3 4 4 6 4 2" xfId="50035"/>
    <cellStyle name="Comma [0] 3 3 8 3 2 2 2" xfId="50036"/>
    <cellStyle name="Comma [0] 4 4 2 3 4" xfId="50037"/>
    <cellStyle name="Comma [0] 3 4 4 6 4 2 2" xfId="50038"/>
    <cellStyle name="Comma [0] 3 3 8 3 2 2 2 2" xfId="50039"/>
    <cellStyle name="Comma [0] 3 4 4 6 4 3" xfId="50040"/>
    <cellStyle name="Comma [0] 3 3 8 3 2 2 3" xfId="50041"/>
    <cellStyle name="Comma [0] 3 4 4 6 4 5" xfId="50042"/>
    <cellStyle name="Comma [0] 3 3 8 3 2 2 5" xfId="50043"/>
    <cellStyle name="Comma [0] 5 5 4 4 2 2" xfId="50044"/>
    <cellStyle name="Comma [0] 3 4 4 6 5" xfId="50045"/>
    <cellStyle name="Comma [0] 3 3 8 3 2 3" xfId="50046"/>
    <cellStyle name="Comma [0] 3 4 4 6 5 2" xfId="50047"/>
    <cellStyle name="Comma [0] 3 3 8 3 2 3 2" xfId="50048"/>
    <cellStyle name="Comma [0] 3 4 4 6 6" xfId="50049"/>
    <cellStyle name="Comma [0] 3 3 8 3 2 4" xfId="50050"/>
    <cellStyle name="Comma [0] 4 2 9 2 2 2 4" xfId="50051"/>
    <cellStyle name="Comma [0] 3 4 4 6 6 2" xfId="50052"/>
    <cellStyle name="Comma [0] 3 3 8 3 2 4 2" xfId="50053"/>
    <cellStyle name="Comma [0] 3 4 4 6 7" xfId="50054"/>
    <cellStyle name="Comma [0] 3 3 8 3 2 5" xfId="50055"/>
    <cellStyle name="Comma [0] 3 4 4 6 8" xfId="50056"/>
    <cellStyle name="Comma [0] 3 3 8 3 2 6" xfId="50057"/>
    <cellStyle name="Comma [0] 3 3 8 3 3" xfId="50058"/>
    <cellStyle name="Comma [0] 3 4 4 7 4" xfId="50059"/>
    <cellStyle name="Comma [0] 3 3 8 3 3 2" xfId="50060"/>
    <cellStyle name="Comma [0] 3 4 4 7 4 2" xfId="50061"/>
    <cellStyle name="Comma [0] 3 3 8 3 3 2 2" xfId="50062"/>
    <cellStyle name="Comma [0] 4 5 2 3 4" xfId="50063"/>
    <cellStyle name="Comma [0] 3 4 4 7 4 2 2" xfId="50064"/>
    <cellStyle name="Comma [0] 3 3 8 3 3 2 2 2" xfId="50065"/>
    <cellStyle name="Comma [0] 3 4 4 7 4 5" xfId="50066"/>
    <cellStyle name="Comma [0] 3 3 8 3 3 2 5" xfId="50067"/>
    <cellStyle name="Comma [0] 3 4 4 7 5" xfId="50068"/>
    <cellStyle name="Comma [0] 3 3 8 3 3 3" xfId="50069"/>
    <cellStyle name="Comma [0] 3 4 4 7 5 2" xfId="50070"/>
    <cellStyle name="Comma [0] 3 3 8 3 3 3 2" xfId="50071"/>
    <cellStyle name="Comma [0] 3 4 4 7 6" xfId="50072"/>
    <cellStyle name="Comma [0] 3 3 8 3 3 4" xfId="50073"/>
    <cellStyle name="Comma [0] 4 2 9 2 3 2 4" xfId="50074"/>
    <cellStyle name="Comma [0] 3 4 4 7 6 2" xfId="50075"/>
    <cellStyle name="Comma [0] 3 3 8 3 3 4 2" xfId="50076"/>
    <cellStyle name="Comma [0] 3 4 4 7 7" xfId="50077"/>
    <cellStyle name="Comma [0] 3 3 8 3 3 5" xfId="50078"/>
    <cellStyle name="Comma [0] 3 4 4 7 8" xfId="50079"/>
    <cellStyle name="Comma [0] 3 3 8 3 3 6" xfId="50080"/>
    <cellStyle name="Comma [0] 3 3 8 4" xfId="50081"/>
    <cellStyle name="Comma [0] 3 3 8 4 10" xfId="50082"/>
    <cellStyle name="Comma [0] 3 3 8 4 2" xfId="50083"/>
    <cellStyle name="Comma [0] 3 4 5 6 4" xfId="50084"/>
    <cellStyle name="Comma [0] 3 3 8 4 2 2" xfId="50085"/>
    <cellStyle name="Comma [0] 3 4 5 6 4 2" xfId="50086"/>
    <cellStyle name="Comma [0] 3 3 8 4 2 2 2" xfId="50087"/>
    <cellStyle name="Comma [0] 3 4 5 6 4 3" xfId="50088"/>
    <cellStyle name="Comma [0] 3 3 8 4 2 2 3" xfId="50089"/>
    <cellStyle name="Comma [0] 3 4 5 6 4 5" xfId="50090"/>
    <cellStyle name="Comma [0] 3 3 8 4 2 2 5" xfId="50091"/>
    <cellStyle name="Comma [0] 5 5 4 5 2 2" xfId="50092"/>
    <cellStyle name="Comma [0] 3 4 5 6 5" xfId="50093"/>
    <cellStyle name="Comma [0] 3 3 8 4 2 3" xfId="50094"/>
    <cellStyle name="Comma [0] 3 4 5 6 5 2" xfId="50095"/>
    <cellStyle name="Comma [0] 3 3 8 4 2 3 2" xfId="50096"/>
    <cellStyle name="Comma [0] 3 4 5 6 6" xfId="50097"/>
    <cellStyle name="Comma [0] 3 3 8 4 2 4" xfId="50098"/>
    <cellStyle name="Comma [0] 3 4 5 6 7" xfId="50099"/>
    <cellStyle name="Comma [0] 3 3 8 4 2 5" xfId="50100"/>
    <cellStyle name="Comma [0] 3 4 5 6 8" xfId="50101"/>
    <cellStyle name="Comma [0] 3 3 8 4 2 6" xfId="50102"/>
    <cellStyle name="Comma [0] 3 3 8 4 3" xfId="50103"/>
    <cellStyle name="Comma [0] 3 4 5 7 4" xfId="50104"/>
    <cellStyle name="Comma [0] 3 3 8 4 3 2" xfId="50105"/>
    <cellStyle name="Comma [0] 3 4 5 7 4 2" xfId="50106"/>
    <cellStyle name="Comma [0] 3 3 8 4 3 2 2" xfId="50107"/>
    <cellStyle name="Comma [0] 5 5 2 3 4" xfId="50108"/>
    <cellStyle name="Comma [0] 3 4 5 7 4 2 2" xfId="50109"/>
    <cellStyle name="Comma [0] 3 3 8 4 3 2 2 2" xfId="50110"/>
    <cellStyle name="Comma [0] 3 4 5 7 4 3" xfId="50111"/>
    <cellStyle name="Comma [0] 3 3 8 4 3 2 3" xfId="50112"/>
    <cellStyle name="Comma [0] 3 4 5 7 4 5" xfId="50113"/>
    <cellStyle name="Comma [0] 3 3 8 4 3 2 5" xfId="50114"/>
    <cellStyle name="Comma [0] 3 4 5 7 5" xfId="50115"/>
    <cellStyle name="Comma [0] 3 3 8 4 3 3" xfId="50116"/>
    <cellStyle name="Comma [0] 3 4 5 7 6" xfId="50117"/>
    <cellStyle name="Comma [0] 3 3 8 4 3 4" xfId="50118"/>
    <cellStyle name="Comma [0] 3 4 5 7 7" xfId="50119"/>
    <cellStyle name="Comma [0] 3 3 8 4 3 5" xfId="50120"/>
    <cellStyle name="Comma [0] 3 4 5 7 8" xfId="50121"/>
    <cellStyle name="Comma [0] 3 3 8 4 3 6" xfId="50122"/>
    <cellStyle name="Comma [0] 3 4 5 9 5" xfId="50123"/>
    <cellStyle name="Comma [0] 3 3 8 4 5 3" xfId="50124"/>
    <cellStyle name="Comma [0] 3 4 5 9 6" xfId="50125"/>
    <cellStyle name="Comma [0] 3 3 8 4 5 4" xfId="50126"/>
    <cellStyle name="Comma [0] 3 3 8 4 7 2" xfId="50127"/>
    <cellStyle name="Comma [0] 3 3 8 5" xfId="50128"/>
    <cellStyle name="Comma [0] 3 3 8 5 2" xfId="50129"/>
    <cellStyle name="Comma [0] 3 4 6 6 4" xfId="50130"/>
    <cellStyle name="Comma [0] 3 3 8 5 2 2" xfId="50131"/>
    <cellStyle name="Comma [0] 4 2 7 8 4" xfId="50132"/>
    <cellStyle name="Comma [0] 3 4 6 6 4 2" xfId="50133"/>
    <cellStyle name="Comma [0] 3 3 8 5 2 2 2" xfId="50134"/>
    <cellStyle name="Comma [0] 5 2 3 2 2 5" xfId="50135"/>
    <cellStyle name="Comma [0] 4 2 7 8 4 2" xfId="50136"/>
    <cellStyle name="Comma [0] 3 4 6 6 4 2 2" xfId="50137"/>
    <cellStyle name="Comma [0] 3 3 8 5 2 2 2 2" xfId="50138"/>
    <cellStyle name="Comma [0] 4 2 7 8 5" xfId="50139"/>
    <cellStyle name="Comma [0] 3 4 6 6 4 3" xfId="50140"/>
    <cellStyle name="Comma [0] 3 3 8 5 2 2 3" xfId="50141"/>
    <cellStyle name="Comma [0] 4 2 7 8 7" xfId="50142"/>
    <cellStyle name="Comma [0] 3 4 6 6 4 5" xfId="50143"/>
    <cellStyle name="Comma [0] 3 3 8 5 2 2 5" xfId="50144"/>
    <cellStyle name="Comma [0] 3 4 6 6 5" xfId="50145"/>
    <cellStyle name="Comma [0] 3 3 8 5 2 3" xfId="50146"/>
    <cellStyle name="Comma [0] 3 4 6 6 6" xfId="50147"/>
    <cellStyle name="Comma [0] 3 3 8 5 2 4" xfId="50148"/>
    <cellStyle name="Comma [0] 3 4 6 6 7" xfId="50149"/>
    <cellStyle name="Comma [0] 3 3 8 5 2 5" xfId="50150"/>
    <cellStyle name="Comma [0] 3 4 6 6 8" xfId="50151"/>
    <cellStyle name="Comma [0] 3 3 8 5 2 6" xfId="50152"/>
    <cellStyle name="Comma [0] 3 3 8 5 3" xfId="50153"/>
    <cellStyle name="Comma [0] 3 4 6 7 4" xfId="50154"/>
    <cellStyle name="Comma [0] 3 3 8 5 3 2" xfId="50155"/>
    <cellStyle name="Comma [0] 4 2 8 8 7" xfId="50156"/>
    <cellStyle name="Comma [0] 3 4 6 7 4 5" xfId="50157"/>
    <cellStyle name="Comma [0] 3 3 8 5 3 2 5" xfId="50158"/>
    <cellStyle name="Comma [0] 3 4 6 7 5" xfId="50159"/>
    <cellStyle name="Comma [0] 3 3 8 5 3 3" xfId="50160"/>
    <cellStyle name="Comma [0] 3 4 6 7 6" xfId="50161"/>
    <cellStyle name="Comma [0] 3 3 8 5 3 4" xfId="50162"/>
    <cellStyle name="Comma [0] 4 2 6 6 10" xfId="50163"/>
    <cellStyle name="Comma [0] 3 4 6 7 7" xfId="50164"/>
    <cellStyle name="Comma [0] 3 3 8 5 3 5" xfId="50165"/>
    <cellStyle name="Comma [0] 3 4 6 7 8" xfId="50166"/>
    <cellStyle name="Comma [0] 3 3 8 5 3 6" xfId="50167"/>
    <cellStyle name="Comma [0] 3 3 8 5 4" xfId="50168"/>
    <cellStyle name="Comma [0] 4 4 2 2 2 5" xfId="50169"/>
    <cellStyle name="Comma [0] 4 2 9 8 4" xfId="50170"/>
    <cellStyle name="Comma [0] 3 4 6 8 4 2" xfId="50171"/>
    <cellStyle name="Comma [0] 3 3 8 5 4 2 2" xfId="50172"/>
    <cellStyle name="Comma [0] 3 4 6 8 6" xfId="50173"/>
    <cellStyle name="Comma [0] 3 3 8 5 4 4" xfId="50174"/>
    <cellStyle name="Comma [0] 3 3 8 5 5" xfId="50175"/>
    <cellStyle name="Comma [0] 3 4 6 9 4" xfId="50176"/>
    <cellStyle name="Comma [0] 3 3 8 5 5 2" xfId="50177"/>
    <cellStyle name="Comma [0] 3 4 6 9 5" xfId="50178"/>
    <cellStyle name="Comma [0] 3 3 8 5 5 3" xfId="50179"/>
    <cellStyle name="Comma [0] 3 4 6 9 6" xfId="50180"/>
    <cellStyle name="Comma [0] 3 3 8 5 5 4" xfId="50181"/>
    <cellStyle name="Comma [0] 3 3 8 5 6 2" xfId="50182"/>
    <cellStyle name="Comma [0] 3 3 8 5 7" xfId="50183"/>
    <cellStyle name="Comma [0] 3 3 8 5 7 2" xfId="50184"/>
    <cellStyle name="Comma [0] 3 3 8 5 8" xfId="50185"/>
    <cellStyle name="Comma [0] 3 3 8 6" xfId="50186"/>
    <cellStyle name="Comma [0] 3 4 7 6 4" xfId="50187"/>
    <cellStyle name="Comma [0] 3 3 8 6 2 2" xfId="50188"/>
    <cellStyle name="Comma [0] 4 3 7 8 4" xfId="50189"/>
    <cellStyle name="Comma [0] 3 4 7 6 4 2" xfId="50190"/>
    <cellStyle name="Comma [0] 3 3 8 6 2 2 2" xfId="50191"/>
    <cellStyle name="Comma [0] 5 3 3 2 2 5" xfId="50192"/>
    <cellStyle name="Comma [0] 4 3 7 8 4 2" xfId="50193"/>
    <cellStyle name="Comma [0] 3 4 7 6 4 2 2" xfId="50194"/>
    <cellStyle name="Comma [0] 3 3 8 6 2 2 2 2" xfId="50195"/>
    <cellStyle name="Comma [0] 4 3 7 8 5" xfId="50196"/>
    <cellStyle name="Comma [0] 3 4 7 6 4 3" xfId="50197"/>
    <cellStyle name="Comma [0] 3 3 8 6 2 2 3" xfId="50198"/>
    <cellStyle name="Comma [0] 4 3 7 8 7" xfId="50199"/>
    <cellStyle name="Comma [0] 3 4 7 6 4 5" xfId="50200"/>
    <cellStyle name="Comma [0] 3 3 8 6 2 2 5" xfId="50201"/>
    <cellStyle name="Comma [0] 3 4 7 6 5" xfId="50202"/>
    <cellStyle name="Comma [0] 3 3 8 6 2 3" xfId="50203"/>
    <cellStyle name="Comma [0] 4 3 7 9 4" xfId="50204"/>
    <cellStyle name="Comma [0] 3 4 7 6 5 2" xfId="50205"/>
    <cellStyle name="Comma [0] 3 3 8 6 2 3 2" xfId="50206"/>
    <cellStyle name="Comma [0] 3 3 8 6 3" xfId="50207"/>
    <cellStyle name="Comma [0] 3 4 7 7 4" xfId="50208"/>
    <cellStyle name="Comma [0] 3 3 8 6 3 2" xfId="50209"/>
    <cellStyle name="Comma [0] 4 3 8 8 4" xfId="50210"/>
    <cellStyle name="Comma [0] 3 4 7 7 4 2" xfId="50211"/>
    <cellStyle name="Comma [0] 3 3 8 6 3 2 2" xfId="50212"/>
    <cellStyle name="Comma [0] 5 3 4 2 2 5" xfId="50213"/>
    <cellStyle name="Comma [0] 4 3 8 8 4 2" xfId="50214"/>
    <cellStyle name="Comma [0] 3 4 7 7 4 2 2" xfId="50215"/>
    <cellStyle name="Comma [0] 3 3 8 6 3 2 2 2" xfId="50216"/>
    <cellStyle name="Comma [0] 4 3 8 8 5" xfId="50217"/>
    <cellStyle name="Comma [0] 3 4 7 7 4 3" xfId="50218"/>
    <cellStyle name="Comma [0] 3 3 8 6 3 2 3" xfId="50219"/>
    <cellStyle name="Comma [0] 4 3 8 8 7" xfId="50220"/>
    <cellStyle name="Comma [0] 3 4 7 7 4 5" xfId="50221"/>
    <cellStyle name="Comma [0] 3 3 8 6 3 2 5" xfId="50222"/>
    <cellStyle name="Comma [0] 3 4 7 7 5" xfId="50223"/>
    <cellStyle name="Comma [0] 3 3 8 6 3 3" xfId="50224"/>
    <cellStyle name="Comma [0] 4 3 8 9 4" xfId="50225"/>
    <cellStyle name="Comma [0] 4 10 7" xfId="50226"/>
    <cellStyle name="Comma [0] 3 4 7 7 5 2" xfId="50227"/>
    <cellStyle name="Comma [0] 3 3 8 6 3 3 2" xfId="50228"/>
    <cellStyle name="Comma [0] 3 4 7 7 8" xfId="50229"/>
    <cellStyle name="Comma [0] 3 3 8 6 3 6" xfId="50230"/>
    <cellStyle name="Comma [0] 3 4 7 9 5" xfId="50231"/>
    <cellStyle name="Comma [0] 3 3 8 6 5 3" xfId="50232"/>
    <cellStyle name="Comma [0] 3 4 7 9 6" xfId="50233"/>
    <cellStyle name="Comma [0] 3 3 8 6 5 4" xfId="50234"/>
    <cellStyle name="Comma [0] 3 4 7 9 7" xfId="50235"/>
    <cellStyle name="Comma [0] 3 3 8 6 5 5" xfId="50236"/>
    <cellStyle name="Comma [0] 3 3 8 6 7 2" xfId="50237"/>
    <cellStyle name="Comma [0] 3 3 8 7 2" xfId="50238"/>
    <cellStyle name="Comma [0] 3 4 8 6 4" xfId="50239"/>
    <cellStyle name="Comma [0] 3 3 8 7 2 2" xfId="50240"/>
    <cellStyle name="Comma [0] 3 4 8 6 4 2" xfId="50241"/>
    <cellStyle name="Comma [0] 3 3 8 7 2 2 2" xfId="50242"/>
    <cellStyle name="Comma [0] 3 4 8 6 4 3" xfId="50243"/>
    <cellStyle name="Comma [0] 3 3 8 7 2 2 3" xfId="50244"/>
    <cellStyle name="Comma [0] 3 4 8 6 4 4" xfId="50245"/>
    <cellStyle name="Comma [0] 3 3 8 7 2 2 4" xfId="50246"/>
    <cellStyle name="Comma [0] 3 4 8 6 4 5" xfId="50247"/>
    <cellStyle name="Comma [0] 3 3 8 7 2 2 5" xfId="50248"/>
    <cellStyle name="Comma [0] 3 4 8 6 5" xfId="50249"/>
    <cellStyle name="Comma [0] 3 3 8 7 2 3" xfId="50250"/>
    <cellStyle name="Comma [0] 3 4 8 6 5 2" xfId="50251"/>
    <cellStyle name="Comma [0] 3 3 8 7 2 3 2" xfId="50252"/>
    <cellStyle name="Comma [0] 3 3 8 7 3" xfId="50253"/>
    <cellStyle name="Comma [0] 3 4 8 7 4" xfId="50254"/>
    <cellStyle name="Comma [0] 3 3 8 7 3 2" xfId="50255"/>
    <cellStyle name="Comma [0] 3 4 8 7 4 2" xfId="50256"/>
    <cellStyle name="Comma [0] 3 3 8 7 3 2 2" xfId="50257"/>
    <cellStyle name="Comma [0] 3 4 8 7 4 3" xfId="50258"/>
    <cellStyle name="Comma [0] 3 3 8 7 3 2 3" xfId="50259"/>
    <cellStyle name="Comma [0] 3 4 8 7 4 4" xfId="50260"/>
    <cellStyle name="Comma [0] 3 3 8 7 3 2 4" xfId="50261"/>
    <cellStyle name="Comma [0] 3 4 8 7 4 5" xfId="50262"/>
    <cellStyle name="Comma [0] 3 3 8 7 3 2 5" xfId="50263"/>
    <cellStyle name="Comma [0] 3 4 8 7 5 2" xfId="50264"/>
    <cellStyle name="Comma [0] 3 3 8 7 3 3 2" xfId="50265"/>
    <cellStyle name="Comma [0] 3 4 8 7 7" xfId="50266"/>
    <cellStyle name="Comma [0] 3 3 8 7 3 5" xfId="50267"/>
    <cellStyle name="Comma [0] 3 4 8 7 8" xfId="50268"/>
    <cellStyle name="Comma [0] 3 3 8 7 3 6" xfId="50269"/>
    <cellStyle name="Comma [0] 3 4 8 9 7" xfId="50270"/>
    <cellStyle name="Comma [0] 3 3 8 7 5 5" xfId="50271"/>
    <cellStyle name="Comma [0] 3 3 8 7 7 2" xfId="50272"/>
    <cellStyle name="Comma [0] 3 4 9 6 4" xfId="50273"/>
    <cellStyle name="Comma [0] 3 3 8 8 2 2" xfId="50274"/>
    <cellStyle name="Comma [0] 3 4 9 6 4 2" xfId="50275"/>
    <cellStyle name="Comma [0] 3 3 8 8 2 2 2" xfId="50276"/>
    <cellStyle name="Comma [0] 3 4 9 6 5" xfId="50277"/>
    <cellStyle name="Comma [0] 3 3 8 8 2 3" xfId="50278"/>
    <cellStyle name="Comma [0] 3 4 9 6 7" xfId="50279"/>
    <cellStyle name="Comma [0] 3 3 8 8 2 5" xfId="50280"/>
    <cellStyle name="Comma [0] 3 3 8 8 3" xfId="50281"/>
    <cellStyle name="Comma [0] 3 4 9 7 4" xfId="50282"/>
    <cellStyle name="Comma [0] 3 3 8 8 3 2" xfId="50283"/>
    <cellStyle name="Comma [0] 3 3 8 9 2" xfId="50284"/>
    <cellStyle name="Comma [0] 3 3 8 9 2 2" xfId="50285"/>
    <cellStyle name="Comma [0] 3 3 8 9 2 2 2" xfId="50286"/>
    <cellStyle name="Comma [0] 3 3 8 9 2 3" xfId="50287"/>
    <cellStyle name="Comma [0] 3 3 8 9 2 5" xfId="50288"/>
    <cellStyle name="Comma [0] 3 3 9" xfId="50289"/>
    <cellStyle name="Comma [0] 3 3 9 10 2 2" xfId="50290"/>
    <cellStyle name="Comma [0] 3 3 9 10 2 2 2" xfId="50291"/>
    <cellStyle name="Comma [0] 3 3 9 10 2 3" xfId="50292"/>
    <cellStyle name="Comma [0] 3 3 9 10 2 4" xfId="50293"/>
    <cellStyle name="Comma [0] 3 3 9 10 3" xfId="50294"/>
    <cellStyle name="Comma [0] 3 3 9 10 3 2" xfId="50295"/>
    <cellStyle name="Comma [0] 3 3 9 11 2" xfId="50296"/>
    <cellStyle name="Comma [0] 3 3 9 11 2 2" xfId="50297"/>
    <cellStyle name="Comma [0] 3 3 9 11 3" xfId="50298"/>
    <cellStyle name="Comma [0] 3 3 9 11 4" xfId="50299"/>
    <cellStyle name="Comma [0] 3 3 9 14" xfId="50300"/>
    <cellStyle name="Comma [0] 3 3 9 15" xfId="50301"/>
    <cellStyle name="Comma [0] 3 3 9 16" xfId="50302"/>
    <cellStyle name="Comma [0] 3 3 9 17" xfId="50303"/>
    <cellStyle name="Comma [0] 3 4 3 7 5 5" xfId="50304"/>
    <cellStyle name="Comma [0] 3 3 9 2 2" xfId="50305"/>
    <cellStyle name="Comma [0] 3 3 9 2 2 2" xfId="50306"/>
    <cellStyle name="Comma [0] 3 3 9 2 2 2 2" xfId="50307"/>
    <cellStyle name="Comma [0] 3 3 9 2 2 2 2 2" xfId="50308"/>
    <cellStyle name="Comma [0] 3 3 9 2 2 2 3" xfId="50309"/>
    <cellStyle name="Comma [0] 3 3 9 2 2 2 5" xfId="50310"/>
    <cellStyle name="Comma [0] 5 5 5 3 2 2" xfId="50311"/>
    <cellStyle name="Comma [0] 3 3 9 2 2 3" xfId="50312"/>
    <cellStyle name="Comma [0] 5 5 5 3 2 2 2" xfId="50313"/>
    <cellStyle name="Comma [0] 3 3 9 2 2 3 2" xfId="50314"/>
    <cellStyle name="Comma [0] 5 5 5 3 2 3" xfId="50315"/>
    <cellStyle name="Comma [0] 3 3 9 2 2 4" xfId="50316"/>
    <cellStyle name="Comma [0] 3 3 9 2 2 4 2" xfId="50317"/>
    <cellStyle name="Comma [0] 5 5 5 3 2 4" xfId="50318"/>
    <cellStyle name="Comma [0] 3 3 9 2 2 5" xfId="50319"/>
    <cellStyle name="Comma [0] 5 5 5 3 2 5" xfId="50320"/>
    <cellStyle name="Comma [0] 3 3 9 2 2 6" xfId="50321"/>
    <cellStyle name="Comma [0] 3 3 9 2 3" xfId="50322"/>
    <cellStyle name="Comma [0] 3 3 9 2 3 2" xfId="50323"/>
    <cellStyle name="Comma [0] 3 3 9 2 3 2 2" xfId="50324"/>
    <cellStyle name="Comma [0] 3 3 9 2 3 2 2 2" xfId="50325"/>
    <cellStyle name="Comma [0] 3 3 9 2 3 2 5" xfId="50326"/>
    <cellStyle name="Comma [0] 5 5 5 3 3 2" xfId="50327"/>
    <cellStyle name="Comma [0] 3 3 9 2 3 3" xfId="50328"/>
    <cellStyle name="Comma [0] 3 3 9 2 3 3 2" xfId="50329"/>
    <cellStyle name="Comma [0] 3 3 9 2 3 4" xfId="50330"/>
    <cellStyle name="Comma [0] 3 3 9 2 3 4 2" xfId="50331"/>
    <cellStyle name="Comma [0] 3 3 9 2 3 5" xfId="50332"/>
    <cellStyle name="Comma [0] 3 3 9 2 3 6" xfId="50333"/>
    <cellStyle name="Comma [0] 5 3 6 5" xfId="50334"/>
    <cellStyle name="Comma [0] 3 3 9 3 10" xfId="50335"/>
    <cellStyle name="Comma [0] 3 3 9 3 2" xfId="50336"/>
    <cellStyle name="Comma [0] 3 3 9 3 2 2" xfId="50337"/>
    <cellStyle name="Comma [0] 3 3 9 3 2 2 2" xfId="50338"/>
    <cellStyle name="Comma [0] 3 3 9 3 2 2 2 2" xfId="50339"/>
    <cellStyle name="Comma [0] 3 3 9 3 2 2 3" xfId="50340"/>
    <cellStyle name="Comma [0] 3 3 9 3 2 2 5" xfId="50341"/>
    <cellStyle name="Comma [0] 5 5 5 4 2 2" xfId="50342"/>
    <cellStyle name="Comma [0] 3 3 9 3 2 3" xfId="50343"/>
    <cellStyle name="Comma [0] 3 3 9 3 2 3 2" xfId="50344"/>
    <cellStyle name="Comma [0] 3 3 9 3 2 4" xfId="50345"/>
    <cellStyle name="Comma [0] 3 3 9 3 2 4 2" xfId="50346"/>
    <cellStyle name="Comma [0] 3 3 9 3 2 5" xfId="50347"/>
    <cellStyle name="Comma [0] 3 3 9 3 2 6" xfId="50348"/>
    <cellStyle name="Comma [0] 3 3 9 3 3" xfId="50349"/>
    <cellStyle name="Comma [0] 3 3 9 3 3 2" xfId="50350"/>
    <cellStyle name="Comma [0] 3 3 9 3 3 2 2" xfId="50351"/>
    <cellStyle name="Comma [0] 3 3 9 3 3 2 2 2" xfId="50352"/>
    <cellStyle name="Comma [0] 3 3 9 3 3 2 5" xfId="50353"/>
    <cellStyle name="Comma [0] 3 3 9 3 3 3" xfId="50354"/>
    <cellStyle name="Comma [0] 3 3 9 3 3 3 2" xfId="50355"/>
    <cellStyle name="Comma [0] 3 3 9 3 3 4" xfId="50356"/>
    <cellStyle name="Comma [0] 3 3 9 3 3 4 2" xfId="50357"/>
    <cellStyle name="Comma [0] 3 3 9 3 3 5" xfId="50358"/>
    <cellStyle name="Comma [0] 3 3 9 3 3 6" xfId="50359"/>
    <cellStyle name="Comma [0] 3 3 9 4" xfId="50360"/>
    <cellStyle name="Comma [0] 3 3 9 4 10" xfId="50361"/>
    <cellStyle name="Comma [0] 3 3 9 4 2" xfId="50362"/>
    <cellStyle name="Comma [0] 3 3 9 4 2 2 2 2" xfId="50363"/>
    <cellStyle name="Comma [0] 3 3 9 4 2 2 3" xfId="50364"/>
    <cellStyle name="Comma [0] 3 3 9 4 2 2 5" xfId="50365"/>
    <cellStyle name="Comma [0] 3 3 9 4 2 4 2" xfId="50366"/>
    <cellStyle name="Comma [0] 3 3 9 4 3" xfId="50367"/>
    <cellStyle name="Comma [0] 3 3 9 4 3 2 2" xfId="50368"/>
    <cellStyle name="Comma [0] 3 3 9 4 3 2 2 2" xfId="50369"/>
    <cellStyle name="Comma [0] 3 3 9 4 3 2 3" xfId="50370"/>
    <cellStyle name="Comma [0] 3 3 9 4 3 2 5" xfId="50371"/>
    <cellStyle name="Comma [0] 3 3 9 4 3 3 2" xfId="50372"/>
    <cellStyle name="Comma [0] 3 3 9 4 3 4 2" xfId="50373"/>
    <cellStyle name="Comma [0] 3 3 9 4 3 5" xfId="50374"/>
    <cellStyle name="Comma [0] 3 3 9 4 3 6" xfId="50375"/>
    <cellStyle name="Comma [0] 3 3 9 4 5 3" xfId="50376"/>
    <cellStyle name="Comma [0] 3 3 9 4 5 4" xfId="50377"/>
    <cellStyle name="Comma [0] 3 3 9 4 5 5" xfId="50378"/>
    <cellStyle name="Comma [0] 3 3 9 4 7 2" xfId="50379"/>
    <cellStyle name="Comma [0] 3 3 9 5" xfId="50380"/>
    <cellStyle name="Comma [0] 3 3 9 5 10" xfId="50381"/>
    <cellStyle name="Comma [0] 3 3 9 5 2" xfId="50382"/>
    <cellStyle name="Comma [0] 3 3 9 5 2 2 2 2" xfId="50383"/>
    <cellStyle name="Comma [0] 3 3 9 5 2 2 3" xfId="50384"/>
    <cellStyle name="Comma [0] 3 3 9 5 2 2 5" xfId="50385"/>
    <cellStyle name="Comma [0] 3 3 9 5 2 4 2" xfId="50386"/>
    <cellStyle name="Comma [0] 3 3 9 5 3" xfId="50387"/>
    <cellStyle name="Comma [0] 3 3 9 5 3 2 2" xfId="50388"/>
    <cellStyle name="Comma [0] 3 3 9 5 3 2 2 2" xfId="50389"/>
    <cellStyle name="Comma [0] 3 3 9 5 3 2 3" xfId="50390"/>
    <cellStyle name="Comma [0] 3 3 9 5 3 2 5" xfId="50391"/>
    <cellStyle name="Comma [0] 3 3 9 5 3 3 2" xfId="50392"/>
    <cellStyle name="Comma [0] 3 3 9 5 3 4 2" xfId="50393"/>
    <cellStyle name="Comma [0] 3 3 9 5 3 5" xfId="50394"/>
    <cellStyle name="Comma [0] 3 3 9 5 3 6" xfId="50395"/>
    <cellStyle name="Comma [0] 3 3 9 5 4" xfId="50396"/>
    <cellStyle name="Comma [0] 4 5 2 2 2 5" xfId="50397"/>
    <cellStyle name="Comma [0] 3 3 9 5 4 2 2" xfId="50398"/>
    <cellStyle name="Comma [0] 3 3 9 5 4 5" xfId="50399"/>
    <cellStyle name="Comma [0] 3 3 9 5 5" xfId="50400"/>
    <cellStyle name="Comma [0] 3 3 9 5 5 2" xfId="50401"/>
    <cellStyle name="Comma [0] 3 3 9 5 5 3" xfId="50402"/>
    <cellStyle name="Comma [0] 3 3 9 5 5 4" xfId="50403"/>
    <cellStyle name="Comma [0] 3 3 9 5 5 5" xfId="50404"/>
    <cellStyle name="Comma [0] 3 3 9 5 6" xfId="50405"/>
    <cellStyle name="Comma [0] 3 3 9 5 6 2" xfId="50406"/>
    <cellStyle name="Comma [0] 3 3 9 5 7" xfId="50407"/>
    <cellStyle name="Comma [0] 3 3 9 5 7 2" xfId="50408"/>
    <cellStyle name="Comma [0] 3 3 9 6" xfId="50409"/>
    <cellStyle name="Comma [0] 3 3 9 6 2 2 2 2" xfId="50410"/>
    <cellStyle name="Comma [0] 3 3 9 6 2 2 3" xfId="50411"/>
    <cellStyle name="Comma [0] 3 3 9 6 2 2 5" xfId="50412"/>
    <cellStyle name="Comma [0] 3 3 9 6 3" xfId="50413"/>
    <cellStyle name="Comma [0] 3 3 9 6 3 2 2" xfId="50414"/>
    <cellStyle name="Comma [0] 3 3 9 6 3 2 2 2" xfId="50415"/>
    <cellStyle name="Comma [0] 3 3 9 6 3 2 3" xfId="50416"/>
    <cellStyle name="Comma [0] 3 3 9 6 3 2 5" xfId="50417"/>
    <cellStyle name="Comma [0] 3 3 9 6 3 3 2" xfId="50418"/>
    <cellStyle name="Comma [0] 3 3 9 6 3 6" xfId="50419"/>
    <cellStyle name="Comma [0] 3 3 9 6 5 3" xfId="50420"/>
    <cellStyle name="Comma [0] 3 3 9 6 5 4" xfId="50421"/>
    <cellStyle name="Comma [0] 3 3 9 6 5 5" xfId="50422"/>
    <cellStyle name="Comma [0] 3 3 9 6 7 2" xfId="50423"/>
    <cellStyle name="Comma [0] 3 3 9 7" xfId="50424"/>
    <cellStyle name="Comma [0] 3 3 9 7 2" xfId="50425"/>
    <cellStyle name="Comma [0] 3 3 9 7 2 2 2 2" xfId="50426"/>
    <cellStyle name="Comma [0] 3 3 9 7 2 2 3" xfId="50427"/>
    <cellStyle name="Comma [0] 3 3 9 7 2 2 4" xfId="50428"/>
    <cellStyle name="Comma [0] 3 3 9 7 2 2 5" xfId="50429"/>
    <cellStyle name="Comma [0] 3 3 9 7 3" xfId="50430"/>
    <cellStyle name="Comma [0] 3 3 9 7 3 2 2" xfId="50431"/>
    <cellStyle name="Comma [0] 3 3 9 7 3 2 2 2" xfId="50432"/>
    <cellStyle name="Comma [0] 3 3 9 7 3 2 3" xfId="50433"/>
    <cellStyle name="Comma [0] 3 3 9 7 3 2 4" xfId="50434"/>
    <cellStyle name="Comma [0] 3 3 9 7 3 2 5" xfId="50435"/>
    <cellStyle name="Comma [0] 3 3 9 7 3 3 2" xfId="50436"/>
    <cellStyle name="Comma [0] 3 3 9 7 3 5" xfId="50437"/>
    <cellStyle name="Comma [0] 3 3 9 7 3 6" xfId="50438"/>
    <cellStyle name="Comma [0] 3 3 9 7 5 5" xfId="50439"/>
    <cellStyle name="Comma [0] 3 3 9 7 7 2" xfId="50440"/>
    <cellStyle name="Comma [0] 4 3 3 2 2 3" xfId="50441"/>
    <cellStyle name="Comma [0] 3 3 9 8 2" xfId="50442"/>
    <cellStyle name="Comma [0] 4 3 3 2 2 4" xfId="50443"/>
    <cellStyle name="Comma [0] 3 3 9 8 3" xfId="50444"/>
    <cellStyle name="Comma [0] 3 3 9 9" xfId="50445"/>
    <cellStyle name="Comma [0] 4 3 3 2 3 3" xfId="50446"/>
    <cellStyle name="Comma [0] 3 3 9 9 2" xfId="50447"/>
    <cellStyle name="Comma [0] 3 7 4 4 2" xfId="50448"/>
    <cellStyle name="Comma [0] 3 4 10" xfId="50449"/>
    <cellStyle name="Comma [0] 4 2 10 3 4" xfId="50450"/>
    <cellStyle name="Comma [0] 3 7 4 4 2 2" xfId="50451"/>
    <cellStyle name="Comma [0] 3 4 10 2" xfId="50452"/>
    <cellStyle name="Comma [0] 4 2 10 3 4 2" xfId="50453"/>
    <cellStyle name="Comma [0] 3 4 10 2 2" xfId="50454"/>
    <cellStyle name="Comma [0] 3 4 10 2 2 2" xfId="50455"/>
    <cellStyle name="Comma [0] 4 2 14 2 2 5" xfId="50456"/>
    <cellStyle name="Comma [0] 3 4 10 2 2 2 2" xfId="50457"/>
    <cellStyle name="Comma [0] 3 4 10 2 2 3" xfId="50458"/>
    <cellStyle name="Comma [0] 3 4 10 2 2 4" xfId="50459"/>
    <cellStyle name="Comma [0] 3 4 10 2 2 5" xfId="50460"/>
    <cellStyle name="Comma [0] 3 4 10 2 3" xfId="50461"/>
    <cellStyle name="Comma [0] 3 4 10 2 3 2" xfId="50462"/>
    <cellStyle name="Comma [0] 3 4 10 2 4" xfId="50463"/>
    <cellStyle name="Comma [0] 4 3 2 10 6" xfId="50464"/>
    <cellStyle name="Comma [0] 3 4 10 2 4 2" xfId="50465"/>
    <cellStyle name="Comma [0] 3 4 10 2 5" xfId="50466"/>
    <cellStyle name="Comma [0] 3 4 10 2 6" xfId="50467"/>
    <cellStyle name="Comma [0] 5 8 7 10" xfId="50468"/>
    <cellStyle name="Comma [0] 3 4 10 2 7" xfId="50469"/>
    <cellStyle name="Comma [0] 4 2 10 3 5" xfId="50470"/>
    <cellStyle name="Comma [0] 3 4 10 3" xfId="50471"/>
    <cellStyle name="Comma [0] 3 4 10 3 2" xfId="50472"/>
    <cellStyle name="Comma [0] 3 4 10 3 2 2" xfId="50473"/>
    <cellStyle name="Comma [0] 3 4 10 3 2 3" xfId="50474"/>
    <cellStyle name="Comma [0] 3 4 10 3 2 4" xfId="50475"/>
    <cellStyle name="Comma [0] 3 4 10 3 2 5" xfId="50476"/>
    <cellStyle name="Comma [0] 3 4 10 3 3" xfId="50477"/>
    <cellStyle name="Comma [0] 3 4 10 3 3 2" xfId="50478"/>
    <cellStyle name="Comma [0] 3 4 10 3 4" xfId="50479"/>
    <cellStyle name="Comma [0] 3 4 10 3 4 2" xfId="50480"/>
    <cellStyle name="Comma [0] 3 4 10 3 5" xfId="50481"/>
    <cellStyle name="Comma [0] 3 4 10 3 6" xfId="50482"/>
    <cellStyle name="Comma [0] 3 4 10 3 7" xfId="50483"/>
    <cellStyle name="Comma [0] 4 2 10 3 6" xfId="50484"/>
    <cellStyle name="Comma [0] 3 4 10 4" xfId="50485"/>
    <cellStyle name="Comma [0] 3 4 10 4 2" xfId="50486"/>
    <cellStyle name="Comma [0] 3 4 10 4 2 2" xfId="50487"/>
    <cellStyle name="Comma [0] 3 4 10 4 3" xfId="50488"/>
    <cellStyle name="Comma [0] 3 4 10 4 4" xfId="50489"/>
    <cellStyle name="Comma [0] 3 4 10 4 5" xfId="50490"/>
    <cellStyle name="Comma [0] 4 2 10 3 7" xfId="50491"/>
    <cellStyle name="Comma [0] 3 4 10 5" xfId="50492"/>
    <cellStyle name="Comma [0] 3 4 10 5 2" xfId="50493"/>
    <cellStyle name="Comma [0] 4 3 20 4" xfId="50494"/>
    <cellStyle name="Comma [0] 4 3 15 4" xfId="50495"/>
    <cellStyle name="Comma [0] 3 4 10 5 2 2" xfId="50496"/>
    <cellStyle name="Comma [0] 3 4 10 5 3" xfId="50497"/>
    <cellStyle name="Comma [0] 3 4 10 6" xfId="50498"/>
    <cellStyle name="Comma [0] 5 2 8 2 3" xfId="50499"/>
    <cellStyle name="Comma [0] 3 4 10 6 2" xfId="50500"/>
    <cellStyle name="Comma [0] 3 4 10 7" xfId="50501"/>
    <cellStyle name="Comma [0] 3 4 10 8" xfId="50502"/>
    <cellStyle name="Comma [0] 3 4 10 9" xfId="50503"/>
    <cellStyle name="Comma [0] 4 2 10 4 4" xfId="50504"/>
    <cellStyle name="Comma [0] 3 4 11 2" xfId="50505"/>
    <cellStyle name="Comma [0] 3 4 11 2 2" xfId="50506"/>
    <cellStyle name="Comma [0] 3 4 11 2 2 2" xfId="50507"/>
    <cellStyle name="Comma [0] 3 4 11 2 2 2 2" xfId="50508"/>
    <cellStyle name="Comma [0] 3 4 11 2 2 3" xfId="50509"/>
    <cellStyle name="Comma [0] 3 4 11 2 2 4" xfId="50510"/>
    <cellStyle name="Comma [0] 3 4 11 2 2 5" xfId="50511"/>
    <cellStyle name="Comma [0] 3 4 11 2 3 2" xfId="50512"/>
    <cellStyle name="Comma [0] 3 4 11 2 4" xfId="50513"/>
    <cellStyle name="Comma [0] 4 3 7 10 6" xfId="50514"/>
    <cellStyle name="Comma [0] 3 4 11 2 4 2" xfId="50515"/>
    <cellStyle name="Comma [0] 3 4 11 2 5" xfId="50516"/>
    <cellStyle name="Comma [0] 3 4 11 2 6" xfId="50517"/>
    <cellStyle name="Comma [0] 3 4 11 2 7" xfId="50518"/>
    <cellStyle name="Comma [0] 4 2 10 4 5" xfId="50519"/>
    <cellStyle name="Comma [0] 3 4 11 3" xfId="50520"/>
    <cellStyle name="Comma [0] 3 4 11 3 2 2" xfId="50521"/>
    <cellStyle name="Comma [0] 3 4 11 3 2 2 2" xfId="50522"/>
    <cellStyle name="Comma [0] 3 4 11 3 2 4" xfId="50523"/>
    <cellStyle name="Comma [0] 3 4 11 3 2 5" xfId="50524"/>
    <cellStyle name="Comma [0] 3 4 11 3 3" xfId="50525"/>
    <cellStyle name="Comma [0] 3 4 11 3 3 2" xfId="50526"/>
    <cellStyle name="Comma [0] 3 4 11 3 4" xfId="50527"/>
    <cellStyle name="Comma [0] 3 4 11 3 5" xfId="50528"/>
    <cellStyle name="Comma [0] 3 4 11 3 6" xfId="50529"/>
    <cellStyle name="Comma [0] 3 4 11 3 7" xfId="50530"/>
    <cellStyle name="Comma [0] 3 4 11 4" xfId="50531"/>
    <cellStyle name="Comma [0] 3 4 11 4 2" xfId="50532"/>
    <cellStyle name="Comma [0] 3 4 11 4 2 2" xfId="50533"/>
    <cellStyle name="Comma [0] 3 4 11 4 3" xfId="50534"/>
    <cellStyle name="Comma [0] 3 4 11 4 4" xfId="50535"/>
    <cellStyle name="Comma [0] 3 4 11 4 5" xfId="50536"/>
    <cellStyle name="Comma [0] 3 4 11 5" xfId="50537"/>
    <cellStyle name="Comma [0] 3 4 11 5 2" xfId="50538"/>
    <cellStyle name="Comma [0] 3 4 11 5 2 2" xfId="50539"/>
    <cellStyle name="Comma [0] 3 4 11 5 3" xfId="50540"/>
    <cellStyle name="Comma [0] 3 4 11 5 4" xfId="50541"/>
    <cellStyle name="Comma [0] 3 4 11 5 5" xfId="50542"/>
    <cellStyle name="Comma [0] 3 4 11 6" xfId="50543"/>
    <cellStyle name="Comma [0] 5 2 9 2 3" xfId="50544"/>
    <cellStyle name="Comma [0] 3 4 11 6 2" xfId="50545"/>
    <cellStyle name="Comma [0] 3 4 11 7" xfId="50546"/>
    <cellStyle name="Comma [0] 3 4 11 8" xfId="50547"/>
    <cellStyle name="Comma [0] 3 4 11 9" xfId="50548"/>
    <cellStyle name="Comma [0] 4 2 10 5 4" xfId="50549"/>
    <cellStyle name="Comma [0] 3 4 12 2" xfId="50550"/>
    <cellStyle name="Comma [0] 3 4 12 2 2" xfId="50551"/>
    <cellStyle name="Comma [0] 3 4 12 2 2 2" xfId="50552"/>
    <cellStyle name="Comma [0] 3 4 12 2 2 3" xfId="50553"/>
    <cellStyle name="Comma [0] 3 4 12 2 2 4" xfId="50554"/>
    <cellStyle name="Comma [0] 3 4 12 2 2 5" xfId="50555"/>
    <cellStyle name="Comma [0] 3 4 12 2 3" xfId="50556"/>
    <cellStyle name="Comma [0] 3 4 12 2 3 2" xfId="50557"/>
    <cellStyle name="Comma [0] 3 4 12 2 4" xfId="50558"/>
    <cellStyle name="Comma [0] 3 4 12 2 4 2" xfId="50559"/>
    <cellStyle name="Comma [0] 3 4 12 2 5" xfId="50560"/>
    <cellStyle name="Comma [0] 3 4 12 2 6" xfId="50561"/>
    <cellStyle name="Comma [0] 3 4 12 2 7" xfId="50562"/>
    <cellStyle name="Comma [0] 4 2 10 5 5" xfId="50563"/>
    <cellStyle name="Comma [0] 3 4 12 3" xfId="50564"/>
    <cellStyle name="Comma [0] 3 4 12 3 2 2" xfId="50565"/>
    <cellStyle name="Comma [0] 3 4 12 3 2 2 2" xfId="50566"/>
    <cellStyle name="Comma [0] 3 4 12 3 2 3" xfId="50567"/>
    <cellStyle name="Comma [0] 3 4 12 3 2 4" xfId="50568"/>
    <cellStyle name="Comma [0] 3 4 12 3 2 5" xfId="50569"/>
    <cellStyle name="Comma [0] 3 4 12 3 3 2" xfId="50570"/>
    <cellStyle name="Comma [0] 3 4 12 3 4" xfId="50571"/>
    <cellStyle name="Comma [0] 3 4 12 3 5" xfId="50572"/>
    <cellStyle name="Comma [0] 3 4 12 3 6" xfId="50573"/>
    <cellStyle name="Comma [0] 3 4 12 3 7" xfId="50574"/>
    <cellStyle name="Comma [0] 3 4 12 4" xfId="50575"/>
    <cellStyle name="Comma [0] 3 4 12 4 2" xfId="50576"/>
    <cellStyle name="Comma [0] 3 4 12 4 2 2" xfId="50577"/>
    <cellStyle name="Comma [0] 3 4 12 4 3" xfId="50578"/>
    <cellStyle name="Comma [0] 3 4 12 4 4" xfId="50579"/>
    <cellStyle name="Comma [0] 3 4 12 4 5" xfId="50580"/>
    <cellStyle name="Comma [0] 3 4 12 5" xfId="50581"/>
    <cellStyle name="Comma [0] 3 4 12 5 2" xfId="50582"/>
    <cellStyle name="Comma [0] 3 4 12 5 2 2" xfId="50583"/>
    <cellStyle name="Comma [0] 3 4 12 5 3" xfId="50584"/>
    <cellStyle name="Comma [0] 3 4 12 5 4" xfId="50585"/>
    <cellStyle name="Comma [0] 3 4 12 5 5" xfId="50586"/>
    <cellStyle name="Comma [0] 3 4 12 6" xfId="50587"/>
    <cellStyle name="Comma [0] 3 4 12 6 2" xfId="50588"/>
    <cellStyle name="Comma [0] 3 4 12 7" xfId="50589"/>
    <cellStyle name="Comma [0] 3 4 12 7 2" xfId="50590"/>
    <cellStyle name="Comma [0] 3 4 12 8" xfId="50591"/>
    <cellStyle name="Comma [0] 3 4 12 9" xfId="50592"/>
    <cellStyle name="Comma [0] 3 7 4 4 5" xfId="50593"/>
    <cellStyle name="Comma [0] 3 4 13" xfId="50594"/>
    <cellStyle name="Comma [0] 3 4 13 2" xfId="50595"/>
    <cellStyle name="Comma [0] 3 4 13 2 2" xfId="50596"/>
    <cellStyle name="Comma [0] 3 4 13 2 2 2" xfId="50597"/>
    <cellStyle name="Comma [0] 3 4 13 2 2 2 2" xfId="50598"/>
    <cellStyle name="Comma [0] 3 4 13 2 2 3" xfId="50599"/>
    <cellStyle name="Comma [0] 4 2 3 6 2 2 2 2" xfId="50600"/>
    <cellStyle name="Comma [0] 3 4 13 2 2 4" xfId="50601"/>
    <cellStyle name="Comma [0] 3 4 13 2 2 5" xfId="50602"/>
    <cellStyle name="Comma [0] 3 4 13 2 3" xfId="50603"/>
    <cellStyle name="Comma [0] 3 4 13 2 3 2" xfId="50604"/>
    <cellStyle name="Comma [0] 3 4 13 2 4" xfId="50605"/>
    <cellStyle name="Comma [0] 3 4 13 2 4 2" xfId="50606"/>
    <cellStyle name="Comma [0] 3 4 13 2 6" xfId="50607"/>
    <cellStyle name="Comma [0] 3 4 13 2 7" xfId="50608"/>
    <cellStyle name="Comma [0] 3 4 13 3" xfId="50609"/>
    <cellStyle name="Comma [0] 3 4 13 3 2 2" xfId="50610"/>
    <cellStyle name="Comma [0] 3 4 13 3 2 3" xfId="50611"/>
    <cellStyle name="Comma [0] 3 4 13 3 2 4" xfId="50612"/>
    <cellStyle name="Comma [0] 3 4 13 3 2 5" xfId="50613"/>
    <cellStyle name="Comma [0] 3 4 13 3 3 2" xfId="50614"/>
    <cellStyle name="Comma [0] 3 4 13 3 4" xfId="50615"/>
    <cellStyle name="Comma [0] 3 4 13 3 6" xfId="50616"/>
    <cellStyle name="Comma [0] 3 4 13 3 7" xfId="50617"/>
    <cellStyle name="Comma [0] 3 4 13 4" xfId="50618"/>
    <cellStyle name="Comma [0] 3 4 13 4 2" xfId="50619"/>
    <cellStyle name="Comma [0] 3 4 13 4 2 2" xfId="50620"/>
    <cellStyle name="Comma [0] 5 4 5 2 2 2 2" xfId="50621"/>
    <cellStyle name="Comma [0] 3 4 13 4 3" xfId="50622"/>
    <cellStyle name="Comma [0] 3 4 13 4 4" xfId="50623"/>
    <cellStyle name="Comma [0] 3 4 13 4 5" xfId="50624"/>
    <cellStyle name="Comma [0] 3 4 13 5" xfId="50625"/>
    <cellStyle name="Comma [0] 3 4 13 5 2" xfId="50626"/>
    <cellStyle name="Comma [0] 3 4 13 5 2 2" xfId="50627"/>
    <cellStyle name="Comma [0] 3 4 13 5 3" xfId="50628"/>
    <cellStyle name="Comma [0] 3 4 13 5 4" xfId="50629"/>
    <cellStyle name="Comma [0] 3 4 13 5 5" xfId="50630"/>
    <cellStyle name="Comma [0] 3 4 13 6" xfId="50631"/>
    <cellStyle name="Comma [0] 3 4 13 7 2" xfId="50632"/>
    <cellStyle name="Comma [0] 3 4 13 8" xfId="50633"/>
    <cellStyle name="Comma [0] 3 4 14" xfId="50634"/>
    <cellStyle name="Comma [0] 3 4 14 10" xfId="50635"/>
    <cellStyle name="Comma [0] 3 4 14 2" xfId="50636"/>
    <cellStyle name="Comma [0] 3 4 14 2 2" xfId="50637"/>
    <cellStyle name="Comma [0] 3 4 14 2 2 2" xfId="50638"/>
    <cellStyle name="Comma [0] 3 4 14 2 2 2 2" xfId="50639"/>
    <cellStyle name="Comma [0] 3 4 14 2 2 3" xfId="50640"/>
    <cellStyle name="Comma [0] 4 2 3 6 3 2 2 2" xfId="50641"/>
    <cellStyle name="Comma [0] 3 4 14 2 2 4" xfId="50642"/>
    <cellStyle name="Comma [0] 3 4 14 2 2 5" xfId="50643"/>
    <cellStyle name="Comma [0] 3 4 14 2 3" xfId="50644"/>
    <cellStyle name="Comma [0] 3 4 14 2 3 2" xfId="50645"/>
    <cellStyle name="Comma [0] 4 3 2 7 2 2 2" xfId="50646"/>
    <cellStyle name="Comma [0] 3 4 14 2 4" xfId="50647"/>
    <cellStyle name="Comma [0] 4 3 2 7 2 2 2 2" xfId="50648"/>
    <cellStyle name="Comma [0] 3 4 14 2 4 2" xfId="50649"/>
    <cellStyle name="Comma [0] 4 3 2 7 2 2 5" xfId="50650"/>
    <cellStyle name="Comma [0] 3 4 14 2 7" xfId="50651"/>
    <cellStyle name="Comma [0] 3 4 14 3" xfId="50652"/>
    <cellStyle name="Comma [0] 3 4 14 3 2" xfId="50653"/>
    <cellStyle name="Comma [0] 3 4 14 3 2 2" xfId="50654"/>
    <cellStyle name="Comma [0] 3 4 14 3 2 2 2" xfId="50655"/>
    <cellStyle name="Comma [0] 3 4 14 3 2 3" xfId="50656"/>
    <cellStyle name="Comma [0] 3 4 14 3 2 4" xfId="50657"/>
    <cellStyle name="Comma [0] 3 4 14 3 2 5" xfId="50658"/>
    <cellStyle name="Comma [0] 3 4 14 3 3" xfId="50659"/>
    <cellStyle name="Comma [0] 3 4 14 3 3 2" xfId="50660"/>
    <cellStyle name="Comma [0] 3 4 2 2 6" xfId="50661"/>
    <cellStyle name="Comma [0] 3 4 14 3 4 2" xfId="50662"/>
    <cellStyle name="Comma [0] 3 4 14 3 6" xfId="50663"/>
    <cellStyle name="Comma [0] 3 4 14 3 7" xfId="50664"/>
    <cellStyle name="Comma [0] 3 4 14 4" xfId="50665"/>
    <cellStyle name="Comma [0] 3 4 14 4 2" xfId="50666"/>
    <cellStyle name="Comma [0] 3 4 14 4 2 2" xfId="50667"/>
    <cellStyle name="Comma [0] 3 4 14 4 3" xfId="50668"/>
    <cellStyle name="Comma [0] 4 3 2 7 2 4 2" xfId="50669"/>
    <cellStyle name="Comma [0] 3 4 14 4 4" xfId="50670"/>
    <cellStyle name="Comma [0] 3 4 14 4 5" xfId="50671"/>
    <cellStyle name="Comma [0] 3 4 14 5" xfId="50672"/>
    <cellStyle name="Comma [0] 3 4 14 5 2" xfId="50673"/>
    <cellStyle name="Comma [0] 3 4 14 5 2 2" xfId="50674"/>
    <cellStyle name="Comma [0] 3 4 14 5 3" xfId="50675"/>
    <cellStyle name="Comma [0] 3 4 14 5 4" xfId="50676"/>
    <cellStyle name="Comma [0] 3 4 14 5 5" xfId="50677"/>
    <cellStyle name="Comma [0] 3 4 14 6" xfId="50678"/>
    <cellStyle name="Comma [0] 3 4 14 6 2" xfId="50679"/>
    <cellStyle name="Comma [0] 3 4 14 7" xfId="50680"/>
    <cellStyle name="Comma [0] 3 4 14 7 2" xfId="50681"/>
    <cellStyle name="Comma [0] 3 4 14 8" xfId="50682"/>
    <cellStyle name="Comma [0] 3 4 15 10" xfId="50683"/>
    <cellStyle name="Comma [0] 3 4 20 2 2" xfId="50684"/>
    <cellStyle name="Comma [0] 3 4 15 2 2" xfId="50685"/>
    <cellStyle name="Comma [0] 3 4 15 2 2 2" xfId="50686"/>
    <cellStyle name="Comma [0] 4 3 14 2 2 5" xfId="50687"/>
    <cellStyle name="Comma [0] 3 4 15 2 2 2 2" xfId="50688"/>
    <cellStyle name="Comma [0] 3 4 15 2 2 3" xfId="50689"/>
    <cellStyle name="Comma [0] 3 4 15 2 2 4" xfId="50690"/>
    <cellStyle name="Comma [0] 3 4 15 2 2 5" xfId="50691"/>
    <cellStyle name="Comma [0] 3 4 15 2 3" xfId="50692"/>
    <cellStyle name="Comma [0] 3 4 15 2 3 2" xfId="50693"/>
    <cellStyle name="Comma [0] 4 3 2 7 3 2 2" xfId="50694"/>
    <cellStyle name="Comma [0] 3 4 15 2 4" xfId="50695"/>
    <cellStyle name="Comma [0] 4 3 2 7 3 2 2 2" xfId="50696"/>
    <cellStyle name="Comma [0] 3 4 15 2 4 2" xfId="50697"/>
    <cellStyle name="Comma [0] 4 3 2 7 3 2 4" xfId="50698"/>
    <cellStyle name="Comma [0] 3 4 15 2 6" xfId="50699"/>
    <cellStyle name="Comma [0] 5 2 10 2 2 2" xfId="50700"/>
    <cellStyle name="Comma [0] 4 3 2 7 3 2 5" xfId="50701"/>
    <cellStyle name="Comma [0] 3 4 15 2 7" xfId="50702"/>
    <cellStyle name="Comma [0] 3 4 20 3" xfId="50703"/>
    <cellStyle name="Comma [0] 3 4 15 3" xfId="50704"/>
    <cellStyle name="Comma [0] 3 4 15 3 2" xfId="50705"/>
    <cellStyle name="Comma [0] 3 4 15 3 2 2" xfId="50706"/>
    <cellStyle name="Comma [0] 4 3 15 2 2 5" xfId="50707"/>
    <cellStyle name="Comma [0] 3 4 15 3 2 2 2" xfId="50708"/>
    <cellStyle name="Comma [0] 3 4 15 3 2 3" xfId="50709"/>
    <cellStyle name="Comma [0] 3 4 15 3 2 4" xfId="50710"/>
    <cellStyle name="Comma [0] 3 4 15 3 2 5" xfId="50711"/>
    <cellStyle name="Comma [0] 3 5 2 2 6" xfId="50712"/>
    <cellStyle name="Comma [0] 3 4 15 3 4 2" xfId="50713"/>
    <cellStyle name="Comma [0] 3 4 15 3 7" xfId="50714"/>
    <cellStyle name="Comma [0] 3 4 20 4" xfId="50715"/>
    <cellStyle name="Comma [0] 3 4 15 4" xfId="50716"/>
    <cellStyle name="Comma [0] 3 4 15 4 2" xfId="50717"/>
    <cellStyle name="Comma [0] 3 4 15 4 2 2" xfId="50718"/>
    <cellStyle name="Comma [0] 4 3 2 7 3 4 2" xfId="50719"/>
    <cellStyle name="Comma [0] 3 4 15 4 4" xfId="50720"/>
    <cellStyle name="Comma [0] 3 4 15 4 5" xfId="50721"/>
    <cellStyle name="Comma [0] 3 4 20 5" xfId="50722"/>
    <cellStyle name="Comma [0] 3 4 15 5" xfId="50723"/>
    <cellStyle name="Comma [0] 3 4 15 5 2" xfId="50724"/>
    <cellStyle name="Comma [0] 3 4 15 5 2 2" xfId="50725"/>
    <cellStyle name="Comma [0] 3 4 15 5 4" xfId="50726"/>
    <cellStyle name="Comma [0] 3 4 15 5 5" xfId="50727"/>
    <cellStyle name="Comma [0] 3 4 15 6" xfId="50728"/>
    <cellStyle name="Comma [0] 3 4 15 6 2" xfId="50729"/>
    <cellStyle name="Comma [0] 3 4 15 7" xfId="50730"/>
    <cellStyle name="Comma [0] 3 4 15 7 2" xfId="50731"/>
    <cellStyle name="Comma [0] 3 4 15 8" xfId="50732"/>
    <cellStyle name="Comma [0] 3 4 16 2 2" xfId="50733"/>
    <cellStyle name="Comma [0] 3 4 16 2 2 2" xfId="50734"/>
    <cellStyle name="Comma [0] 3 4 16 2 3" xfId="50735"/>
    <cellStyle name="Comma [0] 4 3 2 7 4 2 2" xfId="50736"/>
    <cellStyle name="Comma [0] 3 4 16 2 4" xfId="50737"/>
    <cellStyle name="Comma [0] 3 4 16 3 2" xfId="50738"/>
    <cellStyle name="Comma [0] 3 4 16 4 2" xfId="50739"/>
    <cellStyle name="Comma [0] 3 4 16 5" xfId="50740"/>
    <cellStyle name="Comma [0] 3 4 16 6" xfId="50741"/>
    <cellStyle name="Comma [0] 3 4 16 7" xfId="50742"/>
    <cellStyle name="Comma [0] 3 4 22 2" xfId="50743"/>
    <cellStyle name="Comma [0] 3 4 17 2" xfId="50744"/>
    <cellStyle name="Comma [0] 3 4 17 2 2" xfId="50745"/>
    <cellStyle name="Comma [0] 3 4 17 2 2 2" xfId="50746"/>
    <cellStyle name="Comma [0] 3 4 17 2 3" xfId="50747"/>
    <cellStyle name="Comma [0] 4 3 2 7 5 2 2" xfId="50748"/>
    <cellStyle name="Comma [0] 3 4 17 2 4" xfId="50749"/>
    <cellStyle name="Comma [0] 3 4 17 2 5" xfId="50750"/>
    <cellStyle name="Comma [0] 3 4 17 3" xfId="50751"/>
    <cellStyle name="Comma [0] 3 4 17 3 2" xfId="50752"/>
    <cellStyle name="Comma [0] 5 7 2 3 2 2 2" xfId="50753"/>
    <cellStyle name="Comma [0] 3 4 17 4" xfId="50754"/>
    <cellStyle name="Comma [0] 3 4 17 4 2" xfId="50755"/>
    <cellStyle name="Comma [0] 3 4 17 5" xfId="50756"/>
    <cellStyle name="Comma [0] 3 4 17 6" xfId="50757"/>
    <cellStyle name="Comma [0] 3 6 8 5 2 2" xfId="50758"/>
    <cellStyle name="Comma [0] 3 4 17 7" xfId="50759"/>
    <cellStyle name="Comma [0] 3 4 18 2" xfId="50760"/>
    <cellStyle name="Comma [0] 3 4 18 2 2 2" xfId="50761"/>
    <cellStyle name="Comma [0] 3 4 18 2 5" xfId="50762"/>
    <cellStyle name="Comma [0] 3 4 18 3" xfId="50763"/>
    <cellStyle name="Comma [0] 3 4 18 3 2" xfId="50764"/>
    <cellStyle name="Comma [0] 3 4 18 4" xfId="50765"/>
    <cellStyle name="Comma [0] 3 4 18 4 2" xfId="50766"/>
    <cellStyle name="Comma [0] 3 4 18 5" xfId="50767"/>
    <cellStyle name="Comma [0] 3 4 18 6" xfId="50768"/>
    <cellStyle name="Comma [0] 3 4 18 7" xfId="50769"/>
    <cellStyle name="Comma [0] 3 4 19 2" xfId="50770"/>
    <cellStyle name="Comma [0] 3 4 19 3" xfId="50771"/>
    <cellStyle name="Comma [0] 3 4 19 4" xfId="50772"/>
    <cellStyle name="Comma [0] 3 4 19 5" xfId="50773"/>
    <cellStyle name="Comma [0] 3 4 2 10" xfId="50774"/>
    <cellStyle name="Comma [0] 3 4 2 10 2" xfId="50775"/>
    <cellStyle name="Comma [0] 3 4 2 10 2 2" xfId="50776"/>
    <cellStyle name="Comma [0] 3 4 2 10 2 3" xfId="50777"/>
    <cellStyle name="Comma [0] 3 4 2 10 2 4" xfId="50778"/>
    <cellStyle name="Comma [0] 3 4 2 10 3" xfId="50779"/>
    <cellStyle name="Comma [0] 3 4 2 10 4" xfId="50780"/>
    <cellStyle name="Comma [0] 3 4 2 10 5" xfId="50781"/>
    <cellStyle name="Comma [0] 3 4 2 10 7" xfId="50782"/>
    <cellStyle name="Comma [0] 3 4 2 11" xfId="50783"/>
    <cellStyle name="Comma [0] 3 4 2 11 2" xfId="50784"/>
    <cellStyle name="Comma [0] 3 4 2 11 2 2" xfId="50785"/>
    <cellStyle name="Comma [0] 3 4 2 11 3" xfId="50786"/>
    <cellStyle name="Comma [0] 3 4 2 11 4" xfId="50787"/>
    <cellStyle name="Comma [0] 3 4 2 11 5" xfId="50788"/>
    <cellStyle name="Comma [0] 3 4 2 11 6" xfId="50789"/>
    <cellStyle name="Comma [0] 3 4 2 11 7" xfId="50790"/>
    <cellStyle name="Comma [0] 3 4 2 12" xfId="50791"/>
    <cellStyle name="Comma [0] 3 4 2 12 2" xfId="50792"/>
    <cellStyle name="Comma [0] 3 4 2 12 2 2" xfId="50793"/>
    <cellStyle name="Comma [0] 3 4 2 12 3" xfId="50794"/>
    <cellStyle name="Comma [0] 3 4 2 12 4" xfId="50795"/>
    <cellStyle name="Comma [0] 3 4 2 12 5" xfId="50796"/>
    <cellStyle name="Comma [0] 3 4 2 13" xfId="50797"/>
    <cellStyle name="Comma [0] 3 4 2 13 2" xfId="50798"/>
    <cellStyle name="Comma [0] 3 4 2 13 2 2" xfId="50799"/>
    <cellStyle name="Comma [0] 3 4 2 13 3" xfId="50800"/>
    <cellStyle name="Comma [0] 3 4 2 13 4" xfId="50801"/>
    <cellStyle name="Comma [0] 3 4 2 13 5" xfId="50802"/>
    <cellStyle name="Comma [0] 3 4 2 14" xfId="50803"/>
    <cellStyle name="Comma [0] 3 4 2 15" xfId="50804"/>
    <cellStyle name="Comma [0] 3 4 2 16" xfId="50805"/>
    <cellStyle name="Comma [0] 3 4 2 2 10" xfId="50806"/>
    <cellStyle name="Comma [0] 3 4 9 3 6" xfId="50807"/>
    <cellStyle name="Comma [0] 3 4 2 2 2 2 2" xfId="50808"/>
    <cellStyle name="Comma [0] 3 4 9 3 6 2" xfId="50809"/>
    <cellStyle name="Comma [0] 3 4 2 2 2 2 2 2" xfId="50810"/>
    <cellStyle name="Comma [0] 3 4 9 3 7" xfId="50811"/>
    <cellStyle name="Comma [0] 3 4 2 2 2 2 3" xfId="50812"/>
    <cellStyle name="Comma [0] 3 4 9 3 8" xfId="50813"/>
    <cellStyle name="Comma [0] 3 4 2 2 2 2 4" xfId="50814"/>
    <cellStyle name="Comma [0] 3 4 9 3 9" xfId="50815"/>
    <cellStyle name="Comma [0] 3 4 2 2 2 2 5" xfId="50816"/>
    <cellStyle name="Comma [0] 4 3 6 18" xfId="50817"/>
    <cellStyle name="Comma [0] 3 4 9 4 6" xfId="50818"/>
    <cellStyle name="Comma [0] 3 4 2 2 2 3 2" xfId="50819"/>
    <cellStyle name="Comma [0] 3 4 9 5 6" xfId="50820"/>
    <cellStyle name="Comma [0] 3 4 2 2 2 4 2" xfId="50821"/>
    <cellStyle name="Comma [0] 3 4 2 2 3" xfId="50822"/>
    <cellStyle name="Comma [0] 3 4 2 2 3 2" xfId="50823"/>
    <cellStyle name="Comma [0] 3 4 2 2 3 2 2" xfId="50824"/>
    <cellStyle name="Comma [0] 3 4 2 2 3 2 2 2" xfId="50825"/>
    <cellStyle name="Comma [0] 3 4 2 2 3 2 3" xfId="50826"/>
    <cellStyle name="Comma [0] 3 4 2 2 3 2 4" xfId="50827"/>
    <cellStyle name="Comma [0] 3 4 2 2 3 3" xfId="50828"/>
    <cellStyle name="Comma [0] 3 4 2 2 3 3 2" xfId="50829"/>
    <cellStyle name="Comma [0] 3 4 2 2 3 4 2" xfId="50830"/>
    <cellStyle name="Comma [0] 3 4 2 2 4" xfId="50831"/>
    <cellStyle name="Comma [0] 3 4 2 2 4 2" xfId="50832"/>
    <cellStyle name="Comma [0] 3 4 2 2 4 3" xfId="50833"/>
    <cellStyle name="Comma [0] 3 4 2 2 4 4" xfId="50834"/>
    <cellStyle name="Comma [0] 3 4 2 2 5" xfId="50835"/>
    <cellStyle name="Comma [0] 3 4 2 2 5 2" xfId="50836"/>
    <cellStyle name="Comma [0] 3 4 2 2 5 3" xfId="50837"/>
    <cellStyle name="Comma [0] 3 4 2 2 5 4" xfId="50838"/>
    <cellStyle name="Comma [0] 3 4 2 2 6 2" xfId="50839"/>
    <cellStyle name="Comma [0] 3 4 2 2 7 2" xfId="50840"/>
    <cellStyle name="Comma [0] 3 4 2 2 8" xfId="50841"/>
    <cellStyle name="Comma [0] 3 4 2 2 9" xfId="50842"/>
    <cellStyle name="Comma [0] 3 4 2 3 10" xfId="50843"/>
    <cellStyle name="Comma [0] 3 4 2 3 2" xfId="50844"/>
    <cellStyle name="Comma [0] 3 4 2 3 2 2 2" xfId="50845"/>
    <cellStyle name="Comma [0] 3 4 2 3 2 2 2 2" xfId="50846"/>
    <cellStyle name="Comma [0] 3 4 2 3 2 2 3" xfId="50847"/>
    <cellStyle name="Comma [0] 3 4 2 3 2 2 4" xfId="50848"/>
    <cellStyle name="Comma [0] 3 4 2 3 2 2 5" xfId="50849"/>
    <cellStyle name="Comma [0] 3 4 2 3 2 3 2" xfId="50850"/>
    <cellStyle name="Comma [0] 3 4 2 3 2 6" xfId="50851"/>
    <cellStyle name="Comma [0] 3 4 2 3 2 7" xfId="50852"/>
    <cellStyle name="Comma [0] 3 4 2 3 3" xfId="50853"/>
    <cellStyle name="Comma [0] 3 4 2 3 3 2" xfId="50854"/>
    <cellStyle name="Comma [0] 3 4 2 3 3 2 2" xfId="50855"/>
    <cellStyle name="Comma [0] 3 4 2 3 3 2 2 2" xfId="50856"/>
    <cellStyle name="Comma [0] 3 4 2 3 3 2 3" xfId="50857"/>
    <cellStyle name="Comma [0] 3 4 2 3 3 2 4" xfId="50858"/>
    <cellStyle name="Comma [0] 3 4 2 3 3 3" xfId="50859"/>
    <cellStyle name="Comma [0] 3 4 2 3 3 4" xfId="50860"/>
    <cellStyle name="Comma [0] 3 4 2 3 3 5" xfId="50861"/>
    <cellStyle name="Comma [0] 3 4 2 3 3 6" xfId="50862"/>
    <cellStyle name="Comma [0] 3 4 2 3 3 7" xfId="50863"/>
    <cellStyle name="Comma [0] 3 4 2 3 4 2 2" xfId="50864"/>
    <cellStyle name="Comma [0] 3 4 2 3 4 5" xfId="50865"/>
    <cellStyle name="Comma [0] 3 4 2 3 5" xfId="50866"/>
    <cellStyle name="Comma [0] 3 4 2 3 5 2" xfId="50867"/>
    <cellStyle name="Comma [0] 3 4 2 3 5 2 2" xfId="50868"/>
    <cellStyle name="Comma [0] 3 4 2 3 5 3" xfId="50869"/>
    <cellStyle name="Comma [0] 3 4 2 3 5 4" xfId="50870"/>
    <cellStyle name="Comma [0] 3 4 2 3 6" xfId="50871"/>
    <cellStyle name="Comma [0] 3 4 2 3 6 2" xfId="50872"/>
    <cellStyle name="Comma [0] 3 4 2 3 7 2" xfId="50873"/>
    <cellStyle name="Comma [0] 3 4 2 3 8" xfId="50874"/>
    <cellStyle name="Comma [0] 3 4 2 3 9" xfId="50875"/>
    <cellStyle name="Comma [0] 3 4 2 4 10" xfId="50876"/>
    <cellStyle name="Comma [0] 3 4 2 4 2" xfId="50877"/>
    <cellStyle name="Comma [0] 3 4 2 4 2 2 2" xfId="50878"/>
    <cellStyle name="Comma [0] 3 4 2 4 2 2 2 2" xfId="50879"/>
    <cellStyle name="Comma [0] 3 4 2 4 2 2 3" xfId="50880"/>
    <cellStyle name="Comma [0] 3 4 2 4 2 2 4" xfId="50881"/>
    <cellStyle name="Comma [0] 3 4 2 4 2 2 5" xfId="50882"/>
    <cellStyle name="Comma [0] 3 4 2 4 2 3 2" xfId="50883"/>
    <cellStyle name="Comma [0] 4 3 3 3 2 2 4" xfId="50884"/>
    <cellStyle name="Comma [0] 3 4 2 4 2 4 2" xfId="50885"/>
    <cellStyle name="Comma [0] 3 4 2 4 2 5" xfId="50886"/>
    <cellStyle name="Comma [0] 3 4 2 4 2 6" xfId="50887"/>
    <cellStyle name="Comma [0] 3 4 2 4 2 7" xfId="50888"/>
    <cellStyle name="Comma [0] 3 4 2 4 3 2 2" xfId="50889"/>
    <cellStyle name="Comma [0] 3 4 2 4 3 2 2 2" xfId="50890"/>
    <cellStyle name="Comma [0] 3 4 2 4 3 2 3" xfId="50891"/>
    <cellStyle name="Comma [0] 3 4 2 4 3 2 4" xfId="50892"/>
    <cellStyle name="Comma [0] 3 4 2 4 3 3" xfId="50893"/>
    <cellStyle name="Comma [0] 3 4 2 4 3 4" xfId="50894"/>
    <cellStyle name="Comma [0] 4 3 3 3 3 2 4" xfId="50895"/>
    <cellStyle name="Comma [0] 3 4 2 4 3 4 2" xfId="50896"/>
    <cellStyle name="Comma [0] 3 4 2 4 3 5" xfId="50897"/>
    <cellStyle name="Comma [0] 3 4 2 4 3 6" xfId="50898"/>
    <cellStyle name="Comma [0] 3 4 2 4 3 7" xfId="50899"/>
    <cellStyle name="Comma [0] 3 4 2 4 4 5" xfId="50900"/>
    <cellStyle name="Comma [0] 3 4 2 4 5 2" xfId="50901"/>
    <cellStyle name="Comma [0] 3 4 2 4 5 3" xfId="50902"/>
    <cellStyle name="Comma [0] 3 4 2 4 5 4" xfId="50903"/>
    <cellStyle name="Comma [0] 3 4 2 4 6 2" xfId="50904"/>
    <cellStyle name="Comma [0] 3 4 2 4 7" xfId="50905"/>
    <cellStyle name="Comma [0] 3 4 2 4 7 2" xfId="50906"/>
    <cellStyle name="Comma [0] 3 4 2 4 8" xfId="50907"/>
    <cellStyle name="Comma [0] 3 4 2 4 9" xfId="50908"/>
    <cellStyle name="Comma [0] 4 3 4 5 4 2" xfId="50909"/>
    <cellStyle name="Comma [0] 3 4 2 5" xfId="50910"/>
    <cellStyle name="Comma [0] 3 4 2 5 10" xfId="50911"/>
    <cellStyle name="Comma [0] 4 3 4 5 4 2 2" xfId="50912"/>
    <cellStyle name="Comma [0] 3 4 2 5 2" xfId="50913"/>
    <cellStyle name="Comma [0] 3 4 2 5 2 2 2" xfId="50914"/>
    <cellStyle name="Comma [0] 3 4 2 5 2 2 2 2" xfId="50915"/>
    <cellStyle name="Comma [0] 3 4 2 5 2 2 3" xfId="50916"/>
    <cellStyle name="Comma [0] 4 4 14" xfId="50917"/>
    <cellStyle name="Comma [0] 3 4 2 5 2 3 2" xfId="50918"/>
    <cellStyle name="Comma [0] 4 3 3 4 2 2 4" xfId="50919"/>
    <cellStyle name="Comma [0] 3 4 2 5 2 4 2" xfId="50920"/>
    <cellStyle name="Comma [0] 3 4 2 5 2 5" xfId="50921"/>
    <cellStyle name="Comma [0] 3 4 2 5 2 6" xfId="50922"/>
    <cellStyle name="Comma [0] 3 4 5 11 5" xfId="50923"/>
    <cellStyle name="Comma [0] 3 4 2 5 3 2" xfId="50924"/>
    <cellStyle name="Comma [0] 3 4 2 5 3 2 2" xfId="50925"/>
    <cellStyle name="Comma [0] 3 4 2 5 3 2 2 2" xfId="50926"/>
    <cellStyle name="Comma [0] 3 4 2 5 3 2 3" xfId="50927"/>
    <cellStyle name="Comma [0] 3 4 5 11 6" xfId="50928"/>
    <cellStyle name="Comma [0] 3 4 2 5 3 3" xfId="50929"/>
    <cellStyle name="Comma [0] 3 4 5 11 7" xfId="50930"/>
    <cellStyle name="Comma [0] 3 4 2 5 3 4" xfId="50931"/>
    <cellStyle name="Comma [0] 4 3 3 4 3 2 4" xfId="50932"/>
    <cellStyle name="Comma [0] 3 4 2 5 3 4 2" xfId="50933"/>
    <cellStyle name="Comma [0] 3 4 2 5 3 5" xfId="50934"/>
    <cellStyle name="Comma [0] 3 4 2 5 3 6" xfId="50935"/>
    <cellStyle name="Comma [0] 3 4 2 5 5 3" xfId="50936"/>
    <cellStyle name="Comma [0] 3 4 2 5 5 4" xfId="50937"/>
    <cellStyle name="Comma [0] 3 4 2 5 7 2" xfId="50938"/>
    <cellStyle name="Comma [0] 4 3 4 5 4 3" xfId="50939"/>
    <cellStyle name="Comma [0] 3 4 2 6" xfId="50940"/>
    <cellStyle name="Comma [0] 3 4 2 6 10" xfId="50941"/>
    <cellStyle name="Comma [0] 3 4 2 6 2 2 2" xfId="50942"/>
    <cellStyle name="Comma [0] 3 4 2 6 2 2 2 2" xfId="50943"/>
    <cellStyle name="Comma [0] 3 4 2 6 2 2 3" xfId="50944"/>
    <cellStyle name="Comma [0] 3 4 2 6 2 2 4" xfId="50945"/>
    <cellStyle name="Comma [0] 3 4 2 6 2 2 5" xfId="50946"/>
    <cellStyle name="Comma [0] 3 4 2 6 2 3 2" xfId="50947"/>
    <cellStyle name="Comma [0] 3 4 2 6 3 2" xfId="50948"/>
    <cellStyle name="Comma [0] 3 4 2 6 3 2 2" xfId="50949"/>
    <cellStyle name="Comma [0] 3 4 2 6 3 2 2 2" xfId="50950"/>
    <cellStyle name="Comma [0] 3 4 2 6 3 2 3" xfId="50951"/>
    <cellStyle name="Comma [0] 3 4 2 6 3 2 4" xfId="50952"/>
    <cellStyle name="Comma [0] 3 4 2 6 3 3" xfId="50953"/>
    <cellStyle name="Comma [0] 4 3 3 5 3 2 4" xfId="50954"/>
    <cellStyle name="Comma [0] 3 4 2 6 3 4 2" xfId="50955"/>
    <cellStyle name="Comma [0] 3 4 2 6 3 5" xfId="50956"/>
    <cellStyle name="Comma [0] 3 4 2 6 3 6" xfId="50957"/>
    <cellStyle name="Comma [0] 3 4 2 6 4 3" xfId="50958"/>
    <cellStyle name="Comma [0] 5 5 4 2 2 2 2" xfId="50959"/>
    <cellStyle name="Comma [0] 3 4 2 6 5 2" xfId="50960"/>
    <cellStyle name="Comma [0] 3 4 2 6 5 3" xfId="50961"/>
    <cellStyle name="Comma [0] 3 4 2 6 5 4" xfId="50962"/>
    <cellStyle name="Comma [0] 3 4 2 6 6 2" xfId="50963"/>
    <cellStyle name="Comma [0] 3 4 2 6 7 2" xfId="50964"/>
    <cellStyle name="Comma [0] 5 5 4 2 2 5" xfId="50965"/>
    <cellStyle name="Comma [0] 3 4 9 7 4 2 2" xfId="50966"/>
    <cellStyle name="Comma [0] 3 4 2 6 8" xfId="50967"/>
    <cellStyle name="Comma [0] 4 3 4 5 4 4" xfId="50968"/>
    <cellStyle name="Comma [0] 3 4 2 7" xfId="50969"/>
    <cellStyle name="Comma [0] 3 4 2 7 10" xfId="50970"/>
    <cellStyle name="Comma [0] 3 4 2 7 2" xfId="50971"/>
    <cellStyle name="Comma [0] 3 4 2 7 2 2" xfId="50972"/>
    <cellStyle name="Comma [0] 3 4 2 7 2 2 2" xfId="50973"/>
    <cellStyle name="Comma [0] 3 4 2 7 2 2 2 2" xfId="50974"/>
    <cellStyle name="Comma [0] 3 4 2 7 2 2 3" xfId="50975"/>
    <cellStyle name="Comma [0] 3 4 2 7 2 2 5" xfId="50976"/>
    <cellStyle name="Comma [0] 3 4 2 7 3" xfId="50977"/>
    <cellStyle name="Comma [0] 3 4 2 7 3 2" xfId="50978"/>
    <cellStyle name="Comma [0] 3 4 2 7 3 2 2" xfId="50979"/>
    <cellStyle name="Comma [0] 3 4 2 7 3 2 2 2" xfId="50980"/>
    <cellStyle name="Comma [0] 3 4 2 7 3 2 3" xfId="50981"/>
    <cellStyle name="Comma [0] 3 4 2 7 3 2 4" xfId="50982"/>
    <cellStyle name="Comma [0] 4 3 3 6 3 2 4" xfId="50983"/>
    <cellStyle name="Comma [0] 3 4 2 7 3 4 2" xfId="50984"/>
    <cellStyle name="Comma [0] 3 4 2 7 3 6" xfId="50985"/>
    <cellStyle name="Comma [0] 3 4 2 7 4 2 2" xfId="50986"/>
    <cellStyle name="Comma [0] 3 4 2 7 4 5" xfId="50987"/>
    <cellStyle name="Comma [0] 3 4 2 7 5 2" xfId="50988"/>
    <cellStyle name="Comma [0] 3 4 2 7 5 2 2" xfId="50989"/>
    <cellStyle name="Comma [0] 3 4 2 7 5 3" xfId="50990"/>
    <cellStyle name="Comma [0] 3 4 2 7 5 4" xfId="50991"/>
    <cellStyle name="Comma [0] 3 4 2 7 6 2" xfId="50992"/>
    <cellStyle name="Comma [0] 3 4 2 7 7 2" xfId="50993"/>
    <cellStyle name="Comma [0] 3 4 2 7 8" xfId="50994"/>
    <cellStyle name="Comma [0] 4 3 4 5 4 5" xfId="50995"/>
    <cellStyle name="Comma [0] 3 4 2 8" xfId="50996"/>
    <cellStyle name="Comma [0] 3 4 2 8 10" xfId="50997"/>
    <cellStyle name="Comma [0] 3 4 2 8 2" xfId="50998"/>
    <cellStyle name="Comma [0] 5 8 7 2 2 5" xfId="50999"/>
    <cellStyle name="Comma [0] 3 4 2 8 2 2" xfId="51000"/>
    <cellStyle name="Comma [0] 3 4 2 8 2 2 2" xfId="51001"/>
    <cellStyle name="Comma [0] 3 4 2 8 2 2 2 2" xfId="51002"/>
    <cellStyle name="Comma [0] 3 4 2 8 2 2 3" xfId="51003"/>
    <cellStyle name="Comma [0] 3 4 2 8 2 2 5" xfId="51004"/>
    <cellStyle name="Comma [0] 3 4 2 8 3" xfId="51005"/>
    <cellStyle name="Comma [0] 3 4 2 8 3 2" xfId="51006"/>
    <cellStyle name="Comma [0] 3 4 2 8 3 2 2" xfId="51007"/>
    <cellStyle name="Comma [0] 3 4 2 8 3 2 2 2" xfId="51008"/>
    <cellStyle name="Comma [0] 3 4 2 8 3 2 3" xfId="51009"/>
    <cellStyle name="Comma [0] 3 4 2 8 3 2 4" xfId="51010"/>
    <cellStyle name="Comma [0] 4 3 3 7 3 2 4" xfId="51011"/>
    <cellStyle name="Comma [0] 3 4 2 8 3 4 2" xfId="51012"/>
    <cellStyle name="Comma [0] 3 4 2 8 3 5" xfId="51013"/>
    <cellStyle name="Comma [0] 3 4 2 8 3 6" xfId="51014"/>
    <cellStyle name="Comma [0] 3 4 2 8 5 2 2" xfId="51015"/>
    <cellStyle name="Comma [0] 3 4 2 8 5 3" xfId="51016"/>
    <cellStyle name="Comma [0] 3 4 2 8 5 4" xfId="51017"/>
    <cellStyle name="Comma [0] 3 4 2 8 5 5" xfId="51018"/>
    <cellStyle name="Comma [0] 3 4 2 8 7 2" xfId="51019"/>
    <cellStyle name="Comma [0] 3 4 2 9" xfId="51020"/>
    <cellStyle name="Comma [0] 3 4 2 9 2" xfId="51021"/>
    <cellStyle name="Comma [0] 5 8 7 3 2 5" xfId="51022"/>
    <cellStyle name="Comma [0] 3 4 2 9 2 2" xfId="51023"/>
    <cellStyle name="Comma [0] 3 4 2 9 3" xfId="51024"/>
    <cellStyle name="Comma [0] 3 4 2 9 3 2" xfId="51025"/>
    <cellStyle name="Comma [0] 3 4 25" xfId="51026"/>
    <cellStyle name="Comma [0] 3 4 3 10" xfId="51027"/>
    <cellStyle name="Comma [0] 3 4 3 10 2" xfId="51028"/>
    <cellStyle name="Comma [0] 3 4 3 10 2 2" xfId="51029"/>
    <cellStyle name="Comma [0] 3 4 3 10 2 3" xfId="51030"/>
    <cellStyle name="Comma [0] 3 4 3 10 2 4" xfId="51031"/>
    <cellStyle name="Comma [0] 3 4 3 10 2 5" xfId="51032"/>
    <cellStyle name="Comma [0] 3 5 6 4 2 2" xfId="51033"/>
    <cellStyle name="Comma [0] 3 4 3 10 3" xfId="51034"/>
    <cellStyle name="Comma [0] 3 4 3 10 4 2" xfId="51035"/>
    <cellStyle name="Comma [0] 4 11 3 3 2 2" xfId="51036"/>
    <cellStyle name="Comma [0] 3 4 3 10 5" xfId="51037"/>
    <cellStyle name="Comma [0] 4 11 3 3 2 3" xfId="51038"/>
    <cellStyle name="Comma [0] 3 4 3 10 6" xfId="51039"/>
    <cellStyle name="Comma [0] 4 11 3 3 2 4" xfId="51040"/>
    <cellStyle name="Comma [0] 3 4 3 10 7" xfId="51041"/>
    <cellStyle name="Comma [0] 3 4 3 11" xfId="51042"/>
    <cellStyle name="Comma [0] 3 4 3 11 2" xfId="51043"/>
    <cellStyle name="Comma [0] 3 4 3 11 2 2" xfId="51044"/>
    <cellStyle name="Comma [0] 3 4 3 11 2 2 2" xfId="51045"/>
    <cellStyle name="Comma [0] 3 4 3 11 2 3" xfId="51046"/>
    <cellStyle name="Comma [0] 3 4 3 11 3" xfId="51047"/>
    <cellStyle name="Comma [0] 3 4 3 11 4" xfId="51048"/>
    <cellStyle name="Comma [0] 4 11 3 3 3 2" xfId="51049"/>
    <cellStyle name="Comma [0] 3 4 3 11 5" xfId="51050"/>
    <cellStyle name="Comma [0] 3 4 3 11 6" xfId="51051"/>
    <cellStyle name="Comma [0] 3 4 3 11 7" xfId="51052"/>
    <cellStyle name="Comma [0] 3 4 3 12 2" xfId="51053"/>
    <cellStyle name="Comma [0] 3 4 3 12 2 2" xfId="51054"/>
    <cellStyle name="Comma [0] 3 4 3 12 3" xfId="51055"/>
    <cellStyle name="Comma [0] 3 4 3 12 4" xfId="51056"/>
    <cellStyle name="Comma [0] 4 11 3 3 4 2" xfId="51057"/>
    <cellStyle name="Comma [0] 3 4 3 12 5" xfId="51058"/>
    <cellStyle name="Comma [0] 3 4 3 13" xfId="51059"/>
    <cellStyle name="Comma [0] 3 4 3 13 2" xfId="51060"/>
    <cellStyle name="Comma [0] 3 4 3 13 2 2" xfId="51061"/>
    <cellStyle name="Comma [0] 3 4 3 13 3" xfId="51062"/>
    <cellStyle name="Comma [0] 3 4 3 13 4" xfId="51063"/>
    <cellStyle name="Comma [0] 3 4 3 13 5" xfId="51064"/>
    <cellStyle name="Comma [0] 3 4 3 14" xfId="51065"/>
    <cellStyle name="Comma [0] 3 4 3 15" xfId="51066"/>
    <cellStyle name="Comma [0] 3 4 3 15 2" xfId="51067"/>
    <cellStyle name="Comma [0] 3 4 3 2 10" xfId="51068"/>
    <cellStyle name="Comma [0] 3 4 3 2 2 2 2" xfId="51069"/>
    <cellStyle name="Comma [0] 3 4 3 2 2 2 3" xfId="51070"/>
    <cellStyle name="Comma [0] 3 4 3 2 2 2 4" xfId="51071"/>
    <cellStyle name="Comma [0] 3 4 3 2 2 2 5" xfId="51072"/>
    <cellStyle name="Comma [0] 3 4 3 2 2 3 2" xfId="51073"/>
    <cellStyle name="Comma [0] 3 4 3 2 2 4 2" xfId="51074"/>
    <cellStyle name="Comma [0] 3 4 3 2 2 6" xfId="51075"/>
    <cellStyle name="Comma [0] 3 4 3 2 2 7" xfId="51076"/>
    <cellStyle name="Comma [0] 3 4 3 2 3" xfId="51077"/>
    <cellStyle name="Comma [0] 3 4 3 2 3 2" xfId="51078"/>
    <cellStyle name="Comma [0] 4 3 2 11 4" xfId="51079"/>
    <cellStyle name="Comma [0] 3 4 3 2 3 2 2" xfId="51080"/>
    <cellStyle name="Comma [0] 4 3 2 11 5" xfId="51081"/>
    <cellStyle name="Comma [0] 3 4 3 2 3 2 3" xfId="51082"/>
    <cellStyle name="Comma [0] 4 3 2 11 6" xfId="51083"/>
    <cellStyle name="Comma [0] 3 4 3 2 3 2 4" xfId="51084"/>
    <cellStyle name="Comma [0] 3 4 3 2 3 3" xfId="51085"/>
    <cellStyle name="Comma [0] 4 3 2 12 4" xfId="51086"/>
    <cellStyle name="Comma [0] 3 4 3 2 3 3 2" xfId="51087"/>
    <cellStyle name="Comma [0] 3 4 3 2 3 4" xfId="51088"/>
    <cellStyle name="Comma [0] 4 3 2 13 4" xfId="51089"/>
    <cellStyle name="Comma [0] 3 4 3 2 3 4 2" xfId="51090"/>
    <cellStyle name="Comma [0] 3 4 3 2 3 5" xfId="51091"/>
    <cellStyle name="Comma [0] 3 4 3 2 3 6" xfId="51092"/>
    <cellStyle name="Comma [0] 3 4 3 2 3 7" xfId="51093"/>
    <cellStyle name="Comma [0] 3 4 3 2 4" xfId="51094"/>
    <cellStyle name="Comma [0] 3 4 3 2 4 2" xfId="51095"/>
    <cellStyle name="Comma [0] 3 4 3 2 4 2 2" xfId="51096"/>
    <cellStyle name="Comma [0] 3 4 3 2 4 3" xfId="51097"/>
    <cellStyle name="Comma [0] 3 4 3 2 4 4" xfId="51098"/>
    <cellStyle name="Comma [0] 3 4 3 2 4 5" xfId="51099"/>
    <cellStyle name="Comma [0] 3 4 3 2 5" xfId="51100"/>
    <cellStyle name="Comma [0] 3 4 3 2 5 2" xfId="51101"/>
    <cellStyle name="Comma [0] 3 4 3 2 5 2 2" xfId="51102"/>
    <cellStyle name="Comma [0] 3 4 3 2 5 3" xfId="51103"/>
    <cellStyle name="Comma [0] 3 4 3 2 5 4" xfId="51104"/>
    <cellStyle name="Comma [0] 3 4 3 2 6" xfId="51105"/>
    <cellStyle name="Comma [0] 4 3 23" xfId="51106"/>
    <cellStyle name="Comma [0] 4 3 18" xfId="51107"/>
    <cellStyle name="Comma [0] 3 4 3 2 6 2" xfId="51108"/>
    <cellStyle name="Comma [0] 3 4 3 2 7" xfId="51109"/>
    <cellStyle name="Comma [0] 3 4 3 2 7 2" xfId="51110"/>
    <cellStyle name="Comma [0] 3 4 3 2 8" xfId="51111"/>
    <cellStyle name="Comma [0] 3 4 3 3 2" xfId="51112"/>
    <cellStyle name="Comma [0] 3 4 3 3 2 2 2" xfId="51113"/>
    <cellStyle name="Comma [0] 3 4 3 3 2 2 3" xfId="51114"/>
    <cellStyle name="Comma [0] 3 4 3 3 2 2 4" xfId="51115"/>
    <cellStyle name="Comma [0] 3 4 3 3 2 2 5" xfId="51116"/>
    <cellStyle name="Comma [0] 3 4 3 3 2 3 2" xfId="51117"/>
    <cellStyle name="Comma [0] 4 3 4 2 2 2 4" xfId="51118"/>
    <cellStyle name="Comma [0] 3 4 3 3 2 4 2" xfId="51119"/>
    <cellStyle name="Comma [0] 3 4 3 3 2 6" xfId="51120"/>
    <cellStyle name="Comma [0] 3 4 3 3 2 7" xfId="51121"/>
    <cellStyle name="Comma [0] 3 4 3 3 3" xfId="51122"/>
    <cellStyle name="Comma [0] 3 4 3 3 3 2" xfId="51123"/>
    <cellStyle name="Comma [0] 4 3 7 11 4" xfId="51124"/>
    <cellStyle name="Comma [0] 3 4 3 3 3 2 2" xfId="51125"/>
    <cellStyle name="Comma [0] 4 3 7 11 5" xfId="51126"/>
    <cellStyle name="Comma [0] 3 4 3 3 3 2 3" xfId="51127"/>
    <cellStyle name="Comma [0] 4 3 7 11 6" xfId="51128"/>
    <cellStyle name="Comma [0] 3 4 3 3 3 2 4" xfId="51129"/>
    <cellStyle name="Comma [0] 3 4 3 3 3 3" xfId="51130"/>
    <cellStyle name="Comma [0] 3 4 3 3 3 4" xfId="51131"/>
    <cellStyle name="Comma [0] 4 3 7 13 4" xfId="51132"/>
    <cellStyle name="Comma [0] 4 3 4 2 3 2 4" xfId="51133"/>
    <cellStyle name="Comma [0] 3 4 3 3 3 4 2" xfId="51134"/>
    <cellStyle name="Comma [0] 3 4 3 3 3 5" xfId="51135"/>
    <cellStyle name="Comma [0] 3 4 3 3 3 6" xfId="51136"/>
    <cellStyle name="Comma [0] 3 4 3 3 3 7" xfId="51137"/>
    <cellStyle name="Comma [0] 3 4 3 6 5 2 2" xfId="51138"/>
    <cellStyle name="Comma [0] 3 4 3 3 4" xfId="51139"/>
    <cellStyle name="Comma [0] 3 4 3 3 4 2 2" xfId="51140"/>
    <cellStyle name="Comma [0] 3 4 3 3 4 5" xfId="51141"/>
    <cellStyle name="Comma [0] 3 4 3 3 5" xfId="51142"/>
    <cellStyle name="Comma [0] 3 4 3 3 5 2" xfId="51143"/>
    <cellStyle name="Comma [0] 3 4 3 3 5 2 2" xfId="51144"/>
    <cellStyle name="Comma [0] 3 4 3 3 5 3" xfId="51145"/>
    <cellStyle name="Comma [0] 3 4 3 3 5 4" xfId="51146"/>
    <cellStyle name="Comma [0] 3 4 3 3 6" xfId="51147"/>
    <cellStyle name="Comma [0] 4 8 18" xfId="51148"/>
    <cellStyle name="Comma [0] 3 4 3 3 6 2" xfId="51149"/>
    <cellStyle name="Comma [0] 4 2 3 5 2 2 2" xfId="51150"/>
    <cellStyle name="Comma [0] 3 4 3 3 7" xfId="51151"/>
    <cellStyle name="Comma [0] 4 2 3 5 2 2 2 2" xfId="51152"/>
    <cellStyle name="Comma [0] 3 4 3 3 7 2" xfId="51153"/>
    <cellStyle name="Comma [0] 4 2 3 5 2 2 3" xfId="51154"/>
    <cellStyle name="Comma [0] 3 4 3 3 8" xfId="51155"/>
    <cellStyle name="Comma [0] 3 4 3 4 10" xfId="51156"/>
    <cellStyle name="Comma [0] 3 4 3 4 2" xfId="51157"/>
    <cellStyle name="Comma [0] 3 4 3 4 2 2 2" xfId="51158"/>
    <cellStyle name="Comma [0] 4 5 11 4 2" xfId="51159"/>
    <cellStyle name="Comma [0] 3 4 3 4 2 2 3" xfId="51160"/>
    <cellStyle name="Comma [0] 3 4 3 4 2 2 4" xfId="51161"/>
    <cellStyle name="Comma [0] 3 4 3 4 2 2 5" xfId="51162"/>
    <cellStyle name="Comma [0] 3 4 3 4 2 3 2" xfId="51163"/>
    <cellStyle name="Comma [0] 4 3 4 3 2 2 4" xfId="51164"/>
    <cellStyle name="Comma [0] 3 4 3 4 2 4 2" xfId="51165"/>
    <cellStyle name="Comma [0] 4 10 7 7 2" xfId="51166"/>
    <cellStyle name="Comma [0] 3 4 3 4 2 5" xfId="51167"/>
    <cellStyle name="Comma [0] 3 4 3 4 2 6" xfId="51168"/>
    <cellStyle name="Comma [0] 3 4 3 4 2 7" xfId="51169"/>
    <cellStyle name="Comma [0] 3 4 3 4 3 2 2" xfId="51170"/>
    <cellStyle name="Comma [0] 3 4 3 4 3 2 3" xfId="51171"/>
    <cellStyle name="Comma [0] 3 4 3 4 3 2 4" xfId="51172"/>
    <cellStyle name="Comma [0] 3 4 3 4 3 4" xfId="51173"/>
    <cellStyle name="Comma [0] 4 3 4 3 3 2 4" xfId="51174"/>
    <cellStyle name="Comma [0] 3 4 3 4 3 4 2" xfId="51175"/>
    <cellStyle name="Comma [0] 3 4 3 4 3 5" xfId="51176"/>
    <cellStyle name="Comma [0] 3 4 3 4 3 6" xfId="51177"/>
    <cellStyle name="Comma [0] 3 4 3 4 3 7" xfId="51178"/>
    <cellStyle name="Comma [0] 3 4 3 4 4" xfId="51179"/>
    <cellStyle name="Comma [0] 3 4 3 4 4 5" xfId="51180"/>
    <cellStyle name="Comma [0] 3 4 3 4 5" xfId="51181"/>
    <cellStyle name="Comma [0] 3 4 3 4 5 2" xfId="51182"/>
    <cellStyle name="Comma [0] 3 4 3 4 5 3" xfId="51183"/>
    <cellStyle name="Comma [0] 3 4 3 4 5 4" xfId="51184"/>
    <cellStyle name="Comma [0] 3 4 3 4 6" xfId="51185"/>
    <cellStyle name="Comma [0] 3 4 3 4 6 2" xfId="51186"/>
    <cellStyle name="Comma [0] 4 2 3 5 2 3 2" xfId="51187"/>
    <cellStyle name="Comma [0] 3 4 3 4 7" xfId="51188"/>
    <cellStyle name="Comma [0] 3 4 3 4 7 2" xfId="51189"/>
    <cellStyle name="Comma [0] 3 4 3 4 8" xfId="51190"/>
    <cellStyle name="Comma [0] 3 4 3 4 9" xfId="51191"/>
    <cellStyle name="Comma [0] 4 3 4 5 5 2" xfId="51192"/>
    <cellStyle name="Comma [0] 3 4 3 5" xfId="51193"/>
    <cellStyle name="Comma [0] 4 10 7 4 2 2" xfId="51194"/>
    <cellStyle name="Comma [0] 3 4 3 5 10" xfId="51195"/>
    <cellStyle name="Comma [0] 4 3 4 5 5 2 2" xfId="51196"/>
    <cellStyle name="Comma [0] 3 4 3 5 2" xfId="51197"/>
    <cellStyle name="Comma [0] 3 4 3 5 2 2 2" xfId="51198"/>
    <cellStyle name="Comma [0] 3 4 3 5 2 2 3" xfId="51199"/>
    <cellStyle name="Comma [0] 3 4 3 5 2 2 5" xfId="51200"/>
    <cellStyle name="Comma [0] 3 4 3 5 2 3 2" xfId="51201"/>
    <cellStyle name="Comma [0] 4 3 4 4 2 2 4" xfId="51202"/>
    <cellStyle name="Comma [0] 3 4 3 5 2 4 2" xfId="51203"/>
    <cellStyle name="Comma [0] 3 4 3 5 2 5" xfId="51204"/>
    <cellStyle name="Comma [0] 3 4 3 5 2 6" xfId="51205"/>
    <cellStyle name="Comma [0] 3 4 3 5 3" xfId="51206"/>
    <cellStyle name="Comma [0] 3 4 3 5 3 2 2" xfId="51207"/>
    <cellStyle name="Comma [0] 3 4 3 5 3 2 3" xfId="51208"/>
    <cellStyle name="Comma [0] 3 4 3 5 3 2 4" xfId="51209"/>
    <cellStyle name="Comma [0] 3 4 3 5 3 4" xfId="51210"/>
    <cellStyle name="Comma [0] 4 3 4 4 3 2 4" xfId="51211"/>
    <cellStyle name="Comma [0] 3 4 3 5 3 4 2" xfId="51212"/>
    <cellStyle name="Comma [0] 3 4 3 5 3 5" xfId="51213"/>
    <cellStyle name="Comma [0] 3 4 3 5 3 6" xfId="51214"/>
    <cellStyle name="Comma [0] 3 4 3 5 4" xfId="51215"/>
    <cellStyle name="Comma [0] 3 4 3 5 4 2" xfId="51216"/>
    <cellStyle name="Comma [0] 3 4 3 5 4 3" xfId="51217"/>
    <cellStyle name="Comma [0] 3 4 3 5 4 4" xfId="51218"/>
    <cellStyle name="Comma [0] 3 4 3 5 4 5" xfId="51219"/>
    <cellStyle name="Comma [0] 3 4 3 5 5" xfId="51220"/>
    <cellStyle name="Comma [0] 3 4 3 5 5 2" xfId="51221"/>
    <cellStyle name="Comma [0] 3 4 3 5 5 3" xfId="51222"/>
    <cellStyle name="Comma [0] 3 4 3 5 5 4" xfId="51223"/>
    <cellStyle name="Comma [0] 3 4 3 5 6" xfId="51224"/>
    <cellStyle name="Comma [0] 3 4 3 5 6 2" xfId="51225"/>
    <cellStyle name="Comma [0] 4 2 3 5 2 4 2" xfId="51226"/>
    <cellStyle name="Comma [0] 3 4 3 5 7" xfId="51227"/>
    <cellStyle name="Comma [0] 3 4 3 5 7 2" xfId="51228"/>
    <cellStyle name="Comma [0] 3 4 3 5 8" xfId="51229"/>
    <cellStyle name="Comma [0] 3 6 2 10" xfId="51230"/>
    <cellStyle name="Comma [0] 3 4 3 5 9" xfId="51231"/>
    <cellStyle name="Comma [0] 4 3 4 5 5 3" xfId="51232"/>
    <cellStyle name="Comma [0] 3 4 3 6" xfId="51233"/>
    <cellStyle name="Comma [0] 3 4 3 6 10" xfId="51234"/>
    <cellStyle name="Comma [0] 3 4 3 6 2" xfId="51235"/>
    <cellStyle name="Comma [0] 3 4 3 6 2 2 2" xfId="51236"/>
    <cellStyle name="Comma [0] 3 4 3 6 2 2 3" xfId="51237"/>
    <cellStyle name="Comma [0] 3 4 3 6 2 2 5" xfId="51238"/>
    <cellStyle name="Comma [0] 3 4 3 6 2 3 2" xfId="51239"/>
    <cellStyle name="Comma [0] 3 4 3 6 3" xfId="51240"/>
    <cellStyle name="Comma [0] 3 4 3 6 3 2" xfId="51241"/>
    <cellStyle name="Comma [0] 3 4 3 6 3 2 2" xfId="51242"/>
    <cellStyle name="Comma [0] 3 4 3 6 3 2 3" xfId="51243"/>
    <cellStyle name="Comma [0] 3 4 3 6 3 2 4" xfId="51244"/>
    <cellStyle name="Comma [0] 3 4 3 6 3 3" xfId="51245"/>
    <cellStyle name="Comma [0] 4 3 4 5 3 2 4" xfId="51246"/>
    <cellStyle name="Comma [0] 3 4 3 6 3 4 2" xfId="51247"/>
    <cellStyle name="Comma [0] 3 4 3 6 3 5" xfId="51248"/>
    <cellStyle name="Comma [0] 3 4 3 6 3 6" xfId="51249"/>
    <cellStyle name="Comma [0] 3 4 3 6 5 3" xfId="51250"/>
    <cellStyle name="Comma [0] 3 4 3 6 5 4" xfId="51251"/>
    <cellStyle name="Comma [0] 3 4 3 6 7 2" xfId="51252"/>
    <cellStyle name="Comma [0] 4 3 4 5 5 4" xfId="51253"/>
    <cellStyle name="Comma [0] 3 4 3 7" xfId="51254"/>
    <cellStyle name="Comma [0] 3 4 3 7 10" xfId="51255"/>
    <cellStyle name="Comma [0] 3 4 3 7 2" xfId="51256"/>
    <cellStyle name="Comma [0] 3 4 3 7 2 2" xfId="51257"/>
    <cellStyle name="Comma [0] 3 4 3 7 2 2 2" xfId="51258"/>
    <cellStyle name="Comma [0] 3 4 3 7 2 2 3" xfId="51259"/>
    <cellStyle name="Comma [0] 3 4 3 7 2 2 5" xfId="51260"/>
    <cellStyle name="Comma [0] 3 4 3 7 3" xfId="51261"/>
    <cellStyle name="Comma [0] 3 4 3 7 3 2" xfId="51262"/>
    <cellStyle name="Comma [0] 3 4 3 7 3 2 2" xfId="51263"/>
    <cellStyle name="Comma [0] 3 4 3 7 3 2 3" xfId="51264"/>
    <cellStyle name="Comma [0] 3 4 3 7 3 2 4" xfId="51265"/>
    <cellStyle name="Comma [0] 4 3 4 6 3 2 4" xfId="51266"/>
    <cellStyle name="Comma [0] 3 4 3 7 3 4 2" xfId="51267"/>
    <cellStyle name="Comma [0] 3 4 3 7 3 6" xfId="51268"/>
    <cellStyle name="Comma [0] 3 5 3 3 4" xfId="51269"/>
    <cellStyle name="Comma [0] 3 4 3 7 5 2 2" xfId="51270"/>
    <cellStyle name="Comma [0] 3 4 3 7 5 3" xfId="51271"/>
    <cellStyle name="Comma [0] 3 4 3 7 5 4" xfId="51272"/>
    <cellStyle name="Comma [0] 3 4 3 7 7 2" xfId="51273"/>
    <cellStyle name="Comma [0] 4 3 4 5 5 5" xfId="51274"/>
    <cellStyle name="Comma [0] 3 4 3 8" xfId="51275"/>
    <cellStyle name="Comma [0] 3 4 3 8 2" xfId="51276"/>
    <cellStyle name="Comma [0] 3 4 3 8 2 2" xfId="51277"/>
    <cellStyle name="Comma [0] 3 4 3 8 2 2 2" xfId="51278"/>
    <cellStyle name="Comma [0] 3 4 3 8 2 2 2 2" xfId="51279"/>
    <cellStyle name="Comma [0] 3 4 3 8 2 2 3" xfId="51280"/>
    <cellStyle name="Comma [0] 3 4 3 8 2 2 5" xfId="51281"/>
    <cellStyle name="Comma [0] 3 4 3 8 3" xfId="51282"/>
    <cellStyle name="Comma [0] 3 4 3 8 3 2" xfId="51283"/>
    <cellStyle name="Comma [0] 3 4 3 8 3 2 2" xfId="51284"/>
    <cellStyle name="Comma [0] 3 4 3 8 3 2 2 2" xfId="51285"/>
    <cellStyle name="Comma [0] 3 4 3 8 3 2 3" xfId="51286"/>
    <cellStyle name="Comma [0] 3 4 3 8 3 2 4" xfId="51287"/>
    <cellStyle name="Comma [0] 4 3 4 7 3 2 4" xfId="51288"/>
    <cellStyle name="Comma [0] 3 4 3 8 3 4 2" xfId="51289"/>
    <cellStyle name="Comma [0] 3 4 3 8 3 5" xfId="51290"/>
    <cellStyle name="Comma [0] 3 4 3 8 3 6" xfId="51291"/>
    <cellStyle name="Comma [0] 3 6 3 3 4" xfId="51292"/>
    <cellStyle name="Comma [0] 3 4 3 8 5 2 2" xfId="51293"/>
    <cellStyle name="Comma [0] 3 4 3 8 5 3" xfId="51294"/>
    <cellStyle name="Comma [0] 3 4 3 8 5 4" xfId="51295"/>
    <cellStyle name="Comma [0] 3 4 3 8 5 5" xfId="51296"/>
    <cellStyle name="Comma [0] 3 4 3 8 7 2" xfId="51297"/>
    <cellStyle name="Comma [0] 4 9 5 5 2 2" xfId="51298"/>
    <cellStyle name="Comma [0] 3 4 3 9" xfId="51299"/>
    <cellStyle name="Comma [0] 4 2 2 14" xfId="51300"/>
    <cellStyle name="Comma [0] 3 4 3 9 2" xfId="51301"/>
    <cellStyle name="Comma [0] 4 2 2 14 2" xfId="51302"/>
    <cellStyle name="Comma [0] 3 4 3 9 2 2" xfId="51303"/>
    <cellStyle name="Comma [0] 3 4 3 9 2 2 2" xfId="51304"/>
    <cellStyle name="Comma [0] 4 2 2 15" xfId="51305"/>
    <cellStyle name="Comma [0] 3 4 3 9 3" xfId="51306"/>
    <cellStyle name="Comma [0] 4 2 2 15 2" xfId="51307"/>
    <cellStyle name="Comma [0] 3 4 3 9 3 2" xfId="51308"/>
    <cellStyle name="Comma [0] 3 4 4 10" xfId="51309"/>
    <cellStyle name="Comma [0] 3 4 4 10 2" xfId="51310"/>
    <cellStyle name="Comma [0] 3 4 4 10 3" xfId="51311"/>
    <cellStyle name="Comma [0] 3 4 4 11" xfId="51312"/>
    <cellStyle name="Comma [0] 3 4 4 11 5" xfId="51313"/>
    <cellStyle name="Comma [0] 3 4 4 11 6" xfId="51314"/>
    <cellStyle name="Comma [0] 3 4 4 11 7" xfId="51315"/>
    <cellStyle name="Comma [0] 3 4 4 12 5" xfId="51316"/>
    <cellStyle name="Comma [0] 3 4 4 13" xfId="51317"/>
    <cellStyle name="Comma [0] 3 4 4 13 5" xfId="51318"/>
    <cellStyle name="Comma [0] 3 4 4 14" xfId="51319"/>
    <cellStyle name="Comma [0] 3 4 4 15" xfId="51320"/>
    <cellStyle name="Comma [0] 3 4 4 16" xfId="51321"/>
    <cellStyle name="Comma [0] 4 2 3 7 6 2" xfId="51322"/>
    <cellStyle name="Comma [0] 3 4 6 2 3 4 2" xfId="51323"/>
    <cellStyle name="Comma [0] 3 4 4 18" xfId="51324"/>
    <cellStyle name="Comma [0] 3 4 4 2 10" xfId="51325"/>
    <cellStyle name="Comma [0] 3 4 4 2 5 5" xfId="51326"/>
    <cellStyle name="Comma [0] 3 4 4 2 2" xfId="51327"/>
    <cellStyle name="Comma [0] 4 2 5 11 2" xfId="51328"/>
    <cellStyle name="Comma [0] 3 4 4 2 2 2 2" xfId="51329"/>
    <cellStyle name="Comma [0] 4 2 5 11 3" xfId="51330"/>
    <cellStyle name="Comma [0] 3 4 4 2 2 2 3" xfId="51331"/>
    <cellStyle name="Comma [0] 4 2 5 11 4" xfId="51332"/>
    <cellStyle name="Comma [0] 3 4 4 2 2 2 4" xfId="51333"/>
    <cellStyle name="Comma [0] 4 2 5 11 5" xfId="51334"/>
    <cellStyle name="Comma [0] 4 11 2 4 2" xfId="51335"/>
    <cellStyle name="Comma [0] 3 4 4 2 2 2 5" xfId="51336"/>
    <cellStyle name="Comma [0] 4 2 5 12 2" xfId="51337"/>
    <cellStyle name="Comma [0] 3 4 4 2 2 3 2" xfId="51338"/>
    <cellStyle name="Comma [0] 4 2 5 13 2" xfId="51339"/>
    <cellStyle name="Comma [0] 3 4 4 2 2 4 2" xfId="51340"/>
    <cellStyle name="Comma [0] 4 2 5 15" xfId="51341"/>
    <cellStyle name="Comma [0] 3 4 4 2 2 6" xfId="51342"/>
    <cellStyle name="Comma [0] 4 2 5 16" xfId="51343"/>
    <cellStyle name="Comma [0] 3 4 4 2 2 7" xfId="51344"/>
    <cellStyle name="Comma [0] 3 4 4 2 3" xfId="51345"/>
    <cellStyle name="Comma [0] 3 4 4 2 3 2" xfId="51346"/>
    <cellStyle name="Comma [0] 3 4 4 2 3 3" xfId="51347"/>
    <cellStyle name="Comma [0] 3 4 4 2 3 4" xfId="51348"/>
    <cellStyle name="Comma [0] 3 4 4 2 3 5" xfId="51349"/>
    <cellStyle name="Comma [0] 3 4 4 2 3 6" xfId="51350"/>
    <cellStyle name="Comma [0] 3 4 4 2 3 7" xfId="51351"/>
    <cellStyle name="Comma [0] 3 4 4 2 4" xfId="51352"/>
    <cellStyle name="Comma [0] 3 4 4 2 4 2" xfId="51353"/>
    <cellStyle name="Comma [0] 3 4 5 8 2 2 2 2" xfId="51354"/>
    <cellStyle name="Comma [0] 3 4 4 2 4 3" xfId="51355"/>
    <cellStyle name="Comma [0] 3 4 4 2 4 4" xfId="51356"/>
    <cellStyle name="Comma [0] 3 4 4 2 4 5" xfId="51357"/>
    <cellStyle name="Comma [0] 3 4 4 2 5" xfId="51358"/>
    <cellStyle name="Comma [0] 3 4 4 2 5 2" xfId="51359"/>
    <cellStyle name="Comma [0] 3 4 4 2 5 3" xfId="51360"/>
    <cellStyle name="Comma [0] 3 4 4 2 5 4" xfId="51361"/>
    <cellStyle name="Comma [0] 3 4 4 2 6" xfId="51362"/>
    <cellStyle name="Comma [0] 3 4 4 2 6 2" xfId="51363"/>
    <cellStyle name="Comma [0] 3 4 4 2 7" xfId="51364"/>
    <cellStyle name="Comma [0] 4 2 6 11" xfId="51365"/>
    <cellStyle name="Comma [0] 3 4 4 2 7 2" xfId="51366"/>
    <cellStyle name="Comma [0] 3 4 4 3" xfId="51367"/>
    <cellStyle name="Comma [0] 3 4 4 3 10" xfId="51368"/>
    <cellStyle name="Comma [0] 3 4 4 3 2" xfId="51369"/>
    <cellStyle name="Comma [0] 3 4 4 3 2 2 2" xfId="51370"/>
    <cellStyle name="Comma [0] 3 4 4 3 2 2 3" xfId="51371"/>
    <cellStyle name="Comma [0] 3 4 4 3 2 2 4" xfId="51372"/>
    <cellStyle name="Comma [0] 4 12 2 4 2" xfId="51373"/>
    <cellStyle name="Comma [0] 3 4 4 3 2 2 5" xfId="51374"/>
    <cellStyle name="Comma [0] 3 4 4 3 2 3 2" xfId="51375"/>
    <cellStyle name="Comma [0] 4 3 5 2 2 2 4" xfId="51376"/>
    <cellStyle name="Comma [0] 3 4 4 3 2 4 2" xfId="51377"/>
    <cellStyle name="Comma [0] 3 4 4 3 2 6" xfId="51378"/>
    <cellStyle name="Comma [0] 3 4 4 3 2 7" xfId="51379"/>
    <cellStyle name="Comma [0] 3 4 4 3 3" xfId="51380"/>
    <cellStyle name="Comma [0] 3 4 4 3 3 2" xfId="51381"/>
    <cellStyle name="Comma [0] 3 4 4 3 3 3" xfId="51382"/>
    <cellStyle name="Comma [0] 3 4 4 3 3 4" xfId="51383"/>
    <cellStyle name="Comma [0] 3 4 4 3 3 5" xfId="51384"/>
    <cellStyle name="Comma [0] 3 4 4 3 3 6" xfId="51385"/>
    <cellStyle name="Comma [0] 3 4 4 3 3 7" xfId="51386"/>
    <cellStyle name="Comma [0] 3 4 4 3 4" xfId="51387"/>
    <cellStyle name="Comma [0] 3 4 4 3 4 5" xfId="51388"/>
    <cellStyle name="Comma [0] 3 4 4 3 5" xfId="51389"/>
    <cellStyle name="Comma [0] 3 4 4 3 5 2" xfId="51390"/>
    <cellStyle name="Comma [0] 3 4 4 3 5 3" xfId="51391"/>
    <cellStyle name="Comma [0] 3 4 4 3 5 4" xfId="51392"/>
    <cellStyle name="Comma [0] 3 4 5 2 2" xfId="51393"/>
    <cellStyle name="Comma [0] 3 4 4 3 5 5" xfId="51394"/>
    <cellStyle name="Comma [0] 3 4 4 3 6" xfId="51395"/>
    <cellStyle name="Comma [0] 3 4 4 3 6 2" xfId="51396"/>
    <cellStyle name="Comma [0] 4 2 3 5 3 2 2" xfId="51397"/>
    <cellStyle name="Comma [0] 3 4 4 3 7" xfId="51398"/>
    <cellStyle name="Comma [0] 4 2 3 5 3 2 2 2" xfId="51399"/>
    <cellStyle name="Comma [0] 3 4 4 3 7 2" xfId="51400"/>
    <cellStyle name="Comma [0] 3 4 4 4" xfId="51401"/>
    <cellStyle name="Comma [0] 5 11 3 2 2 2" xfId="51402"/>
    <cellStyle name="Comma [0] 3 4 4 4 10" xfId="51403"/>
    <cellStyle name="Comma [0] 4 2 6 14" xfId="51404"/>
    <cellStyle name="Comma [0] 3 4 4 4 2" xfId="51405"/>
    <cellStyle name="Comma [0] 3 4 4 4 2 2 2" xfId="51406"/>
    <cellStyle name="Comma [0] 3 4 4 4 2 2 2 2" xfId="51407"/>
    <cellStyle name="Comma [0] 3 4 4 4 2 2 3" xfId="51408"/>
    <cellStyle name="Comma [0] 4 13 2 4 2" xfId="51409"/>
    <cellStyle name="Comma [0] 3 4 4 4 2 2 5" xfId="51410"/>
    <cellStyle name="Comma [0] 3 4 4 4 2 3 2" xfId="51411"/>
    <cellStyle name="Comma [0] 4 3 5 3 2 2 4" xfId="51412"/>
    <cellStyle name="Comma [0] 3 4 4 4 2 4 2" xfId="51413"/>
    <cellStyle name="Comma [0] 4 11 7 7 2" xfId="51414"/>
    <cellStyle name="Comma [0] 3 4 4 4 2 5" xfId="51415"/>
    <cellStyle name="Comma [0] 3 4 4 4 2 6" xfId="51416"/>
    <cellStyle name="Comma [0] 3 4 4 4 2 7" xfId="51417"/>
    <cellStyle name="Comma [0] 4 2 6 15 2" xfId="51418"/>
    <cellStyle name="Comma [0] 3 4 4 4 3 2" xfId="51419"/>
    <cellStyle name="Comma [0] 3 4 4 4 3 3" xfId="51420"/>
    <cellStyle name="Comma [0] 3 4 4 4 3 4" xfId="51421"/>
    <cellStyle name="Comma [0] 3 4 4 4 3 5" xfId="51422"/>
    <cellStyle name="Comma [0] 3 4 4 4 3 6" xfId="51423"/>
    <cellStyle name="Comma [0] 3 4 4 4 3 7" xfId="51424"/>
    <cellStyle name="Comma [0] 4 2 6 16" xfId="51425"/>
    <cellStyle name="Comma [0] 3 4 4 4 4" xfId="51426"/>
    <cellStyle name="Comma [0] 3 4 4 4 4 5" xfId="51427"/>
    <cellStyle name="Comma [0] 4 2 6 17" xfId="51428"/>
    <cellStyle name="Comma [0] 3 4 4 4 5" xfId="51429"/>
    <cellStyle name="Comma [0] 3 4 4 4 5 2" xfId="51430"/>
    <cellStyle name="Comma [0] 3 4 4 4 5 3" xfId="51431"/>
    <cellStyle name="Comma [0] 3 4 4 4 5 4" xfId="51432"/>
    <cellStyle name="Comma [0] 3 4 6 2 2" xfId="51433"/>
    <cellStyle name="Comma [0] 3 4 4 4 5 5" xfId="51434"/>
    <cellStyle name="Comma [0] 4 2 6 18" xfId="51435"/>
    <cellStyle name="Comma [0] 3 4 4 4 6" xfId="51436"/>
    <cellStyle name="Comma [0] 3 4 4 4 6 2" xfId="51437"/>
    <cellStyle name="Comma [0] 4 2 3 5 3 3 2" xfId="51438"/>
    <cellStyle name="Comma [0] 3 4 4 4 7" xfId="51439"/>
    <cellStyle name="Comma [0] 3 4 4 4 7 2" xfId="51440"/>
    <cellStyle name="Comma [0] 3 4 4 4 9" xfId="51441"/>
    <cellStyle name="Comma [0] 4 3 4 5 6 2" xfId="51442"/>
    <cellStyle name="Comma [0] 3 4 4 5" xfId="51443"/>
    <cellStyle name="Comma [0] 3 4 4 5 2" xfId="51444"/>
    <cellStyle name="Comma [0] 3 4 4 5 2 2 2" xfId="51445"/>
    <cellStyle name="Comma [0] 3 4 4 5 2 2 2 2" xfId="51446"/>
    <cellStyle name="Comma [0] 3 4 4 5 2 2 3" xfId="51447"/>
    <cellStyle name="Comma [0] 4 14 2 4 2" xfId="51448"/>
    <cellStyle name="Comma [0] 3 4 4 5 2 2 5" xfId="51449"/>
    <cellStyle name="Comma [0] 3 4 4 5 2 3 2" xfId="51450"/>
    <cellStyle name="Comma [0] 4 3 5 4 2 2 4" xfId="51451"/>
    <cellStyle name="Comma [0] 3 4 4 5 2 4 2" xfId="51452"/>
    <cellStyle name="Comma [0] 3 4 4 5 2 5" xfId="51453"/>
    <cellStyle name="Comma [0] 3 4 4 5 2 6" xfId="51454"/>
    <cellStyle name="Comma [0] 3 4 4 5 3" xfId="51455"/>
    <cellStyle name="Comma [0] 3 4 4 5 3 2" xfId="51456"/>
    <cellStyle name="Comma [0] 3 4 4 5 3 3" xfId="51457"/>
    <cellStyle name="Comma [0] 3 4 4 5 3 4" xfId="51458"/>
    <cellStyle name="Comma [0] 3 4 4 5 3 5" xfId="51459"/>
    <cellStyle name="Comma [0] 3 4 4 5 3 6" xfId="51460"/>
    <cellStyle name="Comma [0] 3 4 4 5 4" xfId="51461"/>
    <cellStyle name="Comma [0] 3 4 4 5 4 2" xfId="51462"/>
    <cellStyle name="Comma [0] 3 4 4 5 4 3" xfId="51463"/>
    <cellStyle name="Comma [0] 3 4 4 5 4 4" xfId="51464"/>
    <cellStyle name="Comma [0] 3 4 4 5 4 5" xfId="51465"/>
    <cellStyle name="Comma [0] 3 4 4 5 5" xfId="51466"/>
    <cellStyle name="Comma [0] 3 4 4 5 5 2" xfId="51467"/>
    <cellStyle name="Comma [0] 3 4 4 5 5 3" xfId="51468"/>
    <cellStyle name="Comma [0] 3 4 4 5 5 4" xfId="51469"/>
    <cellStyle name="Comma [0] 3 4 7 2 2" xfId="51470"/>
    <cellStyle name="Comma [0] 3 4 4 5 5 5" xfId="51471"/>
    <cellStyle name="Comma [0] 3 4 4 5 6" xfId="51472"/>
    <cellStyle name="Comma [0] 3 4 4 5 6 2" xfId="51473"/>
    <cellStyle name="Comma [0] 4 2 3 5 3 4 2" xfId="51474"/>
    <cellStyle name="Comma [0] 3 4 4 5 7" xfId="51475"/>
    <cellStyle name="Comma [0] 3 4 4 5 7 2" xfId="51476"/>
    <cellStyle name="Comma [0] 3 4 4 5 8" xfId="51477"/>
    <cellStyle name="Comma [0] 3 6 7 10" xfId="51478"/>
    <cellStyle name="Comma [0] 3 4 4 5 9" xfId="51479"/>
    <cellStyle name="Comma [0] 3 4 4 6" xfId="51480"/>
    <cellStyle name="Comma [0] 3 4 4 6 10" xfId="51481"/>
    <cellStyle name="Comma [0] 3 4 4 6 2" xfId="51482"/>
    <cellStyle name="Comma [0] 3 4 4 6 2 2 2" xfId="51483"/>
    <cellStyle name="Comma [0] 3 4 4 6 2 2 3" xfId="51484"/>
    <cellStyle name="Comma [0] 4 15 2 4 2" xfId="51485"/>
    <cellStyle name="Comma [0] 3 4 4 6 2 2 5" xfId="51486"/>
    <cellStyle name="Comma [0] 3 4 4 6 2 3 2" xfId="51487"/>
    <cellStyle name="Comma [0] 3 4 4 6 3" xfId="51488"/>
    <cellStyle name="Comma [0] 3 4 4 6 3 2" xfId="51489"/>
    <cellStyle name="Comma [0] 3 4 4 6 3 2 2" xfId="51490"/>
    <cellStyle name="Comma [0] 3 4 4 6 3 2 3" xfId="51491"/>
    <cellStyle name="Comma [0] 3 4 4 6 3 2 4" xfId="51492"/>
    <cellStyle name="Comma [0] 3 4 4 6 3 3" xfId="51493"/>
    <cellStyle name="Comma [0] 4 3 5 5 3 2 4" xfId="51494"/>
    <cellStyle name="Comma [0] 3 4 4 6 3 4 2" xfId="51495"/>
    <cellStyle name="Comma [0] 3 4 4 6 3 5" xfId="51496"/>
    <cellStyle name="Comma [0] 3 4 4 6 3 6" xfId="51497"/>
    <cellStyle name="Comma [0] 4 4 3 3 4" xfId="51498"/>
    <cellStyle name="Comma [0] 3 4 4 6 5 2 2" xfId="51499"/>
    <cellStyle name="Comma [0] 3 4 4 6 5 3" xfId="51500"/>
    <cellStyle name="Comma [0] 3 4 4 6 5 4" xfId="51501"/>
    <cellStyle name="Comma [0] 3 4 8 2 2" xfId="51502"/>
    <cellStyle name="Comma [0] 3 4 4 6 5 5" xfId="51503"/>
    <cellStyle name="Comma [0] 3 4 4 6 7 2" xfId="51504"/>
    <cellStyle name="Comma [0] 3 4 4 7" xfId="51505"/>
    <cellStyle name="Comma [0] 3 4 4 7 10" xfId="51506"/>
    <cellStyle name="Comma [0] 3 4 4 7 2" xfId="51507"/>
    <cellStyle name="Comma [0] 4 3 5 11" xfId="51508"/>
    <cellStyle name="Comma [0] 3 4 4 7 2 2" xfId="51509"/>
    <cellStyle name="Comma [0] 4 3 5 11 2" xfId="51510"/>
    <cellStyle name="Comma [0] 3 4 4 7 2 2 2" xfId="51511"/>
    <cellStyle name="Comma [0] 4 3 5 11 3" xfId="51512"/>
    <cellStyle name="Comma [0] 3 4 4 7 2 2 3" xfId="51513"/>
    <cellStyle name="Comma [0] 4 3 5 11 5" xfId="51514"/>
    <cellStyle name="Comma [0] 4 16 2 4 2" xfId="51515"/>
    <cellStyle name="Comma [0] 3 4 4 7 2 2 5" xfId="51516"/>
    <cellStyle name="Comma [0] 3 4 4 7 3" xfId="51517"/>
    <cellStyle name="Comma [0] 3 4 4 7 3 2" xfId="51518"/>
    <cellStyle name="Comma [0] 3 4 4 7 3 2 2" xfId="51519"/>
    <cellStyle name="Comma [0] 3 4 4 7 3 2 3" xfId="51520"/>
    <cellStyle name="Comma [0] 3 4 4 7 3 2 4" xfId="51521"/>
    <cellStyle name="Comma [0] 4 3 5 6 3 2 4" xfId="51522"/>
    <cellStyle name="Comma [0] 3 4 4 7 3 4 2" xfId="51523"/>
    <cellStyle name="Comma [0] 3 4 4 7 3 5" xfId="51524"/>
    <cellStyle name="Comma [0] 3 4 4 7 3 6" xfId="51525"/>
    <cellStyle name="Comma [0] 4 5 3 3 4" xfId="51526"/>
    <cellStyle name="Comma [0] 3 4 4 7 5 2 2" xfId="51527"/>
    <cellStyle name="Comma [0] 3 4 4 7 5 3" xfId="51528"/>
    <cellStyle name="Comma [0] 3 4 4 7 5 4" xfId="51529"/>
    <cellStyle name="Comma [0] 3 4 9 2 2" xfId="51530"/>
    <cellStyle name="Comma [0] 3 4 4 7 5 5" xfId="51531"/>
    <cellStyle name="Comma [0] 4 3 6 11" xfId="51532"/>
    <cellStyle name="Comma [0] 3 4 4 7 7 2" xfId="51533"/>
    <cellStyle name="Comma [0] 3 4 4 8" xfId="51534"/>
    <cellStyle name="Comma [0] 3 4 4 8 10" xfId="51535"/>
    <cellStyle name="Comma [0] 3 4 4 8 2" xfId="51536"/>
    <cellStyle name="Comma [0] 3 4 4 8 2 2" xfId="51537"/>
    <cellStyle name="Comma [0] 3 4 4 8 2 2 2" xfId="51538"/>
    <cellStyle name="Comma [0] 3 4 4 8 2 2 3" xfId="51539"/>
    <cellStyle name="Comma [0] 4 17 2 4 2" xfId="51540"/>
    <cellStyle name="Comma [0] 3 4 4 8 2 2 5" xfId="51541"/>
    <cellStyle name="Comma [0] 4 3 5 7 2 2 4" xfId="51542"/>
    <cellStyle name="Comma [0] 3 4 4 8 2 4 2" xfId="51543"/>
    <cellStyle name="Comma [0] 3 4 4 8 3" xfId="51544"/>
    <cellStyle name="Comma [0] 3 4 4 8 3 2" xfId="51545"/>
    <cellStyle name="Comma [0] 3 4 4 8 3 2 2" xfId="51546"/>
    <cellStyle name="Comma [0] 3 4 4 8 3 2 3" xfId="51547"/>
    <cellStyle name="Comma [0] 3 4 4 8 3 2 4" xfId="51548"/>
    <cellStyle name="Comma [0] 3 4 4 8 3 4" xfId="51549"/>
    <cellStyle name="Comma [0] 4 3 5 7 3 2 4" xfId="51550"/>
    <cellStyle name="Comma [0] 3 4 4 8 3 4 2" xfId="51551"/>
    <cellStyle name="Comma [0] 3 4 4 8 3 5" xfId="51552"/>
    <cellStyle name="Comma [0] 3 4 4 8 3 6" xfId="51553"/>
    <cellStyle name="Comma [0] 4 6 3 3 4" xfId="51554"/>
    <cellStyle name="Comma [0] 3 4 4 8 5 2 2" xfId="51555"/>
    <cellStyle name="Comma [0] 3 4 4 8 5 3" xfId="51556"/>
    <cellStyle name="Comma [0] 3 4 4 8 5 4" xfId="51557"/>
    <cellStyle name="Comma [0] 3 4 4 8 5 5" xfId="51558"/>
    <cellStyle name="Comma [0] 3 4 4 8 7 2" xfId="51559"/>
    <cellStyle name="Comma [0] 3 4 4 9" xfId="51560"/>
    <cellStyle name="Comma [0] 4 2 7 14" xfId="51561"/>
    <cellStyle name="Comma [0] 3 4 4 9 2" xfId="51562"/>
    <cellStyle name="Comma [0] 4 2 7 14 2" xfId="51563"/>
    <cellStyle name="Comma [0] 3 4 4 9 2 2" xfId="51564"/>
    <cellStyle name="Comma [0] 3 4 4 9 2 5" xfId="51565"/>
    <cellStyle name="Comma [0] 4 2 7 15" xfId="51566"/>
    <cellStyle name="Comma [0] 3 4 4 9 3" xfId="51567"/>
    <cellStyle name="Comma [0] 4 2 7 15 2" xfId="51568"/>
    <cellStyle name="Comma [0] 3 4 4 9 3 2" xfId="51569"/>
    <cellStyle name="Comma [0] 3 4 5 10" xfId="51570"/>
    <cellStyle name="Comma [0] 3 4 5 10 2" xfId="51571"/>
    <cellStyle name="Comma [0] 3 4 5 10 2 4" xfId="51572"/>
    <cellStyle name="Comma [0] 3 4 5 10 2 5" xfId="51573"/>
    <cellStyle name="Comma [0] 3 4 5 10 3" xfId="51574"/>
    <cellStyle name="Comma [0] 3 4 5 10 3 2" xfId="51575"/>
    <cellStyle name="Comma [0] 3 4 5 11" xfId="51576"/>
    <cellStyle name="Comma [0] 3 4 5 11 2" xfId="51577"/>
    <cellStyle name="Comma [0] 3 4 5 11 2 2 2" xfId="51578"/>
    <cellStyle name="Comma [0] 3 4 5 11 2 4" xfId="51579"/>
    <cellStyle name="Comma [0] 3 4 5 11 2 5" xfId="51580"/>
    <cellStyle name="Comma [0] 3 4 5 11 3" xfId="51581"/>
    <cellStyle name="Comma [0] 3 4 5 11 3 2" xfId="51582"/>
    <cellStyle name="Comma [0] 3 4 5 11 4 2" xfId="51583"/>
    <cellStyle name="Comma [0] 3 4 5 12" xfId="51584"/>
    <cellStyle name="Comma [0] 4 7 4 3 4 2" xfId="51585"/>
    <cellStyle name="Comma [0] 3 4 5 13" xfId="51586"/>
    <cellStyle name="Comma [0] 3 4 5 14" xfId="51587"/>
    <cellStyle name="Currency [0] 4 2 2" xfId="51588"/>
    <cellStyle name="Comma [0] 3 4 5 15" xfId="51589"/>
    <cellStyle name="Comma [0] 3 4 5 2 10" xfId="51590"/>
    <cellStyle name="Comma [0] 3 4 5 2 2 2 2" xfId="51591"/>
    <cellStyle name="Comma [0] 3 4 5 2 2 2 2 2" xfId="51592"/>
    <cellStyle name="Comma [0] 3 4 5 2 2 2 3" xfId="51593"/>
    <cellStyle name="Comma [0] 3 4 5 2 2 2 4" xfId="51594"/>
    <cellStyle name="Comma [0] 3 4 5 2 2 3 2" xfId="51595"/>
    <cellStyle name="Comma [0] 3 4 5 2 2 4 2" xfId="51596"/>
    <cellStyle name="Comma [0] 3 4 5 2 2 6" xfId="51597"/>
    <cellStyle name="Comma [0] 5 3 14 2" xfId="51598"/>
    <cellStyle name="Comma [0] 3 4 5 2 2 7" xfId="51599"/>
    <cellStyle name="Comma [0] 3 4 5 2 3" xfId="51600"/>
    <cellStyle name="Comma [0] 3 4 5 2 3 2" xfId="51601"/>
    <cellStyle name="Comma [0] 3 4 5 2 3 2 2 2" xfId="51602"/>
    <cellStyle name="Comma [0] 3 4 5 2 3 3" xfId="51603"/>
    <cellStyle name="Comma [0] 3 4 5 2 3 3 2" xfId="51604"/>
    <cellStyle name="Comma [0] 3 4 5 2 3 4" xfId="51605"/>
    <cellStyle name="Comma [0] 3 4 5 2 3 4 2" xfId="51606"/>
    <cellStyle name="Comma [0] 3 4 5 2 3 5" xfId="51607"/>
    <cellStyle name="Comma [0] 3 4 5 2 3 6" xfId="51608"/>
    <cellStyle name="Comma [0] 5 3 15 2" xfId="51609"/>
    <cellStyle name="Comma [0] 3 4 5 2 3 7" xfId="51610"/>
    <cellStyle name="Comma [0] 3 4 5 2 4" xfId="51611"/>
    <cellStyle name="Comma [0] 3 4 5 8 3 2 2 2" xfId="51612"/>
    <cellStyle name="Comma [0] 3 4 5 2 4 3" xfId="51613"/>
    <cellStyle name="Comma [0] 3 4 5 2 4 4" xfId="51614"/>
    <cellStyle name="Comma [0] 3 4 5 2 4 5" xfId="51615"/>
    <cellStyle name="Comma [0] 4 16 2 2 2 2" xfId="51616"/>
    <cellStyle name="Comma [0] 3 4 5 2 5" xfId="51617"/>
    <cellStyle name="Comma [0] 3 4 5 2 5 2" xfId="51618"/>
    <cellStyle name="Comma [0] 3 4 5 2 5 2 2" xfId="51619"/>
    <cellStyle name="Comma [0] 3 4 5 2 5 3" xfId="51620"/>
    <cellStyle name="Comma [0] 3 4 5 2 5 4" xfId="51621"/>
    <cellStyle name="Comma [0] 3 5 4 2 2" xfId="51622"/>
    <cellStyle name="Comma [0] 3 4 5 2 5 5" xfId="51623"/>
    <cellStyle name="Comma [0] 3 4 5 2 6" xfId="51624"/>
    <cellStyle name="Comma [0] 3 4 5 2 6 2" xfId="51625"/>
    <cellStyle name="Comma [0] 3 4 5 2 7" xfId="51626"/>
    <cellStyle name="Comma [0] 3 4 5 2 7 2" xfId="51627"/>
    <cellStyle name="Comma [0] 3 4 5 3" xfId="51628"/>
    <cellStyle name="Comma [0] 3 4 5 3 10" xfId="51629"/>
    <cellStyle name="Comma [0] 3 4 5 3 2" xfId="51630"/>
    <cellStyle name="Comma [0] 3 4 5 3 2 2 2" xfId="51631"/>
    <cellStyle name="Comma [0] 3 4 5 3 2 2 2 2" xfId="51632"/>
    <cellStyle name="Comma [0] 3 4 5 3 2 2 3" xfId="51633"/>
    <cellStyle name="Comma [0] 3 4 5 3 2 2 4" xfId="51634"/>
    <cellStyle name="Comma [0] 3 4 5 3 2 3 2" xfId="51635"/>
    <cellStyle name="Comma [0] 4 3 6 2 2 2 4" xfId="51636"/>
    <cellStyle name="Comma [0] 4 10 2 2 2 2 2" xfId="51637"/>
    <cellStyle name="Comma [0] 3 4 5 3 2 4 2" xfId="51638"/>
    <cellStyle name="Comma [0] 4 10 2 2 2 4" xfId="51639"/>
    <cellStyle name="Comma [0] 3 4 5 3 2 6" xfId="51640"/>
    <cellStyle name="Comma [0] 4 10 2 2 2 5" xfId="51641"/>
    <cellStyle name="Comma [0] 3 4 5 3 2 7" xfId="51642"/>
    <cellStyle name="Comma [0] 3 4 5 3 3" xfId="51643"/>
    <cellStyle name="Comma [0] 3 4 5 3 3 2" xfId="51644"/>
    <cellStyle name="Comma [0] 3 4 5 3 3 2 2 2" xfId="51645"/>
    <cellStyle name="Comma [0] 4 10 2 2 3 2" xfId="51646"/>
    <cellStyle name="Comma [0] 3 4 5 3 3 4" xfId="51647"/>
    <cellStyle name="Comma [0] 4 3 6 2 3 2 4" xfId="51648"/>
    <cellStyle name="Comma [0] 3 4 5 3 3 4 2" xfId="51649"/>
    <cellStyle name="Comma [0] 3 4 5 3 3 5" xfId="51650"/>
    <cellStyle name="Comma [0] 3 4 5 3 3 6" xfId="51651"/>
    <cellStyle name="Comma [0] 3 4 5 3 3 7" xfId="51652"/>
    <cellStyle name="Comma [0] 3 4 5 3 4" xfId="51653"/>
    <cellStyle name="Comma [0] 5 13 2 2 5" xfId="51654"/>
    <cellStyle name="Comma [0] 3 4 5 3 4 3" xfId="51655"/>
    <cellStyle name="Comma [0] 4 10 2 2 4 2" xfId="51656"/>
    <cellStyle name="Comma [0] 3 4 5 3 4 4" xfId="51657"/>
    <cellStyle name="Comma [0] 3 4 5 3 4 5" xfId="51658"/>
    <cellStyle name="Comma [0] 3 4 5 3 5" xfId="51659"/>
    <cellStyle name="Comma [0] 3 4 5 3 5 2" xfId="51660"/>
    <cellStyle name="Comma [0] 3 4 5 3 5 2 2" xfId="51661"/>
    <cellStyle name="Comma [0] 3 4 5 3 5 3" xfId="51662"/>
    <cellStyle name="Comma [0] 3 4 5 3 5 4" xfId="51663"/>
    <cellStyle name="Comma [0] 3 5 5 2 2" xfId="51664"/>
    <cellStyle name="Comma [0] 3 4 5 3 5 5" xfId="51665"/>
    <cellStyle name="Comma [0] 3 4 5 3 6" xfId="51666"/>
    <cellStyle name="Comma [0] 3 4 5 3 6 2" xfId="51667"/>
    <cellStyle name="Comma [0] 4 2 3 5 4 2 2" xfId="51668"/>
    <cellStyle name="Comma [0] 3 4 5 3 7" xfId="51669"/>
    <cellStyle name="Comma [0] 3 4 5 3 7 2" xfId="51670"/>
    <cellStyle name="Comma [0] 3 4 5 3 9" xfId="51671"/>
    <cellStyle name="Comma [0] 3 4 5 4" xfId="51672"/>
    <cellStyle name="Comma [0] 3 4 5 4 2" xfId="51673"/>
    <cellStyle name="Comma [0] 3 4 5 4 2 2 2" xfId="51674"/>
    <cellStyle name="Comma [0] 4 3 17 2 3" xfId="51675"/>
    <cellStyle name="Comma [0] 3 4 5 4 2 2 2 2" xfId="51676"/>
    <cellStyle name="Comma [0] 3 4 5 4 2 2 3" xfId="51677"/>
    <cellStyle name="Comma [0] 3 4 5 4 2 2 4" xfId="51678"/>
    <cellStyle name="Comma [0] 3 4 5 4 2 2 5" xfId="51679"/>
    <cellStyle name="Comma [0] 3 4 5 4 2 3 2" xfId="51680"/>
    <cellStyle name="Comma [0] 4 3 6 3 2 2 4" xfId="51681"/>
    <cellStyle name="Comma [0] 4 10 2 3 2 2 2" xfId="51682"/>
    <cellStyle name="Comma [0] 3 4 5 4 2 4 2" xfId="51683"/>
    <cellStyle name="Comma [0] 4 10 2 3 2 3" xfId="51684"/>
    <cellStyle name="Comma [0] 3 4 5 4 2 5" xfId="51685"/>
    <cellStyle name="Comma [0] 4 10 2 3 2 4" xfId="51686"/>
    <cellStyle name="Comma [0] 3 4 5 4 2 6" xfId="51687"/>
    <cellStyle name="Comma [0] 4 10 2 3 2 5" xfId="51688"/>
    <cellStyle name="Comma [0] 3 4 5 4 2 7" xfId="51689"/>
    <cellStyle name="Comma [0] 3 4 5 4 3" xfId="51690"/>
    <cellStyle name="Comma [0] 3 4 5 4 3 2" xfId="51691"/>
    <cellStyle name="Comma [0] 3 4 5 4 3 3" xfId="51692"/>
    <cellStyle name="Comma [0] 4 10 2 3 3 2" xfId="51693"/>
    <cellStyle name="Comma [0] 3 4 5 4 3 4" xfId="51694"/>
    <cellStyle name="Comma [0] 4 3 6 3 3 2 4" xfId="51695"/>
    <cellStyle name="Comma [0] 3 4 5 4 3 4 2" xfId="51696"/>
    <cellStyle name="Comma [0] 3 4 5 4 3 5" xfId="51697"/>
    <cellStyle name="Comma [0] 3 4 5 4 3 6" xfId="51698"/>
    <cellStyle name="Comma [0] 3 4 5 4 3 7" xfId="51699"/>
    <cellStyle name="Comma [0] 3 4 5 4 4" xfId="51700"/>
    <cellStyle name="Comma [0] 5 13 3 2 4" xfId="51701"/>
    <cellStyle name="Comma [0] 3 4 5 4 4 2" xfId="51702"/>
    <cellStyle name="Comma [0] 5 13 3 2 5" xfId="51703"/>
    <cellStyle name="Comma [0] 3 4 5 4 4 3" xfId="51704"/>
    <cellStyle name="Comma [0] 4 10 2 3 4 2" xfId="51705"/>
    <cellStyle name="Comma [0] 3 4 5 4 4 4" xfId="51706"/>
    <cellStyle name="Comma [0] 3 4 5 4 4 5" xfId="51707"/>
    <cellStyle name="Comma [0] 3 4 5 4 5" xfId="51708"/>
    <cellStyle name="Comma [0] 3 4 5 4 5 2" xfId="51709"/>
    <cellStyle name="Comma [0] 5 2 3 3 4" xfId="51710"/>
    <cellStyle name="Comma [0] 3 4 5 4 5 2 2" xfId="51711"/>
    <cellStyle name="Comma [0] 3 4 5 4 5 3" xfId="51712"/>
    <cellStyle name="Comma [0] 3 4 5 4 5 4" xfId="51713"/>
    <cellStyle name="Comma [0] 3 5 6 2 2" xfId="51714"/>
    <cellStyle name="Comma [0] 3 4 5 4 5 5" xfId="51715"/>
    <cellStyle name="Comma [0] 3 4 5 4 6" xfId="51716"/>
    <cellStyle name="Comma [0] 3 4 5 4 6 2" xfId="51717"/>
    <cellStyle name="Comma [0] 3 4 5 4 7" xfId="51718"/>
    <cellStyle name="Comma [0] 3 4 5 4 7 2" xfId="51719"/>
    <cellStyle name="Comma [0] 3 4 5 4 9" xfId="51720"/>
    <cellStyle name="Comma [0] 4 3 4 5 7 2" xfId="51721"/>
    <cellStyle name="Comma [0] 3 4 5 5" xfId="51722"/>
    <cellStyle name="Comma [0] 3 4 5 5 2" xfId="51723"/>
    <cellStyle name="Comma [0] 3 8 4" xfId="51724"/>
    <cellStyle name="Comma [0] 3 4 5 5 2 2 2" xfId="51725"/>
    <cellStyle name="Comma [0] 3 8 4 2" xfId="51726"/>
    <cellStyle name="Comma [0] 3 4 5 5 2 2 2 2" xfId="51727"/>
    <cellStyle name="Comma [0] 3 8 5" xfId="51728"/>
    <cellStyle name="Comma [0] 3 4 5 5 2 2 3" xfId="51729"/>
    <cellStyle name="Comma [0] 3 8 7" xfId="51730"/>
    <cellStyle name="Comma [0] 3 4 5 5 2 2 5" xfId="51731"/>
    <cellStyle name="Comma [0] 3 9 4" xfId="51732"/>
    <cellStyle name="Comma [0] 3 4 5 5 2 3 2" xfId="51733"/>
    <cellStyle name="Comma [0] 4 3 6 4 2 2 4" xfId="51734"/>
    <cellStyle name="Comma [0] 3 4 5 5 2 4 2" xfId="51735"/>
    <cellStyle name="Comma [0] 3 4 5 5 2 5" xfId="51736"/>
    <cellStyle name="Comma [0] 3 4 5 5 2 6" xfId="51737"/>
    <cellStyle name="Comma [0] 3 4 5 5 3" xfId="51738"/>
    <cellStyle name="Comma [0] 3 4 5 5 3 2" xfId="51739"/>
    <cellStyle name="Comma [0] 4 8 4" xfId="51740"/>
    <cellStyle name="Comma [0] 3 4 5 5 3 2 2" xfId="51741"/>
    <cellStyle name="Comma [0] 4 8 4 2" xfId="51742"/>
    <cellStyle name="Comma [0] 3 4 5 5 3 2 2 2" xfId="51743"/>
    <cellStyle name="Comma [0] 4 8 5" xfId="51744"/>
    <cellStyle name="Comma [0] 3 4 5 5 3 2 3" xfId="51745"/>
    <cellStyle name="Comma [0] 4 8 6" xfId="51746"/>
    <cellStyle name="Comma [0] 3 4 5 5 3 2 4" xfId="51747"/>
    <cellStyle name="Comma [0] 3 4 5 5 3 3" xfId="51748"/>
    <cellStyle name="Comma [0] 3 4 5 5 3 4" xfId="51749"/>
    <cellStyle name="Comma [0] 4 3 6 4 3 2 4" xfId="51750"/>
    <cellStyle name="Comma [0] 3 4 5 5 3 4 2" xfId="51751"/>
    <cellStyle name="Comma [0] 4 8 5 2 2 2 2" xfId="51752"/>
    <cellStyle name="Comma [0] 3 4 5 5 3 5" xfId="51753"/>
    <cellStyle name="Comma [0] 3 4 5 5 3 6" xfId="51754"/>
    <cellStyle name="Comma [0] 3 4 5 5 4" xfId="51755"/>
    <cellStyle name="Comma [0] 3 4 5 5 4 2" xfId="51756"/>
    <cellStyle name="Comma [0] 5 8 4" xfId="51757"/>
    <cellStyle name="Comma [0] 5 3 2 3 4" xfId="51758"/>
    <cellStyle name="Comma [0] 3 4 5 5 4 2 2" xfId="51759"/>
    <cellStyle name="Comma [0] 3 4 5 5 4 3" xfId="51760"/>
    <cellStyle name="Comma [0] 3 4 5 5 4 4" xfId="51761"/>
    <cellStyle name="Comma [0] 3 4 5 5 4 5" xfId="51762"/>
    <cellStyle name="Comma [0] 3 4 5 5 5" xfId="51763"/>
    <cellStyle name="Comma [0] 3 4 5 5 5 2" xfId="51764"/>
    <cellStyle name="Comma [0] 5 3 3 3 4" xfId="51765"/>
    <cellStyle name="Comma [0] 3 4 5 5 5 2 2" xfId="51766"/>
    <cellStyle name="Comma [0] 3 4 5 5 5 3" xfId="51767"/>
    <cellStyle name="Comma [0] 3 4 5 5 5 4" xfId="51768"/>
    <cellStyle name="Comma [0] 3 5 7 2 2" xfId="51769"/>
    <cellStyle name="Comma [0] 3 4 5 5 5 5" xfId="51770"/>
    <cellStyle name="Comma [0] 3 4 5 5 6" xfId="51771"/>
    <cellStyle name="Comma [0] 3 4 5 5 6 2" xfId="51772"/>
    <cellStyle name="Comma [0] 3 4 5 5 7" xfId="51773"/>
    <cellStyle name="Comma [0] 3 4 5 5 8" xfId="51774"/>
    <cellStyle name="Comma [0] 3 4 5 5 9" xfId="51775"/>
    <cellStyle name="Comma [0] 3 4 5 6 2" xfId="51776"/>
    <cellStyle name="Comma [0] 3 4 5 6 2 2 2" xfId="51777"/>
    <cellStyle name="Comma [0] 3 4 5 6 2 2 3" xfId="51778"/>
    <cellStyle name="Comma [0] 3 4 5 6 2 2 5" xfId="51779"/>
    <cellStyle name="Comma [0] 3 4 5 6 2 3 2" xfId="51780"/>
    <cellStyle name="Comma [0] 3 4 5 6 3" xfId="51781"/>
    <cellStyle name="Comma [0] 3 4 5 6 3 2" xfId="51782"/>
    <cellStyle name="Comma [0] 3 4 5 6 3 2 4" xfId="51783"/>
    <cellStyle name="Comma [0] 3 4 5 6 3 3" xfId="51784"/>
    <cellStyle name="Comma [0] 4 3 6 5 3 2 4" xfId="51785"/>
    <cellStyle name="Comma [0] 3 4 5 6 3 4 2" xfId="51786"/>
    <cellStyle name="Comma [0] 3 4 5 6 3 5" xfId="51787"/>
    <cellStyle name="Comma [0] 3 4 5 6 3 6" xfId="51788"/>
    <cellStyle name="Comma [0] 5 4 3 3 4" xfId="51789"/>
    <cellStyle name="Comma [0] 3 4 5 6 5 2 2" xfId="51790"/>
    <cellStyle name="Comma [0] 3 4 5 6 5 3" xfId="51791"/>
    <cellStyle name="Comma [0] 3 4 5 6 5 4" xfId="51792"/>
    <cellStyle name="Comma [0] 3 5 8 2 2" xfId="51793"/>
    <cellStyle name="Comma [0] 3 4 5 6 5 5" xfId="51794"/>
    <cellStyle name="Comma [0] 3 4 5 7" xfId="51795"/>
    <cellStyle name="Comma [0] 3 4 5 7 2" xfId="51796"/>
    <cellStyle name="Comma [0] 3 4 5 7 2 2" xfId="51797"/>
    <cellStyle name="Comma [0] 3 4 5 7 2 2 2" xfId="51798"/>
    <cellStyle name="Comma [0] 3 4 5 7 2 2 3" xfId="51799"/>
    <cellStyle name="Comma [0] 3 4 5 7 2 2 4" xfId="51800"/>
    <cellStyle name="Comma [0] 3 4 5 7 2 2 5" xfId="51801"/>
    <cellStyle name="Comma [0] 3 4 5 7 2 3 2" xfId="51802"/>
    <cellStyle name="Comma [0] 3 4 5 7 3" xfId="51803"/>
    <cellStyle name="Comma [0] 3 4 5 7 3 2" xfId="51804"/>
    <cellStyle name="Comma [0] 3 4 5 7 3 2 2" xfId="51805"/>
    <cellStyle name="Comma [0] 3 4 5 7 3 2 3" xfId="51806"/>
    <cellStyle name="Comma [0] 3 4 5 7 3 2 4" xfId="51807"/>
    <cellStyle name="Comma [0] 3 4 5 7 3 3" xfId="51808"/>
    <cellStyle name="Comma [0] 4 3 6 6 3 2 4" xfId="51809"/>
    <cellStyle name="Comma [0] 3 4 5 7 3 4 2" xfId="51810"/>
    <cellStyle name="Comma [0] 3 4 5 7 3 5" xfId="51811"/>
    <cellStyle name="Comma [0] 3 4 5 7 3 6" xfId="51812"/>
    <cellStyle name="Comma [0] 5 5 3 3 4" xfId="51813"/>
    <cellStyle name="Comma [0] 3 4 5 7 5 2 2" xfId="51814"/>
    <cellStyle name="Comma [0] 3 5 9 2 2" xfId="51815"/>
    <cellStyle name="Comma [0] 3 4 5 7 5 5" xfId="51816"/>
    <cellStyle name="Comma [0] 3 4 5 7 7 2" xfId="51817"/>
    <cellStyle name="Comma [0] 3 4 5 8 2 2 2" xfId="51818"/>
    <cellStyle name="Comma [0] 3 4 5 8 2 2 3" xfId="51819"/>
    <cellStyle name="Comma [0] 3 4 5 8 2 2 4" xfId="51820"/>
    <cellStyle name="Comma [0] 3 4 5 8 2 2 5" xfId="51821"/>
    <cellStyle name="Comma [0] 3 4 5 8 2 3" xfId="51822"/>
    <cellStyle name="Comma [0] 3 4 5 8 2 3 2" xfId="51823"/>
    <cellStyle name="Comma [0] 4 3 6 7 2 2 4" xfId="51824"/>
    <cellStyle name="Comma [0] 3 4 5 8 2 4 2" xfId="51825"/>
    <cellStyle name="Comma [0] 3 4 5 8 2 5" xfId="51826"/>
    <cellStyle name="Comma [0] 3 4 5 8 2 6" xfId="51827"/>
    <cellStyle name="Comma [0] 3 4 5 8 3 2" xfId="51828"/>
    <cellStyle name="Comma [0] 3 4 5 8 3 2 2" xfId="51829"/>
    <cellStyle name="Comma [0] 3 4 5 8 3 2 3" xfId="51830"/>
    <cellStyle name="Comma [0] 3 4 5 8 3 2 4" xfId="51831"/>
    <cellStyle name="Comma [0] 3 4 5 8 3 3" xfId="51832"/>
    <cellStyle name="Comma [0] 3 4 5 8 3 4" xfId="51833"/>
    <cellStyle name="Comma [0] 4 3 6 7 3 2 4" xfId="51834"/>
    <cellStyle name="Comma [0] 3 4 5 8 3 4 2" xfId="51835"/>
    <cellStyle name="Comma [0] 3 4 5 8 3 5" xfId="51836"/>
    <cellStyle name="Comma [0] 3 4 5 8 3 6" xfId="51837"/>
    <cellStyle name="Comma [0] 5 6 2 3 4" xfId="51838"/>
    <cellStyle name="Comma [0] 3 4 5 8 4 2 2" xfId="51839"/>
    <cellStyle name="Comma [0] 3 4 5 8 4 3" xfId="51840"/>
    <cellStyle name="Comma [0] 3 4 5 8 4 4" xfId="51841"/>
    <cellStyle name="Comma [0] 3 4 5 8 4 5" xfId="51842"/>
    <cellStyle name="Comma [0] 5 6 3 3 4" xfId="51843"/>
    <cellStyle name="Comma [0] 3 4 5 8 5 2 2" xfId="51844"/>
    <cellStyle name="Comma [0] 3 4 5 8 5 5" xfId="51845"/>
    <cellStyle name="Comma [0] 3 4 5 8 6 2" xfId="51846"/>
    <cellStyle name="Comma [0] 3 4 5 9 2 2" xfId="51847"/>
    <cellStyle name="Comma [0] 3 4 5 9 2 3" xfId="51848"/>
    <cellStyle name="Comma [0] 3 4 5 9 2 5" xfId="51849"/>
    <cellStyle name="Comma [0] 3 4 5 9 3" xfId="51850"/>
    <cellStyle name="Comma [0] 3 4 5 9 3 2" xfId="51851"/>
    <cellStyle name="Comma [0] 5 8 7 4 2" xfId="51852"/>
    <cellStyle name="Comma [0] 3 4 6 10" xfId="51853"/>
    <cellStyle name="Comma [0] 5 8 7 4 2 2" xfId="51854"/>
    <cellStyle name="Comma [0] 3 4 6 10 2" xfId="51855"/>
    <cellStyle name="Comma [0] 3 4 6 10 2 2" xfId="51856"/>
    <cellStyle name="Comma [0] 3 4 6 10 2 3" xfId="51857"/>
    <cellStyle name="Comma [0] 3 4 6 10 2 4" xfId="51858"/>
    <cellStyle name="Comma [0] 3 4 6 10 2 5" xfId="51859"/>
    <cellStyle name="Comma [0] 3 4 6 10 3" xfId="51860"/>
    <cellStyle name="Comma [0] 3 4 6 10 4" xfId="51861"/>
    <cellStyle name="Comma [0] 3 4 6 11 2 2" xfId="51862"/>
    <cellStyle name="Comma [0] 3 4 6 11 2 2 2" xfId="51863"/>
    <cellStyle name="Comma [0] 3 4 6 11 2 3" xfId="51864"/>
    <cellStyle name="Comma [0] 3 4 6 11 2 4" xfId="51865"/>
    <cellStyle name="Comma [0] 3 4 6 11 2 5" xfId="51866"/>
    <cellStyle name="Comma [0] 3 4 6 11 3" xfId="51867"/>
    <cellStyle name="Comma [0] 3 4 6 11 4" xfId="51868"/>
    <cellStyle name="Comma [0] 3 4 6 11 6" xfId="51869"/>
    <cellStyle name="Comma [0] 3 4 6 11 7" xfId="51870"/>
    <cellStyle name="Comma [0] 3 4 6 15" xfId="51871"/>
    <cellStyle name="Comma [0] 3 4 6 16" xfId="51872"/>
    <cellStyle name="Comma [0] 3 4 6 17" xfId="51873"/>
    <cellStyle name="Comma [0] 4 6 8 4 2 2" xfId="51874"/>
    <cellStyle name="Comma [0] 3 4 6 18" xfId="51875"/>
    <cellStyle name="Comma [0] 3 4 6 2" xfId="51876"/>
    <cellStyle name="Comma [0] 4 2 3 6 4 2" xfId="51877"/>
    <cellStyle name="Comma [0] 3 4 6 2 2 2 2" xfId="51878"/>
    <cellStyle name="Comma [0] 4 2 3 6 4 2 2" xfId="51879"/>
    <cellStyle name="Comma [0] 3 5 5 3 7" xfId="51880"/>
    <cellStyle name="Comma [0] 3 4 6 2 2 2 2 2" xfId="51881"/>
    <cellStyle name="Comma [0] 4 2 3 6 4 3" xfId="51882"/>
    <cellStyle name="Comma [0] 3 4 6 2 2 2 3" xfId="51883"/>
    <cellStyle name="Comma [0] 4 2 3 6 4 4" xfId="51884"/>
    <cellStyle name="Comma [0] 3 4 6 2 2 2 4" xfId="51885"/>
    <cellStyle name="Comma [0] 4 2 3 6 4 5" xfId="51886"/>
    <cellStyle name="Comma [0] 3 4 6 2 2 2 5" xfId="51887"/>
    <cellStyle name="Comma [0] 5 6 2 3 2 2 2" xfId="51888"/>
    <cellStyle name="Comma [0] 4 2 3 6 5 2" xfId="51889"/>
    <cellStyle name="Comma [0] 3 4 6 2 2 3 2" xfId="51890"/>
    <cellStyle name="Comma [0] 4 2 3 6 6 2" xfId="51891"/>
    <cellStyle name="Comma [0] 3 4 6 2 2 4 2" xfId="51892"/>
    <cellStyle name="Comma [0] 5 6 2 3 2 4" xfId="51893"/>
    <cellStyle name="Comma [0] 4 2 3 6 7" xfId="51894"/>
    <cellStyle name="Comma [0] 3 4 6 2 2 5" xfId="51895"/>
    <cellStyle name="Comma [0] 5 6 2 3 2 5" xfId="51896"/>
    <cellStyle name="Comma [0] 4 2 3 6 8" xfId="51897"/>
    <cellStyle name="Comma [0] 3 4 6 2 2 6" xfId="51898"/>
    <cellStyle name="Comma [0] 5 8 14 2" xfId="51899"/>
    <cellStyle name="Comma [0] 4 2 3 6 9" xfId="51900"/>
    <cellStyle name="Comma [0] 3 4 6 2 2 7" xfId="51901"/>
    <cellStyle name="Comma [0] 3 4 6 2 3" xfId="51902"/>
    <cellStyle name="Comma [0] 4 2 3 7 4" xfId="51903"/>
    <cellStyle name="Comma [0] 3 4 6 2 3 2" xfId="51904"/>
    <cellStyle name="Comma [0] 4 2 3 7 4 2 2" xfId="51905"/>
    <cellStyle name="Comma [0] 3 6 5 3 7" xfId="51906"/>
    <cellStyle name="Comma [0] 3 4 6 2 3 2 2 2" xfId="51907"/>
    <cellStyle name="Comma [0] 5 6 2 3 3 2" xfId="51908"/>
    <cellStyle name="Comma [0] 4 2 3 7 5" xfId="51909"/>
    <cellStyle name="Comma [0] 3 4 6 2 3 3" xfId="51910"/>
    <cellStyle name="Comma [0] 4 2 3 7 5 2" xfId="51911"/>
    <cellStyle name="Comma [0] 3 4 6 2 3 3 2" xfId="51912"/>
    <cellStyle name="Comma [0] 4 2 3 7 6" xfId="51913"/>
    <cellStyle name="Comma [0] 3 4 6 2 3 4" xfId="51914"/>
    <cellStyle name="Comma [0] 4 2 3 7 7" xfId="51915"/>
    <cellStyle name="Comma [0] 3 4 6 2 3 5" xfId="51916"/>
    <cellStyle name="Comma [0] 4 2 3 7 8" xfId="51917"/>
    <cellStyle name="Comma [0] 3 4 6 2 3 6" xfId="51918"/>
    <cellStyle name="Comma [0] 4 2 3 7 9" xfId="51919"/>
    <cellStyle name="Comma [0] 3 4 6 2 3 7" xfId="51920"/>
    <cellStyle name="Comma [0] 3 4 6 2 4" xfId="51921"/>
    <cellStyle name="Comma [0] 4 2 3 8 4" xfId="51922"/>
    <cellStyle name="Comma [0] 3 4 6 2 4 2" xfId="51923"/>
    <cellStyle name="Comma [0] 5 6 2 3 4 2" xfId="51924"/>
    <cellStyle name="Comma [0] 4 2 3 8 5" xfId="51925"/>
    <cellStyle name="Comma [0] 3 4 6 2 4 3" xfId="51926"/>
    <cellStyle name="Comma [0] 4 2 3 8 6" xfId="51927"/>
    <cellStyle name="Comma [0] 3 4 6 2 4 4" xfId="51928"/>
    <cellStyle name="Comma [0] 4 2 3 8 7" xfId="51929"/>
    <cellStyle name="Comma [0] 3 4 6 2 4 5" xfId="51930"/>
    <cellStyle name="Comma [0] 3 4 6 2 5" xfId="51931"/>
    <cellStyle name="Comma [0] 4 2 3 9 4" xfId="51932"/>
    <cellStyle name="Comma [0] 3 4 6 2 5 2" xfId="51933"/>
    <cellStyle name="Comma [0] 4 2 3 9 4 2" xfId="51934"/>
    <cellStyle name="Comma [0] 3 4 6 2 5 2 2" xfId="51935"/>
    <cellStyle name="Comma [0] 4 2 3 9 5" xfId="51936"/>
    <cellStyle name="Comma [0] 3 4 6 2 5 3" xfId="51937"/>
    <cellStyle name="Comma [0] 4 2 3 9 6" xfId="51938"/>
    <cellStyle name="Comma [0] 3 4 6 2 5 4" xfId="51939"/>
    <cellStyle name="Comma [0] 4 2 3 9 7" xfId="51940"/>
    <cellStyle name="Comma [0] 3 6 4 2 2" xfId="51941"/>
    <cellStyle name="Comma [0] 3 4 6 2 5 5" xfId="51942"/>
    <cellStyle name="Comma [0] 3 4 6 2 7 2" xfId="51943"/>
    <cellStyle name="Comma [0] 3 4 6 3" xfId="51944"/>
    <cellStyle name="Comma [0] 3 4 6 3 10" xfId="51945"/>
    <cellStyle name="Comma [0] 3 4 6 3 2" xfId="51946"/>
    <cellStyle name="Comma [0] 4 2 4 6 4 2" xfId="51947"/>
    <cellStyle name="Comma [0] 3 4 6 3 2 2 2" xfId="51948"/>
    <cellStyle name="Comma [0] 4 5 5 3 7" xfId="51949"/>
    <cellStyle name="Comma [0] 4 3 6 11 5" xfId="51950"/>
    <cellStyle name="Comma [0] 4 2 4 6 4 2 2" xfId="51951"/>
    <cellStyle name="Comma [0] 3 4 6 3 2 2 2 2" xfId="51952"/>
    <cellStyle name="Comma [0] 4 2 4 6 4 3" xfId="51953"/>
    <cellStyle name="Comma [0] 3 4 6 3 2 2 3" xfId="51954"/>
    <cellStyle name="Comma [0] 4 2 4 6 4 4" xfId="51955"/>
    <cellStyle name="Comma [0] 3 4 6 3 2 2 4" xfId="51956"/>
    <cellStyle name="Comma [0] 4 2 4 6 4 5" xfId="51957"/>
    <cellStyle name="Comma [0] 3 4 6 3 2 2 5" xfId="51958"/>
    <cellStyle name="Comma [0] 4 2 4 6 5 2" xfId="51959"/>
    <cellStyle name="Comma [0] 3 4 6 3 2 3 2" xfId="51960"/>
    <cellStyle name="Comma [0] 4 3 7 2 2 2 4" xfId="51961"/>
    <cellStyle name="Comma [0] 4 3 14 2 6" xfId="51962"/>
    <cellStyle name="Comma [0] 4 2 4 6 6 2" xfId="51963"/>
    <cellStyle name="Comma [0] 4 10 3 2 2 2 2" xfId="51964"/>
    <cellStyle name="Comma [0] 3 4 6 3 2 4 2" xfId="51965"/>
    <cellStyle name="Comma [0] 4 2 4 6 7" xfId="51966"/>
    <cellStyle name="Comma [0] 4 10 3 2 2 3" xfId="51967"/>
    <cellStyle name="Comma [0] 3 4 6 3 2 5" xfId="51968"/>
    <cellStyle name="Comma [0] 4 2 4 6 8" xfId="51969"/>
    <cellStyle name="Comma [0] 4 10 3 2 2 4" xfId="51970"/>
    <cellStyle name="Comma [0] 3 4 6 3 2 6" xfId="51971"/>
    <cellStyle name="Comma [0] 4 2 4 6 9" xfId="51972"/>
    <cellStyle name="Comma [0] 4 10 3 2 2 5" xfId="51973"/>
    <cellStyle name="Comma [0] 3 4 6 3 2 7" xfId="51974"/>
    <cellStyle name="Comma [0] 3 4 6 3 3" xfId="51975"/>
    <cellStyle name="Comma [0] 4 2 4 7 4" xfId="51976"/>
    <cellStyle name="Comma [0] 3 4 6 3 3 2" xfId="51977"/>
    <cellStyle name="Comma [0] 4 6 5 3 7" xfId="51978"/>
    <cellStyle name="Comma [0] 4 2 4 7 4 2 2" xfId="51979"/>
    <cellStyle name="Comma [0] 3 4 6 3 3 2 2 2" xfId="51980"/>
    <cellStyle name="Comma [0] 4 2 4 7 6" xfId="51981"/>
    <cellStyle name="Comma [0] 4 10 3 2 3 2" xfId="51982"/>
    <cellStyle name="Comma [0] 3 4 6 3 3 4" xfId="51983"/>
    <cellStyle name="Comma [0] 4 3 7 2 3 2 4" xfId="51984"/>
    <cellStyle name="Comma [0] 4 3 15 2 6" xfId="51985"/>
    <cellStyle name="Comma [0] 4 2 4 7 6 2" xfId="51986"/>
    <cellStyle name="Comma [0] 3 4 6 3 3 4 2" xfId="51987"/>
    <cellStyle name="Comma [0] 4 2 4 7 7" xfId="51988"/>
    <cellStyle name="Comma [0] 3 4 6 3 3 5" xfId="51989"/>
    <cellStyle name="Comma [0] 4 2 4 7 8" xfId="51990"/>
    <cellStyle name="Comma [0] 3 4 6 3 3 6" xfId="51991"/>
    <cellStyle name="Comma [0] 4 2 4 7 9" xfId="51992"/>
    <cellStyle name="Comma [0] 3 4 6 3 3 7" xfId="51993"/>
    <cellStyle name="Comma [0] 3 4 6 3 4" xfId="51994"/>
    <cellStyle name="Comma [0] 5 14 2 2 4" xfId="51995"/>
    <cellStyle name="Comma [0] 4 2 4 8 4" xfId="51996"/>
    <cellStyle name="Comma [0] 3 4 6 3 4 2" xfId="51997"/>
    <cellStyle name="Comma [0] 5 14 2 2 5" xfId="51998"/>
    <cellStyle name="Comma [0] 4 2 4 8 5" xfId="51999"/>
    <cellStyle name="Comma [0] 3 4 6 3 4 3" xfId="52000"/>
    <cellStyle name="Comma [0] 4 2 4 8 6" xfId="52001"/>
    <cellStyle name="Comma [0] 4 10 3 2 4 2" xfId="52002"/>
    <cellStyle name="Comma [0] 3 4 6 3 4 4" xfId="52003"/>
    <cellStyle name="Comma [0] 4 2 4 8 7" xfId="52004"/>
    <cellStyle name="Comma [0] 3 4 6 3 4 5" xfId="52005"/>
    <cellStyle name="Comma [0] 3 4 6 3 5" xfId="52006"/>
    <cellStyle name="Comma [0] 4 2 3 5 5 2 2" xfId="52007"/>
    <cellStyle name="Comma [0] 3 4 6 3 7" xfId="52008"/>
    <cellStyle name="Comma [0] 3 4 6 3 8" xfId="52009"/>
    <cellStyle name="Comma [0] 3 4 6 3 9" xfId="52010"/>
    <cellStyle name="Comma [0] 3 4 6 4" xfId="52011"/>
    <cellStyle name="Comma [0] 3 4 6 4 2" xfId="52012"/>
    <cellStyle name="Comma [0] 5 5 5 3 7" xfId="52013"/>
    <cellStyle name="Comma [0] 4 2 5 6 4 2 2" xfId="52014"/>
    <cellStyle name="Comma [0] 3 4 6 4 2 2 2 2" xfId="52015"/>
    <cellStyle name="Comma [0] 4 2 5 6 4 3" xfId="52016"/>
    <cellStyle name="Comma [0] 3 4 6 4 2 2 3" xfId="52017"/>
    <cellStyle name="Comma [0] 4 2 5 6 4 4" xfId="52018"/>
    <cellStyle name="Comma [0] 3 4 6 4 2 2 4" xfId="52019"/>
    <cellStyle name="Comma [0] 4 2 5 6 4 5" xfId="52020"/>
    <cellStyle name="Comma [0] 3 4 6 4 2 2 5" xfId="52021"/>
    <cellStyle name="Comma [0] 4 2 5 6 5 2" xfId="52022"/>
    <cellStyle name="Comma [0] 3 4 6 4 2 3 2" xfId="52023"/>
    <cellStyle name="Comma [0] 4 3 7 3 2 2 4" xfId="52024"/>
    <cellStyle name="Comma [0] 4 2 5 6 6 2" xfId="52025"/>
    <cellStyle name="Comma [0] 4 10 3 3 2 2 2" xfId="52026"/>
    <cellStyle name="Comma [0] 3 4 6 4 2 4 2" xfId="52027"/>
    <cellStyle name="Comma [0] 4 2 5 6 8" xfId="52028"/>
    <cellStyle name="Comma [0] 4 10 3 3 2 4" xfId="52029"/>
    <cellStyle name="Comma [0] 3 4 6 4 2 6" xfId="52030"/>
    <cellStyle name="Comma [0] 4 2 5 6 9" xfId="52031"/>
    <cellStyle name="Comma [0] 4 10 3 3 2 5" xfId="52032"/>
    <cellStyle name="Comma [0] 3 4 6 4 2 7" xfId="52033"/>
    <cellStyle name="Comma [0] 3 4 6 4 3" xfId="52034"/>
    <cellStyle name="Comma [0] 4 2 5 7 4" xfId="52035"/>
    <cellStyle name="Comma [0] 3 4 6 4 3 2" xfId="52036"/>
    <cellStyle name="Comma [0] 5 6 5 3 7" xfId="52037"/>
    <cellStyle name="Comma [0] 4 2 6 10 2 3" xfId="52038"/>
    <cellStyle name="Comma [0] 4 2 5 7 4 2 2" xfId="52039"/>
    <cellStyle name="Comma [0] 3 4 6 4 3 2 2 2" xfId="52040"/>
    <cellStyle name="Comma [0] 4 2 5 7 5" xfId="52041"/>
    <cellStyle name="Comma [0] 3 4 6 4 3 3" xfId="52042"/>
    <cellStyle name="Comma [0] 4 2 5 7 6" xfId="52043"/>
    <cellStyle name="Comma [0] 4 10 3 3 3 2" xfId="52044"/>
    <cellStyle name="Comma [0] 3 4 6 4 3 4" xfId="52045"/>
    <cellStyle name="Comma [0] 4 3 7 3 3 2 4" xfId="52046"/>
    <cellStyle name="Comma [0] 4 2 5 7 6 2" xfId="52047"/>
    <cellStyle name="Comma [0] 3 4 6 4 3 4 2" xfId="52048"/>
    <cellStyle name="Comma [0] 4 2 5 7 7" xfId="52049"/>
    <cellStyle name="Comma [0] 3 4 6 4 3 5" xfId="52050"/>
    <cellStyle name="Comma [0] 4 2 5 7 8" xfId="52051"/>
    <cellStyle name="Comma [0] 3 4 6 4 3 6" xfId="52052"/>
    <cellStyle name="Comma [0] 4 2 5 7 9" xfId="52053"/>
    <cellStyle name="Comma [0] 3 4 6 4 3 7" xfId="52054"/>
    <cellStyle name="Comma [0] 3 4 6 4 4" xfId="52055"/>
    <cellStyle name="Comma [0] 5 14 3 2 4" xfId="52056"/>
    <cellStyle name="Comma [0] 4 2 5 8 4" xfId="52057"/>
    <cellStyle name="Comma [0] 3 4 6 4 4 2" xfId="52058"/>
    <cellStyle name="Comma [0] 5 14 3 2 5" xfId="52059"/>
    <cellStyle name="Comma [0] 4 2 5 8 5" xfId="52060"/>
    <cellStyle name="Comma [0] 3 4 6 4 4 3" xfId="52061"/>
    <cellStyle name="Comma [0] 4 2 5 8 6" xfId="52062"/>
    <cellStyle name="Comma [0] 4 10 3 3 4 2" xfId="52063"/>
    <cellStyle name="Comma [0] 3 4 6 4 4 4" xfId="52064"/>
    <cellStyle name="Comma [0] 4 2 5 8 7" xfId="52065"/>
    <cellStyle name="Comma [0] 3 4 6 4 4 5" xfId="52066"/>
    <cellStyle name="Comma [0] 3 4 6 4 5" xfId="52067"/>
    <cellStyle name="Comma [0] 3 4 6 4 7" xfId="52068"/>
    <cellStyle name="Comma [0] 3 4 6 4 8" xfId="52069"/>
    <cellStyle name="Comma [0] 3 4 6 5" xfId="52070"/>
    <cellStyle name="Comma [0] 3 4 6 5 10" xfId="52071"/>
    <cellStyle name="Comma [0] 3 4 6 5 2" xfId="52072"/>
    <cellStyle name="Comma [0] 4 2 6 6 4 2 2" xfId="52073"/>
    <cellStyle name="Comma [0] 3 4 6 5 2 2 2 2" xfId="52074"/>
    <cellStyle name="Comma [0] 4 2 6 6 4 3" xfId="52075"/>
    <cellStyle name="Comma [0] 3 4 6 5 2 2 3" xfId="52076"/>
    <cellStyle name="Comma [0] 4 2 6 6 4 5" xfId="52077"/>
    <cellStyle name="Comma [0] 3 4 6 5 2 2 5" xfId="52078"/>
    <cellStyle name="Comma [0] 4 3 7 4 2 2 4" xfId="52079"/>
    <cellStyle name="Comma [0] 4 2 6 6 6 2" xfId="52080"/>
    <cellStyle name="Comma [0] 3 4 6 5 2 4 2" xfId="52081"/>
    <cellStyle name="Comma [0] 4 2 6 6 8" xfId="52082"/>
    <cellStyle name="Comma [0] 3 4 6 5 2 6" xfId="52083"/>
    <cellStyle name="Comma [0] 3 4 6 5 3" xfId="52084"/>
    <cellStyle name="Comma [0] 4 2 6 7 4" xfId="52085"/>
    <cellStyle name="Comma [0] 3 4 6 5 3 2" xfId="52086"/>
    <cellStyle name="Comma [0] 4 2 6 7 4 2" xfId="52087"/>
    <cellStyle name="Comma [0] 3 4 6 5 3 2 2" xfId="52088"/>
    <cellStyle name="Comma [0] 4 2 6 7 4 2 2" xfId="52089"/>
    <cellStyle name="Comma [0] 3 4 6 5 3 2 2 2" xfId="52090"/>
    <cellStyle name="Comma [0] 4 2 6 7 4 3" xfId="52091"/>
    <cellStyle name="Comma [0] 3 4 6 5 3 2 3" xfId="52092"/>
    <cellStyle name="Comma [0] 4 2 6 7 4 4" xfId="52093"/>
    <cellStyle name="Comma [0] 3 4 6 5 3 2 4" xfId="52094"/>
    <cellStyle name="Comma [0] 4 2 6 7 5" xfId="52095"/>
    <cellStyle name="Comma [0] 3 4 6 5 3 3" xfId="52096"/>
    <cellStyle name="Comma [0] 4 2 6 7 6" xfId="52097"/>
    <cellStyle name="Comma [0] 3 4 6 5 3 4" xfId="52098"/>
    <cellStyle name="Comma [0] 4 3 7 4 3 2 4" xfId="52099"/>
    <cellStyle name="Comma [0] 4 2 6 7 6 2" xfId="52100"/>
    <cellStyle name="Comma [0] 3 4 6 5 3 4 2" xfId="52101"/>
    <cellStyle name="Comma [0] 4 8 5 3 2 2 2" xfId="52102"/>
    <cellStyle name="Comma [0] 4 2 6 7 7" xfId="52103"/>
    <cellStyle name="Comma [0] 3 4 6 5 3 5" xfId="52104"/>
    <cellStyle name="Comma [0] 4 2 6 7 8" xfId="52105"/>
    <cellStyle name="Comma [0] 3 4 6 5 3 6" xfId="52106"/>
    <cellStyle name="Comma [0] 3 4 6 5 4" xfId="52107"/>
    <cellStyle name="Comma [0] 4 2 6 8 4" xfId="52108"/>
    <cellStyle name="Comma [0] 3 4 6 5 4 2" xfId="52109"/>
    <cellStyle name="Comma [0] 5 2 2 2 2 5" xfId="52110"/>
    <cellStyle name="Comma [0] 4 2 6 8 4 2" xfId="52111"/>
    <cellStyle name="Comma [0] 3 4 6 5 4 2 2" xfId="52112"/>
    <cellStyle name="Comma [0] 4 2 6 8 5" xfId="52113"/>
    <cellStyle name="Comma [0] 3 4 6 5 4 3" xfId="52114"/>
    <cellStyle name="Comma [0] 4 2 6 8 6" xfId="52115"/>
    <cellStyle name="Comma [0] 3 4 6 5 4 4" xfId="52116"/>
    <cellStyle name="Comma [0] 4 2 6 8 7" xfId="52117"/>
    <cellStyle name="Comma [0] 3 4 6 5 4 5" xfId="52118"/>
    <cellStyle name="Comma [0] 3 4 6 5 5" xfId="52119"/>
    <cellStyle name="Comma [0] 3 4 6 5 6" xfId="52120"/>
    <cellStyle name="Comma [0] 3 4 6 5 7" xfId="52121"/>
    <cellStyle name="Comma [0] 3 4 6 5 8" xfId="52122"/>
    <cellStyle name="Comma [0] 3 4 6 6" xfId="52123"/>
    <cellStyle name="Comma [0] 4 3 2 5 5 5" xfId="52124"/>
    <cellStyle name="Comma [0] 3 4 6 6 10" xfId="52125"/>
    <cellStyle name="Comma [0] 3 4 6 6 2" xfId="52126"/>
    <cellStyle name="Comma [0] 4 2 7 6 4" xfId="52127"/>
    <cellStyle name="Comma [0] 3 4 6 6 2 2" xfId="52128"/>
    <cellStyle name="Comma [0] 4 2 7 6 4 2 2" xfId="52129"/>
    <cellStyle name="Comma [0] 4 2 4 2 4 3" xfId="52130"/>
    <cellStyle name="Comma [0] 3 4 6 6 2 2 2 2" xfId="52131"/>
    <cellStyle name="Comma [0] 4 2 7 6 4 3" xfId="52132"/>
    <cellStyle name="Comma [0] 3 4 6 6 2 2 3" xfId="52133"/>
    <cellStyle name="Comma [0] 4 2 7 6 4 5" xfId="52134"/>
    <cellStyle name="Comma [0] 3 4 6 6 2 2 5" xfId="52135"/>
    <cellStyle name="Comma [0] 4 2 7 6 5" xfId="52136"/>
    <cellStyle name="Comma [0] 3 4 6 6 2 3" xfId="52137"/>
    <cellStyle name="Comma [0] 4 2 7 6 5 2" xfId="52138"/>
    <cellStyle name="Comma [0] 3 4 6 6 2 3 2" xfId="52139"/>
    <cellStyle name="Comma [0] 4 2 7 7 4" xfId="52140"/>
    <cellStyle name="Comma [0] 3 4 6 6 3 2" xfId="52141"/>
    <cellStyle name="Comma [0] 4 2 7 7 5" xfId="52142"/>
    <cellStyle name="Comma [0] 3 4 6 6 3 3" xfId="52143"/>
    <cellStyle name="Comma [0] 4 2 7 7 7" xfId="52144"/>
    <cellStyle name="Comma [0] 3 4 6 6 3 5" xfId="52145"/>
    <cellStyle name="Comma [0] 3 4 6 7" xfId="52146"/>
    <cellStyle name="Comma [0] 3 4 6 7 2" xfId="52147"/>
    <cellStyle name="Comma [0] 4 3 4 2 4 3" xfId="52148"/>
    <cellStyle name="Comma [0] 4 2 8 6 4 2 2" xfId="52149"/>
    <cellStyle name="Comma [0] 3 4 6 7 2 2 2 2" xfId="52150"/>
    <cellStyle name="Comma [0] 4 2 8 6 4 3" xfId="52151"/>
    <cellStyle name="Comma [0] 3 4 6 7 2 2 3" xfId="52152"/>
    <cellStyle name="Comma [0] 4 2 8 6 4 4" xfId="52153"/>
    <cellStyle name="Comma [0] 3 4 6 7 2 2 4" xfId="52154"/>
    <cellStyle name="Comma [0] 4 2 8 6 5 2" xfId="52155"/>
    <cellStyle name="Comma [0] 3 4 6 7 2 3 2" xfId="52156"/>
    <cellStyle name="Comma [0] 3 4 6 7 3" xfId="52157"/>
    <cellStyle name="Comma [0] 4 3 5 2 4 3" xfId="52158"/>
    <cellStyle name="Comma [0] 4 2 8 7 4 2 2" xfId="52159"/>
    <cellStyle name="Comma [0] 3 4 6 7 3 2 2 2" xfId="52160"/>
    <cellStyle name="Comma [0] 4 2 8 7 4 3" xfId="52161"/>
    <cellStyle name="Comma [0] 3 4 6 7 3 2 3" xfId="52162"/>
    <cellStyle name="Comma [0] 4 2 8 7 4 4" xfId="52163"/>
    <cellStyle name="Comma [0] 3 4 6 7 3 2 4" xfId="52164"/>
    <cellStyle name="Comma [0] 4 3 7 6 3 2 4" xfId="52165"/>
    <cellStyle name="Comma [0] 4 2 8 7 6 2" xfId="52166"/>
    <cellStyle name="Comma [0] 3 4 6 7 3 4 2" xfId="52167"/>
    <cellStyle name="Comma [0] 4 2 8 7 7" xfId="52168"/>
    <cellStyle name="Comma [0] 3 4 6 7 3 5" xfId="52169"/>
    <cellStyle name="Comma [0] 4 2 8 7 8" xfId="52170"/>
    <cellStyle name="Comma [0] 3 4 6 7 3 6" xfId="52171"/>
    <cellStyle name="Comma [0] 4 3 7 4 2 4 2" xfId="52172"/>
    <cellStyle name="Comma [0] 3 4 6 8 10" xfId="52173"/>
    <cellStyle name="Comma [0] 4 2 9 6 4 2" xfId="52174"/>
    <cellStyle name="Comma [0] 3 4 6 8 2 2 2" xfId="52175"/>
    <cellStyle name="Comma [0] 4 2 9 6 4 3" xfId="52176"/>
    <cellStyle name="Comma [0] 3 4 6 8 2 2 3" xfId="52177"/>
    <cellStyle name="Comma [0] 4 2 9 6 4 4" xfId="52178"/>
    <cellStyle name="Comma [0] 3 4 6 8 2 2 4" xfId="52179"/>
    <cellStyle name="Comma [0] 4 2 9 6 5" xfId="52180"/>
    <cellStyle name="Comma [0] 3 4 6 8 2 3" xfId="52181"/>
    <cellStyle name="Comma [0] 4 2 9 6 5 2" xfId="52182"/>
    <cellStyle name="Comma [0] 3 4 6 8 2 3 2" xfId="52183"/>
    <cellStyle name="Comma [0] 4 3 7 7 2 2 4" xfId="52184"/>
    <cellStyle name="Comma [0] 4 2 9 6 6 2" xfId="52185"/>
    <cellStyle name="Comma [0] 3 4 6 8 2 4 2" xfId="52186"/>
    <cellStyle name="Comma [0] 4 2 9 6 7" xfId="52187"/>
    <cellStyle name="Comma [0] 3 4 6 8 2 5" xfId="52188"/>
    <cellStyle name="Comma [0] 4 2 9 6 8" xfId="52189"/>
    <cellStyle name="Comma [0] 3 4 6 8 2 6" xfId="52190"/>
    <cellStyle name="Comma [0] 4 2 9 7 4 2" xfId="52191"/>
    <cellStyle name="Comma [0] 3 4 6 8 3 2 2" xfId="52192"/>
    <cellStyle name="Comma [0] 4 2 9 7 4 3" xfId="52193"/>
    <cellStyle name="Comma [0] 3 4 6 8 3 2 3" xfId="52194"/>
    <cellStyle name="Comma [0] 4 2 9 7 4 4" xfId="52195"/>
    <cellStyle name="Comma [0] 3 4 6 8 3 2 4" xfId="52196"/>
    <cellStyle name="Comma [0] 4 2 9 7 5" xfId="52197"/>
    <cellStyle name="Comma [0] 3 4 6 8 3 3" xfId="52198"/>
    <cellStyle name="Comma [0] 4 2 9 7 6" xfId="52199"/>
    <cellStyle name="Comma [0] 3 4 6 8 3 4" xfId="52200"/>
    <cellStyle name="Comma [0] 4 3 7 7 3 2 4" xfId="52201"/>
    <cellStyle name="Comma [0] 4 2 9 7 6 2" xfId="52202"/>
    <cellStyle name="Comma [0] 3 4 6 8 3 4 2" xfId="52203"/>
    <cellStyle name="Comma [0] 4 2 9 7 7" xfId="52204"/>
    <cellStyle name="Comma [0] 3 4 6 8 3 5" xfId="52205"/>
    <cellStyle name="Comma [0] 4 2 9 7 8" xfId="52206"/>
    <cellStyle name="Comma [0] 3 4 6 8 3 6" xfId="52207"/>
    <cellStyle name="Comma [0] 5 2 5 2 2 5" xfId="52208"/>
    <cellStyle name="Comma [0] 4 2 9 8 4 2" xfId="52209"/>
    <cellStyle name="Comma [0] 3 4 6 8 4 2 2" xfId="52210"/>
    <cellStyle name="Comma [0] 4 2 9 8 5" xfId="52211"/>
    <cellStyle name="Comma [0] 3 4 6 8 4 3" xfId="52212"/>
    <cellStyle name="Comma [0] 4 2 9 8 6" xfId="52213"/>
    <cellStyle name="Comma [0] 3 4 6 8 4 4" xfId="52214"/>
    <cellStyle name="Comma [0] 4 2 9 8 7" xfId="52215"/>
    <cellStyle name="Comma [0] 3 4 6 8 4 5" xfId="52216"/>
    <cellStyle name="Comma [0] 3 4 6 9 2 3" xfId="52217"/>
    <cellStyle name="Comma [0] 3 4 6 9 3" xfId="52218"/>
    <cellStyle name="Comma [0] 3 4 7 10 2" xfId="52219"/>
    <cellStyle name="Comma [0] 3 4 7 10 2 2" xfId="52220"/>
    <cellStyle name="Comma [0] 3 4 7 10 2 2 2" xfId="52221"/>
    <cellStyle name="Comma [0] 3 4 7 10 2 3" xfId="52222"/>
    <cellStyle name="Comma [0] 3 4 7 10 2 4" xfId="52223"/>
    <cellStyle name="Comma [0] 3 4 7 10 2 5" xfId="52224"/>
    <cellStyle name="Comma [0] 3 4 7 10 3" xfId="52225"/>
    <cellStyle name="Comma [0] 3 4 7 10 4" xfId="52226"/>
    <cellStyle name="Comma [0] 3 4 7 10 5" xfId="52227"/>
    <cellStyle name="Comma [0] 3 4 7 10 6" xfId="52228"/>
    <cellStyle name="Comma [0] 3 4 7 10 7" xfId="52229"/>
    <cellStyle name="Comma [0] 3 4 7 11" xfId="52230"/>
    <cellStyle name="Comma [0] 3 4 7 11 2" xfId="52231"/>
    <cellStyle name="Comma [0] 3 4 7 11 2 2" xfId="52232"/>
    <cellStyle name="Comma [0] 3 4 7 11 2 4" xfId="52233"/>
    <cellStyle name="Comma [0] 3 4 7 11 2 5" xfId="52234"/>
    <cellStyle name="Comma [0] 3 4 7 11 3" xfId="52235"/>
    <cellStyle name="Comma [0] 3 4 7 11 4" xfId="52236"/>
    <cellStyle name="Comma [0] 3 4 7 11 5" xfId="52237"/>
    <cellStyle name="Comma [0] 3 4 7 11 6" xfId="52238"/>
    <cellStyle name="Comma [0] 3 4 7 11 7" xfId="52239"/>
    <cellStyle name="Comma [0] 3 4 7 12" xfId="52240"/>
    <cellStyle name="Comma [0] 3 4 7 13" xfId="52241"/>
    <cellStyle name="Comma [0] 3 4 7 15" xfId="52242"/>
    <cellStyle name="Comma [0] 3 4 7 16" xfId="52243"/>
    <cellStyle name="Comma [0] 3 4 7 2" xfId="52244"/>
    <cellStyle name="Comma [0] 3 4 7 2 10" xfId="52245"/>
    <cellStyle name="Comma [0] 4 3 3 6 4 2" xfId="52246"/>
    <cellStyle name="Comma [0] 3 4 7 2 2 2 2" xfId="52247"/>
    <cellStyle name="Comma [0] 4 3 3 6 4 2 2" xfId="52248"/>
    <cellStyle name="Comma [0] 3 4 7 2 2 2 2 2" xfId="52249"/>
    <cellStyle name="Comma [0] 4 3 3 6 4 3" xfId="52250"/>
    <cellStyle name="Comma [0] 3 4 7 2 2 2 3" xfId="52251"/>
    <cellStyle name="Comma [0] 4 3 3 6 4 4" xfId="52252"/>
    <cellStyle name="Comma [0] 3 4 7 2 2 2 4" xfId="52253"/>
    <cellStyle name="Comma [0] 4 3 3 6 4 5" xfId="52254"/>
    <cellStyle name="Comma [0] 3 4 7 2 2 2 5" xfId="52255"/>
    <cellStyle name="Comma [0] 5 6 3 3 2 2 2" xfId="52256"/>
    <cellStyle name="Comma [0] 4 3 3 6 5 2" xfId="52257"/>
    <cellStyle name="Comma [0] 3 4 7 2 2 3 2" xfId="52258"/>
    <cellStyle name="Comma [0] 4 3 3 6 6 2" xfId="52259"/>
    <cellStyle name="Comma [0] 3 4 7 2 2 4 2" xfId="52260"/>
    <cellStyle name="Comma [0] 3 9 10 2 2 2" xfId="52261"/>
    <cellStyle name="Comma [0] 3 4 7 2 3" xfId="52262"/>
    <cellStyle name="Comma [0] 4 3 3 7 4" xfId="52263"/>
    <cellStyle name="Comma [0] 3 4 7 2 3 2" xfId="52264"/>
    <cellStyle name="Comma [0] 4 3 3 7 4 2 2" xfId="52265"/>
    <cellStyle name="Comma [0] 3 4 7 2 3 2 2 2" xfId="52266"/>
    <cellStyle name="Comma [0] 5 6 3 3 3 2" xfId="52267"/>
    <cellStyle name="Comma [0] 4 3 3 7 5" xfId="52268"/>
    <cellStyle name="Comma [0] 3 4 7 2 3 3" xfId="52269"/>
    <cellStyle name="Comma [0] 4 3 3 7 5 2" xfId="52270"/>
    <cellStyle name="Comma [0] 3 4 7 2 3 3 2" xfId="52271"/>
    <cellStyle name="Comma [0] 4 3 3 7 6 2" xfId="52272"/>
    <cellStyle name="Comma [0] 3 4 7 2 3 4 2" xfId="52273"/>
    <cellStyle name="Comma [0] 4 3 3 7 7" xfId="52274"/>
    <cellStyle name="Comma [0] 3 4 7 2 3 5" xfId="52275"/>
    <cellStyle name="Comma [0] 4 3 3 7 8" xfId="52276"/>
    <cellStyle name="Comma [0] 3 4 7 2 3 6" xfId="52277"/>
    <cellStyle name="Comma [0] 4 3 3 8 4" xfId="52278"/>
    <cellStyle name="Comma [0] 3 4 7 2 4 2" xfId="52279"/>
    <cellStyle name="Comma [0] 5 6 3 3 4 2" xfId="52280"/>
    <cellStyle name="Comma [0] 4 3 3 8 5" xfId="52281"/>
    <cellStyle name="Comma [0] 3 4 7 2 4 3" xfId="52282"/>
    <cellStyle name="Comma [0] 4 3 3 8 6" xfId="52283"/>
    <cellStyle name="Comma [0] 3 4 7 2 4 4" xfId="52284"/>
    <cellStyle name="Comma [0] 4 3 3 8 7" xfId="52285"/>
    <cellStyle name="Comma [0] 3 4 7 2 4 5" xfId="52286"/>
    <cellStyle name="Comma [0] 3 4 7 2 5" xfId="52287"/>
    <cellStyle name="Comma [0] 4 3 3 9 7" xfId="52288"/>
    <cellStyle name="Comma [0] 3 7 4 2 2" xfId="52289"/>
    <cellStyle name="Comma [0] 3 4 7 2 5 5" xfId="52290"/>
    <cellStyle name="Comma [0] 3 4 7 3" xfId="52291"/>
    <cellStyle name="Comma [0] 3 4 7 3 10" xfId="52292"/>
    <cellStyle name="Comma [0] 3 4 7 3 2" xfId="52293"/>
    <cellStyle name="Comma [0] 4 3 4 6 4 2" xfId="52294"/>
    <cellStyle name="Comma [0] 3 5 2 5" xfId="52295"/>
    <cellStyle name="Comma [0] 3 4 7 3 2 2 2" xfId="52296"/>
    <cellStyle name="Comma [0] 4 3 4 6 4 2 2" xfId="52297"/>
    <cellStyle name="Comma [0] 3 5 2 5 2" xfId="52298"/>
    <cellStyle name="Comma [0] 3 4 7 3 2 2 2 2" xfId="52299"/>
    <cellStyle name="Comma [0] 4 3 4 6 4 3" xfId="52300"/>
    <cellStyle name="Comma [0] 3 5 2 6" xfId="52301"/>
    <cellStyle name="Comma [0] 3 4 7 3 2 2 3" xfId="52302"/>
    <cellStyle name="Comma [0] 4 3 4 6 4 4" xfId="52303"/>
    <cellStyle name="Comma [0] 3 5 2 7" xfId="52304"/>
    <cellStyle name="Comma [0] 3 4 7 3 2 2 4" xfId="52305"/>
    <cellStyle name="Comma [0] 4 3 4 6 4 5" xfId="52306"/>
    <cellStyle name="Comma [0] 3 5 2 8" xfId="52307"/>
    <cellStyle name="Comma [0] 3 4 7 3 2 2 5" xfId="52308"/>
    <cellStyle name="Comma [0] 4 3 4 6 5 2" xfId="52309"/>
    <cellStyle name="Comma [0] 3 5 3 5" xfId="52310"/>
    <cellStyle name="Comma [0] 3 4 7 3 2 3 2" xfId="52311"/>
    <cellStyle name="Comma [0] 4 3 8 2 2 2 4" xfId="52312"/>
    <cellStyle name="Comma [0] 4 3 4 6 6 2" xfId="52313"/>
    <cellStyle name="Comma [0] 4 10 4 2 2 2 2" xfId="52314"/>
    <cellStyle name="Comma [0] 3 5 4 5" xfId="52315"/>
    <cellStyle name="Comma [0] 3 4 7 3 2 4 2" xfId="52316"/>
    <cellStyle name="Comma [0] 4 3 4 6 7" xfId="52317"/>
    <cellStyle name="Comma [0] 4 10 4 2 2 3" xfId="52318"/>
    <cellStyle name="Comma [0] 3 8 10" xfId="52319"/>
    <cellStyle name="Comma [0] 3 4 7 3 2 5" xfId="52320"/>
    <cellStyle name="Comma [0] 4 3 4 6 8" xfId="52321"/>
    <cellStyle name="Comma [0] 4 10 4 2 2 4" xfId="52322"/>
    <cellStyle name="Comma [0] 3 8 11" xfId="52323"/>
    <cellStyle name="Comma [0] 3 4 7 3 2 6" xfId="52324"/>
    <cellStyle name="Comma [0] 4 3 4 7 4" xfId="52325"/>
    <cellStyle name="Comma [0] 3 4 7 3 3 2" xfId="52326"/>
    <cellStyle name="Comma [0] 4 3 4 7 4 2 2" xfId="52327"/>
    <cellStyle name="Comma [0] 3 6 2 5 2" xfId="52328"/>
    <cellStyle name="Comma [0] 3 4 7 3 3 2 2 2" xfId="52329"/>
    <cellStyle name="Comma [0] 4 3 4 7 5" xfId="52330"/>
    <cellStyle name="Comma [0] 3 4 7 3 3 3" xfId="52331"/>
    <cellStyle name="Comma [0] 4 3 4 7 6" xfId="52332"/>
    <cellStyle name="Comma [0] 4 10 4 2 3 2" xfId="52333"/>
    <cellStyle name="Comma [0] 3 4 7 3 3 4" xfId="52334"/>
    <cellStyle name="Comma [0] 4 3 8 2 3 2 4" xfId="52335"/>
    <cellStyle name="Comma [0] 4 3 4 7 6 2" xfId="52336"/>
    <cellStyle name="Comma [0] 3 6 4 5" xfId="52337"/>
    <cellStyle name="Comma [0] 3 4 7 3 3 4 2" xfId="52338"/>
    <cellStyle name="Comma [0] 4 3 4 7 7" xfId="52339"/>
    <cellStyle name="Comma [0] 3 4 7 3 3 5" xfId="52340"/>
    <cellStyle name="Comma [0] 4 3 4 7 8" xfId="52341"/>
    <cellStyle name="Comma [0] 3 4 7 3 3 6" xfId="52342"/>
    <cellStyle name="Comma [0] 4 3 4 8 4" xfId="52343"/>
    <cellStyle name="Comma [0] 3 4 7 3 4 2" xfId="52344"/>
    <cellStyle name="Comma [0] 4 3 4 8 5" xfId="52345"/>
    <cellStyle name="Comma [0] 3 4 7 3 4 3" xfId="52346"/>
    <cellStyle name="Comma [0] 4 3 4 8 6" xfId="52347"/>
    <cellStyle name="Comma [0] 4 10 4 2 4 2" xfId="52348"/>
    <cellStyle name="Comma [0] 3 4 7 3 4 4" xfId="52349"/>
    <cellStyle name="Comma [0] 4 3 4 8 7" xfId="52350"/>
    <cellStyle name="Comma [0] 3 4 7 3 4 5" xfId="52351"/>
    <cellStyle name="Comma [0] 3 4 7 3 5" xfId="52352"/>
    <cellStyle name="Comma [0] 4 3 4 9 4" xfId="52353"/>
    <cellStyle name="Comma [0] 3 4 7 3 5 2" xfId="52354"/>
    <cellStyle name="Comma [0] 4 3 4 9 4 2" xfId="52355"/>
    <cellStyle name="Comma [0] 3 8 2 5" xfId="52356"/>
    <cellStyle name="Comma [0] 3 4 7 3 5 2 2" xfId="52357"/>
    <cellStyle name="Comma [0] 4 3 4 9 5" xfId="52358"/>
    <cellStyle name="Comma [0] 3 4 7 3 5 3" xfId="52359"/>
    <cellStyle name="Comma [0] 4 3 4 9 6" xfId="52360"/>
    <cellStyle name="Comma [0] 3 4 7 3 5 4" xfId="52361"/>
    <cellStyle name="Comma [0] 4 3 4 9 7" xfId="52362"/>
    <cellStyle name="Comma [0] 3 7 5 2 2" xfId="52363"/>
    <cellStyle name="Comma [0] 3 4 7 3 5 5" xfId="52364"/>
    <cellStyle name="Comma [0] 3 4 7 3 6 2" xfId="52365"/>
    <cellStyle name="Comma [0] 3 4 7 3 7" xfId="52366"/>
    <cellStyle name="Comma [0] 3 4 7 3 7 2" xfId="52367"/>
    <cellStyle name="Comma [0] 3 4 7 3 8" xfId="52368"/>
    <cellStyle name="Comma [0] 3 4 7 3 9" xfId="52369"/>
    <cellStyle name="Comma [0] 3 4 7 4" xfId="52370"/>
    <cellStyle name="Comma [0] 3 4 7 4 2" xfId="52371"/>
    <cellStyle name="Comma [0] 4 5 2 5" xfId="52372"/>
    <cellStyle name="Comma [0] 4 3 5 6 4 2" xfId="52373"/>
    <cellStyle name="Comma [0] 3 4 7 4 2 2 2" xfId="52374"/>
    <cellStyle name="Comma [0] 4 5 2 5 2" xfId="52375"/>
    <cellStyle name="Comma [0] 4 3 5 6 4 2 2" xfId="52376"/>
    <cellStyle name="Comma [0] 3 4 7 4 2 2 2 2" xfId="52377"/>
    <cellStyle name="Comma [0] 4 5 2 6" xfId="52378"/>
    <cellStyle name="Comma [0] 4 3 5 6 4 3" xfId="52379"/>
    <cellStyle name="Comma [0] 3 4 7 4 2 2 3" xfId="52380"/>
    <cellStyle name="Comma [0] 4 5 2 7" xfId="52381"/>
    <cellStyle name="Comma [0] 4 3 5 6 4 4" xfId="52382"/>
    <cellStyle name="Comma [0] 3 4 7 4 2 2 4" xfId="52383"/>
    <cellStyle name="Comma [0] 4 5 2 8" xfId="52384"/>
    <cellStyle name="Comma [0] 4 3 5 6 4 5" xfId="52385"/>
    <cellStyle name="Comma [0] 3 4 7 4 2 2 5" xfId="52386"/>
    <cellStyle name="Comma [0] 4 5 3 5" xfId="52387"/>
    <cellStyle name="Comma [0] 4 3 5 6 5 2" xfId="52388"/>
    <cellStyle name="Comma [0] 3 4 7 4 2 3 2" xfId="52389"/>
    <cellStyle name="Comma [0] 4 5 4 5" xfId="52390"/>
    <cellStyle name="Comma [0] 4 3 8 3 2 2 4" xfId="52391"/>
    <cellStyle name="Comma [0] 4 3 5 6 6 2" xfId="52392"/>
    <cellStyle name="Comma [0] 4 10 4 3 2 2 2" xfId="52393"/>
    <cellStyle name="Comma [0] 3 4 7 4 2 4 2" xfId="52394"/>
    <cellStyle name="Comma [0] 4 3 5 6 8" xfId="52395"/>
    <cellStyle name="Comma [0] 4 10 4 3 2 4" xfId="52396"/>
    <cellStyle name="Comma [0] 3 4 7 4 2 6" xfId="52397"/>
    <cellStyle name="Comma [0] 3 4 7 4 3" xfId="52398"/>
    <cellStyle name="Comma [0] 4 3 5 7 4" xfId="52399"/>
    <cellStyle name="Comma [0] 3 4 7 4 3 2" xfId="52400"/>
    <cellStyle name="Comma [0] 4 6 2 5 2" xfId="52401"/>
    <cellStyle name="Comma [0] 4 3 5 7 4 2 2" xfId="52402"/>
    <cellStyle name="Comma [0] 3 4 7 4 3 2 2 2" xfId="52403"/>
    <cellStyle name="Comma [0] 4 3 5 7 5" xfId="52404"/>
    <cellStyle name="Comma [0] 3 4 7 4 3 3" xfId="52405"/>
    <cellStyle name="Comma [0] 4 3 5 7 6" xfId="52406"/>
    <cellStyle name="Comma [0] 4 10 4 3 3 2" xfId="52407"/>
    <cellStyle name="Comma [0] 3 4 7 4 3 4" xfId="52408"/>
    <cellStyle name="Comma [0] 4 6 4 5" xfId="52409"/>
    <cellStyle name="Comma [0] 4 3 8 3 3 2 4" xfId="52410"/>
    <cellStyle name="Comma [0] 4 3 5 7 6 2" xfId="52411"/>
    <cellStyle name="Comma [0] 3 4 7 4 3 4 2" xfId="52412"/>
    <cellStyle name="Comma [0] 4 3 5 7 7" xfId="52413"/>
    <cellStyle name="Comma [0] 3 4 7 4 3 5" xfId="52414"/>
    <cellStyle name="Comma [0] 4 3 5 7 8" xfId="52415"/>
    <cellStyle name="Comma [0] 3 4 7 4 3 6" xfId="52416"/>
    <cellStyle name="Comma [0] 3 4 7 4 4" xfId="52417"/>
    <cellStyle name="Comma [0] 4 3 5 8 6" xfId="52418"/>
    <cellStyle name="Comma [0] 4 10 4 3 4 2" xfId="52419"/>
    <cellStyle name="Comma [0] 3 4 7 4 4 4" xfId="52420"/>
    <cellStyle name="Comma [0] 4 3 5 8 7" xfId="52421"/>
    <cellStyle name="Comma [0] 3 4 7 4 4 5" xfId="52422"/>
    <cellStyle name="Comma [0] 3 4 7 4 5" xfId="52423"/>
    <cellStyle name="Comma [0] 4 3 5 9 4" xfId="52424"/>
    <cellStyle name="Comma [0] 3 4 7 4 5 2" xfId="52425"/>
    <cellStyle name="Comma [0] 4 8 2 5" xfId="52426"/>
    <cellStyle name="Comma [0] 4 3 5 9 4 2" xfId="52427"/>
    <cellStyle name="Comma [0] 3 4 7 4 5 2 2" xfId="52428"/>
    <cellStyle name="Comma [0] 4 3 5 9 5" xfId="52429"/>
    <cellStyle name="Comma [0] 3 4 7 4 5 3" xfId="52430"/>
    <cellStyle name="Comma [0] 4 3 5 9 6" xfId="52431"/>
    <cellStyle name="Comma [0] 3 4 7 4 5 4" xfId="52432"/>
    <cellStyle name="Comma [0] 4 3 5 9 7" xfId="52433"/>
    <cellStyle name="Comma [0] 3 7 6 2 2" xfId="52434"/>
    <cellStyle name="Comma [0] 3 4 7 4 5 5" xfId="52435"/>
    <cellStyle name="Comma [0] 3 4 7 4 7" xfId="52436"/>
    <cellStyle name="Comma [0] 3 4 7 4 8" xfId="52437"/>
    <cellStyle name="Comma [0] 3 4 7 5" xfId="52438"/>
    <cellStyle name="Comma [0] 3 4 7 5 10" xfId="52439"/>
    <cellStyle name="Comma [0] 3 4 7 5 2" xfId="52440"/>
    <cellStyle name="Comma [0] 5 5 2 5" xfId="52441"/>
    <cellStyle name="Comma [0] 4 3 6 6 4 2" xfId="52442"/>
    <cellStyle name="Comma [0] 3 4 7 5 2 2 2" xfId="52443"/>
    <cellStyle name="Comma [0] 5 5 2 5 2" xfId="52444"/>
    <cellStyle name="Comma [0] 4 3 6 6 4 2 2" xfId="52445"/>
    <cellStyle name="Comma [0] 3 4 7 5 2 2 2 2" xfId="52446"/>
    <cellStyle name="Comma [0] 5 5 2 6" xfId="52447"/>
    <cellStyle name="Comma [0] 4 3 6 6 4 3" xfId="52448"/>
    <cellStyle name="Comma [0] 3 4 7 5 2 2 3" xfId="52449"/>
    <cellStyle name="Comma [0] 5 5 3 5" xfId="52450"/>
    <cellStyle name="Comma [0] 4 3 6 6 5 2" xfId="52451"/>
    <cellStyle name="Comma [0] 3 4 7 5 2 3 2" xfId="52452"/>
    <cellStyle name="Comma [0] 5 5 4 5" xfId="52453"/>
    <cellStyle name="Comma [0] 4 3 8 4 2 2 4" xfId="52454"/>
    <cellStyle name="Comma [0] 4 3 6 6 6 2" xfId="52455"/>
    <cellStyle name="Comma [0] 3 4 7 5 2 4 2" xfId="52456"/>
    <cellStyle name="Comma [0] 4 3 6 6 8" xfId="52457"/>
    <cellStyle name="Comma [0] 3 4 7 5 2 6" xfId="52458"/>
    <cellStyle name="Comma [0] 3 4 7 5 3" xfId="52459"/>
    <cellStyle name="Comma [0] 4 3 6 7 4" xfId="52460"/>
    <cellStyle name="Comma [0] 3 4 7 5 3 2" xfId="52461"/>
    <cellStyle name="Comma [0] 5 6 2 5" xfId="52462"/>
    <cellStyle name="Comma [0] 4 3 6 7 4 2" xfId="52463"/>
    <cellStyle name="Comma [0] 3 4 7 5 3 2 2" xfId="52464"/>
    <cellStyle name="Comma [0] 5 6 2 5 2" xfId="52465"/>
    <cellStyle name="Comma [0] 4 3 6 7 4 2 2" xfId="52466"/>
    <cellStyle name="Comma [0] 3 4 7 5 3 2 2 2" xfId="52467"/>
    <cellStyle name="Comma [0] 5 6 2 6" xfId="52468"/>
    <cellStyle name="Comma [0] 4 3 6 7 4 3" xfId="52469"/>
    <cellStyle name="Comma [0] 3 4 7 5 3 2 3" xfId="52470"/>
    <cellStyle name="Comma [0] 4 3 6 7 5" xfId="52471"/>
    <cellStyle name="Comma [0] 3 4 7 5 3 3" xfId="52472"/>
    <cellStyle name="Comma [0] 4 3 6 7 6" xfId="52473"/>
    <cellStyle name="Comma [0] 3 4 7 5 3 4" xfId="52474"/>
    <cellStyle name="Comma [0] 5 6 4 5" xfId="52475"/>
    <cellStyle name="Comma [0] 4 3 8 4 3 2 4" xfId="52476"/>
    <cellStyle name="Comma [0] 4 3 6 7 6 2" xfId="52477"/>
    <cellStyle name="Comma [0] 3 4 7 5 3 4 2" xfId="52478"/>
    <cellStyle name="Comma [0] 4 3 6 7 7" xfId="52479"/>
    <cellStyle name="Comma [0] 3 4 7 5 3 5" xfId="52480"/>
    <cellStyle name="Comma [0] 4 3 6 7 8" xfId="52481"/>
    <cellStyle name="Comma [0] 3 4 7 5 3 6" xfId="52482"/>
    <cellStyle name="Comma [0] 3 4 7 5 4" xfId="52483"/>
    <cellStyle name="Comma [0] 5 7 2 5" xfId="52484"/>
    <cellStyle name="Comma [0] 5 3 2 2 2 5" xfId="52485"/>
    <cellStyle name="Comma [0] 4 3 6 8 4 2" xfId="52486"/>
    <cellStyle name="Comma [0] 3 4 7 5 4 2 2" xfId="52487"/>
    <cellStyle name="Comma [0] 4 3 6 8 6" xfId="52488"/>
    <cellStyle name="Comma [0] 3 4 7 5 4 4" xfId="52489"/>
    <cellStyle name="Comma [0] 4 3 6 8 7" xfId="52490"/>
    <cellStyle name="Comma [0] 3 4 7 5 4 5" xfId="52491"/>
    <cellStyle name="Comma [0] 3 4 7 5 5" xfId="52492"/>
    <cellStyle name="Comma [0] 4 3 6 9 4" xfId="52493"/>
    <cellStyle name="Comma [0] 3 4 7 5 5 2" xfId="52494"/>
    <cellStyle name="Comma [0] 5 8 2 5" xfId="52495"/>
    <cellStyle name="Comma [0] 5 3 2 3 2 5" xfId="52496"/>
    <cellStyle name="Comma [0] 4 3 6 9 4 2" xfId="52497"/>
    <cellStyle name="Comma [0] 3 4 7 5 5 2 2" xfId="52498"/>
    <cellStyle name="Comma [0] 5 7 6 3 2 2 2" xfId="52499"/>
    <cellStyle name="Comma [0] 4 3 6 9 5" xfId="52500"/>
    <cellStyle name="Comma [0] 3 4 7 5 5 3" xfId="52501"/>
    <cellStyle name="Comma [0] 4 3 6 9 6" xfId="52502"/>
    <cellStyle name="Comma [0] 3 4 7 5 5 4" xfId="52503"/>
    <cellStyle name="Comma [0] 4 3 6 9 7" xfId="52504"/>
    <cellStyle name="Comma [0] 3 7 7 2 2" xfId="52505"/>
    <cellStyle name="Comma [0] 3 4 7 5 5 5" xfId="52506"/>
    <cellStyle name="Comma [0] 3 4 7 5 6" xfId="52507"/>
    <cellStyle name="Comma [0] 3 4 7 5 7" xfId="52508"/>
    <cellStyle name="Comma [0] 3 4 7 5 8" xfId="52509"/>
    <cellStyle name="Comma [0] 3 4 7 6" xfId="52510"/>
    <cellStyle name="Comma [0] 3 4 7 6 10" xfId="52511"/>
    <cellStyle name="Comma [0] 3 4 7 6 2" xfId="52512"/>
    <cellStyle name="Comma [0] 4 3 7 6 4" xfId="52513"/>
    <cellStyle name="Comma [0] 3 4 7 6 2 2" xfId="52514"/>
    <cellStyle name="Comma [0] 4 3 7 6 4 2" xfId="52515"/>
    <cellStyle name="Comma [0] 3 4 7 6 2 2 2" xfId="52516"/>
    <cellStyle name="Comma [0] 4 3 7 6 4 2 2" xfId="52517"/>
    <cellStyle name="Comma [0] 3 4 7 6 2 2 2 2" xfId="52518"/>
    <cellStyle name="Comma [0] 4 3 7 6 4 3" xfId="52519"/>
    <cellStyle name="Comma [0] 3 4 7 6 2 2 3" xfId="52520"/>
    <cellStyle name="Comma [0] 4 3 7 6 4 5" xfId="52521"/>
    <cellStyle name="Comma [0] 3 4 7 6 2 2 5" xfId="52522"/>
    <cellStyle name="Comma [0] 4 3 7 6 5" xfId="52523"/>
    <cellStyle name="Comma [0] 3 4 7 6 2 3" xfId="52524"/>
    <cellStyle name="Comma [0] 4 3 7 6 5 2" xfId="52525"/>
    <cellStyle name="Comma [0] 3 4 7 6 2 3 2" xfId="52526"/>
    <cellStyle name="Comma [0] 3 4 7 6 3" xfId="52527"/>
    <cellStyle name="Comma [0] 4 3 7 7 4" xfId="52528"/>
    <cellStyle name="Comma [0] 3 4 7 6 3 2" xfId="52529"/>
    <cellStyle name="Comma [0] 4 3 7 7 4 2" xfId="52530"/>
    <cellStyle name="Comma [0] 3 4 7 6 3 2 2" xfId="52531"/>
    <cellStyle name="Comma [0] 4 3 7 7 4 2 2" xfId="52532"/>
    <cellStyle name="Comma [0] 3 4 7 6 3 2 2 2" xfId="52533"/>
    <cellStyle name="Comma [0] 4 3 7 7 4 3" xfId="52534"/>
    <cellStyle name="Comma [0] 3 4 7 6 3 2 3" xfId="52535"/>
    <cellStyle name="Comma [0] 4 3 7 7 4 4" xfId="52536"/>
    <cellStyle name="Comma [0] 3 4 7 6 3 2 4" xfId="52537"/>
    <cellStyle name="Comma [0] 4 3 7 7 5" xfId="52538"/>
    <cellStyle name="Comma [0] 3 4 7 6 3 3" xfId="52539"/>
    <cellStyle name="Comma [0] 4 3 7 7 7" xfId="52540"/>
    <cellStyle name="Comma [0] 3 4 7 6 3 5" xfId="52541"/>
    <cellStyle name="Comma [0] 5 3 3 3 2 5" xfId="52542"/>
    <cellStyle name="Comma [0] 4 3 7 9 4 2" xfId="52543"/>
    <cellStyle name="Comma [0] 3 4 7 6 5 2 2" xfId="52544"/>
    <cellStyle name="Comma [0] 4 3 7 9 5" xfId="52545"/>
    <cellStyle name="Comma [0] 3 4 7 6 5 3" xfId="52546"/>
    <cellStyle name="Comma [0] 4 3 7 9 6" xfId="52547"/>
    <cellStyle name="Comma [0] 3 4 7 6 5 4" xfId="52548"/>
    <cellStyle name="Comma [0] 4 3 7 9 7" xfId="52549"/>
    <cellStyle name="Comma [0] 3 7 8 2 2" xfId="52550"/>
    <cellStyle name="Comma [0] 3 4 7 6 5 5" xfId="52551"/>
    <cellStyle name="Comma [0] 3 4 7 7" xfId="52552"/>
    <cellStyle name="Comma [0] 3 4 7 7 10" xfId="52553"/>
    <cellStyle name="Comma [0] 3 4 7 7 2" xfId="52554"/>
    <cellStyle name="Comma [0] 4 3 8 6 4" xfId="52555"/>
    <cellStyle name="Comma [0] 3 4 7 7 2 2" xfId="52556"/>
    <cellStyle name="Comma [0] 4 3 8 6 4 2" xfId="52557"/>
    <cellStyle name="Comma [0] 3 4 7 7 2 2 2" xfId="52558"/>
    <cellStyle name="Comma [0] 4 3 8 6 4 2 2" xfId="52559"/>
    <cellStyle name="Comma [0] 3 4 7 7 2 2 2 2" xfId="52560"/>
    <cellStyle name="Comma [0] 4 3 8 6 4 3" xfId="52561"/>
    <cellStyle name="Comma [0] 3 4 7 7 2 2 3" xfId="52562"/>
    <cellStyle name="Comma [0] 4 3 8 6 4 4" xfId="52563"/>
    <cellStyle name="Comma [0] 3 4 7 7 2 2 4" xfId="52564"/>
    <cellStyle name="Comma [0] 4 3 8 6 4 5" xfId="52565"/>
    <cellStyle name="Comma [0] 3 4 7 7 2 2 5" xfId="52566"/>
    <cellStyle name="Comma [0] 4 3 8 6 5" xfId="52567"/>
    <cellStyle name="Comma [0] 3 4 7 7 2 3" xfId="52568"/>
    <cellStyle name="Comma [0] 4 3 8 6 5 2" xfId="52569"/>
    <cellStyle name="Comma [0] 3 4 7 7 2 3 2" xfId="52570"/>
    <cellStyle name="Comma [0] 3 4 7 7 3" xfId="52571"/>
    <cellStyle name="Comma [0] 4 3 8 7 4" xfId="52572"/>
    <cellStyle name="Comma [0] 3 4 7 7 3 2" xfId="52573"/>
    <cellStyle name="Comma [0] 4 3 8 7 4 2" xfId="52574"/>
    <cellStyle name="Comma [0] 3 4 7 7 3 2 2" xfId="52575"/>
    <cellStyle name="Comma [0] 4 3 8 7 4 2 2" xfId="52576"/>
    <cellStyle name="Comma [0] 3 4 7 7 3 2 2 2" xfId="52577"/>
    <cellStyle name="Comma [0] 4 3 8 7 4 3" xfId="52578"/>
    <cellStyle name="Comma [0] 3 4 7 7 3 2 3" xfId="52579"/>
    <cellStyle name="Comma [0] 4 3 8 7 4 4" xfId="52580"/>
    <cellStyle name="Comma [0] 3 4 7 7 3 2 4" xfId="52581"/>
    <cellStyle name="Comma [0] 4 3 8 7 5" xfId="52582"/>
    <cellStyle name="Comma [0] 3 4 7 7 3 3" xfId="52583"/>
    <cellStyle name="Comma [0] 4 3 8 7 6 2" xfId="52584"/>
    <cellStyle name="Comma [0] 4 3 8 6 3 2 4" xfId="52585"/>
    <cellStyle name="Comma [0] 3 4 7 7 3 4 2" xfId="52586"/>
    <cellStyle name="Comma [0] 4 3 8 7 7" xfId="52587"/>
    <cellStyle name="Comma [0] 3 4 7 7 3 5" xfId="52588"/>
    <cellStyle name="Comma [0] 4 3 8 7 8" xfId="52589"/>
    <cellStyle name="Comma [0] 3 4 7 7 3 6" xfId="52590"/>
    <cellStyle name="Comma [0] 5 3 4 3 2 5" xfId="52591"/>
    <cellStyle name="Comma [0] 4 3 8 9 4 2" xfId="52592"/>
    <cellStyle name="Comma [0] 4 10 7 2" xfId="52593"/>
    <cellStyle name="Comma [0] 3 4 7 7 5 2 2" xfId="52594"/>
    <cellStyle name="Comma [0] 4 3 8 9 5" xfId="52595"/>
    <cellStyle name="Comma [0] 4 10 8" xfId="52596"/>
    <cellStyle name="Comma [0] 3 4 7 7 5 3" xfId="52597"/>
    <cellStyle name="Comma [0] 4 3 8 9 6" xfId="52598"/>
    <cellStyle name="Comma [0] 4 10 9" xfId="52599"/>
    <cellStyle name="Comma [0] 3 4 7 7 5 4" xfId="52600"/>
    <cellStyle name="Comma [0] 4 3 8 9 7" xfId="52601"/>
    <cellStyle name="Comma [0] 3 7 9 2 2" xfId="52602"/>
    <cellStyle name="Comma [0] 3 4 7 7 5 5" xfId="52603"/>
    <cellStyle name="Comma [0] 3 4 7 8 10" xfId="52604"/>
    <cellStyle name="Comma [0] 4 3 9 6 4" xfId="52605"/>
    <cellStyle name="Comma [0] 3 4 7 8 2 2" xfId="52606"/>
    <cellStyle name="Comma [0] 4 3 9 6 4 2" xfId="52607"/>
    <cellStyle name="Comma [0] 3 4 7 8 2 2 2" xfId="52608"/>
    <cellStyle name="Comma [0] 4 3 9 6 4 3" xfId="52609"/>
    <cellStyle name="Comma [0] 3 4 7 8 2 2 3" xfId="52610"/>
    <cellStyle name="Comma [0] 4 3 9 6 4 4" xfId="52611"/>
    <cellStyle name="Comma [0] 3 4 7 8 2 2 4" xfId="52612"/>
    <cellStyle name="Comma [0] 4 3 9 6 4 5" xfId="52613"/>
    <cellStyle name="Comma [0] 3 4 7 8 2 2 5" xfId="52614"/>
    <cellStyle name="Comma [0] 4 3 9 6 5" xfId="52615"/>
    <cellStyle name="Comma [0] 3 4 7 8 2 3" xfId="52616"/>
    <cellStyle name="Comma [0] 4 3 9 6 5 2" xfId="52617"/>
    <cellStyle name="Comma [0] 3 4 7 8 2 3 2" xfId="52618"/>
    <cellStyle name="Comma [0] 4 3 9 6 6 2" xfId="52619"/>
    <cellStyle name="Comma [0] 4 3 8 7 2 2 4" xfId="52620"/>
    <cellStyle name="Comma [0] 3 4 7 8 2 4 2" xfId="52621"/>
    <cellStyle name="Comma [0] 4 8 10" xfId="52622"/>
    <cellStyle name="Comma [0] 4 3 9 6 7" xfId="52623"/>
    <cellStyle name="Comma [0] 3 4 7 8 2 5" xfId="52624"/>
    <cellStyle name="Comma [0] 4 8 11" xfId="52625"/>
    <cellStyle name="Comma [0] 4 3 9 6 8" xfId="52626"/>
    <cellStyle name="Comma [0] 3 4 7 8 2 6" xfId="52627"/>
    <cellStyle name="Comma [0] 3 4 7 8 3" xfId="52628"/>
    <cellStyle name="Comma [0] 4 3 9 7 4" xfId="52629"/>
    <cellStyle name="Comma [0] 3 4 7 8 3 2" xfId="52630"/>
    <cellStyle name="Comma [0] 4 3 9 7 4 2" xfId="52631"/>
    <cellStyle name="Comma [0] 3 4 7 8 3 2 2" xfId="52632"/>
    <cellStyle name="Comma [0] 4 3 9 7 4 3" xfId="52633"/>
    <cellStyle name="Comma [0] 3 4 7 8 3 2 3" xfId="52634"/>
    <cellStyle name="Comma [0] 4 3 9 7 4 4" xfId="52635"/>
    <cellStyle name="Comma [0] 3 4 7 8 3 2 4" xfId="52636"/>
    <cellStyle name="Comma [0] 4 3 9 7 5" xfId="52637"/>
    <cellStyle name="Comma [0] 3 4 7 8 3 3" xfId="52638"/>
    <cellStyle name="Comma [0] 4 3 9 7 6" xfId="52639"/>
    <cellStyle name="Comma [0] 3 4 7 8 3 4" xfId="52640"/>
    <cellStyle name="Comma [0] 4 3 9 7 6 2" xfId="52641"/>
    <cellStyle name="Comma [0] 4 3 8 7 3 2 4" xfId="52642"/>
    <cellStyle name="Comma [0] 3 4 7 8 3 4 2" xfId="52643"/>
    <cellStyle name="Comma [0] 4 3 9 7 7" xfId="52644"/>
    <cellStyle name="Comma [0] 3 4 7 8 3 5" xfId="52645"/>
    <cellStyle name="Comma [0] 4 3 9 7 8" xfId="52646"/>
    <cellStyle name="Comma [0] 3 4 7 8 3 6" xfId="52647"/>
    <cellStyle name="Comma [0] 4 3 9 8 5" xfId="52648"/>
    <cellStyle name="Comma [0] 3 4 7 8 4 3" xfId="52649"/>
    <cellStyle name="Comma [0] 4 3 9 8 6" xfId="52650"/>
    <cellStyle name="Comma [0] 3 4 7 8 4 4" xfId="52651"/>
    <cellStyle name="Comma [0] 4 3 9 8 7" xfId="52652"/>
    <cellStyle name="Comma [0] 3 4 7 8 4 5" xfId="52653"/>
    <cellStyle name="Comma [0] 4 3 9 9 4" xfId="52654"/>
    <cellStyle name="Comma [0] 3 4 7 8 5 2" xfId="52655"/>
    <cellStyle name="Comma [0] 5 3 5 3 2 5" xfId="52656"/>
    <cellStyle name="Comma [0] 4 3 9 9 4 2" xfId="52657"/>
    <cellStyle name="Comma [0] 3 4 7 8 5 2 2" xfId="52658"/>
    <cellStyle name="Comma [0] 4 3 9 9 5" xfId="52659"/>
    <cellStyle name="Comma [0] 3 4 7 8 5 3" xfId="52660"/>
    <cellStyle name="Comma [0] 4 3 9 9 6" xfId="52661"/>
    <cellStyle name="Comma [0] 3 4 7 8 5 4" xfId="52662"/>
    <cellStyle name="Comma [0] 4 3 9 9 7" xfId="52663"/>
    <cellStyle name="Comma [0] 3 4 7 8 5 5" xfId="52664"/>
    <cellStyle name="Comma [0] 3 4 7 8 8" xfId="52665"/>
    <cellStyle name="Comma [0] 3 4 7 9 2" xfId="52666"/>
    <cellStyle name="Comma [0] 3 4 7 9 2 2" xfId="52667"/>
    <cellStyle name="Comma [0] 3 4 7 9 2 2 2" xfId="52668"/>
    <cellStyle name="Comma [0] 3 4 7 9 2 3" xfId="52669"/>
    <cellStyle name="Comma [0] 3 4 7 9 3" xfId="52670"/>
    <cellStyle name="Comma [0] 3 4 7 9 3 2" xfId="52671"/>
    <cellStyle name="Comma [0] 3 4 8" xfId="52672"/>
    <cellStyle name="Comma [0] 3 4 8 10" xfId="52673"/>
    <cellStyle name="Comma [0] 3 4 8 10 2" xfId="52674"/>
    <cellStyle name="Comma [0] 3 4 8 10 2 2" xfId="52675"/>
    <cellStyle name="Comma [0] 3 4 8 10 2 3" xfId="52676"/>
    <cellStyle name="Comma [0] 3 4 8 10 2 4" xfId="52677"/>
    <cellStyle name="Comma [0] 3 5 7 4 2 2" xfId="52678"/>
    <cellStyle name="Comma [0] 3 4 8 10 3" xfId="52679"/>
    <cellStyle name="Comma [0] 5 7 3 5 2 2" xfId="52680"/>
    <cellStyle name="Comma [0] 3 4 8 10 4" xfId="52681"/>
    <cellStyle name="Comma [0] 3 4 8 10 4 2" xfId="52682"/>
    <cellStyle name="Comma [0] 4 11 4 3 2 2" xfId="52683"/>
    <cellStyle name="Comma [0] 3 4 8 10 5" xfId="52684"/>
    <cellStyle name="Comma [0] 4 11 4 3 2 3" xfId="52685"/>
    <cellStyle name="Comma [0] 3 4 8 10 6" xfId="52686"/>
    <cellStyle name="Comma [0] 4 11 4 3 2 4" xfId="52687"/>
    <cellStyle name="Comma [0] 3 4 8 10 7" xfId="52688"/>
    <cellStyle name="Comma [0] 3 4 8 11" xfId="52689"/>
    <cellStyle name="Comma [0] 3 4 8 11 2" xfId="52690"/>
    <cellStyle name="Comma [0] 3 4 8 11 2 2" xfId="52691"/>
    <cellStyle name="Comma [0] 3 4 8 11 3" xfId="52692"/>
    <cellStyle name="Comma [0] 3 4 8 11 4" xfId="52693"/>
    <cellStyle name="Comma [0] 4 11 4 3 3 2" xfId="52694"/>
    <cellStyle name="Comma [0] 3 4 8 11 5" xfId="52695"/>
    <cellStyle name="Comma [0] 3 4 8 2" xfId="52696"/>
    <cellStyle name="Comma [0] 3 4 8 2 10" xfId="52697"/>
    <cellStyle name="Comma [0] 3 4 8 2 2 2" xfId="52698"/>
    <cellStyle name="Comma [0] 5 11 7" xfId="52699"/>
    <cellStyle name="Comma [0] 3 4 8 2 2 2 5" xfId="52700"/>
    <cellStyle name="Comma [0] 5 6 4 3 2 2" xfId="52701"/>
    <cellStyle name="Comma [0] 3 4 8 2 2 3" xfId="52702"/>
    <cellStyle name="Comma [0] 5 6 4 3 2 3" xfId="52703"/>
    <cellStyle name="Comma [0] 3 4 8 2 2 4" xfId="52704"/>
    <cellStyle name="Comma [0] 5 13 4" xfId="52705"/>
    <cellStyle name="Comma [0] 3 4 8 2 2 4 2" xfId="52706"/>
    <cellStyle name="Comma [0] 5 6 4 3 2 4" xfId="52707"/>
    <cellStyle name="Comma [0] 3 4 8 2 2 5" xfId="52708"/>
    <cellStyle name="Comma [0] 5 6 4 3 2 5" xfId="52709"/>
    <cellStyle name="Comma [0] 3 4 8 2 2 6" xfId="52710"/>
    <cellStyle name="Comma [0] 3 4 8 2 3" xfId="52711"/>
    <cellStyle name="Comma [0] 3 4 8 2 3 2" xfId="52712"/>
    <cellStyle name="Comma [0] 5 6 4 3 3 2" xfId="52713"/>
    <cellStyle name="Comma [0] 3 4 8 2 3 3" xfId="52714"/>
    <cellStyle name="Comma [0] 3 4 8 2 3 4" xfId="52715"/>
    <cellStyle name="Comma [0] 3 4 8 2 3 4 2" xfId="52716"/>
    <cellStyle name="Comma [0] 3 4 8 2 3 5" xfId="52717"/>
    <cellStyle name="Comma [0] 3 4 8 2 3 6" xfId="52718"/>
    <cellStyle name="Comma [0] 3 4 8 2 4 2" xfId="52719"/>
    <cellStyle name="Comma [0] 5 6 4 3 4 2" xfId="52720"/>
    <cellStyle name="Comma [0] 3 4 8 2 4 3" xfId="52721"/>
    <cellStyle name="Comma [0] 3 4 8 2 4 4" xfId="52722"/>
    <cellStyle name="Comma [0] 3 4 8 2 4 5" xfId="52723"/>
    <cellStyle name="Comma [0] 3 4 8 2 5" xfId="52724"/>
    <cellStyle name="Comma [0] 3 4 8 2 5 2" xfId="52725"/>
    <cellStyle name="Comma [0] 3 4 8 2 5 3" xfId="52726"/>
    <cellStyle name="Comma [0] 3 4 8 2 5 4" xfId="52727"/>
    <cellStyle name="Comma [0] 3 8 4 2 2" xfId="52728"/>
    <cellStyle name="Comma [0] 3 4 8 2 5 5" xfId="52729"/>
    <cellStyle name="Comma [0] 3 4 8 2 6 2" xfId="52730"/>
    <cellStyle name="Comma [0] 3 4 8 2 7" xfId="52731"/>
    <cellStyle name="Comma [0] 3 4 8 2 7 2" xfId="52732"/>
    <cellStyle name="Comma [0] 3 4 8 2 8" xfId="52733"/>
    <cellStyle name="Comma [0] 3 4 8 2 9" xfId="52734"/>
    <cellStyle name="Comma [0] 3 4 8 3" xfId="52735"/>
    <cellStyle name="Comma [0] 3 4 8 3 10" xfId="52736"/>
    <cellStyle name="Comma [0] 3 4 8 3 2" xfId="52737"/>
    <cellStyle name="Comma [0] 3 4 8 3 2 2" xfId="52738"/>
    <cellStyle name="Comma [0] 3 4 8 3 2 2 2 2" xfId="52739"/>
    <cellStyle name="Comma [0] 3 4 8 3 2 2 5" xfId="52740"/>
    <cellStyle name="Comma [0] 5 6 4 4 2 2" xfId="52741"/>
    <cellStyle name="Comma [0] 3 4 8 3 2 3" xfId="52742"/>
    <cellStyle name="Comma [0] 4 10 5 2 2 2" xfId="52743"/>
    <cellStyle name="Comma [0] 3 4 8 3 2 4" xfId="52744"/>
    <cellStyle name="Comma [0] 4 3 9 2 2 2 4" xfId="52745"/>
    <cellStyle name="Comma [0] 4 10 5 2 2 2 2" xfId="52746"/>
    <cellStyle name="Comma [0] 3 4 8 3 2 4 2" xfId="52747"/>
    <cellStyle name="Comma [0] 4 10 5 2 2 3" xfId="52748"/>
    <cellStyle name="Comma [0] 3 4 8 3 2 5" xfId="52749"/>
    <cellStyle name="Comma [0] 4 10 5 2 2 4" xfId="52750"/>
    <cellStyle name="Comma [0] 3 4 8 3 2 6" xfId="52751"/>
    <cellStyle name="Comma [0] 3 4 8 3 3" xfId="52752"/>
    <cellStyle name="Comma [0] 3 4 8 3 3 2" xfId="52753"/>
    <cellStyle name="Comma [0] 3 4 8 3 3 2 2 2" xfId="52754"/>
    <cellStyle name="Comma [0] 3 4 8 3 3 3" xfId="52755"/>
    <cellStyle name="Comma [0] 4 10 5 2 3 2" xfId="52756"/>
    <cellStyle name="Comma [0] 3 4 8 3 3 4" xfId="52757"/>
    <cellStyle name="Comma [0] 4 3 9 2 3 2 4" xfId="52758"/>
    <cellStyle name="Comma [0] 3 4 8 3 3 4 2" xfId="52759"/>
    <cellStyle name="Comma [0] 3 4 8 3 3 5" xfId="52760"/>
    <cellStyle name="Comma [0] 3 4 8 3 3 6" xfId="52761"/>
    <cellStyle name="Comma [0] 3 4 8 3 4" xfId="52762"/>
    <cellStyle name="Comma [0] 3 4 8 3 4 2" xfId="52763"/>
    <cellStyle name="Comma [0] 3 4 8 3 4 3" xfId="52764"/>
    <cellStyle name="Comma [0] 4 10 5 2 4 2" xfId="52765"/>
    <cellStyle name="Comma [0] 3 4 8 3 4 4" xfId="52766"/>
    <cellStyle name="Comma [0] 3 4 8 3 4 5" xfId="52767"/>
    <cellStyle name="Comma [0] 3 4 8 3 5" xfId="52768"/>
    <cellStyle name="Comma [0] 3 4 8 3 5 2" xfId="52769"/>
    <cellStyle name="Comma [0] 3 4 8 3 5 3" xfId="52770"/>
    <cellStyle name="Comma [0] 3 4 8 3 5 4" xfId="52771"/>
    <cellStyle name="Comma [0] 3 8 5 2 2" xfId="52772"/>
    <cellStyle name="Comma [0] 3 4 8 3 5 5" xfId="52773"/>
    <cellStyle name="Comma [0] 3 4 8 3 6" xfId="52774"/>
    <cellStyle name="Comma [0] 3 4 8 3 6 2" xfId="52775"/>
    <cellStyle name="Comma [0] 3 4 8 3 7" xfId="52776"/>
    <cellStyle name="Comma [0] 3 4 8 3 7 2" xfId="52777"/>
    <cellStyle name="Comma [0] 3 4 8 3 8" xfId="52778"/>
    <cellStyle name="Comma [0] 3 4 8 3 9" xfId="52779"/>
    <cellStyle name="Comma [0] 3 4 8 4" xfId="52780"/>
    <cellStyle name="Comma [0] 3 4 8 4 2" xfId="52781"/>
    <cellStyle name="Comma [0] 3 4 8 4 2 2" xfId="52782"/>
    <cellStyle name="Comma [0] 3 4 8 4 2 2 2 2" xfId="52783"/>
    <cellStyle name="Comma [0] 3 4 8 4 2 2 5" xfId="52784"/>
    <cellStyle name="Comma [0] 5 6 4 5 2 2" xfId="52785"/>
    <cellStyle name="Comma [0] 3 4 8 4 2 3" xfId="52786"/>
    <cellStyle name="Comma [0] 4 10 5 3 2 2" xfId="52787"/>
    <cellStyle name="Comma [0] 3 4 8 4 2 4" xfId="52788"/>
    <cellStyle name="Comma [0] 4 3 9 3 2 2 4" xfId="52789"/>
    <cellStyle name="Comma [0] 4 10 5 3 2 2 2" xfId="52790"/>
    <cellStyle name="Comma [0] 3 4 8 4 2 4 2" xfId="52791"/>
    <cellStyle name="Comma [0] 4 10 5 3 2 3" xfId="52792"/>
    <cellStyle name="Comma [0] 3 4 8 4 2 5" xfId="52793"/>
    <cellStyle name="Comma [0] 4 10 5 3 2 4" xfId="52794"/>
    <cellStyle name="Comma [0] 3 4 8 4 2 6" xfId="52795"/>
    <cellStyle name="Comma [0] 3 4 8 4 3" xfId="52796"/>
    <cellStyle name="Comma [0] 3 4 8 4 3 2 2 2" xfId="52797"/>
    <cellStyle name="Comma [0] 4 10 5 3 3 2" xfId="52798"/>
    <cellStyle name="Comma [0] 3 4 8 4 3 4" xfId="52799"/>
    <cellStyle name="Comma [0] 4 3 9 3 3 2 4" xfId="52800"/>
    <cellStyle name="Comma [0] 3 4 8 4 3 4 2" xfId="52801"/>
    <cellStyle name="Comma [0] 3 4 8 4 3 5" xfId="52802"/>
    <cellStyle name="Comma [0] 3 4 8 4 3 6" xfId="52803"/>
    <cellStyle name="Comma [0] 3 4 8 4 4" xfId="52804"/>
    <cellStyle name="Comma [0] 3 4 8 4 4 2" xfId="52805"/>
    <cellStyle name="Comma [0] 3 4 8 4 4 3" xfId="52806"/>
    <cellStyle name="Comma [0] 4 10 5 3 4 2" xfId="52807"/>
    <cellStyle name="Comma [0] 3 4 8 4 4 4" xfId="52808"/>
    <cellStyle name="Comma [0] 3 4 8 4 4 5" xfId="52809"/>
    <cellStyle name="Comma [0] 3 4 8 4 5" xfId="52810"/>
    <cellStyle name="Comma [0] 3 4 8 4 5 2" xfId="52811"/>
    <cellStyle name="Comma [0] 3 4 8 4 5 3" xfId="52812"/>
    <cellStyle name="Comma [0] 3 4 8 4 5 4" xfId="52813"/>
    <cellStyle name="Comma [0] 3 8 6 2 2" xfId="52814"/>
    <cellStyle name="Comma [0] 3 4 8 4 5 5" xfId="52815"/>
    <cellStyle name="Comma [0] 3 4 8 4 6" xfId="52816"/>
    <cellStyle name="Comma [0] 3 4 8 4 7" xfId="52817"/>
    <cellStyle name="Comma [0] 3 4 8 4 8" xfId="52818"/>
    <cellStyle name="Comma [0] 3 4 8 5" xfId="52819"/>
    <cellStyle name="Comma [0] 3 4 8 5 10" xfId="52820"/>
    <cellStyle name="Comma [0] 3 4 8 5 2" xfId="52821"/>
    <cellStyle name="Comma [0] 3 4 8 5 2 2" xfId="52822"/>
    <cellStyle name="Comma [0] 3 4 8 5 2 2 2" xfId="52823"/>
    <cellStyle name="Comma [0] 3 4 8 5 2 2 3" xfId="52824"/>
    <cellStyle name="Comma [0] 3 4 8 5 2 2 5" xfId="52825"/>
    <cellStyle name="Comma [0] 3 4 8 5 2 3" xfId="52826"/>
    <cellStyle name="Comma [0] 3 4 8 5 2 3 2" xfId="52827"/>
    <cellStyle name="Comma [0] 4 10 5 4 2 2" xfId="52828"/>
    <cellStyle name="Comma [0] 3 4 8 5 2 4" xfId="52829"/>
    <cellStyle name="Comma [0] 4 3 9 4 2 2 4" xfId="52830"/>
    <cellStyle name="Comma [0] 3 4 8 5 2 4 2" xfId="52831"/>
    <cellStyle name="Comma [0] 3 4 8 5 2 5" xfId="52832"/>
    <cellStyle name="Comma [0] 3 4 8 5 2 6" xfId="52833"/>
    <cellStyle name="Comma [0] 3 4 8 5 3" xfId="52834"/>
    <cellStyle name="Comma [0] 3 4 8 5 3 2 2" xfId="52835"/>
    <cellStyle name="Comma [0] 3 4 8 5 3 2 3" xfId="52836"/>
    <cellStyle name="Comma [0] 3 4 8 5 3 2 4" xfId="52837"/>
    <cellStyle name="Comma [0] 3 4 8 5 3 3 2" xfId="52838"/>
    <cellStyle name="Comma [0] 3 4 8 5 3 4" xfId="52839"/>
    <cellStyle name="Comma [0] 4 3 9 4 3 2 4" xfId="52840"/>
    <cellStyle name="Comma [0] 3 4 8 5 3 4 2" xfId="52841"/>
    <cellStyle name="Comma [0] 3 4 8 5 3 5" xfId="52842"/>
    <cellStyle name="Comma [0] 3 4 8 5 3 6" xfId="52843"/>
    <cellStyle name="Comma [0] 3 4 8 5 4" xfId="52844"/>
    <cellStyle name="Comma [0] 3 4 8 5 4 2" xfId="52845"/>
    <cellStyle name="Comma [0] 3 4 8 5 4 3" xfId="52846"/>
    <cellStyle name="Comma [0] 3 4 8 5 4 4" xfId="52847"/>
    <cellStyle name="Comma [0] 3 4 8 5 4 5" xfId="52848"/>
    <cellStyle name="Comma [0] 3 4 8 5 5" xfId="52849"/>
    <cellStyle name="Comma [0] 3 4 8 5 5 2" xfId="52850"/>
    <cellStyle name="Comma [0] 3 4 8 5 5 3" xfId="52851"/>
    <cellStyle name="Comma [0] 3 4 8 5 5 4" xfId="52852"/>
    <cellStyle name="Comma [0] 3 8 7 2 2" xfId="52853"/>
    <cellStyle name="Comma [0] 3 4 8 5 5 5" xfId="52854"/>
    <cellStyle name="Comma [0] 3 4 8 5 7" xfId="52855"/>
    <cellStyle name="Comma [0] 3 4 8 5 8" xfId="52856"/>
    <cellStyle name="Comma [0] 3 4 8 6" xfId="52857"/>
    <cellStyle name="Comma [0] 3 4 8 6 2 2" xfId="52858"/>
    <cellStyle name="Comma [0] 3 4 8 6 2 2 2" xfId="52859"/>
    <cellStyle name="Comma [0] 3 4 8 6 2 2 3" xfId="52860"/>
    <cellStyle name="Comma [0] 3 4 8 6 2 2 5" xfId="52861"/>
    <cellStyle name="Comma [0] 3 4 8 6 2 3" xfId="52862"/>
    <cellStyle name="Comma [0] 3 4 8 6 2 3 2" xfId="52863"/>
    <cellStyle name="Comma [0] 3 4 8 6 2 5" xfId="52864"/>
    <cellStyle name="Comma [0] 3 4 8 6 2 6" xfId="52865"/>
    <cellStyle name="Comma [0] 3 4 8 6 3" xfId="52866"/>
    <cellStyle name="Comma [0] 3 4 8 6 3 2" xfId="52867"/>
    <cellStyle name="Comma [0] 3 4 8 6 3 2 2" xfId="52868"/>
    <cellStyle name="Comma [0] 3 4 8 6 3 2 3" xfId="52869"/>
    <cellStyle name="Comma [0] 3 4 8 6 3 2 4" xfId="52870"/>
    <cellStyle name="Comma [0] 3 4 8 6 3 3" xfId="52871"/>
    <cellStyle name="Comma [0] 3 4 8 6 3 3 2" xfId="52872"/>
    <cellStyle name="Comma [0] 3 4 8 6 3 4" xfId="52873"/>
    <cellStyle name="Comma [0] 3 4 8 6 3 6" xfId="52874"/>
    <cellStyle name="Comma [0] 3 4 8 6 5 3" xfId="52875"/>
    <cellStyle name="Comma [0] 3 4 8 6 5 4" xfId="52876"/>
    <cellStyle name="Comma [0] 3 8 8 2 2" xfId="52877"/>
    <cellStyle name="Comma [0] 3 4 8 6 5 5" xfId="52878"/>
    <cellStyle name="Comma [0] 3 4 8 7 10" xfId="52879"/>
    <cellStyle name="Comma [0] 3 4 8 7 2" xfId="52880"/>
    <cellStyle name="Comma [0] 3 4 8 7 2 2" xfId="52881"/>
    <cellStyle name="Comma [0] 3 4 8 7 2 2 2" xfId="52882"/>
    <cellStyle name="Comma [0] 3 4 8 7 2 2 2 2" xfId="52883"/>
    <cellStyle name="Comma [0] 3 4 8 7 2 2 3" xfId="52884"/>
    <cellStyle name="Comma [0] 3 4 8 7 2 2 4" xfId="52885"/>
    <cellStyle name="Comma [0] 3 4 8 7 2 3" xfId="52886"/>
    <cellStyle name="Comma [0] 3 4 8 7 2 3 2" xfId="52887"/>
    <cellStyle name="Comma [0] 3 4 8 7 2 4" xfId="52888"/>
    <cellStyle name="Comma [0] 3 4 8 7 2 5" xfId="52889"/>
    <cellStyle name="Comma [0] 3 4 8 7 2 6" xfId="52890"/>
    <cellStyle name="Comma [0] 3 4 8 7 3" xfId="52891"/>
    <cellStyle name="Comma [0] 3 4 8 7 3 2" xfId="52892"/>
    <cellStyle name="Comma [0] 3 4 8 7 3 2 2" xfId="52893"/>
    <cellStyle name="Comma [0] 3 4 8 7 3 2 2 2" xfId="52894"/>
    <cellStyle name="Comma [0] 3 4 8 7 3 2 3" xfId="52895"/>
    <cellStyle name="Comma [0] 3 4 8 7 3 2 4" xfId="52896"/>
    <cellStyle name="Comma [0] 3 4 8 7 3 3 2" xfId="52897"/>
    <cellStyle name="Comma [0] 3 4 8 7 3 4" xfId="52898"/>
    <cellStyle name="Comma [0] 3 4 8 7 3 5" xfId="52899"/>
    <cellStyle name="Comma [0] 3 4 8 7 3 6" xfId="52900"/>
    <cellStyle name="Comma [0] 3 4 8 7 5 3" xfId="52901"/>
    <cellStyle name="Comma [0] 3 4 8 7 5 4" xfId="52902"/>
    <cellStyle name="Comma [0] 3 8 9 2 2" xfId="52903"/>
    <cellStyle name="Comma [0] 3 4 8 7 5 5" xfId="52904"/>
    <cellStyle name="Comma [0] 3 4 8 8 2 2" xfId="52905"/>
    <cellStyle name="Comma [0] 3 4 8 8 2 2 2" xfId="52906"/>
    <cellStyle name="Comma [0] 3 4 8 8 2 3" xfId="52907"/>
    <cellStyle name="Comma [0] 3 4 8 8 2 4" xfId="52908"/>
    <cellStyle name="Comma [0] 3 4 8 8 2 5" xfId="52909"/>
    <cellStyle name="Comma [0] 3 4 8 8 3" xfId="52910"/>
    <cellStyle name="Comma [0] 3 4 8 8 3 2" xfId="52911"/>
    <cellStyle name="Comma [0] 4 3 2 14" xfId="52912"/>
    <cellStyle name="Comma [0] 3 4 8 9 2" xfId="52913"/>
    <cellStyle name="Comma [0] 4 3 2 14 2" xfId="52914"/>
    <cellStyle name="Comma [0] 3 4 8 9 2 2" xfId="52915"/>
    <cellStyle name="Comma [0] 3 4 8 9 2 2 2" xfId="52916"/>
    <cellStyle name="Comma [0] 3 4 8 9 2 3" xfId="52917"/>
    <cellStyle name="Comma [0] 3 4 8 9 2 4" xfId="52918"/>
    <cellStyle name="Comma [0] 3 4 8 9 2 5" xfId="52919"/>
    <cellStyle name="Comma [0] 4 3 3 11 2 2" xfId="52920"/>
    <cellStyle name="Comma [0] 3 4 9" xfId="52921"/>
    <cellStyle name="Comma [0] 3 4 9 10" xfId="52922"/>
    <cellStyle name="Comma [0] 3 4 9 10 2" xfId="52923"/>
    <cellStyle name="Comma [0] 3 4 9 10 2 2 2" xfId="52924"/>
    <cellStyle name="Comma [0] 3 4 9 10 2 4" xfId="52925"/>
    <cellStyle name="Comma [0] 3 4 9 10 3" xfId="52926"/>
    <cellStyle name="Comma [0] 3 4 9 10 3 2" xfId="52927"/>
    <cellStyle name="Comma [0] 3 4 9 11" xfId="52928"/>
    <cellStyle name="Comma [0] 3 4 9 11 2" xfId="52929"/>
    <cellStyle name="Comma [0] 3 4 9 11 3" xfId="52930"/>
    <cellStyle name="Comma [0] 3 4 9 11 5" xfId="52931"/>
    <cellStyle name="Comma [0] 3 4 9 12" xfId="52932"/>
    <cellStyle name="Comma [0] 3 4 9 12 5" xfId="52933"/>
    <cellStyle name="Comma [0] 3 4 9 13" xfId="52934"/>
    <cellStyle name="Comma [0] 3 4 9 14" xfId="52935"/>
    <cellStyle name="Comma [0] 3 4 9 15" xfId="52936"/>
    <cellStyle name="Comma [0] 3 4 9 16" xfId="52937"/>
    <cellStyle name="Comma [0] 4 3 3 11 2 2 2" xfId="52938"/>
    <cellStyle name="Comma [0] 3 4 9 2" xfId="52939"/>
    <cellStyle name="Comma [0] 3 4 9 2 10" xfId="52940"/>
    <cellStyle name="Comma [0] 3 4 9 2 2 2" xfId="52941"/>
    <cellStyle name="Comma [0] 5 11 2 4 2" xfId="52942"/>
    <cellStyle name="Comma [0] 4 8 16" xfId="52943"/>
    <cellStyle name="Comma [0] 3 4 9 2 2 2 5" xfId="52944"/>
    <cellStyle name="Comma [0] 5 6 5 3 2 2" xfId="52945"/>
    <cellStyle name="Comma [0] 3 4 9 2 2 3" xfId="52946"/>
    <cellStyle name="Comma [0] 5 6 5 3 2 3" xfId="52947"/>
    <cellStyle name="Comma [0] 3 4 9 2 2 4" xfId="52948"/>
    <cellStyle name="Comma [0] 3 4 9 2 2 4 2" xfId="52949"/>
    <cellStyle name="Comma [0] 5 6 5 3 2 4" xfId="52950"/>
    <cellStyle name="Comma [0] 3 4 9 2 2 5" xfId="52951"/>
    <cellStyle name="Comma [0] 5 6 5 3 2 5" xfId="52952"/>
    <cellStyle name="Comma [0] 3 4 9 2 2 6" xfId="52953"/>
    <cellStyle name="Comma [0] 3 4 9 2 3" xfId="52954"/>
    <cellStyle name="Comma [0] 3 4 9 2 3 2" xfId="52955"/>
    <cellStyle name="Comma [0] 5 11 3 4 2" xfId="52956"/>
    <cellStyle name="Comma [0] 3 4 9 2 3 2 5" xfId="52957"/>
    <cellStyle name="Comma [0] 5 6 5 3 3 2" xfId="52958"/>
    <cellStyle name="Comma [0] 3 4 9 2 3 3" xfId="52959"/>
    <cellStyle name="Comma [0] 3 4 9 2 3 4" xfId="52960"/>
    <cellStyle name="Comma [0] 3 4 9 2 3 4 2" xfId="52961"/>
    <cellStyle name="Comma [0] 3 4 9 2 3 5" xfId="52962"/>
    <cellStyle name="Comma [0] 3 4 9 2 3 6" xfId="52963"/>
    <cellStyle name="Comma [0] 3 4 9 2 4 2" xfId="52964"/>
    <cellStyle name="Comma [0] 5 6 5 3 4 2" xfId="52965"/>
    <cellStyle name="Comma [0] 3 4 9 2 4 3" xfId="52966"/>
    <cellStyle name="Comma [0] 3 4 9 2 4 4" xfId="52967"/>
    <cellStyle name="Comma [0] 3 4 9 2 4 5" xfId="52968"/>
    <cellStyle name="Comma [0] 3 4 9 2 5" xfId="52969"/>
    <cellStyle name="Comma [0] 3 4 9 2 5 2" xfId="52970"/>
    <cellStyle name="Comma [0] 3 4 9 2 5 3" xfId="52971"/>
    <cellStyle name="Comma [0] 3 4 9 2 5 4" xfId="52972"/>
    <cellStyle name="Comma [0] 3 9 4 2 2" xfId="52973"/>
    <cellStyle name="Comma [0] 3 4 9 2 5 5" xfId="52974"/>
    <cellStyle name="Comma [0] 3 4 9 2 6 2" xfId="52975"/>
    <cellStyle name="Comma [0] 3 4 9 2 7" xfId="52976"/>
    <cellStyle name="Comma [0] 3 4 9 2 7 2" xfId="52977"/>
    <cellStyle name="Comma [0] 3 4 9 2 8" xfId="52978"/>
    <cellStyle name="Comma [0] 3 4 9 2 9" xfId="52979"/>
    <cellStyle name="Comma [0] 3 4 9 3" xfId="52980"/>
    <cellStyle name="Comma [0] 4 10 3 4 4" xfId="52981"/>
    <cellStyle name="Comma [0] 3 4 9 3 10" xfId="52982"/>
    <cellStyle name="Comma [0] 3 4 9 3 2" xfId="52983"/>
    <cellStyle name="Comma [0] 3 4 9 3 2 2" xfId="52984"/>
    <cellStyle name="Comma [0] 3 4 9 3 2 2 2 2" xfId="52985"/>
    <cellStyle name="Comma [0] 5 12 2 4 2" xfId="52986"/>
    <cellStyle name="Comma [0] 3 4 9 3 2 2 5" xfId="52987"/>
    <cellStyle name="Comma [0] 5 6 5 4 2 2" xfId="52988"/>
    <cellStyle name="Comma [0] 3 4 9 3 2 3" xfId="52989"/>
    <cellStyle name="Comma [0] 4 10 6 2 2 2" xfId="52990"/>
    <cellStyle name="Comma [0] 3 4 9 3 2 4" xfId="52991"/>
    <cellStyle name="Comma [0] 4 10 6 2 2 2 2" xfId="52992"/>
    <cellStyle name="Comma [0] 3 4 9 3 2 4 2" xfId="52993"/>
    <cellStyle name="Comma [0] 4 10 6 2 2 3" xfId="52994"/>
    <cellStyle name="Comma [0] 3 4 9 3 2 5" xfId="52995"/>
    <cellStyle name="Comma [0] 4 10 6 2 2 4" xfId="52996"/>
    <cellStyle name="Comma [0] 3 4 9 3 2 6" xfId="52997"/>
    <cellStyle name="Comma [0] 3 4 9 3 3" xfId="52998"/>
    <cellStyle name="Comma [0] 3 4 9 3 3 2" xfId="52999"/>
    <cellStyle name="Comma [0] 3 4 9 3 3 2 2 2" xfId="53000"/>
    <cellStyle name="Comma [0] 5 12 3 4 2" xfId="53001"/>
    <cellStyle name="Comma [0] 3 4 9 3 3 2 5" xfId="53002"/>
    <cellStyle name="Comma [0] 3 4 9 3 3 3" xfId="53003"/>
    <cellStyle name="Comma [0] 4 10 6 2 3 2" xfId="53004"/>
    <cellStyle name="Comma [0] 3 4 9 3 3 4" xfId="53005"/>
    <cellStyle name="Comma [0] 3 4 9 3 3 4 2" xfId="53006"/>
    <cellStyle name="Comma [0] 3 4 9 3 3 5" xfId="53007"/>
    <cellStyle name="Comma [0] 3 4 9 3 3 6" xfId="53008"/>
    <cellStyle name="Comma [0] 3 4 9 3 4" xfId="53009"/>
    <cellStyle name="Comma [0] 3 4 9 3 4 2" xfId="53010"/>
    <cellStyle name="Comma [0] 3 4 9 3 4 3" xfId="53011"/>
    <cellStyle name="Comma [0] 4 10 6 2 4 2" xfId="53012"/>
    <cellStyle name="Comma [0] 3 4 9 3 4 4" xfId="53013"/>
    <cellStyle name="Comma [0] 3 4 9 3 4 5" xfId="53014"/>
    <cellStyle name="Comma [0] 3 4 9 3 5" xfId="53015"/>
    <cellStyle name="Comma [0] 3 4 9 3 5 2" xfId="53016"/>
    <cellStyle name="Comma [0] 3 4 9 3 5 3" xfId="53017"/>
    <cellStyle name="Comma [0] 3 4 9 3 5 4" xfId="53018"/>
    <cellStyle name="Comma [0] 3 9 5 2 2" xfId="53019"/>
    <cellStyle name="Comma [0] 3 4 9 3 5 5" xfId="53020"/>
    <cellStyle name="Comma [0] 3 4 9 3 7 2" xfId="53021"/>
    <cellStyle name="Comma [0] 3 4 9 4" xfId="53022"/>
    <cellStyle name="Comma [0] 3 4 9 4 10" xfId="53023"/>
    <cellStyle name="Comma [0] 4 3 6 14" xfId="53024"/>
    <cellStyle name="Comma [0] 3 4 9 4 2" xfId="53025"/>
    <cellStyle name="Comma [0] 4 3 6 14 2" xfId="53026"/>
    <cellStyle name="Comma [0] 3 4 9 4 2 2" xfId="53027"/>
    <cellStyle name="Comma [0] 5 13 2 4 2" xfId="53028"/>
    <cellStyle name="Comma [0] 3 4 9 4 2 2 5" xfId="53029"/>
    <cellStyle name="Comma [0] 5 6 5 5 2 2" xfId="53030"/>
    <cellStyle name="Comma [0] 3 4 9 4 2 3" xfId="53031"/>
    <cellStyle name="Comma [0] 4 10 6 3 2 2" xfId="53032"/>
    <cellStyle name="Comma [0] 3 4 9 4 2 4" xfId="53033"/>
    <cellStyle name="Comma [0] 4 10 6 3 2 2 2" xfId="53034"/>
    <cellStyle name="Comma [0] 3 4 9 4 2 4 2" xfId="53035"/>
    <cellStyle name="Comma [0] 4 10 6 3 2 3" xfId="53036"/>
    <cellStyle name="Comma [0] 3 4 9 4 2 5" xfId="53037"/>
    <cellStyle name="Comma [0] 4 10 6 3 2 4" xfId="53038"/>
    <cellStyle name="Comma [0] 3 4 9 4 2 6" xfId="53039"/>
    <cellStyle name="Comma [0] 4 3 6 15" xfId="53040"/>
    <cellStyle name="Comma [0] 3 4 9 4 3" xfId="53041"/>
    <cellStyle name="Comma [0] 4 3 6 15 2" xfId="53042"/>
    <cellStyle name="Comma [0] 3 4 9 4 3 2" xfId="53043"/>
    <cellStyle name="Comma [0] 5 13 3 4 2" xfId="53044"/>
    <cellStyle name="Comma [0] 3 4 9 4 3 2 5" xfId="53045"/>
    <cellStyle name="Comma [0] 3 4 9 4 3 3" xfId="53046"/>
    <cellStyle name="Comma [0] 4 10 6 3 3 2" xfId="53047"/>
    <cellStyle name="Comma [0] 3 4 9 4 3 4" xfId="53048"/>
    <cellStyle name="Comma [0] 3 4 9 4 3 4 2" xfId="53049"/>
    <cellStyle name="Comma [0] 3 4 9 4 3 5" xfId="53050"/>
    <cellStyle name="Comma [0] 3 4 9 4 3 6" xfId="53051"/>
    <cellStyle name="Comma [0] 4 3 6 16" xfId="53052"/>
    <cellStyle name="Comma [0] 3 4 9 4 4" xfId="53053"/>
    <cellStyle name="Comma [0] 3 4 9 4 4 2" xfId="53054"/>
    <cellStyle name="Comma [0] 3 4 9 4 4 3" xfId="53055"/>
    <cellStyle name="Comma [0] 4 10 6 3 4 2" xfId="53056"/>
    <cellStyle name="Comma [0] 3 4 9 4 4 4" xfId="53057"/>
    <cellStyle name="Comma [0] 3 4 9 4 4 5" xfId="53058"/>
    <cellStyle name="Comma [0] 4 3 6 17" xfId="53059"/>
    <cellStyle name="Comma [0] 3 4 9 4 5" xfId="53060"/>
    <cellStyle name="Comma [0] 3 4 9 4 5 2" xfId="53061"/>
    <cellStyle name="Comma [0] 3 4 9 4 5 3" xfId="53062"/>
    <cellStyle name="Comma [0] 3 4 9 4 5 4" xfId="53063"/>
    <cellStyle name="Comma [0] 3 9 6 2 2" xfId="53064"/>
    <cellStyle name="Comma [0] 3 4 9 4 5 5" xfId="53065"/>
    <cellStyle name="Comma [0] 3 4 9 4 7" xfId="53066"/>
    <cellStyle name="Comma [0] 3 4 9 4 8" xfId="53067"/>
    <cellStyle name="Comma [0] 3 4 9 5" xfId="53068"/>
    <cellStyle name="Comma [0] 3 4 9 5 2" xfId="53069"/>
    <cellStyle name="Comma [0] 3 4 9 5 2 2" xfId="53070"/>
    <cellStyle name="Comma [0] 3 4 9 5 2 2 2" xfId="53071"/>
    <cellStyle name="Comma [0] 3 4 9 5 2 2 2 2" xfId="53072"/>
    <cellStyle name="Comma [0] 3 4 9 5 2 2 3" xfId="53073"/>
    <cellStyle name="Comma [0] 5 14 2 4 2" xfId="53074"/>
    <cellStyle name="Comma [0] 3 4 9 5 2 2 5" xfId="53075"/>
    <cellStyle name="Comma [0] 3 4 9 5 2 3" xfId="53076"/>
    <cellStyle name="Comma [0] 3 4 9 5 2 3 2" xfId="53077"/>
    <cellStyle name="Comma [0] 4 10 6 4 2 2" xfId="53078"/>
    <cellStyle name="Comma [0] 3 4 9 5 2 4" xfId="53079"/>
    <cellStyle name="Comma [0] 3 4 9 5 2 4 2" xfId="53080"/>
    <cellStyle name="Comma [0] 3 4 9 5 2 5" xfId="53081"/>
    <cellStyle name="Comma [0] 3 4 9 5 2 6" xfId="53082"/>
    <cellStyle name="Comma [0] 3 4 9 5 3" xfId="53083"/>
    <cellStyle name="Comma [0] 3 4 9 5 3 2" xfId="53084"/>
    <cellStyle name="Comma [0] 3 4 9 5 3 2 2" xfId="53085"/>
    <cellStyle name="Comma [0] 3 4 9 5 3 2 2 2" xfId="53086"/>
    <cellStyle name="Comma [0] 3 4 9 5 3 2 3" xfId="53087"/>
    <cellStyle name="Comma [0] 3 4 9 5 3 2 4" xfId="53088"/>
    <cellStyle name="Comma [0] 5 14 3 4 2" xfId="53089"/>
    <cellStyle name="Comma [0] 3 4 9 5 3 2 5" xfId="53090"/>
    <cellStyle name="Comma [0] 3 4 9 5 3 3" xfId="53091"/>
    <cellStyle name="Comma [0] 3 4 9 5 3 3 2" xfId="53092"/>
    <cellStyle name="Comma [0] 3 4 9 5 3 4" xfId="53093"/>
    <cellStyle name="Comma [0] 3 4 9 5 3 4 2" xfId="53094"/>
    <cellStyle name="Comma [0] 3 4 9 5 3 5" xfId="53095"/>
    <cellStyle name="Comma [0] 3 4 9 5 4" xfId="53096"/>
    <cellStyle name="Comma [0] 3 4 9 5 4 2" xfId="53097"/>
    <cellStyle name="Comma [0] 3 4 9 5 4 3" xfId="53098"/>
    <cellStyle name="Comma [0] 3 4 9 5 4 4" xfId="53099"/>
    <cellStyle name="Comma [0] 3 4 9 5 4 5" xfId="53100"/>
    <cellStyle name="Comma [0] 3 4 9 5 5" xfId="53101"/>
    <cellStyle name="Comma [0] 3 4 9 5 5 2" xfId="53102"/>
    <cellStyle name="Comma [0] 3 4 9 5 5 3" xfId="53103"/>
    <cellStyle name="Comma [0] 3 4 9 5 5 4" xfId="53104"/>
    <cellStyle name="Comma [0] 3 9 7 2 2" xfId="53105"/>
    <cellStyle name="Comma [0] 3 4 9 5 5 5" xfId="53106"/>
    <cellStyle name="Comma [0] 3 4 9 5 7" xfId="53107"/>
    <cellStyle name="Comma [0] 3 4 9 5 8" xfId="53108"/>
    <cellStyle name="Comma [0] 3 4 9 6" xfId="53109"/>
    <cellStyle name="Comma [0] 3 4 9 6 2 2" xfId="53110"/>
    <cellStyle name="Comma [0] 3 4 9 6 2 2 2" xfId="53111"/>
    <cellStyle name="Comma [0] 3 4 9 6 2 2 3" xfId="53112"/>
    <cellStyle name="Comma [0] 3 4 9 6 2 2 5" xfId="53113"/>
    <cellStyle name="Comma [0] 3 4 9 6 2 3" xfId="53114"/>
    <cellStyle name="Comma [0] 3 4 9 6 2 3 2" xfId="53115"/>
    <cellStyle name="Comma [0] 3 4 9 6 2 5" xfId="53116"/>
    <cellStyle name="Comma [0] 3 4 9 6 2 6" xfId="53117"/>
    <cellStyle name="Comma [0] 3 4 9 6 3" xfId="53118"/>
    <cellStyle name="Comma [0] 3 4 9 6 3 2" xfId="53119"/>
    <cellStyle name="Comma [0] 3 4 9 6 3 2 2" xfId="53120"/>
    <cellStyle name="Comma [0] 3 4 9 6 3 2 2 2" xfId="53121"/>
    <cellStyle name="Comma [0] 3 4 9 6 3 3" xfId="53122"/>
    <cellStyle name="Comma [0] 3 4 9 6 3 3 2" xfId="53123"/>
    <cellStyle name="Comma [0] 3 4 9 6 3 4" xfId="53124"/>
    <cellStyle name="Comma [0] 3 4 9 6 4 3" xfId="53125"/>
    <cellStyle name="Comma [0] 3 4 9 6 4 4" xfId="53126"/>
    <cellStyle name="Comma [0] 3 4 9 6 4 5" xfId="53127"/>
    <cellStyle name="Comma [0] 3 4 9 6 5 2" xfId="53128"/>
    <cellStyle name="Comma [0] 3 4 9 6 5 3" xfId="53129"/>
    <cellStyle name="Comma [0] 3 4 9 6 5 4" xfId="53130"/>
    <cellStyle name="Comma [0] 3 9 8 2 2" xfId="53131"/>
    <cellStyle name="Comma [0] 3 4 9 6 5 5" xfId="53132"/>
    <cellStyle name="Comma [0] 3 4 9 6 8" xfId="53133"/>
    <cellStyle name="Comma [0] 3 4 9 7" xfId="53134"/>
    <cellStyle name="Comma [0] 3 4 9 7 10" xfId="53135"/>
    <cellStyle name="Comma [0] 3 4 9 7 2" xfId="53136"/>
    <cellStyle name="Comma [0] 3 4 9 7 2 2" xfId="53137"/>
    <cellStyle name="Comma [0] 3 4 9 7 2 2 2" xfId="53138"/>
    <cellStyle name="Comma [0] 3 4 9 7 2 2 2 2" xfId="53139"/>
    <cellStyle name="Comma [0] 3 4 9 7 2 2 3" xfId="53140"/>
    <cellStyle name="Comma [0] 3 4 9 7 2 2 4" xfId="53141"/>
    <cellStyle name="Comma [0] 3 4 9 7 2 3" xfId="53142"/>
    <cellStyle name="Comma [0] 3 4 9 7 2 3 2" xfId="53143"/>
    <cellStyle name="Comma [0] 3 4 9 7 2 4" xfId="53144"/>
    <cellStyle name="Comma [0] 3 4 9 7 2 5" xfId="53145"/>
    <cellStyle name="Comma [0] 3 4 9 7 2 6" xfId="53146"/>
    <cellStyle name="Comma [0] 3 4 9 7 3" xfId="53147"/>
    <cellStyle name="Comma [0] 3 4 9 7 3 2" xfId="53148"/>
    <cellStyle name="Comma [0] 3 4 9 7 3 2 2" xfId="53149"/>
    <cellStyle name="Comma [0] 3 4 9 7 3 3 2" xfId="53150"/>
    <cellStyle name="Comma [0] 3 4 9 7 3 4" xfId="53151"/>
    <cellStyle name="Comma [0] 3 4 9 7 3 5" xfId="53152"/>
    <cellStyle name="Comma [0] 3 4 9 7 3 6" xfId="53153"/>
    <cellStyle name="Comma [0] 3 4 9 7 4 2" xfId="53154"/>
    <cellStyle name="Comma [0] 3 4 9 7 4 3" xfId="53155"/>
    <cellStyle name="Comma [0] 3 4 9 7 4 4" xfId="53156"/>
    <cellStyle name="Comma [0] 3 4 9 7 4 5" xfId="53157"/>
    <cellStyle name="Comma [0] 3 4 9 7 5" xfId="53158"/>
    <cellStyle name="Comma [0] 3 4 9 7 5 2" xfId="53159"/>
    <cellStyle name="Comma [0] 3 4 9 7 5 3" xfId="53160"/>
    <cellStyle name="Comma [0] 3 4 9 7 5 4" xfId="53161"/>
    <cellStyle name="Comma [0] 3 9 9 2 2" xfId="53162"/>
    <cellStyle name="Comma [0] 3 4 9 7 5 5" xfId="53163"/>
    <cellStyle name="Comma [0] 3 4 9 7 6" xfId="53164"/>
    <cellStyle name="Comma [0] 3 4 9 7 7" xfId="53165"/>
    <cellStyle name="Comma [0] 3 4 9 7 8" xfId="53166"/>
    <cellStyle name="Comma [0] 4 3 4 2 2 3" xfId="53167"/>
    <cellStyle name="Comma [0] 3 4 9 8 2" xfId="53168"/>
    <cellStyle name="Comma [0] 4 3 4 2 2 3 2" xfId="53169"/>
    <cellStyle name="Comma [0] 3 4 9 8 2 2" xfId="53170"/>
    <cellStyle name="Comma [0] 3 4 9 8 2 2 2" xfId="53171"/>
    <cellStyle name="Comma [0] 3 4 9 8 2 3" xfId="53172"/>
    <cellStyle name="Comma [0] 3 4 9 8 2 4" xfId="53173"/>
    <cellStyle name="Comma [0] 3 4 9 8 2 5" xfId="53174"/>
    <cellStyle name="Comma [0] 4 3 4 2 2 4" xfId="53175"/>
    <cellStyle name="Comma [0] 3 4 9 8 3" xfId="53176"/>
    <cellStyle name="Comma [0] 4 3 4 2 2 4 2" xfId="53177"/>
    <cellStyle name="Comma [0] 3 4 9 8 3 2" xfId="53178"/>
    <cellStyle name="Comma [0] 4 4 5 2 2 5" xfId="53179"/>
    <cellStyle name="Comma [0] 3 4 9 8 4 2" xfId="53180"/>
    <cellStyle name="Comma [0] 4 3 4 2 2 6" xfId="53181"/>
    <cellStyle name="Comma [0] 3 4 9 8 5" xfId="53182"/>
    <cellStyle name="Comma [0] 4 3 4 2 2 7" xfId="53183"/>
    <cellStyle name="Comma [0] 3 4 9 8 6" xfId="53184"/>
    <cellStyle name="Comma [0] 3 4 9 8 7" xfId="53185"/>
    <cellStyle name="Comma [0] 3 4 9 9" xfId="53186"/>
    <cellStyle name="Comma [0] 4 3 7 14" xfId="53187"/>
    <cellStyle name="Comma [0] 4 3 4 2 3 3" xfId="53188"/>
    <cellStyle name="Comma [0] 3 4 9 9 2" xfId="53189"/>
    <cellStyle name="Comma [0] 4 3 7 14 2" xfId="53190"/>
    <cellStyle name="Comma [0] 4 3 4 2 3 3 2" xfId="53191"/>
    <cellStyle name="Comma [0] 3 4 9 9 2 2" xfId="53192"/>
    <cellStyle name="Comma [0] 3 4 9 9 2 2 2" xfId="53193"/>
    <cellStyle name="Comma [0] 3 4 9 9 2 4" xfId="53194"/>
    <cellStyle name="Comma [0] 3 4 9 9 2 5" xfId="53195"/>
    <cellStyle name="Comma [0] 3 4 9 9 7" xfId="53196"/>
    <cellStyle name="Comma [0] 3 5 10" xfId="53197"/>
    <cellStyle name="Comma [0] 4 2 15 3 4 2" xfId="53198"/>
    <cellStyle name="Comma [0] 3 5 10 2 2" xfId="53199"/>
    <cellStyle name="Comma [0] 3 5 10 2 2 2" xfId="53200"/>
    <cellStyle name="Comma [0] 3 5 10 2 3" xfId="53201"/>
    <cellStyle name="Comma [0] 3 5 10 2 4" xfId="53202"/>
    <cellStyle name="Comma [0] 3 5 10 2 5" xfId="53203"/>
    <cellStyle name="Comma [0] 3 5 10 3 2" xfId="53204"/>
    <cellStyle name="Comma [0] 4 2 15 3 6" xfId="53205"/>
    <cellStyle name="Comma [0] 3 5 10 4" xfId="53206"/>
    <cellStyle name="Comma [0] 3 5 10 4 2" xfId="53207"/>
    <cellStyle name="Comma [0] 3 5 10 6" xfId="53208"/>
    <cellStyle name="Comma [0] 3 5 11" xfId="53209"/>
    <cellStyle name="Comma [0] 4 2 15 4 4" xfId="53210"/>
    <cellStyle name="Comma [0] 3 5 11 2" xfId="53211"/>
    <cellStyle name="Comma [0] 3 5 11 2 2" xfId="53212"/>
    <cellStyle name="Comma [0] 3 5 11 2 2 2" xfId="53213"/>
    <cellStyle name="Comma [0] 3 5 11 2 3" xfId="53214"/>
    <cellStyle name="Comma [0] 3 5 11 2 4" xfId="53215"/>
    <cellStyle name="Comma [0] 3 5 11 2 5" xfId="53216"/>
    <cellStyle name="Comma [0] 4 2 15 4 5" xfId="53217"/>
    <cellStyle name="Comma [0] 3 5 11 3" xfId="53218"/>
    <cellStyle name="Comma [0] 3 5 11 3 2" xfId="53219"/>
    <cellStyle name="Comma [0] 3 5 11 4" xfId="53220"/>
    <cellStyle name="Comma [0] 3 5 11 4 2" xfId="53221"/>
    <cellStyle name="Comma [0] 3 5 11 5" xfId="53222"/>
    <cellStyle name="Comma [0] 3 5 11 6" xfId="53223"/>
    <cellStyle name="Comma [0] 3 5 11 7" xfId="53224"/>
    <cellStyle name="Comma [0] 3 5 13 2 2" xfId="53225"/>
    <cellStyle name="Comma [0] 3 5 13 3" xfId="53226"/>
    <cellStyle name="Comma [0] 3 5 13 4" xfId="53227"/>
    <cellStyle name="Comma [0] 3 5 13 5" xfId="53228"/>
    <cellStyle name="Comma [0] 3 5 15 2" xfId="53229"/>
    <cellStyle name="Comma [0] 3 5 2 10" xfId="53230"/>
    <cellStyle name="Comma [0] 3 5 2 2 2" xfId="53231"/>
    <cellStyle name="Comma [0] 3 5 2 2 2 2" xfId="53232"/>
    <cellStyle name="Comma [0] 3 5 2 2 2 4" xfId="53233"/>
    <cellStyle name="Comma [0] 3 5 2 2 3" xfId="53234"/>
    <cellStyle name="Comma [0] 3 5 2 2 3 2" xfId="53235"/>
    <cellStyle name="Comma [0] 3 5 2 2 4" xfId="53236"/>
    <cellStyle name="Comma [0] 3 5 2 2 4 2" xfId="53237"/>
    <cellStyle name="Comma [0] 3 5 2 2 5" xfId="53238"/>
    <cellStyle name="Comma [0] 3 5 2 3 2" xfId="53239"/>
    <cellStyle name="Comma [0] 3 5 2 3 2 2" xfId="53240"/>
    <cellStyle name="Comma [0] 3 5 2 3 2 4" xfId="53241"/>
    <cellStyle name="Comma [0] 3 5 2 3 3" xfId="53242"/>
    <cellStyle name="Comma [0] 3 5 2 3 3 2" xfId="53243"/>
    <cellStyle name="Comma [0] 3 5 2 3 5" xfId="53244"/>
    <cellStyle name="Comma [0] 3 5 2 3 6" xfId="53245"/>
    <cellStyle name="Comma [0] 3 5 2 4 2" xfId="53246"/>
    <cellStyle name="Comma [0] 3 5 2 5 2 2" xfId="53247"/>
    <cellStyle name="Comma [0] 3 5 2 5 4" xfId="53248"/>
    <cellStyle name="Comma [0] 3 5 2 5 5" xfId="53249"/>
    <cellStyle name="Comma [0] 3 5 2 7 2" xfId="53250"/>
    <cellStyle name="Comma [0] 3 5 2 9" xfId="53251"/>
    <cellStyle name="Comma [0] 3 5 3 10" xfId="53252"/>
    <cellStyle name="Comma [0] 3 5 3 2 2" xfId="53253"/>
    <cellStyle name="Comma [0] 3 5 3 2 2 2" xfId="53254"/>
    <cellStyle name="Comma [0] 3 5 3 2 2 4" xfId="53255"/>
    <cellStyle name="Comma [0] 3 5 3 2 3" xfId="53256"/>
    <cellStyle name="Comma [0] 3 5 3 2 3 2" xfId="53257"/>
    <cellStyle name="Comma [0] 3 5 3 2 4" xfId="53258"/>
    <cellStyle name="Comma [0] 3 5 3 2 4 2" xfId="53259"/>
    <cellStyle name="Comma [0] 3 5 3 2 5" xfId="53260"/>
    <cellStyle name="Comma [0] 3 5 3 2 6" xfId="53261"/>
    <cellStyle name="Comma [0] 3 5 3 3 2" xfId="53262"/>
    <cellStyle name="Comma [0] 3 5 3 3 2 2" xfId="53263"/>
    <cellStyle name="Comma [0] 3 5 3 3 2 4" xfId="53264"/>
    <cellStyle name="Comma [0] 3 5 3 3 3" xfId="53265"/>
    <cellStyle name="Comma [0] 3 5 3 3 3 2" xfId="53266"/>
    <cellStyle name="Comma [0] 3 5 3 3 5" xfId="53267"/>
    <cellStyle name="Comma [0] 3 5 3 3 6" xfId="53268"/>
    <cellStyle name="Comma [0] 4 2 3 6 2 2 2" xfId="53269"/>
    <cellStyle name="Comma [0] 3 5 3 3 7" xfId="53270"/>
    <cellStyle name="Comma [0] 3 5 3 4 2" xfId="53271"/>
    <cellStyle name="Comma [0] 3 5 3 4 2 2" xfId="53272"/>
    <cellStyle name="Comma [0] 3 5 3 4 4" xfId="53273"/>
    <cellStyle name="Comma [0] 3 5 3 4 5" xfId="53274"/>
    <cellStyle name="Comma [0] 4 3 4 6 5 2 2" xfId="53275"/>
    <cellStyle name="Comma [0] 3 5 3 5 2" xfId="53276"/>
    <cellStyle name="Comma [0] 3 5 3 5 2 2" xfId="53277"/>
    <cellStyle name="Comma [0] 3 5 3 5 3" xfId="53278"/>
    <cellStyle name="Comma [0] 3 5 3 5 4" xfId="53279"/>
    <cellStyle name="Comma [0] 3 5 3 5 5" xfId="53280"/>
    <cellStyle name="Comma [0] 4 3 4 6 5 3" xfId="53281"/>
    <cellStyle name="Comma [0] 3 5 3 6" xfId="53282"/>
    <cellStyle name="Comma [0] 3 5 3 6 2" xfId="53283"/>
    <cellStyle name="Comma [0] 3 5 3 7 2" xfId="53284"/>
    <cellStyle name="Comma [0] 4 3 4 6 5 5" xfId="53285"/>
    <cellStyle name="Comma [0] 3 5 3 8" xfId="53286"/>
    <cellStyle name="Comma [0] 3 5 3 9" xfId="53287"/>
    <cellStyle name="Comma [0] 3 5 4 2 2 2" xfId="53288"/>
    <cellStyle name="Comma [0] 3 5 4 2 2 4" xfId="53289"/>
    <cellStyle name="Comma [0] 3 5 4 2 3" xfId="53290"/>
    <cellStyle name="Comma [0] 3 5 4 2 3 2" xfId="53291"/>
    <cellStyle name="Comma [0] 3 5 4 2 4" xfId="53292"/>
    <cellStyle name="Comma [0] 3 5 4 2 4 2" xfId="53293"/>
    <cellStyle name="Comma [0] 3 5 4 2 5" xfId="53294"/>
    <cellStyle name="Comma [0] 3 5 4 2 6" xfId="53295"/>
    <cellStyle name="Comma [0] 3 5 4 2 7" xfId="53296"/>
    <cellStyle name="Comma [0] 4 3 8 2 2 2 2" xfId="53297"/>
    <cellStyle name="Comma [0] 3 5 4 3" xfId="53298"/>
    <cellStyle name="Comma [0] 4 3 8 2 2 2 2 2" xfId="53299"/>
    <cellStyle name="Comma [0] 3 5 4 3 2" xfId="53300"/>
    <cellStyle name="Comma [0] 3 5 4 3 2 2" xfId="53301"/>
    <cellStyle name="Comma [0] 3 5 4 3 2 4" xfId="53302"/>
    <cellStyle name="Comma [0] 3 5 4 3 3" xfId="53303"/>
    <cellStyle name="Comma [0] 3 5 4 3 3 2" xfId="53304"/>
    <cellStyle name="Comma [0] 3 5 4 3 4" xfId="53305"/>
    <cellStyle name="Comma [0] 3 5 4 3 5" xfId="53306"/>
    <cellStyle name="Comma [0] 3 5 4 3 6" xfId="53307"/>
    <cellStyle name="Comma [0] 4 2 3 6 3 2 2" xfId="53308"/>
    <cellStyle name="Comma [0] 3 5 4 3 7" xfId="53309"/>
    <cellStyle name="Comma [0] 4 3 8 2 2 2 3" xfId="53310"/>
    <cellStyle name="Comma [0] 3 5 4 4" xfId="53311"/>
    <cellStyle name="Comma [0] 3 5 4 4 2" xfId="53312"/>
    <cellStyle name="Comma [0] 3 5 4 4 2 2" xfId="53313"/>
    <cellStyle name="Comma [0] 3 5 4 4 4" xfId="53314"/>
    <cellStyle name="Comma [0] 3 5 4 4 5" xfId="53315"/>
    <cellStyle name="Comma [0] 3 5 4 5 2" xfId="53316"/>
    <cellStyle name="Comma [0] 3 5 4 5 2 2" xfId="53317"/>
    <cellStyle name="Comma [0] 3 5 4 5 3" xfId="53318"/>
    <cellStyle name="Comma [0] 3 5 4 5 4" xfId="53319"/>
    <cellStyle name="Comma [0] 3 5 4 5 5" xfId="53320"/>
    <cellStyle name="Comma [0] 4 3 8 2 2 2 5" xfId="53321"/>
    <cellStyle name="Comma [0] 3 5 4 6" xfId="53322"/>
    <cellStyle name="Comma [0] 3 5 4 6 2" xfId="53323"/>
    <cellStyle name="Comma [0] 3 5 4 7" xfId="53324"/>
    <cellStyle name="Comma [0] 3 5 4 7 2" xfId="53325"/>
    <cellStyle name="Comma [0] 3 5 4 8" xfId="53326"/>
    <cellStyle name="Comma [0] 3 5 4 9" xfId="53327"/>
    <cellStyle name="Comma [0] 3 5 5" xfId="53328"/>
    <cellStyle name="Comma [0] 3 5 5 2 2 2" xfId="53329"/>
    <cellStyle name="Comma [0] 3 5 5 2 2 4" xfId="53330"/>
    <cellStyle name="Comma [0] 3 5 5 2 2 5" xfId="53331"/>
    <cellStyle name="Comma [0] 3 5 5 2 3" xfId="53332"/>
    <cellStyle name="Comma [0] 3 5 5 2 3 2" xfId="53333"/>
    <cellStyle name="Comma [0] 3 5 5 2 4" xfId="53334"/>
    <cellStyle name="Comma [0] 3 5 5 2 6" xfId="53335"/>
    <cellStyle name="Comma [0] 3 5 5 2 7" xfId="53336"/>
    <cellStyle name="Comma [0] 4 3 8 2 2 3 2" xfId="53337"/>
    <cellStyle name="Comma [0] 3 5 5 3" xfId="53338"/>
    <cellStyle name="Comma [0] 3 5 5 3 2" xfId="53339"/>
    <cellStyle name="Comma [0] 3 5 5 3 2 2" xfId="53340"/>
    <cellStyle name="Comma [0] 4 11 2 2 2 2" xfId="53341"/>
    <cellStyle name="Comma [0] 3 5 5 3 2 4" xfId="53342"/>
    <cellStyle name="Comma [0] 4 11 2 2 2 3" xfId="53343"/>
    <cellStyle name="Comma [0] 3 5 5 3 2 5" xfId="53344"/>
    <cellStyle name="Comma [0] 3 5 5 3 3" xfId="53345"/>
    <cellStyle name="Comma [0] 3 5 5 3 3 2" xfId="53346"/>
    <cellStyle name="Comma [0] 3 5 5 3 4" xfId="53347"/>
    <cellStyle name="Comma [0] 3 5 5 3 4 2" xfId="53348"/>
    <cellStyle name="Comma [0] 3 5 5 3 5" xfId="53349"/>
    <cellStyle name="Comma [0] 3 5 5 3 6" xfId="53350"/>
    <cellStyle name="Comma [0] 3 5 5 4" xfId="53351"/>
    <cellStyle name="Comma [0] 3 5 5 4 2" xfId="53352"/>
    <cellStyle name="Comma [0] 3 5 5 4 2 2" xfId="53353"/>
    <cellStyle name="Comma [0] 3 5 5 4 3" xfId="53354"/>
    <cellStyle name="Comma [0] 3 5 5 4 4" xfId="53355"/>
    <cellStyle name="Comma [0] 3 5 5 4 5" xfId="53356"/>
    <cellStyle name="Comma [0] 4 3 4 6 7 2" xfId="53357"/>
    <cellStyle name="Comma [0] 3 8 10 2" xfId="53358"/>
    <cellStyle name="Comma [0] 3 5 5 5" xfId="53359"/>
    <cellStyle name="Comma [0] 3 8 10 2 2" xfId="53360"/>
    <cellStyle name="Comma [0] 3 5 5 5 2" xfId="53361"/>
    <cellStyle name="Comma [0] 3 8 10 2 2 2" xfId="53362"/>
    <cellStyle name="Comma [0] 3 5 5 5 2 2" xfId="53363"/>
    <cellStyle name="Comma [0] 3 8 10 3" xfId="53364"/>
    <cellStyle name="Comma [0] 3 5 5 6" xfId="53365"/>
    <cellStyle name="Comma [0] 3 8 10 3 2" xfId="53366"/>
    <cellStyle name="Comma [0] 3 5 5 6 2" xfId="53367"/>
    <cellStyle name="Comma [0] 3 8 10 4" xfId="53368"/>
    <cellStyle name="Comma [0] 3 5 5 7" xfId="53369"/>
    <cellStyle name="Comma [0] 3 8 10 4 2" xfId="53370"/>
    <cellStyle name="Comma [0] 3 5 5 7 2" xfId="53371"/>
    <cellStyle name="Comma [0] 3 5 6" xfId="53372"/>
    <cellStyle name="Comma [0] 3 5 6 10" xfId="53373"/>
    <cellStyle name="Comma [0] 4 4 3 10" xfId="53374"/>
    <cellStyle name="Comma [0] 3 5 6 2" xfId="53375"/>
    <cellStyle name="Comma [0] 3 5 6 2 2 2" xfId="53376"/>
    <cellStyle name="Comma [0] 5 7 2 3 2 3" xfId="53377"/>
    <cellStyle name="Comma [0] 3 5 6 2 2 4" xfId="53378"/>
    <cellStyle name="Comma [0] 5 7 2 3 2 4" xfId="53379"/>
    <cellStyle name="Comma [0] 3 5 6 2 2 5" xfId="53380"/>
    <cellStyle name="Comma [0] 3 5 6 2 3" xfId="53381"/>
    <cellStyle name="Comma [0] 3 5 6 2 3 2" xfId="53382"/>
    <cellStyle name="Comma [0] 3 5 6 2 4" xfId="53383"/>
    <cellStyle name="Comma [0] 3 5 6 2 4 2" xfId="53384"/>
    <cellStyle name="Comma [0] 3 5 6 2 5" xfId="53385"/>
    <cellStyle name="Comma [0] 4 3 8 2 2 4 2" xfId="53386"/>
    <cellStyle name="Comma [0] 3 5 6 3" xfId="53387"/>
    <cellStyle name="Comma [0] 3 5 6 3 2" xfId="53388"/>
    <cellStyle name="Comma [0] 3 5 6 3 2 2" xfId="53389"/>
    <cellStyle name="Comma [0] 4 11 3 2 2 3" xfId="53390"/>
    <cellStyle name="Comma [0] 3 5 6 3 2 5" xfId="53391"/>
    <cellStyle name="Comma [0] 3 5 6 3 3" xfId="53392"/>
    <cellStyle name="Comma [0] 3 5 6 3 3 2" xfId="53393"/>
    <cellStyle name="Comma [0] 3 5 6 3 4" xfId="53394"/>
    <cellStyle name="Comma [0] 3 5 6 3 4 2" xfId="53395"/>
    <cellStyle name="Comma [0] 3 5 6 3 5" xfId="53396"/>
    <cellStyle name="Comma [0] 4 2 3 6 5 2 2" xfId="53397"/>
    <cellStyle name="Comma [0] 3 5 6 3 7" xfId="53398"/>
    <cellStyle name="Comma [0] 3 5 6 4" xfId="53399"/>
    <cellStyle name="Comma [0] 3 5 6 4 2" xfId="53400"/>
    <cellStyle name="Comma [0] 3 5 6 4 3" xfId="53401"/>
    <cellStyle name="Comma [0] 3 5 6 4 4" xfId="53402"/>
    <cellStyle name="Comma [0] 3 5 6 4 5" xfId="53403"/>
    <cellStyle name="Comma [0] 3 8 11 2" xfId="53404"/>
    <cellStyle name="Comma [0] 3 5 6 5" xfId="53405"/>
    <cellStyle name="Comma [0] 3 8 11 2 2" xfId="53406"/>
    <cellStyle name="Comma [0] 3 5 6 5 2" xfId="53407"/>
    <cellStyle name="Comma [0] 3 8 11 2 2 2" xfId="53408"/>
    <cellStyle name="Comma [0] 3 5 6 5 2 2" xfId="53409"/>
    <cellStyle name="Comma [0] 3 8 11 3" xfId="53410"/>
    <cellStyle name="Comma [0] 3 5 6 6" xfId="53411"/>
    <cellStyle name="Comma [0] 3 8 11 3 2" xfId="53412"/>
    <cellStyle name="Comma [0] 3 5 6 6 2" xfId="53413"/>
    <cellStyle name="Comma [0] 3 8 11 4" xfId="53414"/>
    <cellStyle name="Comma [0] 3 5 6 7" xfId="53415"/>
    <cellStyle name="Comma [0] 3 8 11 4 2" xfId="53416"/>
    <cellStyle name="Comma [0] 3 5 6 7 2" xfId="53417"/>
    <cellStyle name="Comma [0] 3 8 11 6" xfId="53418"/>
    <cellStyle name="Comma [0] 3 5 6 9" xfId="53419"/>
    <cellStyle name="Comma [0] 3 5 7 10" xfId="53420"/>
    <cellStyle name="Comma [0] 4 8 5 2 2 4" xfId="53421"/>
    <cellStyle name="Comma [0] 3 5 7 2" xfId="53422"/>
    <cellStyle name="Comma [0] 3 5 7 2 2 2" xfId="53423"/>
    <cellStyle name="Comma [0] 5 7 3 3 2 2" xfId="53424"/>
    <cellStyle name="Comma [0] 3 5 7 2 2 3" xfId="53425"/>
    <cellStyle name="Comma [0] 5 7 3 3 2 3" xfId="53426"/>
    <cellStyle name="Comma [0] 3 5 7 2 2 4" xfId="53427"/>
    <cellStyle name="Comma [0] 5 7 3 3 2 4" xfId="53428"/>
    <cellStyle name="Comma [0] 3 5 7 2 2 5" xfId="53429"/>
    <cellStyle name="Comma [0] 3 9 11 2 2 2" xfId="53430"/>
    <cellStyle name="Comma [0] 3 5 7 2 3" xfId="53431"/>
    <cellStyle name="Comma [0] 3 5 7 2 4 2" xfId="53432"/>
    <cellStyle name="Comma [0] 3 5 7 2 5" xfId="53433"/>
    <cellStyle name="Comma [0] 4 8 5 2 2 5" xfId="53434"/>
    <cellStyle name="Comma [0] 3 5 7 3" xfId="53435"/>
    <cellStyle name="Comma [0] 3 5 7 3 2" xfId="53436"/>
    <cellStyle name="Comma [0] 3 5 7 3 2 2" xfId="53437"/>
    <cellStyle name="Comma [0] 5 7 3 4 2 2" xfId="53438"/>
    <cellStyle name="Comma [0] 3 5 7 3 2 3" xfId="53439"/>
    <cellStyle name="Comma [0] 4 11 4 2 2 3" xfId="53440"/>
    <cellStyle name="Comma [0] 3 5 7 3 2 5" xfId="53441"/>
    <cellStyle name="Comma [0] 3 5 7 3 3 2" xfId="53442"/>
    <cellStyle name="Comma [0] 3 5 7 3 5" xfId="53443"/>
    <cellStyle name="Comma [0] 3 5 7 3 7" xfId="53444"/>
    <cellStyle name="Comma [0] 3 5 7 4" xfId="53445"/>
    <cellStyle name="Comma [0] 3 5 7 4 2" xfId="53446"/>
    <cellStyle name="Comma [0] 3 5 7 4 3" xfId="53447"/>
    <cellStyle name="Comma [0] 3 5 7 4 4" xfId="53448"/>
    <cellStyle name="Comma [0] 3 5 7 4 5" xfId="53449"/>
    <cellStyle name="Comma [0] 3 5 7 5 2 2" xfId="53450"/>
    <cellStyle name="Comma [0] 3 5 7 7 2" xfId="53451"/>
    <cellStyle name="Comma [0] 3 5 7 9" xfId="53452"/>
    <cellStyle name="Comma [0] 3 5 8" xfId="53453"/>
    <cellStyle name="Comma [0] 3 5 8 2" xfId="53454"/>
    <cellStyle name="Comma [0] 3 5 8 2 2 2" xfId="53455"/>
    <cellStyle name="Comma [0] 5 7 4 3 2 2" xfId="53456"/>
    <cellStyle name="Comma [0] 3 5 8 2 2 3" xfId="53457"/>
    <cellStyle name="Comma [0] 5 7 4 3 2 3" xfId="53458"/>
    <cellStyle name="Comma [0] 3 5 8 2 2 4" xfId="53459"/>
    <cellStyle name="Comma [0] 5 7 4 3 2 4" xfId="53460"/>
    <cellStyle name="Comma [0] 3 5 8 2 2 5" xfId="53461"/>
    <cellStyle name="Comma [0] 3 5 8 2 3" xfId="53462"/>
    <cellStyle name="Comma [0] 3 5 8 2 3 2" xfId="53463"/>
    <cellStyle name="Comma [0] 3 5 8 2 4 2" xfId="53464"/>
    <cellStyle name="Comma [0] 3 5 8 2 5" xfId="53465"/>
    <cellStyle name="Comma [0] 3 5 8 2 7" xfId="53466"/>
    <cellStyle name="Comma [0] 3 5 8 3" xfId="53467"/>
    <cellStyle name="Comma [0] 3 5 8 3 2" xfId="53468"/>
    <cellStyle name="Comma [0] 3 5 8 3 2 2" xfId="53469"/>
    <cellStyle name="Comma [0] 5 7 4 4 2 2" xfId="53470"/>
    <cellStyle name="Comma [0] 3 5 8 3 2 3" xfId="53471"/>
    <cellStyle name="Comma [0] 4 2 4 14 2" xfId="53472"/>
    <cellStyle name="Comma [0] 4 11 5 2 2 2" xfId="53473"/>
    <cellStyle name="Comma [0] 3 5 8 3 2 4" xfId="53474"/>
    <cellStyle name="Comma [0] 4 11 5 2 2 3" xfId="53475"/>
    <cellStyle name="Comma [0] 3 5 8 3 2 5" xfId="53476"/>
    <cellStyle name="Comma [0] 3 5 8 3 3" xfId="53477"/>
    <cellStyle name="Comma [0] 3 5 8 3 3 2" xfId="53478"/>
    <cellStyle name="Comma [0] 3 5 8 3 4" xfId="53479"/>
    <cellStyle name="Comma [0] 3 5 8 3 5" xfId="53480"/>
    <cellStyle name="Comma [0] 3 5 8 3 6" xfId="53481"/>
    <cellStyle name="Comma [0] 3 5 8 3 7" xfId="53482"/>
    <cellStyle name="Comma [0] 3 5 8 4" xfId="53483"/>
    <cellStyle name="Comma [0] 3 5 8 4 2" xfId="53484"/>
    <cellStyle name="Comma [0] 3 5 8 4 2 2" xfId="53485"/>
    <cellStyle name="Comma [0] 3 5 8 4 3" xfId="53486"/>
    <cellStyle name="Comma [0] 3 5 8 4 4" xfId="53487"/>
    <cellStyle name="Comma [0] 3 5 8 4 5" xfId="53488"/>
    <cellStyle name="Comma [0] 3 8 13 2 2" xfId="53489"/>
    <cellStyle name="Comma [0] 3 5 8 5 2" xfId="53490"/>
    <cellStyle name="Comma [0] 3 5 8 5 2 2" xfId="53491"/>
    <cellStyle name="Comma [0] 3 8 13 3" xfId="53492"/>
    <cellStyle name="Comma [0] 3 5 8 6" xfId="53493"/>
    <cellStyle name="Comma [0] 3 5 8 7 2" xfId="53494"/>
    <cellStyle name="Comma [0] 3 8 13 5" xfId="53495"/>
    <cellStyle name="Comma [0] 3 5 8 8" xfId="53496"/>
    <cellStyle name="Comma [0] 3 5 8 9" xfId="53497"/>
    <cellStyle name="Comma [0] 4 3 3 11 3 2" xfId="53498"/>
    <cellStyle name="Comma [0] 3 5 9" xfId="53499"/>
    <cellStyle name="Comma [0] 3 5 9 2" xfId="53500"/>
    <cellStyle name="Comma [0] 3 5 9 2 2 2" xfId="53501"/>
    <cellStyle name="Comma [0] 3 5 9 2 3" xfId="53502"/>
    <cellStyle name="Comma [0] 3 5 9 2 5" xfId="53503"/>
    <cellStyle name="Comma [0] 3 5 9 4 2" xfId="53504"/>
    <cellStyle name="Comma [0] 3 5 9 7" xfId="53505"/>
    <cellStyle name="Comma [0] 3 6 10" xfId="53506"/>
    <cellStyle name="Comma [0] 3 6 10 2" xfId="53507"/>
    <cellStyle name="Comma [0] 3 6 10 2 2" xfId="53508"/>
    <cellStyle name="Comma [0] 3 6 10 2 3" xfId="53509"/>
    <cellStyle name="Comma [0] 3 6 10 2 4" xfId="53510"/>
    <cellStyle name="Comma [0] 3 6 10 2 5" xfId="53511"/>
    <cellStyle name="Comma [0] 3 6 10 3" xfId="53512"/>
    <cellStyle name="Comma [0] 3 6 10 3 2" xfId="53513"/>
    <cellStyle name="Comma [0] 4 3 4 7 2 2 2 2" xfId="53514"/>
    <cellStyle name="Comma [0] 3 6 10 4" xfId="53515"/>
    <cellStyle name="Comma [0] 3 6 10 4 2" xfId="53516"/>
    <cellStyle name="Comma [0] 3 6 10 6" xfId="53517"/>
    <cellStyle name="Comma [0] 3 6 11" xfId="53518"/>
    <cellStyle name="Comma [0] 4 2 3 13" xfId="53519"/>
    <cellStyle name="Comma [0] 3 6 11 2" xfId="53520"/>
    <cellStyle name="Comma [0] 4 2 3 13 2" xfId="53521"/>
    <cellStyle name="Comma [0] 3 6 11 2 2" xfId="53522"/>
    <cellStyle name="Comma [0] 4 2 3 13 2 2" xfId="53523"/>
    <cellStyle name="Comma [0] 3 6 11 2 2 2" xfId="53524"/>
    <cellStyle name="Comma [0] 4 2 3 13 3" xfId="53525"/>
    <cellStyle name="Comma [0] 3 6 11 2 3" xfId="53526"/>
    <cellStyle name="Comma [0] 4 2 3 13 4" xfId="53527"/>
    <cellStyle name="Comma [0] 3 6 11 2 4" xfId="53528"/>
    <cellStyle name="Comma [0] 4 2 3 13 5" xfId="53529"/>
    <cellStyle name="Comma [0] 3 6 11 2 5" xfId="53530"/>
    <cellStyle name="Comma [0] 4 2 3 14" xfId="53531"/>
    <cellStyle name="Comma [0] 3 6 11 3" xfId="53532"/>
    <cellStyle name="Comma [0] 4 2 3 14 2" xfId="53533"/>
    <cellStyle name="Comma [0] 3 6 11 3 2" xfId="53534"/>
    <cellStyle name="Comma [0] 4 2 3 15" xfId="53535"/>
    <cellStyle name="Comma [0] 3 6 11 4" xfId="53536"/>
    <cellStyle name="Comma [0] 4 2 3 15 2" xfId="53537"/>
    <cellStyle name="Comma [0] 3 6 11 4 2" xfId="53538"/>
    <cellStyle name="Comma [0] 4 2 3 16" xfId="53539"/>
    <cellStyle name="Comma [0] 3 6 11 5" xfId="53540"/>
    <cellStyle name="Comma [0] 4 2 3 17" xfId="53541"/>
    <cellStyle name="Comma [0] 3 6 11 6" xfId="53542"/>
    <cellStyle name="Comma [0] 4 2 3 18" xfId="53543"/>
    <cellStyle name="Comma [0] 3 6 11 7" xfId="53544"/>
    <cellStyle name="Comma [0] 3 6 12" xfId="53545"/>
    <cellStyle name="Comma [0] 3 6 12 2 2" xfId="53546"/>
    <cellStyle name="Comma [0] 3 6 12 4" xfId="53547"/>
    <cellStyle name="Comma [0] 3 6 12 5" xfId="53548"/>
    <cellStyle name="Comma [0] 3 6 13" xfId="53549"/>
    <cellStyle name="Comma [0] 3 6 13 2" xfId="53550"/>
    <cellStyle name="Comma [0] 3 6 13 2 2" xfId="53551"/>
    <cellStyle name="Comma [0] 3 6 13 3" xfId="53552"/>
    <cellStyle name="Comma [0] 3 6 13 4" xfId="53553"/>
    <cellStyle name="Comma [0] 3 6 13 5" xfId="53554"/>
    <cellStyle name="Comma [0] 3 6 14" xfId="53555"/>
    <cellStyle name="Comma [0] 3 6 14 2" xfId="53556"/>
    <cellStyle name="Comma [0] 3 6 15" xfId="53557"/>
    <cellStyle name="Comma [0] 3 6 15 2" xfId="53558"/>
    <cellStyle name="Comma [0] 3 6 16" xfId="53559"/>
    <cellStyle name="Comma [0] 3 6 17" xfId="53560"/>
    <cellStyle name="Comma [0] 3 6 18" xfId="53561"/>
    <cellStyle name="Comma [0] 3 6 2" xfId="53562"/>
    <cellStyle name="Comma [0] 3 6 2 2 2" xfId="53563"/>
    <cellStyle name="Comma [0] 3 6 2 2 2 2" xfId="53564"/>
    <cellStyle name="Comma [0] 3 6 2 2 2 4" xfId="53565"/>
    <cellStyle name="Comma [0] 3 6 2 2 2 5" xfId="53566"/>
    <cellStyle name="Comma [0] 3 6 2 2 3" xfId="53567"/>
    <cellStyle name="Comma [0] 3 6 2 2 3 2" xfId="53568"/>
    <cellStyle name="Comma [0] 3 6 2 2 4" xfId="53569"/>
    <cellStyle name="Comma [0] 3 6 2 2 4 2" xfId="53570"/>
    <cellStyle name="Comma [0] 3 6 2 2 5" xfId="53571"/>
    <cellStyle name="Comma [0] 3 6 2 3" xfId="53572"/>
    <cellStyle name="Comma [0] 3 6 2 3 2" xfId="53573"/>
    <cellStyle name="Comma [0] 3 6 2 3 2 2" xfId="53574"/>
    <cellStyle name="Comma [0] 4 3 6 7" xfId="53575"/>
    <cellStyle name="Comma [0] 3 6 2 3 2 2 2" xfId="53576"/>
    <cellStyle name="Comma [0] 3 6 2 3 2 4" xfId="53577"/>
    <cellStyle name="Comma [0] 3 6 2 3 2 5" xfId="53578"/>
    <cellStyle name="Comma [0] 3 6 2 3 3" xfId="53579"/>
    <cellStyle name="Comma [0] 3 6 2 3 4 2" xfId="53580"/>
    <cellStyle name="Comma [0] 3 6 2 3 5" xfId="53581"/>
    <cellStyle name="Comma [0] 3 6 2 3 6" xfId="53582"/>
    <cellStyle name="Comma [0] 3 6 2 5 2 2" xfId="53583"/>
    <cellStyle name="Comma [0] 3 6 2 5 4" xfId="53584"/>
    <cellStyle name="Comma [0] 3 6 2 5 5" xfId="53585"/>
    <cellStyle name="Comma [0] 3 6 2 7 2" xfId="53586"/>
    <cellStyle name="Comma [0] 3 6 3 2" xfId="53587"/>
    <cellStyle name="Comma [0] 4 2 2 9 7" xfId="53588"/>
    <cellStyle name="Comma [0] 3 6 3 2 2" xfId="53589"/>
    <cellStyle name="Comma [0] 3 6 3 2 2 2" xfId="53590"/>
    <cellStyle name="Comma [0] 3 6 3 2 2 4" xfId="53591"/>
    <cellStyle name="Comma [0] 3 6 3 2 2 5" xfId="53592"/>
    <cellStyle name="Comma [0] 3 6 3 2 3" xfId="53593"/>
    <cellStyle name="Comma [0] 3 6 3 2 3 2" xfId="53594"/>
    <cellStyle name="Comma [0] 3 6 3 2 4" xfId="53595"/>
    <cellStyle name="Comma [0] 3 6 3 2 4 2" xfId="53596"/>
    <cellStyle name="Comma [0] 3 6 3 2 5" xfId="53597"/>
    <cellStyle name="Comma [0] 3 6 3 3" xfId="53598"/>
    <cellStyle name="Comma [0] 3 6 3 3 2" xfId="53599"/>
    <cellStyle name="Comma [0] 3 6 3 3 2 2" xfId="53600"/>
    <cellStyle name="Comma [0] 3 6 3 3 2 4" xfId="53601"/>
    <cellStyle name="Comma [0] 3 6 3 3 2 5" xfId="53602"/>
    <cellStyle name="Comma [0] 3 6 3 3 3" xfId="53603"/>
    <cellStyle name="Comma [0] 3 6 3 3 3 2" xfId="53604"/>
    <cellStyle name="Comma [0] 3 6 3 3 4 2" xfId="53605"/>
    <cellStyle name="Comma [0] 3 6 3 3 5" xfId="53606"/>
    <cellStyle name="Comma [0] 3 6 3 3 6" xfId="53607"/>
    <cellStyle name="Comma [0] 4 2 3 7 2 2 2" xfId="53608"/>
    <cellStyle name="Comma [0] 3 6 3 3 7" xfId="53609"/>
    <cellStyle name="Comma [0] 3 6 3 4 2 2" xfId="53610"/>
    <cellStyle name="Comma [0] 3 6 3 4 4" xfId="53611"/>
    <cellStyle name="Comma [0] 3 6 3 4 5" xfId="53612"/>
    <cellStyle name="Comma [0] 4 3 4 7 5 2 2" xfId="53613"/>
    <cellStyle name="Comma [0] 3 6 3 5 2" xfId="53614"/>
    <cellStyle name="Comma [0] 3 6 3 5 3" xfId="53615"/>
    <cellStyle name="Comma [0] 3 6 3 5 4" xfId="53616"/>
    <cellStyle name="Comma [0] 3 6 3 5 5" xfId="53617"/>
    <cellStyle name="Comma [0] 3 6 3 6 2" xfId="53618"/>
    <cellStyle name="Comma [0] 3 6 3 7 2" xfId="53619"/>
    <cellStyle name="Comma [0] 3 6 4 2" xfId="53620"/>
    <cellStyle name="Comma [0] 3 6 4 2 2 2" xfId="53621"/>
    <cellStyle name="Comma [0] 3 8 8 3 7" xfId="53622"/>
    <cellStyle name="Comma [0] 3 6 4 2 2 2 2" xfId="53623"/>
    <cellStyle name="Comma [0] 3 6 4 2 2 4" xfId="53624"/>
    <cellStyle name="Comma [0] 3 6 4 2 2 5" xfId="53625"/>
    <cellStyle name="Comma [0] 3 6 4 2 3" xfId="53626"/>
    <cellStyle name="Comma [0] 3 6 4 2 3 2" xfId="53627"/>
    <cellStyle name="Comma [0] 3 6 4 2 4" xfId="53628"/>
    <cellStyle name="Comma [0] 3 6 4 2 4 2" xfId="53629"/>
    <cellStyle name="Comma [0] 3 6 4 2 5" xfId="53630"/>
    <cellStyle name="Comma [0] 3 6 4 2 6" xfId="53631"/>
    <cellStyle name="Comma [0] 3 6 4 2 7" xfId="53632"/>
    <cellStyle name="Comma [0] 4 3 8 2 3 2 2" xfId="53633"/>
    <cellStyle name="Comma [0] 3 6 4 3" xfId="53634"/>
    <cellStyle name="Comma [0] 4 3 8 2 3 2 2 2" xfId="53635"/>
    <cellStyle name="Comma [0] 3 6 4 3 2" xfId="53636"/>
    <cellStyle name="Comma [0] 3 6 4 3 2 2" xfId="53637"/>
    <cellStyle name="Comma [0] 4 24" xfId="53638"/>
    <cellStyle name="Comma [0] 4 19" xfId="53639"/>
    <cellStyle name="Comma [0] 3 9 8 3 7" xfId="53640"/>
    <cellStyle name="Comma [0] 3 6 4 3 2 2 2" xfId="53641"/>
    <cellStyle name="Comma [0] 3 6 4 3 2 4" xfId="53642"/>
    <cellStyle name="Comma [0] 3 6 4 3 2 5" xfId="53643"/>
    <cellStyle name="Comma [0] 3 6 4 3 3" xfId="53644"/>
    <cellStyle name="Comma [0] 3 6 4 3 3 2" xfId="53645"/>
    <cellStyle name="Comma [0] 3 6 4 3 4" xfId="53646"/>
    <cellStyle name="Comma [0] 3 6 4 3 4 2" xfId="53647"/>
    <cellStyle name="Comma [0] 3 6 4 3 5" xfId="53648"/>
    <cellStyle name="Comma [0] 3 6 4 3 6" xfId="53649"/>
    <cellStyle name="Comma [0] 4 2 3 7 3 2 2" xfId="53650"/>
    <cellStyle name="Comma [0] 3 6 4 3 7" xfId="53651"/>
    <cellStyle name="Comma [0] 3 6 4 4 2" xfId="53652"/>
    <cellStyle name="Comma [0] 3 6 4 4 2 2" xfId="53653"/>
    <cellStyle name="Comma [0] 3 6 4 4 4" xfId="53654"/>
    <cellStyle name="Comma [0] 3 6 4 4 5" xfId="53655"/>
    <cellStyle name="Comma [0] 3 6 4 5 2" xfId="53656"/>
    <cellStyle name="Comma [0] 3 6 4 5 2 2" xfId="53657"/>
    <cellStyle name="Comma [0] 3 6 4 5 3" xfId="53658"/>
    <cellStyle name="Comma [0] 3 6 4 5 4" xfId="53659"/>
    <cellStyle name="Comma [0] 3 6 4 5 5" xfId="53660"/>
    <cellStyle name="Comma [0] 4 3 8 2 3 2 5" xfId="53661"/>
    <cellStyle name="Comma [0] 3 6 4 6" xfId="53662"/>
    <cellStyle name="Comma [0] 3 6 4 6 2" xfId="53663"/>
    <cellStyle name="Comma [0] 3 6 4 7" xfId="53664"/>
    <cellStyle name="Comma [0] 3 6 4 7 2" xfId="53665"/>
    <cellStyle name="Comma [0] 3 6 5" xfId="53666"/>
    <cellStyle name="Comma [0] 3 6 5 2" xfId="53667"/>
    <cellStyle name="Comma [0] 4 8 8 3 7" xfId="53668"/>
    <cellStyle name="Comma [0] 3 6 5 2 2 2 2" xfId="53669"/>
    <cellStyle name="Comma [0] 3 6 5 2 2 4" xfId="53670"/>
    <cellStyle name="Comma [0] 3 6 5 2 2 5" xfId="53671"/>
    <cellStyle name="Comma [0] 3 6 5 2 4 2" xfId="53672"/>
    <cellStyle name="Comma [0] 3 6 5 2 6" xfId="53673"/>
    <cellStyle name="Comma [0] 4 3 8 2 3 3 2" xfId="53674"/>
    <cellStyle name="Comma [0] 3 6 5 3" xfId="53675"/>
    <cellStyle name="Comma [0] 4 9 8 3 7" xfId="53676"/>
    <cellStyle name="Comma [0] 3 6 5 3 2 2 2" xfId="53677"/>
    <cellStyle name="Comma [0] 4 12 2 2 2 2" xfId="53678"/>
    <cellStyle name="Comma [0] 3 6 5 3 2 4" xfId="53679"/>
    <cellStyle name="Comma [0] 3 6 5 3 2 5" xfId="53680"/>
    <cellStyle name="Comma [0] 3 6 5 3 4 2" xfId="53681"/>
    <cellStyle name="Comma [0] 3 6 5 3 6" xfId="53682"/>
    <cellStyle name="Comma [0] 3 6 6" xfId="53683"/>
    <cellStyle name="Comma [0] 3 6 6 10" xfId="53684"/>
    <cellStyle name="Comma [0] 4 4 8 10" xfId="53685"/>
    <cellStyle name="Comma [0] 3 6 6 2" xfId="53686"/>
    <cellStyle name="Comma [0] 3 6 6 2 2 2 2" xfId="53687"/>
    <cellStyle name="Comma [0] 5 8 2 3 2 3" xfId="53688"/>
    <cellStyle name="Comma [0] 3 6 6 2 2 4" xfId="53689"/>
    <cellStyle name="Comma [0] 5 8 2 3 2 4" xfId="53690"/>
    <cellStyle name="Comma [0] 3 6 6 2 2 5" xfId="53691"/>
    <cellStyle name="Comma [0] 3 6 6 2 4 2" xfId="53692"/>
    <cellStyle name="Comma [0] 4 3 8 2 3 4 2" xfId="53693"/>
    <cellStyle name="Comma [0] 3 6 6 3" xfId="53694"/>
    <cellStyle name="Comma [0] 3 6 6 3 2 2 2" xfId="53695"/>
    <cellStyle name="Comma [0] 3 6 6 3 4 2" xfId="53696"/>
    <cellStyle name="Comma [0] 4 2 3 7 5 2 2" xfId="53697"/>
    <cellStyle name="Comma [0] 3 6 6 3 7" xfId="53698"/>
    <cellStyle name="Comma [0] 3 6 6 5" xfId="53699"/>
    <cellStyle name="Comma [0] 3 6 6 6" xfId="53700"/>
    <cellStyle name="Comma [0] 3 6 6 7" xfId="53701"/>
    <cellStyle name="Comma [0] 3 6 6 9" xfId="53702"/>
    <cellStyle name="Comma [0] 3 6 7" xfId="53703"/>
    <cellStyle name="Comma [0] 4 8 5 3 2 4" xfId="53704"/>
    <cellStyle name="Comma [0] 3 6 7 2" xfId="53705"/>
    <cellStyle name="Comma [0] 3 6 7 2 2 2" xfId="53706"/>
    <cellStyle name="Comma [0] 3 6 7 2 2 2 2" xfId="53707"/>
    <cellStyle name="Comma [0] 5 8 3 3 2 2" xfId="53708"/>
    <cellStyle name="Comma [0] 3 6 7 2 2 3" xfId="53709"/>
    <cellStyle name="Comma [0] 5 8 3 3 2 3" xfId="53710"/>
    <cellStyle name="Comma [0] 3 6 7 2 2 4" xfId="53711"/>
    <cellStyle name="Comma [0] 5 8 3 3 2 4" xfId="53712"/>
    <cellStyle name="Comma [0] 3 6 7 2 2 5" xfId="53713"/>
    <cellStyle name="Comma [0] 3 6 7 2 3 2" xfId="53714"/>
    <cellStyle name="Comma [0] 3 6 7 2 4 2" xfId="53715"/>
    <cellStyle name="Comma [0] 3 6 7 2 5" xfId="53716"/>
    <cellStyle name="Comma [0] 4 8 5 3 2 5" xfId="53717"/>
    <cellStyle name="Comma [0] 3 6 7 3" xfId="53718"/>
    <cellStyle name="Comma [0] 3 6 7 3 2 2" xfId="53719"/>
    <cellStyle name="Comma [0] 3 6 7 3 2 2 2" xfId="53720"/>
    <cellStyle name="Comma [0] 5 8 3 4 2 2" xfId="53721"/>
    <cellStyle name="Comma [0] 3 6 7 3 2 3" xfId="53722"/>
    <cellStyle name="Comma [0] 3 6 7 3 2 5" xfId="53723"/>
    <cellStyle name="Comma [0] 3 6 7 3 3 2" xfId="53724"/>
    <cellStyle name="Comma [0] 3 6 7 3 4" xfId="53725"/>
    <cellStyle name="Comma [0] 3 6 7 3 4 2" xfId="53726"/>
    <cellStyle name="Comma [0] 3 6 7 3 5" xfId="53727"/>
    <cellStyle name="Comma [0] 3 6 7 3 7" xfId="53728"/>
    <cellStyle name="Comma [0] 3 6 7 4 2 2" xfId="53729"/>
    <cellStyle name="Comma [0] 3 6 7 4 3" xfId="53730"/>
    <cellStyle name="Comma [0] 3 6 7 4 4" xfId="53731"/>
    <cellStyle name="Comma [0] 3 6 7 4 5" xfId="53732"/>
    <cellStyle name="Comma [0] 3 6 7 5 2 2" xfId="53733"/>
    <cellStyle name="Comma [0] 3 6 7 5 3" xfId="53734"/>
    <cellStyle name="Comma [0] 3 6 7 5 4" xfId="53735"/>
    <cellStyle name="Comma [0] 3 6 7 5 5" xfId="53736"/>
    <cellStyle name="Comma [0] 3 6 7 7 2" xfId="53737"/>
    <cellStyle name="Comma [0] 3 6 7 9" xfId="53738"/>
    <cellStyle name="Comma [0] 3 6 8 2" xfId="53739"/>
    <cellStyle name="Comma [0] 3 6 8 2 2 2" xfId="53740"/>
    <cellStyle name="Comma [0] 4 2 7 5 4 3" xfId="53741"/>
    <cellStyle name="Comma [0] 4 2 2 8 10" xfId="53742"/>
    <cellStyle name="Comma [0] 3 6 8 2 2 2 2" xfId="53743"/>
    <cellStyle name="Comma [0] 5 8 4 3 2 2" xfId="53744"/>
    <cellStyle name="Comma [0] 3 6 8 2 2 3" xfId="53745"/>
    <cellStyle name="Comma [0] 5 8 4 3 2 3" xfId="53746"/>
    <cellStyle name="Comma [0] 3 6 8 2 2 4" xfId="53747"/>
    <cellStyle name="Comma [0] 5 8 4 3 2 4" xfId="53748"/>
    <cellStyle name="Comma [0] 3 6 8 2 2 5" xfId="53749"/>
    <cellStyle name="Comma [0] 3 6 8 2 3 2" xfId="53750"/>
    <cellStyle name="Comma [0] 3 6 8 2 4 2" xfId="53751"/>
    <cellStyle name="Comma [0] 3 6 8 2 5" xfId="53752"/>
    <cellStyle name="Comma [0] 3 6 8 2 7" xfId="53753"/>
    <cellStyle name="Comma [0] 3 6 8 3" xfId="53754"/>
    <cellStyle name="Comma [0] 3 6 8 3 2 2" xfId="53755"/>
    <cellStyle name="Comma [0] 4 2 8 5 4 3" xfId="53756"/>
    <cellStyle name="Comma [0] 4 2 7 8 10" xfId="53757"/>
    <cellStyle name="Comma [0] 3 6 8 3 2 2 2" xfId="53758"/>
    <cellStyle name="Comma [0] 5 8 4 4 2 2" xfId="53759"/>
    <cellStyle name="Comma [0] 3 6 8 3 2 3" xfId="53760"/>
    <cellStyle name="Comma [0] 3 6 8 3 2 4" xfId="53761"/>
    <cellStyle name="Comma [0] 3 6 8 3 2 5" xfId="53762"/>
    <cellStyle name="Comma [0] 3 6 8 3 3 2" xfId="53763"/>
    <cellStyle name="Comma [0] 3 6 8 3 4" xfId="53764"/>
    <cellStyle name="Comma [0] 3 6 8 3 4 2" xfId="53765"/>
    <cellStyle name="Comma [0] 3 6 8 3 5" xfId="53766"/>
    <cellStyle name="Comma [0] 3 6 8 3 6" xfId="53767"/>
    <cellStyle name="Comma [0] 3 6 8 3 7" xfId="53768"/>
    <cellStyle name="Comma [0] 3 6 8 4" xfId="53769"/>
    <cellStyle name="Comma [0] 3 6 8 4 2" xfId="53770"/>
    <cellStyle name="Comma [0] 3 6 8 4 2 2" xfId="53771"/>
    <cellStyle name="Comma [0] 3 6 8 4 3" xfId="53772"/>
    <cellStyle name="Comma [0] 3 6 8 4 4" xfId="53773"/>
    <cellStyle name="Comma [0] 3 6 8 4 5" xfId="53774"/>
    <cellStyle name="Comma [0] 3 6 8 5 2" xfId="53775"/>
    <cellStyle name="Comma [0] 3 6 8 5 3" xfId="53776"/>
    <cellStyle name="Comma [0] 3 6 8 5 4" xfId="53777"/>
    <cellStyle name="Comma [0] 3 6 8 5 5" xfId="53778"/>
    <cellStyle name="Comma [0] 3 6 8 6" xfId="53779"/>
    <cellStyle name="Comma [0] 3 6 8 7" xfId="53780"/>
    <cellStyle name="Comma [0] 3 6 8 7 2" xfId="53781"/>
    <cellStyle name="Comma [0] 3 6 8 8" xfId="53782"/>
    <cellStyle name="Comma [0] 3 6 8 9" xfId="53783"/>
    <cellStyle name="Comma [0] 4 3 3 11 4 2" xfId="53784"/>
    <cellStyle name="Comma [0] 3 6 9" xfId="53785"/>
    <cellStyle name="Comma [0] 3 6 9 2" xfId="53786"/>
    <cellStyle name="Comma [0] 3 6 9 2 2 2" xfId="53787"/>
    <cellStyle name="Comma [0] 3 6 9 2 5" xfId="53788"/>
    <cellStyle name="Comma [0] 3 6 9 4 2" xfId="53789"/>
    <cellStyle name="Comma [0] 5 2 4 2 2 2" xfId="53790"/>
    <cellStyle name="Comma [0] 3 6 9 7" xfId="53791"/>
    <cellStyle name="Comma [0] 3 7 10 2" xfId="53792"/>
    <cellStyle name="Comma [0] 3 7 10 2 2" xfId="53793"/>
    <cellStyle name="Comma [0] 3 7 10 2 2 2" xfId="53794"/>
    <cellStyle name="Comma [0] 3 7 10 2 3" xfId="53795"/>
    <cellStyle name="Comma [0] 3 7 10 2 4" xfId="53796"/>
    <cellStyle name="Comma [0] 3 7 10 2 5" xfId="53797"/>
    <cellStyle name="Comma [0] 3 7 10 3" xfId="53798"/>
    <cellStyle name="Comma [0] 3 7 10 3 2" xfId="53799"/>
    <cellStyle name="Comma [0] 3 7 10 4 2" xfId="53800"/>
    <cellStyle name="Comma [0] 3 7 11" xfId="53801"/>
    <cellStyle name="Comma [0] 4 3 3 13" xfId="53802"/>
    <cellStyle name="Comma [0] 3 7 11 2" xfId="53803"/>
    <cellStyle name="Comma [0] 4 3 3 13 2" xfId="53804"/>
    <cellStyle name="Comma [0] 3 7 11 2 2" xfId="53805"/>
    <cellStyle name="Comma [0] 4 3 3 13 3" xfId="53806"/>
    <cellStyle name="Comma [0] 3 7 11 2 3" xfId="53807"/>
    <cellStyle name="Comma [0] 4 3 3 13 4" xfId="53808"/>
    <cellStyle name="Comma [0] 3 7 11 2 4" xfId="53809"/>
    <cellStyle name="Comma [0] 4 3 3 13 5" xfId="53810"/>
    <cellStyle name="Comma [0] 3 7 11 2 5" xfId="53811"/>
    <cellStyle name="Comma [0] 4 3 3 14" xfId="53812"/>
    <cellStyle name="Comma [0] 3 7 11 3" xfId="53813"/>
    <cellStyle name="Comma [0] 4 3 3 14 2" xfId="53814"/>
    <cellStyle name="Comma [0] 3 7 11 3 2" xfId="53815"/>
    <cellStyle name="Comma [0] 4 3 3 15" xfId="53816"/>
    <cellStyle name="Comma [0] 3 7 11 4" xfId="53817"/>
    <cellStyle name="Comma [0] 4 3 3 15 2" xfId="53818"/>
    <cellStyle name="Comma [0] 3 7 11 4 2" xfId="53819"/>
    <cellStyle name="Comma [0] 3 7 12 2 2" xfId="53820"/>
    <cellStyle name="Comma [0] 3 7 12 3" xfId="53821"/>
    <cellStyle name="Comma [0] 3 7 13 2 2" xfId="53822"/>
    <cellStyle name="Comma [0] 3 7 13 3" xfId="53823"/>
    <cellStyle name="Comma [0] 3 7 13 4" xfId="53824"/>
    <cellStyle name="Comma [0] 5 3 8 5 2 2" xfId="53825"/>
    <cellStyle name="Comma [0] 3 7 14 2" xfId="53826"/>
    <cellStyle name="Comma [0] 3 7 15 2" xfId="53827"/>
    <cellStyle name="Comma [0] 5 3 8 5 4" xfId="53828"/>
    <cellStyle name="Comma [0] 3 7 16" xfId="53829"/>
    <cellStyle name="Comma [0] 5 3 8 5 5" xfId="53830"/>
    <cellStyle name="Comma [0] 3 7 17" xfId="53831"/>
    <cellStyle name="Comma [0] 3 7 18" xfId="53832"/>
    <cellStyle name="Comma [0] 3 7 2" xfId="53833"/>
    <cellStyle name="Comma [0] 3 7 2 2" xfId="53834"/>
    <cellStyle name="Comma [0] 3 7 2 2 2" xfId="53835"/>
    <cellStyle name="Comma [0] 3 7 2 2 2 2" xfId="53836"/>
    <cellStyle name="Comma [0] 3 7 2 2 2 2 2" xfId="53837"/>
    <cellStyle name="Comma [0] 3 7 2 2 2 3" xfId="53838"/>
    <cellStyle name="Comma [0] 3 7 2 2 2 4" xfId="53839"/>
    <cellStyle name="Comma [0] 3 7 2 2 2 5" xfId="53840"/>
    <cellStyle name="Comma [0] 3 7 2 2 3" xfId="53841"/>
    <cellStyle name="Comma [0] 3 7 2 2 3 2" xfId="53842"/>
    <cellStyle name="Comma [0] 3 7 2 3" xfId="53843"/>
    <cellStyle name="Comma [0] 3 7 2 3 2" xfId="53844"/>
    <cellStyle name="Comma [0] 3 7 2 3 2 2 2" xfId="53845"/>
    <cellStyle name="Comma [0] 3 7 2 3 2 3" xfId="53846"/>
    <cellStyle name="Comma [0] 3 7 2 3 2 4" xfId="53847"/>
    <cellStyle name="Comma [0] 3 7 2 3 2 5" xfId="53848"/>
    <cellStyle name="Comma [0] 3 7 2 3 3" xfId="53849"/>
    <cellStyle name="Comma [0] 3 7 2 3 3 2" xfId="53850"/>
    <cellStyle name="Comma [0] 3 7 2 3 4 2" xfId="53851"/>
    <cellStyle name="Comma [0] 3 7 2 3 5" xfId="53852"/>
    <cellStyle name="Comma [0] 3 7 2 3 6" xfId="53853"/>
    <cellStyle name="Comma [0] 3 7 2 3 7" xfId="53854"/>
    <cellStyle name="Comma [0] 3 7 2 4 2 2" xfId="53855"/>
    <cellStyle name="Comma [0] 4 3 4 8 4 2 2" xfId="53856"/>
    <cellStyle name="Comma [0] 3 7 2 5 2" xfId="53857"/>
    <cellStyle name="Comma [0] 3 7 2 5 2 2" xfId="53858"/>
    <cellStyle name="Comma [0] 3 7 2 5 4" xfId="53859"/>
    <cellStyle name="Comma [0] 3 7 2 5 5" xfId="53860"/>
    <cellStyle name="Comma [0] 3 7 2 7 2" xfId="53861"/>
    <cellStyle name="Comma [0] 3 7 2 9" xfId="53862"/>
    <cellStyle name="Comma [0] 3 7 3" xfId="53863"/>
    <cellStyle name="Comma [0] 3 7 3 10" xfId="53864"/>
    <cellStyle name="Comma [0] 3 7 3 2" xfId="53865"/>
    <cellStyle name="Comma [0] 4 3 2 9 7" xfId="53866"/>
    <cellStyle name="Comma [0] 3 7 3 2 2" xfId="53867"/>
    <cellStyle name="Comma [0] 3 7 3 2 2 2" xfId="53868"/>
    <cellStyle name="Comma [0] 3 7 3 2 2 3" xfId="53869"/>
    <cellStyle name="Comma [0] 3 7 3 2 2 4" xfId="53870"/>
    <cellStyle name="Comma [0] 3 7 3 2 2 5" xfId="53871"/>
    <cellStyle name="Comma [0] 3 7 3 2 3" xfId="53872"/>
    <cellStyle name="Comma [0] 3 7 3 3" xfId="53873"/>
    <cellStyle name="Comma [0] 3 7 3 3 2" xfId="53874"/>
    <cellStyle name="Comma [0] 3 7 3 3 2 2" xfId="53875"/>
    <cellStyle name="Comma [0] 3 7 3 3 2 3" xfId="53876"/>
    <cellStyle name="Comma [0] 3 7 3 3 2 4" xfId="53877"/>
    <cellStyle name="Comma [0] 3 7 3 3 2 5" xfId="53878"/>
    <cellStyle name="Comma [0] 3 7 3 3 3" xfId="53879"/>
    <cellStyle name="Comma [0] 3 7 3 3 3 2" xfId="53880"/>
    <cellStyle name="Comma [0] 4 2 8" xfId="53881"/>
    <cellStyle name="Comma [0] 3 7 3 3 4 2" xfId="53882"/>
    <cellStyle name="Comma [0] 3 7 3 3 5" xfId="53883"/>
    <cellStyle name="Comma [0] 3 7 3 4 2 2" xfId="53884"/>
    <cellStyle name="Comma [0] 3 7 3 4 5" xfId="53885"/>
    <cellStyle name="Comma [0] 4 3 4 8 5 2 2" xfId="53886"/>
    <cellStyle name="Comma [0] 3 7 3 5 2" xfId="53887"/>
    <cellStyle name="Comma [0] 3 7 3 5 2 2" xfId="53888"/>
    <cellStyle name="Comma [0] 3 7 3 5 3" xfId="53889"/>
    <cellStyle name="Comma [0] 3 7 3 5 4" xfId="53890"/>
    <cellStyle name="Comma [0] 3 7 3 5 5" xfId="53891"/>
    <cellStyle name="Comma [0] 4 3 4 8 5 5" xfId="53892"/>
    <cellStyle name="Comma [0] 3 7 3 8" xfId="53893"/>
    <cellStyle name="Comma [0] 3 7 3 9" xfId="53894"/>
    <cellStyle name="Comma [0] 4 2 8 2 2 5" xfId="53895"/>
    <cellStyle name="Comma [0] 3 7 4 10" xfId="53896"/>
    <cellStyle name="Comma [0] 3 7 4 2" xfId="53897"/>
    <cellStyle name="Comma [0] 3 7 4 2 2 2" xfId="53898"/>
    <cellStyle name="Comma [0] 3 7 4 2 2 2 2" xfId="53899"/>
    <cellStyle name="Comma [0] 3 7 4 2 2 3" xfId="53900"/>
    <cellStyle name="Comma [0] 3 7 4 2 2 4" xfId="53901"/>
    <cellStyle name="Comma [0] 3 7 4 2 2 5" xfId="53902"/>
    <cellStyle name="Comma [0] 3 7 4 2 3" xfId="53903"/>
    <cellStyle name="Comma [0] 4 3 8 2 4 2 2" xfId="53904"/>
    <cellStyle name="Comma [0] 3 7 4 3" xfId="53905"/>
    <cellStyle name="Comma [0] 3 7 4 3 2" xfId="53906"/>
    <cellStyle name="Comma [0] 3 7 4 3 2 2" xfId="53907"/>
    <cellStyle name="Comma [0] 3 7 4 3 2 2 2" xfId="53908"/>
    <cellStyle name="Comma [0] 3 7 4 3 3" xfId="53909"/>
    <cellStyle name="Comma [0] 3 7 4 3 3 2" xfId="53910"/>
    <cellStyle name="Comma [0] 3 7 4 3 4 2" xfId="53911"/>
    <cellStyle name="Comma [0] 3 7 4 3 5" xfId="53912"/>
    <cellStyle name="Comma [0] 4 3 4 8 6 2" xfId="53913"/>
    <cellStyle name="Comma [0] 3 7 4 5" xfId="53914"/>
    <cellStyle name="Comma [0] 3 7 4 5 2" xfId="53915"/>
    <cellStyle name="Comma [0] 4 2 11 3 4" xfId="53916"/>
    <cellStyle name="Comma [0] 3 7 4 5 2 2" xfId="53917"/>
    <cellStyle name="Comma [0] 3 7 4 5 3" xfId="53918"/>
    <cellStyle name="Comma [0] 3 7 4 5 4" xfId="53919"/>
    <cellStyle name="Comma [0] 3 7 4 5 5" xfId="53920"/>
    <cellStyle name="Comma [0] 3 7 4 6" xfId="53921"/>
    <cellStyle name="Comma [0] 3 7 4 6 2" xfId="53922"/>
    <cellStyle name="Comma [0] 3 7 4 7" xfId="53923"/>
    <cellStyle name="Comma [0] 3 7 4 7 2" xfId="53924"/>
    <cellStyle name="Comma [0] 3 7 4 8" xfId="53925"/>
    <cellStyle name="Comma [0] 3 7 4 9" xfId="53926"/>
    <cellStyle name="Comma [0] 3 7 5" xfId="53927"/>
    <cellStyle name="Comma [0] 3 7 5 2" xfId="53928"/>
    <cellStyle name="Comma [0] 3 8 5 5" xfId="53929"/>
    <cellStyle name="Comma [0] 3 7 5 2 2 2" xfId="53930"/>
    <cellStyle name="Comma [0] 3 8 5 5 2" xfId="53931"/>
    <cellStyle name="Comma [0] 3 7 5 2 2 2 2" xfId="53932"/>
    <cellStyle name="Comma [0] 3 8 5 7" xfId="53933"/>
    <cellStyle name="Comma [0] 3 7 5 2 2 4" xfId="53934"/>
    <cellStyle name="Comma [0] 3 7 5 2 3" xfId="53935"/>
    <cellStyle name="Comma [0] 3 8 6 5" xfId="53936"/>
    <cellStyle name="Comma [0] 3 7 5 2 3 2" xfId="53937"/>
    <cellStyle name="Comma [0] 3 7 5 3" xfId="53938"/>
    <cellStyle name="Comma [0] 3 7 5 3 2" xfId="53939"/>
    <cellStyle name="Comma [0] 3 9 5 5" xfId="53940"/>
    <cellStyle name="Comma [0] 3 7 5 3 2 2" xfId="53941"/>
    <cellStyle name="Comma [0] 3 9 5 5 2" xfId="53942"/>
    <cellStyle name="Comma [0] 3 7 5 3 2 2 2" xfId="53943"/>
    <cellStyle name="Comma [0] 3 9 5 6" xfId="53944"/>
    <cellStyle name="Comma [0] 3 7 5 3 2 3" xfId="53945"/>
    <cellStyle name="Comma [0] 4 13 2 2 2 2" xfId="53946"/>
    <cellStyle name="Comma [0] 3 9 5 7" xfId="53947"/>
    <cellStyle name="Comma [0] 3 7 5 3 2 4" xfId="53948"/>
    <cellStyle name="Comma [0] 3 9 5 8" xfId="53949"/>
    <cellStyle name="Comma [0] 3 7 5 3 2 5" xfId="53950"/>
    <cellStyle name="Comma [0] 3 7 5 3 3" xfId="53951"/>
    <cellStyle name="Comma [0] 3 9 6 5" xfId="53952"/>
    <cellStyle name="Comma [0] 3 7 5 3 3 2" xfId="53953"/>
    <cellStyle name="Comma [0] 3 9 7 5" xfId="53954"/>
    <cellStyle name="Comma [0] 3 7 5 3 4 2" xfId="53955"/>
    <cellStyle name="Comma [0] 3 7 5 3 5" xfId="53956"/>
    <cellStyle name="Comma [0] 3 7 5 3 6" xfId="53957"/>
    <cellStyle name="Comma [0] 4 2 3 8 4 2 2" xfId="53958"/>
    <cellStyle name="Comma [0] 3 7 5 3 7" xfId="53959"/>
    <cellStyle name="Comma [0] 3 9 10 2" xfId="53960"/>
    <cellStyle name="Comma [0] 3 7 5 4 2 2" xfId="53961"/>
    <cellStyle name="Comma [0] 3 9 11" xfId="53962"/>
    <cellStyle name="Comma [0] 3 7 5 4 3" xfId="53963"/>
    <cellStyle name="Comma [0] 3 7 5 5 2" xfId="53964"/>
    <cellStyle name="Comma [0] 3 7 5 5 2 2" xfId="53965"/>
    <cellStyle name="Comma [0] 3 7 5 5 3" xfId="53966"/>
    <cellStyle name="Comma [0] 3 7 5 5 4" xfId="53967"/>
    <cellStyle name="Comma [0] 4 3 14 10" xfId="53968"/>
    <cellStyle name="Comma [0] 3 7 5 5 5" xfId="53969"/>
    <cellStyle name="Comma [0] 3 7 5 6 2" xfId="53970"/>
    <cellStyle name="Comma [0] 3 7 5 7 2" xfId="53971"/>
    <cellStyle name="Comma [0] 3 7 5 8" xfId="53972"/>
    <cellStyle name="Comma [0] 3 7 5 9" xfId="53973"/>
    <cellStyle name="Comma [0] 3 7 6" xfId="53974"/>
    <cellStyle name="Comma [0] 3 7 6 10" xfId="53975"/>
    <cellStyle name="Comma [0] 3 7 6 2" xfId="53976"/>
    <cellStyle name="Comma [0] 4 8 5 5" xfId="53977"/>
    <cellStyle name="Comma [0] 3 7 6 2 2 2" xfId="53978"/>
    <cellStyle name="Comma [0] 4 8 5 5 2" xfId="53979"/>
    <cellStyle name="Comma [0] 3 7 6 2 2 2 2" xfId="53980"/>
    <cellStyle name="Comma [0] 4 8 5 7" xfId="53981"/>
    <cellStyle name="Comma [0] 3 7 6 2 2 4" xfId="53982"/>
    <cellStyle name="Comma [0] 3 7 6 2 3" xfId="53983"/>
    <cellStyle name="Comma [0] 3 7 6 3" xfId="53984"/>
    <cellStyle name="Comma [0] 4 9 5 5" xfId="53985"/>
    <cellStyle name="Comma [0] 3 7 6 3 2 2" xfId="53986"/>
    <cellStyle name="Comma [0] 4 9 5 5 2" xfId="53987"/>
    <cellStyle name="Comma [0] 3 7 6 3 2 2 2" xfId="53988"/>
    <cellStyle name="Comma [0] 4 9 5 6" xfId="53989"/>
    <cellStyle name="Comma [0] 3 7 6 3 2 3" xfId="53990"/>
    <cellStyle name="Comma [0] 3 7 6 3 3" xfId="53991"/>
    <cellStyle name="Comma [0] 4 9 7 5" xfId="53992"/>
    <cellStyle name="Comma [0] 3 7 6 3 4 2" xfId="53993"/>
    <cellStyle name="Comma [0] 3 7 6 3 5" xfId="53994"/>
    <cellStyle name="Comma [0] 4 2 3 8 5 2 2" xfId="53995"/>
    <cellStyle name="Comma [0] 3 7 6 3 7" xfId="53996"/>
    <cellStyle name="Comma [0] 3 7 6 4 2 2" xfId="53997"/>
    <cellStyle name="Comma [0] 3 7 6 4 3" xfId="53998"/>
    <cellStyle name="Comma [0] 3 7 6 5" xfId="53999"/>
    <cellStyle name="Comma [0] 3 7 6 5 2 2" xfId="54000"/>
    <cellStyle name="Comma [0] 3 7 6 5 4" xfId="54001"/>
    <cellStyle name="Comma [0] 3 7 6 5 5" xfId="54002"/>
    <cellStyle name="Comma [0] 3 7 6 6" xfId="54003"/>
    <cellStyle name="Comma [0] 3 7 7" xfId="54004"/>
    <cellStyle name="Comma [0] 3 7 7 2" xfId="54005"/>
    <cellStyle name="Comma [0] 5 8 5 5" xfId="54006"/>
    <cellStyle name="Comma [0] 3 7 7 2 2 2" xfId="54007"/>
    <cellStyle name="Comma [0] 5 8 5 5 2" xfId="54008"/>
    <cellStyle name="Comma [0] 3 7 7 2 2 2 2" xfId="54009"/>
    <cellStyle name="Comma [0] 5 8 5 6" xfId="54010"/>
    <cellStyle name="Comma [0] 3 7 7 2 2 3" xfId="54011"/>
    <cellStyle name="Comma [0] 5 8 5 7" xfId="54012"/>
    <cellStyle name="Comma [0] 3 7 7 2 2 4" xfId="54013"/>
    <cellStyle name="Comma [0] 5 8 5 8" xfId="54014"/>
    <cellStyle name="Comma [0] 3 7 7 2 2 5" xfId="54015"/>
    <cellStyle name="Comma [0] 3 7 7 2 3" xfId="54016"/>
    <cellStyle name="Comma [0] 5 8 6 5" xfId="54017"/>
    <cellStyle name="Comma [0] 3 7 7 2 3 2" xfId="54018"/>
    <cellStyle name="Comma [0] 3 7 7 3" xfId="54019"/>
    <cellStyle name="Comma [0] 3 7 7 3 2 2 2" xfId="54020"/>
    <cellStyle name="Comma [0] 3 7 7 3 2 3" xfId="54021"/>
    <cellStyle name="Comma [0] 3 7 7 3 2 5" xfId="54022"/>
    <cellStyle name="Comma [0] 3 7 7 3 3" xfId="54023"/>
    <cellStyle name="Comma [0] 3 7 7 3 3 2" xfId="54024"/>
    <cellStyle name="Comma [0] 3 7 7 3 4 2" xfId="54025"/>
    <cellStyle name="Comma [0] 3 7 7 3 5" xfId="54026"/>
    <cellStyle name="Comma [0] 3 7 7 3 7" xfId="54027"/>
    <cellStyle name="Comma [0] 3 7 7 4 3" xfId="54028"/>
    <cellStyle name="Comma [0] 3 7 7 4 5" xfId="54029"/>
    <cellStyle name="Comma [0] 3 7 7 5 2 2" xfId="54030"/>
    <cellStyle name="Comma [0] 3 7 7 5 3" xfId="54031"/>
    <cellStyle name="Comma [0] 3 7 7 5 4" xfId="54032"/>
    <cellStyle name="Comma [0] 3 7 7 5 5" xfId="54033"/>
    <cellStyle name="Comma [0] 3 7 7 6" xfId="54034"/>
    <cellStyle name="Comma [0] 3 7 7 8" xfId="54035"/>
    <cellStyle name="Comma [0] 3 7 7 9" xfId="54036"/>
    <cellStyle name="Comma [0] 3 7 8 10" xfId="54037"/>
    <cellStyle name="Comma [0] 3 7 8 2" xfId="54038"/>
    <cellStyle name="Comma [0] 3 7 8 2 2 2" xfId="54039"/>
    <cellStyle name="Comma [0] 3 7 8 2 2 3" xfId="54040"/>
    <cellStyle name="Comma [0] 3 7 8 2 2 4" xfId="54041"/>
    <cellStyle name="Comma [0] 3 7 8 2 2 5" xfId="54042"/>
    <cellStyle name="Comma [0] 3 7 8 2 3" xfId="54043"/>
    <cellStyle name="Comma [0] 3 7 8 3" xfId="54044"/>
    <cellStyle name="Comma [0] 3 7 8 3 2 2" xfId="54045"/>
    <cellStyle name="Comma [0] 3 7 8 3 2 3" xfId="54046"/>
    <cellStyle name="Comma [0] 3 7 8 3 2 4" xfId="54047"/>
    <cellStyle name="Comma [0] 3 7 8 3 2 5" xfId="54048"/>
    <cellStyle name="Comma [0] 3 7 8 3 3 2" xfId="54049"/>
    <cellStyle name="Comma [0] 3 7 8 3 4 2" xfId="54050"/>
    <cellStyle name="Comma [0] 3 7 8 3 5" xfId="54051"/>
    <cellStyle name="Comma [0] 3 7 8 3 6" xfId="54052"/>
    <cellStyle name="Comma [0] 3 7 8 3 7" xfId="54053"/>
    <cellStyle name="Comma [0] 3 7 8 4" xfId="54054"/>
    <cellStyle name="Comma [0] 3 7 8 4 2 2" xfId="54055"/>
    <cellStyle name="Comma [0] 3 7 8 4 3" xfId="54056"/>
    <cellStyle name="Comma [0] 3 7 8 4 5" xfId="54057"/>
    <cellStyle name="Comma [0] 3 7 8 5" xfId="54058"/>
    <cellStyle name="Comma [0] 3 7 8 5 2 2" xfId="54059"/>
    <cellStyle name="Comma [0] 3 7 8 5 3" xfId="54060"/>
    <cellStyle name="Comma [0] 3 7 8 5 4" xfId="54061"/>
    <cellStyle name="Comma [0] 3 7 8 5 5" xfId="54062"/>
    <cellStyle name="Comma [0] 3 7 8 6" xfId="54063"/>
    <cellStyle name="Comma [0] 3 7 8 8" xfId="54064"/>
    <cellStyle name="Comma [0] 3 7 8 9" xfId="54065"/>
    <cellStyle name="Comma [0] 3 7 9" xfId="54066"/>
    <cellStyle name="Comma [0] 3 7 9 2" xfId="54067"/>
    <cellStyle name="Comma [0] 3 7 9 2 2 2" xfId="54068"/>
    <cellStyle name="Comma [0] 3 7 9 2 3" xfId="54069"/>
    <cellStyle name="Comma [0] 3 7 9 2 5" xfId="54070"/>
    <cellStyle name="Comma [0] 3 7 9 4" xfId="54071"/>
    <cellStyle name="Comma [0] 3 7 9 5" xfId="54072"/>
    <cellStyle name="Comma [0] 3 7 9 6" xfId="54073"/>
    <cellStyle name="Comma [0] 5 2 4 3 2 2" xfId="54074"/>
    <cellStyle name="Comma [0] 3 7 9 7" xfId="54075"/>
    <cellStyle name="Comma [0] 3 8 2" xfId="54076"/>
    <cellStyle name="Comma [0] 3 8 2 2" xfId="54077"/>
    <cellStyle name="Comma [0] 3 8 2 2 2" xfId="54078"/>
    <cellStyle name="Comma [0] 3 8 2 2 2 2" xfId="54079"/>
    <cellStyle name="Comma [0] 3 8 2 2 2 2 2" xfId="54080"/>
    <cellStyle name="Comma [0] 3 8 2 2 3" xfId="54081"/>
    <cellStyle name="Comma [0] 3 8 2 2 3 2" xfId="54082"/>
    <cellStyle name="Comma [0] 3 8 2 3" xfId="54083"/>
    <cellStyle name="Comma [0] 3 8 2 3 2" xfId="54084"/>
    <cellStyle name="Comma [0] 3 8 2 3 2 2" xfId="54085"/>
    <cellStyle name="Comma [0] 3 8 2 3 2 2 2" xfId="54086"/>
    <cellStyle name="Comma [0] 3 8 2 3 3" xfId="54087"/>
    <cellStyle name="Comma [0] 3 8 2 3 3 2" xfId="54088"/>
    <cellStyle name="Comma [0] 3 8 2 3 4 2" xfId="54089"/>
    <cellStyle name="Comma [0] 3 8 2 3 5" xfId="54090"/>
    <cellStyle name="Comma [0] 3 8 2 3 6" xfId="54091"/>
    <cellStyle name="Comma [0] 3 8 2 3 7" xfId="54092"/>
    <cellStyle name="Comma [0] 3 8 2 4 2" xfId="54093"/>
    <cellStyle name="Comma [0] 3 8 2 4 2 2" xfId="54094"/>
    <cellStyle name="Comma [0] 3 8 2 4 3" xfId="54095"/>
    <cellStyle name="Comma [0] 3 8 2 4 5" xfId="54096"/>
    <cellStyle name="Comma [0] 3 8 2 5 2" xfId="54097"/>
    <cellStyle name="Comma [0] 3 8 2 5 2 2" xfId="54098"/>
    <cellStyle name="Comma [0] 3 8 2 5 3" xfId="54099"/>
    <cellStyle name="Comma [0] 3 8 2 5 4" xfId="54100"/>
    <cellStyle name="Comma [0] 3 8 2 5 5" xfId="54101"/>
    <cellStyle name="Comma [0] 3 8 2 6" xfId="54102"/>
    <cellStyle name="Comma [0] 3 8 2 7" xfId="54103"/>
    <cellStyle name="Comma [0] 4 2 7 2 2 2 3" xfId="54104"/>
    <cellStyle name="Comma [0] 3 8 2 9" xfId="54105"/>
    <cellStyle name="Comma [0] 3 8 3" xfId="54106"/>
    <cellStyle name="Comma [0] 3 8 3 10" xfId="54107"/>
    <cellStyle name="Comma [0] 3 8 3 2" xfId="54108"/>
    <cellStyle name="Comma [0] 3 8 3 2 2" xfId="54109"/>
    <cellStyle name="Comma [0] 3 8 3 2 3" xfId="54110"/>
    <cellStyle name="Comma [0] 3 8 3 3" xfId="54111"/>
    <cellStyle name="Comma [0] 3 8 3 3 2" xfId="54112"/>
    <cellStyle name="Comma [0] 3 8 3 3 3" xfId="54113"/>
    <cellStyle name="Comma [0] 3 8 3 3 5" xfId="54114"/>
    <cellStyle name="Comma [0] 3 8 3 3 6" xfId="54115"/>
    <cellStyle name="Comma [0] 4 2 3 9 2 2 2" xfId="54116"/>
    <cellStyle name="Comma [0] 3 8 3 3 7" xfId="54117"/>
    <cellStyle name="Comma [0] 3 8 3 4 2" xfId="54118"/>
    <cellStyle name="Comma [0] 3 8 3 4 3" xfId="54119"/>
    <cellStyle name="Comma [0] 3 8 3 4 5" xfId="54120"/>
    <cellStyle name="Comma [0] 3 8 3 5" xfId="54121"/>
    <cellStyle name="Comma [0] 3 8 3 5 2" xfId="54122"/>
    <cellStyle name="Comma [0] 3 8 3 5 3" xfId="54123"/>
    <cellStyle name="Comma [0] 3 8 3 5 4" xfId="54124"/>
    <cellStyle name="Comma [0] 3 8 3 5 5" xfId="54125"/>
    <cellStyle name="Comma [0] 3 8 3 6" xfId="54126"/>
    <cellStyle name="Comma [0] 3 8 3 7" xfId="54127"/>
    <cellStyle name="Comma [0] 4 2 7 2 2 3 2" xfId="54128"/>
    <cellStyle name="Comma [0] 3 8 3 8" xfId="54129"/>
    <cellStyle name="Comma [0] 3 8 3 9" xfId="54130"/>
    <cellStyle name="Comma [0] 3 8 4 2 2 2" xfId="54131"/>
    <cellStyle name="Comma [0] 3 8 4 2 2 2 2" xfId="54132"/>
    <cellStyle name="Comma [0] 3 8 4 2 3" xfId="54133"/>
    <cellStyle name="Comma [0] 4 2 3 11 2 5" xfId="54134"/>
    <cellStyle name="Comma [0] 3 8 4 2 3 2" xfId="54135"/>
    <cellStyle name="Comma [0] 4 3 8 2 5 2 2" xfId="54136"/>
    <cellStyle name="Comma [0] 3 8 4 3" xfId="54137"/>
    <cellStyle name="Comma [0] 3 8 4 3 2" xfId="54138"/>
    <cellStyle name="Comma [0] 3 8 4 3 2 2" xfId="54139"/>
    <cellStyle name="Comma [0] 3 8 4 3 2 2 2" xfId="54140"/>
    <cellStyle name="Comma [0] 3 8 4 3 3" xfId="54141"/>
    <cellStyle name="Comma [0] 3 8 4 3 4 2" xfId="54142"/>
    <cellStyle name="Comma [0] 3 8 4 3 5" xfId="54143"/>
    <cellStyle name="Comma [0] 3 8 4 3 6" xfId="54144"/>
    <cellStyle name="Comma [0] 3 8 4 3 7" xfId="54145"/>
    <cellStyle name="Comma [0] 3 8 4 4" xfId="54146"/>
    <cellStyle name="Comma [0] 3 8 4 4 2" xfId="54147"/>
    <cellStyle name="Comma [0] 3 8 4 4 2 2" xfId="54148"/>
    <cellStyle name="Comma [0] 3 8 4 4 3" xfId="54149"/>
    <cellStyle name="Comma [0] 3 8 4 4 5" xfId="54150"/>
    <cellStyle name="Comma [0] 3 8 4 5" xfId="54151"/>
    <cellStyle name="Comma [0] 3 8 4 5 2" xfId="54152"/>
    <cellStyle name="Comma [0] 3 8 4 5 2 2" xfId="54153"/>
    <cellStyle name="Comma [0] 3 8 4 5 3" xfId="54154"/>
    <cellStyle name="Comma [0] 3 8 4 5 4" xfId="54155"/>
    <cellStyle name="Comma [0] 3 8 4 5 5" xfId="54156"/>
    <cellStyle name="Comma [0] 3 8 4 6" xfId="54157"/>
    <cellStyle name="Comma [0] 3 8 4 7" xfId="54158"/>
    <cellStyle name="Comma [0] 4 2 7 2 2 4 2" xfId="54159"/>
    <cellStyle name="Comma [0] 3 8 4 8" xfId="54160"/>
    <cellStyle name="Comma [0] 3 8 4 9" xfId="54161"/>
    <cellStyle name="Comma [0] 3 8 5 10" xfId="54162"/>
    <cellStyle name="Comma [0] 3 8 5 2" xfId="54163"/>
    <cellStyle name="Comma [0] 3 8 5 2 2 2" xfId="54164"/>
    <cellStyle name="Comma [0] 3 8 5 2 3" xfId="54165"/>
    <cellStyle name="Comma [0] 3 8 5 3" xfId="54166"/>
    <cellStyle name="Comma [0] 3 8 5 3 2" xfId="54167"/>
    <cellStyle name="Comma [0] 3 8 5 3 2 2" xfId="54168"/>
    <cellStyle name="Comma [0] 3 8 5 3 2 2 2" xfId="54169"/>
    <cellStyle name="Comma [0] 4 14 2 2 2 2" xfId="54170"/>
    <cellStyle name="Comma [0] 3 8 5 3 2 4" xfId="54171"/>
    <cellStyle name="Comma [0] 3 8 5 3 2 5" xfId="54172"/>
    <cellStyle name="Comma [0] 3 8 5 3 3" xfId="54173"/>
    <cellStyle name="Comma [0] 3 8 5 3 3 2" xfId="54174"/>
    <cellStyle name="Comma [0] 3 8 5 3 4 2" xfId="54175"/>
    <cellStyle name="Comma [0] 3 8 5 3 5" xfId="54176"/>
    <cellStyle name="Comma [0] 3 8 5 3 6" xfId="54177"/>
    <cellStyle name="Comma [0] 3 8 5 3 7" xfId="54178"/>
    <cellStyle name="Comma [0] 3 8 5 4 2" xfId="54179"/>
    <cellStyle name="Comma [0] 3 8 5 4 3" xfId="54180"/>
    <cellStyle name="Comma [0] 3 8 5 5 2 2" xfId="54181"/>
    <cellStyle name="Comma [0] 3 8 5 5 3" xfId="54182"/>
    <cellStyle name="Comma [0] 3 8 5 5 4" xfId="54183"/>
    <cellStyle name="Comma [0] 3 8 5 5 5" xfId="54184"/>
    <cellStyle name="Comma [0] 3 8 5 6 2" xfId="54185"/>
    <cellStyle name="Comma [0] 3 8 5 7 2" xfId="54186"/>
    <cellStyle name="Comma [0] 3 8 6 2" xfId="54187"/>
    <cellStyle name="Comma [0] 3 8 6 2 3" xfId="54188"/>
    <cellStyle name="Comma [0] 3 8 6 3" xfId="54189"/>
    <cellStyle name="Comma [0] 3 8 6 3 2" xfId="54190"/>
    <cellStyle name="Comma [0] 3 8 6 3 2 2" xfId="54191"/>
    <cellStyle name="Comma [0] 3 8 6 3 2 5" xfId="54192"/>
    <cellStyle name="Comma [0] 3 8 6 3 3" xfId="54193"/>
    <cellStyle name="Comma [0] 3 8 6 3 3 2" xfId="54194"/>
    <cellStyle name="Comma [0] 3 8 6 3 4 2" xfId="54195"/>
    <cellStyle name="Comma [0] 3 8 6 3 7" xfId="54196"/>
    <cellStyle name="Comma [0] 3 8 6 4" xfId="54197"/>
    <cellStyle name="Comma [0] 3 8 6 4 2" xfId="54198"/>
    <cellStyle name="Comma [0] 3 8 6 4 2 2" xfId="54199"/>
    <cellStyle name="Comma [0] 3 8 6 4 3" xfId="54200"/>
    <cellStyle name="Comma [0] 3 8 6 5 2" xfId="54201"/>
    <cellStyle name="Comma [0] 3 8 6 5 2 2" xfId="54202"/>
    <cellStyle name="Comma [0] 3 8 6 5 4" xfId="54203"/>
    <cellStyle name="Comma [0] 3 8 6 5 5" xfId="54204"/>
    <cellStyle name="Comma [0] 3 8 6 6" xfId="54205"/>
    <cellStyle name="Comma [0] 3 8 7 2" xfId="54206"/>
    <cellStyle name="Comma [0] 3 8 7 2 3" xfId="54207"/>
    <cellStyle name="Comma [0] 3 8 7 2 3 2" xfId="54208"/>
    <cellStyle name="Comma [0] 3 8 7 3" xfId="54209"/>
    <cellStyle name="Comma [0] 3 8 7 3 2" xfId="54210"/>
    <cellStyle name="Comma [0] 3 8 7 3 2 5" xfId="54211"/>
    <cellStyle name="Comma [0] 3 8 7 3 3" xfId="54212"/>
    <cellStyle name="Comma [0] 3 8 7 3 3 2" xfId="54213"/>
    <cellStyle name="Comma [0] 3 8 7 3 4 2" xfId="54214"/>
    <cellStyle name="Comma [0] 3 8 7 3 5" xfId="54215"/>
    <cellStyle name="Comma [0] 3 8 7 3 7" xfId="54216"/>
    <cellStyle name="Comma [0] 3 8 7 4" xfId="54217"/>
    <cellStyle name="Comma [0] 3 8 7 4 2" xfId="54218"/>
    <cellStyle name="Comma [0] 3 8 7 4 2 2" xfId="54219"/>
    <cellStyle name="Comma [0] 4 3 3 7 2 2 2 2" xfId="54220"/>
    <cellStyle name="Comma [0] 3 8 7 4 3" xfId="54221"/>
    <cellStyle name="Comma [0] 3 8 7 4 5" xfId="54222"/>
    <cellStyle name="Comma [0] 3 8 7 5 2" xfId="54223"/>
    <cellStyle name="Comma [0] 3 8 7 5 2 2" xfId="54224"/>
    <cellStyle name="Comma [0] 3 8 7 5 3" xfId="54225"/>
    <cellStyle name="Comma [0] 3 8 7 5 4" xfId="54226"/>
    <cellStyle name="Comma [0] 3 8 7 5 5" xfId="54227"/>
    <cellStyle name="Comma [0] 3 8 7 6" xfId="54228"/>
    <cellStyle name="Comma [0] 3 8 7 7 2" xfId="54229"/>
    <cellStyle name="Comma [0] 3 8 8" xfId="54230"/>
    <cellStyle name="Comma [0] 3 8 8 2 3" xfId="54231"/>
    <cellStyle name="Comma [0] 3 8 8 2 3 2" xfId="54232"/>
    <cellStyle name="Comma [0] 3 8 8 3 2" xfId="54233"/>
    <cellStyle name="Comma [0] 3 8 8 3 2 2 2" xfId="54234"/>
    <cellStyle name="Comma [0] 3 8 8 3 3" xfId="54235"/>
    <cellStyle name="Comma [0] 3 8 8 3 3 2" xfId="54236"/>
    <cellStyle name="Comma [0] 3 8 8 3 4 2" xfId="54237"/>
    <cellStyle name="Comma [0] 3 8 8 3 5" xfId="54238"/>
    <cellStyle name="Comma [0] 3 8 8 3 6" xfId="54239"/>
    <cellStyle name="Comma [0] 3 8 8 4" xfId="54240"/>
    <cellStyle name="Comma [0] 3 8 8 4 2" xfId="54241"/>
    <cellStyle name="Comma [0] 5 5 18" xfId="54242"/>
    <cellStyle name="Comma [0] 3 8 8 4 2 2" xfId="54243"/>
    <cellStyle name="Comma [0] 3 8 8 4 3" xfId="54244"/>
    <cellStyle name="Comma [0] 3 8 8 4 5" xfId="54245"/>
    <cellStyle name="Comma [0] 3 8 8 5" xfId="54246"/>
    <cellStyle name="Comma [0] 3 8 8 5 2" xfId="54247"/>
    <cellStyle name="Comma [0] 3 8 8 5 3" xfId="54248"/>
    <cellStyle name="Comma [0] 3 8 8 5 4" xfId="54249"/>
    <cellStyle name="Comma [0] 3 8 8 5 5" xfId="54250"/>
    <cellStyle name="Comma [0] 3 8 8 6" xfId="54251"/>
    <cellStyle name="Comma [0] 3 8 8 7 2" xfId="54252"/>
    <cellStyle name="Comma [0] 3 8 9" xfId="54253"/>
    <cellStyle name="Comma [0] 3 8 9 2" xfId="54254"/>
    <cellStyle name="Comma [0] 3 8 9 2 3" xfId="54255"/>
    <cellStyle name="Comma [0] 3 8 9 2 5" xfId="54256"/>
    <cellStyle name="Comma [0] 3 8 9 3 2" xfId="54257"/>
    <cellStyle name="Comma [0] 3 8 9 4 2" xfId="54258"/>
    <cellStyle name="Comma [0] 3 8 9 5" xfId="54259"/>
    <cellStyle name="Comma [0] 3 8 9 6" xfId="54260"/>
    <cellStyle name="Comma [0] 5 2 4 4 2 2" xfId="54261"/>
    <cellStyle name="Comma [0] 3 8 9 7" xfId="54262"/>
    <cellStyle name="Comma [0] 3 9" xfId="54263"/>
    <cellStyle name="Comma [0] 3 9 10 2 2" xfId="54264"/>
    <cellStyle name="Comma [0] 3 9 10 3" xfId="54265"/>
    <cellStyle name="Comma [0] 3 9 10 3 2" xfId="54266"/>
    <cellStyle name="Comma [0] 3 9 10 4" xfId="54267"/>
    <cellStyle name="Comma [0] 3 9 10 4 2" xfId="54268"/>
    <cellStyle name="Comma [0] 3 9 10 5" xfId="54269"/>
    <cellStyle name="Comma [0] 3 9 10 6" xfId="54270"/>
    <cellStyle name="Comma [0] 3 9 11 2" xfId="54271"/>
    <cellStyle name="Comma [0] 3 9 11 2 2" xfId="54272"/>
    <cellStyle name="Comma [0] 3 9 11 3" xfId="54273"/>
    <cellStyle name="Comma [0] 3 9 11 4 2" xfId="54274"/>
    <cellStyle name="Comma [0] 3 9 11 5" xfId="54275"/>
    <cellStyle name="Comma [0] 3 9 11 6" xfId="54276"/>
    <cellStyle name="Comma [0] 3 9 12 2" xfId="54277"/>
    <cellStyle name="Comma [0] 3 9 12 2 2" xfId="54278"/>
    <cellStyle name="Comma [0] 3 9 12 3" xfId="54279"/>
    <cellStyle name="Comma [0] 3 9 12 4" xfId="54280"/>
    <cellStyle name="Comma [0] 3 9 12 5" xfId="54281"/>
    <cellStyle name="Comma [0] 3 9 13 2" xfId="54282"/>
    <cellStyle name="Comma [0] 3 9 13 2 2" xfId="54283"/>
    <cellStyle name="Comma [0] 3 9 13 3" xfId="54284"/>
    <cellStyle name="Comma [0] 3 9 13 4" xfId="54285"/>
    <cellStyle name="Comma [0] 3 9 13 5" xfId="54286"/>
    <cellStyle name="Comma [0] 3 9 14" xfId="54287"/>
    <cellStyle name="Comma [0] 3 9 14 2" xfId="54288"/>
    <cellStyle name="Comma [0] 3 9 15 2" xfId="54289"/>
    <cellStyle name="Comma [0] 3 9 2" xfId="54290"/>
    <cellStyle name="Comma [0] 3 9 2 2" xfId="54291"/>
    <cellStyle name="Comma [0] 3 9 2 2 2" xfId="54292"/>
    <cellStyle name="Comma [0] 3 9 2 2 2 2" xfId="54293"/>
    <cellStyle name="Comma [0] 3 9 2 2 2 2 2" xfId="54294"/>
    <cellStyle name="Comma [0] 3 9 2 2 2 3" xfId="54295"/>
    <cellStyle name="Comma [0] 3 9 2 2 2 4" xfId="54296"/>
    <cellStyle name="Comma [0] 3 9 2 2 2 5" xfId="54297"/>
    <cellStyle name="Comma [0] 3 9 2 2 3" xfId="54298"/>
    <cellStyle name="Comma [0] 3 9 2 2 3 2" xfId="54299"/>
    <cellStyle name="Comma [0] 3 9 2 3" xfId="54300"/>
    <cellStyle name="Comma [0] 3 9 2 3 2" xfId="54301"/>
    <cellStyle name="Comma [0] 3 9 2 3 2 2" xfId="54302"/>
    <cellStyle name="Comma [0] 3 9 2 3 2 2 2" xfId="54303"/>
    <cellStyle name="Comma [0] 3 9 2 3 2 3" xfId="54304"/>
    <cellStyle name="Comma [0] 3 9 2 3 2 4" xfId="54305"/>
    <cellStyle name="Comma [0] 3 9 2 3 2 5" xfId="54306"/>
    <cellStyle name="Comma [0] 3 9 2 3 3" xfId="54307"/>
    <cellStyle name="Comma [0] 3 9 2 3 3 2" xfId="54308"/>
    <cellStyle name="Comma [0] 3 9 2 3 4 2" xfId="54309"/>
    <cellStyle name="Comma [0] 3 9 2 3 5" xfId="54310"/>
    <cellStyle name="Comma [0] 3 9 2 3 6" xfId="54311"/>
    <cellStyle name="Comma [0] 3 9 2 3 7" xfId="54312"/>
    <cellStyle name="Comma [0] 3 9 2 4 2" xfId="54313"/>
    <cellStyle name="Comma [0] 3 9 2 4 2 2" xfId="54314"/>
    <cellStyle name="Comma [0] 3 9 2 4 3" xfId="54315"/>
    <cellStyle name="Comma [0] 3 9 2 4 5" xfId="54316"/>
    <cellStyle name="Comma [0] 3 9 2 5" xfId="54317"/>
    <cellStyle name="Comma [0] 3 9 2 5 2" xfId="54318"/>
    <cellStyle name="Comma [0] 3 9 2 5 2 2" xfId="54319"/>
    <cellStyle name="Comma [0] 3 9 2 5 3" xfId="54320"/>
    <cellStyle name="Comma [0] 3 9 2 5 4" xfId="54321"/>
    <cellStyle name="Comma [0] 3 9 2 5 5" xfId="54322"/>
    <cellStyle name="Comma [0] 3 9 2 6" xfId="54323"/>
    <cellStyle name="Comma [0] 3 9 2 6 2" xfId="54324"/>
    <cellStyle name="Comma [0] 3 9 2 7" xfId="54325"/>
    <cellStyle name="Comma [0] 3 9 2 7 2" xfId="54326"/>
    <cellStyle name="Comma [0] 3 9 3" xfId="54327"/>
    <cellStyle name="Comma [0] 3 9 3 10" xfId="54328"/>
    <cellStyle name="Comma [0] 3 9 3 2" xfId="54329"/>
    <cellStyle name="Comma [0] 3 9 3 2 2" xfId="54330"/>
    <cellStyle name="Comma [0] 3 9 3 2 3" xfId="54331"/>
    <cellStyle name="Comma [0] 3 9 3 3" xfId="54332"/>
    <cellStyle name="Comma [0] 3 9 3 3 2" xfId="54333"/>
    <cellStyle name="Comma [0] 3 9 3 3 3" xfId="54334"/>
    <cellStyle name="Comma [0] 3 9 3 3 5" xfId="54335"/>
    <cellStyle name="Comma [0] 3 9 3 3 6" xfId="54336"/>
    <cellStyle name="Comma [0] 3 9 3 3 7" xfId="54337"/>
    <cellStyle name="Comma [0] 3 9 3 4 2" xfId="54338"/>
    <cellStyle name="Comma [0] 3 9 3 4 3" xfId="54339"/>
    <cellStyle name="Comma [0] 3 9 3 4 5" xfId="54340"/>
    <cellStyle name="Comma [0] 3 9 3 5" xfId="54341"/>
    <cellStyle name="Comma [0] 3 9 3 5 2" xfId="54342"/>
    <cellStyle name="Comma [0] 3 9 3 5 3" xfId="54343"/>
    <cellStyle name="Comma [0] 3 9 3 5 4" xfId="54344"/>
    <cellStyle name="Comma [0] 3 9 3 5 5" xfId="54345"/>
    <cellStyle name="Comma [0] 3 9 3 6" xfId="54346"/>
    <cellStyle name="Comma [0] 3 9 3 6 2" xfId="54347"/>
    <cellStyle name="Comma [0] 3 9 3 7" xfId="54348"/>
    <cellStyle name="Comma [0] 4 2 7 2 3 3 2" xfId="54349"/>
    <cellStyle name="Comma [0] 3 9 3 8" xfId="54350"/>
    <cellStyle name="Comma [0] 3 9 4 10" xfId="54351"/>
    <cellStyle name="Comma [0] 3 9 4 2" xfId="54352"/>
    <cellStyle name="Comma [0] 3 9 4 2 3" xfId="54353"/>
    <cellStyle name="Comma [0] 3 9 4 3" xfId="54354"/>
    <cellStyle name="Comma [0] 3 9 4 3 2" xfId="54355"/>
    <cellStyle name="Comma [0] 3 9 4 3 3" xfId="54356"/>
    <cellStyle name="Comma [0] 3 9 4 3 5" xfId="54357"/>
    <cellStyle name="Comma [0] 3 9 4 3 6" xfId="54358"/>
    <cellStyle name="Comma [0] 3 9 4 3 7" xfId="54359"/>
    <cellStyle name="Comma [0] 3 9 4 4" xfId="54360"/>
    <cellStyle name="Comma [0] 3 9 4 4 2" xfId="54361"/>
    <cellStyle name="Comma [0] 3 9 4 4 3" xfId="54362"/>
    <cellStyle name="Comma [0] 3 9 4 4 5" xfId="54363"/>
    <cellStyle name="Comma [0] 3 9 4 5" xfId="54364"/>
    <cellStyle name="Comma [0] 3 9 4 5 2" xfId="54365"/>
    <cellStyle name="Comma [0] 3 9 4 5 3" xfId="54366"/>
    <cellStyle name="Comma [0] 3 9 4 5 4" xfId="54367"/>
    <cellStyle name="Comma [0] 3 9 4 5 5" xfId="54368"/>
    <cellStyle name="Comma [0] 3 9 4 6" xfId="54369"/>
    <cellStyle name="Comma [0] 3 9 4 6 2" xfId="54370"/>
    <cellStyle name="Comma [0] 3 9 4 7 2" xfId="54371"/>
    <cellStyle name="Comma [0] 4 2 7 2 3 4 2" xfId="54372"/>
    <cellStyle name="Comma [0] 3 9 4 8" xfId="54373"/>
    <cellStyle name="Comma [0] 3 9 4 9" xfId="54374"/>
    <cellStyle name="Comma [0] 3 9 5" xfId="54375"/>
    <cellStyle name="Comma [0] 3 9 5 10" xfId="54376"/>
    <cellStyle name="Comma [0] 3 9 5 2" xfId="54377"/>
    <cellStyle name="Comma [0] 3 9 5 2 3" xfId="54378"/>
    <cellStyle name="Comma [0] 3 9 5 3" xfId="54379"/>
    <cellStyle name="Comma [0] 3 9 5 3 2" xfId="54380"/>
    <cellStyle name="Comma [0] 3 9 5 3 3" xfId="54381"/>
    <cellStyle name="Comma [0] 3 9 5 3 5" xfId="54382"/>
    <cellStyle name="Comma [0] 3 9 5 3 6" xfId="54383"/>
    <cellStyle name="Comma [0] 3 9 5 3 7" xfId="54384"/>
    <cellStyle name="Comma [0] 3 9 5 4 2" xfId="54385"/>
    <cellStyle name="Comma [0] 3 9 5 4 3" xfId="54386"/>
    <cellStyle name="Comma [0] 3 9 5 4 5" xfId="54387"/>
    <cellStyle name="Comma [0] 3 9 5 5 3" xfId="54388"/>
    <cellStyle name="Comma [0] 3 9 5 5 4" xfId="54389"/>
    <cellStyle name="Comma [0] 3 9 5 5 5" xfId="54390"/>
    <cellStyle name="Comma [0] 3 9 5 6 2" xfId="54391"/>
    <cellStyle name="Comma [0] 3 9 5 7 2" xfId="54392"/>
    <cellStyle name="Comma [0] 3 9 5 9" xfId="54393"/>
    <cellStyle name="Comma [0] 3 9 6" xfId="54394"/>
    <cellStyle name="Comma [0] 3 9 6 10" xfId="54395"/>
    <cellStyle name="Comma [0] 3 9 6 2" xfId="54396"/>
    <cellStyle name="Comma [0] 3 9 6 2 2 2" xfId="54397"/>
    <cellStyle name="Comma [0] 3 9 6 2 2 2 2" xfId="54398"/>
    <cellStyle name="Comma [0] 3 9 6 2 2 3" xfId="54399"/>
    <cellStyle name="Comma [0] 3 9 6 2 2 4" xfId="54400"/>
    <cellStyle name="Comma [0] 3 9 6 2 2 5" xfId="54401"/>
    <cellStyle name="Comma [0] 3 9 6 2 3" xfId="54402"/>
    <cellStyle name="Comma [0] 3 9 6 2 3 2" xfId="54403"/>
    <cellStyle name="Comma [0] 3 9 6 3" xfId="54404"/>
    <cellStyle name="Comma [0] 3 9 6 3 2" xfId="54405"/>
    <cellStyle name="Comma [0] 3 9 6 3 2 2" xfId="54406"/>
    <cellStyle name="Comma [0] 3 9 6 3 2 2 2" xfId="54407"/>
    <cellStyle name="Comma [0] 3 9 6 3 2 3" xfId="54408"/>
    <cellStyle name="Comma [0] 3 9 6 3 2 5" xfId="54409"/>
    <cellStyle name="Comma [0] 3 9 6 3 3" xfId="54410"/>
    <cellStyle name="Comma [0] 3 9 6 3 3 2" xfId="54411"/>
    <cellStyle name="Comma [0] 3 9 6 3 4 2" xfId="54412"/>
    <cellStyle name="Comma [0] 3 9 6 3 6" xfId="54413"/>
    <cellStyle name="Comma [0] 3 9 6 3 7" xfId="54414"/>
    <cellStyle name="Comma [0] 3 9 6 4" xfId="54415"/>
    <cellStyle name="Comma [0] 3 9 6 4 2" xfId="54416"/>
    <cellStyle name="Comma [0] 3 9 6 4 2 2" xfId="54417"/>
    <cellStyle name="Comma [0] 3 9 6 4 3" xfId="54418"/>
    <cellStyle name="Comma [0] 3 9 6 4 5" xfId="54419"/>
    <cellStyle name="Comma [0] 3 9 6 5 2" xfId="54420"/>
    <cellStyle name="Comma [0] 3 9 6 5 2 2" xfId="54421"/>
    <cellStyle name="Comma [0] 3 9 6 5 4" xfId="54422"/>
    <cellStyle name="Comma [0] 3 9 6 5 5" xfId="54423"/>
    <cellStyle name="Comma [0] 3 9 6 6" xfId="54424"/>
    <cellStyle name="Comma [0] 3 9 6 7 2" xfId="54425"/>
    <cellStyle name="Comma [0] 3 9 6 8" xfId="54426"/>
    <cellStyle name="Comma [0] 3 9 6 9" xfId="54427"/>
    <cellStyle name="Comma [0] 3 9 7 2" xfId="54428"/>
    <cellStyle name="Comma [0] 3 9 7 2 2 2" xfId="54429"/>
    <cellStyle name="Comma [0] 3 9 7 2 2 2 2" xfId="54430"/>
    <cellStyle name="Comma [0] 3 9 7 2 2 3" xfId="54431"/>
    <cellStyle name="Comma [0] 3 9 7 2 2 4" xfId="54432"/>
    <cellStyle name="Comma [0] 3 9 7 2 2 5" xfId="54433"/>
    <cellStyle name="Comma [0] 3 9 7 2 3" xfId="54434"/>
    <cellStyle name="Comma [0] 3 9 7 2 3 2" xfId="54435"/>
    <cellStyle name="Comma [0] 3 9 7 3" xfId="54436"/>
    <cellStyle name="Comma [0] 3 9 7 3 3" xfId="54437"/>
    <cellStyle name="Comma [0] 3 9 7 3 3 2" xfId="54438"/>
    <cellStyle name="Comma [0] 3 9 7 3 4 2" xfId="54439"/>
    <cellStyle name="Comma [0] 3 9 7 3 5" xfId="54440"/>
    <cellStyle name="Comma [0] 3 9 7 3 6" xfId="54441"/>
    <cellStyle name="Comma [0] 3 9 7 3 7" xfId="54442"/>
    <cellStyle name="Comma [0] 3 9 7 4" xfId="54443"/>
    <cellStyle name="Comma [0] 3 9 7 4 2 2" xfId="54444"/>
    <cellStyle name="Comma [0] 4 3 3 7 3 2 2 2" xfId="54445"/>
    <cellStyle name="Comma [0] 3 9 7 4 3" xfId="54446"/>
    <cellStyle name="Comma [0] 3 9 7 4 5" xfId="54447"/>
    <cellStyle name="Comma [0] 3 9 7 5 2 2" xfId="54448"/>
    <cellStyle name="Comma [0] 3 9 7 6" xfId="54449"/>
    <cellStyle name="Comma [0] 3 9 7 7" xfId="54450"/>
    <cellStyle name="Comma [0] 3 9 7 8" xfId="54451"/>
    <cellStyle name="Comma [0] 3 9 7 9" xfId="54452"/>
    <cellStyle name="Comma [0] 3 9 8" xfId="54453"/>
    <cellStyle name="Comma [0] 3 9 8 10" xfId="54454"/>
    <cellStyle name="Normal 7 5" xfId="54455"/>
    <cellStyle name="Comma [0] 3 9 8 2 2 2 2" xfId="54456"/>
    <cellStyle name="Comma [0] 3 9 8 2 3" xfId="54457"/>
    <cellStyle name="Comma [0] 3 9 8 2 3 2" xfId="54458"/>
    <cellStyle name="Comma [0] 4 14" xfId="54459"/>
    <cellStyle name="Comma [0] 3 9 8 3 2" xfId="54460"/>
    <cellStyle name="Comma [0] 4 14 2 2" xfId="54461"/>
    <cellStyle name="Comma [0] 3 9 8 3 2 2 2" xfId="54462"/>
    <cellStyle name="Comma [0] 4 20 2" xfId="54463"/>
    <cellStyle name="Comma [0] 4 15 2" xfId="54464"/>
    <cellStyle name="Comma [0] 3 9 8 3 3 2" xfId="54465"/>
    <cellStyle name="Comma [0] 4 22" xfId="54466"/>
    <cellStyle name="Comma [0] 4 17" xfId="54467"/>
    <cellStyle name="Comma [0] 3 9 8 3 5" xfId="54468"/>
    <cellStyle name="Comma [0] 4 23" xfId="54469"/>
    <cellStyle name="Comma [0] 4 18" xfId="54470"/>
    <cellStyle name="Comma [0] 3 9 8 3 6" xfId="54471"/>
    <cellStyle name="Comma [0] 3 9 8 4" xfId="54472"/>
    <cellStyle name="Comma [0] 3 9 8 4 2" xfId="54473"/>
    <cellStyle name="Comma [0] 3 9 8 4 2 2" xfId="54474"/>
    <cellStyle name="Comma [0] 3 9 8 4 3" xfId="54475"/>
    <cellStyle name="Comma [0] 3 9 8 4 5" xfId="54476"/>
    <cellStyle name="Comma [0] 3 9 8 5" xfId="54477"/>
    <cellStyle name="Comma [0] 3 9 8 5 2" xfId="54478"/>
    <cellStyle name="Comma [0] 3 9 8 5 2 2" xfId="54479"/>
    <cellStyle name="Comma [0] 3 9 8 6" xfId="54480"/>
    <cellStyle name="Comma [0] 3 9 8 7" xfId="54481"/>
    <cellStyle name="Comma [0] 3 9 8 7 2" xfId="54482"/>
    <cellStyle name="Comma [0] 3 9 8 8" xfId="54483"/>
    <cellStyle name="Comma [0] 3 9 8 9" xfId="54484"/>
    <cellStyle name="Comma [0] 3 9 9" xfId="54485"/>
    <cellStyle name="Comma [0] 3 9 9 2" xfId="54486"/>
    <cellStyle name="Comma [0] 3 9 9 2 3" xfId="54487"/>
    <cellStyle name="Comma [0] 3 9 9 2 5" xfId="54488"/>
    <cellStyle name="Comma [0] 3 9 9 3" xfId="54489"/>
    <cellStyle name="Comma [0] 3 9 9 3 2" xfId="54490"/>
    <cellStyle name="Comma [0] 3 9 9 4" xfId="54491"/>
    <cellStyle name="Comma [0] 3 9 9 4 2" xfId="54492"/>
    <cellStyle name="Comma [0] 3 9 9 5" xfId="54493"/>
    <cellStyle name="Comma [0] 3 9 9 6" xfId="54494"/>
    <cellStyle name="Comma [0] 5 2 4 5 2 2" xfId="54495"/>
    <cellStyle name="Comma [0] 3 9 9 7" xfId="54496"/>
    <cellStyle name="Comma [0] 4 10 10 3" xfId="54497"/>
    <cellStyle name="Comma [0] 4 10 10 4" xfId="54498"/>
    <cellStyle name="Comma [0] 4 3 14 2 2 4" xfId="54499"/>
    <cellStyle name="Comma [0] 4 10 10 4 2" xfId="54500"/>
    <cellStyle name="Comma [0] 4 10 11 3" xfId="54501"/>
    <cellStyle name="Comma [0] 4 10 11 4" xfId="54502"/>
    <cellStyle name="Comma [0] 4 10 11 5" xfId="54503"/>
    <cellStyle name="Comma [0] 4 10 12" xfId="54504"/>
    <cellStyle name="Comma [0] 4 10 12 2" xfId="54505"/>
    <cellStyle name="Comma [0] 4 10 12 3" xfId="54506"/>
    <cellStyle name="Comma [0] 4 10 12 4" xfId="54507"/>
    <cellStyle name="Comma [0] 4 10 12 5" xfId="54508"/>
    <cellStyle name="Comma [0] 4 10 2 10" xfId="54509"/>
    <cellStyle name="Comma [0] 4 10 2 2" xfId="54510"/>
    <cellStyle name="Comma [0] 4 10 2 2 2" xfId="54511"/>
    <cellStyle name="Comma [0] 4 10 2 2 3" xfId="54512"/>
    <cellStyle name="Comma [0] 4 10 2 2 4" xfId="54513"/>
    <cellStyle name="Comma [0] 4 10 2 2 5" xfId="54514"/>
    <cellStyle name="Comma [0] 4 10 2 2 6" xfId="54515"/>
    <cellStyle name="Comma [0] 4 10 2 2 7" xfId="54516"/>
    <cellStyle name="Comma [0] 4 10 2 3" xfId="54517"/>
    <cellStyle name="Comma [0] 4 10 2 3 2" xfId="54518"/>
    <cellStyle name="Comma [0] 4 10 2 3 3" xfId="54519"/>
    <cellStyle name="Comma [0] 4 10 2 3 4" xfId="54520"/>
    <cellStyle name="Comma [0] 4 10 2 3 5" xfId="54521"/>
    <cellStyle name="Comma [0] 4 10 2 3 6" xfId="54522"/>
    <cellStyle name="Comma [0] 4 10 2 3 7" xfId="54523"/>
    <cellStyle name="Comma [0] 4 10 2 4" xfId="54524"/>
    <cellStyle name="Comma [0] 4 10 2 4 2" xfId="54525"/>
    <cellStyle name="Comma [0] 4 10 2 4 3" xfId="54526"/>
    <cellStyle name="Comma [0] 4 10 2 4 4" xfId="54527"/>
    <cellStyle name="Comma [0] 4 10 2 4 5" xfId="54528"/>
    <cellStyle name="Comma [0] 4 10 3 2" xfId="54529"/>
    <cellStyle name="Comma [0] 4 10 3 2 2" xfId="54530"/>
    <cellStyle name="Comma [0] 4 10 3 2 3" xfId="54531"/>
    <cellStyle name="Comma [0] 4 10 3 2 4" xfId="54532"/>
    <cellStyle name="Comma [0] 4 10 3 2 5" xfId="54533"/>
    <cellStyle name="Comma [0] 4 10 3 2 6" xfId="54534"/>
    <cellStyle name="Comma [0] 4 10 3 2 7" xfId="54535"/>
    <cellStyle name="Comma [0] 4 10 3 3" xfId="54536"/>
    <cellStyle name="Comma [0] 4 10 3 3 2" xfId="54537"/>
    <cellStyle name="Comma [0] 4 10 3 3 3" xfId="54538"/>
    <cellStyle name="Comma [0] 4 10 3 3 4" xfId="54539"/>
    <cellStyle name="Comma [0] 4 10 3 3 5" xfId="54540"/>
    <cellStyle name="Comma [0] 4 10 3 3 6" xfId="54541"/>
    <cellStyle name="Comma [0] 4 10 3 3 7" xfId="54542"/>
    <cellStyle name="Comma [0] 4 10 3 4" xfId="54543"/>
    <cellStyle name="Comma [0] 4 10 4" xfId="54544"/>
    <cellStyle name="Comma [0] 4 10 4 2 5" xfId="54545"/>
    <cellStyle name="Comma [0] 4 10 4 2 6" xfId="54546"/>
    <cellStyle name="Comma [0] 4 10 4 2 7" xfId="54547"/>
    <cellStyle name="Comma [0] 4 10 4 3" xfId="54548"/>
    <cellStyle name="Comma [0] 4 10 4 3 5" xfId="54549"/>
    <cellStyle name="Comma [0] 4 10 4 3 6" xfId="54550"/>
    <cellStyle name="Comma [0] 4 10 4 3 7" xfId="54551"/>
    <cellStyle name="Comma [0] 4 10 4 4" xfId="54552"/>
    <cellStyle name="Comma [0] 4 10 4 4 4" xfId="54553"/>
    <cellStyle name="Comma [0] 4 10 4 4 5" xfId="54554"/>
    <cellStyle name="Comma [0] 4 3 8 9 2" xfId="54555"/>
    <cellStyle name="Comma [0] 4 10 5" xfId="54556"/>
    <cellStyle name="Comma [0] 4 3 8 9 2 2" xfId="54557"/>
    <cellStyle name="Comma [0] 4 10 5 2" xfId="54558"/>
    <cellStyle name="Comma [0] 4 3 8 9 2 2 2" xfId="54559"/>
    <cellStyle name="Comma [0] 4 10 5 2 2" xfId="54560"/>
    <cellStyle name="Comma [0] 4 10 5 2 3" xfId="54561"/>
    <cellStyle name="Comma [0] 4 10 5 2 4" xfId="54562"/>
    <cellStyle name="Comma [0] 4 10 5 2 5" xfId="54563"/>
    <cellStyle name="Comma [0] 4 10 5 2 7" xfId="54564"/>
    <cellStyle name="Comma [0] 4 3 8 9 2 3" xfId="54565"/>
    <cellStyle name="Comma [0] 4 10 5 3" xfId="54566"/>
    <cellStyle name="Comma [0] 4 10 5 3 2" xfId="54567"/>
    <cellStyle name="Comma [0] 4 10 5 3 3" xfId="54568"/>
    <cellStyle name="Comma [0] 4 10 5 3 4" xfId="54569"/>
    <cellStyle name="Comma [0] 4 10 5 3 5" xfId="54570"/>
    <cellStyle name="Comma [0] 4 10 5 3 6" xfId="54571"/>
    <cellStyle name="Comma [0] 4 10 5 3 7" xfId="54572"/>
    <cellStyle name="Comma [0] 4 3 8 9 2 4" xfId="54573"/>
    <cellStyle name="Comma [0] 4 10 5 4" xfId="54574"/>
    <cellStyle name="Comma [0] 4 10 5 4 4" xfId="54575"/>
    <cellStyle name="Comma [0] 4 10 5 4 5" xfId="54576"/>
    <cellStyle name="Comma [0] 4 3 8 9 3" xfId="54577"/>
    <cellStyle name="Comma [0] 4 10 6" xfId="54578"/>
    <cellStyle name="Comma [0] 4 3 8 9 3 2" xfId="54579"/>
    <cellStyle name="Comma [0] 4 10 6 2" xfId="54580"/>
    <cellStyle name="Comma [0] 4 10 6 2 2" xfId="54581"/>
    <cellStyle name="Comma [0] 4 10 6 2 3" xfId="54582"/>
    <cellStyle name="Comma [0] 4 10 6 2 4" xfId="54583"/>
    <cellStyle name="Comma [0] 4 10 6 2 5" xfId="54584"/>
    <cellStyle name="Comma [0] 4 10 6 2 7" xfId="54585"/>
    <cellStyle name="Comma [0] 4 10 6 3" xfId="54586"/>
    <cellStyle name="Comma [0] 4 10 6 3 2" xfId="54587"/>
    <cellStyle name="Comma [0] 4 10 6 3 3" xfId="54588"/>
    <cellStyle name="Comma [0] 4 10 6 3 4" xfId="54589"/>
    <cellStyle name="Comma [0] 4 10 6 3 5" xfId="54590"/>
    <cellStyle name="Comma [0] 4 10 6 3 6" xfId="54591"/>
    <cellStyle name="Comma [0] 4 10 6 3 7" xfId="54592"/>
    <cellStyle name="Comma [0] 4 10 6 4" xfId="54593"/>
    <cellStyle name="Comma [0] 4 10 6 4 4" xfId="54594"/>
    <cellStyle name="Comma [0] 4 10 6 4 5" xfId="54595"/>
    <cellStyle name="Comma [0] 4 10 7 10" xfId="54596"/>
    <cellStyle name="Comma [0] 4 10 7 2 2" xfId="54597"/>
    <cellStyle name="Comma [0] 4 10 7 2 2 2" xfId="54598"/>
    <cellStyle name="Comma [0] 4 10 7 2 2 4" xfId="54599"/>
    <cellStyle name="Comma [0] 4 10 7 2 3" xfId="54600"/>
    <cellStyle name="Comma [0] 4 10 7 2 3 2" xfId="54601"/>
    <cellStyle name="Comma [0] 4 10 7 2 4" xfId="54602"/>
    <cellStyle name="Comma [0] 4 10 7 2 4 2" xfId="54603"/>
    <cellStyle name="Comma [0] 4 10 7 2 5" xfId="54604"/>
    <cellStyle name="Comma [0] 4 10 7 2 6" xfId="54605"/>
    <cellStyle name="Comma [0] 4 10 7 2 7" xfId="54606"/>
    <cellStyle name="Comma [0] 4 10 7 3" xfId="54607"/>
    <cellStyle name="Comma [0] 4 10 7 3 2" xfId="54608"/>
    <cellStyle name="Comma [0] 4 10 7 3 2 2" xfId="54609"/>
    <cellStyle name="Comma [0] 4 10 7 3 2 2 2" xfId="54610"/>
    <cellStyle name="Comma [0] 4 10 7 3 2 3" xfId="54611"/>
    <cellStyle name="Comma [0] 4 10 7 3 2 4" xfId="54612"/>
    <cellStyle name="Comma [0] 4 10 7 3 3" xfId="54613"/>
    <cellStyle name="Comma [0] 4 10 7 3 3 2" xfId="54614"/>
    <cellStyle name="Comma [0] 4 10 7 3 4" xfId="54615"/>
    <cellStyle name="Comma [0] 4 10 7 3 4 2" xfId="54616"/>
    <cellStyle name="Comma [0] 4 10 7 3 5" xfId="54617"/>
    <cellStyle name="Comma [0] 4 3 11 2 2 2 2" xfId="54618"/>
    <cellStyle name="Comma [0] 4 10 7 3 6" xfId="54619"/>
    <cellStyle name="Comma [0] 4 10 7 3 7" xfId="54620"/>
    <cellStyle name="Comma [0] 4 10 7 4" xfId="54621"/>
    <cellStyle name="Comma [0] 4 10 7 4 4" xfId="54622"/>
    <cellStyle name="Comma [0] 4 10 7 4 5" xfId="54623"/>
    <cellStyle name="Comma [0] 4 2 7 6 2 2 2" xfId="54624"/>
    <cellStyle name="Comma [0] 4 10 7 5" xfId="54625"/>
    <cellStyle name="Comma [0] 4 10 7 5 2 2" xfId="54626"/>
    <cellStyle name="Comma [0] 4 10 7 5 4" xfId="54627"/>
    <cellStyle name="Comma [0] 4 10 7 5 5" xfId="54628"/>
    <cellStyle name="Comma [0] 4 2 7 6 2 2 3" xfId="54629"/>
    <cellStyle name="Comma [0] 4 10 7 6" xfId="54630"/>
    <cellStyle name="Comma [0] 4 10 7 6 2" xfId="54631"/>
    <cellStyle name="Comma [0] 4 2 7 6 2 2 5" xfId="54632"/>
    <cellStyle name="Comma [0] 4 10 7 8" xfId="54633"/>
    <cellStyle name="Comma [0] 4 10 7 9" xfId="54634"/>
    <cellStyle name="Comma [0] 4 10 8 2" xfId="54635"/>
    <cellStyle name="Comma [0] 4 10 8 2 2" xfId="54636"/>
    <cellStyle name="Comma [0] 4 10 8 2 2 2" xfId="54637"/>
    <cellStyle name="Comma [0] 4 10 8 2 3" xfId="54638"/>
    <cellStyle name="Comma [0] 4 10 8 2 4" xfId="54639"/>
    <cellStyle name="Comma [0] 4 10 8 2 5" xfId="54640"/>
    <cellStyle name="Comma [0] 4 10 8 3" xfId="54641"/>
    <cellStyle name="Comma [0] 4 10 8 3 2" xfId="54642"/>
    <cellStyle name="Comma [0] 4 10 8 4" xfId="54643"/>
    <cellStyle name="Comma [0] 4 2 7 6 2 3 2" xfId="54644"/>
    <cellStyle name="Comma [0] 4 10 8 5" xfId="54645"/>
    <cellStyle name="Comma [0] 4 10 9 2" xfId="54646"/>
    <cellStyle name="Comma [0] 4 10 9 2 5" xfId="54647"/>
    <cellStyle name="Comma [0] 4 10 9 3" xfId="54648"/>
    <cellStyle name="Comma [0] 4 10 9 4" xfId="54649"/>
    <cellStyle name="Comma [0] 4 2 7 6 2 4 2" xfId="54650"/>
    <cellStyle name="Comma [0] 4 10 9 5" xfId="54651"/>
    <cellStyle name="Comma [0] 4 10 9 6" xfId="54652"/>
    <cellStyle name="Comma [0] 4 10 9 7" xfId="54653"/>
    <cellStyle name="Comma [0] 4 11 10 3 2" xfId="54654"/>
    <cellStyle name="Comma [0] 4 11 10 4" xfId="54655"/>
    <cellStyle name="Comma [0] 4 11 10 5" xfId="54656"/>
    <cellStyle name="Comma [0] 4 11 10 6" xfId="54657"/>
    <cellStyle name="Comma [0] 4 11 11" xfId="54658"/>
    <cellStyle name="Comma [0] 5 7 12 5" xfId="54659"/>
    <cellStyle name="Comma [0] 4 11 11 2 2" xfId="54660"/>
    <cellStyle name="Comma [0] 4 11 11 4" xfId="54661"/>
    <cellStyle name="Comma [0] 4 11 11 5" xfId="54662"/>
    <cellStyle name="Comma [0] 4 11 12" xfId="54663"/>
    <cellStyle name="Comma [0] 4 11 12 2" xfId="54664"/>
    <cellStyle name="Comma [0] 4 11 12 2 2" xfId="54665"/>
    <cellStyle name="Comma [0] 4 11 12 3" xfId="54666"/>
    <cellStyle name="Comma [0] 4 11 12 4" xfId="54667"/>
    <cellStyle name="Comma [0] 4 11 12 5" xfId="54668"/>
    <cellStyle name="Comma [0] 4 11 2 2" xfId="54669"/>
    <cellStyle name="Comma [0] 4 11 2 2 2" xfId="54670"/>
    <cellStyle name="Comma [0] 4 11 2 2 2 2 2" xfId="54671"/>
    <cellStyle name="Comma [0] 4 11 2 2 2 5" xfId="54672"/>
    <cellStyle name="Comma [0] 4 11 2 2 3" xfId="54673"/>
    <cellStyle name="Comma [0] 4 11 2 2 3 2" xfId="54674"/>
    <cellStyle name="Comma [0] 4 11 2 2 4" xfId="54675"/>
    <cellStyle name="Comma [0] 4 11 2 2 4 2" xfId="54676"/>
    <cellStyle name="Comma [0] 4 11 2 2 5" xfId="54677"/>
    <cellStyle name="Comma [0] 4 11 2 2 6" xfId="54678"/>
    <cellStyle name="Comma [0] 4 11 2 2 7" xfId="54679"/>
    <cellStyle name="Comma [0] 4 11 2 3" xfId="54680"/>
    <cellStyle name="Comma [0] 4 2 5 10 5" xfId="54681"/>
    <cellStyle name="Comma [0] 4 11 2 3 2" xfId="54682"/>
    <cellStyle name="Comma [0] 4 11 2 3 2 2" xfId="54683"/>
    <cellStyle name="Comma [0] 4 11 2 3 2 2 2" xfId="54684"/>
    <cellStyle name="Comma [0] 4 11 2 3 2 3" xfId="54685"/>
    <cellStyle name="Comma [0] 4 11 2 3 2 5" xfId="54686"/>
    <cellStyle name="Comma [0] 4 2 5 10 6" xfId="54687"/>
    <cellStyle name="Comma [0] 4 11 2 3 3" xfId="54688"/>
    <cellStyle name="Comma [0] 4 11 2 3 3 2" xfId="54689"/>
    <cellStyle name="Comma [0] 4 2 5 10 7" xfId="54690"/>
    <cellStyle name="Comma [0] 4 11 2 3 4" xfId="54691"/>
    <cellStyle name="Comma [0] 4 11 2 3 4 2" xfId="54692"/>
    <cellStyle name="Comma [0] 4 11 2 3 5" xfId="54693"/>
    <cellStyle name="Comma [0] 4 11 2 3 6" xfId="54694"/>
    <cellStyle name="Comma [0] 4 11 2 3 7" xfId="54695"/>
    <cellStyle name="Comma [0] 4 11 2 4" xfId="54696"/>
    <cellStyle name="Comma [0] 4 11 2 4 2 2" xfId="54697"/>
    <cellStyle name="Comma [0] 4 2 5 11 6" xfId="54698"/>
    <cellStyle name="Comma [0] 4 11 2 4 3" xfId="54699"/>
    <cellStyle name="Comma [0] 4 2 5 11 7" xfId="54700"/>
    <cellStyle name="Comma [0] 4 11 2 4 4" xfId="54701"/>
    <cellStyle name="Comma [0] 4 11 2 4 5" xfId="54702"/>
    <cellStyle name="Comma [0] 4 11 3 2 2 2 2" xfId="54703"/>
    <cellStyle name="Comma [0] 4 11 3 2 2 5" xfId="54704"/>
    <cellStyle name="Comma [0] 4 11 3 2 3 2" xfId="54705"/>
    <cellStyle name="Comma [0] 4 11 3 2 4 2" xfId="54706"/>
    <cellStyle name="Comma [0] 4 11 3 2 6" xfId="54707"/>
    <cellStyle name="Comma [0] 4 11 3 2 7" xfId="54708"/>
    <cellStyle name="Comma [0] 4 11 3 3 2 2 2" xfId="54709"/>
    <cellStyle name="Comma [0] 4 11 3 3 2 5" xfId="54710"/>
    <cellStyle name="Comma [0] 4 11 3 3 3" xfId="54711"/>
    <cellStyle name="Comma [0] 4 11 3 3 4" xfId="54712"/>
    <cellStyle name="Comma [0] 4 11 3 3 5" xfId="54713"/>
    <cellStyle name="Comma [0] 4 11 3 3 6" xfId="54714"/>
    <cellStyle name="Comma [0] 4 11 3 3 7" xfId="54715"/>
    <cellStyle name="Comma [0] 4 11 3 4 2 2" xfId="54716"/>
    <cellStyle name="Comma [0] 4 11 3 4 4" xfId="54717"/>
    <cellStyle name="Comma [0] 4 11 4 10" xfId="54718"/>
    <cellStyle name="Comma [0] 4 11 4 2 2 2 2" xfId="54719"/>
    <cellStyle name="Comma [0] 4 11 4 2 3 2" xfId="54720"/>
    <cellStyle name="Comma [0] 4 11 4 2 6" xfId="54721"/>
    <cellStyle name="Comma [0] 4 11 4 2 7" xfId="54722"/>
    <cellStyle name="Comma [0] 5 5 8 10" xfId="54723"/>
    <cellStyle name="Comma [0] 4 11 4 3 2 2 2" xfId="54724"/>
    <cellStyle name="Comma [0] 4 11 4 3 3" xfId="54725"/>
    <cellStyle name="Comma [0] 4 11 4 3 4" xfId="54726"/>
    <cellStyle name="Comma [0] 4 11 4 3 5" xfId="54727"/>
    <cellStyle name="Comma [0] 4 11 4 3 6" xfId="54728"/>
    <cellStyle name="Comma [0] 4 11 4 3 7" xfId="54729"/>
    <cellStyle name="Comma [0] 4 11 4 4 2 2" xfId="54730"/>
    <cellStyle name="Comma [0] 4 11 4 4 4" xfId="54731"/>
    <cellStyle name="Comma [0] 4 11 4 4 5" xfId="54732"/>
    <cellStyle name="Comma [0] 4 11 5 2 2 2 2" xfId="54733"/>
    <cellStyle name="Comma [0] 4 2 4 15" xfId="54734"/>
    <cellStyle name="Comma [0] 4 11 5 2 3" xfId="54735"/>
    <cellStyle name="Comma [0] 4 2 4 15 2" xfId="54736"/>
    <cellStyle name="Comma [0] 4 11 5 2 3 2" xfId="54737"/>
    <cellStyle name="Comma [0] 4 11 5 3 2" xfId="54738"/>
    <cellStyle name="Comma [0] 4 11 5 3 2 2" xfId="54739"/>
    <cellStyle name="Comma [0] 4 11 5 3 2 2 2" xfId="54740"/>
    <cellStyle name="Comma [0] 4 11 5 3 2 3" xfId="54741"/>
    <cellStyle name="Comma [0] 4 11 5 3 2 4" xfId="54742"/>
    <cellStyle name="Comma [0] 4 11 5 3 3" xfId="54743"/>
    <cellStyle name="Comma [0] 4 11 5 3 3 2" xfId="54744"/>
    <cellStyle name="Comma [0] 4 11 5 3 5" xfId="54745"/>
    <cellStyle name="Comma [0] 4 11 5 3 6" xfId="54746"/>
    <cellStyle name="Comma [0] 4 11 5 3 7" xfId="54747"/>
    <cellStyle name="Comma [0] 4 11 5 4 2 2" xfId="54748"/>
    <cellStyle name="Comma [0] 4 11 5 4 5" xfId="54749"/>
    <cellStyle name="Comma [0] 4 11 6 10" xfId="54750"/>
    <cellStyle name="Comma [0] 4 2 9 14 2" xfId="54751"/>
    <cellStyle name="Comma [0] 4 11 6 2 2 2" xfId="54752"/>
    <cellStyle name="Comma [0] 4 11 6 2 2 2 2" xfId="54753"/>
    <cellStyle name="Comma [0] 4 11 6 2 2 3" xfId="54754"/>
    <cellStyle name="Comma [0] 4 11 6 2 2 4" xfId="54755"/>
    <cellStyle name="Comma [0] 4 2 9 15" xfId="54756"/>
    <cellStyle name="Comma [0] 4 11 6 2 3" xfId="54757"/>
    <cellStyle name="Comma [0] 4 11 6 2 3 2" xfId="54758"/>
    <cellStyle name="Comma [0] 4 11 6 3 2" xfId="54759"/>
    <cellStyle name="Comma [0] 4 11 6 3 2 2" xfId="54760"/>
    <cellStyle name="Comma [0] 4 11 6 3 2 2 2" xfId="54761"/>
    <cellStyle name="Comma [0] 4 11 6 3 2 3" xfId="54762"/>
    <cellStyle name="Comma [0] 4 11 6 3 2 4" xfId="54763"/>
    <cellStyle name="Comma [0] 4 11 6 3 3" xfId="54764"/>
    <cellStyle name="Comma [0] 4 11 6 3 3 2" xfId="54765"/>
    <cellStyle name="Comma [0] 4 11 6 3 5" xfId="54766"/>
    <cellStyle name="Comma [0] 4 11 6 3 6" xfId="54767"/>
    <cellStyle name="Comma [0] 4 11 6 3 7" xfId="54768"/>
    <cellStyle name="Comma [0] 4 11 6 4 2 2" xfId="54769"/>
    <cellStyle name="Comma [0] 4 11 6 4 5" xfId="54770"/>
    <cellStyle name="Comma [0] 4 11 7 2 2" xfId="54771"/>
    <cellStyle name="Comma [0] 4 11 7 2 2 2" xfId="54772"/>
    <cellStyle name="Comma [0] 4 11 7 2 2 4" xfId="54773"/>
    <cellStyle name="Comma [0] 4 11 7 2 3" xfId="54774"/>
    <cellStyle name="Comma [0] 4 11 7 2 3 2" xfId="54775"/>
    <cellStyle name="Comma [0] 4 11 7 2 5" xfId="54776"/>
    <cellStyle name="Comma [0] 4 11 7 2 6" xfId="54777"/>
    <cellStyle name="Comma [0] 4 11 7 2 7" xfId="54778"/>
    <cellStyle name="Comma [0] 4 11 7 3" xfId="54779"/>
    <cellStyle name="Comma [0] 4 2 6 10 5" xfId="54780"/>
    <cellStyle name="Comma [0] 4 11 7 3 2" xfId="54781"/>
    <cellStyle name="Comma [0] 4 11 7 3 2 2" xfId="54782"/>
    <cellStyle name="Comma [0] 4 11 7 3 2 3" xfId="54783"/>
    <cellStyle name="Comma [0] 4 2 6 10 6" xfId="54784"/>
    <cellStyle name="Comma [0] 4 11 7 3 3" xfId="54785"/>
    <cellStyle name="Comma [0] 4 11 7 3 3 2" xfId="54786"/>
    <cellStyle name="Comma [0] 4 2 6 10 7" xfId="54787"/>
    <cellStyle name="Comma [0] 4 11 7 3 4" xfId="54788"/>
    <cellStyle name="Comma [0] 4 11 7 3 5" xfId="54789"/>
    <cellStyle name="Comma [0] 4 3 11 3 2 2 2" xfId="54790"/>
    <cellStyle name="Comma [0] 4 11 7 3 6" xfId="54791"/>
    <cellStyle name="Comma [0] 4 11 7 3 7" xfId="54792"/>
    <cellStyle name="Comma [0] 4 11 7 4" xfId="54793"/>
    <cellStyle name="Comma [0] 4 11 7 4 2 2" xfId="54794"/>
    <cellStyle name="Comma [0] 4 2 6 11 7" xfId="54795"/>
    <cellStyle name="Comma [0] 4 11 7 4 4" xfId="54796"/>
    <cellStyle name="Comma [0] 4 11 7 4 5" xfId="54797"/>
    <cellStyle name="Comma [0] 4 2 7 6 3 2 2" xfId="54798"/>
    <cellStyle name="Comma [0] 4 11 7 5" xfId="54799"/>
    <cellStyle name="Comma [0] 4 11 7 5 2 2" xfId="54800"/>
    <cellStyle name="Comma [0] 4 11 7 5 4" xfId="54801"/>
    <cellStyle name="Comma [0] 4 11 7 5 5" xfId="54802"/>
    <cellStyle name="Comma [0] 4 2 6 13 5" xfId="54803"/>
    <cellStyle name="Comma [0] 4 11 7 6 2" xfId="54804"/>
    <cellStyle name="Comma [0] 4 2 7 6 3 2 5" xfId="54805"/>
    <cellStyle name="Comma [0] 4 11 7 8" xfId="54806"/>
    <cellStyle name="Comma [0] 4 11 7 9" xfId="54807"/>
    <cellStyle name="Comma [0] 4 11 8 2 2" xfId="54808"/>
    <cellStyle name="Comma [0] 4 11 8 2 2 2" xfId="54809"/>
    <cellStyle name="Comma [0] 4 11 8 2 3" xfId="54810"/>
    <cellStyle name="Comma [0] 4 11 8 3" xfId="54811"/>
    <cellStyle name="Comma [0] 4 11 8 3 2" xfId="54812"/>
    <cellStyle name="Comma [0] 4 11 8 4" xfId="54813"/>
    <cellStyle name="Comma [0] 4 2 7 6 3 3 2" xfId="54814"/>
    <cellStyle name="Comma [0] 4 11 8 5" xfId="54815"/>
    <cellStyle name="Comma [0] 4 11 9 2" xfId="54816"/>
    <cellStyle name="Comma [0] 4 11 9 2 2" xfId="54817"/>
    <cellStyle name="Comma [0] 4 11 9 2 2 2" xfId="54818"/>
    <cellStyle name="Comma [0] 4 11 9 2 3" xfId="54819"/>
    <cellStyle name="Comma [0] 4 11 9 2 4" xfId="54820"/>
    <cellStyle name="Comma [0] 4 11 9 2 5" xfId="54821"/>
    <cellStyle name="Comma [0] 4 11 9 3" xfId="54822"/>
    <cellStyle name="Comma [0] 4 11 9 3 2" xfId="54823"/>
    <cellStyle name="Comma [0] 4 11 9 4" xfId="54824"/>
    <cellStyle name="Comma [0] 4 2 7 6 3 4 2" xfId="54825"/>
    <cellStyle name="Comma [0] 4 11 9 5" xfId="54826"/>
    <cellStyle name="Comma [0] 4 11 9 6" xfId="54827"/>
    <cellStyle name="Comma [0] 4 11 9 7" xfId="54828"/>
    <cellStyle name="Comma [0] 4 12 2 2" xfId="54829"/>
    <cellStyle name="Comma [0] 4 12 2 2 2" xfId="54830"/>
    <cellStyle name="Comma [0] 4 12 2 2 3" xfId="54831"/>
    <cellStyle name="Comma [0] 4 12 2 2 4" xfId="54832"/>
    <cellStyle name="Comma [0] 4 12 2 2 5" xfId="54833"/>
    <cellStyle name="Comma [0] 4 12 2 3" xfId="54834"/>
    <cellStyle name="Comma [0] 4 12 2 3 2" xfId="54835"/>
    <cellStyle name="Comma [0] 4 12 2 4" xfId="54836"/>
    <cellStyle name="Comma [0] 4 13" xfId="54837"/>
    <cellStyle name="Comma [0] 4 13 2 2" xfId="54838"/>
    <cellStyle name="Comma [0] 4 13 2 3" xfId="54839"/>
    <cellStyle name="Comma [0] 4 13 2 3 2" xfId="54840"/>
    <cellStyle name="Comma [0] 4 13 2 4" xfId="54841"/>
    <cellStyle name="Comma [0] 4 13 2 6" xfId="54842"/>
    <cellStyle name="Comma [0] 4 13 2 7" xfId="54843"/>
    <cellStyle name="Comma [0] 4 2 9 6 7 2" xfId="54844"/>
    <cellStyle name="Comma [0] 4 14 10" xfId="54845"/>
    <cellStyle name="Comma [0] 4 14 2 2 2" xfId="54846"/>
    <cellStyle name="Comma [0] 4 14 2 3" xfId="54847"/>
    <cellStyle name="Comma [0] 4 14 2 3 2" xfId="54848"/>
    <cellStyle name="Comma [0] 4 14 2 4" xfId="54849"/>
    <cellStyle name="Comma [0] 4 14 2 7" xfId="54850"/>
    <cellStyle name="Comma [0] 4 20 2 2" xfId="54851"/>
    <cellStyle name="Comma [0] 4 15 2 2" xfId="54852"/>
    <cellStyle name="Comma [0] 4 20 2 2 2" xfId="54853"/>
    <cellStyle name="Comma [0] 4 15 2 2 2" xfId="54854"/>
    <cellStyle name="Comma [0] 4 15 2 2 4" xfId="54855"/>
    <cellStyle name="Comma [0] 4 15 2 2 5" xfId="54856"/>
    <cellStyle name="Comma [0] 4 20 2 3" xfId="54857"/>
    <cellStyle name="Comma [0] 4 15 2 3" xfId="54858"/>
    <cellStyle name="Comma [0] 4 15 2 3 2" xfId="54859"/>
    <cellStyle name="Comma [0] 4 20 2 4" xfId="54860"/>
    <cellStyle name="Comma [0] 4 15 2 4" xfId="54861"/>
    <cellStyle name="Comma [0] 4 20 2 5" xfId="54862"/>
    <cellStyle name="Comma [0] 4 15 2 5" xfId="54863"/>
    <cellStyle name="Comma [0] 4 15 2 7" xfId="54864"/>
    <cellStyle name="Comma [0] 4 21 2 2" xfId="54865"/>
    <cellStyle name="Comma [0] 4 16 2 2" xfId="54866"/>
    <cellStyle name="Comma [0] 4 16 2 2 2" xfId="54867"/>
    <cellStyle name="Comma [0] 4 16 2 2 4" xfId="54868"/>
    <cellStyle name="Comma [0] 4 16 2 2 5" xfId="54869"/>
    <cellStyle name="Comma [0] 4 16 2 3" xfId="54870"/>
    <cellStyle name="Comma [0] 4 3 5 10 5" xfId="54871"/>
    <cellStyle name="Comma [0] 4 16 2 3 2" xfId="54872"/>
    <cellStyle name="Comma [0] 4 16 2 4" xfId="54873"/>
    <cellStyle name="Comma [0] 4 16 2 5" xfId="54874"/>
    <cellStyle name="Comma [0] 4 16 2 6" xfId="54875"/>
    <cellStyle name="Comma [0] 4 16 2 7" xfId="54876"/>
    <cellStyle name="Comma [0] 4 22 2" xfId="54877"/>
    <cellStyle name="Comma [0] 4 17 2" xfId="54878"/>
    <cellStyle name="Comma [0] 4 22 2 2" xfId="54879"/>
    <cellStyle name="Comma [0] 4 17 2 2" xfId="54880"/>
    <cellStyle name="Comma [0] 4 17 2 2 2" xfId="54881"/>
    <cellStyle name="Comma [0] 4 4 5 2 5" xfId="54882"/>
    <cellStyle name="Comma [0] 4 17 2 2 2 2" xfId="54883"/>
    <cellStyle name="Comma [0] 4 17 2 2 3" xfId="54884"/>
    <cellStyle name="Comma [0] 4 17 2 2 4" xfId="54885"/>
    <cellStyle name="Comma [0] 4 17 2 2 5" xfId="54886"/>
    <cellStyle name="Comma [0] 4 17 2 3" xfId="54887"/>
    <cellStyle name="Comma [0] 4 17 2 3 2" xfId="54888"/>
    <cellStyle name="Comma [0] 4 17 2 4" xfId="54889"/>
    <cellStyle name="Comma [0] 4 7 8 2 2 2 2" xfId="54890"/>
    <cellStyle name="Comma [0] 4 17 2 5" xfId="54891"/>
    <cellStyle name="Comma [0] 4 17 2 6" xfId="54892"/>
    <cellStyle name="Comma [0] 4 17 2 7" xfId="54893"/>
    <cellStyle name="Comma [0] 4 23 2" xfId="54894"/>
    <cellStyle name="Comma [0] 4 18 2" xfId="54895"/>
    <cellStyle name="Comma [0] 4 18 2 2" xfId="54896"/>
    <cellStyle name="Comma [0] 4 18 2 3" xfId="54897"/>
    <cellStyle name="Comma [0] 4 18 2 4" xfId="54898"/>
    <cellStyle name="Comma [0] 4 18 2 5" xfId="54899"/>
    <cellStyle name="Comma [0] 4 24 2" xfId="54900"/>
    <cellStyle name="Comma [0] 4 19 2" xfId="54901"/>
    <cellStyle name="Comma [0] 4 19 2 2" xfId="54902"/>
    <cellStyle name="Comma [0] 4 19 2 2 2" xfId="54903"/>
    <cellStyle name="Comma [0] 4 19 2 3" xfId="54904"/>
    <cellStyle name="Comma [0] 4 19 2 4" xfId="54905"/>
    <cellStyle name="Comma [0] 4 19 2 5" xfId="54906"/>
    <cellStyle name="Comma [0] 4 19 3 2" xfId="54907"/>
    <cellStyle name="Comma [0] 4 19 4" xfId="54908"/>
    <cellStyle name="Comma [0] 4 19 4 2" xfId="54909"/>
    <cellStyle name="Comma [0] 4 19 5" xfId="54910"/>
    <cellStyle name="Comma [0] 4 19 6" xfId="54911"/>
    <cellStyle name="Comma [0] 4 19 7" xfId="54912"/>
    <cellStyle name="Comma [0] 4 3 12 3 4 2" xfId="54913"/>
    <cellStyle name="Comma [0] 4 2 10" xfId="54914"/>
    <cellStyle name="Comma [0] 4 2 10 2" xfId="54915"/>
    <cellStyle name="Comma [0] 4 2 10 2 2" xfId="54916"/>
    <cellStyle name="Comma [0] 4 2 10 2 2 3" xfId="54917"/>
    <cellStyle name="Comma [0] 4 2 10 2 2 5" xfId="54918"/>
    <cellStyle name="Comma [0] 4 2 10 2 3" xfId="54919"/>
    <cellStyle name="Comma [0] 4 2 10 3 2" xfId="54920"/>
    <cellStyle name="Comma [0] 4 2 20 4" xfId="54921"/>
    <cellStyle name="Comma [0] 4 2 15 4" xfId="54922"/>
    <cellStyle name="Comma [0] 4 2 10 3 2 2 2" xfId="54923"/>
    <cellStyle name="Comma [0] 4 2 10 3 2 3" xfId="54924"/>
    <cellStyle name="Comma [0] 4 2 10 3 2 5" xfId="54925"/>
    <cellStyle name="Comma [0] 4 2 10 3 3" xfId="54926"/>
    <cellStyle name="Comma [0] 4 2 10 4 2" xfId="54927"/>
    <cellStyle name="Comma [0] 4 2 10 4 2 2" xfId="54928"/>
    <cellStyle name="Comma [0] 4 2 10 4 3" xfId="54929"/>
    <cellStyle name="Comma [0] 4 2 10 5 2 2" xfId="54930"/>
    <cellStyle name="Comma [0] 4 2 10 6" xfId="54931"/>
    <cellStyle name="Comma [0] 4 2 10 6 2" xfId="54932"/>
    <cellStyle name="Comma [0] 4 2 10 7 2" xfId="54933"/>
    <cellStyle name="Comma [0] 4 2 10 8" xfId="54934"/>
    <cellStyle name="Comma [0] 4 2 11" xfId="54935"/>
    <cellStyle name="Comma [0] 4 2 11 10" xfId="54936"/>
    <cellStyle name="Comma [0] 4 2 11 2" xfId="54937"/>
    <cellStyle name="Comma [0] 4 2 11 2 2" xfId="54938"/>
    <cellStyle name="Comma [0] 4 2 11 2 2 2 2" xfId="54939"/>
    <cellStyle name="Comma [0] 4 2 11 2 2 3" xfId="54940"/>
    <cellStyle name="Comma [0] 4 2 11 2 2 5" xfId="54941"/>
    <cellStyle name="Comma [0] 4 2 11 2 3" xfId="54942"/>
    <cellStyle name="Comma [0] 4 2 11 2 4" xfId="54943"/>
    <cellStyle name="Comma [0] 4 2 11 2 4 2" xfId="54944"/>
    <cellStyle name="Comma [0] 4 2 11 2 5" xfId="54945"/>
    <cellStyle name="Comma [0] 4 2 11 2 6" xfId="54946"/>
    <cellStyle name="Comma [0] 4 2 11 2 7" xfId="54947"/>
    <cellStyle name="Comma [0] 4 2 11 3 2" xfId="54948"/>
    <cellStyle name="Comma [0] 4 2 11 3 2 2 2" xfId="54949"/>
    <cellStyle name="Comma [0] 4 2 11 3 2 3" xfId="54950"/>
    <cellStyle name="Comma [0] 4 2 11 3 2 5" xfId="54951"/>
    <cellStyle name="Comma [0] 4 2 11 3 3" xfId="54952"/>
    <cellStyle name="Comma [0] 4 2 11 3 4 2" xfId="54953"/>
    <cellStyle name="Comma [0] 4 2 11 3 5" xfId="54954"/>
    <cellStyle name="Comma [0] 4 2 11 3 6" xfId="54955"/>
    <cellStyle name="Comma [0] 4 2 11 3 7" xfId="54956"/>
    <cellStyle name="Comma [0] 4 2 11 4" xfId="54957"/>
    <cellStyle name="Comma [0] 4 2 11 4 2" xfId="54958"/>
    <cellStyle name="Comma [0] 4 2 11 4 2 2" xfId="54959"/>
    <cellStyle name="Comma [0] 4 2 11 4 3" xfId="54960"/>
    <cellStyle name="Comma [0] 4 2 11 4 4" xfId="54961"/>
    <cellStyle name="Comma [0] 4 2 11 4 5" xfId="54962"/>
    <cellStyle name="Comma [0] 4 2 11 5" xfId="54963"/>
    <cellStyle name="Comma [0] 4 2 11 5 2 2" xfId="54964"/>
    <cellStyle name="Comma [0] 4 2 11 5 4" xfId="54965"/>
    <cellStyle name="Comma [0] 4 2 11 5 5" xfId="54966"/>
    <cellStyle name="Comma [0] 4 2 11 6" xfId="54967"/>
    <cellStyle name="Comma [0] 4 2 11 6 2" xfId="54968"/>
    <cellStyle name="Comma [0] 4 2 11 7" xfId="54969"/>
    <cellStyle name="Comma [0] 4 2 11 7 2" xfId="54970"/>
    <cellStyle name="Comma [0] 4 2 11 8" xfId="54971"/>
    <cellStyle name="Comma [0] 4 2 12" xfId="54972"/>
    <cellStyle name="Comma [0] 4 2 12 2 2 2 2" xfId="54973"/>
    <cellStyle name="Comma [0] 4 2 12 2 2 3" xfId="54974"/>
    <cellStyle name="Comma [0] 4 2 15 4 2" xfId="54975"/>
    <cellStyle name="Comma [0] 4 2 12 2 2 5" xfId="54976"/>
    <cellStyle name="Comma [0] 4 2 12 2 4" xfId="54977"/>
    <cellStyle name="Comma [0] 4 2 12 2 4 2" xfId="54978"/>
    <cellStyle name="Comma [0] 4 2 12 2 5" xfId="54979"/>
    <cellStyle name="Comma [0] 4 2 12 2 6" xfId="54980"/>
    <cellStyle name="Comma [0] 4 2 12 2 7" xfId="54981"/>
    <cellStyle name="Comma [0] 4 2 12 3 2" xfId="54982"/>
    <cellStyle name="Comma [0] 4 2 12 3 2 2 2" xfId="54983"/>
    <cellStyle name="Comma [0] 4 2 12 3 2 3" xfId="54984"/>
    <cellStyle name="Comma [0] 4 2 16 4 2" xfId="54985"/>
    <cellStyle name="Comma [0] 4 2 12 3 2 5" xfId="54986"/>
    <cellStyle name="Comma [0] 4 2 12 3 3" xfId="54987"/>
    <cellStyle name="Comma [0] 4 2 12 3 4" xfId="54988"/>
    <cellStyle name="Comma [0] 4 2 12 3 4 2" xfId="54989"/>
    <cellStyle name="Comma [0] 4 2 12 3 5" xfId="54990"/>
    <cellStyle name="Comma [0] 4 2 12 3 6" xfId="54991"/>
    <cellStyle name="Comma [0] 4 2 12 3 7" xfId="54992"/>
    <cellStyle name="Comma [0] 4 2 12 4 2" xfId="54993"/>
    <cellStyle name="Comma [0] 4 2 12 4 2 2" xfId="54994"/>
    <cellStyle name="Comma [0] 4 2 12 4 3" xfId="54995"/>
    <cellStyle name="Comma [0] 4 2 12 4 4" xfId="54996"/>
    <cellStyle name="Comma [0] 4 2 12 4 5" xfId="54997"/>
    <cellStyle name="Comma [0] 4 2 12 5 2" xfId="54998"/>
    <cellStyle name="Comma [0] 4 2 12 5 2 2" xfId="54999"/>
    <cellStyle name="Comma [0] 4 2 12 5 3" xfId="55000"/>
    <cellStyle name="Comma [0] 4 2 12 5 4" xfId="55001"/>
    <cellStyle name="Comma [0] 4 2 12 5 5" xfId="55002"/>
    <cellStyle name="Comma [0] 4 2 12 6" xfId="55003"/>
    <cellStyle name="Comma [0] 4 2 12 6 2" xfId="55004"/>
    <cellStyle name="Comma [0] 4 2 12 7" xfId="55005"/>
    <cellStyle name="Comma [0] 4 2 12 7 2" xfId="55006"/>
    <cellStyle name="Comma [0] 4 2 13" xfId="55007"/>
    <cellStyle name="Comma [0] 4 2 13 10" xfId="55008"/>
    <cellStyle name="Comma [0] 4 2 13 2 2 5" xfId="55009"/>
    <cellStyle name="Comma [0] 4 2 13 2 4 2" xfId="55010"/>
    <cellStyle name="Comma [0] 4 2 13 2 5" xfId="55011"/>
    <cellStyle name="Comma [0] 4 2 13 2 6" xfId="55012"/>
    <cellStyle name="Comma [0] 4 2 13 2 7" xfId="55013"/>
    <cellStyle name="Comma [0] 4 2 13 3 2 5" xfId="55014"/>
    <cellStyle name="Comma [0] 4 2 13 3 3 2" xfId="55015"/>
    <cellStyle name="Comma [0] 4 2 13 3 4 2" xfId="55016"/>
    <cellStyle name="Comma [0] 4 2 13 5 2 2" xfId="55017"/>
    <cellStyle name="Comma [0] 4 2 13 5 4" xfId="55018"/>
    <cellStyle name="Comma [0] 4 2 13 6" xfId="55019"/>
    <cellStyle name="Comma [0] 4 2 13 7" xfId="55020"/>
    <cellStyle name="Comma [0] 4 2 13 7 2" xfId="55021"/>
    <cellStyle name="Comma [0] 4 2 13 8" xfId="55022"/>
    <cellStyle name="Comma [0] 4 2 13 9" xfId="55023"/>
    <cellStyle name="Comma [0] 4 2 14" xfId="55024"/>
    <cellStyle name="Comma [0] 4 2 14 2 2 2 2" xfId="55025"/>
    <cellStyle name="Comma [0] 4 2 14 2 4 2" xfId="55026"/>
    <cellStyle name="Comma [0] 4 2 14 3 2 2 2" xfId="55027"/>
    <cellStyle name="Comma [0] 4 2 14 3 2 5" xfId="55028"/>
    <cellStyle name="Comma [0] 4 2 14 3 3 2" xfId="55029"/>
    <cellStyle name="Comma [0] 4 2 14 3 4 2" xfId="55030"/>
    <cellStyle name="Comma [0] 4 3 13 3 2 3" xfId="55031"/>
    <cellStyle name="Comma [0] 4 2 14 4" xfId="55032"/>
    <cellStyle name="Comma [0] 4 2 14 4 2" xfId="55033"/>
    <cellStyle name="Comma [0] 4 2 14 4 3" xfId="55034"/>
    <cellStyle name="Comma [0] 4 2 14 4 4" xfId="55035"/>
    <cellStyle name="Comma [0] 4 3 13 3 2 4" xfId="55036"/>
    <cellStyle name="Comma [0] 4 2 14 5" xfId="55037"/>
    <cellStyle name="Comma [0] 4 2 14 5 2" xfId="55038"/>
    <cellStyle name="Comma [0] 4 2 14 5 3" xfId="55039"/>
    <cellStyle name="Comma [0] 4 3 13 3 2 5" xfId="55040"/>
    <cellStyle name="Comma [0] 4 2 14 6" xfId="55041"/>
    <cellStyle name="Comma [0] 4 2 14 6 2" xfId="55042"/>
    <cellStyle name="Comma [0] 4 2 14 7" xfId="55043"/>
    <cellStyle name="Comma [0] 4 2 14 7 2" xfId="55044"/>
    <cellStyle name="Comma [0] 4 2 14 8" xfId="55045"/>
    <cellStyle name="Comma [0] 4 2 14 9" xfId="55046"/>
    <cellStyle name="Comma [0] 4 2 20" xfId="55047"/>
    <cellStyle name="Comma [0] 4 2 15" xfId="55048"/>
    <cellStyle name="Comma [0] 4 2 15 2 2 2" xfId="55049"/>
    <cellStyle name="Comma [0] 4 2 15 2 2 3" xfId="55050"/>
    <cellStyle name="Comma [0] 4 2 15 2 3 2" xfId="55051"/>
    <cellStyle name="Comma [0] 4 2 15 2 4 2" xfId="55052"/>
    <cellStyle name="Comma [0] 4 2 15 2 6" xfId="55053"/>
    <cellStyle name="Comma [0] 4 2 15 3 2 2" xfId="55054"/>
    <cellStyle name="Comma [0] 4 2 15 3 2 2 2" xfId="55055"/>
    <cellStyle name="Comma [0] 4 2 15 3 2 3" xfId="55056"/>
    <cellStyle name="Comma [0] 4 2 15 3 2 4" xfId="55057"/>
    <cellStyle name="Comma [0] 4 2 15 3 2 5" xfId="55058"/>
    <cellStyle name="Comma [0] 4 2 15 3 3 2" xfId="55059"/>
    <cellStyle name="Comma [0] 4 2 15 4 2 2" xfId="55060"/>
    <cellStyle name="Comma [0] 4 2 15 4 3" xfId="55061"/>
    <cellStyle name="Comma [0] 4 2 20 5" xfId="55062"/>
    <cellStyle name="Comma [0] 4 2 15 5" xfId="55063"/>
    <cellStyle name="Comma [0] 4 2 15 5 2" xfId="55064"/>
    <cellStyle name="Comma [0] 4 2 15 5 2 2" xfId="55065"/>
    <cellStyle name="Comma [0] 4 2 15 6" xfId="55066"/>
    <cellStyle name="Comma [0] 4 2 15 6 2" xfId="55067"/>
    <cellStyle name="Comma [0] 4 2 15 7" xfId="55068"/>
    <cellStyle name="Comma [0] 4 2 15 7 2" xfId="55069"/>
    <cellStyle name="Comma [0] 4 2 15 8" xfId="55070"/>
    <cellStyle name="Comma [0] 4 2 15 9" xfId="55071"/>
    <cellStyle name="Comma [0] 4 2 21" xfId="55072"/>
    <cellStyle name="Comma [0] 4 2 16" xfId="55073"/>
    <cellStyle name="Comma [0] 4 2 21 2" xfId="55074"/>
    <cellStyle name="Comma [0] 4 2 16 2" xfId="55075"/>
    <cellStyle name="Comma [0] 4 2 16 2 2 2" xfId="55076"/>
    <cellStyle name="Comma [0] 4 3 13 3 4 2" xfId="55077"/>
    <cellStyle name="Comma [0] 4 2 16 3" xfId="55078"/>
    <cellStyle name="Comma [0] 4 2 16 4" xfId="55079"/>
    <cellStyle name="Comma [0] 4 2 16 5" xfId="55080"/>
    <cellStyle name="Comma [0] 4 2 16 6" xfId="55081"/>
    <cellStyle name="Comma [0] 4 2 16 7" xfId="55082"/>
    <cellStyle name="Comma [0] 4 2 17 2 2 2" xfId="55083"/>
    <cellStyle name="Comma [0] 4 2 17 2 5" xfId="55084"/>
    <cellStyle name="Comma [0] 4 4 8 2 7" xfId="55085"/>
    <cellStyle name="Comma [0] 4 2 17 3" xfId="55086"/>
    <cellStyle name="Comma [0] 4 2 17 4" xfId="55087"/>
    <cellStyle name="Comma [0] 4 2 17 4 2" xfId="55088"/>
    <cellStyle name="Comma [0] 4 2 17 5" xfId="55089"/>
    <cellStyle name="Comma [0] 4 2 17 6" xfId="55090"/>
    <cellStyle name="Comma [0] 4 2 17 7" xfId="55091"/>
    <cellStyle name="Comma [0] 4 4 8 3 6" xfId="55092"/>
    <cellStyle name="Comma [0] 4 2 18 2" xfId="55093"/>
    <cellStyle name="Comma [0] 4 2 18 2 2 2" xfId="55094"/>
    <cellStyle name="Comma [0] 4 2 18 2 5" xfId="55095"/>
    <cellStyle name="Comma [0] 4 4 8 3 7" xfId="55096"/>
    <cellStyle name="Comma [0] 4 2 18 3" xfId="55097"/>
    <cellStyle name="Comma [0] 4 2 18 4" xfId="55098"/>
    <cellStyle name="Comma [0] 4 2 18 5" xfId="55099"/>
    <cellStyle name="Comma [0] 4 2 18 6" xfId="55100"/>
    <cellStyle name="Comma [0] 4 2 18 7" xfId="55101"/>
    <cellStyle name="Comma [0] 4 2 19 2" xfId="55102"/>
    <cellStyle name="Comma [0] 4 2 19 3" xfId="55103"/>
    <cellStyle name="Comma [0] 4 2 19 4" xfId="55104"/>
    <cellStyle name="Comma [0] 4 2 2 6 5 5" xfId="55105"/>
    <cellStyle name="Comma [0] 4 2 2" xfId="55106"/>
    <cellStyle name="Comma [0] 4 2 2 10" xfId="55107"/>
    <cellStyle name="Comma [0] 4 2 2 10 2" xfId="55108"/>
    <cellStyle name="Comma [0] 4 2 2 10 2 2" xfId="55109"/>
    <cellStyle name="Comma [0] 4 2 2 10 2 2 2" xfId="55110"/>
    <cellStyle name="Comma [0] 4 2 2 10 4 2" xfId="55111"/>
    <cellStyle name="Comma [0] 4 2 2 10 7" xfId="55112"/>
    <cellStyle name="Comma [0] 4 2 2 11" xfId="55113"/>
    <cellStyle name="Comma [0] 4 2 2 11 2" xfId="55114"/>
    <cellStyle name="Comma [0] 4 2 2 11 2 2" xfId="55115"/>
    <cellStyle name="Comma [0] 4 2 2 11 2 2 2" xfId="55116"/>
    <cellStyle name="Comma [0] 4 2 2 11 3 2" xfId="55117"/>
    <cellStyle name="Comma [0] 4 2 2 11 4" xfId="55118"/>
    <cellStyle name="Comma [0] 4 2 2 11 4 2" xfId="55119"/>
    <cellStyle name="Comma [0] 4 2 2 11 5" xfId="55120"/>
    <cellStyle name="Comma [0] 4 2 2 11 6" xfId="55121"/>
    <cellStyle name="Comma [0] 4 2 2 11 7" xfId="55122"/>
    <cellStyle name="Comma [0] 4 2 2 12" xfId="55123"/>
    <cellStyle name="Comma [0] 4 2 2 12 2" xfId="55124"/>
    <cellStyle name="Comma [0] 4 2 2 12 2 2" xfId="55125"/>
    <cellStyle name="Comma [0] 4 2 2 12 4" xfId="55126"/>
    <cellStyle name="Comma [0] 4 2 2 12 5" xfId="55127"/>
    <cellStyle name="Comma [0] 4 2 2 13" xfId="55128"/>
    <cellStyle name="Comma [0] 4 2 2 13 2" xfId="55129"/>
    <cellStyle name="Comma [0] 4 2 2 13 2 2" xfId="55130"/>
    <cellStyle name="Comma [0] 4 2 2 13 3" xfId="55131"/>
    <cellStyle name="Comma [0] 4 2 2 13 4" xfId="55132"/>
    <cellStyle name="Comma [0] 4 2 2 2 10" xfId="55133"/>
    <cellStyle name="Comma [0] 4 2 2 2 2" xfId="55134"/>
    <cellStyle name="Comma [0] 4 2 2 2 3" xfId="55135"/>
    <cellStyle name="Comma [0] 4 2 2 2 3 2 2 2" xfId="55136"/>
    <cellStyle name="Comma [0] 4 2 2 2 3 2 4" xfId="55137"/>
    <cellStyle name="Comma [0] 4 2 2 2 3 2 5" xfId="55138"/>
    <cellStyle name="Comma [0] 4 2 2 2 5" xfId="55139"/>
    <cellStyle name="Comma [0] 4 2 2 2 6" xfId="55140"/>
    <cellStyle name="Comma [0] 4 2 2 2 8" xfId="55141"/>
    <cellStyle name="Comma [0] 4 2 2 2 9" xfId="55142"/>
    <cellStyle name="Comma [0] 4 2 7 4 4 3" xfId="55143"/>
    <cellStyle name="Comma [0] 4 2 2 3 10" xfId="55144"/>
    <cellStyle name="Comma [0] 4 2 2 3 2" xfId="55145"/>
    <cellStyle name="Comma [0] 4 2 2 3 2 2 5" xfId="55146"/>
    <cellStyle name="Comma [0] 4 2 2 3 2 4" xfId="55147"/>
    <cellStyle name="Comma [0] 4 2 2 3 3 2 5" xfId="55148"/>
    <cellStyle name="Comma [0] 4 2 2 3 3 6" xfId="55149"/>
    <cellStyle name="Comma [0] 4 2 2 3 3 7" xfId="55150"/>
    <cellStyle name="Comma [0] 4 2 7 4 5 2 2" xfId="55151"/>
    <cellStyle name="Comma [0] 4 2 2 3 4 3" xfId="55152"/>
    <cellStyle name="Comma [0] 4 2 2 3 4 4" xfId="55153"/>
    <cellStyle name="Comma [0] 4 2 2 3 4 5" xfId="55154"/>
    <cellStyle name="Comma [0] 4 2 2 3 5 3" xfId="55155"/>
    <cellStyle name="Comma [0] 4 2 2 3 5 4" xfId="55156"/>
    <cellStyle name="Comma [0] 4 2 2 3 5 5" xfId="55157"/>
    <cellStyle name="Comma [0] 4 2 2 3 6 2" xfId="55158"/>
    <cellStyle name="Comma [0] 4 2 2 3 7 2" xfId="55159"/>
    <cellStyle name="Comma [0] 4 2 2 3 9" xfId="55160"/>
    <cellStyle name="Comma [0] 4 2 2 4 2" xfId="55161"/>
    <cellStyle name="Comma [0] 4 2 2 4 2 2 5" xfId="55162"/>
    <cellStyle name="Comma [0] 4 2 2 4 2 4" xfId="55163"/>
    <cellStyle name="Comma [0] 4 2 2 4 2 5" xfId="55164"/>
    <cellStyle name="Comma [0] 4 2 2 4 2 6" xfId="55165"/>
    <cellStyle name="Comma [0] 4 2 2 4 2 7" xfId="55166"/>
    <cellStyle name="Comma [0] 4 2 2 4 3 2 5" xfId="55167"/>
    <cellStyle name="Comma [0] 4 2 2 4 3 6" xfId="55168"/>
    <cellStyle name="Comma [0] 4 2 2 4 3 7" xfId="55169"/>
    <cellStyle name="Comma [0] 4 2 2 4 4 3" xfId="55170"/>
    <cellStyle name="Comma [0] 4 2 2 4 4 4" xfId="55171"/>
    <cellStyle name="Comma [0] 4 2 2 4 4 5" xfId="55172"/>
    <cellStyle name="Comma [0] 4 2 2 4 5 3" xfId="55173"/>
    <cellStyle name="Comma [0] 4 2 2 4 5 4" xfId="55174"/>
    <cellStyle name="Comma [0] 4 2 2 4 6 2" xfId="55175"/>
    <cellStyle name="Comma [0] 4 2 2 4 7 2" xfId="55176"/>
    <cellStyle name="Comma [0] 4 2 2 4 9" xfId="55177"/>
    <cellStyle name="Comma [0] 4 3 5 3 4 2 2" xfId="55178"/>
    <cellStyle name="Comma [0] 4 2 2 5 2" xfId="55179"/>
    <cellStyle name="Comma [0] 4 2 2 5 2 2 5" xfId="55180"/>
    <cellStyle name="Comma [0] 4 2 2 5 2 4" xfId="55181"/>
    <cellStyle name="Comma [0] 4 2 2 5 2 5" xfId="55182"/>
    <cellStyle name="Comma [0] 4 2 2 5 2 6" xfId="55183"/>
    <cellStyle name="Comma [0] 4 2 2 5 2 7" xfId="55184"/>
    <cellStyle name="Comma [0] 4 2 2 5 3 2 5" xfId="55185"/>
    <cellStyle name="Comma [0] 4 2 2 5 3 4" xfId="55186"/>
    <cellStyle name="Comma [0] 4 2 2 5 3 5" xfId="55187"/>
    <cellStyle name="Comma [0] 4 2 2 5 3 6" xfId="55188"/>
    <cellStyle name="Comma [0] 4 2 2 5 3 7" xfId="55189"/>
    <cellStyle name="Comma [0] 4 2 2 5 4 2" xfId="55190"/>
    <cellStyle name="Comma [0] 4 2 2 5 4 3" xfId="55191"/>
    <cellStyle name="Comma [0] 4 2 2 5 4 4" xfId="55192"/>
    <cellStyle name="Comma [0] 4 2 2 5 4 5" xfId="55193"/>
    <cellStyle name="Comma [0] 4 2 2 5 5 2" xfId="55194"/>
    <cellStyle name="Comma [0] 4 2 2 5 5 3" xfId="55195"/>
    <cellStyle name="Comma [0] 4 2 2 5 5 4" xfId="55196"/>
    <cellStyle name="Comma [0] 4 2 2 5 6 2" xfId="55197"/>
    <cellStyle name="Comma [0] 4 2 2 5 7" xfId="55198"/>
    <cellStyle name="Comma [0] 4 2 2 5 7 2" xfId="55199"/>
    <cellStyle name="Comma [0] 4 2 2 5 8" xfId="55200"/>
    <cellStyle name="Comma [0] 4 2 2 5 9" xfId="55201"/>
    <cellStyle name="Comma [0] 4 3 5 3 4 3" xfId="55202"/>
    <cellStyle name="Comma [0] 4 2 8 7 5 2 2" xfId="55203"/>
    <cellStyle name="Comma [0] 4 2 2 6" xfId="55204"/>
    <cellStyle name="Comma [0] 4 2 2 6 10" xfId="55205"/>
    <cellStyle name="Comma [0] 4 2 2 6 2 2 2" xfId="55206"/>
    <cellStyle name="Comma [0] 5 3 8 2 4" xfId="55207"/>
    <cellStyle name="Comma [0] 4 2 2 6 2 2 2 2" xfId="55208"/>
    <cellStyle name="Comma [0] 4 2 2 6 2 2 3" xfId="55209"/>
    <cellStyle name="Comma [0] 4 2 2 6 2 2 5" xfId="55210"/>
    <cellStyle name="Comma [0] 4 2 2 6 2 3 2" xfId="55211"/>
    <cellStyle name="Comma [0] 4 2 2 6 2 5" xfId="55212"/>
    <cellStyle name="Comma [0] 4 2 2 6 2 6" xfId="55213"/>
    <cellStyle name="Comma [0] 4 2 2 6 2 7" xfId="55214"/>
    <cellStyle name="Comma [0] 4 2 2 6 3 2 2" xfId="55215"/>
    <cellStyle name="Comma [0] 5 4 8 2 4" xfId="55216"/>
    <cellStyle name="Comma [0] 4 2 2 6 3 2 2 2" xfId="55217"/>
    <cellStyle name="Comma [0] 4 2 2 6 3 2 5" xfId="55218"/>
    <cellStyle name="Comma [0] 4 2 2 6 3 3 2" xfId="55219"/>
    <cellStyle name="Comma [0] 4 2 2 6 3 4" xfId="55220"/>
    <cellStyle name="Comma [0] 4 2 2 6 3 5" xfId="55221"/>
    <cellStyle name="Comma [0] 4 2 2 6 3 6" xfId="55222"/>
    <cellStyle name="Comma [0] 4 2 2 6 3 7" xfId="55223"/>
    <cellStyle name="Comma [0] 4 2 2 6 4 4" xfId="55224"/>
    <cellStyle name="Comma [0] 4 2 2 6 4 5" xfId="55225"/>
    <cellStyle name="Comma [0] 4 2 2 6 5 2 2" xfId="55226"/>
    <cellStyle name="Comma [0] 4 2 2 6 5 3" xfId="55227"/>
    <cellStyle name="Comma [0] 4 2 2 6 5 4" xfId="55228"/>
    <cellStyle name="Comma [0] 4 2 2 6 6 2" xfId="55229"/>
    <cellStyle name="Comma [0] 5 6 2 2 2 4" xfId="55230"/>
    <cellStyle name="Comma [0] 4 2 2 6 7" xfId="55231"/>
    <cellStyle name="Comma [0] 4 2 2 6 7 2" xfId="55232"/>
    <cellStyle name="Comma [0] 5 6 2 2 2 5" xfId="55233"/>
    <cellStyle name="Comma [0] 4 2 2 6 8" xfId="55234"/>
    <cellStyle name="Comma [0] 4 2 2 6 9" xfId="55235"/>
    <cellStyle name="Comma [0] 4 2 3 10 4 2" xfId="55236"/>
    <cellStyle name="Comma [0] 4 2 2 7 10" xfId="55237"/>
    <cellStyle name="Comma [0] 4 2 2 7 2" xfId="55238"/>
    <cellStyle name="Comma [0] 4 2 2 7 2 2 2 2" xfId="55239"/>
    <cellStyle name="Comma [0] 4 2 2 7 2 2 5" xfId="55240"/>
    <cellStyle name="Comma [0] 4 2 2 7 3 2 2 2" xfId="55241"/>
    <cellStyle name="Comma [0] 4 2 2 7 3 2 5" xfId="55242"/>
    <cellStyle name="Comma [0] 4 2 2 7 4" xfId="55243"/>
    <cellStyle name="Comma [0] 5 6 2 2 3 2" xfId="55244"/>
    <cellStyle name="Comma [0] 4 2 2 7 5" xfId="55245"/>
    <cellStyle name="Comma [0] 4 2 2 7 6" xfId="55246"/>
    <cellStyle name="Comma [0] 4 2 2 7 7" xfId="55247"/>
    <cellStyle name="Comma [0] 4 2 2 7 8" xfId="55248"/>
    <cellStyle name="Comma [0] 4 2 2 7 9" xfId="55249"/>
    <cellStyle name="Comma [0] 4 3 5 3 4 5" xfId="55250"/>
    <cellStyle name="Comma [0] 4 2 2 8" xfId="55251"/>
    <cellStyle name="Comma [0] 4 2 2 8 2" xfId="55252"/>
    <cellStyle name="Comma [0] 4 2 2 8 2 2" xfId="55253"/>
    <cellStyle name="Comma [0] 4 2 2 8 4" xfId="55254"/>
    <cellStyle name="Comma [0] 5 6 2 2 4 2" xfId="55255"/>
    <cellStyle name="Comma [0] 4 2 2 8 5" xfId="55256"/>
    <cellStyle name="Comma [0] 4 2 2 8 5 2" xfId="55257"/>
    <cellStyle name="Comma [0] 4 2 2 8 6" xfId="55258"/>
    <cellStyle name="Comma [0] 4 2 2 8 6 2" xfId="55259"/>
    <cellStyle name="Comma [0] 4 2 2 8 7" xfId="55260"/>
    <cellStyle name="Comma [0] 4 2 2 8 7 2" xfId="55261"/>
    <cellStyle name="Comma [0] 4 2 2 8 8" xfId="55262"/>
    <cellStyle name="Comma [0] 4 2 2 8 9" xfId="55263"/>
    <cellStyle name="Comma [0] 4 2 2 9" xfId="55264"/>
    <cellStyle name="Comma [0] 4 2 2 9 2" xfId="55265"/>
    <cellStyle name="Comma [0] 4 2 2 9 2 2" xfId="55266"/>
    <cellStyle name="Comma [0] 4 2 2 9 2 2 2" xfId="55267"/>
    <cellStyle name="Comma [0] 4 2 2 9 3" xfId="55268"/>
    <cellStyle name="Comma [0] 4 2 2 9 4" xfId="55269"/>
    <cellStyle name="Comma [0] 4 2 2 9 4 2" xfId="55270"/>
    <cellStyle name="Comma [0] 4 2 2 9 5" xfId="55271"/>
    <cellStyle name="Comma [0] 4 2 2 9 6" xfId="55272"/>
    <cellStyle name="Comma [0] 4 2 3 10 2" xfId="55273"/>
    <cellStyle name="Comma [0] 4 2 3 10 2 2" xfId="55274"/>
    <cellStyle name="Comma [0] 4 3 7 4 5 5" xfId="55275"/>
    <cellStyle name="Comma [0] 4 2 3 10 2 2 2" xfId="55276"/>
    <cellStyle name="Comma [0] 4 2 3 10 2 3" xfId="55277"/>
    <cellStyle name="Comma [0] 4 2 3 10 2 4" xfId="55278"/>
    <cellStyle name="Comma [0] 4 2 3 10 2 5" xfId="55279"/>
    <cellStyle name="Comma [0] 4 2 3 10 3" xfId="55280"/>
    <cellStyle name="Comma [0] 4 2 3 10 3 2" xfId="55281"/>
    <cellStyle name="Comma [0] 4 2 3 10 4" xfId="55282"/>
    <cellStyle name="Comma [0] 4 2 3 10 5" xfId="55283"/>
    <cellStyle name="Comma [0] 4 2 3 10 7" xfId="55284"/>
    <cellStyle name="Comma [0] 4 2 3 11" xfId="55285"/>
    <cellStyle name="Comma [0] 4 2 3 11 2" xfId="55286"/>
    <cellStyle name="Comma [0] 4 2 3 11 2 2" xfId="55287"/>
    <cellStyle name="Comma [0] 4 3 8 4 5 5" xfId="55288"/>
    <cellStyle name="Comma [0] 4 2 3 11 2 2 2" xfId="55289"/>
    <cellStyle name="Comma [0] 4 2 3 11 2 3" xfId="55290"/>
    <cellStyle name="Comma [0] 4 2 3 11 2 4" xfId="55291"/>
    <cellStyle name="Comma [0] 4 2 3 11 3" xfId="55292"/>
    <cellStyle name="Comma [0] 4 2 3 11 3 2" xfId="55293"/>
    <cellStyle name="Comma [0] 4 2 3 11 4" xfId="55294"/>
    <cellStyle name="Comma [0] 4 2 3 11 4 2" xfId="55295"/>
    <cellStyle name="Comma [0] 4 2 3 11 5" xfId="55296"/>
    <cellStyle name="Comma [0] 4 2 3 11 6" xfId="55297"/>
    <cellStyle name="Comma [0] 4 2 3 11 7" xfId="55298"/>
    <cellStyle name="Comma [0] 4 2 3 12" xfId="55299"/>
    <cellStyle name="Comma [0] 4 2 3 12 2" xfId="55300"/>
    <cellStyle name="Comma [0] 4 2 3 12 2 2" xfId="55301"/>
    <cellStyle name="Comma [0] 4 2 3 12 3" xfId="55302"/>
    <cellStyle name="Comma [0] 4 7 8 5 2 2" xfId="55303"/>
    <cellStyle name="Comma [0] 4 2 3 12 4" xfId="55304"/>
    <cellStyle name="Comma [0] 4 2 3 12 5" xfId="55305"/>
    <cellStyle name="Comma [0] 4 2 3 2 10" xfId="55306"/>
    <cellStyle name="Comma [0] 4 2 3 2 2" xfId="55307"/>
    <cellStyle name="Comma [0] 4 2 3 2 2 2 2" xfId="55308"/>
    <cellStyle name="Comma [0] 4 2 3 2 2 2 2 2" xfId="55309"/>
    <cellStyle name="Comma [0] 4 2 3 2 2 2 3" xfId="55310"/>
    <cellStyle name="Comma [0] 4 2 3 2 2 2 5" xfId="55311"/>
    <cellStyle name="Comma [0] 4 2 3 2 3" xfId="55312"/>
    <cellStyle name="Comma [0] 4 2 3 2 3 2 2" xfId="55313"/>
    <cellStyle name="Comma [0] 4 2 3 2 3 2 2 2" xfId="55314"/>
    <cellStyle name="Comma [0] 4 2 3 2 3 2 5" xfId="55315"/>
    <cellStyle name="Comma [0] 4 2 3 2 4" xfId="55316"/>
    <cellStyle name="Comma [0] 4 2 3 2 4 2" xfId="55317"/>
    <cellStyle name="Comma [0] 4 2 3 2 4 2 2" xfId="55318"/>
    <cellStyle name="Comma [0] 4 2 7 5 4 2 2" xfId="55319"/>
    <cellStyle name="Comma [0] 4 2 3 2 4 3" xfId="55320"/>
    <cellStyle name="Comma [0] 4 2 3 2 5" xfId="55321"/>
    <cellStyle name="Comma [0] 4 2 3 2 5 2" xfId="55322"/>
    <cellStyle name="Comma [0] 4 2 3 2 5 2 2" xfId="55323"/>
    <cellStyle name="Comma [0] 4 2 3 2 5 3" xfId="55324"/>
    <cellStyle name="Comma [0] 4 2 3 2 6" xfId="55325"/>
    <cellStyle name="Comma [0] 4 2 3 2 7" xfId="55326"/>
    <cellStyle name="Comma [0] 4 2 3 2 7 2" xfId="55327"/>
    <cellStyle name="Comma [0] 4 2 3 2 8" xfId="55328"/>
    <cellStyle name="Comma [0] 4 2 3 3 10" xfId="55329"/>
    <cellStyle name="Comma [0] 4 2 3 3 2" xfId="55330"/>
    <cellStyle name="Comma [0] 4 2 3 3 2 2 5" xfId="55331"/>
    <cellStyle name="Comma [0] 4 2 3 3 2 4" xfId="55332"/>
    <cellStyle name="Comma [0] 4 2 3 3 2 6" xfId="55333"/>
    <cellStyle name="Comma [0] 4 2 3 3 2 7" xfId="55334"/>
    <cellStyle name="Comma [0] 4 2 3 3 3 6" xfId="55335"/>
    <cellStyle name="Comma [0] 4 2 3 3 3 7" xfId="55336"/>
    <cellStyle name="Comma [0] 4 2 7 5 5 2 2" xfId="55337"/>
    <cellStyle name="Comma [0] 4 2 3 3 4 3" xfId="55338"/>
    <cellStyle name="Comma [0] 4 2 3 3 4 4" xfId="55339"/>
    <cellStyle name="Comma [0] 4 2 3 3 4 5" xfId="55340"/>
    <cellStyle name="Comma [0] 4 2 3 3 5 3" xfId="55341"/>
    <cellStyle name="Comma [0] 4 2 3 3 5 4" xfId="55342"/>
    <cellStyle name="Comma [0] 4 2 3 3 5 5" xfId="55343"/>
    <cellStyle name="Comma [0] 4 2 3 3 6 2" xfId="55344"/>
    <cellStyle name="Comma [0] 4 2 4 3 2 2 2 2" xfId="55345"/>
    <cellStyle name="Comma [0] 4 2 3 3 7 2" xfId="55346"/>
    <cellStyle name="Comma [0] 5 8 4 3 4 2" xfId="55347"/>
    <cellStyle name="Comma [0] 4 2 3 4 10" xfId="55348"/>
    <cellStyle name="Comma [0] 4 2 3 4 2" xfId="55349"/>
    <cellStyle name="Comma [0] 4 2 3 4 2 2 5" xfId="55350"/>
    <cellStyle name="Comma [0] 4 2 3 4 2 4" xfId="55351"/>
    <cellStyle name="Comma [0] 4 2 3 4 2 5" xfId="55352"/>
    <cellStyle name="Comma [0] 4 2 3 4 2 6" xfId="55353"/>
    <cellStyle name="Comma [0] 4 2 3 4 2 7" xfId="55354"/>
    <cellStyle name="Comma [0] 4 2 3 4 3 2 5" xfId="55355"/>
    <cellStyle name="Comma [0] 4 2 3 4 3 6" xfId="55356"/>
    <cellStyle name="Comma [0] 4 2 3 4 3 7" xfId="55357"/>
    <cellStyle name="Comma [0] 4 2 3 4 4 3" xfId="55358"/>
    <cellStyle name="Comma [0] 4 2 3 4 4 4" xfId="55359"/>
    <cellStyle name="Comma [0] 4 2 3 4 4 5" xfId="55360"/>
    <cellStyle name="Comma [0] 4 2 3 4 5 3" xfId="55361"/>
    <cellStyle name="Comma [0] 4 2 3 4 5 4" xfId="55362"/>
    <cellStyle name="Comma [0] 4 2 3 4 5 5" xfId="55363"/>
    <cellStyle name="Comma [0] 4 2 3 4 6 2" xfId="55364"/>
    <cellStyle name="Comma [0] 4 2 3 4 7 2" xfId="55365"/>
    <cellStyle name="Comma [0] 5 8 12 2" xfId="55366"/>
    <cellStyle name="Comma [0] 4 2 3 4 9" xfId="55367"/>
    <cellStyle name="Comma [0] 4 2 3 5 10" xfId="55368"/>
    <cellStyle name="Comma [0] 4 3 5 3 5 2 2" xfId="55369"/>
    <cellStyle name="Comma [0] 4 2 3 5 2" xfId="55370"/>
    <cellStyle name="Comma [0] 4 2 3 5 2 2 5" xfId="55371"/>
    <cellStyle name="Comma [0] 4 2 3 5 2 4" xfId="55372"/>
    <cellStyle name="Comma [0] 4 2 3 5 2 5" xfId="55373"/>
    <cellStyle name="Comma [0] 4 2 3 5 2 6" xfId="55374"/>
    <cellStyle name="Comma [0] 4 2 3 5 2 7" xfId="55375"/>
    <cellStyle name="Comma [0] 4 2 3 5 3 2 5" xfId="55376"/>
    <cellStyle name="Comma [0] 4 2 3 5 3 4" xfId="55377"/>
    <cellStyle name="Comma [0] 4 2 3 5 3 5" xfId="55378"/>
    <cellStyle name="Comma [0] 4 2 3 5 3 6" xfId="55379"/>
    <cellStyle name="Comma [0] 4 2 3 5 3 7" xfId="55380"/>
    <cellStyle name="Comma [0] 4 2 3 5 4 2" xfId="55381"/>
    <cellStyle name="Comma [0] 4 2 3 5 4 3" xfId="55382"/>
    <cellStyle name="Comma [0] 4 2 3 5 4 4" xfId="55383"/>
    <cellStyle name="Comma [0] 4 2 3 5 4 5" xfId="55384"/>
    <cellStyle name="Comma [0] 4 2 3 5 5 2" xfId="55385"/>
    <cellStyle name="Comma [0] 4 2 3 5 5 3" xfId="55386"/>
    <cellStyle name="Comma [0] 4 2 3 5 5 5" xfId="55387"/>
    <cellStyle name="Comma [0] 4 2 3 5 6 2" xfId="55388"/>
    <cellStyle name="Comma [0] 4 2 4 3 2 4 2" xfId="55389"/>
    <cellStyle name="Comma [0] 4 2 3 5 7" xfId="55390"/>
    <cellStyle name="Comma [0] 4 2 3 5 7 2" xfId="55391"/>
    <cellStyle name="Comma [0] 4 2 3 5 8" xfId="55392"/>
    <cellStyle name="Comma [0] 5 8 13 2" xfId="55393"/>
    <cellStyle name="Comma [0] 4 2 3 5 9" xfId="55394"/>
    <cellStyle name="Comma [0] 4 3 5 3 5 3" xfId="55395"/>
    <cellStyle name="Comma [0] 4 2 3 6" xfId="55396"/>
    <cellStyle name="Comma [0] 4 2 3 6 2" xfId="55397"/>
    <cellStyle name="Comma [0] 4 2 3 6 2 2 3" xfId="55398"/>
    <cellStyle name="Comma [0] 4 2 3 6 2 2 5" xfId="55399"/>
    <cellStyle name="Comma [0] 4 2 3 6 2 3 2" xfId="55400"/>
    <cellStyle name="Comma [0] 4 2 3 6 2 4 2" xfId="55401"/>
    <cellStyle name="Comma [0] 4 2 3 6 2 5" xfId="55402"/>
    <cellStyle name="Comma [0] 4 2 3 6 2 6" xfId="55403"/>
    <cellStyle name="Comma [0] 4 2 3 6 2 7" xfId="55404"/>
    <cellStyle name="Comma [0] 4 2 3 6 3 2 5" xfId="55405"/>
    <cellStyle name="Comma [0] 4 2 3 6 3 3 2" xfId="55406"/>
    <cellStyle name="Comma [0] 4 2 3 6 3 4" xfId="55407"/>
    <cellStyle name="Comma [0] 4 2 3 6 3 4 2" xfId="55408"/>
    <cellStyle name="Comma [0] 4 2 3 6 3 5" xfId="55409"/>
    <cellStyle name="Comma [0] 4 2 3 6 3 6" xfId="55410"/>
    <cellStyle name="Comma [0] 4 2 3 6 3 7" xfId="55411"/>
    <cellStyle name="Comma [0] 4 2 3 6 5 3" xfId="55412"/>
    <cellStyle name="Comma [0] 4 2 3 6 5 5" xfId="55413"/>
    <cellStyle name="Comma [0] 4 2 3 6 7 2" xfId="55414"/>
    <cellStyle name="Comma [0] 4 3 5 3 5 4" xfId="55415"/>
    <cellStyle name="Comma [0] 4 2 3 7" xfId="55416"/>
    <cellStyle name="Comma [0] 4 2 3 7 10" xfId="55417"/>
    <cellStyle name="Comma [0] 4 2 3 7 2" xfId="55418"/>
    <cellStyle name="Comma [0] 4 2 3 7 2 2 2 2" xfId="55419"/>
    <cellStyle name="Comma [0] 4 2 3 7 2 2 5" xfId="55420"/>
    <cellStyle name="Comma [0] 4 2 3 7 3 2 2 2" xfId="55421"/>
    <cellStyle name="Comma [0] 4 2 3 7 3 2 5" xfId="55422"/>
    <cellStyle name="Comma [0] 4 2 3 7 7 2" xfId="55423"/>
    <cellStyle name="Comma [0] 4 3 5 3 5 5" xfId="55424"/>
    <cellStyle name="Comma [0] 4 2 3 8" xfId="55425"/>
    <cellStyle name="Comma [0] 4 2 3 8 10" xfId="55426"/>
    <cellStyle name="Comma [0] 4 2 3 8 2" xfId="55427"/>
    <cellStyle name="Comma [0] 4 2 3 8 2 2" xfId="55428"/>
    <cellStyle name="Comma [0] 4 2 3 8 3 2" xfId="55429"/>
    <cellStyle name="Comma [0] 4 2 3 8 5 2" xfId="55430"/>
    <cellStyle name="Comma [0] 4 2 3 8 6 2" xfId="55431"/>
    <cellStyle name="Comma [0] 4 2 3 8 7 2" xfId="55432"/>
    <cellStyle name="Comma [0] 4 2 3 8 8" xfId="55433"/>
    <cellStyle name="Comma [0] 4 2 3 8 9" xfId="55434"/>
    <cellStyle name="Comma [0] 4 9 6 3 2 2" xfId="55435"/>
    <cellStyle name="Comma [0] 4 2 3 9" xfId="55436"/>
    <cellStyle name="Comma [0] 4 9 6 3 2 2 2" xfId="55437"/>
    <cellStyle name="Comma [0] 4 2 3 9 2" xfId="55438"/>
    <cellStyle name="Comma [0] 4 2 3 9 2 2" xfId="55439"/>
    <cellStyle name="Comma [0] 4 2 3 9 3" xfId="55440"/>
    <cellStyle name="Comma [0] 4 2 3 9 3 2" xfId="55441"/>
    <cellStyle name="Comma [0] 4 2 4" xfId="55442"/>
    <cellStyle name="Comma [0] 4 2 4 10" xfId="55443"/>
    <cellStyle name="Comma [0] 5 4 4 2 6" xfId="55444"/>
    <cellStyle name="Comma [0] 4 2 4 10 2" xfId="55445"/>
    <cellStyle name="Comma [0] 4 2 4 10 2 2 2" xfId="55446"/>
    <cellStyle name="Comma [0] 4 2 4 10 2 5" xfId="55447"/>
    <cellStyle name="Comma [0] 5 4 4 2 7" xfId="55448"/>
    <cellStyle name="Comma [0] 4 2 4 10 3" xfId="55449"/>
    <cellStyle name="Comma [0] 4 2 4 11" xfId="55450"/>
    <cellStyle name="Comma [0] 5 4 4 3 6" xfId="55451"/>
    <cellStyle name="Comma [0] 4 2 4 11 2" xfId="55452"/>
    <cellStyle name="Comma [0] 4 2 4 11 2 2 2" xfId="55453"/>
    <cellStyle name="Comma [0] 4 2 4 11 2 5" xfId="55454"/>
    <cellStyle name="Comma [0] 5 4 4 3 7" xfId="55455"/>
    <cellStyle name="Comma [0] 4 2 5 5 3 2 2" xfId="55456"/>
    <cellStyle name="Comma [0] 4 2 4 11 3" xfId="55457"/>
    <cellStyle name="Comma [0] 4 2 5 5 3 2 5" xfId="55458"/>
    <cellStyle name="Comma [0] 4 2 4 11 6" xfId="55459"/>
    <cellStyle name="Comma [0] 4 2 4 11 7" xfId="55460"/>
    <cellStyle name="Comma [0] 4 2 4 12" xfId="55461"/>
    <cellStyle name="Comma [0] 4 2 4 12 2" xfId="55462"/>
    <cellStyle name="Comma [0] 4 2 5 5 3 3 2" xfId="55463"/>
    <cellStyle name="Comma [0] 4 2 4 12 3" xfId="55464"/>
    <cellStyle name="Comma [0] 4 2 4 12 5" xfId="55465"/>
    <cellStyle name="Comma [0] 4 2 4 13" xfId="55466"/>
    <cellStyle name="Comma [0] 4 2 4 13 2" xfId="55467"/>
    <cellStyle name="Comma [0] 4 2 4 13 2 2" xfId="55468"/>
    <cellStyle name="Comma [0] 4 2 5 5 3 4 2" xfId="55469"/>
    <cellStyle name="Comma [0] 4 2 4 13 3" xfId="55470"/>
    <cellStyle name="Comma [0] 4 2 4 2 10" xfId="55471"/>
    <cellStyle name="Comma [0] 4 2 4 2 2" xfId="55472"/>
    <cellStyle name="Comma [0] 4 2 4 2 2 2 2 2" xfId="55473"/>
    <cellStyle name="Comma [0] 5 3 11 3" xfId="55474"/>
    <cellStyle name="Comma [0] 4 2 4 2 2 2 5" xfId="55475"/>
    <cellStyle name="Comma [0] 4 2 4 2 2 4" xfId="55476"/>
    <cellStyle name="Comma [0] 4 2 4 2 2 4 2" xfId="55477"/>
    <cellStyle name="Comma [0] 4 2 4 2 3" xfId="55478"/>
    <cellStyle name="Comma [0] 4 2 4 2 3 2 2 2" xfId="55479"/>
    <cellStyle name="Comma [0] 4 2 4 2 3 2 5" xfId="55480"/>
    <cellStyle name="Comma [0] 4 2 4 2 4" xfId="55481"/>
    <cellStyle name="Comma [0] 4 2 4 2 4 2" xfId="55482"/>
    <cellStyle name="Comma [0] 4 2 4 2 5" xfId="55483"/>
    <cellStyle name="Comma [0] 4 2 4 2 5 2" xfId="55484"/>
    <cellStyle name="Comma [0] 4 2 4 2 5 3" xfId="55485"/>
    <cellStyle name="Comma [0] 4 2 4 2 6" xfId="55486"/>
    <cellStyle name="Comma [0] 4 3 10 2 6" xfId="55487"/>
    <cellStyle name="Comma [0] 4 2 4 2 6 2" xfId="55488"/>
    <cellStyle name="Comma [0] 4 2 4 2 7" xfId="55489"/>
    <cellStyle name="Comma [0] 4 4 10 4" xfId="55490"/>
    <cellStyle name="Comma [0] 4 3 10 3 6" xfId="55491"/>
    <cellStyle name="Comma [0] 4 2 4 2 7 2" xfId="55492"/>
    <cellStyle name="Comma [0] 4 2 4 3" xfId="55493"/>
    <cellStyle name="Comma [0] 4 2 4 3 2" xfId="55494"/>
    <cellStyle name="Comma [0] 5 8 11 3" xfId="55495"/>
    <cellStyle name="Comma [0] 4 2 4 3 2 2 5" xfId="55496"/>
    <cellStyle name="Comma [0] 4 2 4 3 2 4" xfId="55497"/>
    <cellStyle name="Comma [0] 4 2 4 3 2 6" xfId="55498"/>
    <cellStyle name="Comma [0] 4 2 4 3 2 7" xfId="55499"/>
    <cellStyle name="Comma [0] 4 3 11 3 6" xfId="55500"/>
    <cellStyle name="Comma [0] 4 2 4 3 7 2" xfId="55501"/>
    <cellStyle name="Comma [0] 4 2 4 3 3 2 2 2" xfId="55502"/>
    <cellStyle name="Comma [0] 4 2 4 3 3 2 5" xfId="55503"/>
    <cellStyle name="Comma [0] 4 2 4 5 7" xfId="55504"/>
    <cellStyle name="Comma [0] 4 2 4 3 3 4 2" xfId="55505"/>
    <cellStyle name="Comma [0] 4 2 4 3 3 6" xfId="55506"/>
    <cellStyle name="Comma [0] 4 2 4 3 3 7" xfId="55507"/>
    <cellStyle name="Comma [0] 4 2 7 6 5 2 2" xfId="55508"/>
    <cellStyle name="Comma [0] 4 2 4 3 4 3" xfId="55509"/>
    <cellStyle name="Comma [0] 4 2 4 3 4 4" xfId="55510"/>
    <cellStyle name="Comma [0] 4 2 4 3 4 5" xfId="55511"/>
    <cellStyle name="Comma [0] 4 2 4 3 5 3" xfId="55512"/>
    <cellStyle name="Comma [0] 4 2 4 3 5 4" xfId="55513"/>
    <cellStyle name="Comma [0] 4 2 4 3 5 5" xfId="55514"/>
    <cellStyle name="Comma [0] 4 3 11 2 6" xfId="55515"/>
    <cellStyle name="Comma [0] 4 2 4 3 6 2" xfId="55516"/>
    <cellStyle name="Comma [0] 4 2 4 4" xfId="55517"/>
    <cellStyle name="Comma [0] 4 2 4 4 10" xfId="55518"/>
    <cellStyle name="Comma [0] 4 2 4 4 2" xfId="55519"/>
    <cellStyle name="Comma [0] 4 2 4 4 2 2 5" xfId="55520"/>
    <cellStyle name="Comma [0] 4 2 4 4 2 4" xfId="55521"/>
    <cellStyle name="Comma [0] 4 2 4 4 2 5" xfId="55522"/>
    <cellStyle name="Comma [0] 4 2 4 4 2 6" xfId="55523"/>
    <cellStyle name="Comma [0] 4 2 4 4 2 7" xfId="55524"/>
    <cellStyle name="Comma [0] 4 2 4 4 3 2 5" xfId="55525"/>
    <cellStyle name="Comma [0] 4 3 4 5 7" xfId="55526"/>
    <cellStyle name="Comma [0] 4 2 4 4 3 4 2" xfId="55527"/>
    <cellStyle name="Comma [0] 4 2 4 4 3 6" xfId="55528"/>
    <cellStyle name="Comma [0] 4 2 4 4 3 7" xfId="55529"/>
    <cellStyle name="Comma [0] 4 2 4 4 4 3" xfId="55530"/>
    <cellStyle name="Comma [0] 4 2 4 4 4 4" xfId="55531"/>
    <cellStyle name="Comma [0] 4 2 4 4 4 5" xfId="55532"/>
    <cellStyle name="Comma [0] 4 2 4 4 5 3" xfId="55533"/>
    <cellStyle name="Comma [0] 4 2 4 4 5 4" xfId="55534"/>
    <cellStyle name="Comma [0] 4 2 4 4 5 5" xfId="55535"/>
    <cellStyle name="Comma [0] 4 3 12 2 6" xfId="55536"/>
    <cellStyle name="Comma [0] 4 2 4 4 6 2" xfId="55537"/>
    <cellStyle name="Comma [0] 4 3 12 3 6" xfId="55538"/>
    <cellStyle name="Comma [0] 4 2 4 4 7 2" xfId="55539"/>
    <cellStyle name="Comma [0] 4 2 4 4 9" xfId="55540"/>
    <cellStyle name="Comma [0] 4 3 5 3 6 2" xfId="55541"/>
    <cellStyle name="Comma [0] 4 2 4 5" xfId="55542"/>
    <cellStyle name="Comma [0] 4 2 4 5 2" xfId="55543"/>
    <cellStyle name="Comma [0] 4 4 3 3 7" xfId="55544"/>
    <cellStyle name="Comma [0] 4 2 4 5 2 2 2" xfId="55545"/>
    <cellStyle name="Comma [0] 4 2 4 5 2 2 3" xfId="55546"/>
    <cellStyle name="Comma [0] 4 2 4 5 2 2 5" xfId="55547"/>
    <cellStyle name="Comma [0] 4 2 4 5 2 3 2" xfId="55548"/>
    <cellStyle name="Comma [0] 4 2 4 5 2 4" xfId="55549"/>
    <cellStyle name="Comma [0] 4 2 4 5 2 4 2" xfId="55550"/>
    <cellStyle name="Comma [0] 4 2 4 5 2 5" xfId="55551"/>
    <cellStyle name="Comma [0] 4 2 4 5 2 6" xfId="55552"/>
    <cellStyle name="Comma [0] 4 2 4 5 2 7" xfId="55553"/>
    <cellStyle name="Comma [0] 4 4 4 3 7" xfId="55554"/>
    <cellStyle name="Comma [0] 4 2 4 5 3 2 2" xfId="55555"/>
    <cellStyle name="Comma [0] 4 2 4 5 3 2 5" xfId="55556"/>
    <cellStyle name="Comma [0] 4 2 4 5 3 3 2" xfId="55557"/>
    <cellStyle name="Comma [0] 4 2 4 5 3 4" xfId="55558"/>
    <cellStyle name="Comma [0] 4 2 4 5 3 4 2" xfId="55559"/>
    <cellStyle name="Comma [0] 4 2 4 5 3 5" xfId="55560"/>
    <cellStyle name="Comma [0] 4 2 4 5 3 6" xfId="55561"/>
    <cellStyle name="Comma [0] 4 2 4 5 3 7" xfId="55562"/>
    <cellStyle name="Comma [0] 4 2 4 5 4 2" xfId="55563"/>
    <cellStyle name="Comma [0] 4 4 5 3 7" xfId="55564"/>
    <cellStyle name="Comma [0] 4 2 4 5 4 2 2" xfId="55565"/>
    <cellStyle name="Comma [0] 4 2 4 5 4 3" xfId="55566"/>
    <cellStyle name="Comma [0] 4 2 4 5 4 4" xfId="55567"/>
    <cellStyle name="Comma [0] 4 2 4 5 4 5" xfId="55568"/>
    <cellStyle name="Comma [0] 4 4 6 3 7" xfId="55569"/>
    <cellStyle name="Comma [0] 4 2 4 5 5 2 2" xfId="55570"/>
    <cellStyle name="Comma [0] 4 2 4 5 5 3" xfId="55571"/>
    <cellStyle name="Comma [0] 4 2 4 5 5 5" xfId="55572"/>
    <cellStyle name="Comma [0] 4 3 13 2 6" xfId="55573"/>
    <cellStyle name="Comma [0] 4 2 4 5 6 2" xfId="55574"/>
    <cellStyle name="Comma [0] 4 2 4 5 8" xfId="55575"/>
    <cellStyle name="Comma [0] 4 2 4 5 9" xfId="55576"/>
    <cellStyle name="Comma [0] 4 2 4 6" xfId="55577"/>
    <cellStyle name="Comma [0] 4 2 4 6 2" xfId="55578"/>
    <cellStyle name="Comma [0] 4 5 3 3 7" xfId="55579"/>
    <cellStyle name="Comma [0] 4 2 4 6 2 2 2" xfId="55580"/>
    <cellStyle name="Comma [0] 4 2 4 6 2 2 3" xfId="55581"/>
    <cellStyle name="Comma [0] 4 2 4 6 2 2 5" xfId="55582"/>
    <cellStyle name="Comma [0] 4 2 4 6 2 3 2" xfId="55583"/>
    <cellStyle name="Comma [0] 4 2 4 6 2 4 2" xfId="55584"/>
    <cellStyle name="Comma [0] 4 2 4 6 2 5" xfId="55585"/>
    <cellStyle name="Comma [0] 4 2 4 6 2 6" xfId="55586"/>
    <cellStyle name="Comma [0] 4 2 4 6 2 7" xfId="55587"/>
    <cellStyle name="Comma [0] 4 5 4 3 7" xfId="55588"/>
    <cellStyle name="Comma [0] 4 2 4 6 3 2 2" xfId="55589"/>
    <cellStyle name="Comma [0] 4 2 4 6 3 2 5" xfId="55590"/>
    <cellStyle name="Comma [0] 4 2 4 6 3 3 2" xfId="55591"/>
    <cellStyle name="Comma [0] 4 2 4 6 3 4" xfId="55592"/>
    <cellStyle name="Comma [0] 4 2 4 6 3 4 2" xfId="55593"/>
    <cellStyle name="Comma [0] 4 2 4 6 3 5" xfId="55594"/>
    <cellStyle name="Comma [0] 4 2 4 6 3 6" xfId="55595"/>
    <cellStyle name="Comma [0] 4 2 4 6 3 7" xfId="55596"/>
    <cellStyle name="Comma [0] 4 5 6 3 7" xfId="55597"/>
    <cellStyle name="Comma [0] 4 2 4 6 5 2 2" xfId="55598"/>
    <cellStyle name="Comma [0] 4 2 4 6 5 3" xfId="55599"/>
    <cellStyle name="Comma [0] 4 2 4 6 5 4" xfId="55600"/>
    <cellStyle name="Comma [0] 4 2 4 6 5 5" xfId="55601"/>
    <cellStyle name="Comma [0] 4 3 14 3 6" xfId="55602"/>
    <cellStyle name="Comma [0] 4 2 4 6 7 2" xfId="55603"/>
    <cellStyle name="Comma [0] 4 2 4 7" xfId="55604"/>
    <cellStyle name="Comma [0] 4 2 4 7 2" xfId="55605"/>
    <cellStyle name="Comma [0] 4 6 3 3 7" xfId="55606"/>
    <cellStyle name="Comma [0] 4 2 4 7 2 2 2" xfId="55607"/>
    <cellStyle name="Comma [0] 4 2 4 7 2 2 3" xfId="55608"/>
    <cellStyle name="Comma [0] 4 2 4 7 2 2 5" xfId="55609"/>
    <cellStyle name="Comma [0] 4 6 4 3 7" xfId="55610"/>
    <cellStyle name="Comma [0] 4 2 4 7 3 2 2" xfId="55611"/>
    <cellStyle name="Comma [0] 4 2 4 7 3 2 5" xfId="55612"/>
    <cellStyle name="Comma [0] 4 6 6 3 7" xfId="55613"/>
    <cellStyle name="Comma [0] 4 2 4 7 5 2 2" xfId="55614"/>
    <cellStyle name="Comma [0] 4 5 10 4" xfId="55615"/>
    <cellStyle name="Comma [0] 4 3 15 3 6" xfId="55616"/>
    <cellStyle name="Comma [0] 4 2 4 7 7 2" xfId="55617"/>
    <cellStyle name="Comma [0] 5 14 2 2" xfId="55618"/>
    <cellStyle name="Comma [0] 4 2 4 8" xfId="55619"/>
    <cellStyle name="Comma [0] 5 14 2 2 2" xfId="55620"/>
    <cellStyle name="Comma [0] 4 2 4 8 2" xfId="55621"/>
    <cellStyle name="Comma [0] 5 14 2 2 2 2" xfId="55622"/>
    <cellStyle name="Comma [0] 4 2 4 8 2 2" xfId="55623"/>
    <cellStyle name="Comma [0] 4 7 3 3 7" xfId="55624"/>
    <cellStyle name="Comma [0] 4 2 4 8 2 2 2" xfId="55625"/>
    <cellStyle name="Comma [0] 5 7 7 2 5" xfId="55626"/>
    <cellStyle name="Comma [0] 4 2 4 8 2 2 2 2" xfId="55627"/>
    <cellStyle name="Comma [0] 4 2 4 8 2 2 3" xfId="55628"/>
    <cellStyle name="Comma [0] 4 2 4 8 2 2 5" xfId="55629"/>
    <cellStyle name="Comma [0] 4 2 4 8 3 2" xfId="55630"/>
    <cellStyle name="Comma [0] 4 7 4 3 7" xfId="55631"/>
    <cellStyle name="Comma [0] 4 2 4 8 3 2 2" xfId="55632"/>
    <cellStyle name="Comma [0] 5 8 7 2 5" xfId="55633"/>
    <cellStyle name="Comma [0] 4 2 4 8 3 2 2 2" xfId="55634"/>
    <cellStyle name="Comma [0] 4 2 4 8 3 2 5" xfId="55635"/>
    <cellStyle name="Comma [0] 4 7 5 3 7" xfId="55636"/>
    <cellStyle name="Comma [0] 4 2 4 8 4 2 2" xfId="55637"/>
    <cellStyle name="Comma [0] 4 7 6 3 7" xfId="55638"/>
    <cellStyle name="Comma [0] 4 2 4 8 5 2 2" xfId="55639"/>
    <cellStyle name="Comma [0] 4 2 4 8 6 2" xfId="55640"/>
    <cellStyle name="Comma [0] 4 2 4 8 7 2" xfId="55641"/>
    <cellStyle name="Comma [0] 4 2 4 8 8" xfId="55642"/>
    <cellStyle name="Comma [0] 4 2 4 8 9" xfId="55643"/>
    <cellStyle name="Comma [0] 5 14 2 3" xfId="55644"/>
    <cellStyle name="Comma [0] 4 9 6 3 3 2" xfId="55645"/>
    <cellStyle name="Comma [0] 4 2 4 9" xfId="55646"/>
    <cellStyle name="Comma [0] 5 14 2 3 2" xfId="55647"/>
    <cellStyle name="Comma [0] 4 2 4 9 2" xfId="55648"/>
    <cellStyle name="Comma [0] 4 2 4 9 2 2" xfId="55649"/>
    <cellStyle name="Comma [0] 4 8 3 3 7" xfId="55650"/>
    <cellStyle name="Comma [0] 4 2 4 9 2 2 2" xfId="55651"/>
    <cellStyle name="Comma [0] 4 2 5" xfId="55652"/>
    <cellStyle name="Comma [0] 4 2 5 10 2 2 2" xfId="55653"/>
    <cellStyle name="Comma [0] 4 2 5 10 2 5" xfId="55654"/>
    <cellStyle name="Comma [0] 4 2 5 10 3" xfId="55655"/>
    <cellStyle name="Comma [0] 4 2 5 10 4" xfId="55656"/>
    <cellStyle name="Comma [0] 4 2 5 10 4 2" xfId="55657"/>
    <cellStyle name="Comma [0] 4 2 5 11 2 2 2" xfId="55658"/>
    <cellStyle name="Comma [0] 4 2 5 11 2 5" xfId="55659"/>
    <cellStyle name="Comma [0] 4 2 5 11 4 2" xfId="55660"/>
    <cellStyle name="Comma [0] 4 2 5 12 2 2" xfId="55661"/>
    <cellStyle name="Comma [0] 4 2 5 13 2 2" xfId="55662"/>
    <cellStyle name="Comma [0] 4 2 5 13 4" xfId="55663"/>
    <cellStyle name="Comma [0] 4 2 5 14 2" xfId="55664"/>
    <cellStyle name="Comma [0] 4 2 5 15 2" xfId="55665"/>
    <cellStyle name="Comma [0] 4 2 5 17" xfId="55666"/>
    <cellStyle name="Comma [0] 4 2 5 18" xfId="55667"/>
    <cellStyle name="Comma [0] 4 2 5 2 2" xfId="55668"/>
    <cellStyle name="Comma [0] 4 2 5 2 2 2 2 2" xfId="55669"/>
    <cellStyle name="Comma [0] 4 2 5 2 2 2 5" xfId="55670"/>
    <cellStyle name="Comma [0] 4 2 5 2 2 4 2" xfId="55671"/>
    <cellStyle name="Comma [0] 4 2 5 2 2 7" xfId="55672"/>
    <cellStyle name="Comma [0] 4 2 5 2 3" xfId="55673"/>
    <cellStyle name="Comma [0] 4 2 5 2 3 2 2 2" xfId="55674"/>
    <cellStyle name="Comma [0] 4 2 5 2 3 2 5" xfId="55675"/>
    <cellStyle name="Comma [0] 4 2 5 2 4" xfId="55676"/>
    <cellStyle name="Comma [0] 4 2 5 2 4 2" xfId="55677"/>
    <cellStyle name="Comma [0] 4 2 5 2 4 5" xfId="55678"/>
    <cellStyle name="Comma [0] 4 2 5 2 5" xfId="55679"/>
    <cellStyle name="Comma [0] 4 2 5 2 5 2" xfId="55680"/>
    <cellStyle name="Comma [0] 4 2 5 2 5 3" xfId="55681"/>
    <cellStyle name="Comma [0] 4 2 5 2 5 5" xfId="55682"/>
    <cellStyle name="Comma [0] 4 2 5 2 6" xfId="55683"/>
    <cellStyle name="Comma [0] 4 2 5 2 6 2" xfId="55684"/>
    <cellStyle name="Comma [0] 4 2 5 2 7" xfId="55685"/>
    <cellStyle name="Comma [0] 4 9 10 4" xfId="55686"/>
    <cellStyle name="Comma [0] 4 2 5 2 7 2" xfId="55687"/>
    <cellStyle name="Comma [0] 4 2 5 3" xfId="55688"/>
    <cellStyle name="Comma [0] 4 2 5 3 2 2 2 2" xfId="55689"/>
    <cellStyle name="Comma [0] 4 2 5 3 2 2 5" xfId="55690"/>
    <cellStyle name="Comma [0] 4 2 5 3 2 4 2" xfId="55691"/>
    <cellStyle name="Comma [0] 4 2 5 3 2 7" xfId="55692"/>
    <cellStyle name="Comma [0] 4 2 5 3 3 2 2 2" xfId="55693"/>
    <cellStyle name="Comma [0] 4 2 5 3 3 6" xfId="55694"/>
    <cellStyle name="Comma [0] 4 2 5 3 3 7" xfId="55695"/>
    <cellStyle name="Comma [0] 4 2 5 3 4 4" xfId="55696"/>
    <cellStyle name="Comma [0] 4 2 5 3 4 5" xfId="55697"/>
    <cellStyle name="Comma [0] 4 2 5 3 5 3" xfId="55698"/>
    <cellStyle name="Comma [0] 4 2 5 3 5 4" xfId="55699"/>
    <cellStyle name="Comma [0] 4 2 5 3 5 5" xfId="55700"/>
    <cellStyle name="Comma [0] 4 2 5 3 6 2" xfId="55701"/>
    <cellStyle name="Comma [0] 4 2 5 3 7 2" xfId="55702"/>
    <cellStyle name="Comma [0] 4 2 5 3 9" xfId="55703"/>
    <cellStyle name="Comma [0] 4 2 5 4" xfId="55704"/>
    <cellStyle name="Comma [0] 4 2 5 4 2" xfId="55705"/>
    <cellStyle name="Comma [0] 5 3 3 3 7" xfId="55706"/>
    <cellStyle name="Comma [0] 4 2 5 4 2 2 2" xfId="55707"/>
    <cellStyle name="Comma [0] 4 2 5 4 2 2 3" xfId="55708"/>
    <cellStyle name="Comma [0] 4 2 5 4 2 2 5" xfId="55709"/>
    <cellStyle name="Comma [0] 4 2 5 4 2 3 2" xfId="55710"/>
    <cellStyle name="Comma [0] 4 2 5 4 2 4" xfId="55711"/>
    <cellStyle name="Comma [0] 4 2 5 4 2 4 2" xfId="55712"/>
    <cellStyle name="Comma [0] 4 2 5 4 2 5" xfId="55713"/>
    <cellStyle name="Comma [0] 4 2 5 4 2 6" xfId="55714"/>
    <cellStyle name="Comma [0] 4 2 5 4 2 7" xfId="55715"/>
    <cellStyle name="Comma [0] 4 2 5 4 3 2 5" xfId="55716"/>
    <cellStyle name="Comma [0] 4 2 5 4 3 3 2" xfId="55717"/>
    <cellStyle name="Comma [0] 4 2 5 4 3 6" xfId="55718"/>
    <cellStyle name="Comma [0] 4 2 5 4 3 7" xfId="55719"/>
    <cellStyle name="Comma [0] 5 3 5 3 7" xfId="55720"/>
    <cellStyle name="Comma [0] 4 2 5 4 4 2 2" xfId="55721"/>
    <cellStyle name="Comma [0] 4 2 5 4 4 5" xfId="55722"/>
    <cellStyle name="Comma [0] 5 3 6 3 7" xfId="55723"/>
    <cellStyle name="Comma [0] 4 2 5 4 5 2 2" xfId="55724"/>
    <cellStyle name="Comma [0] 4 2 5 4 5 5" xfId="55725"/>
    <cellStyle name="Comma [0] 4 3 5 3 7 2" xfId="55726"/>
    <cellStyle name="Comma [0] 4 2 5 5" xfId="55727"/>
    <cellStyle name="Comma [0] 4 2 5 5 2" xfId="55728"/>
    <cellStyle name="Comma [0] 5 4 3 3 7" xfId="55729"/>
    <cellStyle name="Comma [0] 4 2 5 5 2 2 2" xfId="55730"/>
    <cellStyle name="Comma [0] 4 2 5 5 2 2 3" xfId="55731"/>
    <cellStyle name="Comma [0] 4 2 5 5 2 2 5" xfId="55732"/>
    <cellStyle name="Comma [0] 4 2 5 5 2 3 2" xfId="55733"/>
    <cellStyle name="Comma [0] 4 2 5 5 2 4" xfId="55734"/>
    <cellStyle name="Comma [0] 4 2 5 5 2 4 2" xfId="55735"/>
    <cellStyle name="Comma [0] 4 2 5 5 2 5" xfId="55736"/>
    <cellStyle name="Comma [0] 4 2 5 5 2 6" xfId="55737"/>
    <cellStyle name="Comma [0] 4 2 5 5 2 7" xfId="55738"/>
    <cellStyle name="Comma [0] 4 2 5 5 3 4" xfId="55739"/>
    <cellStyle name="Comma [0] 4 9 3 2 2 2 2" xfId="55740"/>
    <cellStyle name="Comma [0] 4 2 5 5 3 5" xfId="55741"/>
    <cellStyle name="Comma [0] 4 2 5 5 3 6" xfId="55742"/>
    <cellStyle name="Comma [0] 4 2 5 5 3 7" xfId="55743"/>
    <cellStyle name="Comma [0] 4 2 5 5 4 2" xfId="55744"/>
    <cellStyle name="Comma [0] 5 4 5 3 7" xfId="55745"/>
    <cellStyle name="Comma [0] 4 2 5 5 4 2 2" xfId="55746"/>
    <cellStyle name="Comma [0] 4 2 5 5 4 3" xfId="55747"/>
    <cellStyle name="Comma [0] 4 2 5 5 4 4" xfId="55748"/>
    <cellStyle name="Comma [0] 4 2 5 5 4 5" xfId="55749"/>
    <cellStyle name="Comma [0] 5 4 6 3 7" xfId="55750"/>
    <cellStyle name="Comma [0] 4 2 5 5 5 2 2" xfId="55751"/>
    <cellStyle name="Comma [0] 4 2 5 5 5 3" xfId="55752"/>
    <cellStyle name="Comma [0] 4 2 5 5 5 4" xfId="55753"/>
    <cellStyle name="Comma [0] 4 2 5 5 5 5" xfId="55754"/>
    <cellStyle name="Comma [0] 4 2 5 5 6 2" xfId="55755"/>
    <cellStyle name="Comma [0] 4 2 5 5 7" xfId="55756"/>
    <cellStyle name="Comma [0] 4 2 5 5 7 2" xfId="55757"/>
    <cellStyle name="Comma [0] 4 2 5 5 8" xfId="55758"/>
    <cellStyle name="Comma [0] 4 2 5 5 9" xfId="55759"/>
    <cellStyle name="Comma [0] 4 2 5 6" xfId="55760"/>
    <cellStyle name="Comma [0] 4 2 5 6 10" xfId="55761"/>
    <cellStyle name="Comma [0] 4 2 5 6 2" xfId="55762"/>
    <cellStyle name="Comma [0] 5 5 3 3 7" xfId="55763"/>
    <cellStyle name="Comma [0] 4 2 5 6 2 2 2" xfId="55764"/>
    <cellStyle name="Comma [0] 4 2 5 6 2 2 3" xfId="55765"/>
    <cellStyle name="Comma [0] 4 2 5 6 2 2 5" xfId="55766"/>
    <cellStyle name="Comma [0] 4 2 5 6 2 3 2" xfId="55767"/>
    <cellStyle name="Comma [0] 4 2 5 6 2 4 2" xfId="55768"/>
    <cellStyle name="Comma [0] 4 2 5 6 2 5" xfId="55769"/>
    <cellStyle name="Comma [0] 4 2 5 6 2 7" xfId="55770"/>
    <cellStyle name="Comma [0] 5 5 4 3 7" xfId="55771"/>
    <cellStyle name="Comma [0] 4 2 9 11 3" xfId="55772"/>
    <cellStyle name="Comma [0] 4 2 5 6 3 2 2" xfId="55773"/>
    <cellStyle name="Comma [0] 4 2 5 6 3 2 5" xfId="55774"/>
    <cellStyle name="Comma [0] 4 2 9 12 3" xfId="55775"/>
    <cellStyle name="Comma [0] 4 2 5 6 3 3 2" xfId="55776"/>
    <cellStyle name="Comma [0] 4 2 5 6 3 4" xfId="55777"/>
    <cellStyle name="Comma [0] 4 2 5 6 3 4 2" xfId="55778"/>
    <cellStyle name="Comma [0] 4 2 5 6 3 5" xfId="55779"/>
    <cellStyle name="Comma [0] 4 2 5 6 3 6" xfId="55780"/>
    <cellStyle name="Comma [0] 4 2 5 6 3 7" xfId="55781"/>
    <cellStyle name="Comma [0] 5 5 6 3 7" xfId="55782"/>
    <cellStyle name="Comma [0] 4 2 5 6 5 2 2" xfId="55783"/>
    <cellStyle name="Comma [0] 4 2 5 6 5 3" xfId="55784"/>
    <cellStyle name="Comma [0] 4 2 5 6 5 4" xfId="55785"/>
    <cellStyle name="Comma [0] 4 2 5 6 5 5" xfId="55786"/>
    <cellStyle name="Comma [0] 4 2 5 6 7 2" xfId="55787"/>
    <cellStyle name="Comma [0] 4 2 5 7" xfId="55788"/>
    <cellStyle name="Comma [0] 4 2 5 7 2" xfId="55789"/>
    <cellStyle name="Comma [0] 5 6 3 3 7" xfId="55790"/>
    <cellStyle name="Comma [0] 4 2 5 7 2 2 2" xfId="55791"/>
    <cellStyle name="Comma [0] 4 2 5 7 2 2 3" xfId="55792"/>
    <cellStyle name="Comma [0] 4 2 5 7 2 2 5" xfId="55793"/>
    <cellStyle name="Comma [0] 5 6 4 3 7" xfId="55794"/>
    <cellStyle name="Comma [0] 4 2 5 7 3 2 2" xfId="55795"/>
    <cellStyle name="Comma [0] 4 2 5 7 3 2 2 2" xfId="55796"/>
    <cellStyle name="Comma [0] 4 2 5 7 3 2 5" xfId="55797"/>
    <cellStyle name="Comma [0] 5 6 6 3 7" xfId="55798"/>
    <cellStyle name="Comma [0] 4 2 6 11 2 3" xfId="55799"/>
    <cellStyle name="Comma [0] 4 2 5 7 5 2 2" xfId="55800"/>
    <cellStyle name="Comma [0] 5 14 3 2" xfId="55801"/>
    <cellStyle name="Comma [0] 4 2 5 8" xfId="55802"/>
    <cellStyle name="Comma [0] 5 14 3 2 2 2" xfId="55803"/>
    <cellStyle name="Comma [0] 4 2 5 8 2 2" xfId="55804"/>
    <cellStyle name="Comma [0] 5 7 3 3 7" xfId="55805"/>
    <cellStyle name="Comma [0] 4 2 5 8 2 2 2" xfId="55806"/>
    <cellStyle name="Comma [0] 4 2 5 8 2 2 2 2" xfId="55807"/>
    <cellStyle name="Comma [0] 4 2 5 8 2 2 3" xfId="55808"/>
    <cellStyle name="Comma [0] 4 2 5 8 2 2 5" xfId="55809"/>
    <cellStyle name="Comma [0] 4 2 5 8 3 2" xfId="55810"/>
    <cellStyle name="Comma [0] 5 7 4 3 7" xfId="55811"/>
    <cellStyle name="Comma [0] 4 2 5 8 3 2 2" xfId="55812"/>
    <cellStyle name="Comma [0] 4 2 5 8 3 2 2 2" xfId="55813"/>
    <cellStyle name="Comma [0] 5 7 5 3 7" xfId="55814"/>
    <cellStyle name="Comma [0] 4 2 5 8 4 2 2" xfId="55815"/>
    <cellStyle name="Comma [0] 5 7 6 3 7" xfId="55816"/>
    <cellStyle name="Comma [0] 4 2 5 8 5 2 2" xfId="55817"/>
    <cellStyle name="Comma [0] 4 2 5 8 6 2" xfId="55818"/>
    <cellStyle name="Comma [0] 4 2 5 8 8" xfId="55819"/>
    <cellStyle name="Comma [0] 4 2 5 8 9" xfId="55820"/>
    <cellStyle name="Comma [0] 5 14 3 3" xfId="55821"/>
    <cellStyle name="Comma [0] 4 9 6 3 4 2" xfId="55822"/>
    <cellStyle name="Comma [0] 4 2 5 9" xfId="55823"/>
    <cellStyle name="Comma [0] 5 14 3 3 2" xfId="55824"/>
    <cellStyle name="Comma [0] 4 2 5 9 2" xfId="55825"/>
    <cellStyle name="Comma [0] 4 2 5 9 2 2" xfId="55826"/>
    <cellStyle name="Comma [0] 5 8 3 3 7" xfId="55827"/>
    <cellStyle name="Comma [0] 4 2 5 9 2 2 2" xfId="55828"/>
    <cellStyle name="Comma [0] 4 2 6" xfId="55829"/>
    <cellStyle name="Comma [0] 4 2 6 10" xfId="55830"/>
    <cellStyle name="Comma [0] 4 2 6 10 2" xfId="55831"/>
    <cellStyle name="Comma [0] 5 6 5 3 6" xfId="55832"/>
    <cellStyle name="Comma [0] 4 2 6 10 2 2" xfId="55833"/>
    <cellStyle name="Comma [0] 4 2 6 10 2 2 2" xfId="55834"/>
    <cellStyle name="Comma [0] 4 2 6 10 2 5" xfId="55835"/>
    <cellStyle name="Comma [0] 4 2 6 10 3" xfId="55836"/>
    <cellStyle name="Comma [0] 4 2 6 10 3 2" xfId="55837"/>
    <cellStyle name="Comma [0] 4 2 6 10 4" xfId="55838"/>
    <cellStyle name="Comma [0] 4 2 6 10 4 2" xfId="55839"/>
    <cellStyle name="Comma [0] 4 2 6 11 2 2 2" xfId="55840"/>
    <cellStyle name="Comma [0] 4 2 6 11 2 4" xfId="55841"/>
    <cellStyle name="Comma [0] 4 2 6 11 2 5" xfId="55842"/>
    <cellStyle name="Comma [0] 4 2 6 11 4 2" xfId="55843"/>
    <cellStyle name="Comma [0] 4 2 6 12" xfId="55844"/>
    <cellStyle name="Comma [0] 4 2 6 13" xfId="55845"/>
    <cellStyle name="Comma [0] 5 6 8 3 6" xfId="55846"/>
    <cellStyle name="Comma [0] 4 2 6 13 2 2" xfId="55847"/>
    <cellStyle name="Comma [0] 4 2 6 2" xfId="55848"/>
    <cellStyle name="Comma [0] 4 2 6 2 10" xfId="55849"/>
    <cellStyle name="Comma [0] 4 2 6 2 2" xfId="55850"/>
    <cellStyle name="Comma [0] 4 2 6 2 2 2 5" xfId="55851"/>
    <cellStyle name="Comma [0] 4 2 6 2 2 4" xfId="55852"/>
    <cellStyle name="Comma [0] 4 2 6 2 2 5" xfId="55853"/>
    <cellStyle name="Comma [0] 4 2 6 2 2 6" xfId="55854"/>
    <cellStyle name="Comma [0] 4 2 6 2 2 7" xfId="55855"/>
    <cellStyle name="Comma [0] 4 2 6 2 3" xfId="55856"/>
    <cellStyle name="Comma [0] 4 2 6 2 3 2 2 2" xfId="55857"/>
    <cellStyle name="Comma [0] 4 2 6 2 4 2" xfId="55858"/>
    <cellStyle name="Comma [0] 4 2 7 8 4 2 2" xfId="55859"/>
    <cellStyle name="Comma [0] 4 2 6 2 4 3" xfId="55860"/>
    <cellStyle name="Comma [0] 4 2 6 2 4 5" xfId="55861"/>
    <cellStyle name="Comma [0] 4 2 6 2 5" xfId="55862"/>
    <cellStyle name="Comma [0] 4 2 6 2 5 2" xfId="55863"/>
    <cellStyle name="Comma [0] 4 2 6 2 5 3" xfId="55864"/>
    <cellStyle name="Comma [0] 4 2 6 2 5 5" xfId="55865"/>
    <cellStyle name="Comma [0] 4 2 6 2 7 2" xfId="55866"/>
    <cellStyle name="Comma [0] 4 2 6 3" xfId="55867"/>
    <cellStyle name="Comma [0] 4 2 6 3 10" xfId="55868"/>
    <cellStyle name="Comma [0] 4 2 6 3 2" xfId="55869"/>
    <cellStyle name="Comma [0] 4 2 6 3 2 2 2 2" xfId="55870"/>
    <cellStyle name="Comma [0] 4 2 6 3 2 2 5" xfId="55871"/>
    <cellStyle name="Comma [0] 4 2 6 3 2 5" xfId="55872"/>
    <cellStyle name="Comma [0] 4 2 6 3 2 6" xfId="55873"/>
    <cellStyle name="Comma [0] 4 2 6 3 2 7" xfId="55874"/>
    <cellStyle name="Comma [0] 4 2 6 3 3 2 2 2" xfId="55875"/>
    <cellStyle name="Comma [0] 4 2 6 3 3 6" xfId="55876"/>
    <cellStyle name="Comma [0] 4 2 6 3 3 7" xfId="55877"/>
    <cellStyle name="Comma [0] 4 2 7 8 5 2 2" xfId="55878"/>
    <cellStyle name="Comma [0] 4 2 6 3 4 3" xfId="55879"/>
    <cellStyle name="Comma [0] 4 2 6 3 4 4" xfId="55880"/>
    <cellStyle name="Comma [0] 4 2 6 3 4 5" xfId="55881"/>
    <cellStyle name="Comma [0] 4 2 6 3 5 3" xfId="55882"/>
    <cellStyle name="Comma [0] 4 2 6 3 5 4" xfId="55883"/>
    <cellStyle name="Comma [0] 4 2 6 3 5 5" xfId="55884"/>
    <cellStyle name="Comma [0] 4 2 6 3 6 2" xfId="55885"/>
    <cellStyle name="Comma [0] 4 2 6 3 7 2" xfId="55886"/>
    <cellStyle name="Comma [0] 4 2 6 3 9" xfId="55887"/>
    <cellStyle name="Comma [0] 4 2 6 4" xfId="55888"/>
    <cellStyle name="Comma [0] 4 2 6 4 10" xfId="55889"/>
    <cellStyle name="Comma [0] 4 2 6 4 2" xfId="55890"/>
    <cellStyle name="Comma [0] 4 2 6 4 2 2 2" xfId="55891"/>
    <cellStyle name="Comma [0] 4 2 6 4 2 2 2 2" xfId="55892"/>
    <cellStyle name="Comma [0] 4 2 6 4 2 2 3" xfId="55893"/>
    <cellStyle name="Comma [0] 4 2 6 4 2 2 5" xfId="55894"/>
    <cellStyle name="Comma [0] 4 2 6 4 2 3 2" xfId="55895"/>
    <cellStyle name="Comma [0] 4 2 6 4 2 4 2" xfId="55896"/>
    <cellStyle name="Comma [0] 4 2 6 4 2 5" xfId="55897"/>
    <cellStyle name="Comma [0] 4 2 6 4 2 6" xfId="55898"/>
    <cellStyle name="Comma [0] 4 2 6 4 2 7" xfId="55899"/>
    <cellStyle name="Comma [0] 4 2 6 4 3 2 2 2" xfId="55900"/>
    <cellStyle name="Comma [0] 4 2 6 4 3 2 5" xfId="55901"/>
    <cellStyle name="Comma [0] 4 2 6 4 3 3 2" xfId="55902"/>
    <cellStyle name="Comma [0] 4 2 6 4 3 4 2" xfId="55903"/>
    <cellStyle name="Comma [0] 4 2 6 4 3 6" xfId="55904"/>
    <cellStyle name="Comma [0] 4 2 6 4 3 7" xfId="55905"/>
    <cellStyle name="Comma [0] 4 2 6 4 4 2 2" xfId="55906"/>
    <cellStyle name="Comma [0] 4 2 6 4 4 5" xfId="55907"/>
    <cellStyle name="Comma [0] 4 2 6 4 5 2 2" xfId="55908"/>
    <cellStyle name="Comma [0] 4 2 6 4 5 3" xfId="55909"/>
    <cellStyle name="Comma [0] 4 2 6 4 5 4" xfId="55910"/>
    <cellStyle name="Comma [0] 4 2 6 4 5 5" xfId="55911"/>
    <cellStyle name="Comma [0] 4 2 6 4 7 2" xfId="55912"/>
    <cellStyle name="Comma [0] 4 2 6 5" xfId="55913"/>
    <cellStyle name="Comma [0] 4 2 6 5 2" xfId="55914"/>
    <cellStyle name="Comma [0] 4 2 6 5 2 2 2" xfId="55915"/>
    <cellStyle name="Comma [0] 4 2 6 5 2 2 2 2" xfId="55916"/>
    <cellStyle name="Comma [0] 4 2 6 5 2 2 3" xfId="55917"/>
    <cellStyle name="Comma [0] 4 2 6 5 2 2 5" xfId="55918"/>
    <cellStyle name="Comma [0] 4 2 6 5 2 3 2" xfId="55919"/>
    <cellStyle name="Comma [0] 4 2 6 5 2 4 2" xfId="55920"/>
    <cellStyle name="Comma [0] 4 2 6 5 2 5" xfId="55921"/>
    <cellStyle name="Comma [0] 4 2 6 5 2 6" xfId="55922"/>
    <cellStyle name="Comma [0] 4 3 8 10 4 2" xfId="55923"/>
    <cellStyle name="Comma [0] 4 2 6 5 2 7" xfId="55924"/>
    <cellStyle name="Comma [0] 4 2 6 5 3 2 2" xfId="55925"/>
    <cellStyle name="Comma [0] 4 2 6 5 3 2 2 2" xfId="55926"/>
    <cellStyle name="Comma [0] 4 2 6 5 3 3 2" xfId="55927"/>
    <cellStyle name="Comma [0] 4 2 6 5 3 4" xfId="55928"/>
    <cellStyle name="Comma [0] 4 2 6 5 3 4 2" xfId="55929"/>
    <cellStyle name="Comma [0] 4 9 3 3 2 2 2" xfId="55930"/>
    <cellStyle name="Comma [0] 4 2 6 5 3 5" xfId="55931"/>
    <cellStyle name="Comma [0] 4 2 6 5 3 6" xfId="55932"/>
    <cellStyle name="Comma [0] 4 2 6 5 3 7" xfId="55933"/>
    <cellStyle name="Comma [0] 4 2 6 5 4 2" xfId="55934"/>
    <cellStyle name="Comma [0] 4 2 6 5 4 2 2" xfId="55935"/>
    <cellStyle name="Comma [0] 4 2 6 5 4 3" xfId="55936"/>
    <cellStyle name="Comma [0] 4 2 6 5 4 4" xfId="55937"/>
    <cellStyle name="Comma [0] 4 2 6 5 4 5" xfId="55938"/>
    <cellStyle name="Comma [0] 4 2 6 5 5 2 2" xfId="55939"/>
    <cellStyle name="Comma [0] 5 8 4 2 2 2 2" xfId="55940"/>
    <cellStyle name="Comma [0] 4 2 6 5 5 3" xfId="55941"/>
    <cellStyle name="Comma [0] 4 2 6 5 5 4" xfId="55942"/>
    <cellStyle name="Comma [0] 4 2 6 5 5 5" xfId="55943"/>
    <cellStyle name="Comma [0] 4 2 6 5 6 2" xfId="55944"/>
    <cellStyle name="Comma [0] 4 2 6 5 7" xfId="55945"/>
    <cellStyle name="Comma [0] 4 2 6 5 7 2" xfId="55946"/>
    <cellStyle name="Comma [0] 4 2 6 5 8" xfId="55947"/>
    <cellStyle name="Comma [0] 4 2 6 6" xfId="55948"/>
    <cellStyle name="Comma [0] 4 2 6 6 2" xfId="55949"/>
    <cellStyle name="Comma [0] 4 2 6 6 2 2 2" xfId="55950"/>
    <cellStyle name="Comma [0] 4 2 6 6 2 2 2 2" xfId="55951"/>
    <cellStyle name="Comma [0] 4 2 6 6 2 2 3" xfId="55952"/>
    <cellStyle name="Comma [0] 4 2 6 6 2 2 5" xfId="55953"/>
    <cellStyle name="Comma [0] 4 2 6 6 2 3 2" xfId="55954"/>
    <cellStyle name="Comma [0] 4 2 6 6 2 4 2" xfId="55955"/>
    <cellStyle name="Comma [0] 4 2 6 6 2 5" xfId="55956"/>
    <cellStyle name="Comma [0] 4 2 6 6 2 7" xfId="55957"/>
    <cellStyle name="Comma [0] 4 2 6 6 3 2 2 2" xfId="55958"/>
    <cellStyle name="Comma [0] 4 2 6 6 3 4 2" xfId="55959"/>
    <cellStyle name="Comma [0] 4 2 6 6 3 7" xfId="55960"/>
    <cellStyle name="Comma [0] 4 2 6 6 5 2 2" xfId="55961"/>
    <cellStyle name="Comma [0] 4 2 6 6 5 3" xfId="55962"/>
    <cellStyle name="Comma [0] 4 2 6 6 5 4" xfId="55963"/>
    <cellStyle name="Comma [0] 4 2 6 6 5 5" xfId="55964"/>
    <cellStyle name="Comma [0] 4 2 6 6 7 2" xfId="55965"/>
    <cellStyle name="Comma [0] 4 2 6 7" xfId="55966"/>
    <cellStyle name="Comma [0] 4 2 6 7 10" xfId="55967"/>
    <cellStyle name="Comma [0] 4 2 6 7 2" xfId="55968"/>
    <cellStyle name="Comma [0] 4 2 6 7 2 2 2" xfId="55969"/>
    <cellStyle name="Comma [0] 4 2 6 7 2 2 3" xfId="55970"/>
    <cellStyle name="Comma [0] 4 2 6 7 2 2 5" xfId="55971"/>
    <cellStyle name="Comma [0] 4 2 6 7 2 3 2" xfId="55972"/>
    <cellStyle name="Comma [0] 4 2 6 7 2 4 2" xfId="55973"/>
    <cellStyle name="Comma [0] 4 2 6 7 3 2 2" xfId="55974"/>
    <cellStyle name="Comma [0] 4 2 6 7 3 2 5" xfId="55975"/>
    <cellStyle name="Comma [0] 4 2 6 7 3 3 2" xfId="55976"/>
    <cellStyle name="Comma [0] 4 2 6 7 3 4" xfId="55977"/>
    <cellStyle name="Comma [0] 4 2 6 7 3 4 2" xfId="55978"/>
    <cellStyle name="Comma [0] 4 2 6 7 3 6" xfId="55979"/>
    <cellStyle name="Comma [0] 4 2 6 7 3 7" xfId="55980"/>
    <cellStyle name="Comma [0] 4 2 6 7 5 2 2" xfId="55981"/>
    <cellStyle name="Comma [0] 4 2 6 7 5 5" xfId="55982"/>
    <cellStyle name="Comma [0] 5 14 4 2" xfId="55983"/>
    <cellStyle name="Comma [0] 4 2 6 8" xfId="55984"/>
    <cellStyle name="Comma [0] 5 14 4 2 2" xfId="55985"/>
    <cellStyle name="Comma [0] 4 2 6 8 2" xfId="55986"/>
    <cellStyle name="Comma [0] 4 2 6 8 2 2" xfId="55987"/>
    <cellStyle name="Comma [0] 4 2 6 8 2 2 2" xfId="55988"/>
    <cellStyle name="Comma [0] 4 2 6 8 2 2 3" xfId="55989"/>
    <cellStyle name="Comma [0] 4 2 6 8 2 2 5" xfId="55990"/>
    <cellStyle name="Comma [0] 4 2 6 8 2 3" xfId="55991"/>
    <cellStyle name="Comma [0] 4 2 6 8 2 3 2" xfId="55992"/>
    <cellStyle name="Comma [0] 4 2 6 8 2 4 2" xfId="55993"/>
    <cellStyle name="Comma [0] 4 2 6 8 3 2" xfId="55994"/>
    <cellStyle name="Comma [0] 4 2 6 8 3 2 2" xfId="55995"/>
    <cellStyle name="Comma [0] 4 2 6 8 3 2 5" xfId="55996"/>
    <cellStyle name="Comma [0] 4 2 6 8 3 3" xfId="55997"/>
    <cellStyle name="Comma [0] 4 2 6 8 3 3 2" xfId="55998"/>
    <cellStyle name="Comma [0] 4 2 6 8 3 4" xfId="55999"/>
    <cellStyle name="Comma [0] 4 2 6 8 3 4 2" xfId="56000"/>
    <cellStyle name="Comma [0] 4 2 6 8 3 6" xfId="56001"/>
    <cellStyle name="Comma [0] 4 2 6 8 3 7" xfId="56002"/>
    <cellStyle name="Comma [0] 4 2 6 8 4 2 2" xfId="56003"/>
    <cellStyle name="Comma [0] 4 2 6 8 4 3" xfId="56004"/>
    <cellStyle name="Comma [0] 4 2 6 8 4 4" xfId="56005"/>
    <cellStyle name="Comma [0] 4 2 6 8 5 2 2" xfId="56006"/>
    <cellStyle name="Comma [0] 4 2 6 8 5 5" xfId="56007"/>
    <cellStyle name="Comma [0] 4 2 6 8 6 2" xfId="56008"/>
    <cellStyle name="Comma [0] 4 2 6 8 8" xfId="56009"/>
    <cellStyle name="Comma [0] 5 14 4 3" xfId="56010"/>
    <cellStyle name="Comma [0] 4 2 6 9" xfId="56011"/>
    <cellStyle name="Comma [0] 4 2 6 9 2" xfId="56012"/>
    <cellStyle name="Comma [0] 4 2 6 9 2 2" xfId="56013"/>
    <cellStyle name="Comma [0] 4 2 6 9 2 2 2" xfId="56014"/>
    <cellStyle name="Comma [0] 4 2 6 9 2 3" xfId="56015"/>
    <cellStyle name="Comma [0] 4 2 6 9 2 4" xfId="56016"/>
    <cellStyle name="Comma [0] 4 2 7" xfId="56017"/>
    <cellStyle name="Comma [0] 4 2 7 10" xfId="56018"/>
    <cellStyle name="Comma [0] 4 2 7 10 2" xfId="56019"/>
    <cellStyle name="Comma [0] 4 2 7 10 2 2 2" xfId="56020"/>
    <cellStyle name="Comma [0] 4 2 7 10 7" xfId="56021"/>
    <cellStyle name="Comma [0] 4 2 7 11" xfId="56022"/>
    <cellStyle name="Comma [0] 4 2 7 11 2" xfId="56023"/>
    <cellStyle name="Comma [0] 4 2 7 11 2 2 2" xfId="56024"/>
    <cellStyle name="Comma [0] 4 2 7 11 4" xfId="56025"/>
    <cellStyle name="Comma [0] 4 2 7 11 5" xfId="56026"/>
    <cellStyle name="Comma [0] 4 2 7 11 6" xfId="56027"/>
    <cellStyle name="Comma [0] 4 2 7 11 7" xfId="56028"/>
    <cellStyle name="Comma [0] 4 2 7 12" xfId="56029"/>
    <cellStyle name="Comma [0] 4 2 7 12 2" xfId="56030"/>
    <cellStyle name="Comma [0] 4 2 7 12 4" xfId="56031"/>
    <cellStyle name="Comma [0] 4 2 7 12 5" xfId="56032"/>
    <cellStyle name="Comma [0] 4 2 7 13" xfId="56033"/>
    <cellStyle name="Comma [0] 4 2 7 13 2" xfId="56034"/>
    <cellStyle name="Comma [0] 4 2 7 13 3" xfId="56035"/>
    <cellStyle name="Comma [0] 4 2 7 13 4" xfId="56036"/>
    <cellStyle name="Comma [0] 4 2 7 13 5" xfId="56037"/>
    <cellStyle name="Comma [0] 4 2 7 2" xfId="56038"/>
    <cellStyle name="Comma [0] 4 2 7 2 2" xfId="56039"/>
    <cellStyle name="Comma [0] 4 2 7 2 2 2 2 2" xfId="56040"/>
    <cellStyle name="Comma [0] 4 2 7 2 2 2 5" xfId="56041"/>
    <cellStyle name="Comma [0] 4 2 7 2 3" xfId="56042"/>
    <cellStyle name="Comma [0] 4 2 7 2 3 2 2 2" xfId="56043"/>
    <cellStyle name="Comma [0] 4 2 7 2 3 5" xfId="56044"/>
    <cellStyle name="Comma [0] 4 2 7 2 3 6" xfId="56045"/>
    <cellStyle name="Comma [0] 4 2 7 2 3 7" xfId="56046"/>
    <cellStyle name="Comma [0] 4 2 7 2 4 5" xfId="56047"/>
    <cellStyle name="Comma [0] 4 2 7 2 5" xfId="56048"/>
    <cellStyle name="Comma [0] 4 2 7 2 5 5" xfId="56049"/>
    <cellStyle name="Comma [0] 4 3 3 5 3 2 2 2" xfId="56050"/>
    <cellStyle name="Comma [0] 4 2 7 3" xfId="56051"/>
    <cellStyle name="Comma [0] 4 2 8 4 4 3" xfId="56052"/>
    <cellStyle name="Comma [0] 4 2 7 3 10" xfId="56053"/>
    <cellStyle name="Comma [0] 4 2 7 3 2" xfId="56054"/>
    <cellStyle name="Comma [0] 4 8 2 8" xfId="56055"/>
    <cellStyle name="Comma [0] 4 2 7 3 2 2 2" xfId="56056"/>
    <cellStyle name="Comma [0] 4 8 2 9" xfId="56057"/>
    <cellStyle name="Comma [0] 4 2 7 3 2 2 3" xfId="56058"/>
    <cellStyle name="Comma [0] 4 2 7 3 2 2 5" xfId="56059"/>
    <cellStyle name="Comma [0] 4 8 3 8" xfId="56060"/>
    <cellStyle name="Comma [0] 4 2 7 3 2 3 2" xfId="56061"/>
    <cellStyle name="Comma [0] 4 8 4 8" xfId="56062"/>
    <cellStyle name="Comma [0] 4 2 7 3 2 4 2" xfId="56063"/>
    <cellStyle name="Comma [0] 4 9 2 8" xfId="56064"/>
    <cellStyle name="Comma [0] 4 2 7 3 3 2 2" xfId="56065"/>
    <cellStyle name="Comma [0] 4 9 3 8" xfId="56066"/>
    <cellStyle name="Comma [0] 4 2 7 3 3 3 2" xfId="56067"/>
    <cellStyle name="Comma [0] 4 2 7 3 3 4" xfId="56068"/>
    <cellStyle name="Comma [0] 4 9 4 8" xfId="56069"/>
    <cellStyle name="Comma [0] 4 2 7 3 3 4 2" xfId="56070"/>
    <cellStyle name="Comma [0] 4 2 7 3 3 5" xfId="56071"/>
    <cellStyle name="Comma [0] 4 2 7 3 3 6" xfId="56072"/>
    <cellStyle name="Comma [0] 4 2 7 3 3 7" xfId="56073"/>
    <cellStyle name="Comma [0] 4 2 7 3 4 2" xfId="56074"/>
    <cellStyle name="Comma [0] 4 2 7 3 4 2 2" xfId="56075"/>
    <cellStyle name="Comma [0] 4 2 7 3 4 3" xfId="56076"/>
    <cellStyle name="Comma [0] 4 2 7 3 4 4" xfId="56077"/>
    <cellStyle name="Comma [0] 4 2 7 3 4 5" xfId="56078"/>
    <cellStyle name="Comma [0] 4 2 7 3 5 2" xfId="56079"/>
    <cellStyle name="Comma [0] 4 2 7 3 5 2 2" xfId="56080"/>
    <cellStyle name="Comma [0] 4 2 7 3 5 3" xfId="56081"/>
    <cellStyle name="Comma [0] 4 2 7 3 5 4" xfId="56082"/>
    <cellStyle name="Comma [0] 4 2 7 3 5 5" xfId="56083"/>
    <cellStyle name="Comma [0] 4 2 7 3 6 2" xfId="56084"/>
    <cellStyle name="Comma [0] 4 2 7 3 7" xfId="56085"/>
    <cellStyle name="Comma [0] 4 2 7 3 7 2" xfId="56086"/>
    <cellStyle name="Comma [0] 4 2 7 3 8" xfId="56087"/>
    <cellStyle name="Comma [0] 4 2 7 3 9" xfId="56088"/>
    <cellStyle name="Comma [0] 4 2 7 4" xfId="56089"/>
    <cellStyle name="Comma [0] 4 2 7 4 2" xfId="56090"/>
    <cellStyle name="Comma [0] 5 8 2 8" xfId="56091"/>
    <cellStyle name="Comma [0] 4 2 7 4 2 2 2" xfId="56092"/>
    <cellStyle name="Comma [0] 5 8 2 9" xfId="56093"/>
    <cellStyle name="Comma [0] 4 2 7 4 2 2 3" xfId="56094"/>
    <cellStyle name="Comma [0] 4 2 7 4 2 2 5" xfId="56095"/>
    <cellStyle name="Comma [0] 5 8 3 8" xfId="56096"/>
    <cellStyle name="Comma [0] 4 2 7 4 2 3 2" xfId="56097"/>
    <cellStyle name="Comma [0] 5 8 4 8" xfId="56098"/>
    <cellStyle name="Comma [0] 4 2 7 4 2 4 2" xfId="56099"/>
    <cellStyle name="Comma [0] 4 2 7 4 2 5" xfId="56100"/>
    <cellStyle name="Comma [0] 4 2 7 4 2 6" xfId="56101"/>
    <cellStyle name="Comma [0] 4 2 7 4 2 7" xfId="56102"/>
    <cellStyle name="Comma [0] 4 2 7 4 3 2 2 2" xfId="56103"/>
    <cellStyle name="Comma [0] 4 2 7 4 3 2 5" xfId="56104"/>
    <cellStyle name="Comma [0] 4 2 7 4 3 3 2" xfId="56105"/>
    <cellStyle name="Comma [0] 4 2 7 4 3 4" xfId="56106"/>
    <cellStyle name="Comma [0] 4 2 7 4 3 4 2" xfId="56107"/>
    <cellStyle name="Comma [0] 4 2 7 4 3 5" xfId="56108"/>
    <cellStyle name="Comma [0] 4 2 7 4 3 6" xfId="56109"/>
    <cellStyle name="Comma [0] 4 2 7 4 3 7" xfId="56110"/>
    <cellStyle name="Comma [0] 4 2 7 4 4" xfId="56111"/>
    <cellStyle name="Comma [0] 4 2 7 4 4 2" xfId="56112"/>
    <cellStyle name="Comma [0] 4 2 7 4 4 4" xfId="56113"/>
    <cellStyle name="Comma [0] 4 2 7 4 4 5" xfId="56114"/>
    <cellStyle name="Comma [0] 4 2 7 4 5" xfId="56115"/>
    <cellStyle name="Comma [0] 4 2 7 4 5 3" xfId="56116"/>
    <cellStyle name="Comma [0] 4 2 7 4 5 4" xfId="56117"/>
    <cellStyle name="Comma [0] 4 2 7 4 5 5" xfId="56118"/>
    <cellStyle name="Comma [0] 4 2 7 4 6 2" xfId="56119"/>
    <cellStyle name="Comma [0] 4 2 7 4 7" xfId="56120"/>
    <cellStyle name="Comma [0] 4 2 7 4 7 2" xfId="56121"/>
    <cellStyle name="Comma [0] 4 2 7 4 8" xfId="56122"/>
    <cellStyle name="Comma [0] 4 2 7 5" xfId="56123"/>
    <cellStyle name="Comma [0] 4 2 7 5 10" xfId="56124"/>
    <cellStyle name="Comma [0] 4 2 7 5 2 2 2" xfId="56125"/>
    <cellStyle name="Comma [0] 4 2 7 5 2 2 2 2" xfId="56126"/>
    <cellStyle name="Comma [0] 4 2 7 5 2 2 3" xfId="56127"/>
    <cellStyle name="Comma [0] 4 2 7 5 2 2 5" xfId="56128"/>
    <cellStyle name="Comma [0] 4 2 7 5 2 3 2" xfId="56129"/>
    <cellStyle name="Comma [0] 4 2 7 5 2 4" xfId="56130"/>
    <cellStyle name="Comma [0] 4 2 7 5 2 4 2" xfId="56131"/>
    <cellStyle name="Comma [0] 4 2 7 5 2 5" xfId="56132"/>
    <cellStyle name="Comma [0] 4 2 7 5 2 6" xfId="56133"/>
    <cellStyle name="Comma [0] 4 2 7 5 2 7" xfId="56134"/>
    <cellStyle name="Comma [0] 4 2 7 5 3 2 2" xfId="56135"/>
    <cellStyle name="Comma [0] 4 2 7 5 3 2 2 2" xfId="56136"/>
    <cellStyle name="Comma [0] 4 2 7 5 3 2 5" xfId="56137"/>
    <cellStyle name="Comma [0] 4 2 7 5 3 3 2" xfId="56138"/>
    <cellStyle name="Comma [0] 4 2 7 5 3 4" xfId="56139"/>
    <cellStyle name="Comma [0] 4 2 7 5 3 4 2" xfId="56140"/>
    <cellStyle name="Comma [0] 4 2 7 5 3 5" xfId="56141"/>
    <cellStyle name="Comma [0] 4 2 7 5 3 6" xfId="56142"/>
    <cellStyle name="Comma [0] 4 2 7 5 3 7" xfId="56143"/>
    <cellStyle name="Comma [0] 4 2 7 5 4" xfId="56144"/>
    <cellStyle name="Comma [0] 4 2 7 5 4 2" xfId="56145"/>
    <cellStyle name="Comma [0] 4 2 7 5 4 4" xfId="56146"/>
    <cellStyle name="Comma [0] 4 2 7 5 4 5" xfId="56147"/>
    <cellStyle name="Comma [0] 4 2 7 5 5" xfId="56148"/>
    <cellStyle name="Comma [0] 5 8 4 3 2 2 2" xfId="56149"/>
    <cellStyle name="Comma [0] 4 2 7 5 5 3" xfId="56150"/>
    <cellStyle name="Comma [0] 4 2 7 5 5 4" xfId="56151"/>
    <cellStyle name="Comma [0] 4 2 7 5 5 5" xfId="56152"/>
    <cellStyle name="Comma [0] 4 2 7 5 6" xfId="56153"/>
    <cellStyle name="Comma [0] 4 2 7 5 6 2" xfId="56154"/>
    <cellStyle name="Comma [0] 4 2 7 5 7" xfId="56155"/>
    <cellStyle name="Comma [0] 4 2 7 5 7 2" xfId="56156"/>
    <cellStyle name="Comma [0] 4 2 7 5 8" xfId="56157"/>
    <cellStyle name="Comma [0] 4 2 7 6" xfId="56158"/>
    <cellStyle name="Comma [0] 4 2 7 6 10" xfId="56159"/>
    <cellStyle name="Comma [0] 4 2 7 6 2" xfId="56160"/>
    <cellStyle name="Comma [0] 4 2 7 6 2 6" xfId="56161"/>
    <cellStyle name="Comma [0] 4 2 7 6 2 7" xfId="56162"/>
    <cellStyle name="Comma [0] 4 2 7 6 3" xfId="56163"/>
    <cellStyle name="Comma [0] 4 2 7 6 3 4" xfId="56164"/>
    <cellStyle name="Comma [0] 4 2 7 6 3 5" xfId="56165"/>
    <cellStyle name="Comma [0] 4 2 7 6 3 7" xfId="56166"/>
    <cellStyle name="Comma [0] 4 2 7 6 5 3" xfId="56167"/>
    <cellStyle name="Comma [0] 4 2 7 6 5 4" xfId="56168"/>
    <cellStyle name="Comma [0] 4 2 7 6 5 5" xfId="56169"/>
    <cellStyle name="Comma [0] 4 2 7 6 7 2" xfId="56170"/>
    <cellStyle name="Comma [0] 4 2 7 7" xfId="56171"/>
    <cellStyle name="Comma [0] 4 2 7 7 10" xfId="56172"/>
    <cellStyle name="Comma [0] 4 2 7 7 2" xfId="56173"/>
    <cellStyle name="Comma [0] 4 2 7 7 2 2 3" xfId="56174"/>
    <cellStyle name="Comma [0] 4 2 7 7 2 2 5" xfId="56175"/>
    <cellStyle name="Comma [0] 4 2 7 7 2 3 2" xfId="56176"/>
    <cellStyle name="Comma [0] 4 2 7 7 2 4 2" xfId="56177"/>
    <cellStyle name="Comma [0] 4 2 7 7 3" xfId="56178"/>
    <cellStyle name="Comma [0] 4 2 7 7 3 3 2" xfId="56179"/>
    <cellStyle name="Comma [0] 4 2 7 7 3 4 2" xfId="56180"/>
    <cellStyle name="Comma [0] 4 2 7 7 3 6" xfId="56181"/>
    <cellStyle name="Comma [0] 4 2 7 7 3 7" xfId="56182"/>
    <cellStyle name="Comma [0] 4 2 7 7 5 5" xfId="56183"/>
    <cellStyle name="Comma [0] 5 14 5 2" xfId="56184"/>
    <cellStyle name="Comma [0] 4 2 7 8" xfId="56185"/>
    <cellStyle name="Comma [0] 5 14 5 2 2" xfId="56186"/>
    <cellStyle name="Comma [0] 4 2 7 8 2" xfId="56187"/>
    <cellStyle name="Comma [0] 4 2 7 8 2 2" xfId="56188"/>
    <cellStyle name="Comma [0] 4 2 7 8 2 2 2" xfId="56189"/>
    <cellStyle name="Comma [0] 4 2 7 8 2 2 3" xfId="56190"/>
    <cellStyle name="Comma [0] 4 2 7 8 2 2 4" xfId="56191"/>
    <cellStyle name="Comma [0] 4 2 7 8 2 2 5" xfId="56192"/>
    <cellStyle name="Comma [0] 4 2 7 8 2 3" xfId="56193"/>
    <cellStyle name="Comma [0] 4 2 7 8 2 3 2" xfId="56194"/>
    <cellStyle name="Comma [0] 4 2 7 8 2 4 2" xfId="56195"/>
    <cellStyle name="Comma [0] 4 2 7 8 3" xfId="56196"/>
    <cellStyle name="Comma [0] 4 2 7 8 3 2" xfId="56197"/>
    <cellStyle name="Comma [0] 4 2 7 8 3 2 2" xfId="56198"/>
    <cellStyle name="Comma [0] 4 2 7 8 3 2 4" xfId="56199"/>
    <cellStyle name="Comma [0] 4 2 7 8 3 2 5" xfId="56200"/>
    <cellStyle name="Comma [0] 4 2 7 8 3 3" xfId="56201"/>
    <cellStyle name="Comma [0] 4 2 7 8 3 3 2" xfId="56202"/>
    <cellStyle name="Comma [0] 4 2 7 8 3 4" xfId="56203"/>
    <cellStyle name="Comma [0] 4 2 7 8 3 4 2" xfId="56204"/>
    <cellStyle name="Comma [0] 4 2 7 8 3 6" xfId="56205"/>
    <cellStyle name="Comma [0] 4 2 7 8 3 7" xfId="56206"/>
    <cellStyle name="Comma [0] 4 2 7 8 4 3" xfId="56207"/>
    <cellStyle name="Comma [0] 4 2 7 8 4 4" xfId="56208"/>
    <cellStyle name="Comma [0] 4 2 7 8 5 5" xfId="56209"/>
    <cellStyle name="Comma [0] 4 2 7 8 6 2" xfId="56210"/>
    <cellStyle name="Comma [0] 4 2 7 8 8" xfId="56211"/>
    <cellStyle name="Comma [0] 5 14 5 3" xfId="56212"/>
    <cellStyle name="Comma [0] 4 2 7 9" xfId="56213"/>
    <cellStyle name="Comma [0] 4 2 7 9 2" xfId="56214"/>
    <cellStyle name="Comma [0] 4 2 7 9 2 2" xfId="56215"/>
    <cellStyle name="Comma [0] 4 2 7 9 2 2 2" xfId="56216"/>
    <cellStyle name="Comma [0] 4 2 7 9 2 3" xfId="56217"/>
    <cellStyle name="Comma [0] 4 2 7 9 2 4" xfId="56218"/>
    <cellStyle name="Comma [0] 4 2 8 10 2" xfId="56219"/>
    <cellStyle name="Comma [0] 4 2 8 10 2 3" xfId="56220"/>
    <cellStyle name="Comma [0] 4 2 8 10 3" xfId="56221"/>
    <cellStyle name="Comma [0] 4 2 8 10 4" xfId="56222"/>
    <cellStyle name="Comma [0] 4 2 8 10 5" xfId="56223"/>
    <cellStyle name="Comma [0] 4 2 8 10 7" xfId="56224"/>
    <cellStyle name="Comma [0] 4 2 8 11" xfId="56225"/>
    <cellStyle name="Comma [0] 4 2 8 11 2" xfId="56226"/>
    <cellStyle name="Comma [0] 4 2 8 11 3" xfId="56227"/>
    <cellStyle name="Comma [0] 4 2 8 11 4" xfId="56228"/>
    <cellStyle name="Comma [0] 4 2 8 11 5" xfId="56229"/>
    <cellStyle name="Comma [0] 4 2 8 12" xfId="56230"/>
    <cellStyle name="Comma [0] 4 2 8 12 2" xfId="56231"/>
    <cellStyle name="Comma [0] 4 2 8 12 2 2" xfId="56232"/>
    <cellStyle name="Comma [0] 4 2 8 12 3" xfId="56233"/>
    <cellStyle name="Comma [0] 4 2 8 12 4" xfId="56234"/>
    <cellStyle name="Comma [0] 4 2 8 12 5" xfId="56235"/>
    <cellStyle name="Comma [0] 4 2 8 13" xfId="56236"/>
    <cellStyle name="Comma [0] 4 2 8 13 2" xfId="56237"/>
    <cellStyle name="Comma [0] 4 2 8 14" xfId="56238"/>
    <cellStyle name="Comma [0] 4 2 8 14 2" xfId="56239"/>
    <cellStyle name="Comma [0] 4 2 8 15" xfId="56240"/>
    <cellStyle name="Comma [0] 4 2 8 16" xfId="56241"/>
    <cellStyle name="Comma [0] 4 2 8 17" xfId="56242"/>
    <cellStyle name="Comma [0] 4 2 8 2" xfId="56243"/>
    <cellStyle name="Comma [0] 4 2 8 2 2" xfId="56244"/>
    <cellStyle name="Comma [0] 4 2 8 2 2 2 2" xfId="56245"/>
    <cellStyle name="Comma [0] 4 2 8 2 2 2 2 2" xfId="56246"/>
    <cellStyle name="Comma [0] 4 2 8 2 2 2 3" xfId="56247"/>
    <cellStyle name="Comma [0] 4 2 8 2 2 2 5" xfId="56248"/>
    <cellStyle name="Comma [0] 4 2 8 2 2 3 2" xfId="56249"/>
    <cellStyle name="Comma [0] 4 2 8 2 2 4" xfId="56250"/>
    <cellStyle name="Comma [0] 4 2 8 2 2 4 2" xfId="56251"/>
    <cellStyle name="Comma [0] 4 2 8 2 2 6" xfId="56252"/>
    <cellStyle name="Comma [0] 4 2 8 2 2 7" xfId="56253"/>
    <cellStyle name="Comma [0] 4 2 8 2 3" xfId="56254"/>
    <cellStyle name="Comma [0] 4 2 8 2 3 2 2" xfId="56255"/>
    <cellStyle name="Comma [0] 4 2 8 2 3 2 2 2" xfId="56256"/>
    <cellStyle name="Comma [0] 4 2 8 2 3 3 2" xfId="56257"/>
    <cellStyle name="Comma [0] 4 2 8 2 3 4" xfId="56258"/>
    <cellStyle name="Comma [0] 4 2 8 2 3 4 2" xfId="56259"/>
    <cellStyle name="Comma [0] 4 2 8 2 3 5" xfId="56260"/>
    <cellStyle name="Comma [0] 4 2 8 2 3 6" xfId="56261"/>
    <cellStyle name="Comma [0] 4 2 8 2 3 7" xfId="56262"/>
    <cellStyle name="Comma [0] 4 2 8 2 4 2" xfId="56263"/>
    <cellStyle name="Comma [0] 4 2 8 2 4 2 2" xfId="56264"/>
    <cellStyle name="Comma [0] 4 2 8 2 4 3" xfId="56265"/>
    <cellStyle name="Comma [0] 4 2 8 2 4 4" xfId="56266"/>
    <cellStyle name="Comma [0] 4 2 8 2 5" xfId="56267"/>
    <cellStyle name="Comma [0] 4 2 8 2 5 2" xfId="56268"/>
    <cellStyle name="Comma [0] 4 2 8 2 5 2 2" xfId="56269"/>
    <cellStyle name="Comma [0] 4 2 8 2 5 3" xfId="56270"/>
    <cellStyle name="Comma [0] 4 2 8 2 5 4" xfId="56271"/>
    <cellStyle name="Comma [0] 4 3 4 18" xfId="56272"/>
    <cellStyle name="Comma [0] 4 2 8 2 6 2" xfId="56273"/>
    <cellStyle name="Comma [0] 4 2 8 2 7" xfId="56274"/>
    <cellStyle name="Comma [0] 4 2 8 2 7 2" xfId="56275"/>
    <cellStyle name="Comma [0] 4 2 8 2 8" xfId="56276"/>
    <cellStyle name="Comma [0] 4 2 8 2 9" xfId="56277"/>
    <cellStyle name="Comma [0] 4 2 8 3" xfId="56278"/>
    <cellStyle name="Comma [0] 4 2 8 3 10" xfId="56279"/>
    <cellStyle name="Comma [0] 4 2 8 3 2" xfId="56280"/>
    <cellStyle name="Comma [0] 4 2 8 3 2 5" xfId="56281"/>
    <cellStyle name="Comma [0] 4 2 8 3 2 6" xfId="56282"/>
    <cellStyle name="Comma [0] 4 2 8 3 2 7" xfId="56283"/>
    <cellStyle name="Comma [0] 4 2 8 3 3 2 2" xfId="56284"/>
    <cellStyle name="Comma [0] 4 2 8 3 3 2 2 2" xfId="56285"/>
    <cellStyle name="Comma [0] 4 2 8 3 3 3 2" xfId="56286"/>
    <cellStyle name="Comma [0] 4 2 8 3 3 4" xfId="56287"/>
    <cellStyle name="Comma [0] 4 2 8 3 3 4 2" xfId="56288"/>
    <cellStyle name="Comma [0] 4 2 8 3 3 5" xfId="56289"/>
    <cellStyle name="Comma [0] 4 2 8 3 3 6" xfId="56290"/>
    <cellStyle name="Comma [0] 4 2 8 3 3 7" xfId="56291"/>
    <cellStyle name="Comma [0] 4 2 8 3 4 2" xfId="56292"/>
    <cellStyle name="Comma [0] 4 2 8 3 4 2 2" xfId="56293"/>
    <cellStyle name="Comma [0] 4 2 8 3 4 3" xfId="56294"/>
    <cellStyle name="Comma [0] 4 2 8 3 4 4" xfId="56295"/>
    <cellStyle name="Comma [0] 4 2 8 3 5 2" xfId="56296"/>
    <cellStyle name="Comma [0] 4 2 8 3 5 2 2" xfId="56297"/>
    <cellStyle name="Comma [0] 4 2 8 3 5 3" xfId="56298"/>
    <cellStyle name="Comma [0] 4 2 8 3 5 4" xfId="56299"/>
    <cellStyle name="Comma [0] 4 2 8 3 6 2" xfId="56300"/>
    <cellStyle name="Comma [0] 4 2 8 3 7" xfId="56301"/>
    <cellStyle name="Comma [0] 4 2 8 3 7 2" xfId="56302"/>
    <cellStyle name="Comma [0] 4 2 8 3 8" xfId="56303"/>
    <cellStyle name="Comma [0] 4 2 8 3 9" xfId="56304"/>
    <cellStyle name="Comma [0] 4 2 8 4" xfId="56305"/>
    <cellStyle name="Comma [0] 5 8 5 3 4 2" xfId="56306"/>
    <cellStyle name="Comma [0] 4 2 8 4 10" xfId="56307"/>
    <cellStyle name="Comma [0] 4 2 8 4 2" xfId="56308"/>
    <cellStyle name="Comma [0] 4 2 8 4 2 2 5" xfId="56309"/>
    <cellStyle name="Comma [0] 4 2 8 4 2 4 2" xfId="56310"/>
    <cellStyle name="Comma [0] 4 2 8 4 2 5" xfId="56311"/>
    <cellStyle name="Comma [0] 4 2 8 4 2 6" xfId="56312"/>
    <cellStyle name="Comma [0] 4 2 8 4 2 7" xfId="56313"/>
    <cellStyle name="Comma [0] 4 2 8 4 3 2 2" xfId="56314"/>
    <cellStyle name="Comma [0] 4 2 8 4 3 2 5" xfId="56315"/>
    <cellStyle name="Comma [0] 4 2 8 4 3 3 2" xfId="56316"/>
    <cellStyle name="Comma [0] 4 2 8 4 3 4" xfId="56317"/>
    <cellStyle name="Comma [0] 4 2 8 4 3 4 2" xfId="56318"/>
    <cellStyle name="Comma [0] 4 2 8 4 3 5" xfId="56319"/>
    <cellStyle name="Comma [0] 4 2 8 4 3 6" xfId="56320"/>
    <cellStyle name="Comma [0] 4 2 8 4 3 7" xfId="56321"/>
    <cellStyle name="Comma [0] 4 2 8 4 4" xfId="56322"/>
    <cellStyle name="Comma [0] 4 2 8 4 4 2" xfId="56323"/>
    <cellStyle name="Comma [0] 4 3 2 2 4 3" xfId="56324"/>
    <cellStyle name="Comma [0] 4 2 8 4 4 2 2" xfId="56325"/>
    <cellStyle name="Comma [0] 4 2 8 4 4 4" xfId="56326"/>
    <cellStyle name="Comma [0] 4 2 8 4 5" xfId="56327"/>
    <cellStyle name="Comma [0] 4 3 2 3 4 3" xfId="56328"/>
    <cellStyle name="Comma [0] 4 2 8 4 5 2 2" xfId="56329"/>
    <cellStyle name="Comma [0] 4 2 8 4 5 3" xfId="56330"/>
    <cellStyle name="Comma [0] 4 2 8 4 5 4" xfId="56331"/>
    <cellStyle name="Comma [0] 4 2 8 4 6" xfId="56332"/>
    <cellStyle name="Comma [0] 4 2 8 4 6 2" xfId="56333"/>
    <cellStyle name="Comma [0] 4 2 8 4 7" xfId="56334"/>
    <cellStyle name="Comma [0] 4 2 8 4 7 2" xfId="56335"/>
    <cellStyle name="Comma [0] 4 2 8 4 8" xfId="56336"/>
    <cellStyle name="Comma [0] 4 2 8 5" xfId="56337"/>
    <cellStyle name="Comma [0] 4 2 8 5 10" xfId="56338"/>
    <cellStyle name="Comma [0] 4 2 8 5 2 2 2" xfId="56339"/>
    <cellStyle name="Comma [0] 4 2 8 5 2 2 2 2" xfId="56340"/>
    <cellStyle name="Comma [0] 4 2 8 5 2 2 3" xfId="56341"/>
    <cellStyle name="Comma [0] 4 2 8 5 2 2 5" xfId="56342"/>
    <cellStyle name="Comma [0] 4 2 8 5 2 3 2" xfId="56343"/>
    <cellStyle name="Comma [0] 4 2 8 5 2 4" xfId="56344"/>
    <cellStyle name="Comma [0] 4 2 8 5 2 4 2" xfId="56345"/>
    <cellStyle name="Comma [0] 4 2 8 5 2 5" xfId="56346"/>
    <cellStyle name="Comma [0] 4 2 8 5 2 6" xfId="56347"/>
    <cellStyle name="Comma [0] 4 2 8 5 2 7" xfId="56348"/>
    <cellStyle name="Comma [0] 4 2 8 5 3 2 2" xfId="56349"/>
    <cellStyle name="Comma [0] 4 2 8 5 3 2 2 2" xfId="56350"/>
    <cellStyle name="Comma [0] 4 2 8 5 3 2 5" xfId="56351"/>
    <cellStyle name="Comma [0] 4 2 8 5 3 3 2" xfId="56352"/>
    <cellStyle name="Comma [0] 4 2 8 5 3 4" xfId="56353"/>
    <cellStyle name="Comma [0] 4 2 8 5 3 4 2" xfId="56354"/>
    <cellStyle name="Comma [0] 4 2 8 5 3 5" xfId="56355"/>
    <cellStyle name="Comma [0] 4 2 8 5 3 6" xfId="56356"/>
    <cellStyle name="Comma [0] 4 2 8 5 3 7" xfId="56357"/>
    <cellStyle name="Comma [0] 4 2 8 5 4" xfId="56358"/>
    <cellStyle name="Comma [0] 4 2 8 5 4 2" xfId="56359"/>
    <cellStyle name="Comma [0] 4 3 3 2 4 3" xfId="56360"/>
    <cellStyle name="Comma [0] 4 2 8 5 4 2 2" xfId="56361"/>
    <cellStyle name="Comma [0] 4 2 8 5 4 4" xfId="56362"/>
    <cellStyle name="Comma [0] 4 2 8 5 5" xfId="56363"/>
    <cellStyle name="Comma [0] 4 2 8 5 5 3" xfId="56364"/>
    <cellStyle name="Comma [0] 4 2 8 5 5 4" xfId="56365"/>
    <cellStyle name="Comma [0] 4 2 8 5 6" xfId="56366"/>
    <cellStyle name="Comma [0] 4 2 8 5 6 2" xfId="56367"/>
    <cellStyle name="Comma [0] 4 2 8 5 7" xfId="56368"/>
    <cellStyle name="Comma [0] 4 2 8 5 7 2" xfId="56369"/>
    <cellStyle name="Comma [0] 4 2 8 5 8" xfId="56370"/>
    <cellStyle name="Comma [0] 4 2 8 6" xfId="56371"/>
    <cellStyle name="Comma [0] 4 2 8 6 2 2 2 2" xfId="56372"/>
    <cellStyle name="Comma [0] 4 2 8 6 2 2 3" xfId="56373"/>
    <cellStyle name="Comma [0] 4 2 8 6 2 2 5" xfId="56374"/>
    <cellStyle name="Comma [0] 4 2 8 6 2 3 2" xfId="56375"/>
    <cellStyle name="Comma [0] 4 2 8 6 2 4 2" xfId="56376"/>
    <cellStyle name="Comma [0] 4 2 8 6 2 6" xfId="56377"/>
    <cellStyle name="Comma [0] 4 2 8 6 2 7" xfId="56378"/>
    <cellStyle name="Comma [0] 4 2 8 6 3 2 2" xfId="56379"/>
    <cellStyle name="Comma [0] 4 2 8 6 3 2 2 2" xfId="56380"/>
    <cellStyle name="Comma [0] 4 2 8 6 3 2 5" xfId="56381"/>
    <cellStyle name="Comma [0] 4 2 8 6 3 3 2" xfId="56382"/>
    <cellStyle name="Comma [0] 4 2 8 6 3 4" xfId="56383"/>
    <cellStyle name="Comma [0] 4 2 8 6 3 4 2" xfId="56384"/>
    <cellStyle name="Comma [0] 4 2 8 6 3 5" xfId="56385"/>
    <cellStyle name="Comma [0] 4 2 8 6 3 6" xfId="56386"/>
    <cellStyle name="Comma [0] 4 2 8 6 3 7" xfId="56387"/>
    <cellStyle name="Comma [0] 4 2 8 6 5 3" xfId="56388"/>
    <cellStyle name="Comma [0] 4 2 8 6 5 4" xfId="56389"/>
    <cellStyle name="Comma [0] 4 2 8 7" xfId="56390"/>
    <cellStyle name="Comma [0] 4 2 8 7 2 2 2 2" xfId="56391"/>
    <cellStyle name="Comma [0] 4 2 8 7 2 2 5" xfId="56392"/>
    <cellStyle name="Comma [0] 4 2 8 7 2 3 2" xfId="56393"/>
    <cellStyle name="Comma [0] 4 2 8 7 2 4 2" xfId="56394"/>
    <cellStyle name="Comma [0] 4 2 8 7 3 2 2" xfId="56395"/>
    <cellStyle name="Comma [0] 4 2 8 7 3 2 2 2" xfId="56396"/>
    <cellStyle name="Comma [0] 4 2 8 7 3 2 5" xfId="56397"/>
    <cellStyle name="Comma [0] 4 2 8 7 3 3" xfId="56398"/>
    <cellStyle name="Comma [0] 4 2 8 7 3 3 2" xfId="56399"/>
    <cellStyle name="Comma [0] 4 2 8 7 3 4" xfId="56400"/>
    <cellStyle name="Comma [0] 4 2 8 7 3 4 2" xfId="56401"/>
    <cellStyle name="Comma [0] 4 2 8 7 3 6" xfId="56402"/>
    <cellStyle name="Comma [0] 4 2 8 7 3 7" xfId="56403"/>
    <cellStyle name="Comma [0] 5 14 6 2" xfId="56404"/>
    <cellStyle name="Comma [0] 4 2 8 8" xfId="56405"/>
    <cellStyle name="Comma [0] 4 2 8 9" xfId="56406"/>
    <cellStyle name="Comma [0] 4 2 9" xfId="56407"/>
    <cellStyle name="Comma [0] 4 2 9 10" xfId="56408"/>
    <cellStyle name="Comma [0] 5 5 4 2 6" xfId="56409"/>
    <cellStyle name="Comma [0] 4 2 9 10 2" xfId="56410"/>
    <cellStyle name="Comma [0] 4 2 9 10 2 5" xfId="56411"/>
    <cellStyle name="Comma [0] 5 5 4 2 7" xfId="56412"/>
    <cellStyle name="Comma [0] 4 2 9 10 3" xfId="56413"/>
    <cellStyle name="Comma [0] 4 2 9 11" xfId="56414"/>
    <cellStyle name="Comma [0] 5 5 4 3 6" xfId="56415"/>
    <cellStyle name="Comma [0] 4 2 9 11 2" xfId="56416"/>
    <cellStyle name="Comma [0] 4 2 9 12" xfId="56417"/>
    <cellStyle name="Comma [0] 4 2 9 12 2" xfId="56418"/>
    <cellStyle name="Comma [0] 4 2 9 13" xfId="56419"/>
    <cellStyle name="Comma [0] 4 2 9 13 2" xfId="56420"/>
    <cellStyle name="Comma [0] 4 2 9 2 10" xfId="56421"/>
    <cellStyle name="Comma [0] 4 2 9 2 2" xfId="56422"/>
    <cellStyle name="Comma [0] 5 12 5 4" xfId="56423"/>
    <cellStyle name="Comma [0] 4 2 9 2 2 2" xfId="56424"/>
    <cellStyle name="Comma [0] 4 2 9 2 2 2 2" xfId="56425"/>
    <cellStyle name="Comma [0] 4 2 9 2 2 2 2 2" xfId="56426"/>
    <cellStyle name="Comma [0] 4 2 9 2 2 2 3" xfId="56427"/>
    <cellStyle name="Comma [0] 4 2 9 2 2 2 5" xfId="56428"/>
    <cellStyle name="Comma [0] 5 12 5 5" xfId="56429"/>
    <cellStyle name="Comma [0] 4 2 9 2 2 3" xfId="56430"/>
    <cellStyle name="Comma [0] 4 2 9 2 2 3 2" xfId="56431"/>
    <cellStyle name="Comma [0] 4 2 9 2 2 4" xfId="56432"/>
    <cellStyle name="Comma [0] 4 2 9 2 2 4 2" xfId="56433"/>
    <cellStyle name="Comma [0] 4 2 9 2 2 5" xfId="56434"/>
    <cellStyle name="Comma [0] 4 2 9 2 2 6" xfId="56435"/>
    <cellStyle name="Comma [0] 4 2 9 2 2 7" xfId="56436"/>
    <cellStyle name="Comma [0] 4 2 9 2 3" xfId="56437"/>
    <cellStyle name="Comma [0] 4 2 9 2 3 2" xfId="56438"/>
    <cellStyle name="Comma [0] 4 2 9 2 3 2 2" xfId="56439"/>
    <cellStyle name="Comma [0] 4 2 9 2 3 2 2 2" xfId="56440"/>
    <cellStyle name="Comma [0] 4 2 9 2 3 2 5" xfId="56441"/>
    <cellStyle name="Comma [0] 4 2 9 2 3 3" xfId="56442"/>
    <cellStyle name="Comma [0] 4 2 9 2 3 3 2" xfId="56443"/>
    <cellStyle name="Comma [0] 4 2 9 2 3 4" xfId="56444"/>
    <cellStyle name="Comma [0] 4 2 9 2 3 4 2" xfId="56445"/>
    <cellStyle name="Comma [0] 4 2 9 2 3 5" xfId="56446"/>
    <cellStyle name="Comma [0] 4 2 9 2 3 6" xfId="56447"/>
    <cellStyle name="Comma [0] 4 2 9 2 3 7" xfId="56448"/>
    <cellStyle name="Comma [0] 4 2 9 2 4 2" xfId="56449"/>
    <cellStyle name="Comma [0] 4 2 9 2 4 2 2" xfId="56450"/>
    <cellStyle name="Comma [0] 4 2 9 2 4 3" xfId="56451"/>
    <cellStyle name="Comma [0] 4 2 9 2 4 4" xfId="56452"/>
    <cellStyle name="Comma [0] 4 2 9 2 5" xfId="56453"/>
    <cellStyle name="Comma [0] 4 2 9 2 5 2" xfId="56454"/>
    <cellStyle name="Comma [0] 4 2 9 2 5 3" xfId="56455"/>
    <cellStyle name="Comma [0] 4 2 9 2 5 4" xfId="56456"/>
    <cellStyle name="Comma [0] 4 2 9 2 6 2" xfId="56457"/>
    <cellStyle name="Comma [0] 4 2 9 2 7" xfId="56458"/>
    <cellStyle name="Comma [0] 5 4 10 4" xfId="56459"/>
    <cellStyle name="Comma [0] 4 2 9 2 7 2" xfId="56460"/>
    <cellStyle name="Comma [0] 4 2 9 2 8" xfId="56461"/>
    <cellStyle name="Comma [0] 4 2 9 2 9" xfId="56462"/>
    <cellStyle name="Comma [0] 5 13 5 4" xfId="56463"/>
    <cellStyle name="Comma [0] 4 2 9 3 2 2" xfId="56464"/>
    <cellStyle name="Comma [0] 4 2 9 3 2 2 2" xfId="56465"/>
    <cellStyle name="Comma [0] 4 2 9 3 2 2 2 2" xfId="56466"/>
    <cellStyle name="Comma [0] 5 13 5 5" xfId="56467"/>
    <cellStyle name="Comma [0] 4 2 9 3 2 3" xfId="56468"/>
    <cellStyle name="Comma [0] 4 2 9 3 2 4 2" xfId="56469"/>
    <cellStyle name="Comma [0] 4 2 9 3 2 5" xfId="56470"/>
    <cellStyle name="Comma [0] 4 2 9 3 2 6" xfId="56471"/>
    <cellStyle name="Comma [0] 4 2 9 3 2 7" xfId="56472"/>
    <cellStyle name="Comma [0] 4 2 9 3 3 2" xfId="56473"/>
    <cellStyle name="Comma [0] 4 2 9 3 3 2 2" xfId="56474"/>
    <cellStyle name="Comma [0] 4 2 9 3 3 2 2 2" xfId="56475"/>
    <cellStyle name="Comma [0] 4 2 9 3 3 3" xfId="56476"/>
    <cellStyle name="Comma [0] 4 2 9 3 3 3 2" xfId="56477"/>
    <cellStyle name="Comma [0] 4 2 9 3 3 4" xfId="56478"/>
    <cellStyle name="Comma [0] 4 2 9 3 3 4 2" xfId="56479"/>
    <cellStyle name="Comma [0] 4 2 9 3 3 5" xfId="56480"/>
    <cellStyle name="Comma [0] 4 2 9 3 3 6" xfId="56481"/>
    <cellStyle name="Comma [0] 4 2 9 3 3 7" xfId="56482"/>
    <cellStyle name="Comma [0] 4 2 9 3 4" xfId="56483"/>
    <cellStyle name="Comma [0] 4 2 9 3 4 2" xfId="56484"/>
    <cellStyle name="Comma [0] 4 2 9 3 4 2 2" xfId="56485"/>
    <cellStyle name="Comma [0] 4 2 9 3 4 3" xfId="56486"/>
    <cellStyle name="Comma [0] 4 2 9 3 4 4" xfId="56487"/>
    <cellStyle name="Comma [0] 4 2 9 3 5" xfId="56488"/>
    <cellStyle name="Comma [0] 4 2 9 3 5 2" xfId="56489"/>
    <cellStyle name="Comma [0] 4 2 9 3 5 3" xfId="56490"/>
    <cellStyle name="Comma [0] 4 2 9 3 5 4" xfId="56491"/>
    <cellStyle name="Comma [0] 4 2 9 3 6" xfId="56492"/>
    <cellStyle name="Comma [0] 4 2 9 3 6 2" xfId="56493"/>
    <cellStyle name="Comma [0] 4 2 9 3 7" xfId="56494"/>
    <cellStyle name="Comma [0] 4 2 9 3 7 2" xfId="56495"/>
    <cellStyle name="Comma [0] 4 2 9 3 8" xfId="56496"/>
    <cellStyle name="Comma [0] 4 2 9 3 9" xfId="56497"/>
    <cellStyle name="Comma [0] 4 2 9 4" xfId="56498"/>
    <cellStyle name="Comma [0] 4 2 9 4 10" xfId="56499"/>
    <cellStyle name="Comma [0] 4 2 9 4 2" xfId="56500"/>
    <cellStyle name="Comma [0] 5 14 5 4" xfId="56501"/>
    <cellStyle name="Comma [0] 4 2 9 4 2 2" xfId="56502"/>
    <cellStyle name="Comma [0] 4 2 9 4 2 2 2" xfId="56503"/>
    <cellStyle name="Comma [0] 4 2 9 4 2 2 2 2" xfId="56504"/>
    <cellStyle name="Comma [0] 5 14 5 5" xfId="56505"/>
    <cellStyle name="Comma [0] 4 2 9 4 2 3" xfId="56506"/>
    <cellStyle name="Comma [0] 4 2 9 4 2 3 2" xfId="56507"/>
    <cellStyle name="Comma [0] 4 2 9 4 2 4 2" xfId="56508"/>
    <cellStyle name="Comma [0] 4 2 9 4 2 5" xfId="56509"/>
    <cellStyle name="Comma [0] 4 2 9 4 2 6" xfId="56510"/>
    <cellStyle name="Comma [0] 4 2 9 4 2 7" xfId="56511"/>
    <cellStyle name="Comma [0] 4 2 9 4 3" xfId="56512"/>
    <cellStyle name="Comma [0] 4 2 9 4 3 2" xfId="56513"/>
    <cellStyle name="Comma [0] 4 2 9 4 3 3" xfId="56514"/>
    <cellStyle name="Comma [0] 4 2 9 4 3 4" xfId="56515"/>
    <cellStyle name="Comma [0] 4 2 9 4 3 5" xfId="56516"/>
    <cellStyle name="Comma [0] 4 2 9 4 3 6" xfId="56517"/>
    <cellStyle name="Comma [0] 4 2 9 4 3 7" xfId="56518"/>
    <cellStyle name="Comma [0] 4 2 9 4 4" xfId="56519"/>
    <cellStyle name="Comma [0] 4 2 9 4 4 2" xfId="56520"/>
    <cellStyle name="Comma [0] 4 2 9 4 4 2 2" xfId="56521"/>
    <cellStyle name="Comma [0] 4 2 9 4 4 3" xfId="56522"/>
    <cellStyle name="Comma [0] 4 2 9 4 4 4" xfId="56523"/>
    <cellStyle name="Comma [0] 4 2 9 4 5" xfId="56524"/>
    <cellStyle name="Comma [0] 4 2 9 4 5 3" xfId="56525"/>
    <cellStyle name="Comma [0] 4 2 9 4 5 4" xfId="56526"/>
    <cellStyle name="Comma [0] 4 2 9 4 6" xfId="56527"/>
    <cellStyle name="Comma [0] 4 2 9 4 6 2" xfId="56528"/>
    <cellStyle name="Comma [0] 4 2 9 4 7" xfId="56529"/>
    <cellStyle name="Comma [0] 4 2 9 4 7 2" xfId="56530"/>
    <cellStyle name="Comma [0] 4 2 9 4 8" xfId="56531"/>
    <cellStyle name="Comma [0] 4 2 9 5" xfId="56532"/>
    <cellStyle name="Comma [0] 4 2 9 5 2" xfId="56533"/>
    <cellStyle name="Comma [0] 4 2 9 5 2 4" xfId="56534"/>
    <cellStyle name="Comma [0] 4 2 9 5 2 5" xfId="56535"/>
    <cellStyle name="Comma [0] 4 2 9 5 2 6" xfId="56536"/>
    <cellStyle name="Comma [0] 4 2 9 5 2 7" xfId="56537"/>
    <cellStyle name="Comma [0] 4 2 9 5 3" xfId="56538"/>
    <cellStyle name="Comma [0] 4 2 9 5 3 4" xfId="56539"/>
    <cellStyle name="Comma [0] 4 2 9 5 3 5" xfId="56540"/>
    <cellStyle name="Comma [0] 4 2 9 5 3 6" xfId="56541"/>
    <cellStyle name="Comma [0] 4 2 9 5 3 7" xfId="56542"/>
    <cellStyle name="Comma [0] 4 2 9 5 4" xfId="56543"/>
    <cellStyle name="Comma [0] 4 2 9 5 4 2" xfId="56544"/>
    <cellStyle name="Comma [0] 4 2 9 5 4 3" xfId="56545"/>
    <cellStyle name="Comma [0] 4 2 9 5 4 4" xfId="56546"/>
    <cellStyle name="Comma [0] 4 2 9 5 5" xfId="56547"/>
    <cellStyle name="Comma [0] 4 2 9 5 5 3" xfId="56548"/>
    <cellStyle name="Comma [0] 4 2 9 5 5 4" xfId="56549"/>
    <cellStyle name="Comma [0] 4 2 9 5 6" xfId="56550"/>
    <cellStyle name="Comma [0] 4 2 9 5 6 2" xfId="56551"/>
    <cellStyle name="Comma [0] 4 2 9 5 7" xfId="56552"/>
    <cellStyle name="Comma [0] 4 2 9 5 7 2" xfId="56553"/>
    <cellStyle name="Comma [0] 4 3 10 5 2 2" xfId="56554"/>
    <cellStyle name="Comma [0] 4 2 9 6" xfId="56555"/>
    <cellStyle name="Comma [0] 4 2 9 6 2 3" xfId="56556"/>
    <cellStyle name="Comma [0] 4 2 9 6 2 4" xfId="56557"/>
    <cellStyle name="Comma [0] 4 2 9 6 3 3" xfId="56558"/>
    <cellStyle name="Comma [0] 4 2 9 6 3 4" xfId="56559"/>
    <cellStyle name="Comma [0] 4 2 9 6 3 5" xfId="56560"/>
    <cellStyle name="Comma [0] 4 2 9 6 3 6" xfId="56561"/>
    <cellStyle name="Comma [0] 4 2 9 6 3 7" xfId="56562"/>
    <cellStyle name="Comma [0] 4 2 9 6 5 3" xfId="56563"/>
    <cellStyle name="Comma [0] 4 2 9 6 5 4" xfId="56564"/>
    <cellStyle name="Comma [0] 4 2 9 7" xfId="56565"/>
    <cellStyle name="Comma [0] 4 2 9 7 2 2" xfId="56566"/>
    <cellStyle name="Comma [0] 4 2 9 7 2 3" xfId="56567"/>
    <cellStyle name="Comma [0] 4 2 9 7 2 4" xfId="56568"/>
    <cellStyle name="Comma [0] 4 2 9 7 3 2" xfId="56569"/>
    <cellStyle name="Comma [0] 4 2 9 7 3 3" xfId="56570"/>
    <cellStyle name="Comma [0] 4 2 9 7 3 4" xfId="56571"/>
    <cellStyle name="Comma [0] 4 2 9 7 3 6" xfId="56572"/>
    <cellStyle name="Comma [0] 4 2 9 7 3 7" xfId="56573"/>
    <cellStyle name="Comma [0] 5 14 7 2" xfId="56574"/>
    <cellStyle name="Comma [0] 4 2 9 8" xfId="56575"/>
    <cellStyle name="Comma [0] 4 2 9 8 2 2" xfId="56576"/>
    <cellStyle name="Comma [0] 4 2 9 8 2 3" xfId="56577"/>
    <cellStyle name="Comma [0] 4 2 9 8 2 4" xfId="56578"/>
    <cellStyle name="Comma [0] 4 4 2 2 2 4" xfId="56579"/>
    <cellStyle name="Comma [0] 4 2 9 8 3" xfId="56580"/>
    <cellStyle name="Comma [0] 4 2 9 8 3 2" xfId="56581"/>
    <cellStyle name="Comma [0] 4 2 9 9" xfId="56582"/>
    <cellStyle name="Comma [0] 4 2 9 9 2 2" xfId="56583"/>
    <cellStyle name="Comma [0] 4 2 9 9 2 4" xfId="56584"/>
    <cellStyle name="Comma [0] 4 25" xfId="56585"/>
    <cellStyle name="Comma [0] 4 26" xfId="56586"/>
    <cellStyle name="Comma [0] 4 27" xfId="56587"/>
    <cellStyle name="Comma [0] 4 3 8 6 7 2" xfId="56588"/>
    <cellStyle name="Comma [0] 4 3 10 2" xfId="56589"/>
    <cellStyle name="Comma [0] 4 3 10 2 2" xfId="56590"/>
    <cellStyle name="Comma [0] 4 3 10 2 2 2" xfId="56591"/>
    <cellStyle name="Comma [0] 4 3 10 2 2 2 2" xfId="56592"/>
    <cellStyle name="Comma [0] 5 11 7 2" xfId="56593"/>
    <cellStyle name="Comma [0] 4 3 10 2 2 4" xfId="56594"/>
    <cellStyle name="Comma [0] 4 3 10 2 2 5" xfId="56595"/>
    <cellStyle name="Comma [0] 4 3 10 2 3" xfId="56596"/>
    <cellStyle name="Comma [0] 4 3 10 2 3 2" xfId="56597"/>
    <cellStyle name="Comma [0] 4 3 10 2 4" xfId="56598"/>
    <cellStyle name="Comma [0] 4 3 10 2 4 2" xfId="56599"/>
    <cellStyle name="Comma [0] 4 3 10 2 5" xfId="56600"/>
    <cellStyle name="Comma [0] 4 3 10 2 7" xfId="56601"/>
    <cellStyle name="Comma [0] 4 3 10 3" xfId="56602"/>
    <cellStyle name="Comma [0] 4 3 10 3 2" xfId="56603"/>
    <cellStyle name="Comma [0] 4 3 10 3 2 2" xfId="56604"/>
    <cellStyle name="Comma [0] 4 3 10 3 2 2 2" xfId="56605"/>
    <cellStyle name="Comma [0] 4 3 10 3 2 3" xfId="56606"/>
    <cellStyle name="Comma [0] 5 12 7 2" xfId="56607"/>
    <cellStyle name="Comma [0] 4 3 10 3 2 4" xfId="56608"/>
    <cellStyle name="Comma [0] 4 3 10 3 2 5" xfId="56609"/>
    <cellStyle name="Comma [0] 4 3 10 3 3" xfId="56610"/>
    <cellStyle name="Comma [0] 4 3 10 3 3 2" xfId="56611"/>
    <cellStyle name="Comma [0] 4 4 10 2" xfId="56612"/>
    <cellStyle name="Comma [0] 4 3 10 3 4" xfId="56613"/>
    <cellStyle name="Comma [0] 4 4 10 2 2" xfId="56614"/>
    <cellStyle name="Comma [0] 4 3 10 3 4 2" xfId="56615"/>
    <cellStyle name="Comma [0] 4 4 10 3" xfId="56616"/>
    <cellStyle name="Comma [0] 4 3 10 3 5" xfId="56617"/>
    <cellStyle name="Comma [0] 4 4 10 5" xfId="56618"/>
    <cellStyle name="Comma [0] 4 3 10 3 7" xfId="56619"/>
    <cellStyle name="Comma [0] 4 3 10 4" xfId="56620"/>
    <cellStyle name="Comma [0] 4 3 10 4 2" xfId="56621"/>
    <cellStyle name="Comma [0] 4 3 10 4 2 2" xfId="56622"/>
    <cellStyle name="Comma [0] 4 3 10 4 3" xfId="56623"/>
    <cellStyle name="Comma [0] 4 4 11 2" xfId="56624"/>
    <cellStyle name="Comma [0] 4 3 10 4 4" xfId="56625"/>
    <cellStyle name="Comma [0] 4 4 11 3" xfId="56626"/>
    <cellStyle name="Comma [0] 4 3 10 4 5" xfId="56627"/>
    <cellStyle name="Comma [0] 4 3 10 5" xfId="56628"/>
    <cellStyle name="Comma [0] 4 3 10 5 2" xfId="56629"/>
    <cellStyle name="Comma [0] 4 3 10 5 3" xfId="56630"/>
    <cellStyle name="Comma [0] 4 4 12 2" xfId="56631"/>
    <cellStyle name="Comma [0] 4 3 10 5 4" xfId="56632"/>
    <cellStyle name="Comma [0] 4 4 12 3" xfId="56633"/>
    <cellStyle name="Comma [0] 4 3 10 5 5" xfId="56634"/>
    <cellStyle name="Comma [0] 4 3 10 6" xfId="56635"/>
    <cellStyle name="Comma [0] 4 3 10 6 2" xfId="56636"/>
    <cellStyle name="Comma [0] 4 3 10 8" xfId="56637"/>
    <cellStyle name="Comma [0] 5 2 12 2 2" xfId="56638"/>
    <cellStyle name="Comma [0] 4 3 11 10" xfId="56639"/>
    <cellStyle name="Comma [0] 4 3 11 2" xfId="56640"/>
    <cellStyle name="Comma [0] 4 3 11 2 2" xfId="56641"/>
    <cellStyle name="Comma [0] 4 3 11 2 2 4" xfId="56642"/>
    <cellStyle name="Comma [0] 4 3 11 2 2 5" xfId="56643"/>
    <cellStyle name="Comma [0] 4 3 11 2 3" xfId="56644"/>
    <cellStyle name="Comma [0] 4 3 11 2 4" xfId="56645"/>
    <cellStyle name="Comma [0] 4 3 11 2 4 2" xfId="56646"/>
    <cellStyle name="Comma [0] 4 3 11 2 5" xfId="56647"/>
    <cellStyle name="Comma [0] 4 3 11 2 7" xfId="56648"/>
    <cellStyle name="Comma [0] 4 3 11 3" xfId="56649"/>
    <cellStyle name="Comma [0] 4 3 11 3 2" xfId="56650"/>
    <cellStyle name="Comma [0] 4 3 11 3 2 3" xfId="56651"/>
    <cellStyle name="Comma [0] 4 3 11 3 2 4" xfId="56652"/>
    <cellStyle name="Comma [0] 4 3 11 3 2 5" xfId="56653"/>
    <cellStyle name="Comma [0] 4 3 11 3 3" xfId="56654"/>
    <cellStyle name="Comma [0] 4 3 11 3 4" xfId="56655"/>
    <cellStyle name="Comma [0] 4 3 11 3 4 2" xfId="56656"/>
    <cellStyle name="Comma [0] 4 3 11 3 5" xfId="56657"/>
    <cellStyle name="Comma [0] 4 3 11 3 7" xfId="56658"/>
    <cellStyle name="Comma [0] 4 3 11 4" xfId="56659"/>
    <cellStyle name="Comma [0] 4 3 11 4 2" xfId="56660"/>
    <cellStyle name="Comma [0] 4 3 11 4 3" xfId="56661"/>
    <cellStyle name="Comma [0] 4 3 11 4 4" xfId="56662"/>
    <cellStyle name="Comma [0] 4 3 11 4 5" xfId="56663"/>
    <cellStyle name="Comma [0] 4 3 11 5" xfId="56664"/>
    <cellStyle name="Comma [0] 4 3 11 5 2" xfId="56665"/>
    <cellStyle name="Comma [0] 4 3 11 5 3" xfId="56666"/>
    <cellStyle name="Comma [0] 4 3 3 4 2 2 2 2" xfId="56667"/>
    <cellStyle name="Comma [0] 4 3 11 5 4" xfId="56668"/>
    <cellStyle name="Comma [0] 4 3 11 5 5" xfId="56669"/>
    <cellStyle name="Comma [0] 4 3 11 6" xfId="56670"/>
    <cellStyle name="Comma [0] 4 3 11 6 2" xfId="56671"/>
    <cellStyle name="Comma [0] 4 3 11 8" xfId="56672"/>
    <cellStyle name="Comma [0] 4 3 11 9" xfId="56673"/>
    <cellStyle name="Comma [0] 4 3 12 2 2 2 2" xfId="56674"/>
    <cellStyle name="Comma [0] 4 3 12 2 2 4" xfId="56675"/>
    <cellStyle name="Comma [0] 4 3 12 2 2 5" xfId="56676"/>
    <cellStyle name="Comma [0] 4 3 12 2 4" xfId="56677"/>
    <cellStyle name="Comma [0] 4 3 12 2 4 2" xfId="56678"/>
    <cellStyle name="Comma [0] 4 3 12 2 5" xfId="56679"/>
    <cellStyle name="Comma [0] 4 3 12 2 7" xfId="56680"/>
    <cellStyle name="Comma [0] 4 3 12 3 2 2 2" xfId="56681"/>
    <cellStyle name="Comma [0] 4 3 12 3 2 3" xfId="56682"/>
    <cellStyle name="Comma [0] 4 3 12 3 2 4" xfId="56683"/>
    <cellStyle name="Comma [0] 4 3 12 3 2 5" xfId="56684"/>
    <cellStyle name="Comma [0] 4 3 12 3 4" xfId="56685"/>
    <cellStyle name="Comma [0] 4 3 12 3 5" xfId="56686"/>
    <cellStyle name="Comma [0] 4 3 12 3 7" xfId="56687"/>
    <cellStyle name="Comma [0] 4 3 12 4 2" xfId="56688"/>
    <cellStyle name="Comma [0] 4 3 12 4 3" xfId="56689"/>
    <cellStyle name="Comma [0] 4 3 12 4 4" xfId="56690"/>
    <cellStyle name="Comma [0] 4 3 12 4 5" xfId="56691"/>
    <cellStyle name="Comma [0] 4 3 12 5 2" xfId="56692"/>
    <cellStyle name="Comma [0] 4 3 12 5 3" xfId="56693"/>
    <cellStyle name="Comma [0] 4 3 12 5 4" xfId="56694"/>
    <cellStyle name="Comma [0] 4 3 12 5 5" xfId="56695"/>
    <cellStyle name="Comma [0] 4 3 12 6" xfId="56696"/>
    <cellStyle name="Comma [0] 4 3 12 6 2" xfId="56697"/>
    <cellStyle name="Comma [0] 4 3 12 7" xfId="56698"/>
    <cellStyle name="Comma [0] 4 3 12 8" xfId="56699"/>
    <cellStyle name="Comma [0] 4 3 12 9" xfId="56700"/>
    <cellStyle name="Comma [0] 4 3 13 2 2 4" xfId="56701"/>
    <cellStyle name="Comma [0] 4 3 13 2 2 5" xfId="56702"/>
    <cellStyle name="Comma [0] 4 3 13 2 4" xfId="56703"/>
    <cellStyle name="Comma [0] 4 3 13 2 4 2" xfId="56704"/>
    <cellStyle name="Comma [0] 4 3 13 2 5" xfId="56705"/>
    <cellStyle name="Comma [0] 4 3 13 2 7" xfId="56706"/>
    <cellStyle name="Comma [0] 4 3 13 3 4" xfId="56707"/>
    <cellStyle name="Comma [0] 4 3 13 3 5" xfId="56708"/>
    <cellStyle name="Comma [0] 4 3 13 3 7" xfId="56709"/>
    <cellStyle name="Comma [0] 4 3 13 5 4" xfId="56710"/>
    <cellStyle name="Comma [0] 4 3 13 5 5" xfId="56711"/>
    <cellStyle name="Comma [0] 4 3 13 6" xfId="56712"/>
    <cellStyle name="Comma [0] 4 3 13 7" xfId="56713"/>
    <cellStyle name="Comma [0] 4 3 13 7 2" xfId="56714"/>
    <cellStyle name="Comma [0] 4 3 13 8" xfId="56715"/>
    <cellStyle name="Comma [0] 4 3 13 9" xfId="56716"/>
    <cellStyle name="Comma [0] 4 3 14 2 2" xfId="56717"/>
    <cellStyle name="Comma [0] 4 3 14 2 2 3" xfId="56718"/>
    <cellStyle name="Comma [0] 4 3 14 2 3" xfId="56719"/>
    <cellStyle name="Comma [0] 4 3 7 2 2 2 2" xfId="56720"/>
    <cellStyle name="Comma [0] 4 3 14 2 4" xfId="56721"/>
    <cellStyle name="Comma [0] 4 3 7 2 2 2 2 2" xfId="56722"/>
    <cellStyle name="Comma [0] 4 3 14 2 4 2" xfId="56723"/>
    <cellStyle name="Comma [0] 4 3 7 2 2 2 3" xfId="56724"/>
    <cellStyle name="Comma [0] 4 3 14 2 5" xfId="56725"/>
    <cellStyle name="Comma [0] 4 3 7 2 2 2 5" xfId="56726"/>
    <cellStyle name="Comma [0] 4 3 14 2 7" xfId="56727"/>
    <cellStyle name="Comma [0] 4 3 14 3 2 3" xfId="56728"/>
    <cellStyle name="Comma [0] 4 3 14 3 2 4" xfId="56729"/>
    <cellStyle name="Comma [0] 4 3 14 3 2 5" xfId="56730"/>
    <cellStyle name="Comma [0] 4 3 14 3 3" xfId="56731"/>
    <cellStyle name="Comma [0] 4 3 7 2 2 3 2" xfId="56732"/>
    <cellStyle name="Comma [0] 4 3 14 3 4" xfId="56733"/>
    <cellStyle name="Comma [0] 4 3 14 3 4 2" xfId="56734"/>
    <cellStyle name="Comma [0] 4 3 14 3 5" xfId="56735"/>
    <cellStyle name="Comma [0] 4 3 14 3 7" xfId="56736"/>
    <cellStyle name="Comma [0] 4 3 14 4" xfId="56737"/>
    <cellStyle name="Comma [0] 4 3 14 4 2" xfId="56738"/>
    <cellStyle name="Comma [0] 4 3 14 4 3" xfId="56739"/>
    <cellStyle name="Comma [0] 4 3 7 2 2 4 2" xfId="56740"/>
    <cellStyle name="Comma [0] 4 3 14 4 4" xfId="56741"/>
    <cellStyle name="Comma [0] 4 3 14 4 5" xfId="56742"/>
    <cellStyle name="Comma [0] 4 7 5 2 2 4" xfId="56743"/>
    <cellStyle name="Comma [0] 4 3 14 5 3" xfId="56744"/>
    <cellStyle name="Comma [0] 4 7 5 2 2 5" xfId="56745"/>
    <cellStyle name="Comma [0] 4 3 14 5 4" xfId="56746"/>
    <cellStyle name="Comma [0] 4 3 14 5 5" xfId="56747"/>
    <cellStyle name="Comma [0] 4 3 14 6 2" xfId="56748"/>
    <cellStyle name="Comma [0] 4 3 14 7 2" xfId="56749"/>
    <cellStyle name="Comma [0] 4 3 14 9" xfId="56750"/>
    <cellStyle name="Comma [0] 4 3 20 2 2" xfId="56751"/>
    <cellStyle name="Comma [0] 4 3 15 2 2" xfId="56752"/>
    <cellStyle name="Comma [0] 4 3 15 2 2 3" xfId="56753"/>
    <cellStyle name="Comma [0] 4 3 15 2 2 4" xfId="56754"/>
    <cellStyle name="Comma [0] 4 3 15 2 3" xfId="56755"/>
    <cellStyle name="Comma [0] 4 3 7 2 3 2 2" xfId="56756"/>
    <cellStyle name="Comma [0] 4 3 15 2 4" xfId="56757"/>
    <cellStyle name="Comma [0] 4 3 7 2 3 2 2 2" xfId="56758"/>
    <cellStyle name="Comma [0] 4 3 15 2 4 2" xfId="56759"/>
    <cellStyle name="Comma [0] 4 3 15 3 2" xfId="56760"/>
    <cellStyle name="Comma [0] 4 3 15 3 2 3" xfId="56761"/>
    <cellStyle name="Comma [0] 4 3 15 3 2 4" xfId="56762"/>
    <cellStyle name="Comma [0] 4 3 15 3 2 5" xfId="56763"/>
    <cellStyle name="Comma [0] 4 3 15 3 3" xfId="56764"/>
    <cellStyle name="Comma [0] 4 5 10 2" xfId="56765"/>
    <cellStyle name="Comma [0] 4 3 7 2 3 3 2" xfId="56766"/>
    <cellStyle name="Comma [0] 4 3 15 3 4" xfId="56767"/>
    <cellStyle name="Comma [0] 4 5 10 2 2" xfId="56768"/>
    <cellStyle name="Comma [0] 4 3 15 3 4 2" xfId="56769"/>
    <cellStyle name="Comma [0] 4 3 15 4 2" xfId="56770"/>
    <cellStyle name="Comma [0] 4 3 15 4 3" xfId="56771"/>
    <cellStyle name="Comma [0] 4 5 11 2" xfId="56772"/>
    <cellStyle name="Comma [0] 4 3 7 2 3 4 2" xfId="56773"/>
    <cellStyle name="Comma [0] 4 3 15 4 4" xfId="56774"/>
    <cellStyle name="Comma [0] 4 5 11 3" xfId="56775"/>
    <cellStyle name="Comma [0] 4 3 15 4 5" xfId="56776"/>
    <cellStyle name="Comma [0] 4 7 5 3 2 3" xfId="56777"/>
    <cellStyle name="Comma [0] 4 3 15 5 2" xfId="56778"/>
    <cellStyle name="Comma [0] 4 7 5 3 2 4" xfId="56779"/>
    <cellStyle name="Comma [0] 4 3 15 5 3" xfId="56780"/>
    <cellStyle name="Comma [0] 4 7 5 3 2 5" xfId="56781"/>
    <cellStyle name="Comma [0] 4 5 12 2" xfId="56782"/>
    <cellStyle name="Comma [0] 4 3 15 5 4" xfId="56783"/>
    <cellStyle name="Comma [0] 4 5 12 3" xfId="56784"/>
    <cellStyle name="Comma [0] 4 3 15 5 5" xfId="56785"/>
    <cellStyle name="Comma [0] 4 3 15 6" xfId="56786"/>
    <cellStyle name="Comma [0] 4 3 15 6 2" xfId="56787"/>
    <cellStyle name="Comma [0] 4 3 15 7" xfId="56788"/>
    <cellStyle name="Comma [0] 4 3 15 7 2" xfId="56789"/>
    <cellStyle name="Comma [0] 4 3 15 8" xfId="56790"/>
    <cellStyle name="Comma [0] 4 3 15 9" xfId="56791"/>
    <cellStyle name="Comma [0] 4 3 21" xfId="56792"/>
    <cellStyle name="Comma [0] 4 3 16" xfId="56793"/>
    <cellStyle name="Comma [0] 4 3 21 2" xfId="56794"/>
    <cellStyle name="Comma [0] 4 3 16 2" xfId="56795"/>
    <cellStyle name="Comma [0] 4 3 16 2 2" xfId="56796"/>
    <cellStyle name="Comma [0] 4 3 16 2 3" xfId="56797"/>
    <cellStyle name="Comma [0] 4 3 7 2 4 2 2" xfId="56798"/>
    <cellStyle name="Comma [0] 4 3 16 2 4" xfId="56799"/>
    <cellStyle name="Comma [0] 4 3 16 3" xfId="56800"/>
    <cellStyle name="Comma [0] 4 3 16 3 2" xfId="56801"/>
    <cellStyle name="Comma [0] 4 3 16 4" xfId="56802"/>
    <cellStyle name="Comma [0] 4 3 16 4 2" xfId="56803"/>
    <cellStyle name="Comma [0] 4 3 16 6" xfId="56804"/>
    <cellStyle name="Comma [0] 4 3 22" xfId="56805"/>
    <cellStyle name="Comma [0] 4 3 17" xfId="56806"/>
    <cellStyle name="Comma [0] 4 3 22 2" xfId="56807"/>
    <cellStyle name="Comma [0] 4 3 17 2" xfId="56808"/>
    <cellStyle name="Comma [0] 4 3 17 2 2" xfId="56809"/>
    <cellStyle name="Comma [0] 4 3 7 2 5 2 2" xfId="56810"/>
    <cellStyle name="Comma [0] 4 3 17 2 4" xfId="56811"/>
    <cellStyle name="Comma [0] 4 3 17 2 5" xfId="56812"/>
    <cellStyle name="Comma [0] 4 3 17 3" xfId="56813"/>
    <cellStyle name="Comma [0] 4 3 17 3 2" xfId="56814"/>
    <cellStyle name="Comma [0] 4 3 17 4 2" xfId="56815"/>
    <cellStyle name="Comma [0] 4 3 17 5" xfId="56816"/>
    <cellStyle name="Comma [0] 4 3 17 6" xfId="56817"/>
    <cellStyle name="Comma [0] 4 3 18 2" xfId="56818"/>
    <cellStyle name="Comma [0] 4 3 18 2 2" xfId="56819"/>
    <cellStyle name="Comma [0] 4 3 18 2 3" xfId="56820"/>
    <cellStyle name="Comma [0] 4 3 18 2 4" xfId="56821"/>
    <cellStyle name="Comma [0] 4 3 18 2 5" xfId="56822"/>
    <cellStyle name="Comma [0] 4 3 18 3" xfId="56823"/>
    <cellStyle name="Comma [0] 4 3 18 3 2" xfId="56824"/>
    <cellStyle name="Comma [0] 4 3 18 4" xfId="56825"/>
    <cellStyle name="Comma [0] 4 3 18 5" xfId="56826"/>
    <cellStyle name="Comma [0] 4 3 18 6" xfId="56827"/>
    <cellStyle name="Comma [0] 4 3 24" xfId="56828"/>
    <cellStyle name="Comma [0] 4 3 19" xfId="56829"/>
    <cellStyle name="Comma [0] 4 3 19 2" xfId="56830"/>
    <cellStyle name="Comma [0] 4 3 19 3" xfId="56831"/>
    <cellStyle name="Comma [0] 4 3 19 4" xfId="56832"/>
    <cellStyle name="Comma [0] 4 3 2 10 3" xfId="56833"/>
    <cellStyle name="Comma [0] 4 3 2 10 4" xfId="56834"/>
    <cellStyle name="Comma [0] 4 3 2 10 5" xfId="56835"/>
    <cellStyle name="Comma [0] 4 3 2 11 2" xfId="56836"/>
    <cellStyle name="Comma [0] 4 3 2 11 3" xfId="56837"/>
    <cellStyle name="Comma [0] 4 3 2 12 2" xfId="56838"/>
    <cellStyle name="Comma [0] 4 3 2 12 3" xfId="56839"/>
    <cellStyle name="Comma [0] 4 3 2 12 5" xfId="56840"/>
    <cellStyle name="Comma [0] 4 3 2 13" xfId="56841"/>
    <cellStyle name="Comma [0] 4 3 2 13 2" xfId="56842"/>
    <cellStyle name="Comma [0] 4 3 2 13 3" xfId="56843"/>
    <cellStyle name="Comma [0] 4 3 2 13 5" xfId="56844"/>
    <cellStyle name="Comma [0] 4 3 2 2 10" xfId="56845"/>
    <cellStyle name="Comma [0] 4 3 2 2 2" xfId="56846"/>
    <cellStyle name="Comma [0] 4 3 2 2 2 2" xfId="56847"/>
    <cellStyle name="Comma [0] 4 3 2 2 3" xfId="56848"/>
    <cellStyle name="Comma [0] 4 3 2 2 3 2" xfId="56849"/>
    <cellStyle name="Comma [0] 4 3 2 2 4" xfId="56850"/>
    <cellStyle name="Comma [0] 4 3 2 2 4 2" xfId="56851"/>
    <cellStyle name="Comma [0] 4 3 2 2 5" xfId="56852"/>
    <cellStyle name="Comma [0] 4 3 2 2 5 3" xfId="56853"/>
    <cellStyle name="Comma [0] 4 3 2 2 6" xfId="56854"/>
    <cellStyle name="Comma [0] 4 3 2 2 6 2" xfId="56855"/>
    <cellStyle name="Comma [0] 4 3 2 2 7 2" xfId="56856"/>
    <cellStyle name="Comma [0] 4 3 2 2 8" xfId="56857"/>
    <cellStyle name="Comma [0] 4 3 2 2 9" xfId="56858"/>
    <cellStyle name="Comma [0] 4 3 2 3 10" xfId="56859"/>
    <cellStyle name="Comma [0] 4 3 2 3 2" xfId="56860"/>
    <cellStyle name="Comma [0] 4 3 2 3 2 2" xfId="56861"/>
    <cellStyle name="Comma [0] 4 3 2 3 2 2 2" xfId="56862"/>
    <cellStyle name="Comma [0] 4 3 2 3 2 2 2 2" xfId="56863"/>
    <cellStyle name="Comma [0] 4 3 2 3 2 2 3" xfId="56864"/>
    <cellStyle name="Comma [0] 4 3 2 3 2 2 4" xfId="56865"/>
    <cellStyle name="Comma [0] 4 3 2 3 2 3" xfId="56866"/>
    <cellStyle name="Comma [0] 4 3 2 3 2 4" xfId="56867"/>
    <cellStyle name="Comma [0] 4 3 2 3 2 6" xfId="56868"/>
    <cellStyle name="Comma [0] 4 3 2 3 2 7" xfId="56869"/>
    <cellStyle name="Comma [0] 4 3 2 3 3 2 2 2" xfId="56870"/>
    <cellStyle name="Comma [0] 4 3 2 3 3 2 4" xfId="56871"/>
    <cellStyle name="Comma [0] 4 3 2 3 3 6" xfId="56872"/>
    <cellStyle name="Comma [0] 4 3 2 3 3 7" xfId="56873"/>
    <cellStyle name="Comma [0] 4 3 2 3 4 2 2" xfId="56874"/>
    <cellStyle name="Comma [0] 4 3 2 3 4 4" xfId="56875"/>
    <cellStyle name="Comma [0] 4 3 2 3 4 5" xfId="56876"/>
    <cellStyle name="Comma [0] 4 3 2 3 5 3" xfId="56877"/>
    <cellStyle name="Comma [0] 4 3 2 3 5 4" xfId="56878"/>
    <cellStyle name="Comma [0] 4 3 2 3 5 5" xfId="56879"/>
    <cellStyle name="Comma [0] 4 3 2 3 6 2" xfId="56880"/>
    <cellStyle name="Comma [0] 4 3 2 3 7 2" xfId="56881"/>
    <cellStyle name="Comma [0] 4 3 2 3 9" xfId="56882"/>
    <cellStyle name="Comma [0] 4 3 2 4 2" xfId="56883"/>
    <cellStyle name="Comma [0] 4 3 2 4 2 4" xfId="56884"/>
    <cellStyle name="Comma [0] 4 3 2 4 2 5" xfId="56885"/>
    <cellStyle name="Comma [0] 4 3 2 4 2 6" xfId="56886"/>
    <cellStyle name="Comma [0] 4 3 2 4 2 7" xfId="56887"/>
    <cellStyle name="Comma [0] 5 17 3 2" xfId="56888"/>
    <cellStyle name="Comma [0] 4 5 5 8" xfId="56889"/>
    <cellStyle name="Comma [0] 4 3 2 4 3 2 2 2" xfId="56890"/>
    <cellStyle name="Comma [0] 5 17 5" xfId="56891"/>
    <cellStyle name="Comma [0] 4 3 2 4 3 2 4" xfId="56892"/>
    <cellStyle name="Comma [0] 4 3 2 4 3 6" xfId="56893"/>
    <cellStyle name="Comma [0] 4 3 2 4 3 7" xfId="56894"/>
    <cellStyle name="Comma [0] 4 3 2 4 4 2 2" xfId="56895"/>
    <cellStyle name="Comma [0] 4 3 2 4 4 3" xfId="56896"/>
    <cellStyle name="Comma [0] 4 3 2 4 4 4" xfId="56897"/>
    <cellStyle name="Comma [0] 4 3 2 4 4 5" xfId="56898"/>
    <cellStyle name="Comma [0] 4 3 2 4 5 2 2" xfId="56899"/>
    <cellStyle name="Comma [0] 4 3 2 4 5 3" xfId="56900"/>
    <cellStyle name="Comma [0] 4 3 2 4 5 4" xfId="56901"/>
    <cellStyle name="Comma [0] 4 3 2 4 5 5" xfId="56902"/>
    <cellStyle name="Comma [0] 4 3 2 4 6 2" xfId="56903"/>
    <cellStyle name="Comma [0] 4 3 2 4 7 2" xfId="56904"/>
    <cellStyle name="Comma [0] 4 3 2 4 9" xfId="56905"/>
    <cellStyle name="Comma [0] 4 3 5 4 4 2 2" xfId="56906"/>
    <cellStyle name="Comma [0] 4 3 2 5 2" xfId="56907"/>
    <cellStyle name="Comma [0] 4 3 2 5 2 2" xfId="56908"/>
    <cellStyle name="Comma [0] 4 3 2 5 2 2 2" xfId="56909"/>
    <cellStyle name="Comma [0] 4 3 2 5 2 2 2 2" xfId="56910"/>
    <cellStyle name="Comma [0] 4 3 2 5 2 2 3" xfId="56911"/>
    <cellStyle name="Comma [0] 4 3 2 5 2 2 4" xfId="56912"/>
    <cellStyle name="Comma [0] 4 3 2 5 2 2 5" xfId="56913"/>
    <cellStyle name="Comma [0] 4 3 2 5 2 3" xfId="56914"/>
    <cellStyle name="Comma [0] 4 3 2 5 2 4" xfId="56915"/>
    <cellStyle name="Comma [0] 4 3 2 5 2 5" xfId="56916"/>
    <cellStyle name="Comma [0] 4 3 2 5 2 6" xfId="56917"/>
    <cellStyle name="Comma [0] 4 3 2 5 3 2 2" xfId="56918"/>
    <cellStyle name="Comma [0] 4 3 2 5 3 2 2 2" xfId="56919"/>
    <cellStyle name="Comma [0] 4 3 2 5 3 2 4" xfId="56920"/>
    <cellStyle name="Comma [0] 4 3 2 5 3 2 5" xfId="56921"/>
    <cellStyle name="Comma [0] 4 3 2 5 3 3" xfId="56922"/>
    <cellStyle name="Comma [0] 4 3 2 5 3 4" xfId="56923"/>
    <cellStyle name="Comma [0] 4 3 2 5 3 5" xfId="56924"/>
    <cellStyle name="Comma [0] 4 3 2 5 3 6" xfId="56925"/>
    <cellStyle name="Comma [0] 4 3 2 5 4 2" xfId="56926"/>
    <cellStyle name="Comma [0] 4 3 2 5 4 2 2" xfId="56927"/>
    <cellStyle name="Comma [0] 4 3 2 5 4 3" xfId="56928"/>
    <cellStyle name="Comma [0] 4 3 2 5 4 4" xfId="56929"/>
    <cellStyle name="Comma [0] 4 3 2 5 4 5" xfId="56930"/>
    <cellStyle name="Comma [0] 4 3 2 5 5 2" xfId="56931"/>
    <cellStyle name="Comma [0] 4 3 2 5 5 2 2" xfId="56932"/>
    <cellStyle name="Comma [0] 4 3 2 5 5 3" xfId="56933"/>
    <cellStyle name="Comma [0] 4 3 2 5 5 4" xfId="56934"/>
    <cellStyle name="Comma [0] 4 3 2 5 7 2" xfId="56935"/>
    <cellStyle name="Comma [0] 4 3 5 4 4 3" xfId="56936"/>
    <cellStyle name="Comma [0] 4 3 2 6" xfId="56937"/>
    <cellStyle name="Comma [0] 4 3 2 6 2 2" xfId="56938"/>
    <cellStyle name="Comma [0] 4 3 2 6 2 2 2 2" xfId="56939"/>
    <cellStyle name="Comma [0] 4 3 2 6 2 2 4" xfId="56940"/>
    <cellStyle name="Comma [0] 5 4 2 10" xfId="56941"/>
    <cellStyle name="Comma [0] 4 3 2 6 2 2 5" xfId="56942"/>
    <cellStyle name="Comma [0] 4 3 2 6 2 3" xfId="56943"/>
    <cellStyle name="Comma [0] 5 12 3 7" xfId="56944"/>
    <cellStyle name="Comma [0] 4 3 2 6 2 3 2" xfId="56945"/>
    <cellStyle name="Comma [0] 4 3 2 6 2 4" xfId="56946"/>
    <cellStyle name="Comma [0] 4 3 2 6 2 4 2" xfId="56947"/>
    <cellStyle name="Comma [0] 4 3 2 6 2 5" xfId="56948"/>
    <cellStyle name="Comma [0] 4 3 2 6 2 6" xfId="56949"/>
    <cellStyle name="Comma [0] 5 13 2 7" xfId="56950"/>
    <cellStyle name="Comma [0] 4 3 2 6 3 2 2" xfId="56951"/>
    <cellStyle name="Comma [0] 4 3 2 6 3 2 4" xfId="56952"/>
    <cellStyle name="Comma [0] 5 4 7 10" xfId="56953"/>
    <cellStyle name="Comma [0] 4 3 2 6 3 2 5" xfId="56954"/>
    <cellStyle name="Comma [0] 4 3 2 6 3 3" xfId="56955"/>
    <cellStyle name="Comma [0] 4 7 2 3 2 2 2" xfId="56956"/>
    <cellStyle name="Comma [0] 4 3 2 6 3 4" xfId="56957"/>
    <cellStyle name="Comma [0] 4 3 2 6 3 4 2" xfId="56958"/>
    <cellStyle name="Comma [0] 4 3 2 6 3 5" xfId="56959"/>
    <cellStyle name="Comma [0] 4 3 2 6 3 6" xfId="56960"/>
    <cellStyle name="Comma [0] 4 3 2 6 4 2" xfId="56961"/>
    <cellStyle name="Comma [0] 5 14 2 7" xfId="56962"/>
    <cellStyle name="Comma [0] 4 3 2 6 4 2 2" xfId="56963"/>
    <cellStyle name="Comma [0] 4 3 2 6 4 3" xfId="56964"/>
    <cellStyle name="Comma [0] 4 3 2 6 4 4" xfId="56965"/>
    <cellStyle name="Comma [0] 4 3 2 6 4 5" xfId="56966"/>
    <cellStyle name="Comma [0] 5 6 3 2 2 2 2" xfId="56967"/>
    <cellStyle name="Comma [0] 4 3 2 6 5 2" xfId="56968"/>
    <cellStyle name="Comma [0] 4 3 2 6 5 2 2" xfId="56969"/>
    <cellStyle name="Comma [0] 4 3 2 6 5 3" xfId="56970"/>
    <cellStyle name="Comma [0] 4 3 2 6 5 5" xfId="56971"/>
    <cellStyle name="Comma [0] 5 6 3 2 2 4" xfId="56972"/>
    <cellStyle name="Comma [0] 4 3 2 6 7" xfId="56973"/>
    <cellStyle name="Comma [0] 4 3 2 6 7 2" xfId="56974"/>
    <cellStyle name="Comma [0] 5 6 3 2 2 5" xfId="56975"/>
    <cellStyle name="Comma [0] 4 3 2 6 8" xfId="56976"/>
    <cellStyle name="Comma [0] 4 3 5 4 4 4" xfId="56977"/>
    <cellStyle name="Comma [0] 4 3 2 7" xfId="56978"/>
    <cellStyle name="Comma [0] 4 3 2 7 2" xfId="56979"/>
    <cellStyle name="Comma [0] 4 3 2 7 2 2" xfId="56980"/>
    <cellStyle name="Comma [0] 4 3 2 7 3 2" xfId="56981"/>
    <cellStyle name="Comma [0] 4 3 2 7 3 4" xfId="56982"/>
    <cellStyle name="Comma [0] 4 3 2 7 3 6" xfId="56983"/>
    <cellStyle name="Comma [0] 4 3 2 7 4" xfId="56984"/>
    <cellStyle name="Comma [0] 4 3 2 7 4 5" xfId="56985"/>
    <cellStyle name="Comma [0] 5 6 3 2 3 2" xfId="56986"/>
    <cellStyle name="Comma [0] 4 3 2 7 5" xfId="56987"/>
    <cellStyle name="Comma [0] 4 3 2 7 5 2" xfId="56988"/>
    <cellStyle name="Comma [0] 4 3 2 7 5 3" xfId="56989"/>
    <cellStyle name="Comma [0] 4 3 2 7 5 4" xfId="56990"/>
    <cellStyle name="Comma [0] 4 3 2 7 5 5" xfId="56991"/>
    <cellStyle name="Comma [0] 4 3 2 7 7" xfId="56992"/>
    <cellStyle name="Comma [0] 4 3 2 7 7 2" xfId="56993"/>
    <cellStyle name="Comma [0] 4 3 2 7 8" xfId="56994"/>
    <cellStyle name="Comma [0] 4 3 5 4 4 5" xfId="56995"/>
    <cellStyle name="Comma [0] 4 3 2 8" xfId="56996"/>
    <cellStyle name="Comma [0] 4 3 2 8 10" xfId="56997"/>
    <cellStyle name="Comma [0] 4 3 2 8 2" xfId="56998"/>
    <cellStyle name="Comma [0] 4 3 2 8 2 2" xfId="56999"/>
    <cellStyle name="Comma [0] 4 3 2 8 2 2 2" xfId="57000"/>
    <cellStyle name="Comma [0] 4 3 2 8 2 2 2 2" xfId="57001"/>
    <cellStyle name="Comma [0] 4 3 2 8 2 2 5" xfId="57002"/>
    <cellStyle name="Comma [0] 4 3 2 8 2 4 2" xfId="57003"/>
    <cellStyle name="Comma [0] 4 3 2 8 3 2" xfId="57004"/>
    <cellStyle name="Comma [0] 4 3 2 8 3 2 2" xfId="57005"/>
    <cellStyle name="Comma [0] 4 3 2 8 3 2 2 2" xfId="57006"/>
    <cellStyle name="Comma [0] 4 3 2 8 3 2 4" xfId="57007"/>
    <cellStyle name="Comma [0] 5 2 11 2 2 2" xfId="57008"/>
    <cellStyle name="Comma [0] 4 3 2 8 3 2 5" xfId="57009"/>
    <cellStyle name="Comma [0] 4 3 2 8 3 4" xfId="57010"/>
    <cellStyle name="Comma [0] 4 6 17" xfId="57011"/>
    <cellStyle name="Comma [0] 4 3 2 8 3 4 2" xfId="57012"/>
    <cellStyle name="Comma [0] 4 3 2 8 3 5" xfId="57013"/>
    <cellStyle name="Comma [0] 4 3 2 8 3 6" xfId="57014"/>
    <cellStyle name="Comma [0] 4 3 2 8 4" xfId="57015"/>
    <cellStyle name="Comma [0] 4 3 2 8 4 2 2" xfId="57016"/>
    <cellStyle name="Comma [0] 4 3 2 8 4 5" xfId="57017"/>
    <cellStyle name="Comma [0] 5 6 3 2 4 2" xfId="57018"/>
    <cellStyle name="Comma [0] 4 3 2 8 5" xfId="57019"/>
    <cellStyle name="Comma [0] 4 3 2 8 5 2" xfId="57020"/>
    <cellStyle name="Comma [0] 4 3 2 8 5 3" xfId="57021"/>
    <cellStyle name="Comma [0] 4 3 2 8 5 4" xfId="57022"/>
    <cellStyle name="Comma [0] 4 3 2 8 5 5" xfId="57023"/>
    <cellStyle name="Comma [0] 4 3 2 8 6" xfId="57024"/>
    <cellStyle name="Comma [0] 4 3 2 8 6 2" xfId="57025"/>
    <cellStyle name="Comma [0] 4 3 2 8 7" xfId="57026"/>
    <cellStyle name="Comma [0] 4 3 2 8 7 2" xfId="57027"/>
    <cellStyle name="Comma [0] 4 3 2 8 8" xfId="57028"/>
    <cellStyle name="Comma [0] 4 3 2 9" xfId="57029"/>
    <cellStyle name="Comma [0] 4 3 2 9 2" xfId="57030"/>
    <cellStyle name="Comma [0] 4 3 2 9 2 2" xfId="57031"/>
    <cellStyle name="Comma [0] 4 3 2 9 2 2 2" xfId="57032"/>
    <cellStyle name="Comma [0] 4 3 2 9 2 4" xfId="57033"/>
    <cellStyle name="Comma [0] 4 3 2 9 2 5" xfId="57034"/>
    <cellStyle name="Comma [0] 4 3 2 9 3" xfId="57035"/>
    <cellStyle name="Comma [0] 4 3 2 9 3 2" xfId="57036"/>
    <cellStyle name="Comma [0] 4 3 2 9 4" xfId="57037"/>
    <cellStyle name="Comma [0] 4 3 2 9 4 2" xfId="57038"/>
    <cellStyle name="Comma [0] 4 3 2 9 5" xfId="57039"/>
    <cellStyle name="Comma [0] 4 3 2 9 6" xfId="57040"/>
    <cellStyle name="Comma [0] 4 3 25" xfId="57041"/>
    <cellStyle name="Comma [0] 4 3 3 10 2" xfId="57042"/>
    <cellStyle name="Comma [0] 5 2 2 3 2 2" xfId="57043"/>
    <cellStyle name="Comma [0] 4 3 3 10 2 3" xfId="57044"/>
    <cellStyle name="Comma [0] 5 2 2 3 2 3" xfId="57045"/>
    <cellStyle name="Comma [0] 4 3 3 10 2 4" xfId="57046"/>
    <cellStyle name="Comma [0] 5 2 2 3 2 4" xfId="57047"/>
    <cellStyle name="Comma [0] 4 3 3 10 2 5" xfId="57048"/>
    <cellStyle name="Comma [0] 4 3 3 10 3" xfId="57049"/>
    <cellStyle name="Comma [0] 4 3 3 10 3 2" xfId="57050"/>
    <cellStyle name="Comma [0] 4 3 3 10 4" xfId="57051"/>
    <cellStyle name="Comma [0] 4 3 3 10 4 2" xfId="57052"/>
    <cellStyle name="Comma [0] 4 3 3 10 5" xfId="57053"/>
    <cellStyle name="Comma [0] 4 3 3 10 6" xfId="57054"/>
    <cellStyle name="Comma [0] 4 3 3 10 7" xfId="57055"/>
    <cellStyle name="Comma [0] 4 3 3 11" xfId="57056"/>
    <cellStyle name="Comma [0] 4 3 3 11 2" xfId="57057"/>
    <cellStyle name="Comma [0] 5 2 2 4 2 2" xfId="57058"/>
    <cellStyle name="Comma [0] 4 3 3 11 2 3" xfId="57059"/>
    <cellStyle name="Comma [0] 4 3 3 11 2 4" xfId="57060"/>
    <cellStyle name="Comma [0] 4 3 3 11 2 5" xfId="57061"/>
    <cellStyle name="Comma [0] 4 3 3 11 3" xfId="57062"/>
    <cellStyle name="Comma [0] 4 3 3 11 4" xfId="57063"/>
    <cellStyle name="Comma [0] 4 3 3 11 5" xfId="57064"/>
    <cellStyle name="Comma [0] 4 3 3 11 6" xfId="57065"/>
    <cellStyle name="Comma [0] 4 3 3 11 7" xfId="57066"/>
    <cellStyle name="Comma [0] 4 3 3 12" xfId="57067"/>
    <cellStyle name="Comma [0] 4 3 3 12 2" xfId="57068"/>
    <cellStyle name="Comma [0] 4 3 3 12 3" xfId="57069"/>
    <cellStyle name="Comma [0] 4 3 3 12 4" xfId="57070"/>
    <cellStyle name="Comma [0] 4 3 3 12 5" xfId="57071"/>
    <cellStyle name="Comma [0] 4 3 3 2 10" xfId="57072"/>
    <cellStyle name="Comma [0] 4 3 3 2 2" xfId="57073"/>
    <cellStyle name="Comma [0] 4 3 3 2 2 2" xfId="57074"/>
    <cellStyle name="Comma [0] 4 3 3 2 3" xfId="57075"/>
    <cellStyle name="Comma [0] 4 3 3 2 3 2" xfId="57076"/>
    <cellStyle name="Comma [0] 4 3 3 2 4" xfId="57077"/>
    <cellStyle name="Comma [0] 4 3 3 2 4 2" xfId="57078"/>
    <cellStyle name="Comma [0] 4 3 3 2 5" xfId="57079"/>
    <cellStyle name="Comma [0] 4 3 3 2 5 2" xfId="57080"/>
    <cellStyle name="Comma [0] 4 3 3 2 5 3" xfId="57081"/>
    <cellStyle name="Comma [0] 4 3 3 2 6" xfId="57082"/>
    <cellStyle name="Comma [0] 4 3 3 2 6 2" xfId="57083"/>
    <cellStyle name="Comma [0] 4 3 3 2 7" xfId="57084"/>
    <cellStyle name="Comma [0] 4 3 3 2 7 2" xfId="57085"/>
    <cellStyle name="Comma [0] 4 3 3 2 8" xfId="57086"/>
    <cellStyle name="Comma [0] 4 3 3 3 10" xfId="57087"/>
    <cellStyle name="Comma [0] 4 3 3 3 2" xfId="57088"/>
    <cellStyle name="Comma [0] 4 3 3 3 2 2" xfId="57089"/>
    <cellStyle name="Comma [0] 4 3 3 3 2 2 2" xfId="57090"/>
    <cellStyle name="Comma [0] 4 3 3 3 2 2 2 2" xfId="57091"/>
    <cellStyle name="Comma [0] 4 3 3 3 2 2 3" xfId="57092"/>
    <cellStyle name="Comma [0] 4 3 3 3 2 2 5" xfId="57093"/>
    <cellStyle name="Comma [0] 4 3 3 3 2 3" xfId="57094"/>
    <cellStyle name="Comma [0] 4 3 3 3 2 3 2" xfId="57095"/>
    <cellStyle name="Comma [0] 4 3 3 3 2 4" xfId="57096"/>
    <cellStyle name="Comma [0] 4 3 3 3 2 4 2" xfId="57097"/>
    <cellStyle name="Comma [0] 4 3 3 3 2 6" xfId="57098"/>
    <cellStyle name="Comma [0] 4 3 3 3 2 7" xfId="57099"/>
    <cellStyle name="Comma [0] 5 6 12 4" xfId="57100"/>
    <cellStyle name="Comma [0] 4 3 3 3 3 2 2 2" xfId="57101"/>
    <cellStyle name="Comma [0] 4 3 3 3 3 2 5" xfId="57102"/>
    <cellStyle name="Comma [0] 4 3 3 3 3 4 2" xfId="57103"/>
    <cellStyle name="Comma [0] 4 3 3 3 3 6" xfId="57104"/>
    <cellStyle name="Comma [0] 4 3 3 3 3 7" xfId="57105"/>
    <cellStyle name="Comma [0] 4 3 3 4 2" xfId="57106"/>
    <cellStyle name="Comma [0] 4 3 3 4 2 2" xfId="57107"/>
    <cellStyle name="Comma [0] 4 3 3 4 2 2 2" xfId="57108"/>
    <cellStyle name="Comma [0] 4 3 3 4 2 2 3" xfId="57109"/>
    <cellStyle name="Comma [0] 4 3 3 4 2 2 5" xfId="57110"/>
    <cellStyle name="Comma [0] 4 3 3 4 2 3" xfId="57111"/>
    <cellStyle name="Comma [0] 4 3 3 4 2 3 2" xfId="57112"/>
    <cellStyle name="Comma [0] 4 3 3 4 2 4" xfId="57113"/>
    <cellStyle name="Comma [0] 4 3 3 4 2 4 2" xfId="57114"/>
    <cellStyle name="Comma [0] 4 3 3 4 2 5" xfId="57115"/>
    <cellStyle name="Comma [0] 4 3 3 4 2 6" xfId="57116"/>
    <cellStyle name="Comma [0] 4 3 3 4 2 7" xfId="57117"/>
    <cellStyle name="Comma [0] 4 3 3 4 3 2 2 2" xfId="57118"/>
    <cellStyle name="Comma [0] 4 3 3 4 3 2 5" xfId="57119"/>
    <cellStyle name="Comma [0] 4 3 3 4 3 4 2" xfId="57120"/>
    <cellStyle name="Comma [0] 4 3 3 4 3 6" xfId="57121"/>
    <cellStyle name="Comma [0] 4 3 3 4 3 7" xfId="57122"/>
    <cellStyle name="Comma [0] 4 3 3 4 9" xfId="57123"/>
    <cellStyle name="Comma [0] 4 3 5 4 5 2 2" xfId="57124"/>
    <cellStyle name="Comma [0] 4 3 3 5 2" xfId="57125"/>
    <cellStyle name="Comma [0] 4 3 3 5 2 2" xfId="57126"/>
    <cellStyle name="Comma [0] 4 3 3 5 2 2 2" xfId="57127"/>
    <cellStyle name="Comma [0] 4 3 3 5 2 2 3" xfId="57128"/>
    <cellStyle name="Comma [0] 4 3 3 5 2 2 5" xfId="57129"/>
    <cellStyle name="Comma [0] 4 3 3 5 2 3" xfId="57130"/>
    <cellStyle name="Comma [0] 4 3 3 5 2 3 2" xfId="57131"/>
    <cellStyle name="Comma [0] 4 3 3 5 2 4" xfId="57132"/>
    <cellStyle name="Comma [0] 4 3 3 5 2 4 2" xfId="57133"/>
    <cellStyle name="Comma [0] 4 3 3 5 2 5" xfId="57134"/>
    <cellStyle name="Comma [0] 4 3 3 5 2 6" xfId="57135"/>
    <cellStyle name="Comma [0] 4 3 3 5 3 2 2" xfId="57136"/>
    <cellStyle name="Comma [0] 4 3 3 5 3 2 5" xfId="57137"/>
    <cellStyle name="Comma [0] 4 3 3 5 3 3" xfId="57138"/>
    <cellStyle name="Comma [0] 4 3 3 5 3 4" xfId="57139"/>
    <cellStyle name="Comma [0] 4 3 3 5 3 4 2" xfId="57140"/>
    <cellStyle name="Comma [0] 4 3 3 5 3 5" xfId="57141"/>
    <cellStyle name="Comma [0] 4 3 3 5 3 6" xfId="57142"/>
    <cellStyle name="Comma [0] 4 3 5 4 5 3" xfId="57143"/>
    <cellStyle name="Comma [0] 4 3 3 6" xfId="57144"/>
    <cellStyle name="Comma [0] 4 3 3 6 2" xfId="57145"/>
    <cellStyle name="Comma [0] 4 3 3 6 2 2" xfId="57146"/>
    <cellStyle name="Comma [0] 4 3 3 6 2 2 2" xfId="57147"/>
    <cellStyle name="Comma [0] 4 3 3 6 2 2 2 2" xfId="57148"/>
    <cellStyle name="Comma [0] 4 3 3 6 2 2 3" xfId="57149"/>
    <cellStyle name="Comma [0] 4 3 3 6 2 2 5" xfId="57150"/>
    <cellStyle name="Comma [0] 4 3 3 6 2 3" xfId="57151"/>
    <cellStyle name="Comma [0] 4 3 3 6 2 3 2" xfId="57152"/>
    <cellStyle name="Comma [0] 4 3 3 6 2 4" xfId="57153"/>
    <cellStyle name="Comma [0] 4 3 3 6 2 4 2" xfId="57154"/>
    <cellStyle name="Comma [0] 4 3 3 6 2 5" xfId="57155"/>
    <cellStyle name="Comma [0] 4 3 3 6 2 6" xfId="57156"/>
    <cellStyle name="Comma [0] 4 3 3 6 3 2 2" xfId="57157"/>
    <cellStyle name="Comma [0] 4 3 3 6 3 2 2 2" xfId="57158"/>
    <cellStyle name="Comma [0] 4 3 3 6 3 2 5" xfId="57159"/>
    <cellStyle name="Comma [0] 4 3 3 6 3 3" xfId="57160"/>
    <cellStyle name="Comma [0] 4 3 3 6 3 4" xfId="57161"/>
    <cellStyle name="Comma [0] 4 3 3 6 3 4 2" xfId="57162"/>
    <cellStyle name="Comma [0] 4 3 3 6 3 5" xfId="57163"/>
    <cellStyle name="Comma [0] 4 3 3 6 3 6" xfId="57164"/>
    <cellStyle name="Comma [0] 4 3 3 6 5 3" xfId="57165"/>
    <cellStyle name="Comma [0] 4 3 3 6 5 5" xfId="57166"/>
    <cellStyle name="Comma [0] 4 3 5 4 5 4" xfId="57167"/>
    <cellStyle name="Comma [0] 4 3 3 7" xfId="57168"/>
    <cellStyle name="Comma [0] 4 3 3 7 10" xfId="57169"/>
    <cellStyle name="Comma [0] 4 3 3 7 2" xfId="57170"/>
    <cellStyle name="Comma [0] 4 3 3 7 2 2" xfId="57171"/>
    <cellStyle name="Comma [0] 4 3 3 7 2 2 2" xfId="57172"/>
    <cellStyle name="Comma [0] 4 3 3 7 2 2 5" xfId="57173"/>
    <cellStyle name="Comma [0] 4 3 3 7 2 4 2" xfId="57174"/>
    <cellStyle name="Comma [0] 4 3 3 7 3 2" xfId="57175"/>
    <cellStyle name="Comma [0] 4 3 3 7 3 2 2" xfId="57176"/>
    <cellStyle name="Comma [0] 4 3 3 7 3 2 5" xfId="57177"/>
    <cellStyle name="Comma [0] 4 3 3 7 3 4" xfId="57178"/>
    <cellStyle name="Comma [0] 4 3 3 7 3 4 2" xfId="57179"/>
    <cellStyle name="Comma [0] 4 3 3 7 3 6" xfId="57180"/>
    <cellStyle name="Comma [0] 4 3 3 7 5 2 2" xfId="57181"/>
    <cellStyle name="Comma [0] 4 3 3 7 5 3" xfId="57182"/>
    <cellStyle name="Comma [0] 4 3 3 7 5 4" xfId="57183"/>
    <cellStyle name="Comma [0] 4 3 3 7 5 5" xfId="57184"/>
    <cellStyle name="Comma [0] 4 3 3 7 7 2" xfId="57185"/>
    <cellStyle name="Comma [0] 4 3 5 4 5 5" xfId="57186"/>
    <cellStyle name="Comma [0] 4 3 3 8" xfId="57187"/>
    <cellStyle name="Comma [0] 4 3 3 8 10" xfId="57188"/>
    <cellStyle name="Comma [0] 4 3 3 8 2" xfId="57189"/>
    <cellStyle name="Comma [0] 4 3 3 8 2 2" xfId="57190"/>
    <cellStyle name="Comma [0] 4 3 3 8 2 2 2" xfId="57191"/>
    <cellStyle name="Comma [0] 4 8 7 4 3" xfId="57192"/>
    <cellStyle name="Comma [0] 4 3 3 8 2 2 2 2" xfId="57193"/>
    <cellStyle name="Comma [0] 4 3 3 8 2 4 2" xfId="57194"/>
    <cellStyle name="Comma [0] 4 3 3 8 3 2" xfId="57195"/>
    <cellStyle name="Comma [0] 4 3 3 8 3 2 2" xfId="57196"/>
    <cellStyle name="Comma [0] 4 9 7 4 3" xfId="57197"/>
    <cellStyle name="Comma [0] 4 3 3 8 3 2 2 2" xfId="57198"/>
    <cellStyle name="Comma [0] 4 3 3 8 3 2 4" xfId="57199"/>
    <cellStyle name="Comma [0] 4 3 3 8 3 2 5" xfId="57200"/>
    <cellStyle name="Comma [0] 4 3 3 8 3 4" xfId="57201"/>
    <cellStyle name="Comma [0] 4 3 3 8 3 4 2" xfId="57202"/>
    <cellStyle name="Comma [0] 4 3 3 8 3 6" xfId="57203"/>
    <cellStyle name="Comma [0] 4 3 3 8 4 2 2" xfId="57204"/>
    <cellStyle name="Comma [0] 4 3 3 8 5 2" xfId="57205"/>
    <cellStyle name="Comma [0] 4 3 3 8 5 2 2" xfId="57206"/>
    <cellStyle name="Comma [0] 4 3 3 8 5 3" xfId="57207"/>
    <cellStyle name="Comma [0] 4 3 3 8 5 4" xfId="57208"/>
    <cellStyle name="Comma [0] 4 3 3 8 5 5" xfId="57209"/>
    <cellStyle name="Comma [0] 4 3 3 8 6 2" xfId="57210"/>
    <cellStyle name="Comma [0] 4 3 3 8 7 2" xfId="57211"/>
    <cellStyle name="Comma [0] 4 3 3 8 8" xfId="57212"/>
    <cellStyle name="Comma [0] 4 9 6 4 2 2" xfId="57213"/>
    <cellStyle name="Comma [0] 4 3 3 9" xfId="57214"/>
    <cellStyle name="Comma [0] 4 3 4 10" xfId="57215"/>
    <cellStyle name="Comma [0] 4 3 4 10 2" xfId="57216"/>
    <cellStyle name="Comma [0] 4 3 4 10 2 2" xfId="57217"/>
    <cellStyle name="Comma [0] 5 2 7 3 2 3" xfId="57218"/>
    <cellStyle name="Comma [0] 4 3 4 10 2 4" xfId="57219"/>
    <cellStyle name="Comma [0] 4 3 4 10 3" xfId="57220"/>
    <cellStyle name="Comma [0] 4 3 4 10 3 2" xfId="57221"/>
    <cellStyle name="Comma [0] 4 3 4 10 4" xfId="57222"/>
    <cellStyle name="Comma [0] 4 3 4 10 4 2" xfId="57223"/>
    <cellStyle name="Comma [0] 4 3 4 11" xfId="57224"/>
    <cellStyle name="Comma [0] 4 3 4 11 2" xfId="57225"/>
    <cellStyle name="Comma [0] 4 3 4 11 2 2" xfId="57226"/>
    <cellStyle name="Comma [0] 4 3 4 11 2 2 2" xfId="57227"/>
    <cellStyle name="Comma [0] 5 2 7 4 2 2" xfId="57228"/>
    <cellStyle name="Comma [0] 4 3 4 11 2 3" xfId="57229"/>
    <cellStyle name="Comma [0] 4 3 4 11 2 4" xfId="57230"/>
    <cellStyle name="Comma [0] 4 3 4 11 7" xfId="57231"/>
    <cellStyle name="Comma [0] 4 3 4 12" xfId="57232"/>
    <cellStyle name="Comma [0] 4 3 4 12 2" xfId="57233"/>
    <cellStyle name="Comma [0] 4 3 4 12 2 2" xfId="57234"/>
    <cellStyle name="Comma [0] 4 3 4 13" xfId="57235"/>
    <cellStyle name="Comma [0] 4 3 4 13 2" xfId="57236"/>
    <cellStyle name="Comma [0] 4 3 4 13 4" xfId="57237"/>
    <cellStyle name="Comma [0] 4 3 4 13 5" xfId="57238"/>
    <cellStyle name="Comma [0] 4 3 4 14" xfId="57239"/>
    <cellStyle name="Comma [0] 4 3 4 14 2" xfId="57240"/>
    <cellStyle name="Comma [0] 4 3 4 15" xfId="57241"/>
    <cellStyle name="Comma [0] 4 3 4 15 2" xfId="57242"/>
    <cellStyle name="Comma [0] 4 3 4 16" xfId="57243"/>
    <cellStyle name="Comma [0] 4 3 4 17" xfId="57244"/>
    <cellStyle name="Comma [0] 4 3 4 2 10" xfId="57245"/>
    <cellStyle name="Comma [0] 4 3 4 2 2" xfId="57246"/>
    <cellStyle name="Comma [0] 4 3 4 2 2 2" xfId="57247"/>
    <cellStyle name="Comma [0] 4 3 4 2 2 2 2" xfId="57248"/>
    <cellStyle name="Comma [0] 4 3 4 2 2 2 3" xfId="57249"/>
    <cellStyle name="Comma [0] 4 3 4 2 2 2 5" xfId="57250"/>
    <cellStyle name="Comma [0] 4 3 4 2 3" xfId="57251"/>
    <cellStyle name="Comma [0] 4 3 7 13" xfId="57252"/>
    <cellStyle name="Comma [0] 4 3 4 2 3 2" xfId="57253"/>
    <cellStyle name="Comma [0] 4 3 7 13 2" xfId="57254"/>
    <cellStyle name="Comma [0] 4 3 4 2 3 2 2" xfId="57255"/>
    <cellStyle name="Comma [0] 4 3 7 13 5" xfId="57256"/>
    <cellStyle name="Comma [0] 4 3 4 2 3 2 5" xfId="57257"/>
    <cellStyle name="Comma [0] 4 3 4 2 4" xfId="57258"/>
    <cellStyle name="Comma [0] 4 3 4 2 4 2" xfId="57259"/>
    <cellStyle name="Comma [0] 4 3 4 2 4 2 2" xfId="57260"/>
    <cellStyle name="Comma [0] 4 3 4 2 4 5" xfId="57261"/>
    <cellStyle name="Comma [0] 4 3 4 2 5" xfId="57262"/>
    <cellStyle name="Comma [0] 4 3 4 2 5 2" xfId="57263"/>
    <cellStyle name="Comma [0] 4 3 4 2 5 2 2" xfId="57264"/>
    <cellStyle name="Comma [0] 4 3 4 2 5 3" xfId="57265"/>
    <cellStyle name="Comma [0] 4 3 4 2 5 5" xfId="57266"/>
    <cellStyle name="Comma [0] 4 3 4 2 6" xfId="57267"/>
    <cellStyle name="Comma [0] 4 3 4 2 7" xfId="57268"/>
    <cellStyle name="Comma [0] 4 3 4 2 7 2" xfId="57269"/>
    <cellStyle name="Comma [0] 4 3 4 3" xfId="57270"/>
    <cellStyle name="Comma [0] 4 3 4 3 10" xfId="57271"/>
    <cellStyle name="Comma [0] 4 3 4 3 2" xfId="57272"/>
    <cellStyle name="Comma [0] 4 3 4 3 2 2" xfId="57273"/>
    <cellStyle name="Comma [0] 4 3 4 3 2 2 2" xfId="57274"/>
    <cellStyle name="Comma [0] 4 3 4 3 2 2 3" xfId="57275"/>
    <cellStyle name="Comma [0] 4 3 4 3 2 2 5" xfId="57276"/>
    <cellStyle name="Comma [0] 4 3 4 3 2 3" xfId="57277"/>
    <cellStyle name="Comma [0] 4 3 4 3 2 3 2" xfId="57278"/>
    <cellStyle name="Comma [0] 4 3 4 3 2 4" xfId="57279"/>
    <cellStyle name="Comma [0] 4 3 4 3 2 4 2" xfId="57280"/>
    <cellStyle name="Comma [0] 4 3 4 3 2 6" xfId="57281"/>
    <cellStyle name="Comma [0] 4 3 4 3 2 7" xfId="57282"/>
    <cellStyle name="Comma [0] 4 3 4 3 3 2 5" xfId="57283"/>
    <cellStyle name="Comma [0] 4 3 4 3 3 4 2" xfId="57284"/>
    <cellStyle name="Comma [0] 4 3 4 3 3 6" xfId="57285"/>
    <cellStyle name="Comma [0] 4 3 4 3 3 7" xfId="57286"/>
    <cellStyle name="Comma [0] 4 3 4 4" xfId="57287"/>
    <cellStyle name="Comma [0] 4 3 4 4 2" xfId="57288"/>
    <cellStyle name="Comma [0] 4 3 4 4 2 2" xfId="57289"/>
    <cellStyle name="Comma [0] 4 3 4 4 2 2 2" xfId="57290"/>
    <cellStyle name="Comma [0] 4 3 4 4 2 2 2 2" xfId="57291"/>
    <cellStyle name="Comma [0] 4 3 4 4 2 2 3" xfId="57292"/>
    <cellStyle name="Comma [0] 4 3 4 4 2 2 5" xfId="57293"/>
    <cellStyle name="Comma [0] 4 3 7 6 2 2 2 2" xfId="57294"/>
    <cellStyle name="Comma [0] 4 3 4 4 2 3" xfId="57295"/>
    <cellStyle name="Comma [0] 4 3 4 4 2 4" xfId="57296"/>
    <cellStyle name="Comma [0] 4 3 4 4 2 5" xfId="57297"/>
    <cellStyle name="Comma [0] 4 3 4 4 2 6" xfId="57298"/>
    <cellStyle name="Comma [0] 4 3 4 4 2 7" xfId="57299"/>
    <cellStyle name="Comma [0] 4 3 4 4 3 2 2 2" xfId="57300"/>
    <cellStyle name="Comma [0] 4 3 4 4 3 2 5" xfId="57301"/>
    <cellStyle name="Comma [0] 4 3 4 4 3 6" xfId="57302"/>
    <cellStyle name="Comma [0] 4 3 4 4 3 7" xfId="57303"/>
    <cellStyle name="Comma [0] 4 3 4 4 9" xfId="57304"/>
    <cellStyle name="Comma [0] 4 3 5 4 6 2" xfId="57305"/>
    <cellStyle name="Comma [0] 4 3 4 5" xfId="57306"/>
    <cellStyle name="Comma [0] 4 3 4 5 2" xfId="57307"/>
    <cellStyle name="Comma [0] 4 3 4 5 2 2" xfId="57308"/>
    <cellStyle name="Comma [0] 4 3 4 5 2 2 5" xfId="57309"/>
    <cellStyle name="Comma [0] 4 3 4 5 2 3" xfId="57310"/>
    <cellStyle name="Comma [0] 4 3 4 5 2 3 2" xfId="57311"/>
    <cellStyle name="Comma [0] 4 3 4 5 2 4" xfId="57312"/>
    <cellStyle name="Comma [0] 4 3 4 5 2 4 2" xfId="57313"/>
    <cellStyle name="Comma [0] 4 3 4 5 2 5" xfId="57314"/>
    <cellStyle name="Comma [0] 4 3 4 5 2 6" xfId="57315"/>
    <cellStyle name="Comma [0] 4 3 4 5 3 2 2" xfId="57316"/>
    <cellStyle name="Comma [0] 4 3 4 5 3 2 5" xfId="57317"/>
    <cellStyle name="Comma [0] 4 3 4 5 3 3" xfId="57318"/>
    <cellStyle name="Comma [0] 4 3 4 5 3 4" xfId="57319"/>
    <cellStyle name="Comma [0] 4 3 4 5 3 4 2" xfId="57320"/>
    <cellStyle name="Comma [0] 4 3 4 5 3 5" xfId="57321"/>
    <cellStyle name="Comma [0] 4 3 4 5 3 6" xfId="57322"/>
    <cellStyle name="Comma [0] 4 3 4 5 9" xfId="57323"/>
    <cellStyle name="Comma [0] 4 3 4 6" xfId="57324"/>
    <cellStyle name="Comma [0] 4 3 4 6 10" xfId="57325"/>
    <cellStyle name="Comma [0] 4 3 4 6 2" xfId="57326"/>
    <cellStyle name="Comma [0] 4 3 4 6 2 2" xfId="57327"/>
    <cellStyle name="Comma [0] 4 3 4 6 2 2 2" xfId="57328"/>
    <cellStyle name="Comma [0] 4 3 4 6 2 2 2 2" xfId="57329"/>
    <cellStyle name="Comma [0] 4 3 4 6 2 2 3" xfId="57330"/>
    <cellStyle name="Comma [0] 4 3 4 6 2 2 5" xfId="57331"/>
    <cellStyle name="Comma [0] 4 3 4 6 2 3" xfId="57332"/>
    <cellStyle name="Comma [0] 4 3 4 6 2 3 2" xfId="57333"/>
    <cellStyle name="Comma [0] 4 3 4 6 2 4" xfId="57334"/>
    <cellStyle name="Comma [0] 4 3 4 6 2 4 2" xfId="57335"/>
    <cellStyle name="Comma [0] 4 3 4 6 2 5" xfId="57336"/>
    <cellStyle name="Comma [0] 4 3 4 6 2 6" xfId="57337"/>
    <cellStyle name="Comma [0] 4 3 4 6 3 2 2" xfId="57338"/>
    <cellStyle name="Comma [0] 4 3 4 6 3 2 2 2" xfId="57339"/>
    <cellStyle name="Comma [0] 4 3 4 6 3 2 5" xfId="57340"/>
    <cellStyle name="Comma [0] 4 3 4 6 3 3" xfId="57341"/>
    <cellStyle name="Comma [0] 4 3 4 6 3 4" xfId="57342"/>
    <cellStyle name="Comma [0] 4 3 4 6 3 4 2" xfId="57343"/>
    <cellStyle name="Comma [0] 4 3 4 6 3 5" xfId="57344"/>
    <cellStyle name="Comma [0] 4 3 4 6 3 6" xfId="57345"/>
    <cellStyle name="Comma [0] 4 3 4 7" xfId="57346"/>
    <cellStyle name="Comma [0] 4 3 4 7 2" xfId="57347"/>
    <cellStyle name="Comma [0] 4 3 4 7 2 2" xfId="57348"/>
    <cellStyle name="Comma [0] 4 3 4 7 2 2 2" xfId="57349"/>
    <cellStyle name="Comma [0] 4 3 4 7 2 2 3" xfId="57350"/>
    <cellStyle name="Comma [0] 4 3 4 7 2 2 5" xfId="57351"/>
    <cellStyle name="Comma [0] 4 3 4 7 2 4 2" xfId="57352"/>
    <cellStyle name="Comma [0] 4 3 4 7 3 2" xfId="57353"/>
    <cellStyle name="Comma [0] 4 3 4 7 3 2 2" xfId="57354"/>
    <cellStyle name="Comma [0] 4 3 4 7 3 2 2 2" xfId="57355"/>
    <cellStyle name="Comma [0] 4 3 4 7 3 2 5" xfId="57356"/>
    <cellStyle name="Comma [0] 4 3 4 7 3 4" xfId="57357"/>
    <cellStyle name="Comma [0] 4 3 4 7 3 4 2" xfId="57358"/>
    <cellStyle name="Comma [0] 5 15 2 2" xfId="57359"/>
    <cellStyle name="Comma [0] 4 3 4 8" xfId="57360"/>
    <cellStyle name="Comma [0] 4 3 4 8 10" xfId="57361"/>
    <cellStyle name="Comma [0] 5 15 2 2 2" xfId="57362"/>
    <cellStyle name="Comma [0] 4 3 4 8 2" xfId="57363"/>
    <cellStyle name="Comma [0] 4 3 4 8 2 2" xfId="57364"/>
    <cellStyle name="Comma [0] 4 3 4 8 2 2 2" xfId="57365"/>
    <cellStyle name="Comma [0] 4 3 4 8 2 2 3" xfId="57366"/>
    <cellStyle name="Comma [0] 4 3 4 8 2 2 5" xfId="57367"/>
    <cellStyle name="Comma [0] 4 3 4 8 2 4 2" xfId="57368"/>
    <cellStyle name="Comma [0] 4 3 4 8 3 2" xfId="57369"/>
    <cellStyle name="Comma [0] 4 3 4 8 3 2 2" xfId="57370"/>
    <cellStyle name="Comma [0] 4 3 4 8 3 2 2 2" xfId="57371"/>
    <cellStyle name="Comma [0] 4 3 4 8 3 2 4" xfId="57372"/>
    <cellStyle name="Comma [0] 4 3 4 8 3 2 5" xfId="57373"/>
    <cellStyle name="Comma [0] 4 3 4 8 3 4" xfId="57374"/>
    <cellStyle name="Comma [0] 4 3 4 8 3 4 2" xfId="57375"/>
    <cellStyle name="Comma [0] 4 3 4 8 3 6" xfId="57376"/>
    <cellStyle name="Comma [0] 4 3 4 8 8" xfId="57377"/>
    <cellStyle name="Comma [0] 5 15 2 3" xfId="57378"/>
    <cellStyle name="Comma [0] 4 3 4 9" xfId="57379"/>
    <cellStyle name="Comma [0] 4 3 4 9 2" xfId="57380"/>
    <cellStyle name="Comma [0] 4 3 4 9 2 2" xfId="57381"/>
    <cellStyle name="Comma [0] 4 3 4 9 2 2 2" xfId="57382"/>
    <cellStyle name="Comma [0] 4 3 4 9 2 4" xfId="57383"/>
    <cellStyle name="Comma [0] 4 3 4 9 3 2" xfId="57384"/>
    <cellStyle name="Comma [0] 4 3 5 10" xfId="57385"/>
    <cellStyle name="Comma [0] 4 3 5 10 2" xfId="57386"/>
    <cellStyle name="Comma [0] 4 3 5 10 2 2" xfId="57387"/>
    <cellStyle name="Comma [0] 4 3 5 10 2 2 2" xfId="57388"/>
    <cellStyle name="Comma [0] 4 3 5 10 2 3" xfId="57389"/>
    <cellStyle name="Comma [0] 4 3 5 10 2 4" xfId="57390"/>
    <cellStyle name="Comma [0] 4 3 5 10 3" xfId="57391"/>
    <cellStyle name="Comma [0] 4 3 5 10 3 2" xfId="57392"/>
    <cellStyle name="Comma [0] 4 3 5 10 4" xfId="57393"/>
    <cellStyle name="Comma [0] 4 3 5 10 4 2" xfId="57394"/>
    <cellStyle name="Comma [0] 4 3 5 10 6" xfId="57395"/>
    <cellStyle name="Comma [0] 4 3 5 10 7" xfId="57396"/>
    <cellStyle name="Comma [0] 4 3 5 11 2 2 2" xfId="57397"/>
    <cellStyle name="Comma [0] 4 3 5 11 4 2" xfId="57398"/>
    <cellStyle name="Comma [0] 4 3 5 11 6" xfId="57399"/>
    <cellStyle name="Comma [0] 4 3 5 11 7" xfId="57400"/>
    <cellStyle name="Comma [0] 4 3 5 13 4" xfId="57401"/>
    <cellStyle name="Comma [0] 4 3 5 13 5" xfId="57402"/>
    <cellStyle name="Comma [0] 4 3 5 14 2" xfId="57403"/>
    <cellStyle name="Comma [0] 4 3 5 15 2" xfId="57404"/>
    <cellStyle name="Comma [0] 4 3 5 2 10" xfId="57405"/>
    <cellStyle name="Comma [0] 4 3 5 2 2" xfId="57406"/>
    <cellStyle name="Comma [0] 4 3 5 2 2 2" xfId="57407"/>
    <cellStyle name="Comma [0] 4 3 5 2 2 2 2" xfId="57408"/>
    <cellStyle name="Comma [0] 4 3 5 2 2 2 3" xfId="57409"/>
    <cellStyle name="Comma [0] 4 3 5 2 2 2 5" xfId="57410"/>
    <cellStyle name="Comma [0] 4 3 5 2 2 3" xfId="57411"/>
    <cellStyle name="Comma [0] 4 3 5 2 2 3 2" xfId="57412"/>
    <cellStyle name="Comma [0] 4 3 5 2 3" xfId="57413"/>
    <cellStyle name="Comma [0] 4 3 5 2 3 2" xfId="57414"/>
    <cellStyle name="Comma [0] 4 3 5 2 3 2 2" xfId="57415"/>
    <cellStyle name="Comma [0] 4 3 5 2 3 3" xfId="57416"/>
    <cellStyle name="Comma [0] 4 3 5 2 4" xfId="57417"/>
    <cellStyle name="Comma [0] 4 3 5 2 4 2" xfId="57418"/>
    <cellStyle name="Comma [0] 4 3 5 2 4 2 2" xfId="57419"/>
    <cellStyle name="Comma [0] 4 3 5 2 4 5" xfId="57420"/>
    <cellStyle name="Comma [0] 4 3 5 2 5" xfId="57421"/>
    <cellStyle name="Comma [0] 4 3 5 2 5 2" xfId="57422"/>
    <cellStyle name="Comma [0] 4 3 5 2 5 2 2" xfId="57423"/>
    <cellStyle name="Comma [0] 4 3 5 2 5 3" xfId="57424"/>
    <cellStyle name="Comma [0] 4 3 5 2 5 5" xfId="57425"/>
    <cellStyle name="Comma [0] 4 3 5 2 6" xfId="57426"/>
    <cellStyle name="Comma [0] 4 3 5 2 6 2" xfId="57427"/>
    <cellStyle name="Comma [0] 4 3 5 2 7" xfId="57428"/>
    <cellStyle name="Comma [0] 4 3 5 2 7 2" xfId="57429"/>
    <cellStyle name="Comma [0] 4 3 5 3" xfId="57430"/>
    <cellStyle name="Comma [0] 5 5 4 3 3" xfId="57431"/>
    <cellStyle name="Comma [0] 4 3 5 3 10" xfId="57432"/>
    <cellStyle name="Comma [0] 4 3 5 3 2" xfId="57433"/>
    <cellStyle name="Comma [0] 4 3 5 3 2 2" xfId="57434"/>
    <cellStyle name="Comma [0] 4 3 5 3 2 2 2" xfId="57435"/>
    <cellStyle name="Comma [0] 4 3 5 3 2 2 2 2" xfId="57436"/>
    <cellStyle name="Comma [0] 4 3 5 3 2 2 3" xfId="57437"/>
    <cellStyle name="Comma [0] 4 3 5 3 2 2 5" xfId="57438"/>
    <cellStyle name="Comma [0] 4 3 5 3 2 3" xfId="57439"/>
    <cellStyle name="Comma [0] 4 3 5 3 2 3 2" xfId="57440"/>
    <cellStyle name="Comma [0] 4 3 5 3 3 4 2" xfId="57441"/>
    <cellStyle name="Comma [0] 4 3 5 3 3 6" xfId="57442"/>
    <cellStyle name="Comma [0] 4 3 5 3 3 7" xfId="57443"/>
    <cellStyle name="Comma [0] 4 3 5 3 9" xfId="57444"/>
    <cellStyle name="Comma [0] 4 3 5 4" xfId="57445"/>
    <cellStyle name="Comma [0] 4 3 5 4 2" xfId="57446"/>
    <cellStyle name="Comma [0] 4 3 5 4 2 2" xfId="57447"/>
    <cellStyle name="Comma [0] 4 3 5 4 2 2 2" xfId="57448"/>
    <cellStyle name="Comma [0] 4 3 5 4 2 2 2 2" xfId="57449"/>
    <cellStyle name="Comma [0] 4 3 5 4 2 2 3" xfId="57450"/>
    <cellStyle name="Comma [0] 4 3 5 4 2 2 5" xfId="57451"/>
    <cellStyle name="Comma [0] 4 3 7 6 3 2 2 2" xfId="57452"/>
    <cellStyle name="Comma [0] 4 3 5 4 2 3" xfId="57453"/>
    <cellStyle name="Comma [0] 4 3 5 4 2 3 2" xfId="57454"/>
    <cellStyle name="Comma [0] 4 3 5 4 2 4" xfId="57455"/>
    <cellStyle name="Comma [0] 4 3 5 4 2 5" xfId="57456"/>
    <cellStyle name="Comma [0] 4 3 5 4 2 6" xfId="57457"/>
    <cellStyle name="Comma [0] 4 3 5 4 2 7" xfId="57458"/>
    <cellStyle name="Comma [0] 4 3 5 4 3 2 2 2" xfId="57459"/>
    <cellStyle name="Comma [0] 4 3 5 4 3 6" xfId="57460"/>
    <cellStyle name="Comma [0] 4 3 5 4 3 7" xfId="57461"/>
    <cellStyle name="Comma [0] 4 3 5 5" xfId="57462"/>
    <cellStyle name="Comma [0] 4 3 5 4 7 2" xfId="57463"/>
    <cellStyle name="Comma [0] 4 3 5 5 10" xfId="57464"/>
    <cellStyle name="Comma [0] 4 3 5 5 2" xfId="57465"/>
    <cellStyle name="Comma [0] 4 3 5 5 2 2" xfId="57466"/>
    <cellStyle name="Comma [0] 4 3 5 5 2 2 2" xfId="57467"/>
    <cellStyle name="Comma [0] 4 3 5 5 2 2 3" xfId="57468"/>
    <cellStyle name="Comma [0] 4 3 5 5 2 2 5" xfId="57469"/>
    <cellStyle name="Comma [0] 4 3 5 5 2 3" xfId="57470"/>
    <cellStyle name="Comma [0] 4 3 5 5 2 3 2" xfId="57471"/>
    <cellStyle name="Comma [0] 4 3 5 5 2 4" xfId="57472"/>
    <cellStyle name="Comma [0] 4 3 5 5 2 4 2" xfId="57473"/>
    <cellStyle name="Comma [0] 4 3 5 5 2 5" xfId="57474"/>
    <cellStyle name="Comma [0] 4 3 5 5 2 6" xfId="57475"/>
    <cellStyle name="Comma [0] 4 3 5 5 3 2 2" xfId="57476"/>
    <cellStyle name="Comma [0] 4 3 5 5 3 2 5" xfId="57477"/>
    <cellStyle name="Comma [0] 4 3 5 5 3 3" xfId="57478"/>
    <cellStyle name="Comma [0] 4 3 5 5 3 4" xfId="57479"/>
    <cellStyle name="Comma [0] 4 3 5 5 3 4 2" xfId="57480"/>
    <cellStyle name="Comma [0] 4 9 4 2 2 2 2" xfId="57481"/>
    <cellStyle name="Comma [0] 4 3 5 5 3 5" xfId="57482"/>
    <cellStyle name="Comma [0] 4 3 5 5 3 6" xfId="57483"/>
    <cellStyle name="Comma [0] 4 4 2 5" xfId="57484"/>
    <cellStyle name="Comma [0] 4 3 5 5 4 2" xfId="57485"/>
    <cellStyle name="Comma [0] 4 4 2 5 2" xfId="57486"/>
    <cellStyle name="Comma [0] 4 3 5 5 4 2 2" xfId="57487"/>
    <cellStyle name="Comma [0] 4 4 2 6" xfId="57488"/>
    <cellStyle name="Comma [0] 4 3 5 5 4 3" xfId="57489"/>
    <cellStyle name="Comma [0] 4 4 2 7" xfId="57490"/>
    <cellStyle name="Comma [0] 4 3 5 5 4 4" xfId="57491"/>
    <cellStyle name="Comma [0] 4 4 2 8" xfId="57492"/>
    <cellStyle name="Comma [0] 4 3 5 5 4 5" xfId="57493"/>
    <cellStyle name="Comma [0] 4 4 3 5" xfId="57494"/>
    <cellStyle name="Comma [0] 4 3 5 5 5 2" xfId="57495"/>
    <cellStyle name="Comma [0] 4 4 3 5 2" xfId="57496"/>
    <cellStyle name="Comma [0] 4 3 5 5 5 2 2" xfId="57497"/>
    <cellStyle name="Comma [0] 4 4 3 6" xfId="57498"/>
    <cellStyle name="Comma [0] 4 3 5 5 5 3" xfId="57499"/>
    <cellStyle name="Comma [0] 4 4 3 7" xfId="57500"/>
    <cellStyle name="Comma [0] 4 3 5 5 5 4" xfId="57501"/>
    <cellStyle name="Comma [0] 4 4 3 8" xfId="57502"/>
    <cellStyle name="Comma [0] 4 3 5 5 5 5" xfId="57503"/>
    <cellStyle name="Comma [0] 4 4 4 5" xfId="57504"/>
    <cellStyle name="Comma [0] 4 3 5 5 6 2" xfId="57505"/>
    <cellStyle name="Comma [0] 4 3 5 5 7" xfId="57506"/>
    <cellStyle name="Comma [0] 4 4 5 5" xfId="57507"/>
    <cellStyle name="Comma [0] 4 3 5 5 7 2" xfId="57508"/>
    <cellStyle name="Comma [0] 4 3 5 5 8" xfId="57509"/>
    <cellStyle name="Comma [0] 4 3 5 5 9" xfId="57510"/>
    <cellStyle name="Comma [0] 4 3 5 6" xfId="57511"/>
    <cellStyle name="Comma [0] 4 3 5 6 10" xfId="57512"/>
    <cellStyle name="Comma [0] 4 3 5 6 2" xfId="57513"/>
    <cellStyle name="Comma [0] 4 3 5 6 2 2" xfId="57514"/>
    <cellStyle name="Comma [0] 4 3 5 6 2 2 2" xfId="57515"/>
    <cellStyle name="Comma [0] 4 3 5 6 2 2 3" xfId="57516"/>
    <cellStyle name="Comma [0] 4 3 5 6 2 3" xfId="57517"/>
    <cellStyle name="Comma [0] 4 3 5 6 2 3 2" xfId="57518"/>
    <cellStyle name="Comma [0] 4 3 5 6 2 4 2" xfId="57519"/>
    <cellStyle name="Comma [0] 4 3 5 6 2 5" xfId="57520"/>
    <cellStyle name="Comma [0] 4 3 5 6 3 2 2" xfId="57521"/>
    <cellStyle name="Comma [0] 4 3 5 6 3 2 5" xfId="57522"/>
    <cellStyle name="Comma [0] 4 3 5 6 3 3" xfId="57523"/>
    <cellStyle name="Comma [0] 4 3 5 6 3 4" xfId="57524"/>
    <cellStyle name="Comma [0] 4 3 5 6 3 4 2" xfId="57525"/>
    <cellStyle name="Comma [0] 4 3 5 6 3 5" xfId="57526"/>
    <cellStyle name="Comma [0] 4 3 5 6 3 6" xfId="57527"/>
    <cellStyle name="Comma [0] 4 5 3 5 2" xfId="57528"/>
    <cellStyle name="Comma [0] 4 3 5 6 5 2 2" xfId="57529"/>
    <cellStyle name="Comma [0] 4 5 3 6" xfId="57530"/>
    <cellStyle name="Comma [0] 4 3 5 6 5 3" xfId="57531"/>
    <cellStyle name="Comma [0] 4 5 3 7" xfId="57532"/>
    <cellStyle name="Comma [0] 4 3 5 6 5 4" xfId="57533"/>
    <cellStyle name="Comma [0] 4 5 3 8" xfId="57534"/>
    <cellStyle name="Comma [0] 4 3 5 6 5 5" xfId="57535"/>
    <cellStyle name="Comma [0] 4 5 5 5" xfId="57536"/>
    <cellStyle name="Comma [0] 4 3 5 6 7 2" xfId="57537"/>
    <cellStyle name="Comma [0] 4 3 5 7" xfId="57538"/>
    <cellStyle name="Comma [0] 4 3 5 7 10" xfId="57539"/>
    <cellStyle name="Comma [0] 4 3 5 7 2" xfId="57540"/>
    <cellStyle name="Comma [0] 4 3 5 7 2 2" xfId="57541"/>
    <cellStyle name="Comma [0] 4 3 5 7 2 2 2" xfId="57542"/>
    <cellStyle name="Comma [0] 4 3 5 7 2 2 3" xfId="57543"/>
    <cellStyle name="Comma [0] 4 3 5 7 2 2 5" xfId="57544"/>
    <cellStyle name="Comma [0] 4 3 5 7 2 3 2" xfId="57545"/>
    <cellStyle name="Comma [0] 4 3 5 7 2 4" xfId="57546"/>
    <cellStyle name="Comma [0] 4 3 5 7 2 4 2" xfId="57547"/>
    <cellStyle name="Comma [0] 4 3 5 7 3 2" xfId="57548"/>
    <cellStyle name="Comma [0] 4 3 5 7 3 2 2" xfId="57549"/>
    <cellStyle name="Comma [0] 4 3 5 7 3 2 5" xfId="57550"/>
    <cellStyle name="Comma [0] 4 3 5 7 3 3" xfId="57551"/>
    <cellStyle name="Comma [0] 4 3 5 7 3 4" xfId="57552"/>
    <cellStyle name="Comma [0] 4 3 5 7 3 4 2" xfId="57553"/>
    <cellStyle name="Comma [0] 4 3 5 7 3 6" xfId="57554"/>
    <cellStyle name="Comma [0] 4 6 3 5 2" xfId="57555"/>
    <cellStyle name="Comma [0] 4 3 5 7 5 2 2" xfId="57556"/>
    <cellStyle name="Comma [0] 4 6 3 8" xfId="57557"/>
    <cellStyle name="Comma [0] 4 3 5 7 5 5" xfId="57558"/>
    <cellStyle name="Comma [0] 4 6 5 5" xfId="57559"/>
    <cellStyle name="Comma [0] 4 3 5 7 7 2" xfId="57560"/>
    <cellStyle name="Comma [0] 5 5 5 3 3" xfId="57561"/>
    <cellStyle name="Comma [0] 4 3 5 8 10" xfId="57562"/>
    <cellStyle name="Comma [0] 4 3 5 8 2 2 5" xfId="57563"/>
    <cellStyle name="Comma [0] 4 3 5 8 2 3" xfId="57564"/>
    <cellStyle name="Comma [0] 4 3 5 8 3 2" xfId="57565"/>
    <cellStyle name="Comma [0] 4 3 5 8 3 2 5" xfId="57566"/>
    <cellStyle name="Comma [0] 4 3 5 8 3 3" xfId="57567"/>
    <cellStyle name="Comma [0] 4 3 5 8 3 4" xfId="57568"/>
    <cellStyle name="Comma [0] 4 3 5 8 3 6" xfId="57569"/>
    <cellStyle name="Comma [0] 4 7 3 5 2" xfId="57570"/>
    <cellStyle name="Comma [0] 4 3 5 8 5 2 2" xfId="57571"/>
    <cellStyle name="Comma [0] 4 7 3 8" xfId="57572"/>
    <cellStyle name="Comma [0] 4 3 5 8 5 5" xfId="57573"/>
    <cellStyle name="Comma [0] 4 7 4 5" xfId="57574"/>
    <cellStyle name="Comma [0] 4 3 5 8 6 2" xfId="57575"/>
    <cellStyle name="Comma [0] 4 7 5 5" xfId="57576"/>
    <cellStyle name="Comma [0] 4 3 5 8 7 2" xfId="57577"/>
    <cellStyle name="Comma [0] 4 3 5 8 8" xfId="57578"/>
    <cellStyle name="Comma [0] 4 3 5 9 2 2" xfId="57579"/>
    <cellStyle name="Comma [0] 4 3 5 9 2 4" xfId="57580"/>
    <cellStyle name="Comma [0] 4 3 5 9 3" xfId="57581"/>
    <cellStyle name="Comma [0] 4 3 6 10" xfId="57582"/>
    <cellStyle name="Comma [0] 4 5 5 2 4" xfId="57583"/>
    <cellStyle name="Comma [0] 4 3 6 10 2" xfId="57584"/>
    <cellStyle name="Comma [0] 4 5 5 2 6" xfId="57585"/>
    <cellStyle name="Comma [0] 4 3 6 10 4" xfId="57586"/>
    <cellStyle name="Comma [0] 4 5 5 2 7" xfId="57587"/>
    <cellStyle name="Comma [0] 4 3 6 10 5" xfId="57588"/>
    <cellStyle name="Comma [0] 4 5 5 3 4" xfId="57589"/>
    <cellStyle name="Comma [0] 4 3 6 11 2" xfId="57590"/>
    <cellStyle name="Comma [0] 4 5 5 3 5" xfId="57591"/>
    <cellStyle name="Comma [0] 4 3 6 11 3" xfId="57592"/>
    <cellStyle name="Comma [0] 4 5 5 3 6" xfId="57593"/>
    <cellStyle name="Comma [0] 4 3 6 11 4" xfId="57594"/>
    <cellStyle name="Comma [0] 4 3 6 11 7" xfId="57595"/>
    <cellStyle name="Comma [0] 4 3 6 12" xfId="57596"/>
    <cellStyle name="Comma [0] 4 5 5 4 4" xfId="57597"/>
    <cellStyle name="Comma [0] 4 3 6 12 2" xfId="57598"/>
    <cellStyle name="Comma [0] 4 5 5 4 5" xfId="57599"/>
    <cellStyle name="Comma [0] 4 3 6 12 3" xfId="57600"/>
    <cellStyle name="Comma [0] 4 3 6 12 4" xfId="57601"/>
    <cellStyle name="Comma [0] 4 3 6 12 5" xfId="57602"/>
    <cellStyle name="Normal 7 2 2 2" xfId="57603"/>
    <cellStyle name="Comma [0] 4 3 6 13" xfId="57604"/>
    <cellStyle name="Comma [0] 4 3 6 13 5" xfId="57605"/>
    <cellStyle name="Comma [0] 4 3 6 2" xfId="57606"/>
    <cellStyle name="Comma [0] 4 3 6 2 10" xfId="57607"/>
    <cellStyle name="Comma [0] 4 3 6 2 2" xfId="57608"/>
    <cellStyle name="Comma [0] 4 3 6 2 2 2" xfId="57609"/>
    <cellStyle name="Comma [0] 4 3 6 2 2 2 2" xfId="57610"/>
    <cellStyle name="Comma [0] 4 3 6 2 2 2 2 2" xfId="57611"/>
    <cellStyle name="Comma [0] 4 3 6 2 2 2 3" xfId="57612"/>
    <cellStyle name="Comma [0] 4 3 6 2 2 2 5" xfId="57613"/>
    <cellStyle name="Comma [0] 4 3 6 2 2 3" xfId="57614"/>
    <cellStyle name="Comma [0] 4 3 6 2 2 3 2" xfId="57615"/>
    <cellStyle name="Comma [0] 4 3 6 2 2 4" xfId="57616"/>
    <cellStyle name="Comma [0] 4 3 6 2 2 4 2" xfId="57617"/>
    <cellStyle name="Comma [0] 4 3 6 2 2 5" xfId="57618"/>
    <cellStyle name="Comma [0] 4 3 6 2 2 6" xfId="57619"/>
    <cellStyle name="Comma [0] 4 3 6 2 2 7" xfId="57620"/>
    <cellStyle name="Comma [0] 4 3 6 2 3" xfId="57621"/>
    <cellStyle name="Comma [0] 4 3 6 2 3 2" xfId="57622"/>
    <cellStyle name="Comma [0] 4 3 6 2 3 2 2" xfId="57623"/>
    <cellStyle name="Comma [0] 4 3 6 2 3 2 2 2" xfId="57624"/>
    <cellStyle name="Comma [0] 4 3 6 2 3 3" xfId="57625"/>
    <cellStyle name="Comma [0] 4 3 6 2 3 3 2" xfId="57626"/>
    <cellStyle name="Comma [0] 4 3 6 2 4" xfId="57627"/>
    <cellStyle name="Comma [0] 4 3 6 2 4 2" xfId="57628"/>
    <cellStyle name="Comma [0] 4 3 6 2 4 2 2" xfId="57629"/>
    <cellStyle name="Comma [0] 4 3 6 2 4 3" xfId="57630"/>
    <cellStyle name="Comma [0] 4 3 6 2 5" xfId="57631"/>
    <cellStyle name="Comma [0] 4 3 6 2 5 2" xfId="57632"/>
    <cellStyle name="Comma [0] 4 3 6 2 5 2 2" xfId="57633"/>
    <cellStyle name="Comma [0] 4 3 6 2 5 3" xfId="57634"/>
    <cellStyle name="Comma [0] 4 3 6 2 7 2" xfId="57635"/>
    <cellStyle name="Comma [0] 4 3 6 3 10" xfId="57636"/>
    <cellStyle name="Comma [0] 4 3 6 3 2" xfId="57637"/>
    <cellStyle name="Comma [0] 4 3 6 3 2 2" xfId="57638"/>
    <cellStyle name="Comma [0] 4 3 6 3 2 2 2" xfId="57639"/>
    <cellStyle name="Comma [0] 4 3 6 3 2 2 2 2" xfId="57640"/>
    <cellStyle name="Comma [0] 4 3 6 3 2 2 3" xfId="57641"/>
    <cellStyle name="Comma [0] 4 3 6 3 2 2 5" xfId="57642"/>
    <cellStyle name="Comma [0] 4 3 6 3 2 3" xfId="57643"/>
    <cellStyle name="Comma [0] 4 3 6 3 2 3 2" xfId="57644"/>
    <cellStyle name="Comma [0] 4 3 6 3 2 4 2" xfId="57645"/>
    <cellStyle name="Comma [0] 4 3 6 3 2 5" xfId="57646"/>
    <cellStyle name="Comma [0] 4 3 6 3 2 6" xfId="57647"/>
    <cellStyle name="Comma [0] 4 3 6 3 2 7" xfId="57648"/>
    <cellStyle name="Comma [0] 4 3 6 3 3 2 2 2" xfId="57649"/>
    <cellStyle name="Comma [0] 5 2 2 5 2" xfId="57650"/>
    <cellStyle name="Comma [0] 4 3 6 3 4 2 2" xfId="57651"/>
    <cellStyle name="Comma [0] 5 2 2 6" xfId="57652"/>
    <cellStyle name="Comma [0] 4 3 6 3 4 3" xfId="57653"/>
    <cellStyle name="Comma [0] 5 2 3 5 2" xfId="57654"/>
    <cellStyle name="Comma [0] 4 3 6 3 5 2 2" xfId="57655"/>
    <cellStyle name="Comma [0] 5 2 3 6" xfId="57656"/>
    <cellStyle name="Comma [0] 4 3 6 3 5 3" xfId="57657"/>
    <cellStyle name="Comma [0] 5 2 4 5" xfId="57658"/>
    <cellStyle name="Comma [0] 4 3 6 3 6 2" xfId="57659"/>
    <cellStyle name="Comma [0] 5 2 5 5" xfId="57660"/>
    <cellStyle name="Comma [0] 4 3 6 3 7 2" xfId="57661"/>
    <cellStyle name="Comma [0] 4 3 6 3 9" xfId="57662"/>
    <cellStyle name="Comma [0] 4 3 6 4" xfId="57663"/>
    <cellStyle name="Comma [0] 4 5 5 2 2 4" xfId="57664"/>
    <cellStyle name="Comma [0] 4 3 6 4 10" xfId="57665"/>
    <cellStyle name="Comma [0] 4 3 6 4 2" xfId="57666"/>
    <cellStyle name="Comma [0] 4 3 6 4 2 2" xfId="57667"/>
    <cellStyle name="Comma [0] 4 3 6 4 2 2 2" xfId="57668"/>
    <cellStyle name="Comma [0] 4 3 6 4 2 2 2 2" xfId="57669"/>
    <cellStyle name="Comma [0] 4 3 6 4 2 2 3" xfId="57670"/>
    <cellStyle name="Comma [0] 4 3 6 4 2 2 5" xfId="57671"/>
    <cellStyle name="Comma [0] 4 3 6 4 2 3" xfId="57672"/>
    <cellStyle name="Comma [0] 4 3 6 4 2 3 2" xfId="57673"/>
    <cellStyle name="Comma [0] 4 3 6 4 2 4 2" xfId="57674"/>
    <cellStyle name="Comma [0] 4 3 6 4 3 2 2 2" xfId="57675"/>
    <cellStyle name="Comma [0] 4 3 6 4 3 2 5" xfId="57676"/>
    <cellStyle name="Comma [0] 5 3 2 6" xfId="57677"/>
    <cellStyle name="Comma [0] 4 3 6 4 4 3" xfId="57678"/>
    <cellStyle name="Comma [0] 5 3 3 5 2" xfId="57679"/>
    <cellStyle name="Comma [0] 4 3 6 4 5 2 2" xfId="57680"/>
    <cellStyle name="Comma [0] 5 3 3 6" xfId="57681"/>
    <cellStyle name="Comma [0] 4 3 6 4 5 3" xfId="57682"/>
    <cellStyle name="Comma [0] 5 3 4 5" xfId="57683"/>
    <cellStyle name="Comma [0] 4 3 6 4 6 2" xfId="57684"/>
    <cellStyle name="Comma [0] 5 3 5 5" xfId="57685"/>
    <cellStyle name="Comma [0] 4 3 6 4 7 2" xfId="57686"/>
    <cellStyle name="Comma [0] 4 3 6 5 2" xfId="57687"/>
    <cellStyle name="Comma [0] 4 3 6 5 2 2" xfId="57688"/>
    <cellStyle name="Comma [0] 4 3 6 5 2 2 2" xfId="57689"/>
    <cellStyle name="Comma [0] 4 3 6 5 2 2 3" xfId="57690"/>
    <cellStyle name="Comma [0] 4 3 6 5 2 2 5" xfId="57691"/>
    <cellStyle name="Comma [0] 4 3 6 5 2 3" xfId="57692"/>
    <cellStyle name="Comma [0] 4 3 6 5 2 3 2" xfId="57693"/>
    <cellStyle name="Comma [0] 4 3 6 5 2 4" xfId="57694"/>
    <cellStyle name="Comma [0] 4 3 6 5 2 4 2" xfId="57695"/>
    <cellStyle name="Comma [0] 4 3 6 5 3 2 5" xfId="57696"/>
    <cellStyle name="Comma [0] 5 4 3 5 2" xfId="57697"/>
    <cellStyle name="Comma [0] 4 3 6 5 5 2 2" xfId="57698"/>
    <cellStyle name="Comma [0] 4 3 6 5 7" xfId="57699"/>
    <cellStyle name="Comma [0] 4 3 6 5 8" xfId="57700"/>
    <cellStyle name="Comma [0] 4 3 6 6" xfId="57701"/>
    <cellStyle name="Comma [0] 4 3 6 6 10" xfId="57702"/>
    <cellStyle name="Comma [0] 4 3 6 6 2" xfId="57703"/>
    <cellStyle name="Comma [0] 4 3 6 6 2 2" xfId="57704"/>
    <cellStyle name="Comma [0] 4 3 6 6 2 2 2" xfId="57705"/>
    <cellStyle name="Comma [0] 4 3 6 6 2 2 3" xfId="57706"/>
    <cellStyle name="Comma [0] 4 3 6 6 2 2 5" xfId="57707"/>
    <cellStyle name="Comma [0] 4 3 6 6 2 3" xfId="57708"/>
    <cellStyle name="Comma [0] 4 3 6 6 2 3 2" xfId="57709"/>
    <cellStyle name="Comma [0] 4 3 6 6 2 4 2" xfId="57710"/>
    <cellStyle name="Comma [0] 4 3 6 6 3 2 2" xfId="57711"/>
    <cellStyle name="Comma [0] 4 3 6 6 3 2 5" xfId="57712"/>
    <cellStyle name="Comma [0] 4 3 6 6 3 3" xfId="57713"/>
    <cellStyle name="Comma [0] 5 5 3 5 2" xfId="57714"/>
    <cellStyle name="Comma [0] 4 3 6 6 5 2 2" xfId="57715"/>
    <cellStyle name="Comma [0] 5 5 3 6" xfId="57716"/>
    <cellStyle name="Comma [0] 4 3 6 6 5 3" xfId="57717"/>
    <cellStyle name="Comma [0] 5 5 5 5" xfId="57718"/>
    <cellStyle name="Comma [0] 4 3 6 6 7 2" xfId="57719"/>
    <cellStyle name="Comma [0] 4 3 6 7 10" xfId="57720"/>
    <cellStyle name="Comma [0] 4 3 6 7 2" xfId="57721"/>
    <cellStyle name="Comma [0] 4 3 6 7 2 2" xfId="57722"/>
    <cellStyle name="Comma [0] 4 3 6 7 2 2 2" xfId="57723"/>
    <cellStyle name="Comma [0] 4 3 6 7 2 2 3" xfId="57724"/>
    <cellStyle name="Comma [0] 4 3 6 7 2 2 5" xfId="57725"/>
    <cellStyle name="Comma [0] 4 3 6 7 2 3" xfId="57726"/>
    <cellStyle name="Comma [0] 4 3 6 7 2 3 2" xfId="57727"/>
    <cellStyle name="Comma [0] 4 3 6 7 2 4" xfId="57728"/>
    <cellStyle name="Comma [0] 4 3 6 7 2 4 2" xfId="57729"/>
    <cellStyle name="Comma [0] 4 3 6 7 3 2" xfId="57730"/>
    <cellStyle name="Comma [0] 4 3 6 7 3 2 2" xfId="57731"/>
    <cellStyle name="Comma [0] 4 3 6 7 3 2 5" xfId="57732"/>
    <cellStyle name="Comma [0] 4 3 6 7 3 3" xfId="57733"/>
    <cellStyle name="Comma [0] 5 6 3 5 2" xfId="57734"/>
    <cellStyle name="Comma [0] 4 3 6 7 5 2 2" xfId="57735"/>
    <cellStyle name="Comma [0] 5 6 3 8" xfId="57736"/>
    <cellStyle name="Comma [0] 4 3 6 7 5 5" xfId="57737"/>
    <cellStyle name="Comma [0] 5 6 5 5" xfId="57738"/>
    <cellStyle name="Comma [0] 4 3 6 7 7 2" xfId="57739"/>
    <cellStyle name="Comma [0] 4 3 6 8 10" xfId="57740"/>
    <cellStyle name="Comma [0] 4 3 6 8 2 2 5" xfId="57741"/>
    <cellStyle name="Comma [0] 4 3 6 8 2 3" xfId="57742"/>
    <cellStyle name="Comma [0] 4 3 6 8 3 2" xfId="57743"/>
    <cellStyle name="Comma [0] 4 3 6 8 3 2 5" xfId="57744"/>
    <cellStyle name="Comma [0] 4 3 6 8 3 3" xfId="57745"/>
    <cellStyle name="Comma [0] 5 7 2 6" xfId="57746"/>
    <cellStyle name="Comma [0] 4 3 6 8 4 3" xfId="57747"/>
    <cellStyle name="Comma [0] 5 7 3 5 2" xfId="57748"/>
    <cellStyle name="Comma [0] 4 3 6 8 5 2 2" xfId="57749"/>
    <cellStyle name="Comma [0] 5 7 3 8" xfId="57750"/>
    <cellStyle name="Comma [0] 4 3 6 8 5 5" xfId="57751"/>
    <cellStyle name="Comma [0] 5 7 4 5" xfId="57752"/>
    <cellStyle name="Comma [0] 4 3 6 8 6 2" xfId="57753"/>
    <cellStyle name="Comma [0] 5 7 5 5" xfId="57754"/>
    <cellStyle name="Comma [0] 4 3 6 8 7 2" xfId="57755"/>
    <cellStyle name="Comma [0] 4 3 6 8 8" xfId="57756"/>
    <cellStyle name="Comma [0] 4 3 6 9 2 2" xfId="57757"/>
    <cellStyle name="Comma [0] 4 3 6 9 2 3" xfId="57758"/>
    <cellStyle name="Comma [0] 4 3 6 9 2 4" xfId="57759"/>
    <cellStyle name="Comma [0] 4 3 6 9 3" xfId="57760"/>
    <cellStyle name="Comma [0] 4 3 6 9 3 2" xfId="57761"/>
    <cellStyle name="Comma [0] 4 3 7" xfId="57762"/>
    <cellStyle name="Comma [0] 4 3 7 10 3" xfId="57763"/>
    <cellStyle name="Comma [0] 4 3 7 10 4" xfId="57764"/>
    <cellStyle name="Comma [0] 4 3 7 10 5" xfId="57765"/>
    <cellStyle name="Comma [0] 4 3 7 11 2" xfId="57766"/>
    <cellStyle name="Comma [0] 4 3 7 11 3" xfId="57767"/>
    <cellStyle name="Comma [0] 4 3 7 12 2" xfId="57768"/>
    <cellStyle name="Comma [0] 4 3 7 2" xfId="57769"/>
    <cellStyle name="Comma [0] 4 3 7 2 10" xfId="57770"/>
    <cellStyle name="Comma [0] 4 3 7 2 2" xfId="57771"/>
    <cellStyle name="Comma [0] 4 3 7 2 2 4" xfId="57772"/>
    <cellStyle name="Comma [0] 4 3 7 2 2 5" xfId="57773"/>
    <cellStyle name="Comma [0] 4 3 7 2 2 6" xfId="57774"/>
    <cellStyle name="Comma [0] 4 3 7 2 3" xfId="57775"/>
    <cellStyle name="Comma [0] 4 5 11" xfId="57776"/>
    <cellStyle name="Comma [0] 4 3 7 2 3 4" xfId="57777"/>
    <cellStyle name="Comma [0] 4 5 12" xfId="57778"/>
    <cellStyle name="Comma [0] 4 3 7 2 3 5" xfId="57779"/>
    <cellStyle name="Comma [0] 4 5 13" xfId="57780"/>
    <cellStyle name="Comma [0] 4 3 7 2 3 6" xfId="57781"/>
    <cellStyle name="Comma [0] 4 3 7 2 4 2" xfId="57782"/>
    <cellStyle name="Comma [0] 4 3 7 2 4 3" xfId="57783"/>
    <cellStyle name="Comma [0] 4 3 7 2 4 4" xfId="57784"/>
    <cellStyle name="Comma [0] 4 3 7 2 4 5" xfId="57785"/>
    <cellStyle name="Comma [0] 4 3 7 2 5" xfId="57786"/>
    <cellStyle name="Comma [0] 4 3 7 2 5 2" xfId="57787"/>
    <cellStyle name="Comma [0] 4 3 7 2 5 3" xfId="57788"/>
    <cellStyle name="Comma [0] 4 3 7 2 5 4" xfId="57789"/>
    <cellStyle name="Comma [0] 4 3 7 2 5 5" xfId="57790"/>
    <cellStyle name="Comma [0] 4 3 7 2 7 2" xfId="57791"/>
    <cellStyle name="Comma [0] 4 3 7 3" xfId="57792"/>
    <cellStyle name="Comma [0] 4 3 7 3 10" xfId="57793"/>
    <cellStyle name="Comma [0] 4 3 7 3 2" xfId="57794"/>
    <cellStyle name="Comma [0] 4 3 7 3 2 2 2" xfId="57795"/>
    <cellStyle name="Comma [0] 4 3 7 3 2 2 2 2" xfId="57796"/>
    <cellStyle name="Comma [0] 4 3 7 3 2 2 3" xfId="57797"/>
    <cellStyle name="Comma [0] 4 3 7 3 2 2 5" xfId="57798"/>
    <cellStyle name="Comma [0] 4 3 7 3 2 3 2" xfId="57799"/>
    <cellStyle name="Comma [0] 4 3 7 3 2 4 2" xfId="57800"/>
    <cellStyle name="Comma [0] 4 3 7 3 2 5" xfId="57801"/>
    <cellStyle name="Comma [0] 4 3 7 3 2 6" xfId="57802"/>
    <cellStyle name="Comma [0] 4 3 7 3 3 2 2" xfId="57803"/>
    <cellStyle name="Comma [0] 4 3 7 3 3 2 2 2" xfId="57804"/>
    <cellStyle name="Comma [0] 4 3 7 3 3 4" xfId="57805"/>
    <cellStyle name="Comma [0] 4 3 7 3 3 4 2" xfId="57806"/>
    <cellStyle name="Comma [0] 4 3 7 3 3 5" xfId="57807"/>
    <cellStyle name="Comma [0] 4 3 7 3 3 6" xfId="57808"/>
    <cellStyle name="Comma [0] 4 3 7 3 4 2" xfId="57809"/>
    <cellStyle name="Comma [0] 4 3 7 3 4 2 2" xfId="57810"/>
    <cellStyle name="Comma [0] 4 3 7 3 4 3" xfId="57811"/>
    <cellStyle name="Comma [0] 4 3 7 3 4 4" xfId="57812"/>
    <cellStyle name="Comma [0] 4 3 7 3 4 5" xfId="57813"/>
    <cellStyle name="Comma [0] 4 3 7 3 5 2" xfId="57814"/>
    <cellStyle name="Comma [0] 4 3 7 3 5 3" xfId="57815"/>
    <cellStyle name="Comma [0] 4 3 7 3 5 4" xfId="57816"/>
    <cellStyle name="Comma [0] 4 3 7 3 5 5" xfId="57817"/>
    <cellStyle name="Comma [0] 4 3 7 3 6 2" xfId="57818"/>
    <cellStyle name="Comma [0] 4 3 7 3 7" xfId="57819"/>
    <cellStyle name="Comma [0] 4 3 7 3 7 2" xfId="57820"/>
    <cellStyle name="Comma [0] 4 3 7 3 8" xfId="57821"/>
    <cellStyle name="Comma [0] 4 3 7 3 9" xfId="57822"/>
    <cellStyle name="Comma [0] 4 3 7 4" xfId="57823"/>
    <cellStyle name="Comma [0] 4 3 7 4 2" xfId="57824"/>
    <cellStyle name="Comma [0] 4 3 7 4 2 2 2 2" xfId="57825"/>
    <cellStyle name="Comma [0] 4 3 7 4 2 2 3" xfId="57826"/>
    <cellStyle name="Comma [0] 4 3 7 4 2 2 5" xfId="57827"/>
    <cellStyle name="Comma [0] 4 3 7 4 3 2 2" xfId="57828"/>
    <cellStyle name="Comma [0] 4 3 7 4 3 2 2 2" xfId="57829"/>
    <cellStyle name="Comma [0] 4 3 7 4 3 2 5" xfId="57830"/>
    <cellStyle name="Comma [0] 4 3 7 4 3 4" xfId="57831"/>
    <cellStyle name="Comma [0] 4 3 7 4 3 4 2" xfId="57832"/>
    <cellStyle name="Comma [0] 4 3 7 4 4" xfId="57833"/>
    <cellStyle name="Comma [0] 4 3 7 4 4 2" xfId="57834"/>
    <cellStyle name="Comma [0] 4 3 7 4 4 2 2" xfId="57835"/>
    <cellStyle name="Comma [0] 4 3 7 4 4 3" xfId="57836"/>
    <cellStyle name="Comma [0] 4 3 7 4 4 4" xfId="57837"/>
    <cellStyle name="Comma [0] 4 3 7 4 4 5" xfId="57838"/>
    <cellStyle name="Comma [0] 4 3 7 4 5" xfId="57839"/>
    <cellStyle name="Comma [0] 4 3 7 4 5 2" xfId="57840"/>
    <cellStyle name="Comma [0] 4 3 7 4 5 2 2" xfId="57841"/>
    <cellStyle name="Comma [0] 4 3 7 4 5 3" xfId="57842"/>
    <cellStyle name="Comma [0] 4 3 7 4 5 4" xfId="57843"/>
    <cellStyle name="Comma [0] 4 3 7 4 6 2" xfId="57844"/>
    <cellStyle name="Comma [0] 4 3 7 4 7" xfId="57845"/>
    <cellStyle name="Comma [0] 4 3 7 4 7 2" xfId="57846"/>
    <cellStyle name="Comma [0] 4 3 7 4 8" xfId="57847"/>
    <cellStyle name="Comma [0] 4 3 7 5" xfId="57848"/>
    <cellStyle name="Comma [0] 4 3 7 5 10" xfId="57849"/>
    <cellStyle name="Comma [0] 4 3 7 5 2 2 3" xfId="57850"/>
    <cellStyle name="Comma [0] 4 3 7 5 2 2 5" xfId="57851"/>
    <cellStyle name="Comma [0] 4 3 7 5 2 3 2" xfId="57852"/>
    <cellStyle name="Comma [0] 4 3 7 5 2 4" xfId="57853"/>
    <cellStyle name="Comma [0] 4 3 7 5 2 4 2" xfId="57854"/>
    <cellStyle name="Comma [0] 4 3 7 5 3 2 5" xfId="57855"/>
    <cellStyle name="Comma [0] 4 3 7 5 4" xfId="57856"/>
    <cellStyle name="Comma [0] 4 3 7 5 4 2 2" xfId="57857"/>
    <cellStyle name="Comma [0] 4 3 7 5 4 4" xfId="57858"/>
    <cellStyle name="Comma [0] 4 3 7 5 4 5" xfId="57859"/>
    <cellStyle name="Comma [0] 4 3 7 5 5" xfId="57860"/>
    <cellStyle name="Comma [0] 4 3 7 5 5 2 2" xfId="57861"/>
    <cellStyle name="Comma [0] 4 3 7 5 5 4" xfId="57862"/>
    <cellStyle name="Comma [0] 4 3 7 5 5 5" xfId="57863"/>
    <cellStyle name="Comma [0] 4 3 7 5 6" xfId="57864"/>
    <cellStyle name="Comma [0] 4 3 7 5 6 2" xfId="57865"/>
    <cellStyle name="Comma [0] 4 3 7 5 7" xfId="57866"/>
    <cellStyle name="Comma [0] 4 3 7 5 7 2" xfId="57867"/>
    <cellStyle name="Comma [0] 4 3 7 6" xfId="57868"/>
    <cellStyle name="Comma [0] 5 4 5 2 3 2" xfId="57869"/>
    <cellStyle name="Comma [0] 4 3 7 6 10" xfId="57870"/>
    <cellStyle name="Comma [0] 4 3 7 6 2" xfId="57871"/>
    <cellStyle name="Comma [0] 4 3 7 6 2 2 2" xfId="57872"/>
    <cellStyle name="Comma [0] 4 3 7 6 2 2 3" xfId="57873"/>
    <cellStyle name="Comma [0] 4 3 7 6 2 2 5" xfId="57874"/>
    <cellStyle name="Comma [0] 4 3 7 6 2 3 2" xfId="57875"/>
    <cellStyle name="Comma [0] 4 3 7 6 2 4" xfId="57876"/>
    <cellStyle name="Comma [0] 4 3 7 6 2 4 2" xfId="57877"/>
    <cellStyle name="Comma [0] 4 3 7 6 3" xfId="57878"/>
    <cellStyle name="Comma [0] 4 3 7 6 3 2" xfId="57879"/>
    <cellStyle name="Comma [0] 4 3 7 6 3 2 2" xfId="57880"/>
    <cellStyle name="Comma [0] 4 3 7 6 3 2 5" xfId="57881"/>
    <cellStyle name="Comma [0] 4 3 7 6 3 3" xfId="57882"/>
    <cellStyle name="Comma [0] 4 3 7 6 3 4" xfId="57883"/>
    <cellStyle name="Comma [0] 4 3 7 6 3 4 2" xfId="57884"/>
    <cellStyle name="Comma [0] 4 3 7 6 5 2 2" xfId="57885"/>
    <cellStyle name="Comma [0] 4 3 7 6 5 3" xfId="57886"/>
    <cellStyle name="Comma [0] 4 3 7 6 5 4" xfId="57887"/>
    <cellStyle name="Comma [0] 4 3 7 6 5 5" xfId="57888"/>
    <cellStyle name="Comma [0] 4 3 7 6 7 2" xfId="57889"/>
    <cellStyle name="Comma [0] 4 3 7 7" xfId="57890"/>
    <cellStyle name="Comma [0] 4 3 7 7 2" xfId="57891"/>
    <cellStyle name="Comma [0] 4 3 7 7 2 2" xfId="57892"/>
    <cellStyle name="Comma [0] 4 3 7 7 2 2 2" xfId="57893"/>
    <cellStyle name="Comma [0] 4 3 7 7 2 2 3" xfId="57894"/>
    <cellStyle name="Comma [0] 4 3 7 7 2 2 5" xfId="57895"/>
    <cellStyle name="Comma [0] 4 3 7 7 2 3" xfId="57896"/>
    <cellStyle name="Comma [0] 4 3 7 7 2 3 2" xfId="57897"/>
    <cellStyle name="Comma [0] 4 3 7 7 2 4" xfId="57898"/>
    <cellStyle name="Comma [0] 4 3 7 7 2 4 2" xfId="57899"/>
    <cellStyle name="Comma [0] 4 3 7 7 3" xfId="57900"/>
    <cellStyle name="Comma [0] 4 3 7 7 3 2" xfId="57901"/>
    <cellStyle name="Comma [0] 4 3 7 7 3 2 2" xfId="57902"/>
    <cellStyle name="Comma [0] 5 3 10 2 2 2" xfId="57903"/>
    <cellStyle name="Comma [0] 4 3 7 7 3 2 5" xfId="57904"/>
    <cellStyle name="Comma [0] 5 5 10" xfId="57905"/>
    <cellStyle name="Comma [0] 4 3 7 7 3 3" xfId="57906"/>
    <cellStyle name="Comma [0] 5 5 11" xfId="57907"/>
    <cellStyle name="Comma [0] 4 3 7 7 3 4" xfId="57908"/>
    <cellStyle name="Comma [0] 5 5 11 2" xfId="57909"/>
    <cellStyle name="Comma [0] 4 3 7 7 3 4 2" xfId="57910"/>
    <cellStyle name="Comma [0] 4 3 7 7 5 2 2" xfId="57911"/>
    <cellStyle name="Comma [0] 4 3 7 7 5 5" xfId="57912"/>
    <cellStyle name="Comma [0] 4 3 7 7 7 2" xfId="57913"/>
    <cellStyle name="Comma [0] 4 3 7 8 10" xfId="57914"/>
    <cellStyle name="Comma [0] 4 3 7 8 2 2" xfId="57915"/>
    <cellStyle name="Comma [0] 4 3 7 8 2 2 2" xfId="57916"/>
    <cellStyle name="Comma [0] 4 3 7 8 2 2 3" xfId="57917"/>
    <cellStyle name="Comma [0] 4 3 7 8 2 2 4" xfId="57918"/>
    <cellStyle name="Comma [0] 4 3 7 8 2 2 5" xfId="57919"/>
    <cellStyle name="Comma [0] 4 3 7 8 2 3" xfId="57920"/>
    <cellStyle name="Comma [0] 4 3 7 8 2 3 2" xfId="57921"/>
    <cellStyle name="Comma [0] 4 3 7 8 2 4 2" xfId="57922"/>
    <cellStyle name="Comma [0] 4 3 7 8 3" xfId="57923"/>
    <cellStyle name="Comma [0] 4 3 7 8 3 2" xfId="57924"/>
    <cellStyle name="Comma [0] 4 3 7 8 3 2 2" xfId="57925"/>
    <cellStyle name="Comma [0] 4 3 7 8 3 2 3" xfId="57926"/>
    <cellStyle name="Comma [0] 4 3 7 8 3 2 4" xfId="57927"/>
    <cellStyle name="Comma [0] 5 3 11 2 2 2" xfId="57928"/>
    <cellStyle name="Comma [0] 4 3 7 8 3 2 5" xfId="57929"/>
    <cellStyle name="Comma [0] 4 3 7 8 3 3" xfId="57930"/>
    <cellStyle name="Comma [0] 4 3 7 8 3 4" xfId="57931"/>
    <cellStyle name="Comma [0] 4 3 7 8 3 4 2" xfId="57932"/>
    <cellStyle name="Comma [0] 4 3 7 8 4 2 2" xfId="57933"/>
    <cellStyle name="Comma [0] 4 3 7 8 4 3" xfId="57934"/>
    <cellStyle name="Comma [0] 4 3 7 8 4 4" xfId="57935"/>
    <cellStyle name="Comma [0] 4 3 7 8 5 5" xfId="57936"/>
    <cellStyle name="Comma [0] 4 3 7 8 6 2" xfId="57937"/>
    <cellStyle name="Comma [0] 4 3 7 8 7 2" xfId="57938"/>
    <cellStyle name="Comma [0] 4 3 7 8 8" xfId="57939"/>
    <cellStyle name="Comma [0] 4 3 7 9 2" xfId="57940"/>
    <cellStyle name="Comma [0] 4 3 7 9 2 2" xfId="57941"/>
    <cellStyle name="Comma [0] 4 3 7 9 2 2 2" xfId="57942"/>
    <cellStyle name="Comma [0] 4 3 7 9 2 3" xfId="57943"/>
    <cellStyle name="Comma [0] 4 3 7 9 2 4" xfId="57944"/>
    <cellStyle name="Comma [0] 4 3 7 9 3" xfId="57945"/>
    <cellStyle name="Comma [0] 4 3 7 9 3 2" xfId="57946"/>
    <cellStyle name="Comma [0] 4 3 8" xfId="57947"/>
    <cellStyle name="Comma [0] 5 8 2 2" xfId="57948"/>
    <cellStyle name="Comma [0] 5 3 2 3 2 2" xfId="57949"/>
    <cellStyle name="Comma [0] 4 3 8 10 2 3" xfId="57950"/>
    <cellStyle name="Comma [0] 5 8 2 3" xfId="57951"/>
    <cellStyle name="Comma [0] 5 3 2 3 2 3" xfId="57952"/>
    <cellStyle name="Comma [0] 4 3 8 10 2 4" xfId="57953"/>
    <cellStyle name="Comma [0] 5 8 2 4" xfId="57954"/>
    <cellStyle name="Comma [0] 5 3 2 3 2 4" xfId="57955"/>
    <cellStyle name="Comma [0] 4 3 8 10 2 5" xfId="57956"/>
    <cellStyle name="Comma [0] 4 3 8 10 6" xfId="57957"/>
    <cellStyle name="Comma [0] 4 3 8 10 7" xfId="57958"/>
    <cellStyle name="Comma [0] 4 3 8 11" xfId="57959"/>
    <cellStyle name="Comma [0] 4 3 8 12" xfId="57960"/>
    <cellStyle name="Comma [0] 4 3 8 15" xfId="57961"/>
    <cellStyle name="Comma [0] 4 3 8 2" xfId="57962"/>
    <cellStyle name="Comma [0] 4 3 8 2 10" xfId="57963"/>
    <cellStyle name="Comma [0] 4 3 8 2 2" xfId="57964"/>
    <cellStyle name="Comma [0] 4 3 8 2 2 2" xfId="57965"/>
    <cellStyle name="Comma [0] 4 3 8 2 2 3" xfId="57966"/>
    <cellStyle name="Comma [0] 4 3 8 2 2 4" xfId="57967"/>
    <cellStyle name="Comma [0] 4 3 8 2 2 5" xfId="57968"/>
    <cellStyle name="Comma [0] 4 3 8 2 2 6" xfId="57969"/>
    <cellStyle name="Comma [0] 4 3 8 2 3" xfId="57970"/>
    <cellStyle name="Comma [0] 4 3 8 2 3 2" xfId="57971"/>
    <cellStyle name="Comma [0] 4 3 8 2 3 3" xfId="57972"/>
    <cellStyle name="Comma [0] 4 3 8 2 3 4" xfId="57973"/>
    <cellStyle name="Comma [0] 4 3 8 2 3 5" xfId="57974"/>
    <cellStyle name="Comma [0] 4 3 8 2 3 6" xfId="57975"/>
    <cellStyle name="Comma [0] 4 3 8 2 4 2" xfId="57976"/>
    <cellStyle name="Comma [0] 4 3 8 2 4 3" xfId="57977"/>
    <cellStyle name="Comma [0] 4 3 8 2 4 4" xfId="57978"/>
    <cellStyle name="Comma [0] 4 3 8 2 5" xfId="57979"/>
    <cellStyle name="Comma [0] 4 3 8 2 5 2" xfId="57980"/>
    <cellStyle name="Comma [0] 4 3 8 2 5 3" xfId="57981"/>
    <cellStyle name="Comma [0] 4 3 8 2 5 4" xfId="57982"/>
    <cellStyle name="Comma [0] 4 3 8 2 5 5" xfId="57983"/>
    <cellStyle name="Comma [0] 4 3 8 2 6 2" xfId="57984"/>
    <cellStyle name="Comma [0] 4 3 8 2 7" xfId="57985"/>
    <cellStyle name="Comma [0] 4 3 8 2 7 2" xfId="57986"/>
    <cellStyle name="Comma [0] 4 3 8 2 8" xfId="57987"/>
    <cellStyle name="Comma [0] 4 3 8 2 9" xfId="57988"/>
    <cellStyle name="Comma [0] 4 3 8 3" xfId="57989"/>
    <cellStyle name="Comma [0] 4 3 8 3 10" xfId="57990"/>
    <cellStyle name="Comma [0] 4 3 8 3 2" xfId="57991"/>
    <cellStyle name="Comma [0] 4 3 8 3 2 2" xfId="57992"/>
    <cellStyle name="Comma [0] 4 5 4 3" xfId="57993"/>
    <cellStyle name="Comma [0] 4 3 8 3 2 2 2" xfId="57994"/>
    <cellStyle name="Comma [0] 4 5 4 3 2" xfId="57995"/>
    <cellStyle name="Comma [0] 4 3 8 3 2 2 2 2" xfId="57996"/>
    <cellStyle name="Comma [0] 4 5 4 4" xfId="57997"/>
    <cellStyle name="Comma [0] 4 3 8 3 2 2 3" xfId="57998"/>
    <cellStyle name="Comma [0] 4 5 4 6" xfId="57999"/>
    <cellStyle name="Comma [0] 4 3 8 3 2 2 5" xfId="58000"/>
    <cellStyle name="Comma [0] 4 3 8 3 2 3" xfId="58001"/>
    <cellStyle name="Comma [0] 4 5 5 3" xfId="58002"/>
    <cellStyle name="Comma [0] 4 3 8 3 2 3 2" xfId="58003"/>
    <cellStyle name="Comma [0] 4 5 6 3" xfId="58004"/>
    <cellStyle name="Comma [0] 4 3 8 3 2 4 2" xfId="58005"/>
    <cellStyle name="Comma [0] 4 3 8 3 2 5" xfId="58006"/>
    <cellStyle name="Comma [0] 4 3 8 3 2 6" xfId="58007"/>
    <cellStyle name="Comma [0] 4 6 4 3" xfId="58008"/>
    <cellStyle name="Comma [0] 4 3 8 3 3 2 2" xfId="58009"/>
    <cellStyle name="Comma [0] 4 6 4 3 2" xfId="58010"/>
    <cellStyle name="Comma [0] 4 3 8 3 3 2 2 2" xfId="58011"/>
    <cellStyle name="Comma [0] 4 6 4 6" xfId="58012"/>
    <cellStyle name="Comma [0] 4 3 8 3 3 2 5" xfId="58013"/>
    <cellStyle name="Comma [0] 4 3 8 3 3 3" xfId="58014"/>
    <cellStyle name="Comma [0] 4 6 5 3" xfId="58015"/>
    <cellStyle name="Comma [0] 4 3 8 3 3 3 2" xfId="58016"/>
    <cellStyle name="Comma [0] 4 3 8 3 3 4" xfId="58017"/>
    <cellStyle name="Comma [0] 4 6 6 3" xfId="58018"/>
    <cellStyle name="Comma [0] 4 3 8 3 3 4 2" xfId="58019"/>
    <cellStyle name="Comma [0] 4 3 8 3 3 5" xfId="58020"/>
    <cellStyle name="Comma [0] 4 3 8 3 3 6" xfId="58021"/>
    <cellStyle name="Comma [0] 4 3 8 3 4 2" xfId="58022"/>
    <cellStyle name="Comma [0] 4 7 4 3" xfId="58023"/>
    <cellStyle name="Comma [0] 4 3 8 3 4 2 2" xfId="58024"/>
    <cellStyle name="Comma [0] 4 3 8 3 4 3" xfId="58025"/>
    <cellStyle name="Comma [0] 4 3 8 3 4 4" xfId="58026"/>
    <cellStyle name="Comma [0] 4 3 8 3 5 2" xfId="58027"/>
    <cellStyle name="Comma [0] 4 8 4 3" xfId="58028"/>
    <cellStyle name="Comma [0] 4 3 8 3 5 2 2" xfId="58029"/>
    <cellStyle name="Comma [0] 4 3 8 3 5 3" xfId="58030"/>
    <cellStyle name="Comma [0] 4 3 8 3 5 4" xfId="58031"/>
    <cellStyle name="Comma [0] 4 3 8 3 5 5" xfId="58032"/>
    <cellStyle name="Comma [0] 4 3 8 3 6 2" xfId="58033"/>
    <cellStyle name="Comma [0] 4 3 8 3 7" xfId="58034"/>
    <cellStyle name="Comma [0] 4 3 8 3 7 2" xfId="58035"/>
    <cellStyle name="Comma [0] 4 3 8 3 8" xfId="58036"/>
    <cellStyle name="Comma [0] 4 3 8 3 9" xfId="58037"/>
    <cellStyle name="Comma [0] 4 3 8 4" xfId="58038"/>
    <cellStyle name="Comma [0] 4 3 8 4 2" xfId="58039"/>
    <cellStyle name="Comma [0] 4 3 8 4 2 2" xfId="58040"/>
    <cellStyle name="Comma [0] 5 5 4 3" xfId="58041"/>
    <cellStyle name="Comma [0] 4 3 8 4 2 2 2" xfId="58042"/>
    <cellStyle name="Comma [0] 5 5 4 3 2" xfId="58043"/>
    <cellStyle name="Comma [0] 4 3 8 4 2 2 2 2" xfId="58044"/>
    <cellStyle name="Comma [0] 5 5 4 4" xfId="58045"/>
    <cellStyle name="Comma [0] 4 3 8 4 2 2 3" xfId="58046"/>
    <cellStyle name="Comma [0] 5 5 4 6" xfId="58047"/>
    <cellStyle name="Comma [0] 4 3 8 4 2 2 5" xfId="58048"/>
    <cellStyle name="Comma [0] 4 3 8 4 2 3" xfId="58049"/>
    <cellStyle name="Comma [0] 5 5 5 3" xfId="58050"/>
    <cellStyle name="Comma [0] 4 3 8 4 2 3 2" xfId="58051"/>
    <cellStyle name="Comma [0] 5 5 6 3" xfId="58052"/>
    <cellStyle name="Comma [0] 4 3 8 4 2 4 2" xfId="58053"/>
    <cellStyle name="Comma [0] 4 3 8 4 3 2" xfId="58054"/>
    <cellStyle name="Comma [0] 5 6 4 3" xfId="58055"/>
    <cellStyle name="Comma [0] 4 3 8 4 3 2 2" xfId="58056"/>
    <cellStyle name="Comma [0] 5 6 4 3 2" xfId="58057"/>
    <cellStyle name="Comma [0] 4 3 8 4 3 2 2 2" xfId="58058"/>
    <cellStyle name="Comma [0] 5 6 4 6" xfId="58059"/>
    <cellStyle name="Comma [0] 4 3 8 4 3 2 5" xfId="58060"/>
    <cellStyle name="Comma [0] 4 3 8 4 3 3" xfId="58061"/>
    <cellStyle name="Comma [0] 5 6 5 3" xfId="58062"/>
    <cellStyle name="Comma [0] 4 3 8 4 3 3 2" xfId="58063"/>
    <cellStyle name="Comma [0] 4 3 8 4 3 4" xfId="58064"/>
    <cellStyle name="Comma [0] 5 6 6 3" xfId="58065"/>
    <cellStyle name="Comma [0] 4 3 8 4 3 4 2" xfId="58066"/>
    <cellStyle name="Comma [0] 4 3 8 4 4" xfId="58067"/>
    <cellStyle name="Comma [0] 4 3 8 4 4 2" xfId="58068"/>
    <cellStyle name="Comma [0] 5 7 4 3" xfId="58069"/>
    <cellStyle name="Comma [0] 4 3 8 4 4 2 2" xfId="58070"/>
    <cellStyle name="Comma [0] 4 3 8 4 4 3" xfId="58071"/>
    <cellStyle name="Comma [0] 4 3 8 4 4 4" xfId="58072"/>
    <cellStyle name="Comma [0] 4 3 8 4 4 5" xfId="58073"/>
    <cellStyle name="Comma [0] 4 3 8 4 5" xfId="58074"/>
    <cellStyle name="Comma [0] 4 3 8 4 5 2" xfId="58075"/>
    <cellStyle name="Comma [0] 5 8 4 3" xfId="58076"/>
    <cellStyle name="Comma [0] 4 3 8 4 5 2 2" xfId="58077"/>
    <cellStyle name="Comma [0] 4 3 8 4 5 3" xfId="58078"/>
    <cellStyle name="Comma [0] 4 3 8 4 5 4" xfId="58079"/>
    <cellStyle name="Comma [0] 4 3 8 4 6" xfId="58080"/>
    <cellStyle name="Comma [0] 4 3 8 4 7" xfId="58081"/>
    <cellStyle name="Comma [0] 4 3 8 4 7 2" xfId="58082"/>
    <cellStyle name="Comma [0] 4 3 8 4 8" xfId="58083"/>
    <cellStyle name="Comma [0] 4 5 3 2 2 2 2" xfId="58084"/>
    <cellStyle name="Comma [0] 4 3 8 5" xfId="58085"/>
    <cellStyle name="Comma [0] 4 3 8 5 10" xfId="58086"/>
    <cellStyle name="Comma [0] 4 3 8 5 2 2" xfId="58087"/>
    <cellStyle name="Comma [0] 4 3 8 5 2 3" xfId="58088"/>
    <cellStyle name="Comma [0] 4 3 8 5 2 3 2" xfId="58089"/>
    <cellStyle name="Comma [0] 4 3 8 5 2 4" xfId="58090"/>
    <cellStyle name="Comma [0] 4 3 8 5 2 4 2" xfId="58091"/>
    <cellStyle name="Comma [0] 4 3 8 5 3 2" xfId="58092"/>
    <cellStyle name="Comma [0] 4 3 8 5 3 3" xfId="58093"/>
    <cellStyle name="Comma [0] 4 3 8 5 3 3 2" xfId="58094"/>
    <cellStyle name="Comma [0] 4 3 8 5 3 4" xfId="58095"/>
    <cellStyle name="Comma [0] 4 3 8 5 3 4 2" xfId="58096"/>
    <cellStyle name="Comma [0] 4 3 8 5 4" xfId="58097"/>
    <cellStyle name="Comma [0] 4 3 8 5 4 2" xfId="58098"/>
    <cellStyle name="Comma [0] 4 3 8 5 4 2 2" xfId="58099"/>
    <cellStyle name="Comma [0] 4 3 8 5 4 3" xfId="58100"/>
    <cellStyle name="Comma [0] 4 3 8 5 4 4" xfId="58101"/>
    <cellStyle name="Comma [0] 4 3 8 5 4 5" xfId="58102"/>
    <cellStyle name="Comma [0] 4 3 8 5 5" xfId="58103"/>
    <cellStyle name="Comma [0] 4 3 8 5 5 2" xfId="58104"/>
    <cellStyle name="Comma [0] 4 3 8 5 5 2 2" xfId="58105"/>
    <cellStyle name="Comma [0] 4 3 8 5 5 3" xfId="58106"/>
    <cellStyle name="Comma [0] 4 3 8 5 5 4" xfId="58107"/>
    <cellStyle name="Comma [0] 4 3 8 5 5 5" xfId="58108"/>
    <cellStyle name="Comma [0] 4 3 8 5 6" xfId="58109"/>
    <cellStyle name="Comma [0] 4 3 8 5 7" xfId="58110"/>
    <cellStyle name="Comma [0] 4 3 8 5 7 2" xfId="58111"/>
    <cellStyle name="Comma [0] 4 3 8 5 8" xfId="58112"/>
    <cellStyle name="Comma [0] 4 3 8 6" xfId="58113"/>
    <cellStyle name="Comma [0] 4 3 8 6 2 2" xfId="58114"/>
    <cellStyle name="Comma [0] 4 3 8 6 2 2 2" xfId="58115"/>
    <cellStyle name="Comma [0] 4 3 8 6 2 2 2 2" xfId="58116"/>
    <cellStyle name="Comma [0] 4 3 8 6 2 2 3" xfId="58117"/>
    <cellStyle name="Comma [0] 4 3 8 6 2 2 5" xfId="58118"/>
    <cellStyle name="Comma [0] 4 3 8 6 2 3" xfId="58119"/>
    <cellStyle name="Comma [0] 4 3 8 6 2 3 2" xfId="58120"/>
    <cellStyle name="Comma [0] 4 3 8 6 2 4" xfId="58121"/>
    <cellStyle name="Comma [0] 4 3 8 6 3" xfId="58122"/>
    <cellStyle name="Comma [0] 4 3 8 6 3 2" xfId="58123"/>
    <cellStyle name="Comma [0] 4 3 8 6 3 2 2" xfId="58124"/>
    <cellStyle name="Comma [0] 4 3 8 6 3 2 5" xfId="58125"/>
    <cellStyle name="Comma [0] 4 3 8 6 3 3" xfId="58126"/>
    <cellStyle name="Comma [0] 4 3 8 6 3 3 2" xfId="58127"/>
    <cellStyle name="Comma [0] 4 3 8 6 3 4" xfId="58128"/>
    <cellStyle name="Comma [0] 4 3 8 6 5 2 2" xfId="58129"/>
    <cellStyle name="Comma [0] 4 3 8 6 5 3" xfId="58130"/>
    <cellStyle name="Comma [0] 4 3 8 6 5 4" xfId="58131"/>
    <cellStyle name="Comma [0] 4 3 8 6 5 5" xfId="58132"/>
    <cellStyle name="Comma [0] 4 3 8 7" xfId="58133"/>
    <cellStyle name="Comma [0] 4 3 8 7 10" xfId="58134"/>
    <cellStyle name="Comma [0] 4 3 8 7 2" xfId="58135"/>
    <cellStyle name="Comma [0] 4 3 8 7 2 2" xfId="58136"/>
    <cellStyle name="Comma [0] 4 3 8 7 2 2 2" xfId="58137"/>
    <cellStyle name="Comma [0] 4 3 8 7 2 2 3" xfId="58138"/>
    <cellStyle name="Comma [0] 4 3 8 7 2 2 5" xfId="58139"/>
    <cellStyle name="Comma [0] 4 3 8 7 2 3" xfId="58140"/>
    <cellStyle name="Comma [0] 4 3 8 7 2 3 2" xfId="58141"/>
    <cellStyle name="Comma [0] 4 3 8 7 2 4" xfId="58142"/>
    <cellStyle name="Comma [0] 4 3 8 7 3" xfId="58143"/>
    <cellStyle name="Comma [0] 4 3 8 7 3 2" xfId="58144"/>
    <cellStyle name="Comma [0] 4 3 8 7 3 2 2" xfId="58145"/>
    <cellStyle name="Comma [0] 4 3 8 7 3 2 5" xfId="58146"/>
    <cellStyle name="Comma [0] 4 3 8 7 3 3" xfId="58147"/>
    <cellStyle name="Comma [0] 4 3 8 7 3 3 2" xfId="58148"/>
    <cellStyle name="Comma [0] 4 3 8 7 3 4" xfId="58149"/>
    <cellStyle name="Comma [0] 4 3 8 7 5 2 2" xfId="58150"/>
    <cellStyle name="Comma [0] 4 3 8 7 5 5" xfId="58151"/>
    <cellStyle name="Comma [0] 4 3 8 7 7 2" xfId="58152"/>
    <cellStyle name="Comma [0] 4 3 8 8 2 2" xfId="58153"/>
    <cellStyle name="Comma [0] 4 3 8 8 2 2 2" xfId="58154"/>
    <cellStyle name="Comma [0] 4 3 8 8 2 3" xfId="58155"/>
    <cellStyle name="Comma [0] 4 3 8 8 2 4" xfId="58156"/>
    <cellStyle name="Comma [0] 4 3 8 8 3" xfId="58157"/>
    <cellStyle name="Comma [0] 4 3 8 8 3 2" xfId="58158"/>
    <cellStyle name="Comma [0] 4 3 9" xfId="58159"/>
    <cellStyle name="Comma [0] 4 3 9 10" xfId="58160"/>
    <cellStyle name="Comma [0] 5 3 7 3 2 3" xfId="58161"/>
    <cellStyle name="Comma [0] 4 3 9 10 2 4" xfId="58162"/>
    <cellStyle name="Comma [0] 4 3 9 10 3 2" xfId="58163"/>
    <cellStyle name="Comma [0] 4 3 9 10 4" xfId="58164"/>
    <cellStyle name="Comma [0] 4 3 9 10 4 2" xfId="58165"/>
    <cellStyle name="Comma [0] 4 3 9 11" xfId="58166"/>
    <cellStyle name="Comma [0] 4 3 9 11 2 2" xfId="58167"/>
    <cellStyle name="Comma [0] 4 3 9 12" xfId="58168"/>
    <cellStyle name="Comma [0] 4 3 9 12 2" xfId="58169"/>
    <cellStyle name="Comma [0] 4 3 9 12 2 2" xfId="58170"/>
    <cellStyle name="Comma [0] 4 3 9 13" xfId="58171"/>
    <cellStyle name="Comma [0] 4 3 9 13 2" xfId="58172"/>
    <cellStyle name="Comma [0] 4 3 9 14" xfId="58173"/>
    <cellStyle name="Comma [0] 4 3 9 14 2" xfId="58174"/>
    <cellStyle name="Comma [0] 4 3 9 15" xfId="58175"/>
    <cellStyle name="Comma [0] 4 3 9 16" xfId="58176"/>
    <cellStyle name="Comma [0] 4 3 9 17" xfId="58177"/>
    <cellStyle name="Comma [0] 4 3 9 2 10" xfId="58178"/>
    <cellStyle name="Comma [0] 4 3 9 2 2" xfId="58179"/>
    <cellStyle name="Comma [0] 4 3 9 2 2 2" xfId="58180"/>
    <cellStyle name="Comma [0] 4 3 9 2 2 2 2" xfId="58181"/>
    <cellStyle name="Comma [0] 4 3 9 2 2 2 2 2" xfId="58182"/>
    <cellStyle name="Comma [0] 4 3 9 2 2 2 5" xfId="58183"/>
    <cellStyle name="Comma [0] 4 3 9 2 2 3" xfId="58184"/>
    <cellStyle name="Comma [0] 4 3 9 2 2 3 2" xfId="58185"/>
    <cellStyle name="Comma [0] 4 3 9 2 2 4" xfId="58186"/>
    <cellStyle name="Comma [0] 4 3 9 2 2 4 2" xfId="58187"/>
    <cellStyle name="Comma [0] 4 3 9 2 2 5" xfId="58188"/>
    <cellStyle name="Comma [0] 4 3 9 2 2 6" xfId="58189"/>
    <cellStyle name="Comma [0] 4 3 9 2 3" xfId="58190"/>
    <cellStyle name="Comma [0] 4 3 9 2 3 2" xfId="58191"/>
    <cellStyle name="Comma [0] 4 3 9 2 3 2 2" xfId="58192"/>
    <cellStyle name="Comma [0] 4 3 9 2 3 2 2 2" xfId="58193"/>
    <cellStyle name="Comma [0] 4 3 9 2 3 2 5" xfId="58194"/>
    <cellStyle name="Comma [0] 4 3 9 2 3 3" xfId="58195"/>
    <cellStyle name="Comma [0] 4 3 9 2 3 3 2" xfId="58196"/>
    <cellStyle name="Comma [0] 4 3 9 2 3 4" xfId="58197"/>
    <cellStyle name="Comma [0] 4 3 9 2 3 4 2" xfId="58198"/>
    <cellStyle name="Comma [0] 4 3 9 2 3 5" xfId="58199"/>
    <cellStyle name="Comma [0] 4 3 9 2 3 6" xfId="58200"/>
    <cellStyle name="Comma [0] 4 3 9 2 4 2" xfId="58201"/>
    <cellStyle name="Comma [0] 4 3 9 2 4 2 2" xfId="58202"/>
    <cellStyle name="Comma [0] 4 3 9 2 4 3" xfId="58203"/>
    <cellStyle name="Comma [0] 4 3 9 2 4 4" xfId="58204"/>
    <cellStyle name="Comma [0] 4 3 9 2 5" xfId="58205"/>
    <cellStyle name="Comma [0] 4 3 9 2 5 2" xfId="58206"/>
    <cellStyle name="Comma [0] 4 3 9 2 5 3" xfId="58207"/>
    <cellStyle name="Comma [0] 4 3 9 2 5 4" xfId="58208"/>
    <cellStyle name="Comma [0] 4 3 9 2 5 5" xfId="58209"/>
    <cellStyle name="Comma [0] 4 3 9 2 7" xfId="58210"/>
    <cellStyle name="Comma [0] 4 3 9 2 7 2" xfId="58211"/>
    <cellStyle name="Comma [0] 4 3 9 2 8" xfId="58212"/>
    <cellStyle name="Comma [0] 4 3 9 2 9" xfId="58213"/>
    <cellStyle name="Comma [0] 4 3 9 3 10" xfId="58214"/>
    <cellStyle name="Comma [0] 4 3 9 3 2 2" xfId="58215"/>
    <cellStyle name="Comma [0] 4 3 9 3 2 2 2" xfId="58216"/>
    <cellStyle name="Comma [0] 4 3 9 3 2 2 2 2" xfId="58217"/>
    <cellStyle name="Comma [0] 4 3 9 3 2 2 5" xfId="58218"/>
    <cellStyle name="Comma [0] 4 3 9 3 2 3" xfId="58219"/>
    <cellStyle name="Comma [0] 4 3 9 3 2 3 2" xfId="58220"/>
    <cellStyle name="Comma [0] 4 3 9 3 2 4 2" xfId="58221"/>
    <cellStyle name="Comma [0] 4 3 9 3 2 5" xfId="58222"/>
    <cellStyle name="Comma [0] 4 3 9 3 2 6" xfId="58223"/>
    <cellStyle name="Comma [0] 4 3 9 3 3 2" xfId="58224"/>
    <cellStyle name="Comma [0] 4 3 9 3 3 2 2" xfId="58225"/>
    <cellStyle name="Comma [0] 4 3 9 3 3 2 2 2" xfId="58226"/>
    <cellStyle name="Comma [0] 4 3 9 3 3 2 5" xfId="58227"/>
    <cellStyle name="Comma [0] 4 3 9 3 3 3" xfId="58228"/>
    <cellStyle name="Comma [0] 4 3 9 3 3 3 2" xfId="58229"/>
    <cellStyle name="Comma [0] 4 3 9 3 3 4" xfId="58230"/>
    <cellStyle name="Comma [0] 4 3 9 3 3 4 2" xfId="58231"/>
    <cellStyle name="Comma [0] 4 3 9 3 3 5" xfId="58232"/>
    <cellStyle name="Comma [0] 4 3 9 3 3 6" xfId="58233"/>
    <cellStyle name="Comma [0] 4 3 9 3 4" xfId="58234"/>
    <cellStyle name="Comma [0] 4 3 9 3 5" xfId="58235"/>
    <cellStyle name="Comma [0] 4 3 9 3 6" xfId="58236"/>
    <cellStyle name="Comma [0] 4 3 9 3 7" xfId="58237"/>
    <cellStyle name="Comma [0] 4 3 9 3 8" xfId="58238"/>
    <cellStyle name="Comma [0] 4 3 9 3 9" xfId="58239"/>
    <cellStyle name="Comma [0] 4 3 9 4" xfId="58240"/>
    <cellStyle name="Comma [0] 4 3 9 4 2" xfId="58241"/>
    <cellStyle name="Comma [0] 4 3 9 4 2 2" xfId="58242"/>
    <cellStyle name="Comma [0] 4 3 9 4 2 2 2" xfId="58243"/>
    <cellStyle name="Comma [0] 4 3 9 4 2 2 2 2" xfId="58244"/>
    <cellStyle name="Comma [0] 4 3 9 4 2 2 3" xfId="58245"/>
    <cellStyle name="Comma [0] 4 3 9 4 2 2 5" xfId="58246"/>
    <cellStyle name="Comma [0] 4 3 9 4 2 3" xfId="58247"/>
    <cellStyle name="Comma [0] 4 3 9 4 2 5" xfId="58248"/>
    <cellStyle name="Comma [0] 4 3 9 4 2 6" xfId="58249"/>
    <cellStyle name="Comma [0] 4 3 9 4 3" xfId="58250"/>
    <cellStyle name="Comma [0] 4 3 9 4 3 2" xfId="58251"/>
    <cellStyle name="Comma [0] 4 3 9 4 3 2 2" xfId="58252"/>
    <cellStyle name="Comma [0] 4 3 9 4 3 2 2 2" xfId="58253"/>
    <cellStyle name="Comma [0] 4 3 9 4 3 2 3" xfId="58254"/>
    <cellStyle name="Comma [0] 4 3 9 4 3 2 5" xfId="58255"/>
    <cellStyle name="Comma [0] 4 3 9 4 3 3" xfId="58256"/>
    <cellStyle name="Comma [0] 4 3 9 4 3 4" xfId="58257"/>
    <cellStyle name="Comma [0] 4 3 9 4 3 5" xfId="58258"/>
    <cellStyle name="Comma [0] 4 3 9 4 3 6" xfId="58259"/>
    <cellStyle name="Comma [0] 4 3 9 4 4" xfId="58260"/>
    <cellStyle name="Comma [0] 4 3 9 4 4 2" xfId="58261"/>
    <cellStyle name="Comma [0] 4 3 9 4 4 3" xfId="58262"/>
    <cellStyle name="Comma [0] 4 3 9 4 4 4" xfId="58263"/>
    <cellStyle name="Comma [0] 4 3 9 4 4 5" xfId="58264"/>
    <cellStyle name="Comma [0] 4 3 9 4 5" xfId="58265"/>
    <cellStyle name="Comma [0] 4 3 9 4 5 2" xfId="58266"/>
    <cellStyle name="Comma [0] 4 3 9 4 5 3" xfId="58267"/>
    <cellStyle name="Comma [0] 4 3 9 4 5 4" xfId="58268"/>
    <cellStyle name="Comma [0] 4 3 9 4 5 5" xfId="58269"/>
    <cellStyle name="Comma [0] 4 3 9 4 6" xfId="58270"/>
    <cellStyle name="Comma [0] 4 3 9 4 6 2" xfId="58271"/>
    <cellStyle name="Comma [0] 4 3 9 4 7" xfId="58272"/>
    <cellStyle name="Comma [0] 4 3 9 4 7 2" xfId="58273"/>
    <cellStyle name="Comma [0] 4 3 9 4 8" xfId="58274"/>
    <cellStyle name="Comma [0] 4 3 9 5" xfId="58275"/>
    <cellStyle name="Comma [0] 4 3 9 5 10" xfId="58276"/>
    <cellStyle name="Comma [0] 4 3 9 5 2" xfId="58277"/>
    <cellStyle name="Comma [0] 4 3 9 5 2 4" xfId="58278"/>
    <cellStyle name="Comma [0] 4 3 9 5 2 5" xfId="58279"/>
    <cellStyle name="Comma [0] 4 3 9 5 2 6" xfId="58280"/>
    <cellStyle name="Comma [0] 4 3 9 5 3" xfId="58281"/>
    <cellStyle name="Comma [0] 4 3 9 5 3 2" xfId="58282"/>
    <cellStyle name="Comma [0] 4 3 9 5 3 3" xfId="58283"/>
    <cellStyle name="Comma [0] 4 3 9 5 3 4" xfId="58284"/>
    <cellStyle name="Comma [0] 4 3 9 5 3 5" xfId="58285"/>
    <cellStyle name="Comma [0] 4 3 9 5 3 6" xfId="58286"/>
    <cellStyle name="Comma [0] 4 3 9 5 4" xfId="58287"/>
    <cellStyle name="Comma [0] 4 3 9 5 4 2" xfId="58288"/>
    <cellStyle name="Comma [0] 4 3 9 5 4 3" xfId="58289"/>
    <cellStyle name="Comma [0] 4 3 9 5 5" xfId="58290"/>
    <cellStyle name="Comma [0] 4 3 9 5 5 2" xfId="58291"/>
    <cellStyle name="Comma [0] 4 3 9 5 5 3" xfId="58292"/>
    <cellStyle name="Comma [0] 4 3 9 5 5 4" xfId="58293"/>
    <cellStyle name="Comma [0] 4 3 9 5 5 5" xfId="58294"/>
    <cellStyle name="Comma [0] 4 3 9 5 6" xfId="58295"/>
    <cellStyle name="Comma [0] 4 3 9 5 6 2" xfId="58296"/>
    <cellStyle name="Comma [0] 4 3 9 5 7" xfId="58297"/>
    <cellStyle name="Comma [0] 4 3 9 5 7 2" xfId="58298"/>
    <cellStyle name="Comma [0] 4 3 9 6" xfId="58299"/>
    <cellStyle name="Comma [0] 4 3 9 6 10" xfId="58300"/>
    <cellStyle name="Comma [0] 4 3 9 6 2 2" xfId="58301"/>
    <cellStyle name="Comma [0] 4 3 9 6 2 3" xfId="58302"/>
    <cellStyle name="Comma [0] 4 3 9 6 2 4" xfId="58303"/>
    <cellStyle name="Comma [0] 4 3 9 6 2 5" xfId="58304"/>
    <cellStyle name="Comma [0] 4 3 9 6 2 6" xfId="58305"/>
    <cellStyle name="Comma [0] 4 3 9 6 3" xfId="58306"/>
    <cellStyle name="Comma [0] 4 3 9 6 3 2" xfId="58307"/>
    <cellStyle name="Comma [0] 4 3 9 6 3 3" xfId="58308"/>
    <cellStyle name="Comma [0] 4 3 9 6 3 4" xfId="58309"/>
    <cellStyle name="Comma [0] 4 3 9 6 3 5" xfId="58310"/>
    <cellStyle name="Comma [0] 4 3 9 6 3 6" xfId="58311"/>
    <cellStyle name="Comma [0] 4 3 9 6 5 3" xfId="58312"/>
    <cellStyle name="Comma [0] 4 3 9 6 5 4" xfId="58313"/>
    <cellStyle name="Comma [0] 4 3 9 6 5 5" xfId="58314"/>
    <cellStyle name="Comma [0] 4 8 10 2" xfId="58315"/>
    <cellStyle name="Comma [0] 4 3 9 6 7 2" xfId="58316"/>
    <cellStyle name="Comma [0] 4 3 9 7" xfId="58317"/>
    <cellStyle name="Comma [0] 4 3 9 7 2" xfId="58318"/>
    <cellStyle name="Comma [0] 4 3 9 7 2 2" xfId="58319"/>
    <cellStyle name="Comma [0] 4 3 9 7 2 3" xfId="58320"/>
    <cellStyle name="Comma [0] 4 3 9 7 2 4" xfId="58321"/>
    <cellStyle name="Comma [0] 4 3 9 7 3" xfId="58322"/>
    <cellStyle name="Comma [0] 4 3 9 7 3 2" xfId="58323"/>
    <cellStyle name="Comma [0] 4 3 9 7 3 3" xfId="58324"/>
    <cellStyle name="Comma [0] 4 3 9 7 3 4" xfId="58325"/>
    <cellStyle name="Comma [0] 4 3 9 7 3 6" xfId="58326"/>
    <cellStyle name="Comma [0] 4 3 9 7 5 5" xfId="58327"/>
    <cellStyle name="Comma [0] 4 4 3 2 2 3" xfId="58328"/>
    <cellStyle name="Comma [0] 4 3 9 8 2" xfId="58329"/>
    <cellStyle name="Comma [0] 4 3 9 8 2 2" xfId="58330"/>
    <cellStyle name="Comma [0] 4 3 9 8 2 3" xfId="58331"/>
    <cellStyle name="Comma [0] 4 3 9 8 2 4" xfId="58332"/>
    <cellStyle name="Comma [0] 4 4 3 2 2 4" xfId="58333"/>
    <cellStyle name="Comma [0] 4 3 9 8 3" xfId="58334"/>
    <cellStyle name="Comma [0] 4 3 9 8 3 2" xfId="58335"/>
    <cellStyle name="Comma [0] 4 3 9 9" xfId="58336"/>
    <cellStyle name="Comma [0] 4 3 9 9 2" xfId="58337"/>
    <cellStyle name="Comma [0] 4 3 9 9 2 2" xfId="58338"/>
    <cellStyle name="Comma [0] 4 3 9 9 2 4" xfId="58339"/>
    <cellStyle name="Comma [0] 4 3 9 9 3" xfId="58340"/>
    <cellStyle name="Comma [0] 4 3 9 9 3 2" xfId="58341"/>
    <cellStyle name="Comma [0] 4 4 10 2 2 2" xfId="58342"/>
    <cellStyle name="Comma [0] 4 4 10 2 3" xfId="58343"/>
    <cellStyle name="Comma [0] 4 4 10 2 4" xfId="58344"/>
    <cellStyle name="Comma [0] 4 4 10 2 5" xfId="58345"/>
    <cellStyle name="Comma [0] 4 4 10 3 2" xfId="58346"/>
    <cellStyle name="Comma [0] 4 4 10 4 2" xfId="58347"/>
    <cellStyle name="Comma [0] 4 4 10 6" xfId="58348"/>
    <cellStyle name="Comma [0] 4 4 10 7" xfId="58349"/>
    <cellStyle name="Comma [0] 4 4 11" xfId="58350"/>
    <cellStyle name="Comma [0] 4 4 11 2 2" xfId="58351"/>
    <cellStyle name="Comma [0] 4 4 11 2 3" xfId="58352"/>
    <cellStyle name="Comma [0] 4 4 11 2 4" xfId="58353"/>
    <cellStyle name="Comma [0] 4 4 11 2 5" xfId="58354"/>
    <cellStyle name="Comma [0] 4 4 11 3 2" xfId="58355"/>
    <cellStyle name="Comma [0] 4 4 11 4 2" xfId="58356"/>
    <cellStyle name="Comma [0] 4 4 11 5" xfId="58357"/>
    <cellStyle name="Comma [0] 4 4 11 6" xfId="58358"/>
    <cellStyle name="Comma [0] 4 4 11 7" xfId="58359"/>
    <cellStyle name="Comma [0] 4 4 12" xfId="58360"/>
    <cellStyle name="Comma [0] 4 4 12 2 2" xfId="58361"/>
    <cellStyle name="Comma [0] 4 4 12 4" xfId="58362"/>
    <cellStyle name="Comma [0] 4 4 12 5" xfId="58363"/>
    <cellStyle name="Comma [0] 4 4 13" xfId="58364"/>
    <cellStyle name="Comma [0] 4 4 13 2" xfId="58365"/>
    <cellStyle name="Comma [0] 4 4 13 2 2" xfId="58366"/>
    <cellStyle name="Comma [0] 4 4 13 3" xfId="58367"/>
    <cellStyle name="Comma [0] 4 4 13 4" xfId="58368"/>
    <cellStyle name="Comma [0] 4 4 13 5" xfId="58369"/>
    <cellStyle name="Comma [0] 4 4 14 2" xfId="58370"/>
    <cellStyle name="Comma [0] 4 4 15" xfId="58371"/>
    <cellStyle name="Comma [0] 4 4 15 2" xfId="58372"/>
    <cellStyle name="Comma [0] 4 4 2" xfId="58373"/>
    <cellStyle name="Comma [0] 4 4 2 10" xfId="58374"/>
    <cellStyle name="Comma [0] 4 4 2 2 2" xfId="58375"/>
    <cellStyle name="Comma [0] 4 4 2 2 2 2 2" xfId="58376"/>
    <cellStyle name="Comma [0] 4 4 2 2 3" xfId="58377"/>
    <cellStyle name="Comma [0] 4 4 2 2 4" xfId="58378"/>
    <cellStyle name="Comma [0] 4 4 2 2 4 2" xfId="58379"/>
    <cellStyle name="Comma [0] 4 4 2 2 5" xfId="58380"/>
    <cellStyle name="Comma [0] 4 4 2 2 6" xfId="58381"/>
    <cellStyle name="Comma [0] 4 4 2 3 2" xfId="58382"/>
    <cellStyle name="Comma [0] 4 4 2 3 3" xfId="58383"/>
    <cellStyle name="Comma [0] 4 4 2 3 5" xfId="58384"/>
    <cellStyle name="Comma [0] 4 4 2 3 6" xfId="58385"/>
    <cellStyle name="Comma [0] 4 4 2 4 2" xfId="58386"/>
    <cellStyle name="Comma [0] 4 4 2 5 4" xfId="58387"/>
    <cellStyle name="Comma [0] 4 4 2 5 5" xfId="58388"/>
    <cellStyle name="Comma [0] 4 4 2 7 2" xfId="58389"/>
    <cellStyle name="Comma [0] 4 4 2 9" xfId="58390"/>
    <cellStyle name="Comma [0] 4 4 3 2 2" xfId="58391"/>
    <cellStyle name="Comma [0] 4 4 3 2 2 2" xfId="58392"/>
    <cellStyle name="Comma [0] 4 4 3 2 2 2 2" xfId="58393"/>
    <cellStyle name="Comma [0] 4 4 3 2 3" xfId="58394"/>
    <cellStyle name="Comma [0] 4 4 3 2 3 2" xfId="58395"/>
    <cellStyle name="Comma [0] 4 4 3 2 4" xfId="58396"/>
    <cellStyle name="Comma [0] 4 4 3 2 5" xfId="58397"/>
    <cellStyle name="Comma [0] 4 4 3 2 6" xfId="58398"/>
    <cellStyle name="Comma [0] 4 4 3 2 7" xfId="58399"/>
    <cellStyle name="Comma [0] 4 4 3 3 2" xfId="58400"/>
    <cellStyle name="Comma [0] 4 4 3 3 3" xfId="58401"/>
    <cellStyle name="Comma [0] 4 4 3 3 5" xfId="58402"/>
    <cellStyle name="Comma [0] 4 4 3 3 6" xfId="58403"/>
    <cellStyle name="Comma [0] 4 4 3 4 2" xfId="58404"/>
    <cellStyle name="Comma [0] 4 4 3 4 4" xfId="58405"/>
    <cellStyle name="Comma [0] 4 4 3 4 5" xfId="58406"/>
    <cellStyle name="Comma [0] 4 4 3 5 3" xfId="58407"/>
    <cellStyle name="Comma [0] 4 4 3 5 4" xfId="58408"/>
    <cellStyle name="Comma [0] 4 4 3 5 5" xfId="58409"/>
    <cellStyle name="Comma [0] 4 4 3 6 2" xfId="58410"/>
    <cellStyle name="Comma [0] 4 4 3 7 2" xfId="58411"/>
    <cellStyle name="Comma [0] 4 9 6 5 2 2" xfId="58412"/>
    <cellStyle name="Comma [0] 4 4 3 9" xfId="58413"/>
    <cellStyle name="Comma [0] 4 4 4" xfId="58414"/>
    <cellStyle name="Comma [0] 4 4 4 10" xfId="58415"/>
    <cellStyle name="Comma [0] 4 4 4 2 2" xfId="58416"/>
    <cellStyle name="Comma [0] 4 4 4 2 2 2" xfId="58417"/>
    <cellStyle name="Comma [0] 4 4 4 2 2 2 2" xfId="58418"/>
    <cellStyle name="Comma [0] 4 4 4 2 2 3" xfId="58419"/>
    <cellStyle name="Comma [0] 4 4 4 2 2 4" xfId="58420"/>
    <cellStyle name="Comma [0] 4 4 4 2 3" xfId="58421"/>
    <cellStyle name="Comma [0] 4 4 4 2 3 2" xfId="58422"/>
    <cellStyle name="Comma [0] 4 4 4 2 4" xfId="58423"/>
    <cellStyle name="Comma [0] 4 4 4 2 5" xfId="58424"/>
    <cellStyle name="Comma [0] 4 4 4 2 6" xfId="58425"/>
    <cellStyle name="Comma [0] 4 4 4 2 7" xfId="58426"/>
    <cellStyle name="Comma [0] 4 4 4 3" xfId="58427"/>
    <cellStyle name="Comma [0] 4 4 4 3 2" xfId="58428"/>
    <cellStyle name="Comma [0] 4 4 4 3 3" xfId="58429"/>
    <cellStyle name="Comma [0] 4 4 4 3 4" xfId="58430"/>
    <cellStyle name="Comma [0] 4 4 4 3 5" xfId="58431"/>
    <cellStyle name="Comma [0] 4 4 4 3 6" xfId="58432"/>
    <cellStyle name="Comma [0] 4 4 4 4" xfId="58433"/>
    <cellStyle name="Comma [0] 4 4 4 4 2" xfId="58434"/>
    <cellStyle name="Comma [0] 4 4 4 4 4" xfId="58435"/>
    <cellStyle name="Comma [0] 4 4 4 4 5" xfId="58436"/>
    <cellStyle name="Comma [0] 4 4 4 5 2" xfId="58437"/>
    <cellStyle name="Comma [0] 4 4 4 5 3" xfId="58438"/>
    <cellStyle name="Comma [0] 4 4 4 5 4" xfId="58439"/>
    <cellStyle name="Comma [0] 4 4 4 5 5" xfId="58440"/>
    <cellStyle name="Comma [0] 4 4 4 6" xfId="58441"/>
    <cellStyle name="Comma [0] 4 4 4 6 2" xfId="58442"/>
    <cellStyle name="Comma [0] 4 4 4 7" xfId="58443"/>
    <cellStyle name="Comma [0] 4 4 4 7 2" xfId="58444"/>
    <cellStyle name="Comma [0] 5 16 2 2" xfId="58445"/>
    <cellStyle name="Comma [0] 4 4 4 8" xfId="58446"/>
    <cellStyle name="Comma [0] 5 16 2 3" xfId="58447"/>
    <cellStyle name="Comma [0] 4 4 4 9" xfId="58448"/>
    <cellStyle name="Comma [0] 4 4 5" xfId="58449"/>
    <cellStyle name="Comma [0] 4 4 5 10" xfId="58450"/>
    <cellStyle name="Comma [0] 4 4 5 2 2" xfId="58451"/>
    <cellStyle name="Comma [0] 4 4 5 2 2 2" xfId="58452"/>
    <cellStyle name="Comma [0] 4 4 5 2 2 2 2" xfId="58453"/>
    <cellStyle name="Comma [0] 4 4 5 2 2 3" xfId="58454"/>
    <cellStyle name="Comma [0] 4 4 5 2 2 4" xfId="58455"/>
    <cellStyle name="Comma [0] 4 4 5 2 3" xfId="58456"/>
    <cellStyle name="Comma [0] 4 4 5 2 3 2" xfId="58457"/>
    <cellStyle name="Comma [0] 4 4 5 2 4" xfId="58458"/>
    <cellStyle name="Comma [0] 4 4 5 2 6" xfId="58459"/>
    <cellStyle name="Comma [0] 4 4 5 2 7" xfId="58460"/>
    <cellStyle name="Comma [0] 4 4 5 3" xfId="58461"/>
    <cellStyle name="Comma [0] 4 4 5 3 2" xfId="58462"/>
    <cellStyle name="Comma [0] 4 4 5 3 3" xfId="58463"/>
    <cellStyle name="Comma [0] 4 4 5 3 4" xfId="58464"/>
    <cellStyle name="Comma [0] 4 4 5 3 5" xfId="58465"/>
    <cellStyle name="Comma [0] 4 4 5 3 6" xfId="58466"/>
    <cellStyle name="Comma [0] 4 4 5 4" xfId="58467"/>
    <cellStyle name="Comma [0] 4 4 5 4 2" xfId="58468"/>
    <cellStyle name="Comma [0] 4 4 5 4 3" xfId="58469"/>
    <cellStyle name="Comma [0] 4 4 5 4 4" xfId="58470"/>
    <cellStyle name="Comma [0] 4 4 5 4 5" xfId="58471"/>
    <cellStyle name="Comma [0] 4 4 5 5 2" xfId="58472"/>
    <cellStyle name="Comma [0] 4 4 5 5 3" xfId="58473"/>
    <cellStyle name="Comma [0] 4 4 5 5 4" xfId="58474"/>
    <cellStyle name="Comma [0] 4 4 5 5 5" xfId="58475"/>
    <cellStyle name="Comma [0] 4 4 5 6" xfId="58476"/>
    <cellStyle name="Comma [0] 4 4 5 6 2" xfId="58477"/>
    <cellStyle name="Comma [0] 4 4 6" xfId="58478"/>
    <cellStyle name="Comma [0] 4 4 6 2 2" xfId="58479"/>
    <cellStyle name="Comma [0] 4 4 6 2 2 2" xfId="58480"/>
    <cellStyle name="Comma [0] 4 4 6 2 2 2 2" xfId="58481"/>
    <cellStyle name="Comma [0] 4 4 6 2 2 3" xfId="58482"/>
    <cellStyle name="Comma [0] 4 4 6 2 2 4" xfId="58483"/>
    <cellStyle name="Comma [0] 4 4 6 2 2 5" xfId="58484"/>
    <cellStyle name="Comma [0] 4 4 6 2 3" xfId="58485"/>
    <cellStyle name="Comma [0] 4 4 6 2 3 2" xfId="58486"/>
    <cellStyle name="Comma [0] 4 4 6 2 4" xfId="58487"/>
    <cellStyle name="Comma [0] 4 4 6 2 5" xfId="58488"/>
    <cellStyle name="Comma [0] 4 4 6 3 2" xfId="58489"/>
    <cellStyle name="Comma [0] 4 4 6 3 2 2" xfId="58490"/>
    <cellStyle name="Comma [0] 4 4 6 3 2 2 2" xfId="58491"/>
    <cellStyle name="Comma [0] 4 4 6 3 2 5" xfId="58492"/>
    <cellStyle name="Comma [0] 4 4 6 3 3" xfId="58493"/>
    <cellStyle name="Comma [0] 4 4 6 3 3 2" xfId="58494"/>
    <cellStyle name="Comma [0] 4 4 6 3 4" xfId="58495"/>
    <cellStyle name="Comma [0] 4 4 6 3 5" xfId="58496"/>
    <cellStyle name="Comma [0] 4 4 6 4 2" xfId="58497"/>
    <cellStyle name="Comma [0] 4 4 6 4 2 2" xfId="58498"/>
    <cellStyle name="Comma [0] 4 4 6 4 3" xfId="58499"/>
    <cellStyle name="Comma [0] 4 4 6 4 4" xfId="58500"/>
    <cellStyle name="Comma [0] 4 4 6 4 5" xfId="58501"/>
    <cellStyle name="Comma [0] 4 4 6 5 2" xfId="58502"/>
    <cellStyle name="Comma [0] 4 4 6 5 2 2" xfId="58503"/>
    <cellStyle name="Comma [0] 4 4 6 5 3" xfId="58504"/>
    <cellStyle name="Comma [0] 4 4 6 5 4" xfId="58505"/>
    <cellStyle name="Comma [0] 4 4 6 5 5" xfId="58506"/>
    <cellStyle name="Comma [0] 4 4 6 6" xfId="58507"/>
    <cellStyle name="Comma [0] 4 4 6 6 2" xfId="58508"/>
    <cellStyle name="Comma [0] 4 4 7 10" xfId="58509"/>
    <cellStyle name="Comma [0] 4 4 7 2" xfId="58510"/>
    <cellStyle name="Comma [0] 4 4 7 2 2" xfId="58511"/>
    <cellStyle name="Comma [0] 4 4 7 2 2 2 2" xfId="58512"/>
    <cellStyle name="Comma [0] 4 4 7 2 2 4" xfId="58513"/>
    <cellStyle name="Comma [0] 4 4 7 2 2 5" xfId="58514"/>
    <cellStyle name="Comma [0] 4 4 7 2 3" xfId="58515"/>
    <cellStyle name="Comma [0] 4 4 7 2 5" xfId="58516"/>
    <cellStyle name="Comma [0] 4 4 7 3" xfId="58517"/>
    <cellStyle name="Comma [0] 4 4 7 3 2" xfId="58518"/>
    <cellStyle name="Comma [0] 4 4 7 3 2 2 2" xfId="58519"/>
    <cellStyle name="Comma [0] 4 4 7 3 2 5" xfId="58520"/>
    <cellStyle name="Comma [0] 4 4 7 3 3" xfId="58521"/>
    <cellStyle name="Comma [0] 4 4 7 3 5" xfId="58522"/>
    <cellStyle name="Comma [0] 4 4 7 3 7" xfId="58523"/>
    <cellStyle name="Comma [0] 4 4 7 4" xfId="58524"/>
    <cellStyle name="Comma [0] 4 4 7 4 2" xfId="58525"/>
    <cellStyle name="Comma [0] 4 4 7 4 3" xfId="58526"/>
    <cellStyle name="Comma [0] 4 4 7 4 4" xfId="58527"/>
    <cellStyle name="Comma [0] 4 4 7 4 5" xfId="58528"/>
    <cellStyle name="Comma [0] 4 4 7 5" xfId="58529"/>
    <cellStyle name="Comma [0] 4 4 7 5 4" xfId="58530"/>
    <cellStyle name="Comma [0] 4 4 7 6 2" xfId="58531"/>
    <cellStyle name="Comma [0] 4 4 8 2 2 2" xfId="58532"/>
    <cellStyle name="Comma [0] 4 4 8 2 2 2 2" xfId="58533"/>
    <cellStyle name="Comma [0] 4 4 8 2 2 3" xfId="58534"/>
    <cellStyle name="Comma [0] 4 4 8 2 2 4" xfId="58535"/>
    <cellStyle name="Comma [0] 4 4 8 2 2 5" xfId="58536"/>
    <cellStyle name="Comma [0] 4 4 8 2 3" xfId="58537"/>
    <cellStyle name="Comma [0] 4 4 8 2 3 2" xfId="58538"/>
    <cellStyle name="Comma [0] 4 4 8 2 5" xfId="58539"/>
    <cellStyle name="Comma [0] 4 4 8 3 2" xfId="58540"/>
    <cellStyle name="Comma [0] 4 4 8 3 2 2" xfId="58541"/>
    <cellStyle name="Comma [0] 4 4 8 3 2 2 2" xfId="58542"/>
    <cellStyle name="Comma [0] 4 4 8 3 2 3" xfId="58543"/>
    <cellStyle name="Comma [0] 4 4 8 3 2 5" xfId="58544"/>
    <cellStyle name="Comma [0] 4 4 8 3 3" xfId="58545"/>
    <cellStyle name="Comma [0] 4 4 8 3 4" xfId="58546"/>
    <cellStyle name="Comma [0] 4 4 8 3 5" xfId="58547"/>
    <cellStyle name="Comma [0] 4 4 8 4 2" xfId="58548"/>
    <cellStyle name="Comma [0] 4 4 8 4 2 2" xfId="58549"/>
    <cellStyle name="Comma [0] 4 4 8 4 3" xfId="58550"/>
    <cellStyle name="Comma [0] 4 4 8 4 4" xfId="58551"/>
    <cellStyle name="Comma [0] 4 4 8 4 5" xfId="58552"/>
    <cellStyle name="Comma [0] 4 4 8 5 2 2" xfId="58553"/>
    <cellStyle name="Comma [0] 4 4 8 5 4" xfId="58554"/>
    <cellStyle name="Comma [0] 4 4 8 5 5" xfId="58555"/>
    <cellStyle name="Comma [0] 4 4 8 6" xfId="58556"/>
    <cellStyle name="Comma [0] 4 4 9 2 2" xfId="58557"/>
    <cellStyle name="Comma [0] 4 4 9 2 2 2" xfId="58558"/>
    <cellStyle name="Comma [0] 4 4 9 2 3" xfId="58559"/>
    <cellStyle name="Comma [0] 4 4 9 2 5" xfId="58560"/>
    <cellStyle name="Comma [0] 4 4 9 3" xfId="58561"/>
    <cellStyle name="Comma [0] 4 4 9 4" xfId="58562"/>
    <cellStyle name="Comma [0] 4 4 9 4 2" xfId="58563"/>
    <cellStyle name="Comma [0] 4 4 9 5" xfId="58564"/>
    <cellStyle name="Comma [0] 4 4 9 6" xfId="58565"/>
    <cellStyle name="Comma [0] 4 5 10 2 3" xfId="58566"/>
    <cellStyle name="Comma [0] 4 5 10 2 4" xfId="58567"/>
    <cellStyle name="Comma [0] 4 5 10 2 5" xfId="58568"/>
    <cellStyle name="Comma [0] 4 6 8 2 7" xfId="58569"/>
    <cellStyle name="Comma [0] 4 5 10 3 2" xfId="58570"/>
    <cellStyle name="Comma [0] 4 6 8 3 7" xfId="58571"/>
    <cellStyle name="Comma [0] 4 5 10 4 2" xfId="58572"/>
    <cellStyle name="Comma [0] 4 5 10 6" xfId="58573"/>
    <cellStyle name="Comma [0] 4 5 10 7" xfId="58574"/>
    <cellStyle name="Comma [0] 4 5 11 2 2" xfId="58575"/>
    <cellStyle name="Comma [0] 4 5 11 2 3" xfId="58576"/>
    <cellStyle name="Comma [0] 4 5 11 2 4" xfId="58577"/>
    <cellStyle name="Comma [0] 4 5 11 2 5" xfId="58578"/>
    <cellStyle name="Comma [0] 4 5 11 3 2" xfId="58579"/>
    <cellStyle name="Comma [0] 4 5 11 4" xfId="58580"/>
    <cellStyle name="Comma [0] 4 5 11 5" xfId="58581"/>
    <cellStyle name="Comma [0] 4 5 11 6" xfId="58582"/>
    <cellStyle name="Comma [0] 4 5 11 7" xfId="58583"/>
    <cellStyle name="Comma [0] 4 5 12 2 2" xfId="58584"/>
    <cellStyle name="Comma [0] 4 5 12 4" xfId="58585"/>
    <cellStyle name="Comma [0] 4 5 12 5" xfId="58586"/>
    <cellStyle name="Comma [0] 4 5 13 2" xfId="58587"/>
    <cellStyle name="Comma [0] 4 5 13 2 2" xfId="58588"/>
    <cellStyle name="Comma [0] 4 5 13 3" xfId="58589"/>
    <cellStyle name="Comma [0] 4 5 13 4" xfId="58590"/>
    <cellStyle name="Comma [0] 4 5 13 5" xfId="58591"/>
    <cellStyle name="Comma [0] 4 5 2" xfId="58592"/>
    <cellStyle name="Comma [0] 4 5 2 10" xfId="58593"/>
    <cellStyle name="Comma [0] 4 5 2 2 2" xfId="58594"/>
    <cellStyle name="Comma [0] 4 5 2 2 2 2" xfId="58595"/>
    <cellStyle name="Comma [0] 4 5 2 2 2 2 2" xfId="58596"/>
    <cellStyle name="Comma [0] 4 5 2 2 2 4" xfId="58597"/>
    <cellStyle name="Comma [0] 4 5 2 2 3" xfId="58598"/>
    <cellStyle name="Comma [0] 4 5 2 2 3 2" xfId="58599"/>
    <cellStyle name="Comma [0] 4 5 2 2 4" xfId="58600"/>
    <cellStyle name="Comma [0] 4 5 2 2 4 2" xfId="58601"/>
    <cellStyle name="Comma [0] 4 5 2 2 5" xfId="58602"/>
    <cellStyle name="Comma [0] 4 5 2 2 6" xfId="58603"/>
    <cellStyle name="Comma [0] 4 5 2 3" xfId="58604"/>
    <cellStyle name="Comma [0] 4 5 2 3 2" xfId="58605"/>
    <cellStyle name="Comma [0] 4 5 2 3 3" xfId="58606"/>
    <cellStyle name="Comma [0] 4 5 2 3 5" xfId="58607"/>
    <cellStyle name="Comma [0] 4 5 2 3 6" xfId="58608"/>
    <cellStyle name="Comma [0] 4 5 2 4" xfId="58609"/>
    <cellStyle name="Comma [0] 4 5 2 5 4" xfId="58610"/>
    <cellStyle name="Comma [0] 4 5 2 5 5" xfId="58611"/>
    <cellStyle name="Comma [0] 4 5 2 7 2" xfId="58612"/>
    <cellStyle name="Comma [0] 4 5 2 9" xfId="58613"/>
    <cellStyle name="Comma [0] 4 5 3 10" xfId="58614"/>
    <cellStyle name="Comma [0] 4 5 3 2" xfId="58615"/>
    <cellStyle name="Comma [0] 4 5 3 2 2" xfId="58616"/>
    <cellStyle name="Comma [0] 4 5 3 2 2 2" xfId="58617"/>
    <cellStyle name="Comma [0] 4 5 3 2 2 3" xfId="58618"/>
    <cellStyle name="Comma [0] 4 5 3 2 2 4" xfId="58619"/>
    <cellStyle name="Comma [0] 4 5 3 2 3" xfId="58620"/>
    <cellStyle name="Comma [0] 4 5 3 2 3 2" xfId="58621"/>
    <cellStyle name="Comma [0] 4 5 3 2 4" xfId="58622"/>
    <cellStyle name="Comma [0] 4 5 3 2 5" xfId="58623"/>
    <cellStyle name="Comma [0] 4 5 3 2 6" xfId="58624"/>
    <cellStyle name="Comma [0] 4 5 3 3" xfId="58625"/>
    <cellStyle name="Comma [0] 4 5 3 3 2" xfId="58626"/>
    <cellStyle name="Comma [0] 4 5 3 3 3" xfId="58627"/>
    <cellStyle name="Comma [0] 4 5 3 3 5" xfId="58628"/>
    <cellStyle name="Comma [0] 4 5 3 3 6" xfId="58629"/>
    <cellStyle name="Comma [0] 4 5 3 4" xfId="58630"/>
    <cellStyle name="Comma [0] 4 5 3 4 2" xfId="58631"/>
    <cellStyle name="Comma [0] 4 5 3 4 4" xfId="58632"/>
    <cellStyle name="Comma [0] 4 5 3 4 5" xfId="58633"/>
    <cellStyle name="Comma [0] 4 5 3 5 3" xfId="58634"/>
    <cellStyle name="Comma [0] 4 5 3 5 4" xfId="58635"/>
    <cellStyle name="Comma [0] 4 5 3 5 5" xfId="58636"/>
    <cellStyle name="Comma [0] 4 5 3 6 2" xfId="58637"/>
    <cellStyle name="Comma [0] 4 5 3 7 2" xfId="58638"/>
    <cellStyle name="Comma [0] 4 5 3 9" xfId="58639"/>
    <cellStyle name="Comma [0] 4 5 4" xfId="58640"/>
    <cellStyle name="Comma [0] 4 5 4 10" xfId="58641"/>
    <cellStyle name="Comma [0] 4 5 4 2" xfId="58642"/>
    <cellStyle name="Comma [0] 4 5 4 2 2" xfId="58643"/>
    <cellStyle name="Comma [0] 4 5 4 2 2 2" xfId="58644"/>
    <cellStyle name="Comma [0] 4 5 4 2 2 3" xfId="58645"/>
    <cellStyle name="Comma [0] 4 5 4 2 2 4" xfId="58646"/>
    <cellStyle name="Comma [0] 4 5 4 2 3" xfId="58647"/>
    <cellStyle name="Comma [0] 4 5 4 2 3 2" xfId="58648"/>
    <cellStyle name="Comma [0] 4 5 4 2 4" xfId="58649"/>
    <cellStyle name="Comma [0] 4 5 4 2 5" xfId="58650"/>
    <cellStyle name="Comma [0] 4 5 4 2 6" xfId="58651"/>
    <cellStyle name="Comma [0] 4 5 4 2 7" xfId="58652"/>
    <cellStyle name="Comma [0] 4 5 4 3 3" xfId="58653"/>
    <cellStyle name="Comma [0] 4 5 4 3 4" xfId="58654"/>
    <cellStyle name="Comma [0] 4 5 4 3 5" xfId="58655"/>
    <cellStyle name="Comma [0] 4 5 4 3 6" xfId="58656"/>
    <cellStyle name="Comma [0] 4 5 4 4 2" xfId="58657"/>
    <cellStyle name="Comma [0] 4 5 4 4 4" xfId="58658"/>
    <cellStyle name="Comma [0] 4 5 4 4 5" xfId="58659"/>
    <cellStyle name="Comma [0] 4 5 4 5 2" xfId="58660"/>
    <cellStyle name="Comma [0] 4 5 4 5 3" xfId="58661"/>
    <cellStyle name="Comma [0] 4 5 4 5 4" xfId="58662"/>
    <cellStyle name="Comma [0] 4 5 4 5 5" xfId="58663"/>
    <cellStyle name="Comma [0] 4 5 4 6 2" xfId="58664"/>
    <cellStyle name="Comma [0] 4 5 4 7" xfId="58665"/>
    <cellStyle name="Comma [0] 4 5 4 7 2" xfId="58666"/>
    <cellStyle name="Comma [0] 5 17 2 2" xfId="58667"/>
    <cellStyle name="Comma [0] 4 5 4 8" xfId="58668"/>
    <cellStyle name="Comma [0] 5 17 2 3" xfId="58669"/>
    <cellStyle name="Comma [0] 4 5 4 9" xfId="58670"/>
    <cellStyle name="Comma [0] 4 5 5" xfId="58671"/>
    <cellStyle name="Comma [0] 5 7 5 2 2 2" xfId="58672"/>
    <cellStyle name="Comma [0] 4 5 5 10" xfId="58673"/>
    <cellStyle name="Comma [0] 4 5 5 2" xfId="58674"/>
    <cellStyle name="Comma [0] 4 5 5 2 2" xfId="58675"/>
    <cellStyle name="Comma [0] 4 5 5 2 2 2" xfId="58676"/>
    <cellStyle name="Comma [0] 4 5 5 2 2 3" xfId="58677"/>
    <cellStyle name="Comma [0] 4 5 5 2 2 5" xfId="58678"/>
    <cellStyle name="Comma [0] 4 5 5 2 3" xfId="58679"/>
    <cellStyle name="Comma [0] 4 5 5 2 3 2" xfId="58680"/>
    <cellStyle name="Comma [0] 4 5 5 3 2" xfId="58681"/>
    <cellStyle name="Comma [0] 4 5 5 3 3" xfId="58682"/>
    <cellStyle name="Comma [0] 4 5 5 4" xfId="58683"/>
    <cellStyle name="Comma [0] 4 5 5 4 2" xfId="58684"/>
    <cellStyle name="Comma [0] 4 5 5 4 3" xfId="58685"/>
    <cellStyle name="Comma [0] 4 5 5 5 2" xfId="58686"/>
    <cellStyle name="Comma [0] 4 5 5 6" xfId="58687"/>
    <cellStyle name="Comma [0] 4 5 5 6 2" xfId="58688"/>
    <cellStyle name="Comma [0] 4 5 5 7" xfId="58689"/>
    <cellStyle name="Comma [0] 4 5 5 7 2" xfId="58690"/>
    <cellStyle name="Comma [0] 4 5 5 9" xfId="58691"/>
    <cellStyle name="Comma [0] 4 5 6" xfId="58692"/>
    <cellStyle name="Comma [0] 4 5 6 10" xfId="58693"/>
    <cellStyle name="Comma [0] 4 9 3 10" xfId="58694"/>
    <cellStyle name="Comma [0] 4 5 6 2" xfId="58695"/>
    <cellStyle name="Comma [0] 4 5 6 2 2" xfId="58696"/>
    <cellStyle name="Comma [0] 4 5 6 2 2 2" xfId="58697"/>
    <cellStyle name="Comma [0] 4 9 8 5 5" xfId="58698"/>
    <cellStyle name="Comma [0] 4 5 6 2 2 2 2" xfId="58699"/>
    <cellStyle name="Comma [0] 4 5 6 2 2 3" xfId="58700"/>
    <cellStyle name="Comma [0] 4 5 6 2 2 4" xfId="58701"/>
    <cellStyle name="Comma [0] 4 5 6 2 3" xfId="58702"/>
    <cellStyle name="Comma [0] 4 5 6 2 3 2" xfId="58703"/>
    <cellStyle name="Comma [0] 4 5 6 2 4" xfId="58704"/>
    <cellStyle name="Comma [0] 4 5 6 2 5" xfId="58705"/>
    <cellStyle name="Comma [0] 4 5 6 3 2" xfId="58706"/>
    <cellStyle name="Comma [0] 4 5 6 3 2 2" xfId="58707"/>
    <cellStyle name="Comma [0] 4 5 6 3 2 2 2" xfId="58708"/>
    <cellStyle name="Comma [0] 4 5 6 3 2 3" xfId="58709"/>
    <cellStyle name="Comma [0] 4 5 6 3 2 5" xfId="58710"/>
    <cellStyle name="Comma [0] 4 5 6 3 3" xfId="58711"/>
    <cellStyle name="Comma [0] 4 5 6 3 3 2" xfId="58712"/>
    <cellStyle name="Comma [0] 4 5 6 3 4" xfId="58713"/>
    <cellStyle name="Comma [0] 4 5 6 3 5" xfId="58714"/>
    <cellStyle name="Comma [0] 4 5 6 4" xfId="58715"/>
    <cellStyle name="Comma [0] 4 5 6 4 2" xfId="58716"/>
    <cellStyle name="Comma [0] 4 5 6 4 2 2" xfId="58717"/>
    <cellStyle name="Comma [0] 4 5 6 4 4" xfId="58718"/>
    <cellStyle name="Comma [0] 4 5 6 4 5" xfId="58719"/>
    <cellStyle name="Comma [0] 4 5 6 5" xfId="58720"/>
    <cellStyle name="Comma [0] 4 5 6 5 2" xfId="58721"/>
    <cellStyle name="Comma [0] 4 5 6 5 2 2" xfId="58722"/>
    <cellStyle name="Comma [0] 4 5 6 6" xfId="58723"/>
    <cellStyle name="Comma [0] 4 5 6 6 2" xfId="58724"/>
    <cellStyle name="Comma [0] 4 5 6 7" xfId="58725"/>
    <cellStyle name="Comma [0] 4 5 6 7 2" xfId="58726"/>
    <cellStyle name="Comma [0] 5 17 4 2" xfId="58727"/>
    <cellStyle name="Comma [0] 4 5 6 8" xfId="58728"/>
    <cellStyle name="Comma [0] 4 5 6 9" xfId="58729"/>
    <cellStyle name="Comma [0] 4 5 7" xfId="58730"/>
    <cellStyle name="Comma [0] 4 5 7 10" xfId="58731"/>
    <cellStyle name="Comma [0] 4 8 6 2 2 4" xfId="58732"/>
    <cellStyle name="Comma [0] 4 5 7 2" xfId="58733"/>
    <cellStyle name="Comma [0] 4 5 7 2 2" xfId="58734"/>
    <cellStyle name="Comma [0] 4 5 7 2 2 2" xfId="58735"/>
    <cellStyle name="Comma [0] 4 5 7 2 2 2 2" xfId="58736"/>
    <cellStyle name="Comma [0] 4 5 7 2 2 4" xfId="58737"/>
    <cellStyle name="Comma [0] 4 5 7 2 2 5" xfId="58738"/>
    <cellStyle name="Comma [0] 4 5 7 2 3" xfId="58739"/>
    <cellStyle name="Comma [0] 4 5 7 2 3 2" xfId="58740"/>
    <cellStyle name="Comma [0] 4 5 7 2 5" xfId="58741"/>
    <cellStyle name="Comma [0] 4 8 6 2 2 5" xfId="58742"/>
    <cellStyle name="Comma [0] 4 5 7 3" xfId="58743"/>
    <cellStyle name="Comma [0] 4 5 7 3 2" xfId="58744"/>
    <cellStyle name="Comma [0] 4 5 7 3 2 2" xfId="58745"/>
    <cellStyle name="Comma [0] 4 5 7 3 2 2 2" xfId="58746"/>
    <cellStyle name="Comma [0] 4 5 7 3 2 5" xfId="58747"/>
    <cellStyle name="Comma [0] 4 5 7 3 3" xfId="58748"/>
    <cellStyle name="Comma [0] 4 5 7 3 3 2" xfId="58749"/>
    <cellStyle name="Comma [0] 4 5 7 3 5" xfId="58750"/>
    <cellStyle name="Comma [0] 4 5 7 3 7" xfId="58751"/>
    <cellStyle name="Comma [0] 4 5 7 4" xfId="58752"/>
    <cellStyle name="Comma [0] 4 5 7 4 2 2" xfId="58753"/>
    <cellStyle name="Comma [0] 4 5 7 4 3" xfId="58754"/>
    <cellStyle name="Comma [0] 4 5 7 4 4" xfId="58755"/>
    <cellStyle name="Comma [0] 4 5 7 4 5" xfId="58756"/>
    <cellStyle name="Comma [0] 4 5 7 5 2 2" xfId="58757"/>
    <cellStyle name="Comma [0] 4 5 7 7 2" xfId="58758"/>
    <cellStyle name="Comma [0] 4 5 7 9" xfId="58759"/>
    <cellStyle name="Comma [0] 4 5 8 10" xfId="58760"/>
    <cellStyle name="Comma [0] 4 5 8 2 2 2" xfId="58761"/>
    <cellStyle name="Comma [0] 4 5 8 2 2 2 2" xfId="58762"/>
    <cellStyle name="Comma [0] 4 5 8 2 2 3" xfId="58763"/>
    <cellStyle name="Comma [0] 4 5 8 2 2 4" xfId="58764"/>
    <cellStyle name="Comma [0] 4 5 8 2 2 5" xfId="58765"/>
    <cellStyle name="Comma [0] 4 5 8 2 3" xfId="58766"/>
    <cellStyle name="Comma [0] 4 5 8 2 3 2" xfId="58767"/>
    <cellStyle name="Comma [0] 4 5 8 2 5" xfId="58768"/>
    <cellStyle name="Comma [0] 4 5 8 2 7" xfId="58769"/>
    <cellStyle name="Comma [0] 4 5 8 3 2" xfId="58770"/>
    <cellStyle name="Comma [0] 4 5 8 3 2 2" xfId="58771"/>
    <cellStyle name="Comma [0] 4 5 8 3 2 2 2" xfId="58772"/>
    <cellStyle name="Comma [0] 4 5 8 3 2 3" xfId="58773"/>
    <cellStyle name="Comma [0] 4 5 8 3 2 5" xfId="58774"/>
    <cellStyle name="Comma [0] 4 5 8 3 3" xfId="58775"/>
    <cellStyle name="Comma [0] 4 5 8 3 4" xfId="58776"/>
    <cellStyle name="Comma [0] 4 5 8 3 5" xfId="58777"/>
    <cellStyle name="Comma [0] 4 5 8 3 6" xfId="58778"/>
    <cellStyle name="Comma [0] 4 5 8 3 7" xfId="58779"/>
    <cellStyle name="Comma [0] 4 5 8 4 2" xfId="58780"/>
    <cellStyle name="Comma [0] 4 5 8 4 2 2" xfId="58781"/>
    <cellStyle name="Comma [0] 4 5 8 4 3" xfId="58782"/>
    <cellStyle name="Comma [0] 4 5 8 4 4" xfId="58783"/>
    <cellStyle name="Comma [0] 4 5 8 4 5" xfId="58784"/>
    <cellStyle name="Comma [0] 4 5 8 5 2 2" xfId="58785"/>
    <cellStyle name="Comma [0] 4 5 8 5 4" xfId="58786"/>
    <cellStyle name="Comma [0] 4 5 8 5 5" xfId="58787"/>
    <cellStyle name="Comma [0] 4 5 8 6" xfId="58788"/>
    <cellStyle name="Comma [0] 4 5 8 7" xfId="58789"/>
    <cellStyle name="Comma [0] 4 5 8 7 2" xfId="58790"/>
    <cellStyle name="Comma [0] 4 5 8 8" xfId="58791"/>
    <cellStyle name="Comma [0] 4 5 8 9" xfId="58792"/>
    <cellStyle name="Comma [0] 4 5 9 2 2" xfId="58793"/>
    <cellStyle name="Comma [0] 4 5 9 2 2 2" xfId="58794"/>
    <cellStyle name="Comma [0] 4 5 9 2 3" xfId="58795"/>
    <cellStyle name="Comma [0] 4 5 9 2 5" xfId="58796"/>
    <cellStyle name="Comma [0] 4 5 9 4 2" xfId="58797"/>
    <cellStyle name="Comma [0] 4 5 9 7" xfId="58798"/>
    <cellStyle name="Comma [0] 4 6 10" xfId="58799"/>
    <cellStyle name="Comma [0] 4 6 10 2" xfId="58800"/>
    <cellStyle name="Comma [0] 4 6 10 2 2 2" xfId="58801"/>
    <cellStyle name="Comma [0] 4 6 10 2 3" xfId="58802"/>
    <cellStyle name="Comma [0] 4 6 10 2 4" xfId="58803"/>
    <cellStyle name="Comma [0] 4 6 10 2 5" xfId="58804"/>
    <cellStyle name="Comma [0] 4 6 10 3" xfId="58805"/>
    <cellStyle name="Comma [0] 4 6 10 4 2" xfId="58806"/>
    <cellStyle name="Comma [0] 4 6 10 6" xfId="58807"/>
    <cellStyle name="Comma [0] 4 6 10 7" xfId="58808"/>
    <cellStyle name="Comma [0] 4 6 11" xfId="58809"/>
    <cellStyle name="Comma [0] 4 6 11 2" xfId="58810"/>
    <cellStyle name="Comma [0] 4 6 11 2 2" xfId="58811"/>
    <cellStyle name="Comma [0] 4 6 11 2 3" xfId="58812"/>
    <cellStyle name="Comma [0] 4 6 11 2 4" xfId="58813"/>
    <cellStyle name="Comma [0] 4 6 11 2 5" xfId="58814"/>
    <cellStyle name="Comma [0] 4 6 11 3" xfId="58815"/>
    <cellStyle name="Comma [0] 4 6 11 3 2" xfId="58816"/>
    <cellStyle name="Comma [0] 4 6 11 4 2" xfId="58817"/>
    <cellStyle name="Comma [0] 4 6 11 5" xfId="58818"/>
    <cellStyle name="Comma [0] 4 6 11 6" xfId="58819"/>
    <cellStyle name="Comma [0] 4 8 7 2 2 2 2" xfId="58820"/>
    <cellStyle name="Comma [0] 4 6 11 7" xfId="58821"/>
    <cellStyle name="Comma [0] 4 6 12" xfId="58822"/>
    <cellStyle name="Comma [0] 4 6 12 2" xfId="58823"/>
    <cellStyle name="Comma [0] 4 6 12 2 2" xfId="58824"/>
    <cellStyle name="Comma [0] 4 6 12 3" xfId="58825"/>
    <cellStyle name="Comma [0] 4 6 12 4" xfId="58826"/>
    <cellStyle name="Comma [0] 4 6 12 5" xfId="58827"/>
    <cellStyle name="Comma [0] 4 6 13" xfId="58828"/>
    <cellStyle name="Comma [0] 4 6 13 2" xfId="58829"/>
    <cellStyle name="Comma [0] 4 6 13 3" xfId="58830"/>
    <cellStyle name="Comma [0] 4 6 13 4" xfId="58831"/>
    <cellStyle name="Comma [0] 4 6 13 5" xfId="58832"/>
    <cellStyle name="Comma [0] 4 6 14" xfId="58833"/>
    <cellStyle name="Comma [0] 4 6 14 2" xfId="58834"/>
    <cellStyle name="Comma [0] 4 6 15" xfId="58835"/>
    <cellStyle name="Comma [0] 4 6 15 2" xfId="58836"/>
    <cellStyle name="Comma [0] 4 6 18" xfId="58837"/>
    <cellStyle name="Comma [0] 4 6 2" xfId="58838"/>
    <cellStyle name="Comma [0] 4 6 2 10" xfId="58839"/>
    <cellStyle name="Comma [0] 4 6 2 2 2" xfId="58840"/>
    <cellStyle name="Comma [0] 4 6 2 2 2 2" xfId="58841"/>
    <cellStyle name="Comma [0] 4 6 2 2 2 2 2" xfId="58842"/>
    <cellStyle name="Comma [0] 4 6 2 2 2 5" xfId="58843"/>
    <cellStyle name="Comma [0] 4 6 2 2 3" xfId="58844"/>
    <cellStyle name="Comma [0] 4 6 2 2 3 2" xfId="58845"/>
    <cellStyle name="Comma [0] 4 6 2 2 4" xfId="58846"/>
    <cellStyle name="Comma [0] 4 6 2 2 4 2" xfId="58847"/>
    <cellStyle name="Comma [0] 4 6 2 2 5" xfId="58848"/>
    <cellStyle name="Comma [0] 4 6 2 2 6" xfId="58849"/>
    <cellStyle name="Comma [0] 4 6 2 3" xfId="58850"/>
    <cellStyle name="Comma [0] 4 6 2 3 2" xfId="58851"/>
    <cellStyle name="Comma [0] 4 6 2 3 3" xfId="58852"/>
    <cellStyle name="Comma [0] 4 6 2 3 5" xfId="58853"/>
    <cellStyle name="Comma [0] 4 6 2 3 6" xfId="58854"/>
    <cellStyle name="Comma [0] 4 6 2 5 4" xfId="58855"/>
    <cellStyle name="Comma [0] 4 6 2 5 5" xfId="58856"/>
    <cellStyle name="Comma [0] 4 6 2 7 2" xfId="58857"/>
    <cellStyle name="Comma [0] 4 6 2 9" xfId="58858"/>
    <cellStyle name="Comma [0] 4 6 3" xfId="58859"/>
    <cellStyle name="Comma [0] 4 6 3 2" xfId="58860"/>
    <cellStyle name="Comma [0] 4 6 3 2 2" xfId="58861"/>
    <cellStyle name="Comma [0] 4 6 3 2 2 2" xfId="58862"/>
    <cellStyle name="Comma [0] 4 6 3 2 2 2 2" xfId="58863"/>
    <cellStyle name="Comma [0] 4 6 3 2 2 3" xfId="58864"/>
    <cellStyle name="Comma [0] 4 6 3 2 2 5" xfId="58865"/>
    <cellStyle name="Comma [0] 4 6 3 2 3" xfId="58866"/>
    <cellStyle name="Comma [0] 4 6 3 2 3 2" xfId="58867"/>
    <cellStyle name="Comma [0] 4 6 3 2 4" xfId="58868"/>
    <cellStyle name="Comma [0] 4 6 3 2 5" xfId="58869"/>
    <cellStyle name="Comma [0] 4 6 3 2 6" xfId="58870"/>
    <cellStyle name="Comma [0] 4 6 3 3" xfId="58871"/>
    <cellStyle name="Comma [0] 4 6 3 3 2" xfId="58872"/>
    <cellStyle name="Comma [0] 4 6 3 3 3" xfId="58873"/>
    <cellStyle name="Comma [0] 4 6 3 3 5" xfId="58874"/>
    <cellStyle name="Comma [0] 4 6 3 3 6" xfId="58875"/>
    <cellStyle name="Comma [0] 4 6 3 4 4" xfId="58876"/>
    <cellStyle name="Comma [0] 4 6 3 4 5" xfId="58877"/>
    <cellStyle name="Comma [0] 4 6 3 5 3" xfId="58878"/>
    <cellStyle name="Comma [0] 4 6 3 5 4" xfId="58879"/>
    <cellStyle name="Comma [0] 4 6 3 5 5" xfId="58880"/>
    <cellStyle name="Comma [0] 4 6 3 6 2" xfId="58881"/>
    <cellStyle name="Comma [0] 4 6 3 7 2" xfId="58882"/>
    <cellStyle name="Comma [0] 4 6 4" xfId="58883"/>
    <cellStyle name="Comma [0] 4 6 4 10" xfId="58884"/>
    <cellStyle name="Comma [0] 4 6 4 2" xfId="58885"/>
    <cellStyle name="Comma [0] 4 6 4 2 2" xfId="58886"/>
    <cellStyle name="Comma [0] 4 6 4 2 2 2" xfId="58887"/>
    <cellStyle name="Comma [0] 4 6 4 2 2 2 2" xfId="58888"/>
    <cellStyle name="Comma [0] 4 6 4 2 2 3" xfId="58889"/>
    <cellStyle name="Comma [0] 4 6 4 2 2 4" xfId="58890"/>
    <cellStyle name="Comma [0] 4 6 4 2 2 5" xfId="58891"/>
    <cellStyle name="Comma [0] 4 6 4 2 3" xfId="58892"/>
    <cellStyle name="Comma [0] 4 6 4 2 3 2" xfId="58893"/>
    <cellStyle name="Comma [0] 4 6 4 2 4" xfId="58894"/>
    <cellStyle name="Comma [0] 4 6 4 2 5" xfId="58895"/>
    <cellStyle name="Comma [0] 4 6 4 2 6" xfId="58896"/>
    <cellStyle name="Comma [0] 4 6 4 2 7" xfId="58897"/>
    <cellStyle name="Comma [0] 4 6 4 3 3" xfId="58898"/>
    <cellStyle name="Comma [0] 4 6 4 3 4" xfId="58899"/>
    <cellStyle name="Comma [0] 4 6 4 3 5" xfId="58900"/>
    <cellStyle name="Comma [0] 4 6 4 3 6" xfId="58901"/>
    <cellStyle name="Comma [0] 4 6 4 4 2" xfId="58902"/>
    <cellStyle name="Comma [0] 4 6 4 4 4" xfId="58903"/>
    <cellStyle name="Comma [0] 4 6 4 4 5" xfId="58904"/>
    <cellStyle name="Comma [0] 4 6 4 5 2" xfId="58905"/>
    <cellStyle name="Comma [0] 4 6 4 5 3" xfId="58906"/>
    <cellStyle name="Comma [0] 4 6 4 5 4" xfId="58907"/>
    <cellStyle name="Comma [0] 4 6 4 5 5" xfId="58908"/>
    <cellStyle name="Comma [0] 4 6 4 6 2" xfId="58909"/>
    <cellStyle name="Comma [0] 4 6 4 7" xfId="58910"/>
    <cellStyle name="Comma [0] 4 6 4 7 2" xfId="58911"/>
    <cellStyle name="Comma [0] 4 6 4 9" xfId="58912"/>
    <cellStyle name="Comma [0] 4 6 5" xfId="58913"/>
    <cellStyle name="Comma [0] 4 6 5 10" xfId="58914"/>
    <cellStyle name="Comma [0] 4 6 5 2" xfId="58915"/>
    <cellStyle name="Comma [0] 4 6 5 2 2" xfId="58916"/>
    <cellStyle name="Comma [0] 4 6 5 2 2 2" xfId="58917"/>
    <cellStyle name="Comma [0] 4 6 5 2 2 2 2" xfId="58918"/>
    <cellStyle name="Comma [0] 4 6 5 2 2 3" xfId="58919"/>
    <cellStyle name="Comma [0] 4 6 5 2 2 4" xfId="58920"/>
    <cellStyle name="Comma [0] 4 6 5 2 2 5" xfId="58921"/>
    <cellStyle name="Comma [0] 4 6 5 2 3" xfId="58922"/>
    <cellStyle name="Comma [0] 4 6 5 2 3 2" xfId="58923"/>
    <cellStyle name="Comma [0] 4 6 5 2 4" xfId="58924"/>
    <cellStyle name="Comma [0] 4 6 5 2 6" xfId="58925"/>
    <cellStyle name="Comma [0] 4 6 5 3 2 2 2" xfId="58926"/>
    <cellStyle name="Comma [0] 4 6 5 3 3" xfId="58927"/>
    <cellStyle name="Comma [0] 4 6 5 3 3 2" xfId="58928"/>
    <cellStyle name="Comma [0] 4 6 5 3 4" xfId="58929"/>
    <cellStyle name="Comma [0] 4 6 5 3 5" xfId="58930"/>
    <cellStyle name="Comma [0] 4 6 5 3 6" xfId="58931"/>
    <cellStyle name="Comma [0] 4 6 5 4 2" xfId="58932"/>
    <cellStyle name="Comma [0] 4 6 5 4 3" xfId="58933"/>
    <cellStyle name="Comma [0] 4 6 5 4 4" xfId="58934"/>
    <cellStyle name="Comma [0] 4 6 5 4 5" xfId="58935"/>
    <cellStyle name="Comma [0] 4 6 5 5 2" xfId="58936"/>
    <cellStyle name="Comma [0] 4 6 5 5 2 2" xfId="58937"/>
    <cellStyle name="Comma [0] 4 6 5 5 3" xfId="58938"/>
    <cellStyle name="Comma [0] 4 6 5 5 4" xfId="58939"/>
    <cellStyle name="Comma [0] 4 6 5 5 5" xfId="58940"/>
    <cellStyle name="Comma [0] 4 6 5 6" xfId="58941"/>
    <cellStyle name="Comma [0] 4 6 5 6 2" xfId="58942"/>
    <cellStyle name="Comma [0] 4 6 5 7" xfId="58943"/>
    <cellStyle name="Comma [0] 4 6 5 7 2" xfId="58944"/>
    <cellStyle name="Comma [0] 4 6 5 8" xfId="58945"/>
    <cellStyle name="Comma [0] 4 6 5 9" xfId="58946"/>
    <cellStyle name="Comma [0] 4 6 6" xfId="58947"/>
    <cellStyle name="Comma [0] 4 9 8 10" xfId="58948"/>
    <cellStyle name="Comma [0] 4 6 6 2" xfId="58949"/>
    <cellStyle name="Comma [0] 4 6 6 2 2" xfId="58950"/>
    <cellStyle name="Comma [0] 4 6 6 2 2 2" xfId="58951"/>
    <cellStyle name="Comma [0] 4 6 6 2 2 2 2" xfId="58952"/>
    <cellStyle name="Comma [0] 4 6 6 2 2 3" xfId="58953"/>
    <cellStyle name="Comma [0] 4 6 6 2 2 4" xfId="58954"/>
    <cellStyle name="Comma [0] 4 6 6 2 2 5" xfId="58955"/>
    <cellStyle name="Comma [0] 4 6 6 2 3" xfId="58956"/>
    <cellStyle name="Comma [0] 4 6 6 2 3 2" xfId="58957"/>
    <cellStyle name="Comma [0] 4 6 6 2 4" xfId="58958"/>
    <cellStyle name="Comma [0] 4 6 6 2 5" xfId="58959"/>
    <cellStyle name="Comma [0] 4 6 6 3 2" xfId="58960"/>
    <cellStyle name="Comma [0] 4 6 6 3 2 2" xfId="58961"/>
    <cellStyle name="Comma [0] 4 6 6 3 2 2 2" xfId="58962"/>
    <cellStyle name="Comma [0] 4 6 6 3 2 3" xfId="58963"/>
    <cellStyle name="Comma [0] 4 6 6 3 3" xfId="58964"/>
    <cellStyle name="Comma [0] 4 6 6 3 3 2" xfId="58965"/>
    <cellStyle name="Comma [0] 4 6 6 3 4" xfId="58966"/>
    <cellStyle name="Comma [0] 4 6 6 3 5" xfId="58967"/>
    <cellStyle name="Comma [0] 4 6 6 4" xfId="58968"/>
    <cellStyle name="Comma [0] 4 6 6 4 2" xfId="58969"/>
    <cellStyle name="Comma [0] 4 6 6 4 2 2" xfId="58970"/>
    <cellStyle name="Comma [0] 4 6 6 4 3" xfId="58971"/>
    <cellStyle name="Comma [0] 4 6 6 4 4" xfId="58972"/>
    <cellStyle name="Comma [0] 4 6 6 4 5" xfId="58973"/>
    <cellStyle name="Comma [0] 4 6 6 5" xfId="58974"/>
    <cellStyle name="Comma [0] 4 6 6 5 2" xfId="58975"/>
    <cellStyle name="Comma [0] 4 6 6 5 2 2" xfId="58976"/>
    <cellStyle name="Comma [0] 4 6 6 5 3" xfId="58977"/>
    <cellStyle name="Comma [0] 4 6 6 5 4" xfId="58978"/>
    <cellStyle name="Comma [0] 4 6 6 5 5" xfId="58979"/>
    <cellStyle name="Comma [0] 4 6 6 6" xfId="58980"/>
    <cellStyle name="Comma [0] 4 6 6 7" xfId="58981"/>
    <cellStyle name="Comma [0] 4 6 6 7 2" xfId="58982"/>
    <cellStyle name="Comma [0] 4 6 6 8" xfId="58983"/>
    <cellStyle name="Comma [0] 4 6 6 9" xfId="58984"/>
    <cellStyle name="Comma [0] 4 6 7 10" xfId="58985"/>
    <cellStyle name="Comma [0] 4 6 7 2 2" xfId="58986"/>
    <cellStyle name="Comma [0] 4 6 7 2 2 2" xfId="58987"/>
    <cellStyle name="Comma [0] 4 6 7 2 2 2 2" xfId="58988"/>
    <cellStyle name="Comma [0] 4 6 7 2 2 3" xfId="58989"/>
    <cellStyle name="Comma [0] 4 6 7 2 2 4" xfId="58990"/>
    <cellStyle name="Comma [0] 4 6 7 2 3" xfId="58991"/>
    <cellStyle name="Comma [0] 4 6 7 2 3 2" xfId="58992"/>
    <cellStyle name="Comma [0] 4 6 7 2 5" xfId="58993"/>
    <cellStyle name="Comma [0] 4 8 6 3 2 5" xfId="58994"/>
    <cellStyle name="Comma [0] 4 6 7 3" xfId="58995"/>
    <cellStyle name="Comma [0] 4 6 7 3 2" xfId="58996"/>
    <cellStyle name="Comma [0] 4 6 7 3 2 2" xfId="58997"/>
    <cellStyle name="Comma [0] 4 6 7 3 2 3" xfId="58998"/>
    <cellStyle name="Comma [0] 4 6 7 3 3" xfId="58999"/>
    <cellStyle name="Comma [0] 4 6 7 3 3 2" xfId="59000"/>
    <cellStyle name="Comma [0] 4 6 7 3 4" xfId="59001"/>
    <cellStyle name="Comma [0] 4 6 7 3 5" xfId="59002"/>
    <cellStyle name="Comma [0] 4 6 7 3 7" xfId="59003"/>
    <cellStyle name="Comma [0] 4 6 7 4" xfId="59004"/>
    <cellStyle name="Comma [0] 4 6 7 4 2 2" xfId="59005"/>
    <cellStyle name="Comma [0] 4 6 7 4 3" xfId="59006"/>
    <cellStyle name="Comma [0] 4 6 7 4 4" xfId="59007"/>
    <cellStyle name="Comma [0] 4 6 7 4 5" xfId="59008"/>
    <cellStyle name="Comma [0] 4 6 7 5 2 2" xfId="59009"/>
    <cellStyle name="Comma [0] 4 6 7 5 4" xfId="59010"/>
    <cellStyle name="Comma [0] 4 6 7 5 5" xfId="59011"/>
    <cellStyle name="Comma [0] 4 6 7 7 2" xfId="59012"/>
    <cellStyle name="Comma [0] 4 6 7 9" xfId="59013"/>
    <cellStyle name="Comma [0] 4 6 8 2 2" xfId="59014"/>
    <cellStyle name="Comma [0] 4 6 8 2 2 2" xfId="59015"/>
    <cellStyle name="Comma [0] 4 6 8 2 2 2 2" xfId="59016"/>
    <cellStyle name="Comma [0] 4 6 8 2 2 3" xfId="59017"/>
    <cellStyle name="Comma [0] 4 6 8 2 2 4" xfId="59018"/>
    <cellStyle name="Comma [0] 4 6 8 2 3" xfId="59019"/>
    <cellStyle name="Comma [0] 4 6 8 2 3 2" xfId="59020"/>
    <cellStyle name="Comma [0] 4 6 8 2 5" xfId="59021"/>
    <cellStyle name="Comma [0] 4 6 8 3" xfId="59022"/>
    <cellStyle name="Comma [0] 4 6 8 3 2" xfId="59023"/>
    <cellStyle name="Comma [0] 4 6 8 3 2 2" xfId="59024"/>
    <cellStyle name="Comma [0] 4 6 8 3 2 2 2" xfId="59025"/>
    <cellStyle name="Comma [0] 4 6 8 3 2 3" xfId="59026"/>
    <cellStyle name="Comma [0] 4 6 8 3 3" xfId="59027"/>
    <cellStyle name="Comma [0] 4 6 8 3 3 2" xfId="59028"/>
    <cellStyle name="Comma [0] 4 6 8 3 4" xfId="59029"/>
    <cellStyle name="Comma [0] 4 6 8 3 5" xfId="59030"/>
    <cellStyle name="Comma [0] 4 6 8 3 6" xfId="59031"/>
    <cellStyle name="Comma [0] 4 6 8 4" xfId="59032"/>
    <cellStyle name="Comma [0] 4 6 8 4 2" xfId="59033"/>
    <cellStyle name="Comma [0] 4 6 8 4 3" xfId="59034"/>
    <cellStyle name="Comma [0] 4 6 8 4 4" xfId="59035"/>
    <cellStyle name="Comma [0] 4 6 8 4 5" xfId="59036"/>
    <cellStyle name="Comma [0] 4 6 8 5 2 2" xfId="59037"/>
    <cellStyle name="Comma [0] 4 6 8 5 4" xfId="59038"/>
    <cellStyle name="Comma [0] 4 6 8 5 5" xfId="59039"/>
    <cellStyle name="Comma [0] 4 6 8 6" xfId="59040"/>
    <cellStyle name="Comma [0] 4 6 8 7" xfId="59041"/>
    <cellStyle name="Comma [0] 4 6 8 7 2" xfId="59042"/>
    <cellStyle name="Comma [0] 4 6 8 8" xfId="59043"/>
    <cellStyle name="Comma [0] 4 6 8 9" xfId="59044"/>
    <cellStyle name="Comma [0] 4 6 9 2" xfId="59045"/>
    <cellStyle name="Comma [0] 4 6 9 2 2" xfId="59046"/>
    <cellStyle name="Comma [0] 4 6 9 2 2 2" xfId="59047"/>
    <cellStyle name="Comma [0] 4 6 9 2 3" xfId="59048"/>
    <cellStyle name="Comma [0] 4 6 9 2 5" xfId="59049"/>
    <cellStyle name="Comma [0] 4 6 9 4 2" xfId="59050"/>
    <cellStyle name="Comma [0] 5 2 5 2 2 2" xfId="59051"/>
    <cellStyle name="Comma [0] 4 6 9 7" xfId="59052"/>
    <cellStyle name="Comma [0] 4 7" xfId="59053"/>
    <cellStyle name="Comma [0] 4 7 10" xfId="59054"/>
    <cellStyle name="Comma [0] 4 7 10 2" xfId="59055"/>
    <cellStyle name="Comma [0] 4 7 10 2 2 2" xfId="59056"/>
    <cellStyle name="Comma [0] 4 7 10 2 4" xfId="59057"/>
    <cellStyle name="Comma [0] 4 7 10 2 5" xfId="59058"/>
    <cellStyle name="Comma [0] 4 7 10 3" xfId="59059"/>
    <cellStyle name="Comma [0] 4 7 10 4 2" xfId="59060"/>
    <cellStyle name="Comma [0] 4 7 10 5" xfId="59061"/>
    <cellStyle name="Comma [0] 4 7 10 6" xfId="59062"/>
    <cellStyle name="Comma [0] 4 7 11" xfId="59063"/>
    <cellStyle name="Comma [0] 4 7 11 2" xfId="59064"/>
    <cellStyle name="Comma [0] 4 7 11 2 2 2" xfId="59065"/>
    <cellStyle name="Comma [0] 4 7 11 2 4" xfId="59066"/>
    <cellStyle name="Comma [0] 4 7 11 2 5" xfId="59067"/>
    <cellStyle name="Comma [0] 4 7 11 4" xfId="59068"/>
    <cellStyle name="Comma [0] 4 7 11 4 2" xfId="59069"/>
    <cellStyle name="Comma [0] 4 7 11 5" xfId="59070"/>
    <cellStyle name="Comma [0] 4 7 11 6" xfId="59071"/>
    <cellStyle name="Comma [0] 4 7 11 7" xfId="59072"/>
    <cellStyle name="Comma [0] 4 7 12" xfId="59073"/>
    <cellStyle name="Comma [0] 4 7 13" xfId="59074"/>
    <cellStyle name="Comma [0] 4 7 14" xfId="59075"/>
    <cellStyle name="Comma [0] 4 7 15" xfId="59076"/>
    <cellStyle name="Comma [0] 4 7 16" xfId="59077"/>
    <cellStyle name="Comma [0] 4 7 2" xfId="59078"/>
    <cellStyle name="Comma [0] 4 7 2 2" xfId="59079"/>
    <cellStyle name="Comma [0] 4 7 2 3" xfId="59080"/>
    <cellStyle name="Comma [0] 4 7 2 3 2 3" xfId="59081"/>
    <cellStyle name="Comma [0] 4 7 2 3 2 4" xfId="59082"/>
    <cellStyle name="Comma [0] 4 7 2 3 2 5" xfId="59083"/>
    <cellStyle name="Comma [0] 4 7 2 3 3 2" xfId="59084"/>
    <cellStyle name="Comma [0] 4 7 2 3 4 2" xfId="59085"/>
    <cellStyle name="Comma [0] 4 7 2 3 5" xfId="59086"/>
    <cellStyle name="Comma [0] 4 7 2 3 6" xfId="59087"/>
    <cellStyle name="Comma [0] 4 7 2 3 7" xfId="59088"/>
    <cellStyle name="Comma [0] 4 7 2 5 5" xfId="59089"/>
    <cellStyle name="Comma [0] 4 7 2 9" xfId="59090"/>
    <cellStyle name="Comma [0] 4 7 3 2" xfId="59091"/>
    <cellStyle name="Comma [0] 4 7 3 2 2 3" xfId="59092"/>
    <cellStyle name="Comma [0] 4 7 3 2 2 5" xfId="59093"/>
    <cellStyle name="Comma [0] 4 7 3 2 3 2" xfId="59094"/>
    <cellStyle name="Comma [0] 4 7 3 3" xfId="59095"/>
    <cellStyle name="Comma [0] 4 7 3 3 3 2" xfId="59096"/>
    <cellStyle name="Comma [0] 4 7 3 3 4 2" xfId="59097"/>
    <cellStyle name="Comma [0] 4 7 3 3 6" xfId="59098"/>
    <cellStyle name="Comma [0] 4 7 3 4 2 2" xfId="59099"/>
    <cellStyle name="Comma [0] 4 7 3 4 5" xfId="59100"/>
    <cellStyle name="Comma [0] 4 7 3 5 2 2" xfId="59101"/>
    <cellStyle name="Comma [0] 4 7 3 5 3" xfId="59102"/>
    <cellStyle name="Comma [0] 4 7 3 5 4" xfId="59103"/>
    <cellStyle name="Comma [0] 4 7 3 5 5" xfId="59104"/>
    <cellStyle name="Comma [0] 4 7 3 6 2" xfId="59105"/>
    <cellStyle name="Comma [0] 4 7 3 9" xfId="59106"/>
    <cellStyle name="Comma [0] 4 7 4" xfId="59107"/>
    <cellStyle name="Comma [0] 4 7 4 10" xfId="59108"/>
    <cellStyle name="Comma [0] 4 7 4 2" xfId="59109"/>
    <cellStyle name="Comma [0] 4 7 4 2 2" xfId="59110"/>
    <cellStyle name="Comma [0] 4 7 4 2 2 2" xfId="59111"/>
    <cellStyle name="Comma [0] 4 7 4 2 2 3" xfId="59112"/>
    <cellStyle name="Comma [0] 4 7 4 2 2 4" xfId="59113"/>
    <cellStyle name="Comma [0] 4 7 4 2 2 5" xfId="59114"/>
    <cellStyle name="Comma [0] 4 7 4 2 3 2" xfId="59115"/>
    <cellStyle name="Comma [0] 4 7 4 3 2" xfId="59116"/>
    <cellStyle name="Comma [0] 4 7 4 3 2 2" xfId="59117"/>
    <cellStyle name="Comma [0] 4 7 4 3 2 3" xfId="59118"/>
    <cellStyle name="Comma [0] 4 7 4 3 2 4" xfId="59119"/>
    <cellStyle name="Comma [0] 4 7 4 3 2 5" xfId="59120"/>
    <cellStyle name="Comma [0] 4 7 4 3 3 2" xfId="59121"/>
    <cellStyle name="Comma [0] 4 7 4 3 5" xfId="59122"/>
    <cellStyle name="Comma [0] 4 7 4 3 6" xfId="59123"/>
    <cellStyle name="Comma [0] 4 7 4 4 2" xfId="59124"/>
    <cellStyle name="Comma [0] 4 7 4 4 2 2" xfId="59125"/>
    <cellStyle name="Comma [0] 4 7 4 4 5" xfId="59126"/>
    <cellStyle name="Comma [0] 4 7 4 5 2" xfId="59127"/>
    <cellStyle name="Comma [0] 4 7 4 5 2 2" xfId="59128"/>
    <cellStyle name="Comma [0] 4 7 4 5 3" xfId="59129"/>
    <cellStyle name="Comma [0] 4 7 4 5 4" xfId="59130"/>
    <cellStyle name="Comma [0] 4 7 4 5 5" xfId="59131"/>
    <cellStyle name="Comma [0] 4 7 4 6" xfId="59132"/>
    <cellStyle name="Comma [0] 4 7 4 6 2" xfId="59133"/>
    <cellStyle name="Comma [0] 4 7 4 7" xfId="59134"/>
    <cellStyle name="Comma [0] 4 7 4 7 2" xfId="59135"/>
    <cellStyle name="Comma [0] 5 19 2 2" xfId="59136"/>
    <cellStyle name="Comma [0] 4 7 4 8" xfId="59137"/>
    <cellStyle name="Comma [0] 4 7 4 9" xfId="59138"/>
    <cellStyle name="Comma [0] 4 7 5" xfId="59139"/>
    <cellStyle name="Comma [0] 4 7 5 2" xfId="59140"/>
    <cellStyle name="Comma [0] 4 7 5 2 2" xfId="59141"/>
    <cellStyle name="Comma [0] 4 7 5 2 2 2" xfId="59142"/>
    <cellStyle name="Comma [0] 4 7 5 2 3" xfId="59143"/>
    <cellStyle name="Comma [0] 4 7 5 2 3 2" xfId="59144"/>
    <cellStyle name="Comma [0] 4 7 5 3" xfId="59145"/>
    <cellStyle name="Comma [0] 4 7 5 3 2 2" xfId="59146"/>
    <cellStyle name="Comma [0] 4 7 5 3 3" xfId="59147"/>
    <cellStyle name="Comma [0] 4 7 5 3 3 2" xfId="59148"/>
    <cellStyle name="Comma [0] 4 7 5 3 4 2" xfId="59149"/>
    <cellStyle name="Comma [0] 4 7 5 3 5" xfId="59150"/>
    <cellStyle name="Comma [0] 4 7 5 3 6" xfId="59151"/>
    <cellStyle name="Comma [0] 4 7 5 4 2" xfId="59152"/>
    <cellStyle name="Comma [0] 4 7 5 4 2 2" xfId="59153"/>
    <cellStyle name="Comma [0] 4 7 5 4 3" xfId="59154"/>
    <cellStyle name="Comma [0] 4 7 5 5 2" xfId="59155"/>
    <cellStyle name="Comma [0] 4 7 5 5 2 2" xfId="59156"/>
    <cellStyle name="Comma [0] 4 7 5 5 3" xfId="59157"/>
    <cellStyle name="Comma [0] 4 7 5 5 4" xfId="59158"/>
    <cellStyle name="Comma [0] 4 7 5 5 5" xfId="59159"/>
    <cellStyle name="Comma [0] 4 7 5 6 2" xfId="59160"/>
    <cellStyle name="Comma [0] 4 7 5 7" xfId="59161"/>
    <cellStyle name="Comma [0] 4 7 5 7 2" xfId="59162"/>
    <cellStyle name="Comma [0] 4 7 5 8" xfId="59163"/>
    <cellStyle name="Comma [0] 4 7 5 9" xfId="59164"/>
    <cellStyle name="Comma [0] 4 7 6" xfId="59165"/>
    <cellStyle name="Comma [0] 4 7 6 10" xfId="59166"/>
    <cellStyle name="Comma [0] 4 7 6 2" xfId="59167"/>
    <cellStyle name="Comma [0] 4 7 6 2 2" xfId="59168"/>
    <cellStyle name="Comma [0] 4 7 6 2 2 2" xfId="59169"/>
    <cellStyle name="Comma [0] 4 7 6 2 2 2 2" xfId="59170"/>
    <cellStyle name="Comma [0] 4 7 6 2 2 3" xfId="59171"/>
    <cellStyle name="Comma [0] 4 7 6 2 2 4" xfId="59172"/>
    <cellStyle name="Comma [0] 4 7 6 2 2 5" xfId="59173"/>
    <cellStyle name="Comma [0] 4 7 6 2 3" xfId="59174"/>
    <cellStyle name="Comma [0] 4 7 6 2 3 2" xfId="59175"/>
    <cellStyle name="Comma [0] 4 7 6 3" xfId="59176"/>
    <cellStyle name="Comma [0] 4 7 6 3 2" xfId="59177"/>
    <cellStyle name="Comma [0] 4 7 6 3 2 2" xfId="59178"/>
    <cellStyle name="Comma [0] 4 7 6 3 2 2 2" xfId="59179"/>
    <cellStyle name="Comma [0] 4 7 6 3 2 3" xfId="59180"/>
    <cellStyle name="Comma [0] 4 7 6 3 2 5" xfId="59181"/>
    <cellStyle name="Comma [0] 4 7 6 3 3" xfId="59182"/>
    <cellStyle name="Comma [0] 4 7 6 3 3 2" xfId="59183"/>
    <cellStyle name="Comma [0] 4 7 6 3 4 2" xfId="59184"/>
    <cellStyle name="Comma [0] 4 7 6 3 5" xfId="59185"/>
    <cellStyle name="Comma [0] 4 7 6 4" xfId="59186"/>
    <cellStyle name="Comma [0] 4 7 6 4 2" xfId="59187"/>
    <cellStyle name="Comma [0] 4 7 6 4 2 2" xfId="59188"/>
    <cellStyle name="Comma [0] 4 7 6 4 3" xfId="59189"/>
    <cellStyle name="Comma [0] 4 7 6 5" xfId="59190"/>
    <cellStyle name="Comma [0] 4 7 6 5 2" xfId="59191"/>
    <cellStyle name="Comma [0] 4 7 6 5 2 2" xfId="59192"/>
    <cellStyle name="Comma [0] 4 7 6 5 4" xfId="59193"/>
    <cellStyle name="Comma [0] 4 7 6 5 5" xfId="59194"/>
    <cellStyle name="Comma [0] 4 7 6 6" xfId="59195"/>
    <cellStyle name="Comma [0] 4 7 6 7" xfId="59196"/>
    <cellStyle name="Comma [0] 4 7 6 7 2" xfId="59197"/>
    <cellStyle name="Comma [0] 4 7 6 8" xfId="59198"/>
    <cellStyle name="Comma [0] 4 7 6 9" xfId="59199"/>
    <cellStyle name="Comma [0] 4 7 7 10" xfId="59200"/>
    <cellStyle name="Comma [0] 4 7 7 2" xfId="59201"/>
    <cellStyle name="Comma [0] 4 7 7 2 2 3" xfId="59202"/>
    <cellStyle name="Comma [0] 4 7 7 2 2 4" xfId="59203"/>
    <cellStyle name="Comma [0] 4 7 7 2 3 2" xfId="59204"/>
    <cellStyle name="Comma [0] 4 7 7 3" xfId="59205"/>
    <cellStyle name="Comma [0] 4 7 7 3 2" xfId="59206"/>
    <cellStyle name="Comma [0] 4 7 7 3 3" xfId="59207"/>
    <cellStyle name="Comma [0] 4 7 7 3 3 2" xfId="59208"/>
    <cellStyle name="Comma [0] 4 7 7 3 4 2" xfId="59209"/>
    <cellStyle name="Comma [0] 4 7 7 3 5" xfId="59210"/>
    <cellStyle name="Comma [0] 4 7 7 3 7" xfId="59211"/>
    <cellStyle name="Comma [0] 4 7 7 4" xfId="59212"/>
    <cellStyle name="Comma [0] 4 7 7 4 2" xfId="59213"/>
    <cellStyle name="Comma [0] 4 7 7 4 2 2" xfId="59214"/>
    <cellStyle name="Comma [0] 4 7 7 4 3" xfId="59215"/>
    <cellStyle name="Comma [0] 4 7 7 4 5" xfId="59216"/>
    <cellStyle name="Comma [0] 4 7 7 5 2" xfId="59217"/>
    <cellStyle name="Comma [0] 4 7 7 5 2 2" xfId="59218"/>
    <cellStyle name="Comma [0] 4 7 7 5 3" xfId="59219"/>
    <cellStyle name="Comma [0] 4 7 7 5 4" xfId="59220"/>
    <cellStyle name="Comma [0] 4 7 7 5 5" xfId="59221"/>
    <cellStyle name="Comma [0] 4 7 7 6" xfId="59222"/>
    <cellStyle name="Comma [0] 4 7 7 7" xfId="59223"/>
    <cellStyle name="Comma [0] 4 7 7 8" xfId="59224"/>
    <cellStyle name="Comma [0] 4 7 7 9" xfId="59225"/>
    <cellStyle name="Comma [0] 4 7 8 2 2 2" xfId="59226"/>
    <cellStyle name="Comma [0] 4 7 8 2 2 3" xfId="59227"/>
    <cellStyle name="Comma [0] 4 7 8 2 2 4" xfId="59228"/>
    <cellStyle name="Comma [0] 4 7 8 2 3 2" xfId="59229"/>
    <cellStyle name="Comma [0] 4 7 8 3" xfId="59230"/>
    <cellStyle name="Comma [0] 4 7 8 3 3 2" xfId="59231"/>
    <cellStyle name="Comma [0] 4 7 8 3 4 2" xfId="59232"/>
    <cellStyle name="Comma [0] 4 7 8 3 5" xfId="59233"/>
    <cellStyle name="Comma [0] 4 7 8 3 6" xfId="59234"/>
    <cellStyle name="Comma [0] 4 7 8 3 7" xfId="59235"/>
    <cellStyle name="Comma [0] 4 7 8 4" xfId="59236"/>
    <cellStyle name="Comma [0] 4 7 8 4 2" xfId="59237"/>
    <cellStyle name="Comma [0] 4 7 8 4 2 2" xfId="59238"/>
    <cellStyle name="Comma [0] 4 7 8 4 3" xfId="59239"/>
    <cellStyle name="Comma [0] 4 7 8 4 5" xfId="59240"/>
    <cellStyle name="Comma [0] 4 7 8 5" xfId="59241"/>
    <cellStyle name="Comma [0] 4 7 8 5 2" xfId="59242"/>
    <cellStyle name="Comma [0] 4 7 8 5 3" xfId="59243"/>
    <cellStyle name="Comma [0] 4 7 8 5 4" xfId="59244"/>
    <cellStyle name="Comma [0] 4 7 8 5 5" xfId="59245"/>
    <cellStyle name="Comma [0] 4 7 8 6" xfId="59246"/>
    <cellStyle name="Comma [0] 4 7 8 7" xfId="59247"/>
    <cellStyle name="Comma [0] 4 7 8 8" xfId="59248"/>
    <cellStyle name="Comma [0] 4 7 8 9" xfId="59249"/>
    <cellStyle name="Comma [0] 4 7 9 2" xfId="59250"/>
    <cellStyle name="Comma [0] 4 7 9 2 2" xfId="59251"/>
    <cellStyle name="Comma [0] 4 7 9 2 2 2" xfId="59252"/>
    <cellStyle name="Comma [0] 4 7 9 2 3" xfId="59253"/>
    <cellStyle name="Comma [0] 4 7 9 2 5" xfId="59254"/>
    <cellStyle name="Comma [0] 4 7 9 4" xfId="59255"/>
    <cellStyle name="Comma [0] 4 7 9 4 2" xfId="59256"/>
    <cellStyle name="Comma [0] 4 7 9 5" xfId="59257"/>
    <cellStyle name="Comma [0] 4 7 9 6" xfId="59258"/>
    <cellStyle name="Comma [0] 5 2 5 3 2 2" xfId="59259"/>
    <cellStyle name="Comma [0] 4 7 9 7" xfId="59260"/>
    <cellStyle name="Comma [0] 4 8" xfId="59261"/>
    <cellStyle name="Comma [0] 4 8 10 3" xfId="59262"/>
    <cellStyle name="Comma [0] 4 8 10 4" xfId="59263"/>
    <cellStyle name="Comma [0] 4 8 10 4 2" xfId="59264"/>
    <cellStyle name="Comma [0] 4 8 10 5" xfId="59265"/>
    <cellStyle name="Comma [0] 4 8 10 6" xfId="59266"/>
    <cellStyle name="Comma [0] 4 8 11 2" xfId="59267"/>
    <cellStyle name="Comma [0] 4 8 11 3" xfId="59268"/>
    <cellStyle name="Comma [0] 4 8 11 4" xfId="59269"/>
    <cellStyle name="Comma [0] 4 8 11 4 2" xfId="59270"/>
    <cellStyle name="Comma [0] 4 8 11 5" xfId="59271"/>
    <cellStyle name="Comma [0] 4 8 11 6" xfId="59272"/>
    <cellStyle name="Comma [0] 4 8 2 2" xfId="59273"/>
    <cellStyle name="Comma [0] 4 8 2 2 2 2 2" xfId="59274"/>
    <cellStyle name="Comma [0] 4 8 2 2 2 3" xfId="59275"/>
    <cellStyle name="Comma [0] 4 8 2 2 2 5" xfId="59276"/>
    <cellStyle name="Comma [0] 4 8 2 2 3 2" xfId="59277"/>
    <cellStyle name="Comma [0] 4 8 2 3" xfId="59278"/>
    <cellStyle name="Comma [0] 4 8 2 3 2 2 2" xfId="59279"/>
    <cellStyle name="Comma [0] 4 8 2 3 2 3" xfId="59280"/>
    <cellStyle name="Comma [0] 4 8 2 3 2 4" xfId="59281"/>
    <cellStyle name="Comma [0] 4 8 2 3 2 5" xfId="59282"/>
    <cellStyle name="Comma [0] 4 8 2 3 3 2" xfId="59283"/>
    <cellStyle name="Comma [0] 4 8 2 3 4 2" xfId="59284"/>
    <cellStyle name="Comma [0] 4 8 2 3 5" xfId="59285"/>
    <cellStyle name="Comma [0] 4 8 2 3 6" xfId="59286"/>
    <cellStyle name="Comma [0] 4 8 2 3 7" xfId="59287"/>
    <cellStyle name="Comma [0] 4 8 2 4 5" xfId="59288"/>
    <cellStyle name="Comma [0] 4 8 2 6" xfId="59289"/>
    <cellStyle name="Comma [0] 4 8 2 7" xfId="59290"/>
    <cellStyle name="Comma [0] 4 8 3 2" xfId="59291"/>
    <cellStyle name="Comma [0] 4 8 3 2 2" xfId="59292"/>
    <cellStyle name="Comma [0] 4 8 3 2 2 2" xfId="59293"/>
    <cellStyle name="Comma [0] 4 8 3 2 2 3" xfId="59294"/>
    <cellStyle name="Comma [0] 4 8 3 2 2 5" xfId="59295"/>
    <cellStyle name="Comma [0] 4 8 3 2 3 2" xfId="59296"/>
    <cellStyle name="Comma [0] 4 8 3 3" xfId="59297"/>
    <cellStyle name="Comma [0] 4 8 3 3 2" xfId="59298"/>
    <cellStyle name="Comma [0] 4 8 3 3 2 2" xfId="59299"/>
    <cellStyle name="Comma [0] 4 8 3 3 2 3" xfId="59300"/>
    <cellStyle name="Comma [0] 4 8 3 3 2 4" xfId="59301"/>
    <cellStyle name="Comma [0] 4 8 3 3 2 5" xfId="59302"/>
    <cellStyle name="Comma [0] 4 8 3 3 3 2" xfId="59303"/>
    <cellStyle name="Comma [0] 4 8 3 3 4 2" xfId="59304"/>
    <cellStyle name="Comma [0] 4 8 3 3 5" xfId="59305"/>
    <cellStyle name="Comma [0] 4 8 3 3 6" xfId="59306"/>
    <cellStyle name="Comma [0] 4 8 3 4 2" xfId="59307"/>
    <cellStyle name="Comma [0] 4 8 3 4 3" xfId="59308"/>
    <cellStyle name="Comma [0] 4 8 3 4 5" xfId="59309"/>
    <cellStyle name="Comma [0] 4 8 3 5" xfId="59310"/>
    <cellStyle name="Comma [0] 4 8 3 5 2" xfId="59311"/>
    <cellStyle name="Comma [0] 4 8 3 6" xfId="59312"/>
    <cellStyle name="Comma [0] 4 8 3 6 2" xfId="59313"/>
    <cellStyle name="Comma [0] 4 8 3 7" xfId="59314"/>
    <cellStyle name="Comma [0] 4 8 3 7 2" xfId="59315"/>
    <cellStyle name="Comma [0] 4 8 3 9" xfId="59316"/>
    <cellStyle name="Comma [0] 4 8 4 10" xfId="59317"/>
    <cellStyle name="Comma [0] 4 8 4 2 2" xfId="59318"/>
    <cellStyle name="Comma [0] 4 8 4 2 2 2" xfId="59319"/>
    <cellStyle name="Comma [0] 4 8 4 2 2 3" xfId="59320"/>
    <cellStyle name="Comma [0] 4 8 4 2 2 4" xfId="59321"/>
    <cellStyle name="Comma [0] 4 8 4 2 2 5" xfId="59322"/>
    <cellStyle name="Comma [0] 4 8 4 2 3 2" xfId="59323"/>
    <cellStyle name="Comma [0] 4 8 4 3 2" xfId="59324"/>
    <cellStyle name="Comma [0] 4 8 4 3 2 2" xfId="59325"/>
    <cellStyle name="Comma [0] 4 8 4 3 2 3" xfId="59326"/>
    <cellStyle name="Comma [0] 4 8 4 3 2 4" xfId="59327"/>
    <cellStyle name="Comma [0] 4 8 4 3 3 2" xfId="59328"/>
    <cellStyle name="Comma [0] 4 8 4 3 4 2" xfId="59329"/>
    <cellStyle name="Comma [0] 4 8 4 3 5" xfId="59330"/>
    <cellStyle name="Comma [0] 4 8 4 3 6" xfId="59331"/>
    <cellStyle name="Comma [0] 4 8 4 4" xfId="59332"/>
    <cellStyle name="Comma [0] 4 8 4 4 2" xfId="59333"/>
    <cellStyle name="Comma [0] 4 8 4 4 2 2" xfId="59334"/>
    <cellStyle name="Comma [0] 4 8 4 4 3" xfId="59335"/>
    <cellStyle name="Comma [0] 4 8 4 4 5" xfId="59336"/>
    <cellStyle name="Comma [0] 4 8 4 5" xfId="59337"/>
    <cellStyle name="Comma [0] 4 8 4 5 2" xfId="59338"/>
    <cellStyle name="Comma [0] 4 8 4 5 2 2" xfId="59339"/>
    <cellStyle name="Comma [0] 4 8 4 6" xfId="59340"/>
    <cellStyle name="Comma [0] 4 8 4 6 2" xfId="59341"/>
    <cellStyle name="Comma [0] 4 8 4 7" xfId="59342"/>
    <cellStyle name="Comma [0] 4 8 4 7 2" xfId="59343"/>
    <cellStyle name="Comma [0] 4 8 4 9" xfId="59344"/>
    <cellStyle name="Comma [0] 4 8 5 10" xfId="59345"/>
    <cellStyle name="Comma [0] 4 8 5 2" xfId="59346"/>
    <cellStyle name="Comma [0] 4 8 5 2 2" xfId="59347"/>
    <cellStyle name="Comma [0] 4 8 5 2 2 2" xfId="59348"/>
    <cellStyle name="Comma [0] 4 8 5 2 2 3" xfId="59349"/>
    <cellStyle name="Comma [0] 4 8 5 2 3" xfId="59350"/>
    <cellStyle name="Comma [0] 4 8 5 2 3 2" xfId="59351"/>
    <cellStyle name="Comma [0] 4 8 5 3" xfId="59352"/>
    <cellStyle name="Comma [0] 4 8 5 3 2" xfId="59353"/>
    <cellStyle name="Comma [0] 4 8 5 3 2 2" xfId="59354"/>
    <cellStyle name="Comma [0] 4 8 5 3 2 3" xfId="59355"/>
    <cellStyle name="Comma [0] 4 8 5 3 3" xfId="59356"/>
    <cellStyle name="Comma [0] 4 8 5 3 3 2" xfId="59357"/>
    <cellStyle name="Comma [0] 4 8 5 3 4 2" xfId="59358"/>
    <cellStyle name="Comma [0] 4 8 5 3 5" xfId="59359"/>
    <cellStyle name="Comma [0] 4 8 5 3 6" xfId="59360"/>
    <cellStyle name="Comma [0] 4 8 5 4" xfId="59361"/>
    <cellStyle name="Comma [0] 4 8 5 4 2" xfId="59362"/>
    <cellStyle name="Comma [0] 4 8 5 4 2 2" xfId="59363"/>
    <cellStyle name="Comma [0] 4 8 5 4 3" xfId="59364"/>
    <cellStyle name="Comma [0] 4 8 5 5 2 2" xfId="59365"/>
    <cellStyle name="Comma [0] 4 8 5 6 2" xfId="59366"/>
    <cellStyle name="Comma [0] 4 8 5 7 2" xfId="59367"/>
    <cellStyle name="Comma [0] 4 8 6 2" xfId="59368"/>
    <cellStyle name="Comma [0] 4 8 6 2 2" xfId="59369"/>
    <cellStyle name="Comma [0] 4 8 6 2 2 2" xfId="59370"/>
    <cellStyle name="Comma [0] 4 8 6 2 2 3" xfId="59371"/>
    <cellStyle name="Comma [0] 4 8 6 2 3" xfId="59372"/>
    <cellStyle name="Comma [0] 4 8 6 2 3 2" xfId="59373"/>
    <cellStyle name="Comma [0] 4 8 6 3" xfId="59374"/>
    <cellStyle name="Comma [0] 4 8 6 3 2" xfId="59375"/>
    <cellStyle name="Comma [0] 4 8 6 3 2 2" xfId="59376"/>
    <cellStyle name="Comma [0] 4 8 6 3 2 3" xfId="59377"/>
    <cellStyle name="Comma [0] 4 8 6 3 3" xfId="59378"/>
    <cellStyle name="Comma [0] 4 8 6 3 3 2" xfId="59379"/>
    <cellStyle name="Comma [0] 4 8 6 3 4 2" xfId="59380"/>
    <cellStyle name="Comma [0] 4 8 6 4" xfId="59381"/>
    <cellStyle name="Comma [0] 4 8 6 4 2" xfId="59382"/>
    <cellStyle name="Comma [0] 4 8 6 4 2 2" xfId="59383"/>
    <cellStyle name="Comma [0] 4 8 6 4 3" xfId="59384"/>
    <cellStyle name="Comma [0] 4 8 6 5 2" xfId="59385"/>
    <cellStyle name="Comma [0] 4 8 6 5 2 2" xfId="59386"/>
    <cellStyle name="Comma [0] 4 8 6 6" xfId="59387"/>
    <cellStyle name="Comma [0] 4 8 6 7" xfId="59388"/>
    <cellStyle name="Comma [0] 4 8 6 7 2" xfId="59389"/>
    <cellStyle name="Comma [0] 4 8 7 2" xfId="59390"/>
    <cellStyle name="Comma [0] 4 8 7 2 2" xfId="59391"/>
    <cellStyle name="Comma [0] 4 8 7 2 2 2" xfId="59392"/>
    <cellStyle name="Comma [0] 4 8 7 2 2 3" xfId="59393"/>
    <cellStyle name="Comma [0] 5 5 7 2" xfId="59394"/>
    <cellStyle name="Comma [0] 4 8 7 2 2 4" xfId="59395"/>
    <cellStyle name="Comma [0] 4 8 7 2 3" xfId="59396"/>
    <cellStyle name="Comma [0] 4 8 7 2 3 2" xfId="59397"/>
    <cellStyle name="Comma [0] 4 8 7 3" xfId="59398"/>
    <cellStyle name="Comma [0] 4 8 7 3 2" xfId="59399"/>
    <cellStyle name="Comma [0] 4 8 7 3 2 2" xfId="59400"/>
    <cellStyle name="Comma [0] 4 8 7 3 2 2 2" xfId="59401"/>
    <cellStyle name="Comma [0] 4 8 7 3 2 3" xfId="59402"/>
    <cellStyle name="Comma [0] 4 8 7 3 3" xfId="59403"/>
    <cellStyle name="Comma [0] 4 8 7 3 3 2" xfId="59404"/>
    <cellStyle name="Comma [0] 4 8 7 3 4 2" xfId="59405"/>
    <cellStyle name="Comma [0] 4 8 7 3 5" xfId="59406"/>
    <cellStyle name="Comma [0] 4 8 7 4" xfId="59407"/>
    <cellStyle name="Comma [0] 4 8 7 4 2" xfId="59408"/>
    <cellStyle name="Comma [0] 4 8 7 4 2 2" xfId="59409"/>
    <cellStyle name="Comma [0] 4 8 7 4 5" xfId="59410"/>
    <cellStyle name="Comma [0] 4 8 7 5 2" xfId="59411"/>
    <cellStyle name="Comma [0] 4 8 7 5 2 2" xfId="59412"/>
    <cellStyle name="Comma [0] 4 8 7 6" xfId="59413"/>
    <cellStyle name="Comma [0] 4 8 7 7" xfId="59414"/>
    <cellStyle name="Comma [0] 4 8 7 7 2" xfId="59415"/>
    <cellStyle name="Comma [0] 4 8 8 10" xfId="59416"/>
    <cellStyle name="Comma [0] 4 8 8 2 2" xfId="59417"/>
    <cellStyle name="Comma [0] 4 8 8 2 2 2" xfId="59418"/>
    <cellStyle name="Comma [0] 4 8 8 2 2 2 2" xfId="59419"/>
    <cellStyle name="Comma [0] 4 8 8 2 2 3" xfId="59420"/>
    <cellStyle name="Comma [0] 4 8 8 2 2 4" xfId="59421"/>
    <cellStyle name="Comma [0] 4 8 8 2 3" xfId="59422"/>
    <cellStyle name="Comma [0] 4 8 8 2 3 2" xfId="59423"/>
    <cellStyle name="Comma [0] 4 8 8 3 2" xfId="59424"/>
    <cellStyle name="Comma [0] 4 8 8 3 2 2" xfId="59425"/>
    <cellStyle name="Comma [0] 4 8 8 3 2 2 2" xfId="59426"/>
    <cellStyle name="Comma [0] 4 8 8 3 2 3" xfId="59427"/>
    <cellStyle name="Comma [0] 4 8 8 3 2 4" xfId="59428"/>
    <cellStyle name="Comma [0] 4 8 8 3 3" xfId="59429"/>
    <cellStyle name="Comma [0] 4 8 8 3 3 2" xfId="59430"/>
    <cellStyle name="Comma [0] 4 8 8 3 4 2" xfId="59431"/>
    <cellStyle name="Comma [0] 4 8 8 3 5" xfId="59432"/>
    <cellStyle name="Comma [0] 4 8 8 3 6" xfId="59433"/>
    <cellStyle name="Comma [0] 4 8 8 4" xfId="59434"/>
    <cellStyle name="Comma [0] 4 8 8 4 2" xfId="59435"/>
    <cellStyle name="Comma [0] 4 8 8 4 2 2" xfId="59436"/>
    <cellStyle name="Comma [0] 4 8 8 4 3" xfId="59437"/>
    <cellStyle name="Comma [0] 4 8 8 4 5" xfId="59438"/>
    <cellStyle name="Comma [0] 4 8 8 5" xfId="59439"/>
    <cellStyle name="Comma [0] 4 8 8 5 2" xfId="59440"/>
    <cellStyle name="Comma [0] 4 8 8 5 2 2" xfId="59441"/>
    <cellStyle name="Comma [0] 4 8 8 6" xfId="59442"/>
    <cellStyle name="Comma [0] 4 8 8 7" xfId="59443"/>
    <cellStyle name="Comma [0] 4 8 8 7 2" xfId="59444"/>
    <cellStyle name="Comma [0] 4 8 8 9" xfId="59445"/>
    <cellStyle name="Comma [0] 4 8 9" xfId="59446"/>
    <cellStyle name="Comma [0] 4 8 9 2 2" xfId="59447"/>
    <cellStyle name="Comma [0] 4 8 9 2 3" xfId="59448"/>
    <cellStyle name="Comma [0] 4 8 9 2 5" xfId="59449"/>
    <cellStyle name="Comma [0] 4 8 9 3 2" xfId="59450"/>
    <cellStyle name="Comma [0] 4 8 9 4" xfId="59451"/>
    <cellStyle name="Comma [0] 4 8 9 4 2" xfId="59452"/>
    <cellStyle name="Comma [0] 4 8 9 6" xfId="59453"/>
    <cellStyle name="Comma [0] 5 2 5 4 2 2" xfId="59454"/>
    <cellStyle name="Comma [0] 4 8 9 7" xfId="59455"/>
    <cellStyle name="Comma [0] 4 9" xfId="59456"/>
    <cellStyle name="Comma [0] 4 9 10 2" xfId="59457"/>
    <cellStyle name="Comma [0] 4 9 10 2 2 2" xfId="59458"/>
    <cellStyle name="Comma [0] 4 9 10 3" xfId="59459"/>
    <cellStyle name="Comma [0] 4 9 10 3 2" xfId="59460"/>
    <cellStyle name="Comma [0] 4 9 10 4 2" xfId="59461"/>
    <cellStyle name="Comma [0] 4 9 10 5" xfId="59462"/>
    <cellStyle name="Comma [0] 4 9 10 6" xfId="59463"/>
    <cellStyle name="Comma [0] 4 9 10 7" xfId="59464"/>
    <cellStyle name="Comma [0] 4 9 11" xfId="59465"/>
    <cellStyle name="Comma [0] 4 9 11 2" xfId="59466"/>
    <cellStyle name="Comma [0] 4 9 11 2 2" xfId="59467"/>
    <cellStyle name="Comma [0] 4 9 11 2 2 2" xfId="59468"/>
    <cellStyle name="Comma [0] 4 9 11 3" xfId="59469"/>
    <cellStyle name="Comma [0] 4 9 11 3 2" xfId="59470"/>
    <cellStyle name="Comma [0] 4 9 11 4 2" xfId="59471"/>
    <cellStyle name="Comma [0] 4 9 11 5" xfId="59472"/>
    <cellStyle name="Comma [0] 4 9 11 6" xfId="59473"/>
    <cellStyle name="Comma [0] 4 9 11 7" xfId="59474"/>
    <cellStyle name="Comma [0] 4 9 12" xfId="59475"/>
    <cellStyle name="Comma [0] 4 9 12 2" xfId="59476"/>
    <cellStyle name="Comma [0] 4 9 12 2 2" xfId="59477"/>
    <cellStyle name="Comma [0] 4 9 12 3" xfId="59478"/>
    <cellStyle name="Comma [0] 4 9 12 4" xfId="59479"/>
    <cellStyle name="Comma [0] 4 9 12 5" xfId="59480"/>
    <cellStyle name="Comma [0] 4 9 13 3" xfId="59481"/>
    <cellStyle name="Comma [0] 4 9 13 4" xfId="59482"/>
    <cellStyle name="Comma [0] 4 9 13 5" xfId="59483"/>
    <cellStyle name="Comma [0] 4 9 14 2" xfId="59484"/>
    <cellStyle name="Comma [0] 4 9 15 2" xfId="59485"/>
    <cellStyle name="Comma [0] 4 9 17" xfId="59486"/>
    <cellStyle name="Comma [0] 4 9 18" xfId="59487"/>
    <cellStyle name="Comma [0] 4 9 2" xfId="59488"/>
    <cellStyle name="Comma [0] 4 9 2 2" xfId="59489"/>
    <cellStyle name="Comma [0] 4 9 2 2 2 2 2" xfId="59490"/>
    <cellStyle name="Comma [0] 4 9 2 2 2 5" xfId="59491"/>
    <cellStyle name="Comma [0] 4 9 2 3" xfId="59492"/>
    <cellStyle name="Comma [0] 4 9 2 3 2 2 2" xfId="59493"/>
    <cellStyle name="Comma [0] 4 9 2 3 2 4" xfId="59494"/>
    <cellStyle name="Comma [0] 4 9 2 3 2 5" xfId="59495"/>
    <cellStyle name="Comma [0] 4 9 2 3 5" xfId="59496"/>
    <cellStyle name="Comma [0] 4 9 2 3 6" xfId="59497"/>
    <cellStyle name="Comma [0] 4 9 2 3 7" xfId="59498"/>
    <cellStyle name="Comma [0] 4 9 2 4 5" xfId="59499"/>
    <cellStyle name="Comma [0] 4 9 2 5 5" xfId="59500"/>
    <cellStyle name="Comma [0] 4 9 2 6" xfId="59501"/>
    <cellStyle name="Comma [0] 4 9 2 7" xfId="59502"/>
    <cellStyle name="Comma [0] 4 9 3 2 2" xfId="59503"/>
    <cellStyle name="Comma [0] 4 9 3 2 2 2" xfId="59504"/>
    <cellStyle name="Comma [0] 4 9 3 2 2 3" xfId="59505"/>
    <cellStyle name="Comma [0] 4 9 3 2 2 5" xfId="59506"/>
    <cellStyle name="Comma [0] 4 9 3 2 3 2" xfId="59507"/>
    <cellStyle name="Comma [0] 4 9 3 3" xfId="59508"/>
    <cellStyle name="Comma [0] 4 9 3 3 2" xfId="59509"/>
    <cellStyle name="Comma [0] 4 9 3 3 2 2" xfId="59510"/>
    <cellStyle name="Comma [0] 4 9 3 3 2 3" xfId="59511"/>
    <cellStyle name="Comma [0] 4 9 3 3 2 4" xfId="59512"/>
    <cellStyle name="Comma [0] 4 9 3 3 2 5" xfId="59513"/>
    <cellStyle name="Comma [0] 4 9 3 3 3 2" xfId="59514"/>
    <cellStyle name="Comma [0] 4 9 3 3 5" xfId="59515"/>
    <cellStyle name="Comma [0] 4 9 3 3 6" xfId="59516"/>
    <cellStyle name="Comma [0] 4 9 3 3 7" xfId="59517"/>
    <cellStyle name="Comma [0] 4 9 3 4 2" xfId="59518"/>
    <cellStyle name="Comma [0] 4 9 3 4 2 2" xfId="59519"/>
    <cellStyle name="Comma [0] 4 9 3 4 3" xfId="59520"/>
    <cellStyle name="Comma [0] 4 9 3 4 5" xfId="59521"/>
    <cellStyle name="Comma [0] 4 9 3 5 2" xfId="59522"/>
    <cellStyle name="Comma [0] 4 9 3 5 2 2" xfId="59523"/>
    <cellStyle name="Comma [0] 4 9 3 5 3" xfId="59524"/>
    <cellStyle name="Comma [0] 4 9 3 5 4" xfId="59525"/>
    <cellStyle name="Comma [0] 4 9 3 5 5" xfId="59526"/>
    <cellStyle name="Comma [0] 4 9 3 6" xfId="59527"/>
    <cellStyle name="Comma [0] 4 9 3 6 2" xfId="59528"/>
    <cellStyle name="Comma [0] 4 9 3 7" xfId="59529"/>
    <cellStyle name="Comma [0] 4 9 3 7 2" xfId="59530"/>
    <cellStyle name="Comma [0] 4 9 4 10" xfId="59531"/>
    <cellStyle name="Comma [0] 4 9 4 2" xfId="59532"/>
    <cellStyle name="Comma [0] 4 9 4 2 2" xfId="59533"/>
    <cellStyle name="Comma [0] 4 9 4 2 2 2" xfId="59534"/>
    <cellStyle name="Comma [0] 4 9 4 2 2 3" xfId="59535"/>
    <cellStyle name="Comma [0] 4 9 4 2 2 4" xfId="59536"/>
    <cellStyle name="Comma [0] 5 21 2" xfId="59537"/>
    <cellStyle name="Comma [0] 5 16 2" xfId="59538"/>
    <cellStyle name="Comma [0] 4 9 4 2 2 5" xfId="59539"/>
    <cellStyle name="Comma [0] 4 9 4 2 3 2" xfId="59540"/>
    <cellStyle name="Comma [0] 4 9 4 3" xfId="59541"/>
    <cellStyle name="Comma [0] 4 9 4 3 2" xfId="59542"/>
    <cellStyle name="Comma [0] 4 9 4 3 2 3" xfId="59543"/>
    <cellStyle name="Comma [0] 4 9 4 3 2 4" xfId="59544"/>
    <cellStyle name="Comma [0] 4 9 4 3 2 5" xfId="59545"/>
    <cellStyle name="Comma [0] 4 9 4 3 5" xfId="59546"/>
    <cellStyle name="Comma [0] 4 9 4 3 6" xfId="59547"/>
    <cellStyle name="Comma [0] 4 9 4 4" xfId="59548"/>
    <cellStyle name="Comma [0] 4 9 4 4 2" xfId="59549"/>
    <cellStyle name="Comma [0] 4 9 4 4 3" xfId="59550"/>
    <cellStyle name="Comma [0] 4 9 4 4 5" xfId="59551"/>
    <cellStyle name="Comma [0] 4 9 4 5" xfId="59552"/>
    <cellStyle name="Comma [0] 4 9 4 5 2" xfId="59553"/>
    <cellStyle name="Comma [0] 4 9 4 5 3" xfId="59554"/>
    <cellStyle name="Comma [0] 4 9 4 5 4" xfId="59555"/>
    <cellStyle name="Comma [0] 4 9 4 5 5" xfId="59556"/>
    <cellStyle name="Comma [0] 4 9 4 6" xfId="59557"/>
    <cellStyle name="Comma [0] 4 9 4 6 2" xfId="59558"/>
    <cellStyle name="Comma [0] 4 9 4 7" xfId="59559"/>
    <cellStyle name="Comma [0] 4 9 4 7 2" xfId="59560"/>
    <cellStyle name="Comma [0] 4 9 4 9" xfId="59561"/>
    <cellStyle name="Comma [0] 4 9 5 10" xfId="59562"/>
    <cellStyle name="Comma [0] 4 9 5 2" xfId="59563"/>
    <cellStyle name="Comma [0] 4 9 5 2 2" xfId="59564"/>
    <cellStyle name="Comma [0] 4 9 5 2 2 2" xfId="59565"/>
    <cellStyle name="Comma [0] 4 9 5 2 2 3" xfId="59566"/>
    <cellStyle name="Comma [0] 4 9 5 2 2 4" xfId="59567"/>
    <cellStyle name="Comma [0] 4 9 5 2 2 5" xfId="59568"/>
    <cellStyle name="Comma [0] 4 9 5 2 3" xfId="59569"/>
    <cellStyle name="Comma [0] 4 9 5 2 3 2" xfId="59570"/>
    <cellStyle name="Comma [0] 4 9 5 3" xfId="59571"/>
    <cellStyle name="Comma [0] 4 9 5 3 2" xfId="59572"/>
    <cellStyle name="Comma [0] 4 9 5 3 2 3" xfId="59573"/>
    <cellStyle name="Comma [0] 4 9 5 3 2 4" xfId="59574"/>
    <cellStyle name="Comma [0] 4 9 5 3 2 5" xfId="59575"/>
    <cellStyle name="Comma [0] 4 9 5 3 3" xfId="59576"/>
    <cellStyle name="Comma [0] 4 9 5 3 5" xfId="59577"/>
    <cellStyle name="Comma [0] 4 9 5 3 6" xfId="59578"/>
    <cellStyle name="Comma [0] 4 9 5 4" xfId="59579"/>
    <cellStyle name="Comma [0] 4 9 5 4 2" xfId="59580"/>
    <cellStyle name="Comma [0] 4 9 5 4 3" xfId="59581"/>
    <cellStyle name="Comma [0] 4 9 5 4 5" xfId="59582"/>
    <cellStyle name="Comma [0] 4 9 5 5 3" xfId="59583"/>
    <cellStyle name="Comma [0] 4 9 5 5 4" xfId="59584"/>
    <cellStyle name="Comma [0] 4 9 5 5 5" xfId="59585"/>
    <cellStyle name="Comma [0] 4 9 5 6 2" xfId="59586"/>
    <cellStyle name="Comma [0] 4 9 6 2" xfId="59587"/>
    <cellStyle name="Comma [0] 4 9 6 2 2" xfId="59588"/>
    <cellStyle name="Comma [0] 4 9 6 2 2 2" xfId="59589"/>
    <cellStyle name="Comma [0] 4 9 6 2 2 3" xfId="59590"/>
    <cellStyle name="Comma [0] 4 9 6 2 2 4" xfId="59591"/>
    <cellStyle name="Comma [0] 4 9 6 2 2 5" xfId="59592"/>
    <cellStyle name="Comma [0] 4 9 6 2 3" xfId="59593"/>
    <cellStyle name="Comma [0] 5 13 2 3" xfId="59594"/>
    <cellStyle name="Comma [0] 4 9 6 2 3 2" xfId="59595"/>
    <cellStyle name="Comma [0] 4 9 6 3" xfId="59596"/>
    <cellStyle name="Comma [0] 4 9 6 3 2" xfId="59597"/>
    <cellStyle name="Comma [0] 4 9 6 3 2 3" xfId="59598"/>
    <cellStyle name="Comma [0] 4 9 6 3 2 5" xfId="59599"/>
    <cellStyle name="Comma [0] 4 9 6 3 3" xfId="59600"/>
    <cellStyle name="Comma [0] 4 9 6 3 6" xfId="59601"/>
    <cellStyle name="Comma [0] 4 9 6 4" xfId="59602"/>
    <cellStyle name="Comma [0] 4 9 6 4 2" xfId="59603"/>
    <cellStyle name="Comma [0] 4 9 6 4 3" xfId="59604"/>
    <cellStyle name="Comma [0] 4 9 6 4 5" xfId="59605"/>
    <cellStyle name="Comma [0] 4 9 6 5 2" xfId="59606"/>
    <cellStyle name="Comma [0] 4 9 6 5 4" xfId="59607"/>
    <cellStyle name="Comma [0] 4 9 6 5 5" xfId="59608"/>
    <cellStyle name="Comma [0] 4 9 6 6" xfId="59609"/>
    <cellStyle name="Comma [0] 4 9 7" xfId="59610"/>
    <cellStyle name="Comma [0] 4 9 7 2" xfId="59611"/>
    <cellStyle name="Comma [0] 4 9 7 2 2" xfId="59612"/>
    <cellStyle name="Comma [0] 4 9 7 2 2 2 2" xfId="59613"/>
    <cellStyle name="Comma [0] 4 9 7 2 2 4" xfId="59614"/>
    <cellStyle name="Comma [0] 4 9 7 2 2 5" xfId="59615"/>
    <cellStyle name="Comma [0] 4 9 7 2 3" xfId="59616"/>
    <cellStyle name="Comma [0] 4 9 7 3" xfId="59617"/>
    <cellStyle name="Comma [0] 4 9 7 3 2" xfId="59618"/>
    <cellStyle name="Comma [0] 4 9 7 3 2 2 2" xfId="59619"/>
    <cellStyle name="Comma [0] 4 9 7 3 2 5" xfId="59620"/>
    <cellStyle name="Comma [0] 4 9 7 3 3" xfId="59621"/>
    <cellStyle name="Comma [0] 5 2 5 9" xfId="59622"/>
    <cellStyle name="Comma [0] 4 9 7 3 4 2" xfId="59623"/>
    <cellStyle name="Comma [0] 4 9 7 3 5" xfId="59624"/>
    <cellStyle name="Comma [0] 4 9 7 3 6" xfId="59625"/>
    <cellStyle name="Comma [0] 4 9 7 4" xfId="59626"/>
    <cellStyle name="Comma [0] 4 9 7 4 2" xfId="59627"/>
    <cellStyle name="Comma [0] 4 9 7 4 5" xfId="59628"/>
    <cellStyle name="Comma [0] 4 9 7 5 2" xfId="59629"/>
    <cellStyle name="Comma [0] 4 9 7 5 3" xfId="59630"/>
    <cellStyle name="Comma [0] 4 9 7 5 4" xfId="59631"/>
    <cellStyle name="Comma [0] 4 9 7 5 5" xfId="59632"/>
    <cellStyle name="Comma [0] 4 9 7 6" xfId="59633"/>
    <cellStyle name="Comma [0] 4 9 8 2 2" xfId="59634"/>
    <cellStyle name="Comma [0] 4 9 8 2 2 2" xfId="59635"/>
    <cellStyle name="Comma [0] 4 9 8 2 2 2 2" xfId="59636"/>
    <cellStyle name="Comma [0] 4 9 8 2 3" xfId="59637"/>
    <cellStyle name="Comma [0] 4 9 8 2 3 2" xfId="59638"/>
    <cellStyle name="Comma [0] 4 9 8 3 2" xfId="59639"/>
    <cellStyle name="Comma [0] 4 9 8 3 2 2" xfId="59640"/>
    <cellStyle name="Comma [0] 4 9 8 3 2 2 2" xfId="59641"/>
    <cellStyle name="Comma [0] 4 9 8 3 3 2" xfId="59642"/>
    <cellStyle name="Comma [0] 4 9 8 3 4 2" xfId="59643"/>
    <cellStyle name="Comma [0] 4 9 8 3 5" xfId="59644"/>
    <cellStyle name="Comma [0] 4 9 8 3 6" xfId="59645"/>
    <cellStyle name="Comma [0] 4 9 8 4" xfId="59646"/>
    <cellStyle name="Comma [0] 4 9 8 4 2" xfId="59647"/>
    <cellStyle name="Comma [0] 4 9 8 4 2 2" xfId="59648"/>
    <cellStyle name="Comma [0] 4 9 8 4 3" xfId="59649"/>
    <cellStyle name="Comma [0] 4 9 8 4 5" xfId="59650"/>
    <cellStyle name="Comma [0] 4 9 8 5" xfId="59651"/>
    <cellStyle name="Comma [0] 4 9 8 5 2" xfId="59652"/>
    <cellStyle name="Comma [0] 4 9 8 5 2 2" xfId="59653"/>
    <cellStyle name="Comma [0] 4 9 8 5 3" xfId="59654"/>
    <cellStyle name="Comma [0] 4 9 8 5 4" xfId="59655"/>
    <cellStyle name="Comma [0] 4 9 8 6" xfId="59656"/>
    <cellStyle name="Comma [0] 4 9 9" xfId="59657"/>
    <cellStyle name="Comma [0] 4 9 9 2" xfId="59658"/>
    <cellStyle name="Comma [0] 4 9 9 2 2" xfId="59659"/>
    <cellStyle name="Comma [0] 4 9 9 2 2 2" xfId="59660"/>
    <cellStyle name="Comma [0] 4 9 9 2 3" xfId="59661"/>
    <cellStyle name="Comma [0] 4 9 9 2 4" xfId="59662"/>
    <cellStyle name="Comma [0] 4 9 9 2 5" xfId="59663"/>
    <cellStyle name="Comma [0] 4 9 9 3" xfId="59664"/>
    <cellStyle name="Comma [0] 4 9 9 3 2" xfId="59665"/>
    <cellStyle name="Comma [0] 4 9 9 4" xfId="59666"/>
    <cellStyle name="Comma [0] 4 9 9 4 2" xfId="59667"/>
    <cellStyle name="Comma [0] 4 9 9 5" xfId="59668"/>
    <cellStyle name="Comma [0] 4 9 9 6" xfId="59669"/>
    <cellStyle name="Comma [0] 5 10 2 2" xfId="59670"/>
    <cellStyle name="Comma [0] 5 10 2 2 2 2" xfId="59671"/>
    <cellStyle name="Comma [0] 5 10 2 3" xfId="59672"/>
    <cellStyle name="Comma [0] 5 10 2 4" xfId="59673"/>
    <cellStyle name="Comma [0] 5 10 2 4 2" xfId="59674"/>
    <cellStyle name="Comma [0] 5 10 2 5" xfId="59675"/>
    <cellStyle name="Comma [0] 5 10 2 6" xfId="59676"/>
    <cellStyle name="Comma [0] 5 10 2 7" xfId="59677"/>
    <cellStyle name="Comma [0] 5 11 2 2" xfId="59678"/>
    <cellStyle name="Comma [0] 5 11 2 2 2 2" xfId="59679"/>
    <cellStyle name="Comma [0] 5 11 2 3" xfId="59680"/>
    <cellStyle name="Comma [0] 5 11 2 4" xfId="59681"/>
    <cellStyle name="Comma [0] 5 11 2 5" xfId="59682"/>
    <cellStyle name="Comma [0] 5 11 2 6" xfId="59683"/>
    <cellStyle name="Comma [0] 5 11 5 5" xfId="59684"/>
    <cellStyle name="Comma [0] 5 12 2 2" xfId="59685"/>
    <cellStyle name="Comma [0] 5 12 2 3" xfId="59686"/>
    <cellStyle name="Comma [0] 5 12 2 4" xfId="59687"/>
    <cellStyle name="Comma [0] 5 12 3 4" xfId="59688"/>
    <cellStyle name="Comma [0] 5 12 3 6" xfId="59689"/>
    <cellStyle name="Comma [0] 5 12 4 2" xfId="59690"/>
    <cellStyle name="Comma [0] 5 12 4 3" xfId="59691"/>
    <cellStyle name="Comma [0] 5 12 4 4" xfId="59692"/>
    <cellStyle name="Comma [0] 5 12 5 2" xfId="59693"/>
    <cellStyle name="Comma [0] 5 12 5 3" xfId="59694"/>
    <cellStyle name="Comma [0] 5 12 6 2" xfId="59695"/>
    <cellStyle name="Comma [0] 5 12 7" xfId="59696"/>
    <cellStyle name="Comma [0] 5 12 8" xfId="59697"/>
    <cellStyle name="Comma [0] 5 13 10" xfId="59698"/>
    <cellStyle name="Comma [0] 5 13 2" xfId="59699"/>
    <cellStyle name="Comma [0] 5 13 2 2" xfId="59700"/>
    <cellStyle name="Comma [0] 5 13 2 4" xfId="59701"/>
    <cellStyle name="Comma [0] 5 13 2 6" xfId="59702"/>
    <cellStyle name="Comma [0] 5 13 3 2" xfId="59703"/>
    <cellStyle name="Comma [0] 5 13 3 5" xfId="59704"/>
    <cellStyle name="Comma [0] 5 13 4 2" xfId="59705"/>
    <cellStyle name="Comma [0] 5 13 4 3" xfId="59706"/>
    <cellStyle name="Comma [0] 5 13 4 4" xfId="59707"/>
    <cellStyle name="Comma [0] 5 13 4 5" xfId="59708"/>
    <cellStyle name="Comma [0] 5 13 5" xfId="59709"/>
    <cellStyle name="Comma [0] 5 13 5 2" xfId="59710"/>
    <cellStyle name="Comma [0] 5 13 5 3" xfId="59711"/>
    <cellStyle name="Comma [0] 5 13 6" xfId="59712"/>
    <cellStyle name="Comma [0] 5 13 6 2" xfId="59713"/>
    <cellStyle name="Comma [0] 5 13 7" xfId="59714"/>
    <cellStyle name="Comma [0] 5 13 7 2" xfId="59715"/>
    <cellStyle name="Comma [0] 5 14" xfId="59716"/>
    <cellStyle name="Comma [0] 5 14 10" xfId="59717"/>
    <cellStyle name="Comma [0] 5 14 2" xfId="59718"/>
    <cellStyle name="Comma [0] 5 14 2 4" xfId="59719"/>
    <cellStyle name="Comma [0] 5 14 2 6" xfId="59720"/>
    <cellStyle name="Comma [0] 5 14 3 4" xfId="59721"/>
    <cellStyle name="Comma [0] 5 14 3 5" xfId="59722"/>
    <cellStyle name="Comma [0] 5 14 4" xfId="59723"/>
    <cellStyle name="Comma [0] 5 14 4 4" xfId="59724"/>
    <cellStyle name="Comma [0] 5 14 4 5" xfId="59725"/>
    <cellStyle name="Comma [0] 5 14 5" xfId="59726"/>
    <cellStyle name="Comma [0] 5 14 6" xfId="59727"/>
    <cellStyle name="Comma [0] 5 14 7" xfId="59728"/>
    <cellStyle name="Comma [0] 5 14 9" xfId="59729"/>
    <cellStyle name="Comma [0] 5 20" xfId="59730"/>
    <cellStyle name="Comma [0] 5 15" xfId="59731"/>
    <cellStyle name="Comma [0] 5 20 2" xfId="59732"/>
    <cellStyle name="Comma [0] 5 15 2" xfId="59733"/>
    <cellStyle name="Comma [0] 5 15 2 4" xfId="59734"/>
    <cellStyle name="Comma [0] 5 15 2 5" xfId="59735"/>
    <cellStyle name="Comma [0] 5 21" xfId="59736"/>
    <cellStyle name="Comma [0] 5 16" xfId="59737"/>
    <cellStyle name="Comma [0] 5 16 2 2 2" xfId="59738"/>
    <cellStyle name="Comma [0] 5 16 3" xfId="59739"/>
    <cellStyle name="Comma [0] 5 22" xfId="59740"/>
    <cellStyle name="Comma [0] 5 17" xfId="59741"/>
    <cellStyle name="Comma [0] 5 17 2" xfId="59742"/>
    <cellStyle name="Comma [0] 5 17 2 2 2" xfId="59743"/>
    <cellStyle name="Comma [0] 5 17 7" xfId="59744"/>
    <cellStyle name="Comma [0] 5 19 4" xfId="59745"/>
    <cellStyle name="Comma [0] 5 19 5" xfId="59746"/>
    <cellStyle name="Comma [0] 5 2 10" xfId="59747"/>
    <cellStyle name="Comma [0] 5 2 10 2" xfId="59748"/>
    <cellStyle name="Comma [0] 5 2 10 2 2" xfId="59749"/>
    <cellStyle name="Comma [0] 5 2 10 2 3" xfId="59750"/>
    <cellStyle name="Comma [0] 5 2 10 2 4" xfId="59751"/>
    <cellStyle name="Comma [0] 5 2 10 2 5" xfId="59752"/>
    <cellStyle name="Comma [0] 5 2 10 3" xfId="59753"/>
    <cellStyle name="Comma [0] 5 2 10 3 2" xfId="59754"/>
    <cellStyle name="Comma [0] 5 2 10 4" xfId="59755"/>
    <cellStyle name="Comma [0] 5 2 10 4 2" xfId="59756"/>
    <cellStyle name="Comma [0] 5 2 10 6" xfId="59757"/>
    <cellStyle name="Comma [0] 5 2 11" xfId="59758"/>
    <cellStyle name="Comma [0] 5 2 11 2" xfId="59759"/>
    <cellStyle name="Comma [0] 5 2 11 2 2" xfId="59760"/>
    <cellStyle name="Comma [0] 5 2 11 2 3" xfId="59761"/>
    <cellStyle name="Comma [0] 5 2 11 2 4" xfId="59762"/>
    <cellStyle name="Comma [0] 5 2 11 2 5" xfId="59763"/>
    <cellStyle name="Comma [0] 5 2 11 3" xfId="59764"/>
    <cellStyle name="Comma [0] 5 2 11 3 2" xfId="59765"/>
    <cellStyle name="Comma [0] 5 2 12" xfId="59766"/>
    <cellStyle name="Comma [0] 5 2 12 5" xfId="59767"/>
    <cellStyle name="Comma [0] 5 2 13" xfId="59768"/>
    <cellStyle name="Comma [0] 5 2 13 2" xfId="59769"/>
    <cellStyle name="Comma [0] 5 2 13 2 2" xfId="59770"/>
    <cellStyle name="Comma [0] 5 2 13 3" xfId="59771"/>
    <cellStyle name="Comma [0] 5 2 13 5" xfId="59772"/>
    <cellStyle name="Comma [0] 5 2 14" xfId="59773"/>
    <cellStyle name="Comma [0] 5 2 15" xfId="59774"/>
    <cellStyle name="Comma [0] 5 2 16" xfId="59775"/>
    <cellStyle name="Comma [0] 5 2 18" xfId="59776"/>
    <cellStyle name="Comma [0] 5 2 2 2" xfId="59777"/>
    <cellStyle name="Comma [0] 5 2 2 2 2" xfId="59778"/>
    <cellStyle name="Comma [0] 5 2 2 2 2 2" xfId="59779"/>
    <cellStyle name="Comma [0] 5 2 2 2 2 2 2" xfId="59780"/>
    <cellStyle name="Comma [0] 5 2 2 2 2 3" xfId="59781"/>
    <cellStyle name="Comma [0] 5 2 2 2 2 4" xfId="59782"/>
    <cellStyle name="Comma [0] 5 2 2 2 4" xfId="59783"/>
    <cellStyle name="Comma [0] 5 2 2 2 4 2" xfId="59784"/>
    <cellStyle name="Comma [0] 5 2 2 3" xfId="59785"/>
    <cellStyle name="Comma [0] 5 2 2 3 2" xfId="59786"/>
    <cellStyle name="Comma [0] 5 2 2 3 2 2 2" xfId="59787"/>
    <cellStyle name="Comma [0] 5 2 2 3 4 2" xfId="59788"/>
    <cellStyle name="Comma [0] 5 2 2 4" xfId="59789"/>
    <cellStyle name="Comma [0] 5 2 2 4 2" xfId="59790"/>
    <cellStyle name="Comma [0] 5 2 2 5 4" xfId="59791"/>
    <cellStyle name="Comma [0] 5 2 3 2" xfId="59792"/>
    <cellStyle name="Comma [0] 5 2 3 2 2" xfId="59793"/>
    <cellStyle name="Comma [0] 5 2 3 2 2 2" xfId="59794"/>
    <cellStyle name="Comma [0] 5 2 3 2 2 4" xfId="59795"/>
    <cellStyle name="Comma [0] 5 2 3 2 4" xfId="59796"/>
    <cellStyle name="Comma [0] 5 2 3 2 4 2" xfId="59797"/>
    <cellStyle name="Comma [0] 5 2 3 3" xfId="59798"/>
    <cellStyle name="Comma [0] 5 2 3 3 2" xfId="59799"/>
    <cellStyle name="Comma [0] 5 2 3 3 2 2" xfId="59800"/>
    <cellStyle name="Comma [0] 5 2 3 3 2 4" xfId="59801"/>
    <cellStyle name="Comma [0] 5 2 3 3 3 2" xfId="59802"/>
    <cellStyle name="Comma [0] 5 2 3 3 4 2" xfId="59803"/>
    <cellStyle name="Comma [0] 5 2 3 4 2" xfId="59804"/>
    <cellStyle name="Comma [0] 5 2 3 4 2 2" xfId="59805"/>
    <cellStyle name="Comma [0] 5 2 3 4 4" xfId="59806"/>
    <cellStyle name="Comma [0] 5 2 3 5 3" xfId="59807"/>
    <cellStyle name="Comma [0] 5 2 3 5 4" xfId="59808"/>
    <cellStyle name="Comma [0] 5 2 3 6 2" xfId="59809"/>
    <cellStyle name="Comma [0] 5 2 4 10" xfId="59810"/>
    <cellStyle name="Comma [0] 5 2 4 2 2" xfId="59811"/>
    <cellStyle name="Comma [0] 5 2 4 2 2 2 2" xfId="59812"/>
    <cellStyle name="Comma [0] 5 2 4 2 2 3" xfId="59813"/>
    <cellStyle name="Comma [0] 5 2 4 2 2 4" xfId="59814"/>
    <cellStyle name="Comma [0] 5 2 4 2 4" xfId="59815"/>
    <cellStyle name="Comma [0] 5 2 4 2 4 2" xfId="59816"/>
    <cellStyle name="Comma [0] 5 2 4 3" xfId="59817"/>
    <cellStyle name="Comma [0] 5 2 4 3 2 3" xfId="59818"/>
    <cellStyle name="Comma [0] 5 2 4 3 2 4" xfId="59819"/>
    <cellStyle name="Comma [0] 5 2 4 3 3 2" xfId="59820"/>
    <cellStyle name="Comma [0] 5 2 4 3 4 2" xfId="59821"/>
    <cellStyle name="Comma [0] 5 2 4 4" xfId="59822"/>
    <cellStyle name="Comma [0] 5 2 4 5 3" xfId="59823"/>
    <cellStyle name="Comma [0] 5 2 4 5 4" xfId="59824"/>
    <cellStyle name="Comma [0] 5 2 4 6" xfId="59825"/>
    <cellStyle name="Comma [0] 5 2 5 10" xfId="59826"/>
    <cellStyle name="Comma [0] 5 2 5 2" xfId="59827"/>
    <cellStyle name="Comma [0] 5 2 5 2 2" xfId="59828"/>
    <cellStyle name="Comma [0] 5 2 5 2 2 2 2" xfId="59829"/>
    <cellStyle name="Comma [0] 5 2 5 2 2 3" xfId="59830"/>
    <cellStyle name="Comma [0] 5 2 5 2 2 4" xfId="59831"/>
    <cellStyle name="Comma [0] 5 2 5 2 4" xfId="59832"/>
    <cellStyle name="Comma [0] 5 2 5 2 4 2" xfId="59833"/>
    <cellStyle name="Comma [0] 5 2 5 3" xfId="59834"/>
    <cellStyle name="Comma [0] 5 2 5 3 2" xfId="59835"/>
    <cellStyle name="Comma [0] 5 2 5 3 2 3" xfId="59836"/>
    <cellStyle name="Comma [0] 5 2 5 3 2 4" xfId="59837"/>
    <cellStyle name="Comma [0] 5 2 5 3 3 2" xfId="59838"/>
    <cellStyle name="Comma [0] 5 2 5 3 4" xfId="59839"/>
    <cellStyle name="Comma [0] 5 2 5 3 4 2" xfId="59840"/>
    <cellStyle name="Comma [0] 5 2 5 4" xfId="59841"/>
    <cellStyle name="Comma [0] 5 2 5 4 2" xfId="59842"/>
    <cellStyle name="Comma [0] 5 2 5 4 3" xfId="59843"/>
    <cellStyle name="Comma [0] 5 2 5 4 4" xfId="59844"/>
    <cellStyle name="Comma [0] 5 2 5 6" xfId="59845"/>
    <cellStyle name="Comma [0] 5 2 5 6 2" xfId="59846"/>
    <cellStyle name="Comma [0] 5 2 5 7 2" xfId="59847"/>
    <cellStyle name="Comma [0] 5 2 5 8" xfId="59848"/>
    <cellStyle name="Comma [0] 5 2 6 10" xfId="59849"/>
    <cellStyle name="Comma [0] 5 2 6 2" xfId="59850"/>
    <cellStyle name="Comma [0] 5 2 6 2 2" xfId="59851"/>
    <cellStyle name="Comma [0] 5 6 9 7" xfId="59852"/>
    <cellStyle name="Comma [0] 5 2 6 2 2 2" xfId="59853"/>
    <cellStyle name="Comma [0] 5 2 6 2 2 2 2" xfId="59854"/>
    <cellStyle name="Comma [0] 5 2 6 2 2 3" xfId="59855"/>
    <cellStyle name="Comma [0] 5 2 6 2 2 4" xfId="59856"/>
    <cellStyle name="Comma [0] 5 2 6 2 2 5" xfId="59857"/>
    <cellStyle name="Comma [0] 5 2 6 2 3" xfId="59858"/>
    <cellStyle name="Comma [0] 5 2 6 2 3 2" xfId="59859"/>
    <cellStyle name="Comma [0] 5 2 6 2 4 2" xfId="59860"/>
    <cellStyle name="Comma [0] 5 2 6 3" xfId="59861"/>
    <cellStyle name="Comma [0] 5 2 6 4" xfId="59862"/>
    <cellStyle name="Comma [0] 5 2 6 4 2" xfId="59863"/>
    <cellStyle name="Comma [0] 5 8 9 7" xfId="59864"/>
    <cellStyle name="Comma [0] 5 2 6 4 2 2" xfId="59865"/>
    <cellStyle name="Comma [0] 5 2 6 4 3" xfId="59866"/>
    <cellStyle name="Comma [0] 5 2 6 4 4" xfId="59867"/>
    <cellStyle name="Comma [0] 5 2 6 5" xfId="59868"/>
    <cellStyle name="Comma [0] 5 2 6 5 2" xfId="59869"/>
    <cellStyle name="Comma [0] 5 2 6 5 2 2" xfId="59870"/>
    <cellStyle name="Comma [0] 5 2 6 5 3" xfId="59871"/>
    <cellStyle name="Comma [0] 5 2 6 5 4" xfId="59872"/>
    <cellStyle name="Comma [0] 5 2 6 6" xfId="59873"/>
    <cellStyle name="Comma [0] 5 2 6 6 2" xfId="59874"/>
    <cellStyle name="Comma [0] 5 2 6 7 2" xfId="59875"/>
    <cellStyle name="Comma [0] 5 2 6 8" xfId="59876"/>
    <cellStyle name="Comma [0] 5 2 6 9" xfId="59877"/>
    <cellStyle name="Comma [0] 5 2 7 2" xfId="59878"/>
    <cellStyle name="Comma [0] 5 2 7 2 2" xfId="59879"/>
    <cellStyle name="Comma [0] 5 2 7 2 2 2" xfId="59880"/>
    <cellStyle name="Comma [0] 5 2 7 2 2 2 2" xfId="59881"/>
    <cellStyle name="Comma [0] 5 2 7 2 2 3" xfId="59882"/>
    <cellStyle name="Comma [0] 5 2 7 2 2 4" xfId="59883"/>
    <cellStyle name="Comma [0] 5 2 7 2 2 5" xfId="59884"/>
    <cellStyle name="Comma [0] 5 2 7 2 3" xfId="59885"/>
    <cellStyle name="Comma [0] 5 2 7 2 3 2" xfId="59886"/>
    <cellStyle name="Comma [0] 5 2 7 2 4" xfId="59887"/>
    <cellStyle name="Comma [0] 5 7 11" xfId="59888"/>
    <cellStyle name="Comma [0] 5 2 7 2 4 2" xfId="59889"/>
    <cellStyle name="Comma [0] 5 2 7 3 2 2 2" xfId="59890"/>
    <cellStyle name="Comma [0] 5 2 7 3 3 2" xfId="59891"/>
    <cellStyle name="Comma [0] 5 2 7 3 4 2" xfId="59892"/>
    <cellStyle name="Comma [0] 5 2 7 3 7" xfId="59893"/>
    <cellStyle name="Comma [0] 5 2 7 4 3" xfId="59894"/>
    <cellStyle name="Comma [0] 5 2 7 4 4" xfId="59895"/>
    <cellStyle name="Comma [0] 5 2 7 4 5" xfId="59896"/>
    <cellStyle name="Comma [0] 5 2 7 5 2 2" xfId="59897"/>
    <cellStyle name="Comma [0] 5 2 7 5 4" xfId="59898"/>
    <cellStyle name="Comma [0] 5 2 7 5 5" xfId="59899"/>
    <cellStyle name="Comma [0] 5 8 10 4" xfId="59900"/>
    <cellStyle name="Comma [0] 5 2 7 6 2" xfId="59901"/>
    <cellStyle name="Comma [0] 5 8 11 4" xfId="59902"/>
    <cellStyle name="Comma [0] 5 2 7 7 2" xfId="59903"/>
    <cellStyle name="Comma [0] 5 2 7 9" xfId="59904"/>
    <cellStyle name="Comma [0] 5 2 8" xfId="59905"/>
    <cellStyle name="Comma [0] 5 2 8 2" xfId="59906"/>
    <cellStyle name="Comma [0] 5 2 8 2 2" xfId="59907"/>
    <cellStyle name="Comma [0] 5 2 8 2 2 2" xfId="59908"/>
    <cellStyle name="Comma [0] 5 2 8 2 2 2 2" xfId="59909"/>
    <cellStyle name="Comma [0] 5 2 8 2 2 4" xfId="59910"/>
    <cellStyle name="Comma [0] 5 2 8 2 2 5" xfId="59911"/>
    <cellStyle name="Comma [0] 5 2 8 2 3 2" xfId="59912"/>
    <cellStyle name="Comma [0] 5 2 8 2 4" xfId="59913"/>
    <cellStyle name="Comma [0] 5 2 8 2 4 2" xfId="59914"/>
    <cellStyle name="Comma [0] 5 2 8 2 7" xfId="59915"/>
    <cellStyle name="Comma [0] 5 2 8 3 2 2 2" xfId="59916"/>
    <cellStyle name="Comma [0] 5 2 8 3 2 5" xfId="59917"/>
    <cellStyle name="Comma [0] 5 2 8 3 3 2" xfId="59918"/>
    <cellStyle name="Comma [0] 5 2 8 3 4 2" xfId="59919"/>
    <cellStyle name="Comma [0] 5 2 8 3 6" xfId="59920"/>
    <cellStyle name="Comma [0] 5 2 8 3 7" xfId="59921"/>
    <cellStyle name="Comma [0] 5 2 8 4 2 2" xfId="59922"/>
    <cellStyle name="Comma [0] 5 2 8 4 3" xfId="59923"/>
    <cellStyle name="Comma [0] 5 2 8 4 4" xfId="59924"/>
    <cellStyle name="Comma [0] 5 2 8 4 5" xfId="59925"/>
    <cellStyle name="Comma [0] 5 2 8 5 2 2" xfId="59926"/>
    <cellStyle name="Comma [0] 5 2 8 5 4" xfId="59927"/>
    <cellStyle name="Comma [0] 5 2 8 5 5" xfId="59928"/>
    <cellStyle name="Comma [0] 5 2 8 7 2" xfId="59929"/>
    <cellStyle name="Comma [0] 5 2 8 9" xfId="59930"/>
    <cellStyle name="Comma [0] 5 2 9" xfId="59931"/>
    <cellStyle name="Comma [0] 5 2 9 2 2" xfId="59932"/>
    <cellStyle name="Comma [0] 5 2 9 2 2 2" xfId="59933"/>
    <cellStyle name="Comma [0] 5 2 9 2 4" xfId="59934"/>
    <cellStyle name="Comma [0] 5 2 9 2 5" xfId="59935"/>
    <cellStyle name="Comma [0] 5 3 10 2 2" xfId="59936"/>
    <cellStyle name="Comma [0] 5 3 10 2 3" xfId="59937"/>
    <cellStyle name="Comma [0] 5 3 10 2 5" xfId="59938"/>
    <cellStyle name="Comma [0] 5 3 10 3" xfId="59939"/>
    <cellStyle name="Comma [0] 5 3 10 3 2" xfId="59940"/>
    <cellStyle name="Comma [0] 5 3 10 4" xfId="59941"/>
    <cellStyle name="Comma [0] 5 3 10 4 2" xfId="59942"/>
    <cellStyle name="Comma [0] 5 3 10 5" xfId="59943"/>
    <cellStyle name="Comma [0] 5 3 10 6" xfId="59944"/>
    <cellStyle name="Comma [0] 5 3 10 7" xfId="59945"/>
    <cellStyle name="Comma [0] 5 3 11 2 2" xfId="59946"/>
    <cellStyle name="Comma [0] 5 3 11 2 3" xfId="59947"/>
    <cellStyle name="Comma [0] 5 3 11 2 4" xfId="59948"/>
    <cellStyle name="Comma [0] 5 3 11 2 5" xfId="59949"/>
    <cellStyle name="Comma [0] 5 3 11 3 2" xfId="59950"/>
    <cellStyle name="Comma [0] 5 3 11 4" xfId="59951"/>
    <cellStyle name="Comma [0] 5 3 11 4 2" xfId="59952"/>
    <cellStyle name="Comma [0] 5 3 11 5" xfId="59953"/>
    <cellStyle name="Comma [0] 5 3 12 2" xfId="59954"/>
    <cellStyle name="Comma [0] 5 3 12 2 2" xfId="59955"/>
    <cellStyle name="Comma [0] 5 3 12 3" xfId="59956"/>
    <cellStyle name="Comma [0] 5 3 12 4" xfId="59957"/>
    <cellStyle name="Comma [0] 5 3 12 5" xfId="59958"/>
    <cellStyle name="Comma [0] 5 3 13 2" xfId="59959"/>
    <cellStyle name="Comma [0] 5 3 13 2 2" xfId="59960"/>
    <cellStyle name="Comma [0] 5 3 13 3" xfId="59961"/>
    <cellStyle name="Comma [0] 5 3 13 4" xfId="59962"/>
    <cellStyle name="Comma [0] 5 3 13 5" xfId="59963"/>
    <cellStyle name="Comma [0] 5 3 15" xfId="59964"/>
    <cellStyle name="Comma [0] 5 3 16" xfId="59965"/>
    <cellStyle name="Comma [0] 5 7" xfId="59966"/>
    <cellStyle name="Comma [0] 5 3 2 2" xfId="59967"/>
    <cellStyle name="Comma [0] 5 7 2" xfId="59968"/>
    <cellStyle name="Comma [0] 5 3 2 2 2" xfId="59969"/>
    <cellStyle name="Comma [0] 5 7 2 2" xfId="59970"/>
    <cellStyle name="Comma [0] 5 3 2 2 2 2" xfId="59971"/>
    <cellStyle name="Comma [0] 5 7 2 3" xfId="59972"/>
    <cellStyle name="Comma [0] 5 3 2 2 2 3" xfId="59973"/>
    <cellStyle name="Comma [0] 5 7 2 4" xfId="59974"/>
    <cellStyle name="Comma [0] 5 3 2 2 2 4" xfId="59975"/>
    <cellStyle name="Comma [0] 5 7 3" xfId="59976"/>
    <cellStyle name="Comma [0] 5 3 2 2 3" xfId="59977"/>
    <cellStyle name="Comma [0] 5 7 3 2" xfId="59978"/>
    <cellStyle name="Comma [0] 5 3 2 2 3 2" xfId="59979"/>
    <cellStyle name="Comma [0] 5 7 4" xfId="59980"/>
    <cellStyle name="Comma [0] 5 3 2 2 4" xfId="59981"/>
    <cellStyle name="Comma [0] 5 7 4 2" xfId="59982"/>
    <cellStyle name="Comma [0] 5 3 2 2 4 2" xfId="59983"/>
    <cellStyle name="Comma [0] 5 7 5" xfId="59984"/>
    <cellStyle name="Comma [0] 5 3 2 2 5" xfId="59985"/>
    <cellStyle name="Comma [0] 5 7 6" xfId="59986"/>
    <cellStyle name="Comma [0] 5 3 2 2 6" xfId="59987"/>
    <cellStyle name="Comma [0] 5 8" xfId="59988"/>
    <cellStyle name="Comma [0] 5 3 2 3" xfId="59989"/>
    <cellStyle name="Comma [0] 5 8 2" xfId="59990"/>
    <cellStyle name="Comma [0] 5 3 2 3 2" xfId="59991"/>
    <cellStyle name="Comma [0] 5 8 3" xfId="59992"/>
    <cellStyle name="Comma [0] 5 3 2 3 3" xfId="59993"/>
    <cellStyle name="Comma [0] 5 8 3 2" xfId="59994"/>
    <cellStyle name="Comma [0] 5 3 2 3 3 2" xfId="59995"/>
    <cellStyle name="Comma [0] 5 8 4 2" xfId="59996"/>
    <cellStyle name="Comma [0] 5 3 2 3 4 2" xfId="59997"/>
    <cellStyle name="Comma [0] 5 8 5" xfId="59998"/>
    <cellStyle name="Comma [0] 5 3 2 3 5" xfId="59999"/>
    <cellStyle name="Comma [0] 5 8 6" xfId="60000"/>
    <cellStyle name="Comma [0] 5 3 2 3 6" xfId="60001"/>
    <cellStyle name="Comma [0] 5 9" xfId="60002"/>
    <cellStyle name="Comma [0] 5 3 2 4" xfId="60003"/>
    <cellStyle name="Comma [0] 5 3 3 10" xfId="60004"/>
    <cellStyle name="Comma [0] 5 3 3 2" xfId="60005"/>
    <cellStyle name="Comma [0] 5 3 3 2 2" xfId="60006"/>
    <cellStyle name="Comma [0] 5 3 3 2 2 2" xfId="60007"/>
    <cellStyle name="Comma [0] 5 6 8 8" xfId="60008"/>
    <cellStyle name="Comma [0] 5 3 3 2 2 2 2" xfId="60009"/>
    <cellStyle name="Comma [0] 5 3 3 2 2 3" xfId="60010"/>
    <cellStyle name="Comma [0] 5 3 3 2 2 4" xfId="60011"/>
    <cellStyle name="Comma [0] 5 3 3 2 3" xfId="60012"/>
    <cellStyle name="Comma [0] 5 3 3 2 3 2" xfId="60013"/>
    <cellStyle name="Comma [0] 5 3 3 2 4" xfId="60014"/>
    <cellStyle name="Comma [0] 5 3 3 2 4 2" xfId="60015"/>
    <cellStyle name="Comma [0] 5 3 3 2 5" xfId="60016"/>
    <cellStyle name="Comma [0] 5 3 3 2 6" xfId="60017"/>
    <cellStyle name="Comma [0] 5 3 3 2 7" xfId="60018"/>
    <cellStyle name="Comma [0] 5 3 3 3" xfId="60019"/>
    <cellStyle name="Comma [0] 5 3 3 3 2" xfId="60020"/>
    <cellStyle name="Comma [0] 5 3 3 3 2 2" xfId="60021"/>
    <cellStyle name="Comma [0] 5 3 3 3 2 2 2" xfId="60022"/>
    <cellStyle name="Comma [0] 5 3 3 3 2 3" xfId="60023"/>
    <cellStyle name="Comma [0] 5 3 3 3 2 4" xfId="60024"/>
    <cellStyle name="Comma [0] 5 3 3 3 3" xfId="60025"/>
    <cellStyle name="Comma [0] 5 3 3 3 3 2" xfId="60026"/>
    <cellStyle name="Comma [0] 5 3 3 3 4 2" xfId="60027"/>
    <cellStyle name="Comma [0] 5 3 3 3 5" xfId="60028"/>
    <cellStyle name="Comma [0] 5 3 3 3 6" xfId="60029"/>
    <cellStyle name="Comma [0] 5 3 3 4" xfId="60030"/>
    <cellStyle name="Comma [0] 5 3 3 4 2" xfId="60031"/>
    <cellStyle name="Comma [0] 5 3 3 4 2 2" xfId="60032"/>
    <cellStyle name="Comma [0] 5 3 3 4 4" xfId="60033"/>
    <cellStyle name="Comma [0] 5 3 3 4 5" xfId="60034"/>
    <cellStyle name="Comma [0] 5 3 3 5 2 2" xfId="60035"/>
    <cellStyle name="Comma [0] 5 3 3 5 3" xfId="60036"/>
    <cellStyle name="Comma [0] 5 3 3 5 4" xfId="60037"/>
    <cellStyle name="Comma [0] 5 3 3 5 5" xfId="60038"/>
    <cellStyle name="Comma [0] 5 3 3 6 2" xfId="60039"/>
    <cellStyle name="Comma [0] 5 3 4 10" xfId="60040"/>
    <cellStyle name="Comma [0] 5 3 4 2" xfId="60041"/>
    <cellStyle name="Comma [0] 5 3 4 2 2" xfId="60042"/>
    <cellStyle name="Comma [0] 5 3 4 2 2 2" xfId="60043"/>
    <cellStyle name="Comma [0] 5 3 4 2 2 2 2" xfId="60044"/>
    <cellStyle name="Comma [0] 5 3 4 2 2 3" xfId="60045"/>
    <cellStyle name="Comma [0] 5 3 4 2 2 4" xfId="60046"/>
    <cellStyle name="Comma [0] 5 3 4 2 3" xfId="60047"/>
    <cellStyle name="Comma [0] 5 3 4 2 3 2" xfId="60048"/>
    <cellStyle name="Comma [0] 5 3 4 2 4" xfId="60049"/>
    <cellStyle name="Comma [0] 5 3 4 2 4 2" xfId="60050"/>
    <cellStyle name="Comma [0] 5 3 4 2 5" xfId="60051"/>
    <cellStyle name="Comma [0] 5 3 4 2 6" xfId="60052"/>
    <cellStyle name="Comma [0] 5 3 4 2 7" xfId="60053"/>
    <cellStyle name="Comma [0] 5 3 4 3" xfId="60054"/>
    <cellStyle name="Comma [0] 5 3 4 3 2 2" xfId="60055"/>
    <cellStyle name="Comma [0] 5 3 4 3 2 2 2" xfId="60056"/>
    <cellStyle name="Comma [0] 5 3 4 3 2 3" xfId="60057"/>
    <cellStyle name="Comma [0] 5 3 4 3 2 4" xfId="60058"/>
    <cellStyle name="Comma [0] 5 3 4 3 3 2" xfId="60059"/>
    <cellStyle name="Comma [0] 5 3 4 3 5" xfId="60060"/>
    <cellStyle name="Comma [0] 5 3 4 3 6" xfId="60061"/>
    <cellStyle name="Comma [0] 5 3 4 4" xfId="60062"/>
    <cellStyle name="Comma [0] 5 3 4 4 2 2" xfId="60063"/>
    <cellStyle name="Comma [0] 5 3 4 4 5" xfId="60064"/>
    <cellStyle name="Comma [0] 5 3 4 5 2 2" xfId="60065"/>
    <cellStyle name="Comma [0] 5 3 4 5 3" xfId="60066"/>
    <cellStyle name="Comma [0] 5 3 4 5 4" xfId="60067"/>
    <cellStyle name="Comma [0] 5 3 4 5 5" xfId="60068"/>
    <cellStyle name="Comma [0] 5 3 4 6" xfId="60069"/>
    <cellStyle name="Comma [0] 5 3 5" xfId="60070"/>
    <cellStyle name="Comma [0] 5 3 5 2" xfId="60071"/>
    <cellStyle name="Comma [0] 5 3 5 2 2" xfId="60072"/>
    <cellStyle name="Comma [0] 5 3 5 2 2 2" xfId="60073"/>
    <cellStyle name="Comma [0] 5 3 5 2 2 3" xfId="60074"/>
    <cellStyle name="Comma [0] 5 3 5 2 3" xfId="60075"/>
    <cellStyle name="Comma [0] 5 3 5 2 3 2" xfId="60076"/>
    <cellStyle name="Comma [0] 5 3 5 2 4" xfId="60077"/>
    <cellStyle name="Comma [0] 5 3 5 2 4 2" xfId="60078"/>
    <cellStyle name="Comma [0] 5 3 5 2 5" xfId="60079"/>
    <cellStyle name="Comma [0] 5 3 5 2 6" xfId="60080"/>
    <cellStyle name="Comma [0] 5 3 5 3" xfId="60081"/>
    <cellStyle name="Comma [0] 5 3 5 3 2" xfId="60082"/>
    <cellStyle name="Comma [0] 5 3 5 3 2 2" xfId="60083"/>
    <cellStyle name="Comma [0] 5 3 5 3 2 3" xfId="60084"/>
    <cellStyle name="Comma [0] 5 3 5 3 2 4" xfId="60085"/>
    <cellStyle name="Comma [0] 5 3 5 3 3" xfId="60086"/>
    <cellStyle name="Comma [0] 5 3 5 3 3 2" xfId="60087"/>
    <cellStyle name="Comma [0] 5 3 5 3 4" xfId="60088"/>
    <cellStyle name="Comma [0] 5 3 5 3 5" xfId="60089"/>
    <cellStyle name="Comma [0] 5 3 5 3 6" xfId="60090"/>
    <cellStyle name="Comma [0] 5 3 5 4" xfId="60091"/>
    <cellStyle name="Comma [0] 5 3 5 4 2" xfId="60092"/>
    <cellStyle name="Comma [0] 5 3 5 4 3" xfId="60093"/>
    <cellStyle name="Comma [0] 5 3 5 4 4" xfId="60094"/>
    <cellStyle name="Comma [0] 5 3 5 4 5" xfId="60095"/>
    <cellStyle name="Comma [0] 5 3 5 5 2" xfId="60096"/>
    <cellStyle name="Comma [0] 5 3 5 5 2 2" xfId="60097"/>
    <cellStyle name="Comma [0] 5 3 5 5 3" xfId="60098"/>
    <cellStyle name="Comma [0] 5 3 5 5 4" xfId="60099"/>
    <cellStyle name="Comma [0] 5 3 5 5 5" xfId="60100"/>
    <cellStyle name="Comma [0] 5 3 5 6" xfId="60101"/>
    <cellStyle name="Comma [0] 5 3 5 6 2" xfId="60102"/>
    <cellStyle name="Comma [0] 5 3 5 7 2" xfId="60103"/>
    <cellStyle name="Comma [0] 5 3 5 8" xfId="60104"/>
    <cellStyle name="Comma [0] 5 3 5 9" xfId="60105"/>
    <cellStyle name="Comma [0] 5 3 6" xfId="60106"/>
    <cellStyle name="Comma [0] 5 3 6 2" xfId="60107"/>
    <cellStyle name="Comma [0] 5 3 6 2 2" xfId="60108"/>
    <cellStyle name="Comma [0] 5 3 6 2 2 2" xfId="60109"/>
    <cellStyle name="Comma [0] 5 3 6 2 2 2 2" xfId="60110"/>
    <cellStyle name="Comma [0] 5 3 6 2 2 3" xfId="60111"/>
    <cellStyle name="Comma [0] 5 3 6 2 3 2" xfId="60112"/>
    <cellStyle name="Comma [0] 5 3 6 2 4" xfId="60113"/>
    <cellStyle name="Comma [0] 5 3 6 2 4 2" xfId="60114"/>
    <cellStyle name="Comma [0] 5 3 6 2 5" xfId="60115"/>
    <cellStyle name="Comma [0] 5 3 6 3 2 2" xfId="60116"/>
    <cellStyle name="Comma [0] 5 3 6 3 2 2 2" xfId="60117"/>
    <cellStyle name="Comma [0] 5 3 6 3 2 3" xfId="60118"/>
    <cellStyle name="Comma [0] 5 3 6 3 2 5" xfId="60119"/>
    <cellStyle name="Comma [0] 5 3 6 3 3" xfId="60120"/>
    <cellStyle name="Comma [0] 5 3 6 3 3 2" xfId="60121"/>
    <cellStyle name="Comma [0] 5 3 6 3 4" xfId="60122"/>
    <cellStyle name="Comma [0] 5 3 6 3 4 2" xfId="60123"/>
    <cellStyle name="Comma [0] 5 3 6 3 5" xfId="60124"/>
    <cellStyle name="Comma [0] 5 3 6 4" xfId="60125"/>
    <cellStyle name="Comma [0] 5 3 6 4 2" xfId="60126"/>
    <cellStyle name="Comma [0] 5 3 6 4 2 2" xfId="60127"/>
    <cellStyle name="Comma [0] 5 3 6 4 3" xfId="60128"/>
    <cellStyle name="Comma [0] 5 3 6 4 4" xfId="60129"/>
    <cellStyle name="Comma [0] 5 3 6 4 5" xfId="60130"/>
    <cellStyle name="Comma [0] 5 3 6 5 2" xfId="60131"/>
    <cellStyle name="Comma [0] 5 3 6 5 2 2" xfId="60132"/>
    <cellStyle name="Comma [0] 5 3 6 5 3" xfId="60133"/>
    <cellStyle name="Comma [0] 5 3 6 5 4" xfId="60134"/>
    <cellStyle name="Comma [0] 5 3 6 5 5" xfId="60135"/>
    <cellStyle name="Comma [0] 5 3 6 6 2" xfId="60136"/>
    <cellStyle name="Comma [0] 5 3 7" xfId="60137"/>
    <cellStyle name="Comma [0] 5 3 7 10" xfId="60138"/>
    <cellStyle name="Comma [0] 5 3 7 2" xfId="60139"/>
    <cellStyle name="Comma [0] 5 3 7 2 2" xfId="60140"/>
    <cellStyle name="Comma [0] 5 3 7 2 2 2" xfId="60141"/>
    <cellStyle name="Comma [0] 5 3 7 2 2 2 2" xfId="60142"/>
    <cellStyle name="Comma [0] 5 3 7 2 2 3" xfId="60143"/>
    <cellStyle name="Comma [0] 5 3 7 2 2 4" xfId="60144"/>
    <cellStyle name="Comma [0] 5 3 7 2 2 5" xfId="60145"/>
    <cellStyle name="Comma [0] 5 3 7 2 3" xfId="60146"/>
    <cellStyle name="Comma [0] 5 3 7 2 3 2" xfId="60147"/>
    <cellStyle name="Comma [0] 5 3 7 2 4" xfId="60148"/>
    <cellStyle name="Comma [0] 5 3 7 2 4 2" xfId="60149"/>
    <cellStyle name="Comma [0] 5 3 7 2 5" xfId="60150"/>
    <cellStyle name="Comma [0] 5 3 7 3 2 2 2" xfId="60151"/>
    <cellStyle name="Comma [0] 5 3 7 3 2 5" xfId="60152"/>
    <cellStyle name="Comma [0] 5 3 7 3 3 2" xfId="60153"/>
    <cellStyle name="Comma [0] 5 3 7 3 4 2" xfId="60154"/>
    <cellStyle name="Comma [0] 5 3 7 3 7" xfId="60155"/>
    <cellStyle name="Comma [0] 5 3 7 6 2" xfId="60156"/>
    <cellStyle name="Comma [0] 5 3 7 7 2" xfId="60157"/>
    <cellStyle name="Comma [0] 5 3 7 9" xfId="60158"/>
    <cellStyle name="Comma [0] 5 3 8" xfId="60159"/>
    <cellStyle name="Comma [0] 5 3 8 2" xfId="60160"/>
    <cellStyle name="Comma [0] 5 3 8 2 2" xfId="60161"/>
    <cellStyle name="Comma [0] 5 3 8 2 2 2" xfId="60162"/>
    <cellStyle name="Comma [0] 5 3 8 2 2 2 2" xfId="60163"/>
    <cellStyle name="Comma [0] 5 3 8 2 2 3" xfId="60164"/>
    <cellStyle name="Comma [0] 5 3 8 2 2 4" xfId="60165"/>
    <cellStyle name="Comma [0] 5 3 8 2 2 5" xfId="60166"/>
    <cellStyle name="Comma [0] 5 3 8 2 3" xfId="60167"/>
    <cellStyle name="Comma [0] 5 3 8 2 3 2" xfId="60168"/>
    <cellStyle name="Comma [0] 5 3 8 2 4 2" xfId="60169"/>
    <cellStyle name="Comma [0] 5 3 8 2 5" xfId="60170"/>
    <cellStyle name="Comma [0] 5 3 8 2 7" xfId="60171"/>
    <cellStyle name="Comma [0] 5 3 8 3 2 2 2" xfId="60172"/>
    <cellStyle name="Comma [0] 5 3 8 3 2 3" xfId="60173"/>
    <cellStyle name="Comma [0] 5 3 8 3 3 2" xfId="60174"/>
    <cellStyle name="Comma [0] 5 3 8 3 4 2" xfId="60175"/>
    <cellStyle name="Comma [0] 5 3 8 3 6" xfId="60176"/>
    <cellStyle name="Comma [0] 5 3 8 3 7" xfId="60177"/>
    <cellStyle name="Comma [0] 5 3 8 4 2 2" xfId="60178"/>
    <cellStyle name="Comma [0] 5 3 8 4 3" xfId="60179"/>
    <cellStyle name="Comma [0] 5 3 8 4 4" xfId="60180"/>
    <cellStyle name="Comma [0] 5 3 8 4 5" xfId="60181"/>
    <cellStyle name="Comma [0] 5 3 8 7 2" xfId="60182"/>
    <cellStyle name="Comma [0] 5 3 8 9" xfId="60183"/>
    <cellStyle name="Comma [0] 5 3 9" xfId="60184"/>
    <cellStyle name="Comma [0] 5 3 9 2 2" xfId="60185"/>
    <cellStyle name="Comma [0] 5 3 9 2 2 2" xfId="60186"/>
    <cellStyle name="Comma [0] 5 3 9 2 3" xfId="60187"/>
    <cellStyle name="Comma [0] 5 3 9 2 4" xfId="60188"/>
    <cellStyle name="Comma [0] 5 3 9 2 5" xfId="60189"/>
    <cellStyle name="Comma [0] 5 3 9 7" xfId="60190"/>
    <cellStyle name="Comma [0] 5 4 10" xfId="60191"/>
    <cellStyle name="Comma [0] 5 4 10 2" xfId="60192"/>
    <cellStyle name="Comma [0] 5 4 10 3" xfId="60193"/>
    <cellStyle name="Comma [0] 5 4 10 5" xfId="60194"/>
    <cellStyle name="Comma [0] 5 4 10 6" xfId="60195"/>
    <cellStyle name="Comma [0] 5 4 11" xfId="60196"/>
    <cellStyle name="Comma [0] 5 4 11 2" xfId="60197"/>
    <cellStyle name="Comma [0] 5 4 11 3" xfId="60198"/>
    <cellStyle name="Comma [0] 5 4 11 4" xfId="60199"/>
    <cellStyle name="Comma [0] 5 4 11 5" xfId="60200"/>
    <cellStyle name="Comma [0] 5 4 11 6" xfId="60201"/>
    <cellStyle name="Comma [0] 5 4 2 2 6" xfId="60202"/>
    <cellStyle name="Comma [0] 5 4 2 3 6" xfId="60203"/>
    <cellStyle name="Comma [0] 5 4 2 5 4" xfId="60204"/>
    <cellStyle name="Comma [0] 5 4 2 5 5" xfId="60205"/>
    <cellStyle name="Comma [0] 5 4 3 2 6" xfId="60206"/>
    <cellStyle name="Comma [0] 5 4 3 2 7" xfId="60207"/>
    <cellStyle name="Comma [0] 5 4 3 3 3" xfId="60208"/>
    <cellStyle name="Comma [0] 5 4 3 3 5" xfId="60209"/>
    <cellStyle name="Comma [0] 5 4 3 3 6" xfId="60210"/>
    <cellStyle name="Comma [0] 5 4 3 4 4" xfId="60211"/>
    <cellStyle name="Comma [0] 5 4 3 4 5" xfId="60212"/>
    <cellStyle name="Comma [0] 5 4 3 5 3" xfId="60213"/>
    <cellStyle name="Comma [0] 5 4 3 5 4" xfId="60214"/>
    <cellStyle name="Comma [0] 5 4 3 5 5" xfId="60215"/>
    <cellStyle name="Comma [0] 5 4 3 6 2" xfId="60216"/>
    <cellStyle name="Comma [0] 5 4 4 10" xfId="60217"/>
    <cellStyle name="Comma [0] 5 4 4 2 3" xfId="60218"/>
    <cellStyle name="Comma [0] 5 4 4 2 5" xfId="60219"/>
    <cellStyle name="Comma [0] 5 4 4 3 3" xfId="60220"/>
    <cellStyle name="Comma [0] 5 4 4 3 4" xfId="60221"/>
    <cellStyle name="Comma [0] 5 4 4 3 5" xfId="60222"/>
    <cellStyle name="Comma [0] 5 4 4 4 2" xfId="60223"/>
    <cellStyle name="Comma [0] 5 4 4 4 4" xfId="60224"/>
    <cellStyle name="Comma [0] 5 4 4 4 5" xfId="60225"/>
    <cellStyle name="Comma [0] 5 4 4 5 2" xfId="60226"/>
    <cellStyle name="Comma [0] 5 4 4 5 3" xfId="60227"/>
    <cellStyle name="Comma [0] 5 4 4 5 4" xfId="60228"/>
    <cellStyle name="Comma [0] 5 4 4 5 5" xfId="60229"/>
    <cellStyle name="Comma [0] 5 4 4 6 2" xfId="60230"/>
    <cellStyle name="Comma [0] 5 4 5 10" xfId="60231"/>
    <cellStyle name="Comma [0] 5 4 5 2 2 2" xfId="60232"/>
    <cellStyle name="Comma [0] 5 4 5 2 2 3" xfId="60233"/>
    <cellStyle name="Comma [0] 5 4 5 2 2 4" xfId="60234"/>
    <cellStyle name="Comma [0] 5 4 5 2 2 5" xfId="60235"/>
    <cellStyle name="Comma [0] 5 4 5 2 3" xfId="60236"/>
    <cellStyle name="Comma [0] 5 4 5 2 4" xfId="60237"/>
    <cellStyle name="Comma [0] 5 4 5 2 5" xfId="60238"/>
    <cellStyle name="Comma [0] 5 4 5 2 6" xfId="60239"/>
    <cellStyle name="Comma [0] 5 4 5 2 7" xfId="60240"/>
    <cellStyle name="Comma [0] 5 4 5 3 2" xfId="60241"/>
    <cellStyle name="Comma [0] 5 4 5 3 3" xfId="60242"/>
    <cellStyle name="Comma [0] 5 4 5 3 4" xfId="60243"/>
    <cellStyle name="Comma [0] 5 4 5 3 5" xfId="60244"/>
    <cellStyle name="Comma [0] 5 4 5 3 6" xfId="60245"/>
    <cellStyle name="Comma [0] 5 4 5 4 2" xfId="60246"/>
    <cellStyle name="Comma [0] 5 4 5 4 3" xfId="60247"/>
    <cellStyle name="Comma [0] 5 4 5 4 4" xfId="60248"/>
    <cellStyle name="Comma [0] 5 4 5 4 5" xfId="60249"/>
    <cellStyle name="Comma [0] 5 4 5 5 2" xfId="60250"/>
    <cellStyle name="Comma [0] 5 4 5 5 3" xfId="60251"/>
    <cellStyle name="Comma [0] 5 4 5 5 4" xfId="60252"/>
    <cellStyle name="Comma [0] 5 4 5 5 5" xfId="60253"/>
    <cellStyle name="Comma [0] 5 4 5 6" xfId="60254"/>
    <cellStyle name="Comma [0] 5 4 5 6 2" xfId="60255"/>
    <cellStyle name="Comma [0] 5 4 5 7 2" xfId="60256"/>
    <cellStyle name="Comma [0] 5 4 5 8" xfId="60257"/>
    <cellStyle name="Comma [0] 5 4 5 9" xfId="60258"/>
    <cellStyle name="Comma [0] 5 4 6 2 2" xfId="60259"/>
    <cellStyle name="Comma [0] 5 4 6 2 2 2 2" xfId="60260"/>
    <cellStyle name="Comma [0] 5 4 6 2 2 4" xfId="60261"/>
    <cellStyle name="Comma [0] 5 4 6 2 2 5" xfId="60262"/>
    <cellStyle name="Comma [0] 5 4 6 2 3" xfId="60263"/>
    <cellStyle name="Comma [0] 5 4 6 2 3 2" xfId="60264"/>
    <cellStyle name="Comma [0] 5 4 6 2 4" xfId="60265"/>
    <cellStyle name="Comma [0] 5 4 6 2 5" xfId="60266"/>
    <cellStyle name="Comma [0] 5 4 6 3 2" xfId="60267"/>
    <cellStyle name="Comma [0] 5 4 6 3 2 2" xfId="60268"/>
    <cellStyle name="Comma [0] 5 4 6 3 2 2 2" xfId="60269"/>
    <cellStyle name="Comma [0] 5 4 6 3 2 3" xfId="60270"/>
    <cellStyle name="Comma [0] 5 4 6 3 3" xfId="60271"/>
    <cellStyle name="Comma [0] 5 4 6 3 3 2" xfId="60272"/>
    <cellStyle name="Comma [0] 5 4 6 3 4" xfId="60273"/>
    <cellStyle name="Comma [0] 5 4 6 3 5" xfId="60274"/>
    <cellStyle name="Comma [0] 5 4 6 4" xfId="60275"/>
    <cellStyle name="Comma [0] 5 4 6 4 2" xfId="60276"/>
    <cellStyle name="Comma [0] 5 4 6 4 2 2" xfId="60277"/>
    <cellStyle name="Comma [0] 5 4 6 4 3" xfId="60278"/>
    <cellStyle name="Comma [0] 5 4 6 4 4" xfId="60279"/>
    <cellStyle name="Comma [0] 5 4 6 4 5" xfId="60280"/>
    <cellStyle name="Comma [0] 5 4 6 5" xfId="60281"/>
    <cellStyle name="Comma [0] 5 4 6 5 2" xfId="60282"/>
    <cellStyle name="Comma [0] 5 4 6 5 2 2" xfId="60283"/>
    <cellStyle name="Comma [0] 5 4 6 5 3" xfId="60284"/>
    <cellStyle name="Comma [0] 5 4 6 5 4" xfId="60285"/>
    <cellStyle name="Comma [0] 5 4 6 5 5" xfId="60286"/>
    <cellStyle name="Comma [0] 5 4 6 6" xfId="60287"/>
    <cellStyle name="Comma [0] 5 4 6 6 2" xfId="60288"/>
    <cellStyle name="Comma [0] 5 4 6 7 2" xfId="60289"/>
    <cellStyle name="Comma [0] 5 4 6 9" xfId="60290"/>
    <cellStyle name="Comma [0] 5 4 7 2 2" xfId="60291"/>
    <cellStyle name="Comma [0] 5 4 7 2 3" xfId="60292"/>
    <cellStyle name="Comma [0] 5 4 7 2 3 2" xfId="60293"/>
    <cellStyle name="Comma [0] 5 4 7 2 4" xfId="60294"/>
    <cellStyle name="Comma [0] 5 4 7 2 5" xfId="60295"/>
    <cellStyle name="Comma [0] 5 4 7 3 3 2" xfId="60296"/>
    <cellStyle name="Comma [0] 5 4 7 3 7" xfId="60297"/>
    <cellStyle name="Comma [0] 5 4 7 4 3" xfId="60298"/>
    <cellStyle name="Comma [0] 5 4 7 4 5" xfId="60299"/>
    <cellStyle name="Comma [0] 5 4 7 5 4" xfId="60300"/>
    <cellStyle name="Comma [0] 5 4 7 5 5" xfId="60301"/>
    <cellStyle name="Comma [0] 5 4 7 6 2" xfId="60302"/>
    <cellStyle name="Comma [0] 5 4 7 7 2" xfId="60303"/>
    <cellStyle name="Comma [0] 5 4 8 2" xfId="60304"/>
    <cellStyle name="Comma [0] 5 4 8 2 2" xfId="60305"/>
    <cellStyle name="Comma [0] 5 4 8 2 2 2 2" xfId="60306"/>
    <cellStyle name="Comma [0] 5 4 8 2 2 5" xfId="60307"/>
    <cellStyle name="Comma [0] 5 4 8 2 3" xfId="60308"/>
    <cellStyle name="Comma [0] 5 4 8 2 5" xfId="60309"/>
    <cellStyle name="Comma [0] 5 4 8 2 7" xfId="60310"/>
    <cellStyle name="Comma [0] 5 4 8 3 2 5" xfId="60311"/>
    <cellStyle name="Comma [0] 5 4 8 3 6" xfId="60312"/>
    <cellStyle name="Comma [0] 5 4 8 3 7" xfId="60313"/>
    <cellStyle name="Comma [0] 5 4 8 4 2 2" xfId="60314"/>
    <cellStyle name="Comma [0] 5 4 8 4 3" xfId="60315"/>
    <cellStyle name="Comma [0] 5 4 8 4 4" xfId="60316"/>
    <cellStyle name="Comma [0] 5 4 8 4 5" xfId="60317"/>
    <cellStyle name="Comma [0] 5 4 8 5 2 2" xfId="60318"/>
    <cellStyle name="Comma [0] 5 4 8 5 4" xfId="60319"/>
    <cellStyle name="Comma [0] 5 4 8 5 5" xfId="60320"/>
    <cellStyle name="Comma [0] 5 4 8 7 2" xfId="60321"/>
    <cellStyle name="Comma [0] 5 4 8 9" xfId="60322"/>
    <cellStyle name="Comma [0] 5 4 9 2 2" xfId="60323"/>
    <cellStyle name="Comma [0] 5 4 9 2 3" xfId="60324"/>
    <cellStyle name="Comma [0] 5 4 9 2 4" xfId="60325"/>
    <cellStyle name="Comma [0] 5 4 9 2 5" xfId="60326"/>
    <cellStyle name="Comma [0] 5 4 9 4 2" xfId="60327"/>
    <cellStyle name="Comma [0] 5 5 10 5" xfId="60328"/>
    <cellStyle name="Comma [0] 5 5 10 6" xfId="60329"/>
    <cellStyle name="Comma [0] 5 5 10 7" xfId="60330"/>
    <cellStyle name="Comma [0] 5 5 11 3" xfId="60331"/>
    <cellStyle name="Comma [0] 5 5 11 4" xfId="60332"/>
    <cellStyle name="Comma [0] 5 5 11 5" xfId="60333"/>
    <cellStyle name="Comma [0] 5 5 11 6" xfId="60334"/>
    <cellStyle name="Comma [0] 5 5 11 7" xfId="60335"/>
    <cellStyle name="Comma [0] 5 5 13 3" xfId="60336"/>
    <cellStyle name="Comma [0] 5 5 13 4" xfId="60337"/>
    <cellStyle name="Comma [0] 5 5 13 5" xfId="60338"/>
    <cellStyle name="Comma [0] 5 5 15 2" xfId="60339"/>
    <cellStyle name="Comma [0] 5 5 2" xfId="60340"/>
    <cellStyle name="Comma [0] 5 5 2 10" xfId="60341"/>
    <cellStyle name="Comma [0] 5 5 2 2" xfId="60342"/>
    <cellStyle name="Comma [0] 5 5 2 2 2" xfId="60343"/>
    <cellStyle name="Comma [0] 5 5 2 2 3" xfId="60344"/>
    <cellStyle name="Comma [0] 5 5 2 2 4" xfId="60345"/>
    <cellStyle name="Comma [0] 5 5 2 2 5" xfId="60346"/>
    <cellStyle name="Comma [0] 5 5 2 2 6" xfId="60347"/>
    <cellStyle name="Comma [0] 5 5 2 3" xfId="60348"/>
    <cellStyle name="Comma [0] 5 5 2 3 2" xfId="60349"/>
    <cellStyle name="Comma [0] 5 5 2 3 3" xfId="60350"/>
    <cellStyle name="Comma [0] 5 5 2 3 5" xfId="60351"/>
    <cellStyle name="Comma [0] 5 5 2 3 6" xfId="60352"/>
    <cellStyle name="Comma [0] 5 5 2 4" xfId="60353"/>
    <cellStyle name="Comma [0] 5 5 2 4 2" xfId="60354"/>
    <cellStyle name="Comma [0] 5 5 2 5 4" xfId="60355"/>
    <cellStyle name="Comma [0] 5 5 2 5 5" xfId="60356"/>
    <cellStyle name="Comma [0] 5 5 3" xfId="60357"/>
    <cellStyle name="Comma [0] 5 5 3 2" xfId="60358"/>
    <cellStyle name="Comma [0] 5 5 3 2 2" xfId="60359"/>
    <cellStyle name="Comma [0] 5 5 3 2 3" xfId="60360"/>
    <cellStyle name="Comma [0] 5 5 3 2 5" xfId="60361"/>
    <cellStyle name="Comma [0] 5 5 3 2 6" xfId="60362"/>
    <cellStyle name="Comma [0] 5 5 3 3" xfId="60363"/>
    <cellStyle name="Comma [0] 5 5 3 3 2" xfId="60364"/>
    <cellStyle name="Comma [0] 5 5 3 3 3" xfId="60365"/>
    <cellStyle name="Comma [0] 5 5 3 3 5" xfId="60366"/>
    <cellStyle name="Comma [0] 5 5 3 3 6" xfId="60367"/>
    <cellStyle name="Comma [0] 5 5 3 4" xfId="60368"/>
    <cellStyle name="Comma [0] 5 5 3 4 2" xfId="60369"/>
    <cellStyle name="Comma [0] 5 5 3 4 4" xfId="60370"/>
    <cellStyle name="Comma [0] 5 5 3 4 5" xfId="60371"/>
    <cellStyle name="Comma [0] 5 5 3 5 3" xfId="60372"/>
    <cellStyle name="Comma [0] 5 5 3 5 4" xfId="60373"/>
    <cellStyle name="Comma [0] 5 5 3 5 5" xfId="60374"/>
    <cellStyle name="Comma [0] 5 5 3 6 2" xfId="60375"/>
    <cellStyle name="Comma [0] 5 5 4" xfId="60376"/>
    <cellStyle name="Comma [0] 5 5 4 10" xfId="60377"/>
    <cellStyle name="Comma [0] 5 5 4 2" xfId="60378"/>
    <cellStyle name="Comma [0] 5 5 4 2 2" xfId="60379"/>
    <cellStyle name="Comma [0] 5 5 4 2 3" xfId="60380"/>
    <cellStyle name="Comma [0] 5 5 4 2 5" xfId="60381"/>
    <cellStyle name="Comma [0] 5 5 4 3 4" xfId="60382"/>
    <cellStyle name="Comma [0] 5 5 4 3 5" xfId="60383"/>
    <cellStyle name="Comma [0] 5 5 4 4 2" xfId="60384"/>
    <cellStyle name="Comma [0] 5 5 4 4 4" xfId="60385"/>
    <cellStyle name="Comma [0] 5 5 4 4 5" xfId="60386"/>
    <cellStyle name="Comma [0] 5 5 4 5 2" xfId="60387"/>
    <cellStyle name="Comma [0] 5 5 4 5 3" xfId="60388"/>
    <cellStyle name="Comma [0] 5 5 4 5 4" xfId="60389"/>
    <cellStyle name="Comma [0] 5 5 4 5 5" xfId="60390"/>
    <cellStyle name="Comma [0] 5 5 4 6 2" xfId="60391"/>
    <cellStyle name="Comma [0] 5 5 5" xfId="60392"/>
    <cellStyle name="Comma [0] 5 5 5 2" xfId="60393"/>
    <cellStyle name="Comma [0] 5 5 5 2 2" xfId="60394"/>
    <cellStyle name="Comma [0] 5 5 5 2 2 2" xfId="60395"/>
    <cellStyle name="Comma [0] 5 5 5 2 2 2 2" xfId="60396"/>
    <cellStyle name="Comma [0] 5 5 5 2 2 3" xfId="60397"/>
    <cellStyle name="Comma [0] 5 5 5 2 2 4" xfId="60398"/>
    <cellStyle name="Comma [0] 5 5 5 2 2 5" xfId="60399"/>
    <cellStyle name="Comma [0] 5 5 5 2 3" xfId="60400"/>
    <cellStyle name="Comma [0] 5 5 5 2 3 2" xfId="60401"/>
    <cellStyle name="Comma [0] 5 5 5 2 4" xfId="60402"/>
    <cellStyle name="Comma [0] 5 5 5 2 5" xfId="60403"/>
    <cellStyle name="Comma [0] 5 5 5 2 6" xfId="60404"/>
    <cellStyle name="Comma [0] 5 5 5 2 7" xfId="60405"/>
    <cellStyle name="Comma [0] 5 5 5 3 2" xfId="60406"/>
    <cellStyle name="Comma [0] 5 5 5 3 4" xfId="60407"/>
    <cellStyle name="Comma [0] 5 5 5 3 5" xfId="60408"/>
    <cellStyle name="Comma [0] 5 5 5 3 6" xfId="60409"/>
    <cellStyle name="Comma [0] 5 5 5 4" xfId="60410"/>
    <cellStyle name="Comma [0] 5 5 5 4 2" xfId="60411"/>
    <cellStyle name="Comma [0] 5 5 5 4 3" xfId="60412"/>
    <cellStyle name="Comma [0] 5 5 5 4 4" xfId="60413"/>
    <cellStyle name="Comma [0] 5 5 5 4 5" xfId="60414"/>
    <cellStyle name="Comma [0] 5 5 5 5 2" xfId="60415"/>
    <cellStyle name="Comma [0] 5 5 5 5 3" xfId="60416"/>
    <cellStyle name="Comma [0] 5 5 5 5 4" xfId="60417"/>
    <cellStyle name="Comma [0] 5 5 5 5 5" xfId="60418"/>
    <cellStyle name="Comma [0] 5 5 5 6" xfId="60419"/>
    <cellStyle name="Comma [0] 5 5 5 6 2" xfId="60420"/>
    <cellStyle name="Comma [0] 5 5 5 7 2" xfId="60421"/>
    <cellStyle name="Comma [0] 5 5 5 8" xfId="60422"/>
    <cellStyle name="Comma [0] 5 5 5 9" xfId="60423"/>
    <cellStyle name="Comma [0] 5 5 6" xfId="60424"/>
    <cellStyle name="Comma [0] 5 5 6 10" xfId="60425"/>
    <cellStyle name="Comma [0] 5 5 6 2 2" xfId="60426"/>
    <cellStyle name="Comma [0] 5 5 6 2 2 2" xfId="60427"/>
    <cellStyle name="Comma [0] 5 5 6 2 2 2 2" xfId="60428"/>
    <cellStyle name="Comma [0] 5 5 6 2 2 3" xfId="60429"/>
    <cellStyle name="Comma [0] 5 5 6 2 2 4" xfId="60430"/>
    <cellStyle name="Comma [0] 5 5 6 2 2 5" xfId="60431"/>
    <cellStyle name="Comma [0] 5 5 6 2 3" xfId="60432"/>
    <cellStyle name="Comma [0] 5 5 6 2 3 2" xfId="60433"/>
    <cellStyle name="Comma [0] 5 5 6 2 4" xfId="60434"/>
    <cellStyle name="Comma [0] 5 5 6 2 5" xfId="60435"/>
    <cellStyle name="Comma [0] 5 5 6 3 2" xfId="60436"/>
    <cellStyle name="Comma [0] 5 5 6 3 2 2" xfId="60437"/>
    <cellStyle name="Comma [0] 5 5 6 3 2 2 2" xfId="60438"/>
    <cellStyle name="Comma [0] 5 5 6 3 2 3" xfId="60439"/>
    <cellStyle name="Comma [0] 5 5 6 3 2 5" xfId="60440"/>
    <cellStyle name="Comma [0] 5 5 6 3 3" xfId="60441"/>
    <cellStyle name="Comma [0] 5 5 6 3 3 2" xfId="60442"/>
    <cellStyle name="Comma [0] 5 5 6 3 4" xfId="60443"/>
    <cellStyle name="Comma [0] 5 5 6 3 5" xfId="60444"/>
    <cellStyle name="Comma [0] 5 5 6 4" xfId="60445"/>
    <cellStyle name="Comma [0] 5 5 6 4 2" xfId="60446"/>
    <cellStyle name="Comma [0] 5 5 6 4 2 2" xfId="60447"/>
    <cellStyle name="Comma [0] 5 5 6 4 3" xfId="60448"/>
    <cellStyle name="Comma [0] 5 5 6 4 4" xfId="60449"/>
    <cellStyle name="Comma [0] 5 5 6 4 5" xfId="60450"/>
    <cellStyle name="Comma [0] 5 5 6 5" xfId="60451"/>
    <cellStyle name="Comma [0] 5 5 6 5 2" xfId="60452"/>
    <cellStyle name="Comma [0] 5 5 6 5 3" xfId="60453"/>
    <cellStyle name="Comma [0] 5 5 6 5 4" xfId="60454"/>
    <cellStyle name="Comma [0] 5 5 6 5 5" xfId="60455"/>
    <cellStyle name="Comma [0] 5 5 6 6" xfId="60456"/>
    <cellStyle name="Comma [0] 5 5 6 6 2" xfId="60457"/>
    <cellStyle name="Comma [0] 5 5 6 7 2" xfId="60458"/>
    <cellStyle name="Comma [0] 5 5 6 8" xfId="60459"/>
    <cellStyle name="Comma [0] 5 5 6 9" xfId="60460"/>
    <cellStyle name="Comma [0] 5 5 7" xfId="60461"/>
    <cellStyle name="Comma [0] 5 5 7 10" xfId="60462"/>
    <cellStyle name="Comma [0] 5 5 7 2 2" xfId="60463"/>
    <cellStyle name="Comma [0] 5 5 7 2 2 2" xfId="60464"/>
    <cellStyle name="Comma [0] 5 5 7 2 2 3" xfId="60465"/>
    <cellStyle name="Comma [0] 5 5 7 2 2 5" xfId="60466"/>
    <cellStyle name="Comma [0] 5 5 7 2 3" xfId="60467"/>
    <cellStyle name="Comma [0] 5 5 7 2 3 2" xfId="60468"/>
    <cellStyle name="Comma [0] 5 5 7 2 4" xfId="60469"/>
    <cellStyle name="Comma [0] 5 5 7 2 5" xfId="60470"/>
    <cellStyle name="Comma [0] 5 5 7 3 2 2 2" xfId="60471"/>
    <cellStyle name="Comma [0] 5 5 7 3 2 3" xfId="60472"/>
    <cellStyle name="Comma [0] 5 5 7 3 2 5" xfId="60473"/>
    <cellStyle name="Comma [0] 5 5 7 3 7" xfId="60474"/>
    <cellStyle name="Comma [0] 5 5 7 4 2 2" xfId="60475"/>
    <cellStyle name="Comma [0] 5 5 7 5 2 2" xfId="60476"/>
    <cellStyle name="Comma [0] 5 5 7 5 4" xfId="60477"/>
    <cellStyle name="Comma [0] 5 5 7 5 5" xfId="60478"/>
    <cellStyle name="Comma [0] 5 5 7 7 2" xfId="60479"/>
    <cellStyle name="Comma [0] 5 5 7 9" xfId="60480"/>
    <cellStyle name="Comma [0] 5 5 8 2" xfId="60481"/>
    <cellStyle name="Comma [0] 5 5 8 2 2" xfId="60482"/>
    <cellStyle name="Comma [0] 5 5 8 2 2 2 2" xfId="60483"/>
    <cellStyle name="Comma [0] 5 5 8 2 2 3" xfId="60484"/>
    <cellStyle name="Comma [0] 5 5 8 2 2 4" xfId="60485"/>
    <cellStyle name="Comma [0] 5 5 8 2 2 5" xfId="60486"/>
    <cellStyle name="Comma [0] 5 5 8 2 3" xfId="60487"/>
    <cellStyle name="Comma [0] 5 5 8 2 3 2" xfId="60488"/>
    <cellStyle name="Comma [0] 5 5 8 2 4" xfId="60489"/>
    <cellStyle name="Comma [0] 5 5 8 2 5" xfId="60490"/>
    <cellStyle name="Comma [0] 5 5 8 2 7" xfId="60491"/>
    <cellStyle name="Comma [0] 5 5 8 3 2 3" xfId="60492"/>
    <cellStyle name="Comma [0] 5 5 8 3 2 5" xfId="60493"/>
    <cellStyle name="Comma [0] 5 5 8 3 3 2" xfId="60494"/>
    <cellStyle name="Comma [0] 5 5 8 3 6" xfId="60495"/>
    <cellStyle name="Comma [0] 5 5 8 3 7" xfId="60496"/>
    <cellStyle name="Comma [0] 5 5 8 4 2 2" xfId="60497"/>
    <cellStyle name="Comma [0] 5 5 8 5 2 2" xfId="60498"/>
    <cellStyle name="Comma [0] 5 5 8 5 4" xfId="60499"/>
    <cellStyle name="Comma [0] 5 5 8 5 5" xfId="60500"/>
    <cellStyle name="Comma [0] 5 5 8 7 2" xfId="60501"/>
    <cellStyle name="Comma [0] 5 5 8 9" xfId="60502"/>
    <cellStyle name="Comma [0] 5 5 9" xfId="60503"/>
    <cellStyle name="Comma [0] 5 5 9 2" xfId="60504"/>
    <cellStyle name="Comma [0] 5 5 9 2 2" xfId="60505"/>
    <cellStyle name="Comma [0] 5 5 9 2 3" xfId="60506"/>
    <cellStyle name="Comma [0] 5 5 9 2 4" xfId="60507"/>
    <cellStyle name="Comma [0] 5 5 9 2 5" xfId="60508"/>
    <cellStyle name="Comma [0] 5 5 9 4 2" xfId="60509"/>
    <cellStyle name="Comma [0] 5 5 9 7" xfId="60510"/>
    <cellStyle name="Comma [0] 5 6 10 2" xfId="60511"/>
    <cellStyle name="Comma [0] 5 6 10 2 2" xfId="60512"/>
    <cellStyle name="Comma [0] 5 6 10 2 2 2" xfId="60513"/>
    <cellStyle name="Comma [0] 5 6 10 2 3" xfId="60514"/>
    <cellStyle name="Comma [0] 5 6 10 3" xfId="60515"/>
    <cellStyle name="Comma [0] 5 6 10 3 2" xfId="60516"/>
    <cellStyle name="Comma [0] 5 6 10 4" xfId="60517"/>
    <cellStyle name="Comma [0] 5 6 10 5" xfId="60518"/>
    <cellStyle name="Comma [0] 5 6 10 6" xfId="60519"/>
    <cellStyle name="Comma [0] 5 6 10 7" xfId="60520"/>
    <cellStyle name="Comma [0] 5 6 11" xfId="60521"/>
    <cellStyle name="Comma [0] 5 6 11 2" xfId="60522"/>
    <cellStyle name="Comma [0] 5 6 11 2 2" xfId="60523"/>
    <cellStyle name="Comma [0] 5 6 11 2 2 2" xfId="60524"/>
    <cellStyle name="Comma [0] 5 6 11 2 3" xfId="60525"/>
    <cellStyle name="Comma [0] 5 6 11 3" xfId="60526"/>
    <cellStyle name="Comma [0] 5 6 11 3 2" xfId="60527"/>
    <cellStyle name="Comma [0] 5 6 11 4" xfId="60528"/>
    <cellStyle name="Comma [0] 5 6 11 4 2" xfId="60529"/>
    <cellStyle name="Comma [0] 5 6 11 5" xfId="60530"/>
    <cellStyle name="Comma [0] 5 6 11 6" xfId="60531"/>
    <cellStyle name="Comma [0] 5 6 11 7" xfId="60532"/>
    <cellStyle name="Comma [0] 5 6 12" xfId="60533"/>
    <cellStyle name="Comma [0] 5 6 12 2" xfId="60534"/>
    <cellStyle name="Comma [0] 5 6 12 3" xfId="60535"/>
    <cellStyle name="Comma [0] 5 6 12 5" xfId="60536"/>
    <cellStyle name="Comma [0] 5 6 13" xfId="60537"/>
    <cellStyle name="Comma [0] 5 6 13 2" xfId="60538"/>
    <cellStyle name="Comma [0] 5 6 13 3" xfId="60539"/>
    <cellStyle name="Comma [0] 5 6 13 4" xfId="60540"/>
    <cellStyle name="Comma [0] 5 6 13 5" xfId="60541"/>
    <cellStyle name="Comma [0] 5 6 15" xfId="60542"/>
    <cellStyle name="Comma [0] 5 6 16" xfId="60543"/>
    <cellStyle name="Comma [0] 5 6 17" xfId="60544"/>
    <cellStyle name="Comma [0] 5 6 18" xfId="60545"/>
    <cellStyle name="Comma [0] 5 6 2" xfId="60546"/>
    <cellStyle name="Comma [0] 5 6 2 2" xfId="60547"/>
    <cellStyle name="Comma [0] 5 6 2 2 2" xfId="60548"/>
    <cellStyle name="Comma [0] 5 6 2 2 3" xfId="60549"/>
    <cellStyle name="Comma [0] 5 6 2 2 4" xfId="60550"/>
    <cellStyle name="Comma [0] 5 6 2 2 5" xfId="60551"/>
    <cellStyle name="Comma [0] 5 6 2 2 6" xfId="60552"/>
    <cellStyle name="Comma [0] 5 6 2 3" xfId="60553"/>
    <cellStyle name="Comma [0] 5 6 2 3 2" xfId="60554"/>
    <cellStyle name="Comma [0] 5 6 2 3 3" xfId="60555"/>
    <cellStyle name="Comma [0] 5 6 2 3 5" xfId="60556"/>
    <cellStyle name="Comma [0] 5 6 2 3 6" xfId="60557"/>
    <cellStyle name="Comma [0] 5 6 2 4 2" xfId="60558"/>
    <cellStyle name="Comma [0] 5 6 2 5 4" xfId="60559"/>
    <cellStyle name="Comma [0] 5 6 2 5 5" xfId="60560"/>
    <cellStyle name="Comma [0] 5 6 2 7 2" xfId="60561"/>
    <cellStyle name="Comma [0] 5 6 2 9" xfId="60562"/>
    <cellStyle name="Comma [0] 5 6 3" xfId="60563"/>
    <cellStyle name="Comma [0] 5 6 3 10" xfId="60564"/>
    <cellStyle name="Comma [0] 5 6 3 2" xfId="60565"/>
    <cellStyle name="Comma [0] 5 6 3 2 2" xfId="60566"/>
    <cellStyle name="Comma [0] 5 6 3 2 3" xfId="60567"/>
    <cellStyle name="Comma [0] 5 6 3 2 5" xfId="60568"/>
    <cellStyle name="Comma [0] 5 6 3 2 6" xfId="60569"/>
    <cellStyle name="Comma [0] 5 6 3 3" xfId="60570"/>
    <cellStyle name="Comma [0] 5 6 3 3 2" xfId="60571"/>
    <cellStyle name="Comma [0] 5 6 3 3 3" xfId="60572"/>
    <cellStyle name="Comma [0] 5 6 3 3 5" xfId="60573"/>
    <cellStyle name="Comma [0] 5 6 3 3 6" xfId="60574"/>
    <cellStyle name="Comma [0] 5 6 3 4 4" xfId="60575"/>
    <cellStyle name="Comma [0] 5 6 3 4 5" xfId="60576"/>
    <cellStyle name="Comma [0] 5 6 3 5 3" xfId="60577"/>
    <cellStyle name="Comma [0] 5 6 3 5 4" xfId="60578"/>
    <cellStyle name="Comma [0] 5 6 3 5 5" xfId="60579"/>
    <cellStyle name="Comma [0] 5 6 3 6 2" xfId="60580"/>
    <cellStyle name="Comma [0] 5 6 3 7 2" xfId="60581"/>
    <cellStyle name="Comma [0] 5 6 3 9" xfId="60582"/>
    <cellStyle name="Comma [0] 5 6 4" xfId="60583"/>
    <cellStyle name="Comma [0] 5 6 4 10" xfId="60584"/>
    <cellStyle name="Comma [0] 5 6 4 2" xfId="60585"/>
    <cellStyle name="Comma [0] 5 6 4 2 2" xfId="60586"/>
    <cellStyle name="Comma [0] 5 6 4 2 2 2" xfId="60587"/>
    <cellStyle name="Comma [0] 5 6 4 2 2 3" xfId="60588"/>
    <cellStyle name="Comma [0] 5 6 4 2 2 4" xfId="60589"/>
    <cellStyle name="Comma [0] 5 6 4 2 2 5" xfId="60590"/>
    <cellStyle name="Comma [0] 5 6 4 2 3" xfId="60591"/>
    <cellStyle name="Comma [0] 5 6 4 2 3 2" xfId="60592"/>
    <cellStyle name="Comma [0] 5 6 4 2 4" xfId="60593"/>
    <cellStyle name="Comma [0] 5 6 4 2 4 2" xfId="60594"/>
    <cellStyle name="Comma [0] 5 6 4 2 5" xfId="60595"/>
    <cellStyle name="Comma [0] 5 6 4 2 6" xfId="60596"/>
    <cellStyle name="Comma [0] 5 6 4 2 7" xfId="60597"/>
    <cellStyle name="Comma [0] 5 6 4 3 3" xfId="60598"/>
    <cellStyle name="Comma [0] 5 6 4 3 5" xfId="60599"/>
    <cellStyle name="Comma [0] 5 6 4 3 6" xfId="60600"/>
    <cellStyle name="Comma [0] 5 6 4 4 2" xfId="60601"/>
    <cellStyle name="Comma [0] 5 6 4 4 4" xfId="60602"/>
    <cellStyle name="Comma [0] 5 6 4 4 5" xfId="60603"/>
    <cellStyle name="Comma [0] 5 6 4 5 2" xfId="60604"/>
    <cellStyle name="Comma [0] 5 6 4 5 3" xfId="60605"/>
    <cellStyle name="Comma [0] 5 6 4 5 4" xfId="60606"/>
    <cellStyle name="Comma [0] 5 6 4 5 5" xfId="60607"/>
    <cellStyle name="Comma [0] 5 6 4 6 2" xfId="60608"/>
    <cellStyle name="Comma [0] 5 6 4 7" xfId="60609"/>
    <cellStyle name="Comma [0] 5 6 4 7 2" xfId="60610"/>
    <cellStyle name="Comma [0] 5 6 4 9" xfId="60611"/>
    <cellStyle name="Comma [0] 5 6 5" xfId="60612"/>
    <cellStyle name="Comma [0] 5 6 5 2" xfId="60613"/>
    <cellStyle name="Comma [0] 5 6 5 2 2 2" xfId="60614"/>
    <cellStyle name="Comma [0] 5 6 5 2 2 3" xfId="60615"/>
    <cellStyle name="Comma [0] 5 6 5 2 2 4" xfId="60616"/>
    <cellStyle name="Comma [0] 5 6 5 2 2 5" xfId="60617"/>
    <cellStyle name="Comma [0] 5 6 5 2 3 2" xfId="60618"/>
    <cellStyle name="Comma [0] 5 6 5 2 4" xfId="60619"/>
    <cellStyle name="Comma [0] 5 6 5 2 4 2" xfId="60620"/>
    <cellStyle name="Comma [0] 5 6 5 2 5" xfId="60621"/>
    <cellStyle name="Comma [0] 5 6 5 2 6" xfId="60622"/>
    <cellStyle name="Comma [0] 5 6 5 3 2" xfId="60623"/>
    <cellStyle name="Comma [0] 5 6 5 3 3" xfId="60624"/>
    <cellStyle name="Comma [0] 5 6 5 3 4" xfId="60625"/>
    <cellStyle name="Comma [0] 5 6 5 3 5" xfId="60626"/>
    <cellStyle name="Comma [0] 5 6 5 4 2" xfId="60627"/>
    <cellStyle name="Comma [0] 5 6 5 4 3" xfId="60628"/>
    <cellStyle name="Comma [0] 5 6 5 4 4" xfId="60629"/>
    <cellStyle name="Comma [0] 5 6 5 4 5" xfId="60630"/>
    <cellStyle name="Comma [0] 5 6 5 5 2" xfId="60631"/>
    <cellStyle name="Comma [0] 5 6 5 5 3" xfId="60632"/>
    <cellStyle name="Comma [0] 5 6 5 5 4" xfId="60633"/>
    <cellStyle name="Comma [0] 5 6 5 5 5" xfId="60634"/>
    <cellStyle name="Comma [0] 5 6 5 6" xfId="60635"/>
    <cellStyle name="Comma [0] 5 6 5 6 2" xfId="60636"/>
    <cellStyle name="Comma [0] 5 6 5 7" xfId="60637"/>
    <cellStyle name="Comma [0] 5 6 5 7 2" xfId="60638"/>
    <cellStyle name="Comma [0] 5 6 5 8" xfId="60639"/>
    <cellStyle name="Comma [0] 5 6 5 9" xfId="60640"/>
    <cellStyle name="Comma [0] 5 6 6 2" xfId="60641"/>
    <cellStyle name="Comma [0] 5 6 6 2 2" xfId="60642"/>
    <cellStyle name="Comma [0] 5 6 6 2 2 3" xfId="60643"/>
    <cellStyle name="Comma [0] 5 6 6 2 2 4" xfId="60644"/>
    <cellStyle name="Comma [0] 5 6 6 2 2 5" xfId="60645"/>
    <cellStyle name="Comma [0] 5 6 6 2 3" xfId="60646"/>
    <cellStyle name="Comma [0] 5 6 6 2 3 2" xfId="60647"/>
    <cellStyle name="Comma [0] 5 6 6 2 4" xfId="60648"/>
    <cellStyle name="Comma [0] 5 6 6 2 4 2" xfId="60649"/>
    <cellStyle name="Comma [0] 5 6 6 2 5" xfId="60650"/>
    <cellStyle name="Comma [0] 5 6 6 3 2" xfId="60651"/>
    <cellStyle name="Comma [0] 5 6 6 3 2 2" xfId="60652"/>
    <cellStyle name="Comma [0] 5 6 6 3 2 3" xfId="60653"/>
    <cellStyle name="Comma [0] 5 6 6 3 2 5" xfId="60654"/>
    <cellStyle name="Comma [0] 5 6 6 3 3" xfId="60655"/>
    <cellStyle name="Comma [0] 5 6 6 3 3 2" xfId="60656"/>
    <cellStyle name="Comma [0] 5 6 6 3 4" xfId="60657"/>
    <cellStyle name="Comma [0] 5 6 6 3 4 2" xfId="60658"/>
    <cellStyle name="Comma [0] 5 6 6 3 5" xfId="60659"/>
    <cellStyle name="Comma [0] 5 6 6 4" xfId="60660"/>
    <cellStyle name="Comma [0] 5 6 6 4 2" xfId="60661"/>
    <cellStyle name="Comma [0] 5 6 6 4 2 2" xfId="60662"/>
    <cellStyle name="Comma [0] 5 6 6 4 3" xfId="60663"/>
    <cellStyle name="Comma [0] 5 6 6 4 4" xfId="60664"/>
    <cellStyle name="Comma [0] 5 6 6 4 5" xfId="60665"/>
    <cellStyle name="Comma [0] 5 6 6 5" xfId="60666"/>
    <cellStyle name="Comma [0] 5 6 6 5 2" xfId="60667"/>
    <cellStyle name="Comma [0] 5 6 6 5 2 2" xfId="60668"/>
    <cellStyle name="Comma [0] 5 6 6 5 3" xfId="60669"/>
    <cellStyle name="Comma [0] 5 6 6 5 4" xfId="60670"/>
    <cellStyle name="Comma [0] 5 6 6 5 5" xfId="60671"/>
    <cellStyle name="Comma [0] 5 6 6 6 2" xfId="60672"/>
    <cellStyle name="Comma [0] 5 6 6 7" xfId="60673"/>
    <cellStyle name="Comma [0] 5 6 6 7 2" xfId="60674"/>
    <cellStyle name="Comma [0] 5 6 6 8" xfId="60675"/>
    <cellStyle name="Comma [0] 5 6 6 9" xfId="60676"/>
    <cellStyle name="Comma [0] 5 6 7 2 2" xfId="60677"/>
    <cellStyle name="Comma [0] 5 6 7 2 2 2" xfId="60678"/>
    <cellStyle name="Comma [0] 5 6 7 2 2 3" xfId="60679"/>
    <cellStyle name="Comma [0] 5 6 7 2 2 4" xfId="60680"/>
    <cellStyle name="Comma [0] 5 6 7 2 3" xfId="60681"/>
    <cellStyle name="Comma [0] 5 6 7 2 4" xfId="60682"/>
    <cellStyle name="Comma [0] 5 6 7 2 4 2" xfId="60683"/>
    <cellStyle name="Comma [0] 5 6 7 2 5" xfId="60684"/>
    <cellStyle name="Comma [0] 5 6 7 3 2 2" xfId="60685"/>
    <cellStyle name="Comma [0] 5 6 7 3 2 2 2" xfId="60686"/>
    <cellStyle name="Comma [0] 5 6 7 3 2 3" xfId="60687"/>
    <cellStyle name="Comma [0] 5 6 7 3 3" xfId="60688"/>
    <cellStyle name="Comma [0] 5 6 7 3 4" xfId="60689"/>
    <cellStyle name="Comma [0] 5 6 7 3 4 2" xfId="60690"/>
    <cellStyle name="Comma [0] 5 6 7 3 5" xfId="60691"/>
    <cellStyle name="Comma [0] 5 6 7 3 7" xfId="60692"/>
    <cellStyle name="Comma [0] 5 6 7 4 2" xfId="60693"/>
    <cellStyle name="Comma [0] 5 6 7 4 2 2" xfId="60694"/>
    <cellStyle name="Comma [0] 5 6 7 5 2 2" xfId="60695"/>
    <cellStyle name="Comma [0] 5 6 7 5 4" xfId="60696"/>
    <cellStyle name="Comma [0] 5 6 7 5 5" xfId="60697"/>
    <cellStyle name="Comma [0] 5 6 7 7 2" xfId="60698"/>
    <cellStyle name="Comma [0] 5 6 7 9" xfId="60699"/>
    <cellStyle name="Comma [0] 5 6 8 10" xfId="60700"/>
    <cellStyle name="Comma [0] 5 6 8 2" xfId="60701"/>
    <cellStyle name="Comma [0] 5 6 8 2 2" xfId="60702"/>
    <cellStyle name="Comma [0] 5 6 8 2 3" xfId="60703"/>
    <cellStyle name="Comma [0] 5 6 8 2 4" xfId="60704"/>
    <cellStyle name="Comma [0] 5 6 8 2 5" xfId="60705"/>
    <cellStyle name="Comma [0] 5 6 8 2 7" xfId="60706"/>
    <cellStyle name="Comma [0] 5 6 8 3 2" xfId="60707"/>
    <cellStyle name="Comma [0] 5 6 8 3 3" xfId="60708"/>
    <cellStyle name="Comma [0] 5 6 8 3 4" xfId="60709"/>
    <cellStyle name="Comma [0] 5 6 8 3 5" xfId="60710"/>
    <cellStyle name="Comma [0] 5 6 8 3 7" xfId="60711"/>
    <cellStyle name="Comma [0] 5 6 8 4" xfId="60712"/>
    <cellStyle name="Comma [0] 5 6 8 4 2" xfId="60713"/>
    <cellStyle name="Comma [0] 5 6 8 5 4" xfId="60714"/>
    <cellStyle name="Comma [0] 5 6 8 5 5" xfId="60715"/>
    <cellStyle name="Comma [0] 5 6 8 6" xfId="60716"/>
    <cellStyle name="Comma [0] 5 6 8 7" xfId="60717"/>
    <cellStyle name="Comma [0] 5 6 8 7 2" xfId="60718"/>
    <cellStyle name="Comma [0] 5 6 8 9" xfId="60719"/>
    <cellStyle name="Comma [0] 5 6 9 2" xfId="60720"/>
    <cellStyle name="Comma [0] 5 6 9 2 2" xfId="60721"/>
    <cellStyle name="Comma [0] 5 6 9 2 2 2" xfId="60722"/>
    <cellStyle name="Comma [0] 5 6 9 2 3" xfId="60723"/>
    <cellStyle name="Comma [0] 5 6 9 2 4" xfId="60724"/>
    <cellStyle name="Comma [0] 5 6 9 2 5" xfId="60725"/>
    <cellStyle name="Comma [0] 5 6 9 4 2" xfId="60726"/>
    <cellStyle name="Comma [0] 5 7 10" xfId="60727"/>
    <cellStyle name="Comma [0] 5 7 10 2" xfId="60728"/>
    <cellStyle name="Comma [0] 5 7 10 2 2" xfId="60729"/>
    <cellStyle name="Comma [0] 5 7 10 2 2 2" xfId="60730"/>
    <cellStyle name="Comma [0] 5 7 10 2 3" xfId="60731"/>
    <cellStyle name="Comma [0] 5 7 10 2 4" xfId="60732"/>
    <cellStyle name="Comma [0] 5 7 10 2 5" xfId="60733"/>
    <cellStyle name="Comma [0] 5 7 11 2" xfId="60734"/>
    <cellStyle name="Comma [0] 5 7 11 2 2" xfId="60735"/>
    <cellStyle name="Comma [0] 5 7 12" xfId="60736"/>
    <cellStyle name="Comma [0] 5 7 12 2" xfId="60737"/>
    <cellStyle name="Comma [0] 5 7 12 2 2" xfId="60738"/>
    <cellStyle name="Comma [0] 5 7 13" xfId="60739"/>
    <cellStyle name="Comma [0] 5 7 13 2" xfId="60740"/>
    <cellStyle name="Comma [0] 5 7 14" xfId="60741"/>
    <cellStyle name="Comma [0] 5 7 15" xfId="60742"/>
    <cellStyle name="Comma [0] 5 7 16" xfId="60743"/>
    <cellStyle name="Comma [0] 5 7 17" xfId="60744"/>
    <cellStyle name="Comma [0] 5 7 2 2 2 2 2" xfId="60745"/>
    <cellStyle name="Comma [0] 5 7 2 2 2 3" xfId="60746"/>
    <cellStyle name="Comma [0] 5 7 2 2 2 4" xfId="60747"/>
    <cellStyle name="Comma [0] 5 7 2 2 2 5" xfId="60748"/>
    <cellStyle name="Comma [0] 5 7 2 2 4 2" xfId="60749"/>
    <cellStyle name="Comma [0] 5 7 2 2 5" xfId="60750"/>
    <cellStyle name="Comma [0] 5 7 2 2 6" xfId="60751"/>
    <cellStyle name="Comma [0] 5 7 2 2 7" xfId="60752"/>
    <cellStyle name="Comma [0] 5 7 2 3 3 2" xfId="60753"/>
    <cellStyle name="Comma [0] 5 7 2 3 4 2" xfId="60754"/>
    <cellStyle name="Comma [0] 5 7 2 3 5" xfId="60755"/>
    <cellStyle name="Comma [0] 5 7 2 3 6" xfId="60756"/>
    <cellStyle name="Comma [0] 5 7 2 3 7" xfId="60757"/>
    <cellStyle name="Comma [0] 5 7 2 5 5" xfId="60758"/>
    <cellStyle name="Comma [0] 5 7 2 9" xfId="60759"/>
    <cellStyle name="Comma [0] 5 7 3 2 2" xfId="60760"/>
    <cellStyle name="Comma [0] 5 7 3 2 2 2" xfId="60761"/>
    <cellStyle name="Comma [0] 5 7 3 2 2 2 2" xfId="60762"/>
    <cellStyle name="Comma [0] 5 7 3 2 2 3" xfId="60763"/>
    <cellStyle name="Comma [0] 5 7 3 2 2 4" xfId="60764"/>
    <cellStyle name="Comma [0] 5 7 3 2 2 5" xfId="60765"/>
    <cellStyle name="Comma [0] 5 7 3 2 4" xfId="60766"/>
    <cellStyle name="Comma [0] 5 7 3 2 4 2" xfId="60767"/>
    <cellStyle name="Comma [0] 5 7 3 2 5" xfId="60768"/>
    <cellStyle name="Comma [0] 5 7 3 2 6" xfId="60769"/>
    <cellStyle name="Comma [0] 5 7 3 2 7" xfId="60770"/>
    <cellStyle name="Comma [0] 5 7 3 3" xfId="60771"/>
    <cellStyle name="Comma [0] 5 7 3 3 2" xfId="60772"/>
    <cellStyle name="Comma [0] 5 7 3 3 2 2 2" xfId="60773"/>
    <cellStyle name="Comma [0] 5 7 3 3 4" xfId="60774"/>
    <cellStyle name="Comma [0] 5 7 3 3 4 2" xfId="60775"/>
    <cellStyle name="Comma [0] 5 7 3 3 5" xfId="60776"/>
    <cellStyle name="Comma [0] 5 7 3 3 6" xfId="60777"/>
    <cellStyle name="Comma [0] 5 7 3 4 4" xfId="60778"/>
    <cellStyle name="Comma [0] 5 7 3 4 5" xfId="60779"/>
    <cellStyle name="Comma [0] 5 7 3 5 3" xfId="60780"/>
    <cellStyle name="Comma [0] 5 7 3 5 4" xfId="60781"/>
    <cellStyle name="Comma [0] 5 7 3 5 5" xfId="60782"/>
    <cellStyle name="Comma [0] 5 7 3 6 2" xfId="60783"/>
    <cellStyle name="Comma [0] 5 7 3 7 2" xfId="60784"/>
    <cellStyle name="Comma [0] 5 7 3 9" xfId="60785"/>
    <cellStyle name="Comma [0] 5 7 4 10" xfId="60786"/>
    <cellStyle name="Comma [0] 5 7 4 2 2" xfId="60787"/>
    <cellStyle name="Comma [0] 5 7 4 2 2 2" xfId="60788"/>
    <cellStyle name="Comma [0] 5 7 4 2 2 3" xfId="60789"/>
    <cellStyle name="Comma [0] 5 7 4 2 2 4" xfId="60790"/>
    <cellStyle name="Comma [0] 5 7 4 2 2 5" xfId="60791"/>
    <cellStyle name="Comma [0] 5 7 4 2 4" xfId="60792"/>
    <cellStyle name="Comma [0] 5 7 4 2 4 2" xfId="60793"/>
    <cellStyle name="Comma [0] 5 7 4 2 5" xfId="60794"/>
    <cellStyle name="Comma [0] 5 7 4 2 6" xfId="60795"/>
    <cellStyle name="Comma [0] 5 7 4 2 7" xfId="60796"/>
    <cellStyle name="Comma [0] 5 7 4 3 2" xfId="60797"/>
    <cellStyle name="Comma [0] 5 7 4 3 3 2" xfId="60798"/>
    <cellStyle name="Comma [0] 5 7 4 3 4" xfId="60799"/>
    <cellStyle name="Comma [0] 5 7 4 3 4 2" xfId="60800"/>
    <cellStyle name="Comma [0] 5 7 4 3 5" xfId="60801"/>
    <cellStyle name="Comma [0] 5 7 4 3 6" xfId="60802"/>
    <cellStyle name="Comma [0] 5 7 4 4 2" xfId="60803"/>
    <cellStyle name="Comma [0] 5 7 4 4 4" xfId="60804"/>
    <cellStyle name="Comma [0] 5 7 4 4 5" xfId="60805"/>
    <cellStyle name="Comma [0] 5 7 4 5 2" xfId="60806"/>
    <cellStyle name="Comma [0] 5 7 4 5 2 2" xfId="60807"/>
    <cellStyle name="Comma [0] 5 7 4 5 3" xfId="60808"/>
    <cellStyle name="Comma [0] 5 7 4 5 4" xfId="60809"/>
    <cellStyle name="Comma [0] 5 7 4 5 5" xfId="60810"/>
    <cellStyle name="Comma [0] 5 7 4 6" xfId="60811"/>
    <cellStyle name="Comma [0] 5 7 4 6 2" xfId="60812"/>
    <cellStyle name="Comma [0] 5 7 4 7" xfId="60813"/>
    <cellStyle name="Comma [0] 5 7 4 7 2" xfId="60814"/>
    <cellStyle name="Comma [0] 5 7 4 8" xfId="60815"/>
    <cellStyle name="Comma [0] 5 7 4 9" xfId="60816"/>
    <cellStyle name="Comma [0] 5 7 5 10" xfId="60817"/>
    <cellStyle name="Comma [0] 5 7 5 2" xfId="60818"/>
    <cellStyle name="Comma [0] 5 7 5 2 2" xfId="60819"/>
    <cellStyle name="Comma [0] 5 7 5 2 2 3" xfId="60820"/>
    <cellStyle name="Comma [0] 5 7 5 2 2 4" xfId="60821"/>
    <cellStyle name="Comma [0] 5 7 5 2 2 5" xfId="60822"/>
    <cellStyle name="Comma [0] 5 7 5 2 3" xfId="60823"/>
    <cellStyle name="Comma [0] 5 7 5 2 4" xfId="60824"/>
    <cellStyle name="Comma [0] 5 7 5 2 4 2" xfId="60825"/>
    <cellStyle name="Comma [0] 5 7 5 2 5" xfId="60826"/>
    <cellStyle name="Comma [0] 5 7 5 2 6" xfId="60827"/>
    <cellStyle name="Comma [0] 5 7 5 3" xfId="60828"/>
    <cellStyle name="Comma [0] 5 7 5 3 2" xfId="60829"/>
    <cellStyle name="Comma [0] 5 7 5 3 2 2" xfId="60830"/>
    <cellStyle name="Comma [0] 5 7 5 3 2 3" xfId="60831"/>
    <cellStyle name="Comma [0] 5 7 5 3 2 4" xfId="60832"/>
    <cellStyle name="Comma [0] 5 7 5 3 2 5" xfId="60833"/>
    <cellStyle name="Comma [0] 5 7 5 3 3" xfId="60834"/>
    <cellStyle name="Comma [0] 5 7 5 3 3 2" xfId="60835"/>
    <cellStyle name="Comma [0] 5 7 5 3 4" xfId="60836"/>
    <cellStyle name="Comma [0] 5 7 5 3 4 2" xfId="60837"/>
    <cellStyle name="Comma [0] 5 7 5 3 5" xfId="60838"/>
    <cellStyle name="Comma [0] 5 7 5 3 6" xfId="60839"/>
    <cellStyle name="Comma [0] 5 7 5 4 2" xfId="60840"/>
    <cellStyle name="Comma [0] 5 7 5 4 2 2" xfId="60841"/>
    <cellStyle name="Comma [0] 5 7 5 4 3" xfId="60842"/>
    <cellStyle name="Comma [0] 5 7 5 4 4" xfId="60843"/>
    <cellStyle name="Comma [0] 5 7 5 4 5" xfId="60844"/>
    <cellStyle name="Comma [0] 5 7 5 5 2" xfId="60845"/>
    <cellStyle name="Comma [0] 5 7 5 5 2 2" xfId="60846"/>
    <cellStyle name="Comma [0] 5 7 5 5 3" xfId="60847"/>
    <cellStyle name="Comma [0] 5 7 5 5 4" xfId="60848"/>
    <cellStyle name="Comma [0] 5 7 5 5 5" xfId="60849"/>
    <cellStyle name="Comma [0] 5 7 5 6 2" xfId="60850"/>
    <cellStyle name="Comma [0] 5 7 5 7" xfId="60851"/>
    <cellStyle name="Comma [0] 5 7 5 7 2" xfId="60852"/>
    <cellStyle name="Comma [0] 5 7 5 8" xfId="60853"/>
    <cellStyle name="Comma [0] 5 7 5 9" xfId="60854"/>
    <cellStyle name="Comma [0] 5 7 6 10" xfId="60855"/>
    <cellStyle name="Comma [0] 5 7 6 2" xfId="60856"/>
    <cellStyle name="Comma [0] 5 7 6 2 2" xfId="60857"/>
    <cellStyle name="Comma [0] 5 7 6 2 2 2" xfId="60858"/>
    <cellStyle name="Comma [0] 5 7 6 2 2 3" xfId="60859"/>
    <cellStyle name="Comma [0] 5 7 6 2 2 4" xfId="60860"/>
    <cellStyle name="Comma [0] 5 7 6 2 2 5" xfId="60861"/>
    <cellStyle name="Comma [0] 5 7 6 2 3" xfId="60862"/>
    <cellStyle name="Comma [0] 5 7 6 2 3 2" xfId="60863"/>
    <cellStyle name="Comma [0] 5 7 6 2 4" xfId="60864"/>
    <cellStyle name="Comma [0] 5 7 6 2 4 2" xfId="60865"/>
    <cellStyle name="Comma [0] 5 7 6 2 5" xfId="60866"/>
    <cellStyle name="Comma [0] 5 7 6 3" xfId="60867"/>
    <cellStyle name="Comma [0] 5 7 6 3 2 2" xfId="60868"/>
    <cellStyle name="Comma [0] 5 7 6 3 2 3" xfId="60869"/>
    <cellStyle name="Comma [0] 5 7 6 3 2 5" xfId="60870"/>
    <cellStyle name="Comma [0] 5 7 6 3 3" xfId="60871"/>
    <cellStyle name="Comma [0] 5 7 6 3 3 2" xfId="60872"/>
    <cellStyle name="Comma [0] 5 7 6 3 4" xfId="60873"/>
    <cellStyle name="Comma [0] 5 7 6 3 4 2" xfId="60874"/>
    <cellStyle name="Comma [0] 5 7 6 3 5" xfId="60875"/>
    <cellStyle name="Comma [0] 5 7 6 4" xfId="60876"/>
    <cellStyle name="Comma [0] 5 7 6 4 2" xfId="60877"/>
    <cellStyle name="Comma [0] 5 7 6 4 2 2" xfId="60878"/>
    <cellStyle name="Comma [0] 5 7 6 4 3" xfId="60879"/>
    <cellStyle name="Comma [0] 5 7 6 4 4" xfId="60880"/>
    <cellStyle name="Comma [0] 5 7 6 5" xfId="60881"/>
    <cellStyle name="Comma [0] 5 7 6 5 2" xfId="60882"/>
    <cellStyle name="Comma [0] 5 7 6 5 2 2" xfId="60883"/>
    <cellStyle name="Comma [0] 5 7 6 5 4" xfId="60884"/>
    <cellStyle name="Comma [0] 5 7 6 5 5" xfId="60885"/>
    <cellStyle name="Comma [0] 5 7 6 6" xfId="60886"/>
    <cellStyle name="Comma [0] 5 7 6 6 2" xfId="60887"/>
    <cellStyle name="Comma [0] 5 7 6 7" xfId="60888"/>
    <cellStyle name="Comma [0] 5 7 6 7 2" xfId="60889"/>
    <cellStyle name="Comma [0] 5 7 6 8" xfId="60890"/>
    <cellStyle name="Comma [0] 5 7 6 9" xfId="60891"/>
    <cellStyle name="Comma [0] 5 7 7 2" xfId="60892"/>
    <cellStyle name="Comma [0] 5 7 7 2 2" xfId="60893"/>
    <cellStyle name="Comma [0] 5 7 7 2 2 2" xfId="60894"/>
    <cellStyle name="Comma [0] 5 7 7 2 2 2 2" xfId="60895"/>
    <cellStyle name="Comma [0] 5 7 7 2 2 3" xfId="60896"/>
    <cellStyle name="Comma [0] 5 7 7 2 2 4" xfId="60897"/>
    <cellStyle name="Comma [0] 5 7 7 2 3" xfId="60898"/>
    <cellStyle name="Comma [0] 5 7 7 2 3 2" xfId="60899"/>
    <cellStyle name="Comma [0] 5 7 7 2 4" xfId="60900"/>
    <cellStyle name="Comma [0] 5 7 7 2 4 2" xfId="60901"/>
    <cellStyle name="Comma [0] 5 7 7 3" xfId="60902"/>
    <cellStyle name="Comma [0] 5 7 7 3 2" xfId="60903"/>
    <cellStyle name="Comma [0] 5 7 7 3 2 2" xfId="60904"/>
    <cellStyle name="Comma [0] 5 7 7 3 2 3" xfId="60905"/>
    <cellStyle name="Comma [0] 5 7 7 3 3" xfId="60906"/>
    <cellStyle name="Comma [0] 5 7 7 3 3 2" xfId="60907"/>
    <cellStyle name="Comma [0] 5 7 7 3 4" xfId="60908"/>
    <cellStyle name="Comma [0] 5 7 7 3 4 2" xfId="60909"/>
    <cellStyle name="Comma [0] 5 7 7 3 5" xfId="60910"/>
    <cellStyle name="Comma [0] 5 7 7 3 7" xfId="60911"/>
    <cellStyle name="Comma [0] 5 7 7 4" xfId="60912"/>
    <cellStyle name="Comma [0] 5 7 7 4 2" xfId="60913"/>
    <cellStyle name="Comma [0] 5 7 7 4 2 2" xfId="60914"/>
    <cellStyle name="Comma [0] 5 7 7 5 2" xfId="60915"/>
    <cellStyle name="Comma [0] 5 7 7 5 2 2" xfId="60916"/>
    <cellStyle name="Comma [0] 5 7 7 5 4" xfId="60917"/>
    <cellStyle name="Comma [0] 5 7 7 5 5" xfId="60918"/>
    <cellStyle name="Comma [0] 5 7 7 6" xfId="60919"/>
    <cellStyle name="Comma [0] 5 7 7 7" xfId="60920"/>
    <cellStyle name="Comma [0] 5 7 7 7 2" xfId="60921"/>
    <cellStyle name="Comma [0] 5 7 7 8" xfId="60922"/>
    <cellStyle name="Comma [0] 5 7 8" xfId="60923"/>
    <cellStyle name="Comma [0] 5 7 8 2" xfId="60924"/>
    <cellStyle name="Comma [0] 5 7 8 2 2" xfId="60925"/>
    <cellStyle name="Comma [0] 5 7 8 2 2 2" xfId="60926"/>
    <cellStyle name="Comma [0] 5 7 8 2 3" xfId="60927"/>
    <cellStyle name="Comma [0] 5 7 8 2 4" xfId="60928"/>
    <cellStyle name="Comma [0] 5 7 8 3" xfId="60929"/>
    <cellStyle name="Comma [0] 5 7 8 3 2" xfId="60930"/>
    <cellStyle name="Comma [0] 5 7 8 4" xfId="60931"/>
    <cellStyle name="Comma [0] 5 7 8 4 2" xfId="60932"/>
    <cellStyle name="Comma [0] 5 7 8 5" xfId="60933"/>
    <cellStyle name="Comma [0] 5 7 8 6" xfId="60934"/>
    <cellStyle name="Comma [0] 5 7 8 7" xfId="60935"/>
    <cellStyle name="Comma [0] 5 7 9" xfId="60936"/>
    <cellStyle name="Comma [0] 5 7 9 2" xfId="60937"/>
    <cellStyle name="Comma [0] 5 7 9 2 2" xfId="60938"/>
    <cellStyle name="Comma [0] 5 7 9 2 2 2" xfId="60939"/>
    <cellStyle name="Comma [0] 5 7 9 2 3" xfId="60940"/>
    <cellStyle name="Comma [0] 5 7 9 2 4" xfId="60941"/>
    <cellStyle name="Comma [0] 5 7 9 2 5" xfId="60942"/>
    <cellStyle name="Comma [0] 5 7 9 3 2" xfId="60943"/>
    <cellStyle name="Comma [0] 5 7 9 4" xfId="60944"/>
    <cellStyle name="Comma [0] 5 7 9 4 2" xfId="60945"/>
    <cellStyle name="Comma [0] 5 7 9 5" xfId="60946"/>
    <cellStyle name="Comma [0] 5 7 9 6" xfId="60947"/>
    <cellStyle name="Comma [0] 5 8 10 2 2" xfId="60948"/>
    <cellStyle name="Comma [0] 5 8 10 2 2 2" xfId="60949"/>
    <cellStyle name="Comma [0] 5 8 10 3" xfId="60950"/>
    <cellStyle name="Comma [0] 5 8 10 3 2" xfId="60951"/>
    <cellStyle name="Comma [0] 5 8 10 5" xfId="60952"/>
    <cellStyle name="Comma [0] 5 8 10 6" xfId="60953"/>
    <cellStyle name="Comma [0] 5 8 10 7" xfId="60954"/>
    <cellStyle name="Comma [0] 5 8 11 2 2" xfId="60955"/>
    <cellStyle name="Comma [0] 5 8 11 5" xfId="60956"/>
    <cellStyle name="Comma [0] 5 8 12 2 2" xfId="60957"/>
    <cellStyle name="Comma [0] 5 8 12 3" xfId="60958"/>
    <cellStyle name="Comma [0] 5 8 12 4" xfId="60959"/>
    <cellStyle name="Comma [0] 5 8 12 5" xfId="60960"/>
    <cellStyle name="Comma [0] 5 8 15" xfId="60961"/>
    <cellStyle name="Comma [0] 5 8 16" xfId="60962"/>
    <cellStyle name="Comma [0] 5 8 17" xfId="60963"/>
    <cellStyle name="Comma [0] 5 8 2 2 2 2 2" xfId="60964"/>
    <cellStyle name="Comma [0] 5 8 2 2 2 3" xfId="60965"/>
    <cellStyle name="Comma [0] 5 8 2 2 2 4" xfId="60966"/>
    <cellStyle name="Comma [0] 5 8 2 2 2 5" xfId="60967"/>
    <cellStyle name="Comma [0] 5 8 2 2 3 2" xfId="60968"/>
    <cellStyle name="Comma [0] 5 8 2 2 4 2" xfId="60969"/>
    <cellStyle name="Comma [0] 5 8 2 2 5" xfId="60970"/>
    <cellStyle name="Comma [0] 5 8 2 2 6" xfId="60971"/>
    <cellStyle name="Comma [0] 5 8 2 2 7" xfId="60972"/>
    <cellStyle name="Comma [0] 5 8 2 3 2 2 2" xfId="60973"/>
    <cellStyle name="Comma [0] 5 8 2 3 2 5" xfId="60974"/>
    <cellStyle name="Comma [0] 5 8 2 3 3 2" xfId="60975"/>
    <cellStyle name="Comma [0] 5 8 2 3 4 2" xfId="60976"/>
    <cellStyle name="Comma [0] 5 8 2 3 5" xfId="60977"/>
    <cellStyle name="Comma [0] 5 8 2 3 6" xfId="60978"/>
    <cellStyle name="Comma [0] 5 8 2 3 7" xfId="60979"/>
    <cellStyle name="Comma [0] 5 8 2 5 5" xfId="60980"/>
    <cellStyle name="Comma [0] 5 8 2 6" xfId="60981"/>
    <cellStyle name="Comma [0] 5 8 3 10" xfId="60982"/>
    <cellStyle name="Comma [0] 5 8 3 2 2" xfId="60983"/>
    <cellStyle name="Comma [0] 5 8 3 2 2 2" xfId="60984"/>
    <cellStyle name="Comma [0] 5 8 3 2 2 2 2" xfId="60985"/>
    <cellStyle name="Comma [0] 5 8 3 2 2 3" xfId="60986"/>
    <cellStyle name="Comma [0] 5 8 3 2 2 4" xfId="60987"/>
    <cellStyle name="Comma [0] 5 8 3 2 2 5" xfId="60988"/>
    <cellStyle name="Comma [0] 5 8 3 2 3 2" xfId="60989"/>
    <cellStyle name="Comma [0] 5 8 3 2 4" xfId="60990"/>
    <cellStyle name="Comma [0] 5 8 3 2 4 2" xfId="60991"/>
    <cellStyle name="Comma [0] 5 8 3 2 5" xfId="60992"/>
    <cellStyle name="Comma [0] 5 8 3 2 6" xfId="60993"/>
    <cellStyle name="Comma [0] 5 8 3 2 7" xfId="60994"/>
    <cellStyle name="Comma [0] 5 8 3 3" xfId="60995"/>
    <cellStyle name="Comma [0] 5 8 3 3 2" xfId="60996"/>
    <cellStyle name="Comma [0] 5 8 3 3 2 2 2" xfId="60997"/>
    <cellStyle name="Comma [0] 5 8 3 3 2 5" xfId="60998"/>
    <cellStyle name="Comma [0] 5 8 3 3 3 2" xfId="60999"/>
    <cellStyle name="Comma [0] 5 8 3 3 4" xfId="61000"/>
    <cellStyle name="Comma [0] 5 8 3 3 4 2" xfId="61001"/>
    <cellStyle name="Comma [0] 5 8 3 3 5" xfId="61002"/>
    <cellStyle name="Comma [0] 5 8 3 3 6" xfId="61003"/>
    <cellStyle name="Comma [0] 5 8 3 4 2" xfId="61004"/>
    <cellStyle name="Comma [0] 5 8 3 4 3" xfId="61005"/>
    <cellStyle name="Comma [0] 5 8 3 4 4" xfId="61006"/>
    <cellStyle name="Comma [0] 5 8 3 4 5" xfId="61007"/>
    <cellStyle name="Comma [0] 5 8 3 5" xfId="61008"/>
    <cellStyle name="Comma [0] 5 8 3 5 2" xfId="61009"/>
    <cellStyle name="Comma [0] 5 8 3 5 2 2" xfId="61010"/>
    <cellStyle name="Comma [0] 5 8 3 5 3" xfId="61011"/>
    <cellStyle name="Comma [0] 5 8 3 5 4" xfId="61012"/>
    <cellStyle name="Comma [0] 5 8 3 5 5" xfId="61013"/>
    <cellStyle name="Comma [0] 5 8 3 6" xfId="61014"/>
    <cellStyle name="Comma [0] 5 8 3 6 2" xfId="61015"/>
    <cellStyle name="Comma [0] 5 8 3 7 2" xfId="61016"/>
    <cellStyle name="Comma [0] 5 8 3 9" xfId="61017"/>
    <cellStyle name="Comma [0] 5 8 4 10" xfId="61018"/>
    <cellStyle name="Comma [0] 5 8 4 2 2" xfId="61019"/>
    <cellStyle name="Comma [0] 5 8 4 2 2 2" xfId="61020"/>
    <cellStyle name="Comma [0] 5 8 4 2 2 3" xfId="61021"/>
    <cellStyle name="Comma [0] 5 8 4 2 2 4" xfId="61022"/>
    <cellStyle name="Comma [0] 5 8 4 2 2 5" xfId="61023"/>
    <cellStyle name="Comma [0] 5 8 4 2 3 2" xfId="61024"/>
    <cellStyle name="Comma [0] 5 8 4 2 4" xfId="61025"/>
    <cellStyle name="Comma [0] 5 8 4 2 4 2" xfId="61026"/>
    <cellStyle name="Comma [0] 5 8 4 2 5" xfId="61027"/>
    <cellStyle name="Comma [0] 5 8 4 2 6" xfId="61028"/>
    <cellStyle name="Comma [0] 5 8 4 2 7" xfId="61029"/>
    <cellStyle name="Comma [0] 5 8 4 3 2" xfId="61030"/>
    <cellStyle name="Comma [0] 5 8 4 3 2 5" xfId="61031"/>
    <cellStyle name="Comma [0] 5 8 4 3 3 2" xfId="61032"/>
    <cellStyle name="Comma [0] 5 8 4 3 4" xfId="61033"/>
    <cellStyle name="Comma [0] 5 8 4 3 5" xfId="61034"/>
    <cellStyle name="Comma [0] 5 8 4 3 6" xfId="61035"/>
    <cellStyle name="Comma [0] 5 8 4 4" xfId="61036"/>
    <cellStyle name="Comma [0] 5 8 4 4 2" xfId="61037"/>
    <cellStyle name="Comma [0] 5 8 4 4 3" xfId="61038"/>
    <cellStyle name="Comma [0] 5 8 4 4 4" xfId="61039"/>
    <cellStyle name="Comma [0] 5 8 4 4 5" xfId="61040"/>
    <cellStyle name="Comma [0] 5 8 4 5" xfId="61041"/>
    <cellStyle name="Comma [0] 5 8 4 5 2" xfId="61042"/>
    <cellStyle name="Comma [0] 5 8 4 5 2 2" xfId="61043"/>
    <cellStyle name="Comma [0] 5 8 4 5 3" xfId="61044"/>
    <cellStyle name="Comma [0] 5 8 4 5 4" xfId="61045"/>
    <cellStyle name="Comma [0] 5 8 4 5 5" xfId="61046"/>
    <cellStyle name="Comma [0] 5 8 4 6" xfId="61047"/>
    <cellStyle name="Comma [0] 5 8 4 6 2" xfId="61048"/>
    <cellStyle name="Comma [0] 5 8 4 7" xfId="61049"/>
    <cellStyle name="Comma [0] 5 8 4 7 2" xfId="61050"/>
    <cellStyle name="Comma [0] 5 8 4 9" xfId="61051"/>
    <cellStyle name="Comma [0] 5 8 5 2" xfId="61052"/>
    <cellStyle name="Comma [0] 5 8 5 2 2" xfId="61053"/>
    <cellStyle name="Comma [0] 5 8 5 2 2 2" xfId="61054"/>
    <cellStyle name="Comma [0] 5 8 5 2 2 3" xfId="61055"/>
    <cellStyle name="Comma [0] 5 8 5 2 2 4" xfId="61056"/>
    <cellStyle name="Comma [0] 5 8 5 2 2 5" xfId="61057"/>
    <cellStyle name="Comma [0] 5 8 5 2 3" xfId="61058"/>
    <cellStyle name="Comma [0] 5 8 5 2 3 2" xfId="61059"/>
    <cellStyle name="Comma [0] 5 8 5 2 4" xfId="61060"/>
    <cellStyle name="Comma [0] 5 8 5 2 4 2" xfId="61061"/>
    <cellStyle name="Comma [0] 5 8 5 2 5" xfId="61062"/>
    <cellStyle name="Comma [0] 5 8 5 2 6" xfId="61063"/>
    <cellStyle name="Comma [0] 5 8 5 3" xfId="61064"/>
    <cellStyle name="Comma [0] 5 8 5 3 2" xfId="61065"/>
    <cellStyle name="Comma [0] 5 8 5 3 2 2" xfId="61066"/>
    <cellStyle name="Comma [0] 5 8 5 3 2 3" xfId="61067"/>
    <cellStyle name="Comma [0] 5 8 5 3 2 4" xfId="61068"/>
    <cellStyle name="Comma [0] 5 8 5 3 2 5" xfId="61069"/>
    <cellStyle name="Comma [0] 5 8 5 3 3" xfId="61070"/>
    <cellStyle name="Comma [0] 5 8 5 3 3 2" xfId="61071"/>
    <cellStyle name="Comma [0] 5 8 5 3 4" xfId="61072"/>
    <cellStyle name="Comma [0] 5 8 5 3 5" xfId="61073"/>
    <cellStyle name="Comma [0] 5 8 5 3 6" xfId="61074"/>
    <cellStyle name="Comma [0] 5 8 5 4" xfId="61075"/>
    <cellStyle name="Comma [0] 5 8 5 4 2" xfId="61076"/>
    <cellStyle name="Comma [0] 5 8 5 4 2 2" xfId="61077"/>
    <cellStyle name="Comma [0] 5 8 5 4 3" xfId="61078"/>
    <cellStyle name="Comma [0] 5 8 5 4 4" xfId="61079"/>
    <cellStyle name="Comma [0] 5 8 5 4 5" xfId="61080"/>
    <cellStyle name="Comma [0] 5 8 5 5 2 2" xfId="61081"/>
    <cellStyle name="Comma [0] 5 8 5 5 3" xfId="61082"/>
    <cellStyle name="Comma [0] 5 8 5 5 4" xfId="61083"/>
    <cellStyle name="Comma [0] 5 8 5 5 5" xfId="61084"/>
    <cellStyle name="Comma [0] 5 8 5 6 2" xfId="61085"/>
    <cellStyle name="Comma [0] 5 8 5 7 2" xfId="61086"/>
    <cellStyle name="Comma [0] 5 8 5 9" xfId="61087"/>
    <cellStyle name="Comma [0] 5 8 6 2" xfId="61088"/>
    <cellStyle name="Comma [0] 5 8 6 2 2" xfId="61089"/>
    <cellStyle name="Comma [0] 5 8 6 2 2 2" xfId="61090"/>
    <cellStyle name="Comma [0] 5 8 6 2 2 2 2" xfId="61091"/>
    <cellStyle name="Comma [0] 5 8 6 2 2 3" xfId="61092"/>
    <cellStyle name="Comma [0] 5 8 6 2 2 4" xfId="61093"/>
    <cellStyle name="Comma [0] 5 8 6 2 2 5" xfId="61094"/>
    <cellStyle name="Comma [0] 5 8 6 2 3" xfId="61095"/>
    <cellStyle name="Comma [0] 5 8 6 2 3 2" xfId="61096"/>
    <cellStyle name="Comma [0] 5 8 6 2 4" xfId="61097"/>
    <cellStyle name="Comma [0] 5 8 6 2 4 2" xfId="61098"/>
    <cellStyle name="Comma [0] 5 8 6 2 5" xfId="61099"/>
    <cellStyle name="Comma [0] 5 8 6 3" xfId="61100"/>
    <cellStyle name="Comma [0] 5 8 6 3 2 2" xfId="61101"/>
    <cellStyle name="Comma [0] 5 8 6 3 2 2 2" xfId="61102"/>
    <cellStyle name="Comma [0] 5 8 6 3 2 3" xfId="61103"/>
    <cellStyle name="Comma [0] 5 8 6 3 2 5" xfId="61104"/>
    <cellStyle name="Comma [0] 5 8 6 3 3" xfId="61105"/>
    <cellStyle name="Comma [0] 5 8 6 3 3 2" xfId="61106"/>
    <cellStyle name="Comma [0] 5 8 6 3 4" xfId="61107"/>
    <cellStyle name="Comma [0] 5 8 6 3 4 2" xfId="61108"/>
    <cellStyle name="Comma [0] 5 8 6 4" xfId="61109"/>
    <cellStyle name="Comma [0] 5 8 6 4 2" xfId="61110"/>
    <cellStyle name="Comma [0] 5 8 6 4 2 2" xfId="61111"/>
    <cellStyle name="Comma [0] 5 8 6 4 3" xfId="61112"/>
    <cellStyle name="Comma [0] 5 8 6 4 4" xfId="61113"/>
    <cellStyle name="Comma [0] 5 8 6 5 2" xfId="61114"/>
    <cellStyle name="Comma [0] 5 8 6 5 2 2" xfId="61115"/>
    <cellStyle name="Comma [0] 5 8 6 5 4" xfId="61116"/>
    <cellStyle name="Comma [0] 5 8 6 5 5" xfId="61117"/>
    <cellStyle name="Comma [0] 5 8 6 6 2" xfId="61118"/>
    <cellStyle name="Comma [0] 5 8 6 7" xfId="61119"/>
    <cellStyle name="Comma [0] 5 8 6 7 2" xfId="61120"/>
    <cellStyle name="Comma [0] 5 8 6 8" xfId="61121"/>
    <cellStyle name="Comma [0] 5 8 6 9" xfId="61122"/>
    <cellStyle name="Comma [0] 5 8 7 2" xfId="61123"/>
    <cellStyle name="Comma [0] 5 8 7 2 2" xfId="61124"/>
    <cellStyle name="Comma [0] 5 8 7 2 2 2" xfId="61125"/>
    <cellStyle name="Comma [0] 5 8 7 2 2 2 2" xfId="61126"/>
    <cellStyle name="Comma [0] 5 8 7 2 2 3" xfId="61127"/>
    <cellStyle name="Comma [0] 5 8 7 2 2 4" xfId="61128"/>
    <cellStyle name="Comma [0] 5 8 7 2 3" xfId="61129"/>
    <cellStyle name="Comma [0] 5 8 7 2 3 2" xfId="61130"/>
    <cellStyle name="Comma [0] 5 8 7 2 4" xfId="61131"/>
    <cellStyle name="Comma [0] 5 8 7 2 4 2" xfId="61132"/>
    <cellStyle name="Comma [0] 5 8 7 3" xfId="61133"/>
    <cellStyle name="Comma [0] 5 8 7 3 2" xfId="61134"/>
    <cellStyle name="Comma [0] 5 8 7 3 2 2" xfId="61135"/>
    <cellStyle name="Comma [0] 5 8 7 3 2 3" xfId="61136"/>
    <cellStyle name="Comma [0] 5 8 7 3 3" xfId="61137"/>
    <cellStyle name="Comma [0] 5 8 7 3 3 2" xfId="61138"/>
    <cellStyle name="Comma [0] 5 8 7 3 4" xfId="61139"/>
    <cellStyle name="Comma [0] 5 8 7 3 5" xfId="61140"/>
    <cellStyle name="Comma [0] 5 8 7 4" xfId="61141"/>
    <cellStyle name="Comma [0] 5 8 7 5 2" xfId="61142"/>
    <cellStyle name="Comma [0] 5 8 7 5 2 2" xfId="61143"/>
    <cellStyle name="Comma [0] 5 8 7 5 4" xfId="61144"/>
    <cellStyle name="Comma [0] 5 8 7 5 5" xfId="61145"/>
    <cellStyle name="Comma [0] 5 8 7 6" xfId="61146"/>
    <cellStyle name="Comma [0] 5 8 7 7" xfId="61147"/>
    <cellStyle name="Comma [0] 5 8 7 7 2" xfId="61148"/>
    <cellStyle name="Comma [0] 5 8 7 8" xfId="61149"/>
    <cellStyle name="Comma [0] 5 8 8" xfId="61150"/>
    <cellStyle name="Comma [0] 5 8 8 2 2" xfId="61151"/>
    <cellStyle name="Comma [0] 5 8 8 2 2 2" xfId="61152"/>
    <cellStyle name="Comma [0] 5 8 8 2 3" xfId="61153"/>
    <cellStyle name="Comma [0] 5 8 8 2 4" xfId="61154"/>
    <cellStyle name="Comma [0] 5 8 8 3 2" xfId="61155"/>
    <cellStyle name="Comma [0] 5 8 8 4" xfId="61156"/>
    <cellStyle name="Comma [0] 5 8 8 4 2" xfId="61157"/>
    <cellStyle name="Comma [0] 5 8 8 5" xfId="61158"/>
    <cellStyle name="Comma [0] 5 8 8 6" xfId="61159"/>
    <cellStyle name="Comma [0] 5 8 8 7" xfId="61160"/>
    <cellStyle name="Comma [0] 5 8 9" xfId="61161"/>
    <cellStyle name="Comma [0] 5 8 9 2" xfId="61162"/>
    <cellStyle name="Comma [0] 5 8 9 2 2" xfId="61163"/>
    <cellStyle name="Comma [0] 5 8 9 2 2 2" xfId="61164"/>
    <cellStyle name="Comma [0] 5 8 9 2 3" xfId="61165"/>
    <cellStyle name="Comma [0] 5 8 9 2 4" xfId="61166"/>
    <cellStyle name="Comma [0] 5 8 9 2 5" xfId="61167"/>
    <cellStyle name="Comma [0] 5 8 9 3 2" xfId="61168"/>
    <cellStyle name="Comma [0] 5 8 9 4" xfId="61169"/>
    <cellStyle name="Comma [0] 5 8 9 4 2" xfId="61170"/>
    <cellStyle name="Comma [0] 5 8 9 6" xfId="61171"/>
    <cellStyle name="Comma [0] 5 9 10" xfId="61172"/>
    <cellStyle name="Currency [0] 10" xfId="61173"/>
    <cellStyle name="Currency [0] 2" xfId="61174"/>
    <cellStyle name="Currency [0] 2 2" xfId="61175"/>
    <cellStyle name="Currency [0] 2 2 3" xfId="61176"/>
    <cellStyle name="Currency [0] 2 2 4" xfId="61177"/>
    <cellStyle name="Currency [0] 2 2 5" xfId="61178"/>
    <cellStyle name="Currency [0] 3" xfId="61179"/>
    <cellStyle name="Currency [0] 3 2" xfId="61180"/>
    <cellStyle name="Currency [0] 3 2 2" xfId="61181"/>
    <cellStyle name="Currency [0] 4" xfId="61182"/>
    <cellStyle name="Currency [0] 5" xfId="61183"/>
    <cellStyle name="Currency [0] 5 2" xfId="61184"/>
    <cellStyle name="Currency [0] 5 2 2" xfId="61185"/>
    <cellStyle name="Currency [0] 6" xfId="61186"/>
    <cellStyle name="Currency [0] 6 2" xfId="61187"/>
    <cellStyle name="Currency [0] 7" xfId="61188"/>
    <cellStyle name="Currency [0] 7 2" xfId="61189"/>
    <cellStyle name="Currency [0] 8" xfId="61190"/>
    <cellStyle name="Currency [0] 9" xfId="61191"/>
    <cellStyle name="Normal 2" xfId="61192"/>
    <cellStyle name="Normal 2 2" xfId="61193"/>
    <cellStyle name="Normal 3" xfId="61194"/>
    <cellStyle name="Normal 3 2" xfId="61195"/>
    <cellStyle name="Normal 3 2 2" xfId="61196"/>
    <cellStyle name="Normal 4" xfId="61197"/>
    <cellStyle name="Normal 5" xfId="61198"/>
    <cellStyle name="Normal 5 2" xfId="61199"/>
    <cellStyle name="Normal 6" xfId="61200"/>
    <cellStyle name="Normal 6 2" xfId="61201"/>
    <cellStyle name="Normal 7" xfId="61202"/>
    <cellStyle name="Normal 7 2" xfId="61203"/>
    <cellStyle name="Normal 7 2 3" xfId="61204"/>
    <cellStyle name="Normal 7 2 4" xfId="61205"/>
    <cellStyle name="Normal 7 2 5" xfId="61206"/>
    <cellStyle name="Normal 7 3" xfId="61207"/>
    <cellStyle name="Normal 7 3 2" xfId="61208"/>
    <cellStyle name="Normal 7 4" xfId="61209"/>
    <cellStyle name="Normal 7 4 2" xfId="61210"/>
    <cellStyle name="Normal 7 6" xfId="61211"/>
    <cellStyle name="Normal 7 7" xfId="61212"/>
    <cellStyle name="Normal 8" xfId="61213"/>
    <cellStyle name="Percent 2 2 2" xfId="61214"/>
  </cellStyles>
  <dxfs count="2">
    <dxf>
      <font>
        <b val="1"/>
        <i val="0"/>
      </font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</dxfs>
  <tableStyles count="0" defaultTableStyle="TableStyleMedium9" defaultPivotStyle="PivotStyleLight16"/>
  <colors>
    <mruColors>
      <color rgb="00F5FCC8"/>
      <color rgb="00FEF6DE"/>
      <color rgb="00FBFEEC"/>
      <color rgb="000027A4"/>
      <color rgb="00002086"/>
      <color rgb="000033CC"/>
      <color rgb="00F9FE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GI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9" Type="http://schemas.openxmlformats.org/officeDocument/2006/relationships/image" Target="../media/image71.png"/><Relationship Id="rId8" Type="http://schemas.openxmlformats.org/officeDocument/2006/relationships/image" Target="../media/image70.png"/><Relationship Id="rId7" Type="http://schemas.openxmlformats.org/officeDocument/2006/relationships/image" Target="../media/image69.png"/><Relationship Id="rId6" Type="http://schemas.openxmlformats.org/officeDocument/2006/relationships/image" Target="../media/image6.GIF"/><Relationship Id="rId5" Type="http://schemas.openxmlformats.org/officeDocument/2006/relationships/image" Target="../media/image56.png"/><Relationship Id="rId4" Type="http://schemas.openxmlformats.org/officeDocument/2006/relationships/image" Target="../media/image65.png"/><Relationship Id="rId3" Type="http://schemas.openxmlformats.org/officeDocument/2006/relationships/image" Target="../media/image20.png"/><Relationship Id="rId2" Type="http://schemas.openxmlformats.org/officeDocument/2006/relationships/image" Target="../media/image4.png"/><Relationship Id="rId19" Type="http://schemas.openxmlformats.org/officeDocument/2006/relationships/image" Target="../media/image17.png"/><Relationship Id="rId18" Type="http://schemas.openxmlformats.org/officeDocument/2006/relationships/image" Target="../media/image16.png"/><Relationship Id="rId17" Type="http://schemas.openxmlformats.org/officeDocument/2006/relationships/image" Target="../media/image15.png"/><Relationship Id="rId16" Type="http://schemas.openxmlformats.org/officeDocument/2006/relationships/image" Target="../media/image74.png"/><Relationship Id="rId15" Type="http://schemas.openxmlformats.org/officeDocument/2006/relationships/image" Target="../media/image73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72.png"/><Relationship Id="rId11" Type="http://schemas.openxmlformats.org/officeDocument/2006/relationships/image" Target="../media/image50.png"/><Relationship Id="rId10" Type="http://schemas.openxmlformats.org/officeDocument/2006/relationships/image" Target="../media/image24.png"/><Relationship Id="rId1" Type="http://schemas.openxmlformats.org/officeDocument/2006/relationships/image" Target="../media/image34.GIF"/></Relationships>
</file>

<file path=xl/drawings/_rels/drawing11.xml.rels><?xml version="1.0" encoding="UTF-8" standalone="yes"?>
<Relationships xmlns="http://schemas.openxmlformats.org/package/2006/relationships"><Relationship Id="rId9" Type="http://schemas.openxmlformats.org/officeDocument/2006/relationships/image" Target="../media/image50.png"/><Relationship Id="rId8" Type="http://schemas.openxmlformats.org/officeDocument/2006/relationships/image" Target="../media/image78.png"/><Relationship Id="rId7" Type="http://schemas.openxmlformats.org/officeDocument/2006/relationships/image" Target="../media/image77.png"/><Relationship Id="rId6" Type="http://schemas.openxmlformats.org/officeDocument/2006/relationships/image" Target="../media/image6.GIF"/><Relationship Id="rId5" Type="http://schemas.openxmlformats.org/officeDocument/2006/relationships/image" Target="../media/image20.png"/><Relationship Id="rId4" Type="http://schemas.openxmlformats.org/officeDocument/2006/relationships/image" Target="../media/image4.png"/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9" Type="http://schemas.openxmlformats.org/officeDocument/2006/relationships/image" Target="../media/image17.png"/><Relationship Id="rId18" Type="http://schemas.openxmlformats.org/officeDocument/2006/relationships/image" Target="../media/image16.png"/><Relationship Id="rId17" Type="http://schemas.openxmlformats.org/officeDocument/2006/relationships/image" Target="../media/image15.png"/><Relationship Id="rId16" Type="http://schemas.openxmlformats.org/officeDocument/2006/relationships/image" Target="../media/image80.png"/><Relationship Id="rId15" Type="http://schemas.openxmlformats.org/officeDocument/2006/relationships/image" Target="../media/image12.png"/><Relationship Id="rId14" Type="http://schemas.openxmlformats.org/officeDocument/2006/relationships/image" Target="../media/image14.png"/><Relationship Id="rId13" Type="http://schemas.openxmlformats.org/officeDocument/2006/relationships/image" Target="../media/image24.png"/><Relationship Id="rId12" Type="http://schemas.openxmlformats.org/officeDocument/2006/relationships/image" Target="../media/image13.png"/><Relationship Id="rId11" Type="http://schemas.openxmlformats.org/officeDocument/2006/relationships/image" Target="../media/image79.png"/><Relationship Id="rId10" Type="http://schemas.openxmlformats.org/officeDocument/2006/relationships/image" Target="../media/image51.png"/><Relationship Id="rId1" Type="http://schemas.openxmlformats.org/officeDocument/2006/relationships/image" Target="../media/image34.GIF"/></Relationships>
</file>

<file path=xl/drawings/_rels/drawing1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5.png"/><Relationship Id="rId8" Type="http://schemas.openxmlformats.org/officeDocument/2006/relationships/image" Target="../media/image77.png"/><Relationship Id="rId7" Type="http://schemas.openxmlformats.org/officeDocument/2006/relationships/image" Target="../media/image78.png"/><Relationship Id="rId6" Type="http://schemas.openxmlformats.org/officeDocument/2006/relationships/image" Target="../media/image84.png"/><Relationship Id="rId5" Type="http://schemas.openxmlformats.org/officeDocument/2006/relationships/image" Target="../media/image83.png"/><Relationship Id="rId4" Type="http://schemas.openxmlformats.org/officeDocument/2006/relationships/image" Target="../media/image76.png"/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87.png"/><Relationship Id="rId13" Type="http://schemas.openxmlformats.org/officeDocument/2006/relationships/image" Target="../media/image12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86.png"/><Relationship Id="rId1" Type="http://schemas.openxmlformats.org/officeDocument/2006/relationships/image" Target="../media/image34.GIF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88.png"/><Relationship Id="rId7" Type="http://schemas.openxmlformats.org/officeDocument/2006/relationships/image" Target="../media/image78.png"/><Relationship Id="rId6" Type="http://schemas.openxmlformats.org/officeDocument/2006/relationships/image" Target="../media/image77.png"/><Relationship Id="rId5" Type="http://schemas.openxmlformats.org/officeDocument/2006/relationships/image" Target="../media/image6.GIF"/><Relationship Id="rId4" Type="http://schemas.openxmlformats.org/officeDocument/2006/relationships/image" Target="../media/image83.png"/><Relationship Id="rId3" Type="http://schemas.openxmlformats.org/officeDocument/2006/relationships/image" Target="../media/image76.png"/><Relationship Id="rId2" Type="http://schemas.openxmlformats.org/officeDocument/2006/relationships/image" Target="../media/image35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89.png"/><Relationship Id="rId12" Type="http://schemas.openxmlformats.org/officeDocument/2006/relationships/image" Target="../media/image12.png"/><Relationship Id="rId11" Type="http://schemas.openxmlformats.org/officeDocument/2006/relationships/image" Target="../media/image14.png"/><Relationship Id="rId10" Type="http://schemas.openxmlformats.org/officeDocument/2006/relationships/image" Target="../media/image85.png"/><Relationship Id="rId1" Type="http://schemas.openxmlformats.org/officeDocument/2006/relationships/image" Target="../media/image34.GIF"/></Relationships>
</file>

<file path=xl/drawings/_rels/drawing14.xml.rels><?xml version="1.0" encoding="UTF-8" standalone="yes"?>
<Relationships xmlns="http://schemas.openxmlformats.org/package/2006/relationships"><Relationship Id="rId9" Type="http://schemas.openxmlformats.org/officeDocument/2006/relationships/image" Target="../media/image85.png"/><Relationship Id="rId8" Type="http://schemas.openxmlformats.org/officeDocument/2006/relationships/image" Target="../media/image13.png"/><Relationship Id="rId7" Type="http://schemas.openxmlformats.org/officeDocument/2006/relationships/image" Target="../media/image92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6.GIF"/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2.png"/><Relationship Id="rId10" Type="http://schemas.openxmlformats.org/officeDocument/2006/relationships/image" Target="../media/image14.png"/><Relationship Id="rId1" Type="http://schemas.openxmlformats.org/officeDocument/2006/relationships/image" Target="../media/image34.GIF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96.png"/><Relationship Id="rId6" Type="http://schemas.openxmlformats.org/officeDocument/2006/relationships/image" Target="../media/image95.png"/><Relationship Id="rId5" Type="http://schemas.openxmlformats.org/officeDocument/2006/relationships/image" Target="../media/image94.png"/><Relationship Id="rId4" Type="http://schemas.openxmlformats.org/officeDocument/2006/relationships/image" Target="../media/image6.GIF"/><Relationship Id="rId3" Type="http://schemas.openxmlformats.org/officeDocument/2006/relationships/image" Target="../media/image20.png"/><Relationship Id="rId2" Type="http://schemas.openxmlformats.org/officeDocument/2006/relationships/image" Target="../media/image93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97.png"/><Relationship Id="rId1" Type="http://schemas.openxmlformats.org/officeDocument/2006/relationships/image" Target="../media/image34.GIF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1.png"/><Relationship Id="rId8" Type="http://schemas.openxmlformats.org/officeDocument/2006/relationships/image" Target="../media/image13.png"/><Relationship Id="rId7" Type="http://schemas.openxmlformats.org/officeDocument/2006/relationships/image" Target="../media/image100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6.GIF"/><Relationship Id="rId3" Type="http://schemas.openxmlformats.org/officeDocument/2006/relationships/image" Target="../media/image99.png"/><Relationship Id="rId2" Type="http://schemas.openxmlformats.org/officeDocument/2006/relationships/image" Target="../media/image91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03.png"/><Relationship Id="rId11" Type="http://schemas.openxmlformats.org/officeDocument/2006/relationships/image" Target="../media/image102.png"/><Relationship Id="rId10" Type="http://schemas.openxmlformats.org/officeDocument/2006/relationships/image" Target="../media/image14.png"/><Relationship Id="rId1" Type="http://schemas.openxmlformats.org/officeDocument/2006/relationships/image" Target="../media/image98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png"/><Relationship Id="rId8" Type="http://schemas.openxmlformats.org/officeDocument/2006/relationships/image" Target="../media/image105.png"/><Relationship Id="rId7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77.png"/><Relationship Id="rId3" Type="http://schemas.openxmlformats.org/officeDocument/2006/relationships/image" Target="../media/image78.png"/><Relationship Id="rId2" Type="http://schemas.openxmlformats.org/officeDocument/2006/relationships/image" Target="../media/image104.png"/><Relationship Id="rId11" Type="http://schemas.openxmlformats.org/officeDocument/2006/relationships/image" Target="../media/image17.png"/><Relationship Id="rId10" Type="http://schemas.openxmlformats.org/officeDocument/2006/relationships/image" Target="../media/image16.png"/><Relationship Id="rId1" Type="http://schemas.openxmlformats.org/officeDocument/2006/relationships/image" Target="../media/image6.GIF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108.png"/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2" Type="http://schemas.openxmlformats.org/officeDocument/2006/relationships/image" Target="../media/image17.png"/><Relationship Id="rId11" Type="http://schemas.openxmlformats.org/officeDocument/2006/relationships/image" Target="../media/image16.png"/><Relationship Id="rId10" Type="http://schemas.openxmlformats.org/officeDocument/2006/relationships/image" Target="../media/image15.png"/><Relationship Id="rId1" Type="http://schemas.openxmlformats.org/officeDocument/2006/relationships/image" Target="../media/image6.GIF"/></Relationships>
</file>

<file path=xl/drawings/_rels/drawing19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4.png"/><Relationship Id="rId7" Type="http://schemas.openxmlformats.org/officeDocument/2006/relationships/image" Target="../media/image107.png"/><Relationship Id="rId6" Type="http://schemas.openxmlformats.org/officeDocument/2006/relationships/image" Target="../media/image13.png"/><Relationship Id="rId5" Type="http://schemas.openxmlformats.org/officeDocument/2006/relationships/image" Target="../media/image109.png"/><Relationship Id="rId4" Type="http://schemas.openxmlformats.org/officeDocument/2006/relationships/image" Target="../media/image78.png"/><Relationship Id="rId3" Type="http://schemas.openxmlformats.org/officeDocument/2006/relationships/image" Target="../media/image77.png"/><Relationship Id="rId2" Type="http://schemas.openxmlformats.org/officeDocument/2006/relationships/image" Target="../media/image10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10.png"/><Relationship Id="rId1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23.png"/><Relationship Id="rId7" Type="http://schemas.openxmlformats.org/officeDocument/2006/relationships/image" Target="../media/image22.png"/><Relationship Id="rId6" Type="http://schemas.openxmlformats.org/officeDocument/2006/relationships/image" Target="../media/image6.GIF"/><Relationship Id="rId5" Type="http://schemas.openxmlformats.org/officeDocument/2006/relationships/image" Target="../media/image21.png"/><Relationship Id="rId4" Type="http://schemas.openxmlformats.org/officeDocument/2006/relationships/image" Target="../media/image4.png"/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24.png"/><Relationship Id="rId10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108.png"/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6.GI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7.png"/><Relationship Id="rId8" Type="http://schemas.openxmlformats.org/officeDocument/2006/relationships/image" Target="../media/image23.png"/><Relationship Id="rId7" Type="http://schemas.openxmlformats.org/officeDocument/2006/relationships/image" Target="../media/image22.png"/><Relationship Id="rId6" Type="http://schemas.openxmlformats.org/officeDocument/2006/relationships/image" Target="../media/image6.GIF"/><Relationship Id="rId5" Type="http://schemas.openxmlformats.org/officeDocument/2006/relationships/image" Target="../media/image26.png"/><Relationship Id="rId4" Type="http://schemas.openxmlformats.org/officeDocument/2006/relationships/image" Target="../media/image4.png"/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28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3.png"/><Relationship Id="rId8" Type="http://schemas.openxmlformats.org/officeDocument/2006/relationships/image" Target="../media/image22.png"/><Relationship Id="rId7" Type="http://schemas.openxmlformats.org/officeDocument/2006/relationships/image" Target="../media/image6.GIF"/><Relationship Id="rId6" Type="http://schemas.openxmlformats.org/officeDocument/2006/relationships/image" Target="../media/image4.png"/><Relationship Id="rId5" Type="http://schemas.openxmlformats.org/officeDocument/2006/relationships/image" Target="../media/image20.png"/><Relationship Id="rId4" Type="http://schemas.openxmlformats.org/officeDocument/2006/relationships/image" Target="../media/image29.png"/><Relationship Id="rId3" Type="http://schemas.openxmlformats.org/officeDocument/2006/relationships/image" Target="../media/image1.GIF"/><Relationship Id="rId2" Type="http://schemas.openxmlformats.org/officeDocument/2006/relationships/image" Target="../media/image25.png"/><Relationship Id="rId19" Type="http://schemas.openxmlformats.org/officeDocument/2006/relationships/image" Target="../media/image17.png"/><Relationship Id="rId18" Type="http://schemas.openxmlformats.org/officeDocument/2006/relationships/image" Target="../media/image16.png"/><Relationship Id="rId17" Type="http://schemas.openxmlformats.org/officeDocument/2006/relationships/image" Target="../media/image15.png"/><Relationship Id="rId16" Type="http://schemas.openxmlformats.org/officeDocument/2006/relationships/image" Target="../media/image14.png"/><Relationship Id="rId15" Type="http://schemas.openxmlformats.org/officeDocument/2006/relationships/image" Target="../media/image31.png"/><Relationship Id="rId14" Type="http://schemas.openxmlformats.org/officeDocument/2006/relationships/image" Target="../media/image28.png"/><Relationship Id="rId13" Type="http://schemas.openxmlformats.org/officeDocument/2006/relationships/image" Target="../media/image2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30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image" Target="../media/image6.GIF"/><Relationship Id="rId4" Type="http://schemas.openxmlformats.org/officeDocument/2006/relationships/image" Target="../media/image33.png"/><Relationship Id="rId3" Type="http://schemas.openxmlformats.org/officeDocument/2006/relationships/image" Target="../media/image4.png"/><Relationship Id="rId2" Type="http://schemas.openxmlformats.org/officeDocument/2006/relationships/image" Target="../media/image20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28.png"/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6.GIF"/><Relationship Id="rId8" Type="http://schemas.openxmlformats.org/officeDocument/2006/relationships/image" Target="../media/image4.png"/><Relationship Id="rId7" Type="http://schemas.openxmlformats.org/officeDocument/2006/relationships/image" Target="../media/image2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1.GIF"/><Relationship Id="rId3" Type="http://schemas.openxmlformats.org/officeDocument/2006/relationships/image" Target="../media/image36.png"/><Relationship Id="rId22" Type="http://schemas.openxmlformats.org/officeDocument/2006/relationships/image" Target="../media/image17.png"/><Relationship Id="rId21" Type="http://schemas.openxmlformats.org/officeDocument/2006/relationships/image" Target="../media/image16.png"/><Relationship Id="rId20" Type="http://schemas.openxmlformats.org/officeDocument/2006/relationships/image" Target="../media/image15.png"/><Relationship Id="rId2" Type="http://schemas.openxmlformats.org/officeDocument/2006/relationships/image" Target="../media/image35.png"/><Relationship Id="rId19" Type="http://schemas.openxmlformats.org/officeDocument/2006/relationships/image" Target="../media/image14.png"/><Relationship Id="rId18" Type="http://schemas.openxmlformats.org/officeDocument/2006/relationships/image" Target="../media/image44.png"/><Relationship Id="rId17" Type="http://schemas.openxmlformats.org/officeDocument/2006/relationships/image" Target="../media/image43.png"/><Relationship Id="rId16" Type="http://schemas.openxmlformats.org/officeDocument/2006/relationships/image" Target="../media/image28.png"/><Relationship Id="rId15" Type="http://schemas.openxmlformats.org/officeDocument/2006/relationships/image" Target="../media/image13.png"/><Relationship Id="rId14" Type="http://schemas.openxmlformats.org/officeDocument/2006/relationships/image" Target="../media/image12.png"/><Relationship Id="rId13" Type="http://schemas.openxmlformats.org/officeDocument/2006/relationships/image" Target="../media/image42.png"/><Relationship Id="rId12" Type="http://schemas.openxmlformats.org/officeDocument/2006/relationships/image" Target="../media/image41.png"/><Relationship Id="rId11" Type="http://schemas.openxmlformats.org/officeDocument/2006/relationships/image" Target="../media/image40.png"/><Relationship Id="rId10" Type="http://schemas.openxmlformats.org/officeDocument/2006/relationships/image" Target="../media/image39.png"/><Relationship Id="rId1" Type="http://schemas.openxmlformats.org/officeDocument/2006/relationships/image" Target="../media/image34.GIF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png"/><Relationship Id="rId8" Type="http://schemas.openxmlformats.org/officeDocument/2006/relationships/image" Target="../media/image4.png"/><Relationship Id="rId7" Type="http://schemas.openxmlformats.org/officeDocument/2006/relationships/image" Target="../media/image20.png"/><Relationship Id="rId6" Type="http://schemas.openxmlformats.org/officeDocument/2006/relationships/image" Target="../media/image48.png"/><Relationship Id="rId5" Type="http://schemas.openxmlformats.org/officeDocument/2006/relationships/image" Target="../media/image37.png"/><Relationship Id="rId4" Type="http://schemas.openxmlformats.org/officeDocument/2006/relationships/image" Target="../media/image1.GIF"/><Relationship Id="rId3" Type="http://schemas.openxmlformats.org/officeDocument/2006/relationships/image" Target="../media/image47.png"/><Relationship Id="rId21" Type="http://schemas.openxmlformats.org/officeDocument/2006/relationships/image" Target="../media/image17.png"/><Relationship Id="rId20" Type="http://schemas.openxmlformats.org/officeDocument/2006/relationships/image" Target="../media/image16.png"/><Relationship Id="rId2" Type="http://schemas.openxmlformats.org/officeDocument/2006/relationships/image" Target="../media/image46.png"/><Relationship Id="rId19" Type="http://schemas.openxmlformats.org/officeDocument/2006/relationships/image" Target="../media/image15.png"/><Relationship Id="rId18" Type="http://schemas.openxmlformats.org/officeDocument/2006/relationships/image" Target="../media/image54.png"/><Relationship Id="rId17" Type="http://schemas.openxmlformats.org/officeDocument/2006/relationships/image" Target="../media/image14.png"/><Relationship Id="rId16" Type="http://schemas.openxmlformats.org/officeDocument/2006/relationships/image" Target="../media/image13.png"/><Relationship Id="rId15" Type="http://schemas.openxmlformats.org/officeDocument/2006/relationships/image" Target="../media/image12.png"/><Relationship Id="rId14" Type="http://schemas.openxmlformats.org/officeDocument/2006/relationships/image" Target="../media/image53.png"/><Relationship Id="rId13" Type="http://schemas.openxmlformats.org/officeDocument/2006/relationships/image" Target="../media/image24.png"/><Relationship Id="rId12" Type="http://schemas.openxmlformats.org/officeDocument/2006/relationships/image" Target="../media/image52.png"/><Relationship Id="rId11" Type="http://schemas.openxmlformats.org/officeDocument/2006/relationships/image" Target="../media/image51.png"/><Relationship Id="rId10" Type="http://schemas.openxmlformats.org/officeDocument/2006/relationships/image" Target="../media/image50.png"/><Relationship Id="rId1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50.png"/><Relationship Id="rId7" Type="http://schemas.openxmlformats.org/officeDocument/2006/relationships/image" Target="../media/image49.png"/><Relationship Id="rId6" Type="http://schemas.openxmlformats.org/officeDocument/2006/relationships/image" Target="../media/image20.png"/><Relationship Id="rId5" Type="http://schemas.openxmlformats.org/officeDocument/2006/relationships/image" Target="../media/image4.png"/><Relationship Id="rId4" Type="http://schemas.openxmlformats.org/officeDocument/2006/relationships/image" Target="../media/image57.png"/><Relationship Id="rId3" Type="http://schemas.openxmlformats.org/officeDocument/2006/relationships/image" Target="../media/image56.png"/><Relationship Id="rId22" Type="http://schemas.openxmlformats.org/officeDocument/2006/relationships/image" Target="../media/image17.png"/><Relationship Id="rId21" Type="http://schemas.openxmlformats.org/officeDocument/2006/relationships/image" Target="../media/image16.png"/><Relationship Id="rId20" Type="http://schemas.openxmlformats.org/officeDocument/2006/relationships/image" Target="../media/image63.png"/><Relationship Id="rId2" Type="http://schemas.openxmlformats.org/officeDocument/2006/relationships/image" Target="../media/image55.png"/><Relationship Id="rId19" Type="http://schemas.openxmlformats.org/officeDocument/2006/relationships/image" Target="../media/image15.png"/><Relationship Id="rId18" Type="http://schemas.openxmlformats.org/officeDocument/2006/relationships/image" Target="../media/image62.png"/><Relationship Id="rId17" Type="http://schemas.openxmlformats.org/officeDocument/2006/relationships/image" Target="../media/image61.png"/><Relationship Id="rId16" Type="http://schemas.openxmlformats.org/officeDocument/2006/relationships/image" Target="../media/image14.png"/><Relationship Id="rId15" Type="http://schemas.openxmlformats.org/officeDocument/2006/relationships/image" Target="../media/image13.png"/><Relationship Id="rId14" Type="http://schemas.openxmlformats.org/officeDocument/2006/relationships/image" Target="../media/image12.png"/><Relationship Id="rId13" Type="http://schemas.openxmlformats.org/officeDocument/2006/relationships/image" Target="../media/image60.png"/><Relationship Id="rId12" Type="http://schemas.openxmlformats.org/officeDocument/2006/relationships/image" Target="../media/image59.png"/><Relationship Id="rId11" Type="http://schemas.openxmlformats.org/officeDocument/2006/relationships/image" Target="../media/image58.png"/><Relationship Id="rId10" Type="http://schemas.openxmlformats.org/officeDocument/2006/relationships/image" Target="../media/image52.png"/><Relationship Id="rId1" Type="http://schemas.openxmlformats.org/officeDocument/2006/relationships/image" Target="../media/image34.GIF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50.png"/><Relationship Id="rId7" Type="http://schemas.openxmlformats.org/officeDocument/2006/relationships/image" Target="../media/image6.GIF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4.png"/><Relationship Id="rId3" Type="http://schemas.openxmlformats.org/officeDocument/2006/relationships/image" Target="../media/image20.png"/><Relationship Id="rId2" Type="http://schemas.openxmlformats.org/officeDocument/2006/relationships/image" Target="../media/image64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4.png"/><Relationship Id="rId14" Type="http://schemas.openxmlformats.org/officeDocument/2006/relationships/image" Target="../media/image15.png"/><Relationship Id="rId13" Type="http://schemas.openxmlformats.org/officeDocument/2006/relationships/image" Target="../media/image68.png"/><Relationship Id="rId12" Type="http://schemas.openxmlformats.org/officeDocument/2006/relationships/image" Target="../media/image67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4.GI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38</xdr:col>
      <xdr:colOff>359721</xdr:colOff>
      <xdr:row>337</xdr:row>
      <xdr:rowOff>91887</xdr:rowOff>
    </xdr:from>
    <xdr:to>
      <xdr:col>41</xdr:col>
      <xdr:colOff>162128</xdr:colOff>
      <xdr:row>346</xdr:row>
      <xdr:rowOff>64262</xdr:rowOff>
    </xdr:to>
    <xdr:pic>
      <xdr:nvPicPr>
        <xdr:cNvPr id="7" name="Picture 6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4610" y="89550875"/>
          <a:ext cx="1631315" cy="2132965"/>
        </a:xfrm>
        <a:prstGeom prst="rect">
          <a:avLst/>
        </a:prstGeom>
      </xdr:spPr>
    </xdr:pic>
    <xdr:clientData/>
  </xdr:twoCellAnchor>
  <xdr:twoCellAnchor editAs="oneCell">
    <xdr:from>
      <xdr:col>38</xdr:col>
      <xdr:colOff>289560</xdr:colOff>
      <xdr:row>49</xdr:row>
      <xdr:rowOff>172720</xdr:rowOff>
    </xdr:from>
    <xdr:to>
      <xdr:col>40</xdr:col>
      <xdr:colOff>581858</xdr:colOff>
      <xdr:row>57</xdr:row>
      <xdr:rowOff>146381</xdr:rowOff>
    </xdr:to>
    <xdr:pic>
      <xdr:nvPicPr>
        <xdr:cNvPr id="2" name="Picture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4760" y="14092555"/>
          <a:ext cx="1511300" cy="1710690"/>
        </a:xfrm>
        <a:prstGeom prst="rect">
          <a:avLst/>
        </a:prstGeom>
      </xdr:spPr>
    </xdr:pic>
    <xdr:clientData/>
  </xdr:twoCellAnchor>
  <xdr:twoCellAnchor>
    <xdr:from>
      <xdr:col>40</xdr:col>
      <xdr:colOff>24994</xdr:colOff>
      <xdr:row>345</xdr:row>
      <xdr:rowOff>77686</xdr:rowOff>
    </xdr:from>
    <xdr:to>
      <xdr:col>45</xdr:col>
      <xdr:colOff>473209</xdr:colOff>
      <xdr:row>349</xdr:row>
      <xdr:rowOff>1117442</xdr:rowOff>
    </xdr:to>
    <xdr:sp>
      <xdr:nvSpPr>
        <xdr:cNvPr id="4" name="TextBox 3"/>
        <xdr:cNvSpPr txBox="1"/>
      </xdr:nvSpPr>
      <xdr:spPr>
        <a:xfrm>
          <a:off x="16179165" y="91480005"/>
          <a:ext cx="3496310" cy="18453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Mengetahui :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Ketua Pengadilan Tinggi Agama Padang,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Drs. H. ZEIN AHSAN, M.H.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NIP. 19550826 198203 1 004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37</xdr:col>
      <xdr:colOff>573594</xdr:colOff>
      <xdr:row>344</xdr:row>
      <xdr:rowOff>82821</xdr:rowOff>
    </xdr:from>
    <xdr:to>
      <xdr:col>43</xdr:col>
      <xdr:colOff>437812</xdr:colOff>
      <xdr:row>349</xdr:row>
      <xdr:rowOff>919917</xdr:rowOff>
    </xdr:to>
    <xdr:sp>
      <xdr:nvSpPr>
        <xdr:cNvPr id="5" name="TextBox 4"/>
        <xdr:cNvSpPr txBox="1"/>
      </xdr:nvSpPr>
      <xdr:spPr>
        <a:xfrm>
          <a:off x="14899005" y="91180285"/>
          <a:ext cx="3521710" cy="1947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Padang, 31 Oktober  2019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Panitera PTA. Padang,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Drs.H. MISBAHUL MUNIR, SH.,MH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NIP. 19620213 199103 1 006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35</xdr:col>
      <xdr:colOff>40672</xdr:colOff>
      <xdr:row>344</xdr:row>
      <xdr:rowOff>100349</xdr:rowOff>
    </xdr:from>
    <xdr:to>
      <xdr:col>39</xdr:col>
      <xdr:colOff>132537</xdr:colOff>
      <xdr:row>349</xdr:row>
      <xdr:rowOff>226185</xdr:rowOff>
    </xdr:to>
    <xdr:pic>
      <xdr:nvPicPr>
        <xdr:cNvPr id="9" name="Picture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040" y="91198065"/>
          <a:ext cx="2529840" cy="1236345"/>
        </a:xfrm>
        <a:prstGeom prst="rect">
          <a:avLst/>
        </a:prstGeom>
      </xdr:spPr>
    </xdr:pic>
    <xdr:clientData/>
  </xdr:twoCellAnchor>
  <xdr:oneCellAnchor>
    <xdr:from>
      <xdr:col>35</xdr:col>
      <xdr:colOff>384401</xdr:colOff>
      <xdr:row>403</xdr:row>
      <xdr:rowOff>205807</xdr:rowOff>
    </xdr:from>
    <xdr:ext cx="1632858" cy="1756660"/>
    <xdr:pic>
      <xdr:nvPicPr>
        <xdr:cNvPr id="13" name="Picture 12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575" y="107461050"/>
          <a:ext cx="1632585" cy="1756410"/>
        </a:xfrm>
        <a:prstGeom prst="rect">
          <a:avLst/>
        </a:prstGeom>
      </xdr:spPr>
    </xdr:pic>
    <xdr:clientData/>
  </xdr:oneCellAnchor>
  <xdr:twoCellAnchor editAs="oneCell">
    <xdr:from>
      <xdr:col>35</xdr:col>
      <xdr:colOff>288131</xdr:colOff>
      <xdr:row>28</xdr:row>
      <xdr:rowOff>173363</xdr:rowOff>
    </xdr:from>
    <xdr:to>
      <xdr:col>39</xdr:col>
      <xdr:colOff>501223</xdr:colOff>
      <xdr:row>34</xdr:row>
      <xdr:rowOff>145535</xdr:rowOff>
    </xdr:to>
    <xdr:pic>
      <xdr:nvPicPr>
        <xdr:cNvPr id="16" name="Picture 15"/>
        <xdr:cNvPicPr>
          <a:picLocks noChangeAspect="1"/>
        </xdr:cNvPicPr>
      </xdr:nvPicPr>
      <xdr:blipFill>
        <a:blip r:embed="rId5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4055" y="7930515"/>
          <a:ext cx="2651760" cy="1269365"/>
        </a:xfrm>
        <a:prstGeom prst="rect">
          <a:avLst/>
        </a:prstGeom>
      </xdr:spPr>
    </xdr:pic>
    <xdr:clientData/>
  </xdr:twoCellAnchor>
  <xdr:twoCellAnchor editAs="oneCell">
    <xdr:from>
      <xdr:col>43</xdr:col>
      <xdr:colOff>454025</xdr:colOff>
      <xdr:row>22</xdr:row>
      <xdr:rowOff>49656</xdr:rowOff>
    </xdr:from>
    <xdr:to>
      <xdr:col>46</xdr:col>
      <xdr:colOff>6350</xdr:colOff>
      <xdr:row>28</xdr:row>
      <xdr:rowOff>180975</xdr:rowOff>
    </xdr:to>
    <xdr:pic>
      <xdr:nvPicPr>
        <xdr:cNvPr id="18" name="Picture 17"/>
        <xdr:cNvPicPr>
          <a:picLocks noChangeAspect="1"/>
        </xdr:cNvPicPr>
      </xdr:nvPicPr>
      <xdr:blipFill>
        <a:blip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7225" y="6435090"/>
          <a:ext cx="1381125" cy="1503045"/>
        </a:xfrm>
        <a:prstGeom prst="rect">
          <a:avLst/>
        </a:prstGeom>
      </xdr:spPr>
    </xdr:pic>
    <xdr:clientData/>
  </xdr:twoCellAnchor>
  <xdr:twoCellAnchor editAs="oneCell">
    <xdr:from>
      <xdr:col>37</xdr:col>
      <xdr:colOff>441960</xdr:colOff>
      <xdr:row>185</xdr:row>
      <xdr:rowOff>150495</xdr:rowOff>
    </xdr:from>
    <xdr:to>
      <xdr:col>40</xdr:col>
      <xdr:colOff>305387</xdr:colOff>
      <xdr:row>194</xdr:row>
      <xdr:rowOff>55133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7560" y="50063400"/>
          <a:ext cx="1691640" cy="1858645"/>
        </a:xfrm>
        <a:prstGeom prst="rect">
          <a:avLst/>
        </a:prstGeom>
      </xdr:spPr>
    </xdr:pic>
    <xdr:clientData/>
  </xdr:twoCellAnchor>
  <xdr:twoCellAnchor editAs="oneCell">
    <xdr:from>
      <xdr:col>39</xdr:col>
      <xdr:colOff>52070</xdr:colOff>
      <xdr:row>227</xdr:row>
      <xdr:rowOff>66040</xdr:rowOff>
    </xdr:from>
    <xdr:to>
      <xdr:col>41</xdr:col>
      <xdr:colOff>262741</xdr:colOff>
      <xdr:row>234</xdr:row>
      <xdr:rowOff>112263</xdr:rowOff>
    </xdr:to>
    <xdr:pic>
      <xdr:nvPicPr>
        <xdr:cNvPr id="17" name="Picture 1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6870" y="60702190"/>
          <a:ext cx="1429385" cy="1565910"/>
        </a:xfrm>
        <a:prstGeom prst="rect">
          <a:avLst/>
        </a:prstGeom>
      </xdr:spPr>
    </xdr:pic>
    <xdr:clientData/>
  </xdr:twoCellAnchor>
  <xdr:twoCellAnchor editAs="oneCell">
    <xdr:from>
      <xdr:col>39</xdr:col>
      <xdr:colOff>208280</xdr:colOff>
      <xdr:row>218</xdr:row>
      <xdr:rowOff>203835</xdr:rowOff>
    </xdr:from>
    <xdr:to>
      <xdr:col>42</xdr:col>
      <xdr:colOff>546698</xdr:colOff>
      <xdr:row>224</xdr:row>
      <xdr:rowOff>162567</xdr:rowOff>
    </xdr:to>
    <xdr:pic>
      <xdr:nvPicPr>
        <xdr:cNvPr id="19" name="Picture 1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3080" y="58885455"/>
          <a:ext cx="2166620" cy="1261745"/>
        </a:xfrm>
        <a:prstGeom prst="rect">
          <a:avLst/>
        </a:prstGeom>
      </xdr:spPr>
    </xdr:pic>
    <xdr:clientData/>
  </xdr:twoCellAnchor>
  <xdr:twoCellAnchor editAs="oneCell">
    <xdr:from>
      <xdr:col>40</xdr:col>
      <xdr:colOff>370728</xdr:colOff>
      <xdr:row>254</xdr:row>
      <xdr:rowOff>140075</xdr:rowOff>
    </xdr:from>
    <xdr:to>
      <xdr:col>42</xdr:col>
      <xdr:colOff>568699</xdr:colOff>
      <xdr:row>261</xdr:row>
      <xdr:rowOff>200267</xdr:rowOff>
    </xdr:to>
    <xdr:pic>
      <xdr:nvPicPr>
        <xdr:cNvPr id="20" name="Picture 19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4605" y="68268215"/>
          <a:ext cx="1417320" cy="1580515"/>
        </a:xfrm>
        <a:prstGeom prst="rect">
          <a:avLst/>
        </a:prstGeom>
      </xdr:spPr>
    </xdr:pic>
    <xdr:clientData/>
  </xdr:twoCellAnchor>
  <xdr:twoCellAnchor editAs="oneCell">
    <xdr:from>
      <xdr:col>40</xdr:col>
      <xdr:colOff>109220</xdr:colOff>
      <xdr:row>266</xdr:row>
      <xdr:rowOff>171450</xdr:rowOff>
    </xdr:from>
    <xdr:to>
      <xdr:col>43</xdr:col>
      <xdr:colOff>446517</xdr:colOff>
      <xdr:row>272</xdr:row>
      <xdr:rowOff>125923</xdr:rowOff>
    </xdr:to>
    <xdr:pic>
      <xdr:nvPicPr>
        <xdr:cNvPr id="21" name="Picture 2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3620" y="70906005"/>
          <a:ext cx="2165985" cy="1257300"/>
        </a:xfrm>
        <a:prstGeom prst="rect">
          <a:avLst/>
        </a:prstGeom>
      </xdr:spPr>
    </xdr:pic>
    <xdr:clientData/>
  </xdr:twoCellAnchor>
  <xdr:twoCellAnchor editAs="oneCell">
    <xdr:from>
      <xdr:col>38</xdr:col>
      <xdr:colOff>475317</xdr:colOff>
      <xdr:row>296</xdr:row>
      <xdr:rowOff>194235</xdr:rowOff>
    </xdr:from>
    <xdr:to>
      <xdr:col>41</xdr:col>
      <xdr:colOff>69104</xdr:colOff>
      <xdr:row>304</xdr:row>
      <xdr:rowOff>48053</xdr:rowOff>
    </xdr:to>
    <xdr:pic>
      <xdr:nvPicPr>
        <xdr:cNvPr id="22" name="Picture 2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80" y="79100680"/>
          <a:ext cx="1422400" cy="1591310"/>
        </a:xfrm>
        <a:prstGeom prst="rect">
          <a:avLst/>
        </a:prstGeom>
      </xdr:spPr>
    </xdr:pic>
    <xdr:clientData/>
  </xdr:twoCellAnchor>
  <xdr:twoCellAnchor editAs="oneCell">
    <xdr:from>
      <xdr:col>39</xdr:col>
      <xdr:colOff>227330</xdr:colOff>
      <xdr:row>297</xdr:row>
      <xdr:rowOff>183515</xdr:rowOff>
    </xdr:from>
    <xdr:to>
      <xdr:col>42</xdr:col>
      <xdr:colOff>565748</xdr:colOff>
      <xdr:row>303</xdr:row>
      <xdr:rowOff>142246</xdr:rowOff>
    </xdr:to>
    <xdr:pic>
      <xdr:nvPicPr>
        <xdr:cNvPr id="23" name="Picture 22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2130" y="79307690"/>
          <a:ext cx="2166620" cy="1261745"/>
        </a:xfrm>
        <a:prstGeom prst="rect">
          <a:avLst/>
        </a:prstGeom>
      </xdr:spPr>
    </xdr:pic>
    <xdr:clientData/>
  </xdr:twoCellAnchor>
  <xdr:twoCellAnchor editAs="oneCell">
    <xdr:from>
      <xdr:col>37</xdr:col>
      <xdr:colOff>146050</xdr:colOff>
      <xdr:row>363</xdr:row>
      <xdr:rowOff>171450</xdr:rowOff>
    </xdr:from>
    <xdr:to>
      <xdr:col>39</xdr:col>
      <xdr:colOff>310187</xdr:colOff>
      <xdr:row>370</xdr:row>
      <xdr:rowOff>167668</xdr:rowOff>
    </xdr:to>
    <xdr:pic>
      <xdr:nvPicPr>
        <xdr:cNvPr id="24" name="Picture 23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1650" y="97081975"/>
          <a:ext cx="1383030" cy="1516380"/>
        </a:xfrm>
        <a:prstGeom prst="rect">
          <a:avLst/>
        </a:prstGeom>
      </xdr:spPr>
    </xdr:pic>
    <xdr:clientData/>
  </xdr:twoCellAnchor>
  <xdr:twoCellAnchor editAs="oneCell">
    <xdr:from>
      <xdr:col>37</xdr:col>
      <xdr:colOff>378460</xdr:colOff>
      <xdr:row>361</xdr:row>
      <xdr:rowOff>95885</xdr:rowOff>
    </xdr:from>
    <xdr:to>
      <xdr:col>41</xdr:col>
      <xdr:colOff>107278</xdr:colOff>
      <xdr:row>367</xdr:row>
      <xdr:rowOff>49854</xdr:rowOff>
    </xdr:to>
    <xdr:pic>
      <xdr:nvPicPr>
        <xdr:cNvPr id="25" name="Picture 24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4060" y="96572070"/>
          <a:ext cx="2166620" cy="1256665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140</xdr:row>
      <xdr:rowOff>7620</xdr:rowOff>
    </xdr:from>
    <xdr:to>
      <xdr:col>43</xdr:col>
      <xdr:colOff>74295</xdr:colOff>
      <xdr:row>140</xdr:row>
      <xdr:rowOff>1731645</xdr:rowOff>
    </xdr:to>
    <xdr:grpSp>
      <xdr:nvGrpSpPr>
        <xdr:cNvPr id="3" name="Group 2"/>
        <xdr:cNvGrpSpPr/>
      </xdr:nvGrpSpPr>
      <xdr:grpSpPr>
        <a:xfrm>
          <a:off x="16202025" y="36838890"/>
          <a:ext cx="1855470" cy="1724025"/>
          <a:chOff x="0" y="0"/>
          <a:chExt cx="1928613" cy="1744035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36</xdr:col>
      <xdr:colOff>355145</xdr:colOff>
      <xdr:row>16</xdr:row>
      <xdr:rowOff>184512</xdr:rowOff>
    </xdr:from>
    <xdr:to>
      <xdr:col>40</xdr:col>
      <xdr:colOff>170814</xdr:colOff>
      <xdr:row>26</xdr:row>
      <xdr:rowOff>58783</xdr:rowOff>
    </xdr:to>
    <xdr:grpSp>
      <xdr:nvGrpSpPr>
        <xdr:cNvPr id="11" name="Group 10"/>
        <xdr:cNvGrpSpPr/>
      </xdr:nvGrpSpPr>
      <xdr:grpSpPr>
        <a:xfrm>
          <a:off x="14070965" y="5266690"/>
          <a:ext cx="2253615" cy="2114550"/>
          <a:chOff x="-403497" y="-317082"/>
          <a:chExt cx="2332110" cy="2073256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37</xdr:col>
      <xdr:colOff>6803</xdr:colOff>
      <xdr:row>14</xdr:row>
      <xdr:rowOff>63409</xdr:rowOff>
    </xdr:from>
    <xdr:to>
      <xdr:col>40</xdr:col>
      <xdr:colOff>521243</xdr:colOff>
      <xdr:row>22</xdr:row>
      <xdr:rowOff>161562</xdr:rowOff>
    </xdr:to>
    <xdr:pic>
      <xdr:nvPicPr>
        <xdr:cNvPr id="26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331950" y="4711065"/>
          <a:ext cx="2343150" cy="1835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35</xdr:col>
      <xdr:colOff>460557</xdr:colOff>
      <xdr:row>52</xdr:row>
      <xdr:rowOff>147411</xdr:rowOff>
    </xdr:from>
    <xdr:to>
      <xdr:col>41</xdr:col>
      <xdr:colOff>398599</xdr:colOff>
      <xdr:row>65</xdr:row>
      <xdr:rowOff>97881</xdr:rowOff>
    </xdr:to>
    <xdr:pic>
      <xdr:nvPicPr>
        <xdr:cNvPr id="27" name="Picture 12" descr="IMG20220311153838-removebg-preview (1)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 rot="5400000">
          <a:off x="13977620" y="14307185"/>
          <a:ext cx="2773680" cy="3596005"/>
        </a:xfrm>
        <a:prstGeom prst="rect">
          <a:avLst/>
        </a:prstGeom>
      </xdr:spPr>
    </xdr:pic>
    <xdr:clientData/>
  </xdr:twoCellAnchor>
  <xdr:twoCellAnchor>
    <xdr:from>
      <xdr:col>36</xdr:col>
      <xdr:colOff>53340</xdr:colOff>
      <xdr:row>45</xdr:row>
      <xdr:rowOff>205740</xdr:rowOff>
    </xdr:from>
    <xdr:to>
      <xdr:col>41</xdr:col>
      <xdr:colOff>400050</xdr:colOff>
      <xdr:row>55</xdr:row>
      <xdr:rowOff>193040</xdr:rowOff>
    </xdr:to>
    <xdr:grpSp>
      <xdr:nvGrpSpPr>
        <xdr:cNvPr id="28" name="Group 27"/>
        <xdr:cNvGrpSpPr/>
      </xdr:nvGrpSpPr>
      <xdr:grpSpPr>
        <a:xfrm>
          <a:off x="13769340" y="13256895"/>
          <a:ext cx="3394710" cy="2159000"/>
          <a:chOff x="-403497" y="-344344"/>
          <a:chExt cx="3509283" cy="2073256"/>
        </a:xfrm>
      </xdr:grpSpPr>
      <xdr:pic>
        <xdr:nvPicPr>
          <xdr:cNvPr id="29" name="Picture 28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1331" y="-342996"/>
            <a:ext cx="1354455" cy="1308100"/>
          </a:xfrm>
          <a:prstGeom prst="rect">
            <a:avLst/>
          </a:prstGeom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44344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37</xdr:col>
      <xdr:colOff>53975</xdr:colOff>
      <xdr:row>132</xdr:row>
      <xdr:rowOff>95250</xdr:rowOff>
    </xdr:from>
    <xdr:to>
      <xdr:col>40</xdr:col>
      <xdr:colOff>532130</xdr:colOff>
      <xdr:row>140</xdr:row>
      <xdr:rowOff>270510</xdr:rowOff>
    </xdr:to>
    <xdr:pic>
      <xdr:nvPicPr>
        <xdr:cNvPr id="31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379575" y="35293935"/>
          <a:ext cx="2306955" cy="18078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991235</xdr:colOff>
      <xdr:row>88</xdr:row>
      <xdr:rowOff>173355</xdr:rowOff>
    </xdr:from>
    <xdr:to>
      <xdr:col>8</xdr:col>
      <xdr:colOff>202565</xdr:colOff>
      <xdr:row>97</xdr:row>
      <xdr:rowOff>22860</xdr:rowOff>
    </xdr:to>
    <xdr:pic>
      <xdr:nvPicPr>
        <xdr:cNvPr id="10" name="Gambar 2" descr="ttd ketua pelmizar (3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53185" y="24164925"/>
          <a:ext cx="2897505" cy="1804035"/>
        </a:xfrm>
        <a:prstGeom prst="rect">
          <a:avLst/>
        </a:prstGeom>
      </xdr:spPr>
    </xdr:pic>
    <xdr:clientData/>
  </xdr:twoCellAnchor>
  <xdr:twoCellAnchor>
    <xdr:from>
      <xdr:col>29</xdr:col>
      <xdr:colOff>132715</xdr:colOff>
      <xdr:row>94</xdr:row>
      <xdr:rowOff>147320</xdr:rowOff>
    </xdr:from>
    <xdr:to>
      <xdr:col>36</xdr:col>
      <xdr:colOff>126365</xdr:colOff>
      <xdr:row>97</xdr:row>
      <xdr:rowOff>99060</xdr:rowOff>
    </xdr:to>
    <xdr:pic>
      <xdr:nvPicPr>
        <xdr:cNvPr id="32" name="Gambar 1" descr="Panitera syafruddin new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257915" y="25441910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86</xdr:row>
      <xdr:rowOff>167005</xdr:rowOff>
    </xdr:from>
    <xdr:to>
      <xdr:col>3</xdr:col>
      <xdr:colOff>143510</xdr:colOff>
      <xdr:row>96</xdr:row>
      <xdr:rowOff>184785</xdr:rowOff>
    </xdr:to>
    <xdr:pic>
      <xdr:nvPicPr>
        <xdr:cNvPr id="33" name="Picture 29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724235"/>
          <a:ext cx="1638935" cy="2189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551447</xdr:colOff>
      <xdr:row>95</xdr:row>
      <xdr:rowOff>37597</xdr:rowOff>
    </xdr:from>
    <xdr:to>
      <xdr:col>11</xdr:col>
      <xdr:colOff>471913</xdr:colOff>
      <xdr:row>100</xdr:row>
      <xdr:rowOff>40511</xdr:rowOff>
    </xdr:to>
    <xdr:pic>
      <xdr:nvPicPr>
        <xdr:cNvPr id="17" name="Picture 16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5180" y="18792190"/>
          <a:ext cx="2225675" cy="955040"/>
        </a:xfrm>
        <a:prstGeom prst="rect">
          <a:avLst/>
        </a:prstGeom>
      </xdr:spPr>
    </xdr:pic>
    <xdr:clientData/>
  </xdr:twoCellAnchor>
  <xdr:twoCellAnchor editAs="oneCell">
    <xdr:from>
      <xdr:col>10</xdr:col>
      <xdr:colOff>426119</xdr:colOff>
      <xdr:row>161</xdr:row>
      <xdr:rowOff>12534</xdr:rowOff>
    </xdr:from>
    <xdr:to>
      <xdr:col>13</xdr:col>
      <xdr:colOff>221572</xdr:colOff>
      <xdr:row>166</xdr:row>
      <xdr:rowOff>65580</xdr:rowOff>
    </xdr:to>
    <xdr:pic>
      <xdr:nvPicPr>
        <xdr:cNvPr id="19" name="Picture 18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610" y="31777940"/>
          <a:ext cx="2347595" cy="1005840"/>
        </a:xfrm>
        <a:prstGeom prst="rect">
          <a:avLst/>
        </a:prstGeom>
      </xdr:spPr>
    </xdr:pic>
    <xdr:clientData/>
  </xdr:twoCellAnchor>
  <xdr:oneCellAnchor>
    <xdr:from>
      <xdr:col>10</xdr:col>
      <xdr:colOff>587375</xdr:colOff>
      <xdr:row>397</xdr:row>
      <xdr:rowOff>174625</xdr:rowOff>
    </xdr:from>
    <xdr:ext cx="1460088" cy="1570791"/>
    <xdr:pic>
      <xdr:nvPicPr>
        <xdr:cNvPr id="9" name="Picture 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900" y="8658542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10</xdr:col>
      <xdr:colOff>264795</xdr:colOff>
      <xdr:row>431</xdr:row>
      <xdr:rowOff>12065</xdr:rowOff>
    </xdr:from>
    <xdr:to>
      <xdr:col>13</xdr:col>
      <xdr:colOff>552640</xdr:colOff>
      <xdr:row>438</xdr:row>
      <xdr:rowOff>143126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2320" y="93814265"/>
          <a:ext cx="2840355" cy="1350010"/>
        </a:xfrm>
        <a:prstGeom prst="rect">
          <a:avLst/>
        </a:prstGeom>
      </xdr:spPr>
    </xdr:pic>
    <xdr:clientData/>
  </xdr:twoCellAnchor>
  <xdr:oneCellAnchor>
    <xdr:from>
      <xdr:col>12</xdr:col>
      <xdr:colOff>306705</xdr:colOff>
      <xdr:row>433</xdr:row>
      <xdr:rowOff>163830</xdr:rowOff>
    </xdr:from>
    <xdr:ext cx="1460088" cy="1570791"/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9680" y="94232730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12</xdr:col>
      <xdr:colOff>174625</xdr:colOff>
      <xdr:row>25</xdr:row>
      <xdr:rowOff>95250</xdr:rowOff>
    </xdr:from>
    <xdr:to>
      <xdr:col>13</xdr:col>
      <xdr:colOff>460721</xdr:colOff>
      <xdr:row>31</xdr:row>
      <xdr:rowOff>139943</xdr:rowOff>
    </xdr:to>
    <xdr:pic>
      <xdr:nvPicPr>
        <xdr:cNvPr id="16" name="Picture 15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7600" y="5076825"/>
          <a:ext cx="1143000" cy="1187450"/>
        </a:xfrm>
        <a:prstGeom prst="rect">
          <a:avLst/>
        </a:prstGeom>
      </xdr:spPr>
    </xdr:pic>
    <xdr:clientData/>
  </xdr:twoCellAnchor>
  <xdr:twoCellAnchor editAs="oneCell">
    <xdr:from>
      <xdr:col>10</xdr:col>
      <xdr:colOff>742683</xdr:colOff>
      <xdr:row>25</xdr:row>
      <xdr:rowOff>41993</xdr:rowOff>
    </xdr:from>
    <xdr:to>
      <xdr:col>13</xdr:col>
      <xdr:colOff>280145</xdr:colOff>
      <xdr:row>30</xdr:row>
      <xdr:rowOff>50416</xdr:rowOff>
    </xdr:to>
    <xdr:pic>
      <xdr:nvPicPr>
        <xdr:cNvPr id="18" name="Picture 1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9840" y="5023485"/>
          <a:ext cx="2090420" cy="960755"/>
        </a:xfrm>
        <a:prstGeom prst="rect">
          <a:avLst/>
        </a:prstGeom>
      </xdr:spPr>
    </xdr:pic>
    <xdr:clientData/>
  </xdr:twoCellAnchor>
  <xdr:twoCellAnchor editAs="oneCell">
    <xdr:from>
      <xdr:col>10</xdr:col>
      <xdr:colOff>62230</xdr:colOff>
      <xdr:row>192</xdr:row>
      <xdr:rowOff>158750</xdr:rowOff>
    </xdr:from>
    <xdr:to>
      <xdr:col>11</xdr:col>
      <xdr:colOff>543814</xdr:colOff>
      <xdr:row>199</xdr:row>
      <xdr:rowOff>169954</xdr:rowOff>
    </xdr:to>
    <xdr:pic>
      <xdr:nvPicPr>
        <xdr:cNvPr id="12" name="Picture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755" y="38049200"/>
          <a:ext cx="1252855" cy="1344295"/>
        </a:xfrm>
        <a:prstGeom prst="rect">
          <a:avLst/>
        </a:prstGeom>
      </xdr:spPr>
    </xdr:pic>
    <xdr:clientData/>
  </xdr:twoCellAnchor>
  <xdr:twoCellAnchor editAs="oneCell">
    <xdr:from>
      <xdr:col>9</xdr:col>
      <xdr:colOff>635696</xdr:colOff>
      <xdr:row>230</xdr:row>
      <xdr:rowOff>8211</xdr:rowOff>
    </xdr:from>
    <xdr:to>
      <xdr:col>11</xdr:col>
      <xdr:colOff>59238</xdr:colOff>
      <xdr:row>235</xdr:row>
      <xdr:rowOff>110482</xdr:rowOff>
    </xdr:to>
    <xdr:pic>
      <xdr:nvPicPr>
        <xdr:cNvPr id="13" name="Picture 1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535" y="46908720"/>
          <a:ext cx="1004570" cy="1054735"/>
        </a:xfrm>
        <a:prstGeom prst="rect">
          <a:avLst/>
        </a:prstGeom>
      </xdr:spPr>
    </xdr:pic>
    <xdr:clientData/>
  </xdr:twoCellAnchor>
  <xdr:twoCellAnchor editAs="oneCell">
    <xdr:from>
      <xdr:col>9</xdr:col>
      <xdr:colOff>528779</xdr:colOff>
      <xdr:row>228</xdr:row>
      <xdr:rowOff>246151</xdr:rowOff>
    </xdr:from>
    <xdr:to>
      <xdr:col>11</xdr:col>
      <xdr:colOff>359080</xdr:colOff>
      <xdr:row>233</xdr:row>
      <xdr:rowOff>276</xdr:rowOff>
    </xdr:to>
    <xdr:pic>
      <xdr:nvPicPr>
        <xdr:cNvPr id="14" name="Picture 1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6220" y="46689645"/>
          <a:ext cx="1411605" cy="782955"/>
        </a:xfrm>
        <a:prstGeom prst="rect">
          <a:avLst/>
        </a:prstGeom>
      </xdr:spPr>
    </xdr:pic>
    <xdr:clientData/>
  </xdr:twoCellAnchor>
  <xdr:twoCellAnchor editAs="oneCell">
    <xdr:from>
      <xdr:col>9</xdr:col>
      <xdr:colOff>591185</xdr:colOff>
      <xdr:row>258</xdr:row>
      <xdr:rowOff>242570</xdr:rowOff>
    </xdr:from>
    <xdr:to>
      <xdr:col>11</xdr:col>
      <xdr:colOff>75483</xdr:colOff>
      <xdr:row>263</xdr:row>
      <xdr:rowOff>71610</xdr:rowOff>
    </xdr:to>
    <xdr:pic>
      <xdr:nvPicPr>
        <xdr:cNvPr id="15" name="Picture 1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9085" y="53630195"/>
          <a:ext cx="1064895" cy="111442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250</xdr:row>
      <xdr:rowOff>205105</xdr:rowOff>
    </xdr:from>
    <xdr:to>
      <xdr:col>11</xdr:col>
      <xdr:colOff>211722</xdr:colOff>
      <xdr:row>254</xdr:row>
      <xdr:rowOff>8474</xdr:rowOff>
    </xdr:to>
    <xdr:pic>
      <xdr:nvPicPr>
        <xdr:cNvPr id="20" name="Picture 1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51535330"/>
          <a:ext cx="1497330" cy="83185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291</xdr:row>
      <xdr:rowOff>153035</xdr:rowOff>
    </xdr:from>
    <xdr:to>
      <xdr:col>10</xdr:col>
      <xdr:colOff>474898</xdr:colOff>
      <xdr:row>295</xdr:row>
      <xdr:rowOff>201150</xdr:rowOff>
    </xdr:to>
    <xdr:pic>
      <xdr:nvPicPr>
        <xdr:cNvPr id="21" name="Picture 2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6975" y="61436885"/>
          <a:ext cx="1064895" cy="1114425"/>
        </a:xfrm>
        <a:prstGeom prst="rect">
          <a:avLst/>
        </a:prstGeom>
      </xdr:spPr>
    </xdr:pic>
    <xdr:clientData/>
  </xdr:twoCellAnchor>
  <xdr:twoCellAnchor editAs="oneCell">
    <xdr:from>
      <xdr:col>10</xdr:col>
      <xdr:colOff>74930</xdr:colOff>
      <xdr:row>295</xdr:row>
      <xdr:rowOff>1270</xdr:rowOff>
    </xdr:from>
    <xdr:to>
      <xdr:col>11</xdr:col>
      <xdr:colOff>801002</xdr:colOff>
      <xdr:row>298</xdr:row>
      <xdr:rowOff>23714</xdr:rowOff>
    </xdr:to>
    <xdr:pic>
      <xdr:nvPicPr>
        <xdr:cNvPr id="22" name="Picture 2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2455" y="62351920"/>
          <a:ext cx="1497330" cy="831850"/>
        </a:xfrm>
        <a:prstGeom prst="rect">
          <a:avLst/>
        </a:prstGeom>
      </xdr:spPr>
    </xdr:pic>
    <xdr:clientData/>
  </xdr:twoCellAnchor>
  <xdr:twoCellAnchor editAs="oneCell">
    <xdr:from>
      <xdr:col>10</xdr:col>
      <xdr:colOff>262255</xdr:colOff>
      <xdr:row>361</xdr:row>
      <xdr:rowOff>27940</xdr:rowOff>
    </xdr:from>
    <xdr:to>
      <xdr:col>11</xdr:col>
      <xdr:colOff>560223</xdr:colOff>
      <xdr:row>365</xdr:row>
      <xdr:rowOff>76055</xdr:rowOff>
    </xdr:to>
    <xdr:pic>
      <xdr:nvPicPr>
        <xdr:cNvPr id="23" name="Picture 2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9780" y="78285340"/>
          <a:ext cx="1069340" cy="1114425"/>
        </a:xfrm>
        <a:prstGeom prst="rect">
          <a:avLst/>
        </a:prstGeom>
      </xdr:spPr>
    </xdr:pic>
    <xdr:clientData/>
  </xdr:twoCellAnchor>
  <xdr:twoCellAnchor editAs="oneCell">
    <xdr:from>
      <xdr:col>9</xdr:col>
      <xdr:colOff>581660</xdr:colOff>
      <xdr:row>364</xdr:row>
      <xdr:rowOff>13970</xdr:rowOff>
    </xdr:from>
    <xdr:to>
      <xdr:col>11</xdr:col>
      <xdr:colOff>502643</xdr:colOff>
      <xdr:row>368</xdr:row>
      <xdr:rowOff>7840</xdr:rowOff>
    </xdr:to>
    <xdr:pic>
      <xdr:nvPicPr>
        <xdr:cNvPr id="24" name="Picture 23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9560" y="79071470"/>
          <a:ext cx="1501775" cy="831850"/>
        </a:xfrm>
        <a:prstGeom prst="rect">
          <a:avLst/>
        </a:prstGeom>
      </xdr:spPr>
    </xdr:pic>
    <xdr:clientData/>
  </xdr:twoCellAnchor>
  <xdr:twoCellAnchor editAs="oneCell">
    <xdr:from>
      <xdr:col>11</xdr:col>
      <xdr:colOff>458470</xdr:colOff>
      <xdr:row>397</xdr:row>
      <xdr:rowOff>92075</xdr:rowOff>
    </xdr:from>
    <xdr:to>
      <xdr:col>13</xdr:col>
      <xdr:colOff>179428</xdr:colOff>
      <xdr:row>401</xdr:row>
      <xdr:rowOff>124044</xdr:rowOff>
    </xdr:to>
    <xdr:pic>
      <xdr:nvPicPr>
        <xdr:cNvPr id="25" name="Picture 2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520" y="86502875"/>
          <a:ext cx="1501775" cy="831850"/>
        </a:xfrm>
        <a:prstGeom prst="rect">
          <a:avLst/>
        </a:prstGeom>
      </xdr:spPr>
    </xdr:pic>
    <xdr:clientData/>
  </xdr:twoCellAnchor>
  <xdr:twoCellAnchor>
    <xdr:from>
      <xdr:col>9</xdr:col>
      <xdr:colOff>567018</xdr:colOff>
      <xdr:row>125</xdr:row>
      <xdr:rowOff>150644</xdr:rowOff>
    </xdr:from>
    <xdr:to>
      <xdr:col>11</xdr:col>
      <xdr:colOff>792518</xdr:colOff>
      <xdr:row>135</xdr:row>
      <xdr:rowOff>14978</xdr:rowOff>
    </xdr:to>
    <xdr:grpSp>
      <xdr:nvGrpSpPr>
        <xdr:cNvPr id="2" name="Group 1"/>
        <xdr:cNvGrpSpPr/>
      </xdr:nvGrpSpPr>
      <xdr:grpSpPr>
        <a:xfrm>
          <a:off x="10434320" y="24839295"/>
          <a:ext cx="1807210" cy="1769110"/>
          <a:chOff x="0" y="0"/>
          <a:chExt cx="1848314" cy="1940694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3859" y="632594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303119</xdr:colOff>
      <xdr:row>126</xdr:row>
      <xdr:rowOff>131109</xdr:rowOff>
    </xdr:from>
    <xdr:to>
      <xdr:col>10</xdr:col>
      <xdr:colOff>261769</xdr:colOff>
      <xdr:row>131</xdr:row>
      <xdr:rowOff>31414</xdr:rowOff>
    </xdr:to>
    <xdr:pic>
      <xdr:nvPicPr>
        <xdr:cNvPr id="5" name="Picture 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895" y="25010110"/>
          <a:ext cx="1492250" cy="852805"/>
        </a:xfrm>
        <a:prstGeom prst="rect">
          <a:avLst/>
        </a:prstGeom>
      </xdr:spPr>
    </xdr:pic>
    <xdr:clientData/>
  </xdr:twoCellAnchor>
  <xdr:twoCellAnchor>
    <xdr:from>
      <xdr:col>10</xdr:col>
      <xdr:colOff>277831</xdr:colOff>
      <xdr:row>18</xdr:row>
      <xdr:rowOff>112096</xdr:rowOff>
    </xdr:from>
    <xdr:to>
      <xdr:col>12</xdr:col>
      <xdr:colOff>479799</xdr:colOff>
      <xdr:row>26</xdr:row>
      <xdr:rowOff>67646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955020" y="3759835"/>
          <a:ext cx="1897380" cy="1479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550358</xdr:colOff>
      <xdr:row>19</xdr:row>
      <xdr:rowOff>112059</xdr:rowOff>
    </xdr:from>
    <xdr:to>
      <xdr:col>12</xdr:col>
      <xdr:colOff>176081</xdr:colOff>
      <xdr:row>30</xdr:row>
      <xdr:rowOff>131109</xdr:rowOff>
    </xdr:to>
    <xdr:grpSp>
      <xdr:nvGrpSpPr>
        <xdr:cNvPr id="7" name="Group 6"/>
        <xdr:cNvGrpSpPr/>
      </xdr:nvGrpSpPr>
      <xdr:grpSpPr>
        <a:xfrm>
          <a:off x="10417810" y="3950335"/>
          <a:ext cx="2131060" cy="2114550"/>
          <a:chOff x="-403497" y="-317082"/>
          <a:chExt cx="2195622" cy="2073256"/>
        </a:xfrm>
      </xdr:grpSpPr>
      <xdr:pic>
        <xdr:nvPicPr>
          <xdr:cNvPr id="8" name="Picture 7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231" y="556425"/>
            <a:ext cx="1217894" cy="1176713"/>
          </a:xfrm>
          <a:prstGeom prst="rect">
            <a:avLst/>
          </a:prstGeom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749150</xdr:colOff>
      <xdr:row>56</xdr:row>
      <xdr:rowOff>33581</xdr:rowOff>
    </xdr:from>
    <xdr:to>
      <xdr:col>13</xdr:col>
      <xdr:colOff>106754</xdr:colOff>
      <xdr:row>65</xdr:row>
      <xdr:rowOff>53266</xdr:rowOff>
    </xdr:to>
    <xdr:grpSp>
      <xdr:nvGrpSpPr>
        <xdr:cNvPr id="27" name="Group 26"/>
        <xdr:cNvGrpSpPr/>
      </xdr:nvGrpSpPr>
      <xdr:grpSpPr>
        <a:xfrm>
          <a:off x="11426190" y="11139170"/>
          <a:ext cx="1910715" cy="1734185"/>
          <a:chOff x="-403497" y="-317082"/>
          <a:chExt cx="2332110" cy="2073256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373810</xdr:colOff>
      <xdr:row>56</xdr:row>
      <xdr:rowOff>112862</xdr:rowOff>
    </xdr:from>
    <xdr:to>
      <xdr:col>14</xdr:col>
      <xdr:colOff>24112</xdr:colOff>
      <xdr:row>67</xdr:row>
      <xdr:rowOff>145658</xdr:rowOff>
    </xdr:to>
    <xdr:pic>
      <xdr:nvPicPr>
        <xdr:cNvPr id="30" name="Picture 12" descr="IMG20220311153838-removebg-preview (1)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 rot="5400000">
          <a:off x="11393170" y="10876280"/>
          <a:ext cx="2128520" cy="2813050"/>
        </a:xfrm>
        <a:prstGeom prst="rect">
          <a:avLst/>
        </a:prstGeom>
      </xdr:spPr>
    </xdr:pic>
    <xdr:clientData/>
  </xdr:twoCellAnchor>
  <xdr:twoCellAnchor>
    <xdr:from>
      <xdr:col>9</xdr:col>
      <xdr:colOff>168088</xdr:colOff>
      <xdr:row>119</xdr:row>
      <xdr:rowOff>145676</xdr:rowOff>
    </xdr:from>
    <xdr:to>
      <xdr:col>11</xdr:col>
      <xdr:colOff>672611</xdr:colOff>
      <xdr:row>128</xdr:row>
      <xdr:rowOff>12326</xdr:rowOff>
    </xdr:to>
    <xdr:pic>
      <xdr:nvPicPr>
        <xdr:cNvPr id="31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035540" y="23691215"/>
          <a:ext cx="2085975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133985</xdr:colOff>
      <xdr:row>91</xdr:row>
      <xdr:rowOff>134620</xdr:rowOff>
    </xdr:from>
    <xdr:to>
      <xdr:col>2</xdr:col>
      <xdr:colOff>640715</xdr:colOff>
      <xdr:row>101</xdr:row>
      <xdr:rowOff>33655</xdr:rowOff>
    </xdr:to>
    <xdr:pic>
      <xdr:nvPicPr>
        <xdr:cNvPr id="32" name="Gambar 2" descr="ttd ketua pelmizar (3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3985" y="18127345"/>
          <a:ext cx="2897505" cy="1804035"/>
        </a:xfrm>
        <a:prstGeom prst="rect">
          <a:avLst/>
        </a:prstGeom>
      </xdr:spPr>
    </xdr:pic>
    <xdr:clientData/>
  </xdr:twoCellAnchor>
  <xdr:twoCellAnchor>
    <xdr:from>
      <xdr:col>4</xdr:col>
      <xdr:colOff>1039495</xdr:colOff>
      <xdr:row>96</xdr:row>
      <xdr:rowOff>67310</xdr:rowOff>
    </xdr:from>
    <xdr:to>
      <xdr:col>7</xdr:col>
      <xdr:colOff>90170</xdr:colOff>
      <xdr:row>99</xdr:row>
      <xdr:rowOff>99060</xdr:rowOff>
    </xdr:to>
    <xdr:pic>
      <xdr:nvPicPr>
        <xdr:cNvPr id="33" name="Gambar 1" descr="Panitera syafruddin new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678170" y="19012535"/>
          <a:ext cx="2584450" cy="6032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89</xdr:row>
      <xdr:rowOff>123190</xdr:rowOff>
    </xdr:from>
    <xdr:to>
      <xdr:col>1</xdr:col>
      <xdr:colOff>1191895</xdr:colOff>
      <xdr:row>101</xdr:row>
      <xdr:rowOff>26670</xdr:rowOff>
    </xdr:to>
    <xdr:pic>
      <xdr:nvPicPr>
        <xdr:cNvPr id="34" name="Picture 29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17734915"/>
          <a:ext cx="1638935" cy="2189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238125</xdr:colOff>
      <xdr:row>164</xdr:row>
      <xdr:rowOff>71438</xdr:rowOff>
    </xdr:from>
    <xdr:to>
      <xdr:col>9</xdr:col>
      <xdr:colOff>512395</xdr:colOff>
      <xdr:row>169</xdr:row>
      <xdr:rowOff>88137</xdr:rowOff>
    </xdr:to>
    <xdr:pic>
      <xdr:nvPicPr>
        <xdr:cNvPr id="16" name="Picture 15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32360870"/>
          <a:ext cx="2302510" cy="969010"/>
        </a:xfrm>
        <a:prstGeom prst="rect">
          <a:avLst/>
        </a:prstGeom>
      </xdr:spPr>
    </xdr:pic>
    <xdr:clientData/>
  </xdr:twoCellAnchor>
  <xdr:twoCellAnchor editAs="oneCell">
    <xdr:from>
      <xdr:col>8</xdr:col>
      <xdr:colOff>1630680</xdr:colOff>
      <xdr:row>55</xdr:row>
      <xdr:rowOff>66675</xdr:rowOff>
    </xdr:from>
    <xdr:to>
      <xdr:col>9</xdr:col>
      <xdr:colOff>867766</xdr:colOff>
      <xdr:row>62</xdr:row>
      <xdr:rowOff>95067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5755" y="10906125"/>
          <a:ext cx="1265555" cy="1361440"/>
        </a:xfrm>
        <a:prstGeom prst="rect">
          <a:avLst/>
        </a:prstGeom>
      </xdr:spPr>
    </xdr:pic>
    <xdr:clientData/>
  </xdr:twoCellAnchor>
  <xdr:twoCellAnchor editAs="oneCell">
    <xdr:from>
      <xdr:col>8</xdr:col>
      <xdr:colOff>725170</xdr:colOff>
      <xdr:row>58</xdr:row>
      <xdr:rowOff>156845</xdr:rowOff>
    </xdr:from>
    <xdr:to>
      <xdr:col>10</xdr:col>
      <xdr:colOff>150146</xdr:colOff>
      <xdr:row>64</xdr:row>
      <xdr:rowOff>152127</xdr:rowOff>
    </xdr:to>
    <xdr:pic>
      <xdr:nvPicPr>
        <xdr:cNvPr id="12" name="Picture 1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0245" y="11567795"/>
          <a:ext cx="2377440" cy="1137920"/>
        </a:xfrm>
        <a:prstGeom prst="rect">
          <a:avLst/>
        </a:prstGeom>
      </xdr:spPr>
    </xdr:pic>
    <xdr:clientData/>
  </xdr:twoCellAnchor>
  <xdr:twoCellAnchor editAs="oneCell">
    <xdr:from>
      <xdr:col>8</xdr:col>
      <xdr:colOff>2203450</xdr:colOff>
      <xdr:row>407</xdr:row>
      <xdr:rowOff>175895</xdr:rowOff>
    </xdr:from>
    <xdr:to>
      <xdr:col>10</xdr:col>
      <xdr:colOff>539338</xdr:colOff>
      <xdr:row>416</xdr:row>
      <xdr:rowOff>13136</xdr:rowOff>
    </xdr:to>
    <xdr:pic>
      <xdr:nvPicPr>
        <xdr:cNvPr id="7" name="Picture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82719545"/>
          <a:ext cx="1463040" cy="1570355"/>
        </a:xfrm>
        <a:prstGeom prst="rect">
          <a:avLst/>
        </a:prstGeom>
      </xdr:spPr>
    </xdr:pic>
    <xdr:clientData/>
  </xdr:twoCellAnchor>
  <xdr:twoCellAnchor editAs="oneCell">
    <xdr:from>
      <xdr:col>8</xdr:col>
      <xdr:colOff>939800</xdr:colOff>
      <xdr:row>401</xdr:row>
      <xdr:rowOff>133350</xdr:rowOff>
    </xdr:from>
    <xdr:to>
      <xdr:col>11</xdr:col>
      <xdr:colOff>208470</xdr:colOff>
      <xdr:row>408</xdr:row>
      <xdr:rowOff>10411</xdr:rowOff>
    </xdr:to>
    <xdr:pic>
      <xdr:nvPicPr>
        <xdr:cNvPr id="8" name="Picture 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875" y="81391125"/>
          <a:ext cx="2830830" cy="135318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454</xdr:row>
      <xdr:rowOff>0</xdr:rowOff>
    </xdr:from>
    <xdr:to>
      <xdr:col>3</xdr:col>
      <xdr:colOff>126588</xdr:colOff>
      <xdr:row>462</xdr:row>
      <xdr:rowOff>46791</xdr:rowOff>
    </xdr:to>
    <xdr:pic>
      <xdr:nvPicPr>
        <xdr:cNvPr id="9" name="Pictur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525" y="91582875"/>
          <a:ext cx="1453515" cy="1570355"/>
        </a:xfrm>
        <a:prstGeom prst="rect">
          <a:avLst/>
        </a:prstGeom>
      </xdr:spPr>
    </xdr:pic>
    <xdr:clientData/>
  </xdr:twoCellAnchor>
  <xdr:twoCellAnchor editAs="oneCell">
    <xdr:from>
      <xdr:col>7</xdr:col>
      <xdr:colOff>946150</xdr:colOff>
      <xdr:row>444</xdr:row>
      <xdr:rowOff>102870</xdr:rowOff>
    </xdr:from>
    <xdr:to>
      <xdr:col>9</xdr:col>
      <xdr:colOff>662495</xdr:colOff>
      <xdr:row>451</xdr:row>
      <xdr:rowOff>122806</xdr:rowOff>
    </xdr:to>
    <xdr:pic>
      <xdr:nvPicPr>
        <xdr:cNvPr id="10" name="Picture 9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89780745"/>
          <a:ext cx="2840355" cy="1353185"/>
        </a:xfrm>
        <a:prstGeom prst="rect">
          <a:avLst/>
        </a:prstGeom>
      </xdr:spPr>
    </xdr:pic>
    <xdr:clientData/>
  </xdr:twoCellAnchor>
  <xdr:oneCellAnchor>
    <xdr:from>
      <xdr:col>8</xdr:col>
      <xdr:colOff>727075</xdr:colOff>
      <xdr:row>434</xdr:row>
      <xdr:rowOff>147320</xdr:rowOff>
    </xdr:from>
    <xdr:ext cx="1460088" cy="1570791"/>
    <xdr:pic>
      <xdr:nvPicPr>
        <xdr:cNvPr id="15" name="Picture 1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2150" y="8788209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8</xdr:col>
      <xdr:colOff>1825625</xdr:colOff>
      <xdr:row>19</xdr:row>
      <xdr:rowOff>174625</xdr:rowOff>
    </xdr:from>
    <xdr:to>
      <xdr:col>10</xdr:col>
      <xdr:colOff>141961</xdr:colOff>
      <xdr:row>27</xdr:row>
      <xdr:rowOff>91892</xdr:rowOff>
    </xdr:to>
    <xdr:pic>
      <xdr:nvPicPr>
        <xdr:cNvPr id="17" name="Picture 1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0700" y="4013200"/>
          <a:ext cx="1268730" cy="13646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1354941</xdr:colOff>
      <xdr:row>21</xdr:row>
      <xdr:rowOff>113771</xdr:rowOff>
    </xdr:from>
    <xdr:to>
      <xdr:col>11</xdr:col>
      <xdr:colOff>187779</xdr:colOff>
      <xdr:row>27</xdr:row>
      <xdr:rowOff>188428</xdr:rowOff>
    </xdr:to>
    <xdr:pic>
      <xdr:nvPicPr>
        <xdr:cNvPr id="18" name="Picture 1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9530" y="4333240"/>
          <a:ext cx="2395220" cy="1141095"/>
        </a:xfrm>
        <a:prstGeom prst="rect">
          <a:avLst/>
        </a:prstGeom>
      </xdr:spPr>
    </xdr:pic>
    <xdr:clientData/>
  </xdr:twoCellAnchor>
  <xdr:twoCellAnchor editAs="oneCell">
    <xdr:from>
      <xdr:col>8</xdr:col>
      <xdr:colOff>1292225</xdr:colOff>
      <xdr:row>157</xdr:row>
      <xdr:rowOff>171450</xdr:rowOff>
    </xdr:from>
    <xdr:to>
      <xdr:col>9</xdr:col>
      <xdr:colOff>513334</xdr:colOff>
      <xdr:row>164</xdr:row>
      <xdr:rowOff>173129</xdr:rowOff>
    </xdr:to>
    <xdr:pic>
      <xdr:nvPicPr>
        <xdr:cNvPr id="13" name="Picture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7300" y="31118175"/>
          <a:ext cx="1249680" cy="1344295"/>
        </a:xfrm>
        <a:prstGeom prst="rect">
          <a:avLst/>
        </a:prstGeom>
      </xdr:spPr>
    </xdr:pic>
    <xdr:clientData/>
  </xdr:twoCellAnchor>
  <xdr:twoCellAnchor editAs="oneCell">
    <xdr:from>
      <xdr:col>8</xdr:col>
      <xdr:colOff>1571625</xdr:colOff>
      <xdr:row>127</xdr:row>
      <xdr:rowOff>111125</xdr:rowOff>
    </xdr:from>
    <xdr:to>
      <xdr:col>9</xdr:col>
      <xdr:colOff>792734</xdr:colOff>
      <xdr:row>134</xdr:row>
      <xdr:rowOff>103279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25104725"/>
          <a:ext cx="1249680" cy="1344295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224</xdr:row>
      <xdr:rowOff>6350</xdr:rowOff>
    </xdr:from>
    <xdr:to>
      <xdr:col>14</xdr:col>
      <xdr:colOff>560192</xdr:colOff>
      <xdr:row>229</xdr:row>
      <xdr:rowOff>134717</xdr:rowOff>
    </xdr:to>
    <xdr:pic>
      <xdr:nvPicPr>
        <xdr:cNvPr id="19" name="Picture 1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9375" y="44211875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8</xdr:col>
      <xdr:colOff>2443174</xdr:colOff>
      <xdr:row>226</xdr:row>
      <xdr:rowOff>31565</xdr:rowOff>
    </xdr:from>
    <xdr:to>
      <xdr:col>10</xdr:col>
      <xdr:colOff>470944</xdr:colOff>
      <xdr:row>230</xdr:row>
      <xdr:rowOff>73267</xdr:rowOff>
    </xdr:to>
    <xdr:pic>
      <xdr:nvPicPr>
        <xdr:cNvPr id="20" name="Picture 1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44617640"/>
          <a:ext cx="1394460" cy="803910"/>
        </a:xfrm>
        <a:prstGeom prst="rect">
          <a:avLst/>
        </a:prstGeom>
      </xdr:spPr>
    </xdr:pic>
    <xdr:clientData/>
  </xdr:twoCellAnchor>
  <xdr:twoCellAnchor editAs="oneCell">
    <xdr:from>
      <xdr:col>8</xdr:col>
      <xdr:colOff>2136775</xdr:colOff>
      <xdr:row>256</xdr:row>
      <xdr:rowOff>130175</xdr:rowOff>
    </xdr:from>
    <xdr:to>
      <xdr:col>10</xdr:col>
      <xdr:colOff>144698</xdr:colOff>
      <xdr:row>262</xdr:row>
      <xdr:rowOff>133405</xdr:rowOff>
    </xdr:to>
    <xdr:pic>
      <xdr:nvPicPr>
        <xdr:cNvPr id="21" name="Picture 2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50660300"/>
          <a:ext cx="1068070" cy="1146175"/>
        </a:xfrm>
        <a:prstGeom prst="rect">
          <a:avLst/>
        </a:prstGeom>
      </xdr:spPr>
    </xdr:pic>
    <xdr:clientData/>
  </xdr:twoCellAnchor>
  <xdr:twoCellAnchor editAs="oneCell">
    <xdr:from>
      <xdr:col>8</xdr:col>
      <xdr:colOff>2160905</xdr:colOff>
      <xdr:row>263</xdr:row>
      <xdr:rowOff>119380</xdr:rowOff>
    </xdr:from>
    <xdr:to>
      <xdr:col>10</xdr:col>
      <xdr:colOff>560571</xdr:colOff>
      <xdr:row>267</xdr:row>
      <xdr:rowOff>181751</xdr:rowOff>
    </xdr:to>
    <xdr:pic>
      <xdr:nvPicPr>
        <xdr:cNvPr id="22" name="Picture 2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51983005"/>
          <a:ext cx="1483995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300</xdr:row>
      <xdr:rowOff>10160</xdr:rowOff>
    </xdr:from>
    <xdr:to>
      <xdr:col>10</xdr:col>
      <xdr:colOff>192323</xdr:colOff>
      <xdr:row>305</xdr:row>
      <xdr:rowOff>108640</xdr:rowOff>
    </xdr:to>
    <xdr:pic>
      <xdr:nvPicPr>
        <xdr:cNvPr id="23" name="Picture 2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4700" y="5916993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8</xdr:col>
      <xdr:colOff>2640330</xdr:colOff>
      <xdr:row>296</xdr:row>
      <xdr:rowOff>63500</xdr:rowOff>
    </xdr:from>
    <xdr:to>
      <xdr:col>10</xdr:col>
      <xdr:colOff>563746</xdr:colOff>
      <xdr:row>300</xdr:row>
      <xdr:rowOff>154446</xdr:rowOff>
    </xdr:to>
    <xdr:pic>
      <xdr:nvPicPr>
        <xdr:cNvPr id="24" name="Picture 23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58461275"/>
          <a:ext cx="1487170" cy="852805"/>
        </a:xfrm>
        <a:prstGeom prst="rect">
          <a:avLst/>
        </a:prstGeom>
      </xdr:spPr>
    </xdr:pic>
    <xdr:clientData/>
  </xdr:twoCellAnchor>
  <xdr:twoCellAnchor editAs="oneCell">
    <xdr:from>
      <xdr:col>8</xdr:col>
      <xdr:colOff>1301750</xdr:colOff>
      <xdr:row>368</xdr:row>
      <xdr:rowOff>111125</xdr:rowOff>
    </xdr:from>
    <xdr:to>
      <xdr:col>9</xdr:col>
      <xdr:colOff>338373</xdr:colOff>
      <xdr:row>373</xdr:row>
      <xdr:rowOff>133405</xdr:rowOff>
    </xdr:to>
    <xdr:pic>
      <xdr:nvPicPr>
        <xdr:cNvPr id="25" name="Picture 2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6825" y="7397750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8</xdr:col>
      <xdr:colOff>738505</xdr:colOff>
      <xdr:row>370</xdr:row>
      <xdr:rowOff>163830</xdr:rowOff>
    </xdr:from>
    <xdr:to>
      <xdr:col>9</xdr:col>
      <xdr:colOff>195446</xdr:colOff>
      <xdr:row>375</xdr:row>
      <xdr:rowOff>45226</xdr:rowOff>
    </xdr:to>
    <xdr:pic>
      <xdr:nvPicPr>
        <xdr:cNvPr id="26" name="Picture 25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580" y="74563605"/>
          <a:ext cx="1485265" cy="852805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123</xdr:row>
      <xdr:rowOff>28576</xdr:rowOff>
    </xdr:from>
    <xdr:to>
      <xdr:col>8</xdr:col>
      <xdr:colOff>2423986</xdr:colOff>
      <xdr:row>131</xdr:row>
      <xdr:rowOff>12191</xdr:rowOff>
    </xdr:to>
    <xdr:grpSp>
      <xdr:nvGrpSpPr>
        <xdr:cNvPr id="2" name="Group 1"/>
        <xdr:cNvGrpSpPr/>
      </xdr:nvGrpSpPr>
      <xdr:grpSpPr>
        <a:xfrm>
          <a:off x="10677525" y="24260175"/>
          <a:ext cx="1476375" cy="1526540"/>
          <a:chOff x="-266599" y="315425"/>
          <a:chExt cx="1916455" cy="1579880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7609" y="672504"/>
            <a:ext cx="1212247" cy="1170759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266599" y="315425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762000</xdr:colOff>
      <xdr:row>121</xdr:row>
      <xdr:rowOff>76200</xdr:rowOff>
    </xdr:from>
    <xdr:to>
      <xdr:col>9</xdr:col>
      <xdr:colOff>224790</xdr:colOff>
      <xdr:row>125</xdr:row>
      <xdr:rowOff>167005</xdr:rowOff>
    </xdr:to>
    <xdr:pic>
      <xdr:nvPicPr>
        <xdr:cNvPr id="5" name="Picture 4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3926800"/>
          <a:ext cx="1491615" cy="852805"/>
        </a:xfrm>
        <a:prstGeom prst="rect">
          <a:avLst/>
        </a:prstGeom>
      </xdr:spPr>
    </xdr:pic>
    <xdr:clientData/>
  </xdr:twoCellAnchor>
  <xdr:twoCellAnchor>
    <xdr:from>
      <xdr:col>8</xdr:col>
      <xdr:colOff>447675</xdr:colOff>
      <xdr:row>18</xdr:row>
      <xdr:rowOff>133350</xdr:rowOff>
    </xdr:from>
    <xdr:to>
      <xdr:col>9</xdr:col>
      <xdr:colOff>483235</xdr:colOff>
      <xdr:row>28</xdr:row>
      <xdr:rowOff>108585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572750" y="3781425"/>
          <a:ext cx="2064385" cy="18040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726440</xdr:colOff>
      <xdr:row>21</xdr:row>
      <xdr:rowOff>57150</xdr:rowOff>
    </xdr:from>
    <xdr:to>
      <xdr:col>9</xdr:col>
      <xdr:colOff>718185</xdr:colOff>
      <xdr:row>33</xdr:row>
      <xdr:rowOff>152400</xdr:rowOff>
    </xdr:to>
    <xdr:grpSp>
      <xdr:nvGrpSpPr>
        <xdr:cNvPr id="27" name="Group 26"/>
        <xdr:cNvGrpSpPr/>
      </xdr:nvGrpSpPr>
      <xdr:grpSpPr>
        <a:xfrm>
          <a:off x="10851515" y="4276725"/>
          <a:ext cx="2020570" cy="2305050"/>
          <a:chOff x="-403497" y="-317082"/>
          <a:chExt cx="2089188" cy="2073256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7183" y="427120"/>
            <a:ext cx="1328508" cy="1282791"/>
          </a:xfrm>
          <a:prstGeom prst="rect">
            <a:avLst/>
          </a:prstGeom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934085</xdr:colOff>
      <xdr:row>56</xdr:row>
      <xdr:rowOff>9525</xdr:rowOff>
    </xdr:from>
    <xdr:to>
      <xdr:col>9</xdr:col>
      <xdr:colOff>696595</xdr:colOff>
      <xdr:row>64</xdr:row>
      <xdr:rowOff>29210</xdr:rowOff>
    </xdr:to>
    <xdr:grpSp>
      <xdr:nvGrpSpPr>
        <xdr:cNvPr id="30" name="Group 29"/>
        <xdr:cNvGrpSpPr/>
      </xdr:nvGrpSpPr>
      <xdr:grpSpPr>
        <a:xfrm>
          <a:off x="11059160" y="11039475"/>
          <a:ext cx="1791335" cy="1543685"/>
          <a:chOff x="-403497" y="-317082"/>
          <a:chExt cx="2332110" cy="2073256"/>
        </a:xfrm>
      </xdr:grpSpPr>
      <xdr:pic>
        <xdr:nvPicPr>
          <xdr:cNvPr id="31" name="Picture 30"/>
          <xdr:cNvPicPr>
            <a:picLocks noChangeAspect="1"/>
          </xdr:cNvPicPr>
        </xdr:nvPicPr>
        <xdr:blipFill>
          <a:blip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217487</xdr:colOff>
      <xdr:row>54</xdr:row>
      <xdr:rowOff>155258</xdr:rowOff>
    </xdr:from>
    <xdr:to>
      <xdr:col>9</xdr:col>
      <xdr:colOff>923607</xdr:colOff>
      <xdr:row>65</xdr:row>
      <xdr:rowOff>123508</xdr:rowOff>
    </xdr:to>
    <xdr:pic>
      <xdr:nvPicPr>
        <xdr:cNvPr id="33" name="Picture 12" descr="IMG20220311153838-removebg-preview (1)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 rot="5400000">
          <a:off x="10677525" y="10468610"/>
          <a:ext cx="2063750" cy="2734945"/>
        </a:xfrm>
        <a:prstGeom prst="rect">
          <a:avLst/>
        </a:prstGeom>
      </xdr:spPr>
    </xdr:pic>
    <xdr:clientData/>
  </xdr:twoCellAnchor>
  <xdr:twoCellAnchor>
    <xdr:from>
      <xdr:col>8</xdr:col>
      <xdr:colOff>1038225</xdr:colOff>
      <xdr:row>121</xdr:row>
      <xdr:rowOff>161925</xdr:rowOff>
    </xdr:from>
    <xdr:to>
      <xdr:col>9</xdr:col>
      <xdr:colOff>198603</xdr:colOff>
      <xdr:row>130</xdr:row>
      <xdr:rowOff>9525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r:embed="rId14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163300" y="24012525"/>
          <a:ext cx="1188720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1714500</xdr:colOff>
      <xdr:row>89</xdr:row>
      <xdr:rowOff>19050</xdr:rowOff>
    </xdr:from>
    <xdr:to>
      <xdr:col>3</xdr:col>
      <xdr:colOff>1011555</xdr:colOff>
      <xdr:row>98</xdr:row>
      <xdr:rowOff>108585</xdr:rowOff>
    </xdr:to>
    <xdr:pic>
      <xdr:nvPicPr>
        <xdr:cNvPr id="35" name="Gambar 2" descr="ttd ketua pelmizar (3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990725" y="17554575"/>
          <a:ext cx="2897505" cy="1804035"/>
        </a:xfrm>
        <a:prstGeom prst="rect">
          <a:avLst/>
        </a:prstGeom>
      </xdr:spPr>
    </xdr:pic>
    <xdr:clientData/>
  </xdr:twoCellAnchor>
  <xdr:twoCellAnchor>
    <xdr:from>
      <xdr:col>4</xdr:col>
      <xdr:colOff>1104900</xdr:colOff>
      <xdr:row>98</xdr:row>
      <xdr:rowOff>66675</xdr:rowOff>
    </xdr:from>
    <xdr:to>
      <xdr:col>6</xdr:col>
      <xdr:colOff>984250</xdr:colOff>
      <xdr:row>101</xdr:row>
      <xdr:rowOff>98425</xdr:rowOff>
    </xdr:to>
    <xdr:pic>
      <xdr:nvPicPr>
        <xdr:cNvPr id="36" name="Gambar 1" descr="Panitera syafruddin new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334125" y="19316700"/>
          <a:ext cx="2584450" cy="603250"/>
        </a:xfrm>
        <a:prstGeom prst="rect">
          <a:avLst/>
        </a:prstGeom>
      </xdr:spPr>
    </xdr:pic>
    <xdr:clientData/>
  </xdr:twoCellAnchor>
  <xdr:twoCellAnchor>
    <xdr:from>
      <xdr:col>2</xdr:col>
      <xdr:colOff>191770</xdr:colOff>
      <xdr:row>88</xdr:row>
      <xdr:rowOff>171450</xdr:rowOff>
    </xdr:from>
    <xdr:to>
      <xdr:col>3</xdr:col>
      <xdr:colOff>440055</xdr:colOff>
      <xdr:row>100</xdr:row>
      <xdr:rowOff>74930</xdr:rowOff>
    </xdr:to>
    <xdr:pic>
      <xdr:nvPicPr>
        <xdr:cNvPr id="37" name="Picture 29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795" y="17516475"/>
          <a:ext cx="1638935" cy="21894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15</xdr:col>
      <xdr:colOff>390525</xdr:colOff>
      <xdr:row>134</xdr:row>
      <xdr:rowOff>9525</xdr:rowOff>
    </xdr:from>
    <xdr:to>
      <xdr:col>20</xdr:col>
      <xdr:colOff>257175</xdr:colOff>
      <xdr:row>141</xdr:row>
      <xdr:rowOff>190500</xdr:rowOff>
    </xdr:to>
    <xdr:sp>
      <xdr:nvSpPr>
        <xdr:cNvPr id="16" name="TextBox 15"/>
        <xdr:cNvSpPr txBox="1"/>
      </xdr:nvSpPr>
      <xdr:spPr>
        <a:xfrm>
          <a:off x="12730480" y="26870025"/>
          <a:ext cx="2914650" cy="1400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Padang, 29 Desember 2017</a:t>
          </a:r>
          <a:endParaRPr lang="en-US" sz="1100"/>
        </a:p>
        <a:p>
          <a:r>
            <a:rPr lang="en-US" sz="1100" b="1"/>
            <a:t>Panitera Pengadilan Tinggi Agama Padang,</a:t>
          </a:r>
          <a:endParaRPr lang="en-US" sz="1100" b="1"/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Drs. H. SYAIFUL ANWAR, MH</a:t>
          </a:r>
          <a:endParaRPr lang="en-US" sz="1100" b="1"/>
        </a:p>
        <a:p>
          <a:r>
            <a:rPr lang="en-US" sz="1100" b="1"/>
            <a:t>NIP. 19560828 198703 1 002</a:t>
          </a:r>
          <a:endParaRPr lang="en-US" sz="1100" b="1"/>
        </a:p>
      </xdr:txBody>
    </xdr:sp>
    <xdr:clientData/>
  </xdr:twoCellAnchor>
  <xdr:twoCellAnchor editAs="oneCell">
    <xdr:from>
      <xdr:col>11</xdr:col>
      <xdr:colOff>66675</xdr:colOff>
      <xdr:row>167</xdr:row>
      <xdr:rowOff>103353</xdr:rowOff>
    </xdr:from>
    <xdr:to>
      <xdr:col>13</xdr:col>
      <xdr:colOff>542925</xdr:colOff>
      <xdr:row>172</xdr:row>
      <xdr:rowOff>7174</xdr:rowOff>
    </xdr:to>
    <xdr:pic>
      <xdr:nvPicPr>
        <xdr:cNvPr id="20" name="Picture 19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7255" y="33478470"/>
          <a:ext cx="1876425" cy="789940"/>
        </a:xfrm>
        <a:prstGeom prst="rect">
          <a:avLst/>
        </a:prstGeom>
      </xdr:spPr>
    </xdr:pic>
    <xdr:clientData/>
  </xdr:twoCellAnchor>
  <xdr:twoCellAnchor editAs="oneCell">
    <xdr:from>
      <xdr:col>12</xdr:col>
      <xdr:colOff>281940</xdr:colOff>
      <xdr:row>59</xdr:row>
      <xdr:rowOff>133350</xdr:rowOff>
    </xdr:from>
    <xdr:to>
      <xdr:col>14</xdr:col>
      <xdr:colOff>5715</xdr:colOff>
      <xdr:row>65</xdr:row>
      <xdr:rowOff>94743</xdr:rowOff>
    </xdr:to>
    <xdr:pic>
      <xdr:nvPicPr>
        <xdr:cNvPr id="26" name="Picture 25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2120" y="12049125"/>
          <a:ext cx="1123950" cy="1209040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131</xdr:row>
      <xdr:rowOff>24666</xdr:rowOff>
    </xdr:from>
    <xdr:to>
      <xdr:col>12</xdr:col>
      <xdr:colOff>182245</xdr:colOff>
      <xdr:row>137</xdr:row>
      <xdr:rowOff>100359</xdr:rowOff>
    </xdr:to>
    <xdr:pic>
      <xdr:nvPicPr>
        <xdr:cNvPr id="28" name="Picture 2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7205" y="26208355"/>
          <a:ext cx="1125220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985052</xdr:colOff>
      <xdr:row>128</xdr:row>
      <xdr:rowOff>104775</xdr:rowOff>
    </xdr:from>
    <xdr:to>
      <xdr:col>13</xdr:col>
      <xdr:colOff>304927</xdr:colOff>
      <xdr:row>134</xdr:row>
      <xdr:rowOff>1632</xdr:rowOff>
    </xdr:to>
    <xdr:pic>
      <xdr:nvPicPr>
        <xdr:cNvPr id="29" name="Picture 2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305" y="25717500"/>
          <a:ext cx="2381250" cy="1144270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508000</xdr:colOff>
      <xdr:row>17</xdr:row>
      <xdr:rowOff>91341</xdr:rowOff>
    </xdr:from>
    <xdr:to>
      <xdr:col>16</xdr:col>
      <xdr:colOff>425450</xdr:colOff>
      <xdr:row>23</xdr:row>
      <xdr:rowOff>160684</xdr:rowOff>
    </xdr:to>
    <xdr:pic>
      <xdr:nvPicPr>
        <xdr:cNvPr id="10" name="Picture 9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8355" y="3424555"/>
          <a:ext cx="1136650" cy="1403350"/>
        </a:xfrm>
        <a:prstGeom prst="rect">
          <a:avLst/>
        </a:prstGeom>
      </xdr:spPr>
    </xdr:pic>
    <xdr:clientData/>
  </xdr:twoCellAnchor>
  <xdr:twoCellAnchor editAs="oneCell">
    <xdr:from>
      <xdr:col>13</xdr:col>
      <xdr:colOff>432602</xdr:colOff>
      <xdr:row>20</xdr:row>
      <xdr:rowOff>158750</xdr:rowOff>
    </xdr:from>
    <xdr:to>
      <xdr:col>17</xdr:col>
      <xdr:colOff>380659</xdr:colOff>
      <xdr:row>26</xdr:row>
      <xdr:rowOff>141332</xdr:rowOff>
    </xdr:to>
    <xdr:pic>
      <xdr:nvPicPr>
        <xdr:cNvPr id="11" name="Picture 1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190" y="4064000"/>
          <a:ext cx="2386330" cy="1325245"/>
        </a:xfrm>
        <a:prstGeom prst="rect">
          <a:avLst/>
        </a:prstGeom>
      </xdr:spPr>
    </xdr:pic>
    <xdr:clientData/>
  </xdr:twoCellAnchor>
  <xdr:twoCellAnchor editAs="oneCell">
    <xdr:from>
      <xdr:col>11</xdr:col>
      <xdr:colOff>212148</xdr:colOff>
      <xdr:row>232</xdr:row>
      <xdr:rowOff>186644</xdr:rowOff>
    </xdr:from>
    <xdr:to>
      <xdr:col>12</xdr:col>
      <xdr:colOff>610704</xdr:colOff>
      <xdr:row>238</xdr:row>
      <xdr:rowOff>65917</xdr:rowOff>
    </xdr:to>
    <xdr:pic>
      <xdr:nvPicPr>
        <xdr:cNvPr id="12" name="Picture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" y="46350555"/>
          <a:ext cx="1007745" cy="12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427049</xdr:colOff>
      <xdr:row>232</xdr:row>
      <xdr:rowOff>158750</xdr:rowOff>
    </xdr:from>
    <xdr:to>
      <xdr:col>12</xdr:col>
      <xdr:colOff>561115</xdr:colOff>
      <xdr:row>237</xdr:row>
      <xdr:rowOff>8508</xdr:rowOff>
    </xdr:to>
    <xdr:pic>
      <xdr:nvPicPr>
        <xdr:cNvPr id="13" name="Picture 1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5" y="46323250"/>
          <a:ext cx="1419860" cy="992505"/>
        </a:xfrm>
        <a:prstGeom prst="rect">
          <a:avLst/>
        </a:prstGeom>
      </xdr:spPr>
    </xdr:pic>
    <xdr:clientData/>
  </xdr:twoCellAnchor>
  <xdr:twoCellAnchor editAs="oneCell">
    <xdr:from>
      <xdr:col>10</xdr:col>
      <xdr:colOff>470535</xdr:colOff>
      <xdr:row>262</xdr:row>
      <xdr:rowOff>146050</xdr:rowOff>
    </xdr:from>
    <xdr:to>
      <xdr:col>12</xdr:col>
      <xdr:colOff>190622</xdr:colOff>
      <xdr:row>268</xdr:row>
      <xdr:rowOff>80742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4840" y="52301775"/>
          <a:ext cx="1005840" cy="1077595"/>
        </a:xfrm>
        <a:prstGeom prst="rect">
          <a:avLst/>
        </a:prstGeom>
      </xdr:spPr>
    </xdr:pic>
    <xdr:clientData/>
  </xdr:twoCellAnchor>
  <xdr:twoCellAnchor editAs="oneCell">
    <xdr:from>
      <xdr:col>10</xdr:col>
      <xdr:colOff>157480</xdr:colOff>
      <xdr:row>267</xdr:row>
      <xdr:rowOff>6985</xdr:rowOff>
    </xdr:from>
    <xdr:to>
      <xdr:col>12</xdr:col>
      <xdr:colOff>291545</xdr:colOff>
      <xdr:row>271</xdr:row>
      <xdr:rowOff>45512</xdr:rowOff>
    </xdr:to>
    <xdr:pic>
      <xdr:nvPicPr>
        <xdr:cNvPr id="15" name="Pictur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785" y="53115210"/>
          <a:ext cx="141986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489585</xdr:colOff>
      <xdr:row>303</xdr:row>
      <xdr:rowOff>123190</xdr:rowOff>
    </xdr:from>
    <xdr:to>
      <xdr:col>14</xdr:col>
      <xdr:colOff>94102</xdr:colOff>
      <xdr:row>309</xdr:row>
      <xdr:rowOff>3907</xdr:rowOff>
    </xdr:to>
    <xdr:pic>
      <xdr:nvPicPr>
        <xdr:cNvPr id="17" name="Picture 16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9765" y="60365640"/>
          <a:ext cx="1004570" cy="1271270"/>
        </a:xfrm>
        <a:prstGeom prst="rect">
          <a:avLst/>
        </a:prstGeom>
      </xdr:spPr>
    </xdr:pic>
    <xdr:clientData/>
  </xdr:twoCellAnchor>
  <xdr:twoCellAnchor editAs="oneCell">
    <xdr:from>
      <xdr:col>11</xdr:col>
      <xdr:colOff>565150</xdr:colOff>
      <xdr:row>305</xdr:row>
      <xdr:rowOff>30480</xdr:rowOff>
    </xdr:from>
    <xdr:to>
      <xdr:col>13</xdr:col>
      <xdr:colOff>583645</xdr:colOff>
      <xdr:row>309</xdr:row>
      <xdr:rowOff>15032</xdr:rowOff>
    </xdr:to>
    <xdr:pic>
      <xdr:nvPicPr>
        <xdr:cNvPr id="18" name="Picture 1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5730" y="60844430"/>
          <a:ext cx="1418590" cy="803275"/>
        </a:xfrm>
        <a:prstGeom prst="rect">
          <a:avLst/>
        </a:prstGeom>
      </xdr:spPr>
    </xdr:pic>
    <xdr:clientData/>
  </xdr:twoCellAnchor>
  <xdr:twoCellAnchor editAs="oneCell">
    <xdr:from>
      <xdr:col>11</xdr:col>
      <xdr:colOff>283845</xdr:colOff>
      <xdr:row>375</xdr:row>
      <xdr:rowOff>190500</xdr:rowOff>
    </xdr:from>
    <xdr:to>
      <xdr:col>12</xdr:col>
      <xdr:colOff>678937</xdr:colOff>
      <xdr:row>381</xdr:row>
      <xdr:rowOff>4542</xdr:rowOff>
    </xdr:to>
    <xdr:pic>
      <xdr:nvPicPr>
        <xdr:cNvPr id="19" name="Picture 1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5272900"/>
          <a:ext cx="1004570" cy="10998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108585</xdr:colOff>
      <xdr:row>379</xdr:row>
      <xdr:rowOff>108585</xdr:rowOff>
    </xdr:from>
    <xdr:to>
      <xdr:col>14</xdr:col>
      <xdr:colOff>127080</xdr:colOff>
      <xdr:row>383</xdr:row>
      <xdr:rowOff>121712</xdr:rowOff>
    </xdr:to>
    <xdr:pic>
      <xdr:nvPicPr>
        <xdr:cNvPr id="21" name="Picture 2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765" y="76067285"/>
          <a:ext cx="1418590" cy="81280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680085</xdr:colOff>
      <xdr:row>409</xdr:row>
      <xdr:rowOff>117475</xdr:rowOff>
    </xdr:from>
    <xdr:to>
      <xdr:col>15</xdr:col>
      <xdr:colOff>88980</xdr:colOff>
      <xdr:row>413</xdr:row>
      <xdr:rowOff>159177</xdr:rowOff>
    </xdr:to>
    <xdr:pic>
      <xdr:nvPicPr>
        <xdr:cNvPr id="22" name="Picture 21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265" y="81924525"/>
          <a:ext cx="1418590" cy="993775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411</xdr:row>
      <xdr:rowOff>34290</xdr:rowOff>
    </xdr:from>
    <xdr:to>
      <xdr:col>14</xdr:col>
      <xdr:colOff>223642</xdr:colOff>
      <xdr:row>416</xdr:row>
      <xdr:rowOff>143607</xdr:rowOff>
    </xdr:to>
    <xdr:pic>
      <xdr:nvPicPr>
        <xdr:cNvPr id="23" name="Picture 22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305" y="82412840"/>
          <a:ext cx="1004570" cy="1090295"/>
        </a:xfrm>
        <a:prstGeom prst="rect">
          <a:avLst/>
        </a:prstGeom>
      </xdr:spPr>
    </xdr:pic>
    <xdr:clientData/>
  </xdr:twoCellAnchor>
  <xdr:twoCellAnchor editAs="oneCell">
    <xdr:from>
      <xdr:col>10</xdr:col>
      <xdr:colOff>349307</xdr:colOff>
      <xdr:row>130</xdr:row>
      <xdr:rowOff>41448</xdr:rowOff>
    </xdr:from>
    <xdr:to>
      <xdr:col>12</xdr:col>
      <xdr:colOff>367953</xdr:colOff>
      <xdr:row>133</xdr:row>
      <xdr:rowOff>121920</xdr:rowOff>
    </xdr:to>
    <xdr:pic>
      <xdr:nvPicPr>
        <xdr:cNvPr id="2" name="Picture 1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3555" y="26035000"/>
          <a:ext cx="1304290" cy="747395"/>
        </a:xfrm>
        <a:prstGeom prst="rect">
          <a:avLst/>
        </a:prstGeom>
      </xdr:spPr>
    </xdr:pic>
    <xdr:clientData/>
  </xdr:twoCellAnchor>
  <xdr:twoCellAnchor>
    <xdr:from>
      <xdr:col>12</xdr:col>
      <xdr:colOff>190501</xdr:colOff>
      <xdr:row>123</xdr:row>
      <xdr:rowOff>97270</xdr:rowOff>
    </xdr:from>
    <xdr:to>
      <xdr:col>14</xdr:col>
      <xdr:colOff>595097</xdr:colOff>
      <xdr:row>131</xdr:row>
      <xdr:rowOff>140619</xdr:rowOff>
    </xdr:to>
    <xdr:grpSp>
      <xdr:nvGrpSpPr>
        <xdr:cNvPr id="3" name="Group 2"/>
        <xdr:cNvGrpSpPr/>
      </xdr:nvGrpSpPr>
      <xdr:grpSpPr>
        <a:xfrm>
          <a:off x="10520680" y="24566880"/>
          <a:ext cx="1804670" cy="1757680"/>
          <a:chOff x="-29761" y="218208"/>
          <a:chExt cx="1793664" cy="1579880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8697" y="593046"/>
            <a:ext cx="1155206" cy="1115669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29761" y="218208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159673</xdr:colOff>
      <xdr:row>21</xdr:row>
      <xdr:rowOff>118630</xdr:rowOff>
    </xdr:from>
    <xdr:to>
      <xdr:col>13</xdr:col>
      <xdr:colOff>11719</xdr:colOff>
      <xdr:row>30</xdr:row>
      <xdr:rowOff>3406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2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9203690" y="4213860"/>
          <a:ext cx="1928495" cy="1894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219017</xdr:colOff>
      <xdr:row>22</xdr:row>
      <xdr:rowOff>65809</xdr:rowOff>
    </xdr:from>
    <xdr:to>
      <xdr:col>13</xdr:col>
      <xdr:colOff>180687</xdr:colOff>
      <xdr:row>33</xdr:row>
      <xdr:rowOff>172489</xdr:rowOff>
    </xdr:to>
    <xdr:grpSp>
      <xdr:nvGrpSpPr>
        <xdr:cNvPr id="7" name="Group 6"/>
        <xdr:cNvGrpSpPr/>
      </xdr:nvGrpSpPr>
      <xdr:grpSpPr>
        <a:xfrm>
          <a:off x="9262745" y="4542155"/>
          <a:ext cx="2038350" cy="2306955"/>
          <a:chOff x="-403497" y="-317082"/>
          <a:chExt cx="2099206" cy="2073256"/>
        </a:xfrm>
      </xdr:grpSpPr>
      <xdr:pic>
        <xdr:nvPicPr>
          <xdr:cNvPr id="8" name="Picture 7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1734" y="435670"/>
            <a:ext cx="1273975" cy="1230246"/>
          </a:xfrm>
          <a:prstGeom prst="rect">
            <a:avLst/>
          </a:prstGeom>
        </xdr:spPr>
      </xdr:pic>
      <xdr:pic>
        <xdr:nvPicPr>
          <xdr:cNvPr id="9" name="Picture 8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295044</xdr:colOff>
      <xdr:row>59</xdr:row>
      <xdr:rowOff>84743</xdr:rowOff>
    </xdr:from>
    <xdr:to>
      <xdr:col>12</xdr:col>
      <xdr:colOff>770371</xdr:colOff>
      <xdr:row>67</xdr:row>
      <xdr:rowOff>55880</xdr:rowOff>
    </xdr:to>
    <xdr:grpSp>
      <xdr:nvGrpSpPr>
        <xdr:cNvPr id="24" name="Group 23"/>
        <xdr:cNvGrpSpPr/>
      </xdr:nvGrpSpPr>
      <xdr:grpSpPr>
        <a:xfrm>
          <a:off x="9338945" y="12000230"/>
          <a:ext cx="1761490" cy="1485900"/>
          <a:chOff x="-403497" y="-317082"/>
          <a:chExt cx="2332110" cy="2073256"/>
        </a:xfrm>
      </xdr:grpSpPr>
      <xdr:pic>
        <xdr:nvPicPr>
          <xdr:cNvPr id="25" name="Picture 24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958505</xdr:colOff>
      <xdr:row>58</xdr:row>
      <xdr:rowOff>10738</xdr:rowOff>
    </xdr:from>
    <xdr:to>
      <xdr:col>14</xdr:col>
      <xdr:colOff>71698</xdr:colOff>
      <xdr:row>69</xdr:row>
      <xdr:rowOff>21418</xdr:rowOff>
    </xdr:to>
    <xdr:pic>
      <xdr:nvPicPr>
        <xdr:cNvPr id="30" name="Picture 12" descr="IMG20220311153838-removebg-preview (1)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 rot="5400000">
          <a:off x="9374505" y="11405235"/>
          <a:ext cx="2096770" cy="2757805"/>
        </a:xfrm>
        <a:prstGeom prst="rect">
          <a:avLst/>
        </a:prstGeom>
      </xdr:spPr>
    </xdr:pic>
    <xdr:clientData/>
  </xdr:twoCellAnchor>
  <xdr:twoCellAnchor>
    <xdr:from>
      <xdr:col>10</xdr:col>
      <xdr:colOff>216478</xdr:colOff>
      <xdr:row>123</xdr:row>
      <xdr:rowOff>25977</xdr:rowOff>
    </xdr:from>
    <xdr:to>
      <xdr:col>13</xdr:col>
      <xdr:colOff>53420</xdr:colOff>
      <xdr:row>130</xdr:row>
      <xdr:rowOff>138545</xdr:rowOff>
    </xdr:to>
    <xdr:pic>
      <xdr:nvPicPr>
        <xdr:cNvPr id="31" name="Picture 2"/>
        <xdr:cNvPicPr>
          <a:picLocks noChangeAspect="1" noChangeArrowheads="1"/>
        </xdr:cNvPicPr>
      </xdr:nvPicPr>
      <xdr:blipFill>
        <a:blip r:embed="rId12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9260205" y="24495125"/>
          <a:ext cx="1913890" cy="16370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775970</xdr:colOff>
      <xdr:row>92</xdr:row>
      <xdr:rowOff>58420</xdr:rowOff>
    </xdr:from>
    <xdr:to>
      <xdr:col>4</xdr:col>
      <xdr:colOff>308610</xdr:colOff>
      <xdr:row>100</xdr:row>
      <xdr:rowOff>43180</xdr:rowOff>
    </xdr:to>
    <xdr:pic>
      <xdr:nvPicPr>
        <xdr:cNvPr id="32" name="Gambar 2" descr="ttd ketua pelmizar (3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23620" y="18346420"/>
          <a:ext cx="2770505" cy="1804035"/>
        </a:xfrm>
        <a:prstGeom prst="rect">
          <a:avLst/>
        </a:prstGeom>
      </xdr:spPr>
    </xdr:pic>
    <xdr:clientData/>
  </xdr:twoCellAnchor>
  <xdr:twoCellAnchor>
    <xdr:from>
      <xdr:col>5</xdr:col>
      <xdr:colOff>686435</xdr:colOff>
      <xdr:row>100</xdr:row>
      <xdr:rowOff>171450</xdr:rowOff>
    </xdr:from>
    <xdr:to>
      <xdr:col>8</xdr:col>
      <xdr:colOff>299085</xdr:colOff>
      <xdr:row>104</xdr:row>
      <xdr:rowOff>127000</xdr:rowOff>
    </xdr:to>
    <xdr:pic>
      <xdr:nvPicPr>
        <xdr:cNvPr id="33" name="Gambar 1" descr="Panitera syafruddin new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098415" y="20278725"/>
          <a:ext cx="2392045" cy="603250"/>
        </a:xfrm>
        <a:prstGeom prst="rect">
          <a:avLst/>
        </a:prstGeom>
      </xdr:spPr>
    </xdr:pic>
    <xdr:clientData/>
  </xdr:twoCellAnchor>
  <xdr:twoCellAnchor>
    <xdr:from>
      <xdr:col>2</xdr:col>
      <xdr:colOff>356235</xdr:colOff>
      <xdr:row>90</xdr:row>
      <xdr:rowOff>82550</xdr:rowOff>
    </xdr:from>
    <xdr:to>
      <xdr:col>4</xdr:col>
      <xdr:colOff>135255</xdr:colOff>
      <xdr:row>100</xdr:row>
      <xdr:rowOff>71755</xdr:rowOff>
    </xdr:to>
    <xdr:pic>
      <xdr:nvPicPr>
        <xdr:cNvPr id="34" name="Picture 29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" y="17989550"/>
          <a:ext cx="1631950" cy="2189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550333</xdr:colOff>
      <xdr:row>163</xdr:row>
      <xdr:rowOff>169334</xdr:rowOff>
    </xdr:from>
    <xdr:to>
      <xdr:col>16</xdr:col>
      <xdr:colOff>398095</xdr:colOff>
      <xdr:row>168</xdr:row>
      <xdr:rowOff>104540</xdr:rowOff>
    </xdr:to>
    <xdr:pic>
      <xdr:nvPicPr>
        <xdr:cNvPr id="15" name="Picture 1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060" y="35500310"/>
          <a:ext cx="2286000" cy="925830"/>
        </a:xfrm>
        <a:prstGeom prst="rect">
          <a:avLst/>
        </a:prstGeom>
      </xdr:spPr>
    </xdr:pic>
    <xdr:clientData/>
  </xdr:twoCellAnchor>
  <xdr:twoCellAnchor editAs="oneCell">
    <xdr:from>
      <xdr:col>14</xdr:col>
      <xdr:colOff>240499</xdr:colOff>
      <xdr:row>42</xdr:row>
      <xdr:rowOff>47624</xdr:rowOff>
    </xdr:from>
    <xdr:to>
      <xdr:col>16</xdr:col>
      <xdr:colOff>241631</xdr:colOff>
      <xdr:row>46</xdr:row>
      <xdr:rowOff>179734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1380" y="8991600"/>
          <a:ext cx="1220470" cy="1306830"/>
        </a:xfrm>
        <a:prstGeom prst="rect">
          <a:avLst/>
        </a:prstGeom>
      </xdr:spPr>
    </xdr:pic>
    <xdr:clientData/>
  </xdr:twoCellAnchor>
  <xdr:twoCellAnchor editAs="oneCell">
    <xdr:from>
      <xdr:col>14</xdr:col>
      <xdr:colOff>280459</xdr:colOff>
      <xdr:row>55</xdr:row>
      <xdr:rowOff>15875</xdr:rowOff>
    </xdr:from>
    <xdr:to>
      <xdr:col>18</xdr:col>
      <xdr:colOff>258149</xdr:colOff>
      <xdr:row>60</xdr:row>
      <xdr:rowOff>65132</xdr:rowOff>
    </xdr:to>
    <xdr:pic>
      <xdr:nvPicPr>
        <xdr:cNvPr id="12" name="Picture 1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1385" y="12020550"/>
          <a:ext cx="2416175" cy="1153795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15</xdr:row>
      <xdr:rowOff>107216</xdr:rowOff>
    </xdr:from>
    <xdr:to>
      <xdr:col>20</xdr:col>
      <xdr:colOff>250826</xdr:colOff>
      <xdr:row>21</xdr:row>
      <xdr:rowOff>81309</xdr:rowOff>
    </xdr:to>
    <xdr:pic>
      <xdr:nvPicPr>
        <xdr:cNvPr id="7" name="Picture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3514725"/>
          <a:ext cx="1136650" cy="1231900"/>
        </a:xfrm>
        <a:prstGeom prst="rect">
          <a:avLst/>
        </a:prstGeom>
      </xdr:spPr>
    </xdr:pic>
    <xdr:clientData/>
  </xdr:twoCellAnchor>
  <xdr:twoCellAnchor editAs="oneCell">
    <xdr:from>
      <xdr:col>17</xdr:col>
      <xdr:colOff>210352</xdr:colOff>
      <xdr:row>15</xdr:row>
      <xdr:rowOff>95250</xdr:rowOff>
    </xdr:from>
    <xdr:to>
      <xdr:col>21</xdr:col>
      <xdr:colOff>158408</xdr:colOff>
      <xdr:row>20</xdr:row>
      <xdr:rowOff>204832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0335" y="3503295"/>
          <a:ext cx="2386330" cy="1156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139700</xdr:colOff>
      <xdr:row>187</xdr:row>
      <xdr:rowOff>28575</xdr:rowOff>
    </xdr:from>
    <xdr:to>
      <xdr:col>18</xdr:col>
      <xdr:colOff>170434</xdr:colOff>
      <xdr:row>193</xdr:row>
      <xdr:rowOff>115979</xdr:rowOff>
    </xdr:to>
    <xdr:pic>
      <xdr:nvPicPr>
        <xdr:cNvPr id="9" name="Picture 8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0" y="40522525"/>
          <a:ext cx="1249680" cy="1344295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235</xdr:row>
      <xdr:rowOff>86995</xdr:rowOff>
    </xdr:from>
    <xdr:to>
      <xdr:col>1</xdr:col>
      <xdr:colOff>1204717</xdr:colOff>
      <xdr:row>241</xdr:row>
      <xdr:rowOff>24862</xdr:rowOff>
    </xdr:to>
    <xdr:pic>
      <xdr:nvPicPr>
        <xdr:cNvPr id="10" name="Picture 9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" y="50680620"/>
          <a:ext cx="998220" cy="1080770"/>
        </a:xfrm>
        <a:prstGeom prst="rect">
          <a:avLst/>
        </a:prstGeom>
      </xdr:spPr>
    </xdr:pic>
    <xdr:clientData/>
  </xdr:twoCellAnchor>
  <xdr:twoCellAnchor editAs="oneCell">
    <xdr:from>
      <xdr:col>8</xdr:col>
      <xdr:colOff>601674</xdr:colOff>
      <xdr:row>238</xdr:row>
      <xdr:rowOff>95250</xdr:rowOff>
    </xdr:from>
    <xdr:to>
      <xdr:col>10</xdr:col>
      <xdr:colOff>582069</xdr:colOff>
      <xdr:row>242</xdr:row>
      <xdr:rowOff>136952</xdr:rowOff>
    </xdr:to>
    <xdr:pic>
      <xdr:nvPicPr>
        <xdr:cNvPr id="13" name="Picture 1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545" y="51260375"/>
          <a:ext cx="1409065" cy="80327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262</xdr:row>
      <xdr:rowOff>108135</xdr:rowOff>
    </xdr:from>
    <xdr:to>
      <xdr:col>15</xdr:col>
      <xdr:colOff>404616</xdr:colOff>
      <xdr:row>267</xdr:row>
      <xdr:rowOff>112676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5" y="56511825"/>
          <a:ext cx="1004570" cy="1090295"/>
        </a:xfrm>
        <a:prstGeom prst="rect">
          <a:avLst/>
        </a:prstGeom>
      </xdr:spPr>
    </xdr:pic>
    <xdr:clientData/>
  </xdr:twoCellAnchor>
  <xdr:twoCellAnchor editAs="oneCell">
    <xdr:from>
      <xdr:col>17</xdr:col>
      <xdr:colOff>144474</xdr:colOff>
      <xdr:row>263</xdr:row>
      <xdr:rowOff>114300</xdr:rowOff>
    </xdr:from>
    <xdr:to>
      <xdr:col>19</xdr:col>
      <xdr:colOff>324893</xdr:colOff>
      <xdr:row>267</xdr:row>
      <xdr:rowOff>51227</xdr:rowOff>
    </xdr:to>
    <xdr:pic>
      <xdr:nvPicPr>
        <xdr:cNvPr id="16" name="Picture 15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295" y="56727725"/>
          <a:ext cx="1399540" cy="812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207645</xdr:colOff>
      <xdr:row>295</xdr:row>
      <xdr:rowOff>72390</xdr:rowOff>
    </xdr:from>
    <xdr:to>
      <xdr:col>15</xdr:col>
      <xdr:colOff>394415</xdr:colOff>
      <xdr:row>299</xdr:row>
      <xdr:rowOff>37891</xdr:rowOff>
    </xdr:to>
    <xdr:pic>
      <xdr:nvPicPr>
        <xdr:cNvPr id="18" name="Picture 1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9395" y="63553340"/>
          <a:ext cx="1405890" cy="803275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370</xdr:row>
      <xdr:rowOff>92075</xdr:rowOff>
    </xdr:from>
    <xdr:to>
      <xdr:col>15</xdr:col>
      <xdr:colOff>341117</xdr:colOff>
      <xdr:row>375</xdr:row>
      <xdr:rowOff>117784</xdr:rowOff>
    </xdr:to>
    <xdr:pic>
      <xdr:nvPicPr>
        <xdr:cNvPr id="19" name="Picture 1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7375" y="79775050"/>
          <a:ext cx="1004570" cy="1082675"/>
        </a:xfrm>
        <a:prstGeom prst="rect">
          <a:avLst/>
        </a:prstGeom>
      </xdr:spPr>
    </xdr:pic>
    <xdr:clientData/>
  </xdr:twoCellAnchor>
  <xdr:twoCellAnchor editAs="oneCell">
    <xdr:from>
      <xdr:col>12</xdr:col>
      <xdr:colOff>229870</xdr:colOff>
      <xdr:row>369</xdr:row>
      <xdr:rowOff>250190</xdr:rowOff>
    </xdr:from>
    <xdr:to>
      <xdr:col>14</xdr:col>
      <xdr:colOff>410291</xdr:colOff>
      <xdr:row>373</xdr:row>
      <xdr:rowOff>113034</xdr:rowOff>
    </xdr:to>
    <xdr:pic>
      <xdr:nvPicPr>
        <xdr:cNvPr id="20" name="Picture 19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2020" y="79675990"/>
          <a:ext cx="1399540" cy="796290"/>
        </a:xfrm>
        <a:prstGeom prst="rect">
          <a:avLst/>
        </a:prstGeom>
      </xdr:spPr>
    </xdr:pic>
    <xdr:clientData/>
  </xdr:twoCellAnchor>
  <xdr:twoCellAnchor editAs="oneCell">
    <xdr:from>
      <xdr:col>12</xdr:col>
      <xdr:colOff>134620</xdr:colOff>
      <xdr:row>406</xdr:row>
      <xdr:rowOff>97790</xdr:rowOff>
    </xdr:from>
    <xdr:to>
      <xdr:col>14</xdr:col>
      <xdr:colOff>315041</xdr:colOff>
      <xdr:row>410</xdr:row>
      <xdr:rowOff>117267</xdr:rowOff>
    </xdr:to>
    <xdr:pic>
      <xdr:nvPicPr>
        <xdr:cNvPr id="21" name="Picture 2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770" y="87229315"/>
          <a:ext cx="1399540" cy="80962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401</xdr:row>
      <xdr:rowOff>146050</xdr:rowOff>
    </xdr:from>
    <xdr:to>
      <xdr:col>14</xdr:col>
      <xdr:colOff>585593</xdr:colOff>
      <xdr:row>408</xdr:row>
      <xdr:rowOff>52167</xdr:rowOff>
    </xdr:to>
    <xdr:pic>
      <xdr:nvPicPr>
        <xdr:cNvPr id="22" name="Picture 2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325075"/>
          <a:ext cx="1004570" cy="1268095"/>
        </a:xfrm>
        <a:prstGeom prst="rect">
          <a:avLst/>
        </a:prstGeom>
      </xdr:spPr>
    </xdr:pic>
    <xdr:clientData/>
  </xdr:twoCellAnchor>
  <xdr:twoCellAnchor>
    <xdr:from>
      <xdr:col>14</xdr:col>
      <xdr:colOff>586316</xdr:colOff>
      <xdr:row>129</xdr:row>
      <xdr:rowOff>5292</xdr:rowOff>
    </xdr:from>
    <xdr:to>
      <xdr:col>17</xdr:col>
      <xdr:colOff>358563</xdr:colOff>
      <xdr:row>137</xdr:row>
      <xdr:rowOff>122978</xdr:rowOff>
    </xdr:to>
    <xdr:grpSp>
      <xdr:nvGrpSpPr>
        <xdr:cNvPr id="2" name="Group 1"/>
        <xdr:cNvGrpSpPr/>
      </xdr:nvGrpSpPr>
      <xdr:grpSpPr>
        <a:xfrm>
          <a:off x="11387455" y="28078430"/>
          <a:ext cx="1600835" cy="1679575"/>
          <a:chOff x="0" y="0"/>
          <a:chExt cx="1928613" cy="1744035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496357</xdr:colOff>
      <xdr:row>126</xdr:row>
      <xdr:rowOff>79376</xdr:rowOff>
    </xdr:from>
    <xdr:to>
      <xdr:col>15</xdr:col>
      <xdr:colOff>576578</xdr:colOff>
      <xdr:row>129</xdr:row>
      <xdr:rowOff>158116</xdr:rowOff>
    </xdr:to>
    <xdr:pic>
      <xdr:nvPicPr>
        <xdr:cNvPr id="5" name="Picture 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685" y="27485975"/>
          <a:ext cx="1299210" cy="745490"/>
        </a:xfrm>
        <a:prstGeom prst="rect">
          <a:avLst/>
        </a:prstGeom>
      </xdr:spPr>
    </xdr:pic>
    <xdr:clientData/>
  </xdr:twoCellAnchor>
  <xdr:twoCellAnchor editAs="oneCell">
    <xdr:from>
      <xdr:col>13</xdr:col>
      <xdr:colOff>572770</xdr:colOff>
      <xdr:row>299</xdr:row>
      <xdr:rowOff>134620</xdr:rowOff>
    </xdr:from>
    <xdr:to>
      <xdr:col>15</xdr:col>
      <xdr:colOff>352425</xdr:colOff>
      <xdr:row>304</xdr:row>
      <xdr:rowOff>141605</xdr:rowOff>
    </xdr:to>
    <xdr:pic>
      <xdr:nvPicPr>
        <xdr:cNvPr id="6" name="Picture 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4520" y="64453770"/>
          <a:ext cx="998855" cy="1073785"/>
        </a:xfrm>
        <a:prstGeom prst="rect">
          <a:avLst/>
        </a:prstGeom>
      </xdr:spPr>
    </xdr:pic>
    <xdr:clientData/>
  </xdr:twoCellAnchor>
  <xdr:twoCellAnchor>
    <xdr:from>
      <xdr:col>15</xdr:col>
      <xdr:colOff>174836</xdr:colOff>
      <xdr:row>21</xdr:row>
      <xdr:rowOff>126365</xdr:rowOff>
    </xdr:from>
    <xdr:to>
      <xdr:col>18</xdr:col>
      <xdr:colOff>613621</xdr:colOff>
      <xdr:row>30</xdr:row>
      <xdr:rowOff>120650</xdr:rowOff>
    </xdr:to>
    <xdr:pic>
      <xdr:nvPicPr>
        <xdr:cNvPr id="17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585575" y="4791710"/>
          <a:ext cx="2263775" cy="18897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394123</xdr:colOff>
      <xdr:row>22</xdr:row>
      <xdr:rowOff>73660</xdr:rowOff>
    </xdr:from>
    <xdr:to>
      <xdr:col>17</xdr:col>
      <xdr:colOff>570230</xdr:colOff>
      <xdr:row>32</xdr:row>
      <xdr:rowOff>113665</xdr:rowOff>
    </xdr:to>
    <xdr:grpSp>
      <xdr:nvGrpSpPr>
        <xdr:cNvPr id="23" name="Group 22"/>
        <xdr:cNvGrpSpPr/>
      </xdr:nvGrpSpPr>
      <xdr:grpSpPr>
        <a:xfrm>
          <a:off x="11195050" y="4948555"/>
          <a:ext cx="2005330" cy="2106930"/>
          <a:chOff x="-403497" y="-317082"/>
          <a:chExt cx="2091375" cy="2073256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6985" y="404511"/>
            <a:ext cx="1310893" cy="1266367"/>
          </a:xfrm>
          <a:prstGeom prst="rect">
            <a:avLst/>
          </a:prstGeom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168275</xdr:colOff>
      <xdr:row>57</xdr:row>
      <xdr:rowOff>210397</xdr:rowOff>
    </xdr:from>
    <xdr:to>
      <xdr:col>21</xdr:col>
      <xdr:colOff>92922</xdr:colOff>
      <xdr:row>67</xdr:row>
      <xdr:rowOff>107950</xdr:rowOff>
    </xdr:to>
    <xdr:grpSp>
      <xdr:nvGrpSpPr>
        <xdr:cNvPr id="26" name="Group 25"/>
        <xdr:cNvGrpSpPr/>
      </xdr:nvGrpSpPr>
      <xdr:grpSpPr>
        <a:xfrm>
          <a:off x="13408025" y="12633325"/>
          <a:ext cx="1753235" cy="1955800"/>
          <a:chOff x="-403497" y="-317082"/>
          <a:chExt cx="2093556" cy="2190962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5604" y="565780"/>
            <a:ext cx="1354455" cy="1308100"/>
          </a:xfrm>
          <a:prstGeom prst="rect">
            <a:avLst/>
          </a:prstGeom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198543</xdr:colOff>
      <xdr:row>56</xdr:row>
      <xdr:rowOff>86360</xdr:rowOff>
    </xdr:from>
    <xdr:to>
      <xdr:col>20</xdr:col>
      <xdr:colOff>18204</xdr:colOff>
      <xdr:row>67</xdr:row>
      <xdr:rowOff>187325</xdr:rowOff>
    </xdr:to>
    <xdr:pic>
      <xdr:nvPicPr>
        <xdr:cNvPr id="29" name="Picture 12" descr="IMG20220311153838-removebg-preview (1)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 rot="5400000">
          <a:off x="11859260" y="12050395"/>
          <a:ext cx="2367915" cy="2867660"/>
        </a:xfrm>
        <a:prstGeom prst="rect">
          <a:avLst/>
        </a:prstGeom>
      </xdr:spPr>
    </xdr:pic>
    <xdr:clientData/>
  </xdr:twoCellAnchor>
  <xdr:twoCellAnchor>
    <xdr:from>
      <xdr:col>12</xdr:col>
      <xdr:colOff>476251</xdr:colOff>
      <xdr:row>128</xdr:row>
      <xdr:rowOff>42334</xdr:rowOff>
    </xdr:from>
    <xdr:to>
      <xdr:col>15</xdr:col>
      <xdr:colOff>541215</xdr:colOff>
      <xdr:row>135</xdr:row>
      <xdr:rowOff>112568</xdr:rowOff>
    </xdr:to>
    <xdr:pic>
      <xdr:nvPicPr>
        <xdr:cNvPr id="30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058400" y="27924760"/>
          <a:ext cx="1893570" cy="1442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168910</xdr:colOff>
      <xdr:row>89</xdr:row>
      <xdr:rowOff>201295</xdr:rowOff>
    </xdr:from>
    <xdr:to>
      <xdr:col>5</xdr:col>
      <xdr:colOff>485140</xdr:colOff>
      <xdr:row>98</xdr:row>
      <xdr:rowOff>109855</xdr:rowOff>
    </xdr:to>
    <xdr:pic>
      <xdr:nvPicPr>
        <xdr:cNvPr id="31" name="Gambar 2" descr="ttd ketua pelmizar (3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45310" y="19664045"/>
          <a:ext cx="2897505" cy="1804035"/>
        </a:xfrm>
        <a:prstGeom prst="rect">
          <a:avLst/>
        </a:prstGeom>
      </xdr:spPr>
    </xdr:pic>
    <xdr:clientData/>
  </xdr:twoCellAnchor>
  <xdr:twoCellAnchor>
    <xdr:from>
      <xdr:col>7</xdr:col>
      <xdr:colOff>408940</xdr:colOff>
      <xdr:row>101</xdr:row>
      <xdr:rowOff>0</xdr:rowOff>
    </xdr:from>
    <xdr:to>
      <xdr:col>11</xdr:col>
      <xdr:colOff>2540</xdr:colOff>
      <xdr:row>104</xdr:row>
      <xdr:rowOff>31750</xdr:rowOff>
    </xdr:to>
    <xdr:pic>
      <xdr:nvPicPr>
        <xdr:cNvPr id="32" name="Gambar 1" descr="Panitera syafruddin new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19190" y="21939250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265430</xdr:colOff>
      <xdr:row>90</xdr:row>
      <xdr:rowOff>83820</xdr:rowOff>
    </xdr:from>
    <xdr:to>
      <xdr:col>2</xdr:col>
      <xdr:colOff>475615</xdr:colOff>
      <xdr:row>101</xdr:row>
      <xdr:rowOff>6350</xdr:rowOff>
    </xdr:to>
    <xdr:pic>
      <xdr:nvPicPr>
        <xdr:cNvPr id="33" name="Picture 2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080" y="19756120"/>
          <a:ext cx="1638935" cy="21894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590551</xdr:colOff>
      <xdr:row>162</xdr:row>
      <xdr:rowOff>22194</xdr:rowOff>
    </xdr:from>
    <xdr:to>
      <xdr:col>12</xdr:col>
      <xdr:colOff>47626</xdr:colOff>
      <xdr:row>166</xdr:row>
      <xdr:rowOff>93266</xdr:rowOff>
    </xdr:to>
    <xdr:pic>
      <xdr:nvPicPr>
        <xdr:cNvPr id="15" name="Picture 1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32587565"/>
          <a:ext cx="2114550" cy="8902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58</xdr:row>
      <xdr:rowOff>37465</xdr:rowOff>
    </xdr:from>
    <xdr:to>
      <xdr:col>13</xdr:col>
      <xdr:colOff>563531</xdr:colOff>
      <xdr:row>65</xdr:row>
      <xdr:rowOff>36712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11781790"/>
          <a:ext cx="1153795" cy="1227455"/>
        </a:xfrm>
        <a:prstGeom prst="rect">
          <a:avLst/>
        </a:prstGeom>
      </xdr:spPr>
    </xdr:pic>
    <xdr:clientData/>
  </xdr:twoCellAnchor>
  <xdr:twoCellAnchor editAs="oneCell">
    <xdr:from>
      <xdr:col>9</xdr:col>
      <xdr:colOff>684530</xdr:colOff>
      <xdr:row>54</xdr:row>
      <xdr:rowOff>86360</xdr:rowOff>
    </xdr:from>
    <xdr:to>
      <xdr:col>13</xdr:col>
      <xdr:colOff>111617</xdr:colOff>
      <xdr:row>59</xdr:row>
      <xdr:rowOff>70081</xdr:rowOff>
    </xdr:to>
    <xdr:pic>
      <xdr:nvPicPr>
        <xdr:cNvPr id="12" name="Picture 1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5905" y="11030585"/>
          <a:ext cx="2084070" cy="98361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13</xdr:row>
      <xdr:rowOff>142875</xdr:rowOff>
    </xdr:from>
    <xdr:to>
      <xdr:col>13</xdr:col>
      <xdr:colOff>230156</xdr:colOff>
      <xdr:row>19</xdr:row>
      <xdr:rowOff>132597</xdr:rowOff>
    </xdr:to>
    <xdr:pic>
      <xdr:nvPicPr>
        <xdr:cNvPr id="7" name="Picture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924175"/>
          <a:ext cx="1163320" cy="1189355"/>
        </a:xfrm>
        <a:prstGeom prst="rect">
          <a:avLst/>
        </a:prstGeom>
      </xdr:spPr>
    </xdr:pic>
    <xdr:clientData/>
  </xdr:twoCellAnchor>
  <xdr:twoCellAnchor editAs="oneCell">
    <xdr:from>
      <xdr:col>11</xdr:col>
      <xdr:colOff>570958</xdr:colOff>
      <xdr:row>12</xdr:row>
      <xdr:rowOff>103760</xdr:rowOff>
    </xdr:from>
    <xdr:to>
      <xdr:col>15</xdr:col>
      <xdr:colOff>255220</xdr:colOff>
      <xdr:row>17</xdr:row>
      <xdr:rowOff>55731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0515" y="2684780"/>
          <a:ext cx="2122170" cy="95186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186</xdr:row>
      <xdr:rowOff>130175</xdr:rowOff>
    </xdr:from>
    <xdr:to>
      <xdr:col>11</xdr:col>
      <xdr:colOff>583184</xdr:colOff>
      <xdr:row>193</xdr:row>
      <xdr:rowOff>77879</xdr:rowOff>
    </xdr:to>
    <xdr:pic>
      <xdr:nvPicPr>
        <xdr:cNvPr id="9" name="Pictur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37595175"/>
          <a:ext cx="1249680" cy="1347470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230</xdr:row>
      <xdr:rowOff>124010</xdr:rowOff>
    </xdr:from>
    <xdr:to>
      <xdr:col>10</xdr:col>
      <xdr:colOff>245867</xdr:colOff>
      <xdr:row>235</xdr:row>
      <xdr:rowOff>204752</xdr:rowOff>
    </xdr:to>
    <xdr:pic>
      <xdr:nvPicPr>
        <xdr:cNvPr id="10" name="Picture 9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46501050"/>
          <a:ext cx="1007745" cy="1080770"/>
        </a:xfrm>
        <a:prstGeom prst="rect">
          <a:avLst/>
        </a:prstGeom>
      </xdr:spPr>
    </xdr:pic>
    <xdr:clientData/>
  </xdr:twoCellAnchor>
  <xdr:twoCellAnchor editAs="oneCell">
    <xdr:from>
      <xdr:col>10</xdr:col>
      <xdr:colOff>484199</xdr:colOff>
      <xdr:row>233</xdr:row>
      <xdr:rowOff>88900</xdr:rowOff>
    </xdr:from>
    <xdr:to>
      <xdr:col>12</xdr:col>
      <xdr:colOff>540794</xdr:colOff>
      <xdr:row>237</xdr:row>
      <xdr:rowOff>66044</xdr:rowOff>
    </xdr:to>
    <xdr:pic>
      <xdr:nvPicPr>
        <xdr:cNvPr id="13" name="Picture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0095" y="47066200"/>
          <a:ext cx="1399540" cy="805815"/>
        </a:xfrm>
        <a:prstGeom prst="rect">
          <a:avLst/>
        </a:prstGeom>
      </xdr:spPr>
    </xdr:pic>
    <xdr:clientData/>
  </xdr:twoCellAnchor>
  <xdr:twoCellAnchor editAs="oneCell">
    <xdr:from>
      <xdr:col>9</xdr:col>
      <xdr:colOff>234950</xdr:colOff>
      <xdr:row>266</xdr:row>
      <xdr:rowOff>22225</xdr:rowOff>
    </xdr:from>
    <xdr:to>
      <xdr:col>10</xdr:col>
      <xdr:colOff>534792</xdr:colOff>
      <xdr:row>271</xdr:row>
      <xdr:rowOff>102968</xdr:rowOff>
    </xdr:to>
    <xdr:pic>
      <xdr:nvPicPr>
        <xdr:cNvPr id="14" name="Picture 13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325" y="53695600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8</xdr:col>
      <xdr:colOff>429895</xdr:colOff>
      <xdr:row>260</xdr:row>
      <xdr:rowOff>148590</xdr:rowOff>
    </xdr:from>
    <xdr:to>
      <xdr:col>10</xdr:col>
      <xdr:colOff>515065</xdr:colOff>
      <xdr:row>264</xdr:row>
      <xdr:rowOff>152193</xdr:rowOff>
    </xdr:to>
    <xdr:pic>
      <xdr:nvPicPr>
        <xdr:cNvPr id="16" name="Picture 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1670" y="52621815"/>
          <a:ext cx="1399540" cy="803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434975</xdr:colOff>
      <xdr:row>297</xdr:row>
      <xdr:rowOff>15875</xdr:rowOff>
    </xdr:from>
    <xdr:to>
      <xdr:col>12</xdr:col>
      <xdr:colOff>96642</xdr:colOff>
      <xdr:row>302</xdr:row>
      <xdr:rowOff>96616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1200" y="59804300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8</xdr:col>
      <xdr:colOff>544195</xdr:colOff>
      <xdr:row>303</xdr:row>
      <xdr:rowOff>161290</xdr:rowOff>
    </xdr:from>
    <xdr:to>
      <xdr:col>10</xdr:col>
      <xdr:colOff>629365</xdr:colOff>
      <xdr:row>307</xdr:row>
      <xdr:rowOff>164892</xdr:rowOff>
    </xdr:to>
    <xdr:pic>
      <xdr:nvPicPr>
        <xdr:cNvPr id="18" name="Picture 1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5970" y="61149865"/>
          <a:ext cx="1399540" cy="8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612775</xdr:colOff>
      <xdr:row>378</xdr:row>
      <xdr:rowOff>193675</xdr:rowOff>
    </xdr:from>
    <xdr:to>
      <xdr:col>11</xdr:col>
      <xdr:colOff>179192</xdr:colOff>
      <xdr:row>384</xdr:row>
      <xdr:rowOff>74392</xdr:rowOff>
    </xdr:to>
    <xdr:pic>
      <xdr:nvPicPr>
        <xdr:cNvPr id="19" name="Picture 18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0" y="76746100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9</xdr:col>
      <xdr:colOff>515620</xdr:colOff>
      <xdr:row>375</xdr:row>
      <xdr:rowOff>59690</xdr:rowOff>
    </xdr:from>
    <xdr:to>
      <xdr:col>11</xdr:col>
      <xdr:colOff>476965</xdr:colOff>
      <xdr:row>378</xdr:row>
      <xdr:rowOff>120442</xdr:rowOff>
    </xdr:to>
    <xdr:pic>
      <xdr:nvPicPr>
        <xdr:cNvPr id="20" name="Picture 19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995" y="75869165"/>
          <a:ext cx="1399540" cy="8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60325</xdr:colOff>
      <xdr:row>403</xdr:row>
      <xdr:rowOff>156210</xdr:rowOff>
    </xdr:from>
    <xdr:to>
      <xdr:col>11</xdr:col>
      <xdr:colOff>21670</xdr:colOff>
      <xdr:row>408</xdr:row>
      <xdr:rowOff>7412</xdr:rowOff>
    </xdr:to>
    <xdr:pic>
      <xdr:nvPicPr>
        <xdr:cNvPr id="21" name="Picture 20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1700" y="81918810"/>
          <a:ext cx="1399540" cy="8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664210</xdr:colOff>
      <xdr:row>413</xdr:row>
      <xdr:rowOff>28575</xdr:rowOff>
    </xdr:from>
    <xdr:to>
      <xdr:col>11</xdr:col>
      <xdr:colOff>230627</xdr:colOff>
      <xdr:row>418</xdr:row>
      <xdr:rowOff>128367</xdr:rowOff>
    </xdr:to>
    <xdr:pic>
      <xdr:nvPicPr>
        <xdr:cNvPr id="22" name="Picture 2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585" y="83705700"/>
          <a:ext cx="1004570" cy="1080770"/>
        </a:xfrm>
        <a:prstGeom prst="rect">
          <a:avLst/>
        </a:prstGeom>
      </xdr:spPr>
    </xdr:pic>
    <xdr:clientData/>
  </xdr:twoCellAnchor>
  <xdr:twoCellAnchor>
    <xdr:from>
      <xdr:col>8</xdr:col>
      <xdr:colOff>190501</xdr:colOff>
      <xdr:row>125</xdr:row>
      <xdr:rowOff>48682</xdr:rowOff>
    </xdr:from>
    <xdr:to>
      <xdr:col>11</xdr:col>
      <xdr:colOff>245323</xdr:colOff>
      <xdr:row>134</xdr:row>
      <xdr:rowOff>17145</xdr:rowOff>
    </xdr:to>
    <xdr:grpSp>
      <xdr:nvGrpSpPr>
        <xdr:cNvPr id="2" name="Group 1"/>
        <xdr:cNvGrpSpPr/>
      </xdr:nvGrpSpPr>
      <xdr:grpSpPr>
        <a:xfrm>
          <a:off x="10582275" y="25279985"/>
          <a:ext cx="2102485" cy="1607185"/>
          <a:chOff x="10587" y="295921"/>
          <a:chExt cx="2108580" cy="1617213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4712" y="605034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87" y="295921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30691</xdr:colOff>
      <xdr:row>121</xdr:row>
      <xdr:rowOff>154516</xdr:rowOff>
    </xdr:from>
    <xdr:to>
      <xdr:col>11</xdr:col>
      <xdr:colOff>605154</xdr:colOff>
      <xdr:row>125</xdr:row>
      <xdr:rowOff>95673</xdr:rowOff>
    </xdr:to>
    <xdr:pic>
      <xdr:nvPicPr>
        <xdr:cNvPr id="5" name="Picture 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6705" y="24585930"/>
          <a:ext cx="1307465" cy="741045"/>
        </a:xfrm>
        <a:prstGeom prst="rect">
          <a:avLst/>
        </a:prstGeom>
      </xdr:spPr>
    </xdr:pic>
    <xdr:clientData/>
  </xdr:twoCellAnchor>
  <xdr:twoCellAnchor>
    <xdr:from>
      <xdr:col>9</xdr:col>
      <xdr:colOff>693419</xdr:colOff>
      <xdr:row>21</xdr:row>
      <xdr:rowOff>128905</xdr:rowOff>
    </xdr:from>
    <xdr:to>
      <xdr:col>12</xdr:col>
      <xdr:colOff>484716</xdr:colOff>
      <xdr:row>29</xdr:row>
      <xdr:rowOff>124037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0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694160" y="4510405"/>
          <a:ext cx="1839595" cy="14331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403436</xdr:colOff>
      <xdr:row>18</xdr:row>
      <xdr:rowOff>62653</xdr:rowOff>
    </xdr:from>
    <xdr:to>
      <xdr:col>13</xdr:col>
      <xdr:colOff>69003</xdr:colOff>
      <xdr:row>29</xdr:row>
      <xdr:rowOff>132292</xdr:rowOff>
    </xdr:to>
    <xdr:grpSp>
      <xdr:nvGrpSpPr>
        <xdr:cNvPr id="23" name="Group 22"/>
        <xdr:cNvGrpSpPr/>
      </xdr:nvGrpSpPr>
      <xdr:grpSpPr>
        <a:xfrm>
          <a:off x="11404600" y="3843655"/>
          <a:ext cx="2322830" cy="2108200"/>
          <a:chOff x="-633756" y="-341400"/>
          <a:chExt cx="2416661" cy="2073256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450" y="362346"/>
            <a:ext cx="1354455" cy="1308100"/>
          </a:xfrm>
          <a:prstGeom prst="rect">
            <a:avLst/>
          </a:prstGeom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633756" y="-341400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603885</xdr:colOff>
      <xdr:row>50</xdr:row>
      <xdr:rowOff>132927</xdr:rowOff>
    </xdr:from>
    <xdr:to>
      <xdr:col>13</xdr:col>
      <xdr:colOff>189442</xdr:colOff>
      <xdr:row>61</xdr:row>
      <xdr:rowOff>23919</xdr:rowOff>
    </xdr:to>
    <xdr:grpSp>
      <xdr:nvGrpSpPr>
        <xdr:cNvPr id="26" name="Group 25"/>
        <xdr:cNvGrpSpPr/>
      </xdr:nvGrpSpPr>
      <xdr:grpSpPr>
        <a:xfrm>
          <a:off x="11605260" y="10276840"/>
          <a:ext cx="2242820" cy="2110105"/>
          <a:chOff x="-403497" y="-317082"/>
          <a:chExt cx="2332110" cy="2073256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339831</xdr:colOff>
      <xdr:row>52</xdr:row>
      <xdr:rowOff>168593</xdr:rowOff>
    </xdr:from>
    <xdr:to>
      <xdr:col>13</xdr:col>
      <xdr:colOff>91334</xdr:colOff>
      <xdr:row>65</xdr:row>
      <xdr:rowOff>17251</xdr:rowOff>
    </xdr:to>
    <xdr:pic>
      <xdr:nvPicPr>
        <xdr:cNvPr id="29" name="Picture 12" descr="IMG20220311153838-removebg-preview (1)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5400000">
          <a:off x="11101705" y="10342245"/>
          <a:ext cx="2277745" cy="3018155"/>
        </a:xfrm>
        <a:prstGeom prst="rect">
          <a:avLst/>
        </a:prstGeom>
      </xdr:spPr>
    </xdr:pic>
    <xdr:clientData/>
  </xdr:twoCellAnchor>
  <xdr:twoCellAnchor>
    <xdr:from>
      <xdr:col>8</xdr:col>
      <xdr:colOff>190500</xdr:colOff>
      <xdr:row>122</xdr:row>
      <xdr:rowOff>179915</xdr:rowOff>
    </xdr:from>
    <xdr:to>
      <xdr:col>11</xdr:col>
      <xdr:colOff>105833</xdr:colOff>
      <xdr:row>130</xdr:row>
      <xdr:rowOff>64371</xdr:rowOff>
    </xdr:to>
    <xdr:pic>
      <xdr:nvPicPr>
        <xdr:cNvPr id="30" name="Picture 2"/>
        <xdr:cNvPicPr>
          <a:picLocks noChangeAspect="1" noChangeArrowheads="1"/>
        </xdr:cNvPicPr>
      </xdr:nvPicPr>
      <xdr:blipFill>
        <a:blip r:embed="rId10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582275" y="24811355"/>
          <a:ext cx="1962785" cy="14846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1125220</xdr:colOff>
      <xdr:row>87</xdr:row>
      <xdr:rowOff>157480</xdr:rowOff>
    </xdr:from>
    <xdr:to>
      <xdr:col>4</xdr:col>
      <xdr:colOff>869950</xdr:colOff>
      <xdr:row>96</xdr:row>
      <xdr:rowOff>142875</xdr:rowOff>
    </xdr:to>
    <xdr:pic>
      <xdr:nvPicPr>
        <xdr:cNvPr id="31" name="Gambar 2" descr="ttd ketua pelmizar (3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49095" y="17664430"/>
          <a:ext cx="2897505" cy="1804670"/>
        </a:xfrm>
        <a:prstGeom prst="rect">
          <a:avLst/>
        </a:prstGeom>
      </xdr:spPr>
    </xdr:pic>
    <xdr:clientData/>
  </xdr:twoCellAnchor>
  <xdr:twoCellAnchor>
    <xdr:from>
      <xdr:col>5</xdr:col>
      <xdr:colOff>1459230</xdr:colOff>
      <xdr:row>99</xdr:row>
      <xdr:rowOff>94615</xdr:rowOff>
    </xdr:from>
    <xdr:to>
      <xdr:col>7</xdr:col>
      <xdr:colOff>595630</xdr:colOff>
      <xdr:row>102</xdr:row>
      <xdr:rowOff>126365</xdr:rowOff>
    </xdr:to>
    <xdr:pic>
      <xdr:nvPicPr>
        <xdr:cNvPr id="32" name="Gambar 1" descr="Panitera syafruddin new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859905" y="20001865"/>
          <a:ext cx="2584450" cy="603250"/>
        </a:xfrm>
        <a:prstGeom prst="rect">
          <a:avLst/>
        </a:prstGeom>
      </xdr:spPr>
    </xdr:pic>
    <xdr:clientData/>
  </xdr:twoCellAnchor>
  <xdr:twoCellAnchor>
    <xdr:from>
      <xdr:col>2</xdr:col>
      <xdr:colOff>1419225</xdr:colOff>
      <xdr:row>84</xdr:row>
      <xdr:rowOff>48260</xdr:rowOff>
    </xdr:from>
    <xdr:to>
      <xdr:col>3</xdr:col>
      <xdr:colOff>1619885</xdr:colOff>
      <xdr:row>95</xdr:row>
      <xdr:rowOff>37465</xdr:rowOff>
    </xdr:to>
    <xdr:pic>
      <xdr:nvPicPr>
        <xdr:cNvPr id="33" name="Picture 2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6955135"/>
          <a:ext cx="1638935" cy="21894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25</xdr:col>
      <xdr:colOff>190500</xdr:colOff>
      <xdr:row>311</xdr:row>
      <xdr:rowOff>15540</xdr:rowOff>
    </xdr:from>
    <xdr:to>
      <xdr:col>31</xdr:col>
      <xdr:colOff>247652</xdr:colOff>
      <xdr:row>317</xdr:row>
      <xdr:rowOff>49356</xdr:rowOff>
    </xdr:to>
    <xdr:pic>
      <xdr:nvPicPr>
        <xdr:cNvPr id="15" name="Picture 14" hidden="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0080" y="121528205"/>
          <a:ext cx="3714750" cy="1557655"/>
        </a:xfrm>
        <a:prstGeom prst="rect">
          <a:avLst/>
        </a:prstGeom>
      </xdr:spPr>
    </xdr:pic>
    <xdr:clientData/>
  </xdr:twoCellAnchor>
  <xdr:twoCellAnchor editAs="oneCell">
    <xdr:from>
      <xdr:col>3</xdr:col>
      <xdr:colOff>13620</xdr:colOff>
      <xdr:row>99</xdr:row>
      <xdr:rowOff>205120</xdr:rowOff>
    </xdr:from>
    <xdr:to>
      <xdr:col>4</xdr:col>
      <xdr:colOff>437709</xdr:colOff>
      <xdr:row>106</xdr:row>
      <xdr:rowOff>43368</xdr:rowOff>
    </xdr:to>
    <xdr:pic>
      <xdr:nvPicPr>
        <xdr:cNvPr id="11" name="Picture 10" hidden="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35" y="43325415"/>
          <a:ext cx="1452880" cy="1552575"/>
        </a:xfrm>
        <a:prstGeom prst="rect">
          <a:avLst/>
        </a:prstGeom>
      </xdr:spPr>
    </xdr:pic>
    <xdr:clientData/>
  </xdr:twoCellAnchor>
  <xdr:twoCellAnchor editAs="oneCell">
    <xdr:from>
      <xdr:col>15</xdr:col>
      <xdr:colOff>558571</xdr:colOff>
      <xdr:row>99</xdr:row>
      <xdr:rowOff>209075</xdr:rowOff>
    </xdr:from>
    <xdr:to>
      <xdr:col>19</xdr:col>
      <xdr:colOff>253090</xdr:colOff>
      <xdr:row>105</xdr:row>
      <xdr:rowOff>189187</xdr:rowOff>
    </xdr:to>
    <xdr:pic>
      <xdr:nvPicPr>
        <xdr:cNvPr id="12" name="Picture 11" hidden="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5195" y="43329225"/>
          <a:ext cx="3075940" cy="146558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38</xdr:row>
      <xdr:rowOff>158750</xdr:rowOff>
    </xdr:from>
    <xdr:to>
      <xdr:col>5</xdr:col>
      <xdr:colOff>757464</xdr:colOff>
      <xdr:row>46</xdr:row>
      <xdr:rowOff>155747</xdr:rowOff>
    </xdr:to>
    <xdr:pic>
      <xdr:nvPicPr>
        <xdr:cNvPr id="9" name="Picture 8" hidden="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15970250"/>
          <a:ext cx="1452245" cy="1520825"/>
        </a:xfrm>
        <a:prstGeom prst="rect">
          <a:avLst/>
        </a:prstGeom>
      </xdr:spPr>
    </xdr:pic>
    <xdr:clientData/>
  </xdr:twoCellAnchor>
  <xdr:twoCellAnchor editAs="oneCell">
    <xdr:from>
      <xdr:col>9</xdr:col>
      <xdr:colOff>5201</xdr:colOff>
      <xdr:row>39</xdr:row>
      <xdr:rowOff>178580</xdr:rowOff>
    </xdr:from>
    <xdr:to>
      <xdr:col>12</xdr:col>
      <xdr:colOff>683880</xdr:colOff>
      <xdr:row>47</xdr:row>
      <xdr:rowOff>95192</xdr:rowOff>
    </xdr:to>
    <xdr:pic>
      <xdr:nvPicPr>
        <xdr:cNvPr id="10" name="Picture 9" hidden="1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1755" y="16180435"/>
          <a:ext cx="3058160" cy="1440180"/>
        </a:xfrm>
        <a:prstGeom prst="rect">
          <a:avLst/>
        </a:prstGeom>
      </xdr:spPr>
    </xdr:pic>
    <xdr:clientData/>
  </xdr:twoCellAnchor>
  <xdr:twoCellAnchor editAs="oneCell">
    <xdr:from>
      <xdr:col>25</xdr:col>
      <xdr:colOff>102235</xdr:colOff>
      <xdr:row>378</xdr:row>
      <xdr:rowOff>300990</xdr:rowOff>
    </xdr:from>
    <xdr:to>
      <xdr:col>28</xdr:col>
      <xdr:colOff>270511</xdr:colOff>
      <xdr:row>382</xdr:row>
      <xdr:rowOff>151025</xdr:rowOff>
    </xdr:to>
    <xdr:pic>
      <xdr:nvPicPr>
        <xdr:cNvPr id="13" name="Picture 12" hidden="1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1815" y="145941415"/>
          <a:ext cx="1997075" cy="2186305"/>
        </a:xfrm>
        <a:prstGeom prst="rect">
          <a:avLst/>
        </a:prstGeom>
      </xdr:spPr>
    </xdr:pic>
    <xdr:clientData/>
  </xdr:twoCellAnchor>
  <xdr:twoCellAnchor editAs="oneCell">
    <xdr:from>
      <xdr:col>25</xdr:col>
      <xdr:colOff>263072</xdr:colOff>
      <xdr:row>448</xdr:row>
      <xdr:rowOff>536026</xdr:rowOff>
    </xdr:from>
    <xdr:to>
      <xdr:col>28</xdr:col>
      <xdr:colOff>95251</xdr:colOff>
      <xdr:row>451</xdr:row>
      <xdr:rowOff>159397</xdr:rowOff>
    </xdr:to>
    <xdr:pic>
      <xdr:nvPicPr>
        <xdr:cNvPr id="8" name="Picture 7" hidden="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2470" y="174253525"/>
          <a:ext cx="1661160" cy="1833245"/>
        </a:xfrm>
        <a:prstGeom prst="rect">
          <a:avLst/>
        </a:prstGeom>
      </xdr:spPr>
    </xdr:pic>
    <xdr:clientData/>
  </xdr:twoCellAnchor>
  <xdr:twoCellAnchor editAs="oneCell">
    <xdr:from>
      <xdr:col>23</xdr:col>
      <xdr:colOff>592602</xdr:colOff>
      <xdr:row>446</xdr:row>
      <xdr:rowOff>582382</xdr:rowOff>
    </xdr:from>
    <xdr:to>
      <xdr:col>27</xdr:col>
      <xdr:colOff>58964</xdr:colOff>
      <xdr:row>448</xdr:row>
      <xdr:rowOff>365099</xdr:rowOff>
    </xdr:to>
    <xdr:pic>
      <xdr:nvPicPr>
        <xdr:cNvPr id="14" name="Picture 13" hidden="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3285" y="172826680"/>
          <a:ext cx="2113915" cy="1255395"/>
        </a:xfrm>
        <a:prstGeom prst="rect">
          <a:avLst/>
        </a:prstGeom>
      </xdr:spPr>
    </xdr:pic>
    <xdr:clientData/>
  </xdr:twoCellAnchor>
  <xdr:twoCellAnchor editAs="oneCell">
    <xdr:from>
      <xdr:col>27</xdr:col>
      <xdr:colOff>360045</xdr:colOff>
      <xdr:row>487</xdr:row>
      <xdr:rowOff>448310</xdr:rowOff>
    </xdr:from>
    <xdr:to>
      <xdr:col>30</xdr:col>
      <xdr:colOff>194945</xdr:colOff>
      <xdr:row>493</xdr:row>
      <xdr:rowOff>85740</xdr:rowOff>
    </xdr:to>
    <xdr:pic>
      <xdr:nvPicPr>
        <xdr:cNvPr id="16" name="Picture 15" hidden="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18825" y="196264530"/>
          <a:ext cx="1663700" cy="1824990"/>
        </a:xfrm>
        <a:prstGeom prst="rect">
          <a:avLst/>
        </a:prstGeom>
      </xdr:spPr>
    </xdr:pic>
    <xdr:clientData/>
  </xdr:twoCellAnchor>
  <xdr:twoCellAnchor editAs="oneCell">
    <xdr:from>
      <xdr:col>26</xdr:col>
      <xdr:colOff>285115</xdr:colOff>
      <xdr:row>486</xdr:row>
      <xdr:rowOff>88265</xdr:rowOff>
    </xdr:from>
    <xdr:to>
      <xdr:col>29</xdr:col>
      <xdr:colOff>569265</xdr:colOff>
      <xdr:row>488</xdr:row>
      <xdr:rowOff>165800</xdr:rowOff>
    </xdr:to>
    <xdr:pic>
      <xdr:nvPicPr>
        <xdr:cNvPr id="17" name="Picture 16" hidden="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4295" y="195320285"/>
          <a:ext cx="2112645" cy="1245870"/>
        </a:xfrm>
        <a:prstGeom prst="rect">
          <a:avLst/>
        </a:prstGeom>
      </xdr:spPr>
    </xdr:pic>
    <xdr:clientData/>
  </xdr:twoCellAnchor>
  <xdr:twoCellAnchor editAs="oneCell">
    <xdr:from>
      <xdr:col>24</xdr:col>
      <xdr:colOff>255905</xdr:colOff>
      <xdr:row>518</xdr:row>
      <xdr:rowOff>559435</xdr:rowOff>
    </xdr:from>
    <xdr:to>
      <xdr:col>27</xdr:col>
      <xdr:colOff>14605</xdr:colOff>
      <xdr:row>522</xdr:row>
      <xdr:rowOff>82567</xdr:rowOff>
    </xdr:to>
    <xdr:pic>
      <xdr:nvPicPr>
        <xdr:cNvPr id="18" name="Picture 17" hidden="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9685" y="212251290"/>
          <a:ext cx="1663700" cy="1837690"/>
        </a:xfrm>
        <a:prstGeom prst="rect">
          <a:avLst/>
        </a:prstGeom>
      </xdr:spPr>
    </xdr:pic>
    <xdr:clientData/>
  </xdr:twoCellAnchor>
  <xdr:twoCellAnchor editAs="oneCell">
    <xdr:from>
      <xdr:col>25</xdr:col>
      <xdr:colOff>22860</xdr:colOff>
      <xdr:row>520</xdr:row>
      <xdr:rowOff>259080</xdr:rowOff>
    </xdr:from>
    <xdr:to>
      <xdr:col>28</xdr:col>
      <xdr:colOff>313362</xdr:colOff>
      <xdr:row>522</xdr:row>
      <xdr:rowOff>406470</xdr:rowOff>
    </xdr:to>
    <xdr:pic>
      <xdr:nvPicPr>
        <xdr:cNvPr id="19" name="Picture 18" hidden="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2440" y="213179660"/>
          <a:ext cx="2118995" cy="1233170"/>
        </a:xfrm>
        <a:prstGeom prst="rect">
          <a:avLst/>
        </a:prstGeom>
      </xdr:spPr>
    </xdr:pic>
    <xdr:clientData/>
  </xdr:twoCellAnchor>
  <xdr:twoCellAnchor editAs="oneCell">
    <xdr:from>
      <xdr:col>24</xdr:col>
      <xdr:colOff>156210</xdr:colOff>
      <xdr:row>590</xdr:row>
      <xdr:rowOff>99695</xdr:rowOff>
    </xdr:from>
    <xdr:to>
      <xdr:col>26</xdr:col>
      <xdr:colOff>365761</xdr:colOff>
      <xdr:row>593</xdr:row>
      <xdr:rowOff>109266</xdr:rowOff>
    </xdr:to>
    <xdr:pic>
      <xdr:nvPicPr>
        <xdr:cNvPr id="20" name="Picture 19" hidden="1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9990" y="250626245"/>
          <a:ext cx="1504950" cy="1666875"/>
        </a:xfrm>
        <a:prstGeom prst="rect">
          <a:avLst/>
        </a:prstGeom>
      </xdr:spPr>
    </xdr:pic>
    <xdr:clientData/>
  </xdr:twoCellAnchor>
  <xdr:twoCellAnchor editAs="oneCell">
    <xdr:from>
      <xdr:col>24</xdr:col>
      <xdr:colOff>337820</xdr:colOff>
      <xdr:row>588</xdr:row>
      <xdr:rowOff>177800</xdr:rowOff>
    </xdr:from>
    <xdr:to>
      <xdr:col>27</xdr:col>
      <xdr:colOff>552121</xdr:colOff>
      <xdr:row>590</xdr:row>
      <xdr:rowOff>312486</xdr:rowOff>
    </xdr:to>
    <xdr:pic>
      <xdr:nvPicPr>
        <xdr:cNvPr id="21" name="Picture 20" hidden="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1600" y="249599450"/>
          <a:ext cx="2118995" cy="1239520"/>
        </a:xfrm>
        <a:prstGeom prst="rect">
          <a:avLst/>
        </a:prstGeom>
      </xdr:spPr>
    </xdr:pic>
    <xdr:clientData/>
  </xdr:twoCellAnchor>
  <xdr:twoCellAnchor editAs="oneCell">
    <xdr:from>
      <xdr:col>19</xdr:col>
      <xdr:colOff>897255</xdr:colOff>
      <xdr:row>640</xdr:row>
      <xdr:rowOff>587375</xdr:rowOff>
    </xdr:from>
    <xdr:to>
      <xdr:col>21</xdr:col>
      <xdr:colOff>1092053</xdr:colOff>
      <xdr:row>642</xdr:row>
      <xdr:rowOff>175962</xdr:rowOff>
    </xdr:to>
    <xdr:pic>
      <xdr:nvPicPr>
        <xdr:cNvPr id="22" name="Picture 21" hidden="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5660" y="274098385"/>
          <a:ext cx="2118360" cy="1207770"/>
        </a:xfrm>
        <a:prstGeom prst="rect">
          <a:avLst/>
        </a:prstGeom>
      </xdr:spPr>
    </xdr:pic>
    <xdr:clientData/>
  </xdr:twoCellAnchor>
  <xdr:twoCellAnchor editAs="oneCell">
    <xdr:from>
      <xdr:col>22</xdr:col>
      <xdr:colOff>584200</xdr:colOff>
      <xdr:row>639</xdr:row>
      <xdr:rowOff>748030</xdr:rowOff>
    </xdr:from>
    <xdr:to>
      <xdr:col>24</xdr:col>
      <xdr:colOff>255586</xdr:colOff>
      <xdr:row>642</xdr:row>
      <xdr:rowOff>52749</xdr:rowOff>
    </xdr:to>
    <xdr:pic>
      <xdr:nvPicPr>
        <xdr:cNvPr id="23" name="Picture 22" hidden="1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9180" y="273449415"/>
          <a:ext cx="1499870" cy="1733550"/>
        </a:xfrm>
        <a:prstGeom prst="rect">
          <a:avLst/>
        </a:prstGeom>
      </xdr:spPr>
    </xdr:pic>
    <xdr:clientData/>
  </xdr:twoCellAnchor>
  <xdr:twoCellAnchor>
    <xdr:from>
      <xdr:col>2</xdr:col>
      <xdr:colOff>585470</xdr:colOff>
      <xdr:row>240</xdr:row>
      <xdr:rowOff>63500</xdr:rowOff>
    </xdr:from>
    <xdr:to>
      <xdr:col>4</xdr:col>
      <xdr:colOff>726440</xdr:colOff>
      <xdr:row>247</xdr:row>
      <xdr:rowOff>178435</xdr:rowOff>
    </xdr:to>
    <xdr:grpSp>
      <xdr:nvGrpSpPr>
        <xdr:cNvPr id="2" name="Group 1" hidden="1"/>
        <xdr:cNvGrpSpPr/>
      </xdr:nvGrpSpPr>
      <xdr:grpSpPr>
        <a:xfrm>
          <a:off x="2833370" y="94677230"/>
          <a:ext cx="2122170" cy="1819910"/>
          <a:chOff x="0" y="0"/>
          <a:chExt cx="1928613" cy="1744035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911225</xdr:colOff>
      <xdr:row>242</xdr:row>
      <xdr:rowOff>227965</xdr:rowOff>
    </xdr:from>
    <xdr:to>
      <xdr:col>17</xdr:col>
      <xdr:colOff>684076</xdr:colOff>
      <xdr:row>246</xdr:row>
      <xdr:rowOff>59056</xdr:rowOff>
    </xdr:to>
    <xdr:pic>
      <xdr:nvPicPr>
        <xdr:cNvPr id="5" name="Picture 4" hidden="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8255" y="95403670"/>
          <a:ext cx="1306195" cy="745490"/>
        </a:xfrm>
        <a:prstGeom prst="rect">
          <a:avLst/>
        </a:prstGeom>
      </xdr:spPr>
    </xdr:pic>
    <xdr:clientData/>
  </xdr:twoCellAnchor>
  <xdr:twoCellAnchor>
    <xdr:from>
      <xdr:col>24</xdr:col>
      <xdr:colOff>454115</xdr:colOff>
      <xdr:row>22</xdr:row>
      <xdr:rowOff>322851</xdr:rowOff>
    </xdr:from>
    <xdr:to>
      <xdr:col>28</xdr:col>
      <xdr:colOff>2903</xdr:colOff>
      <xdr:row>28</xdr:row>
      <xdr:rowOff>208915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21807805" y="12019280"/>
          <a:ext cx="2063115" cy="1867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326662</xdr:colOff>
      <xdr:row>16</xdr:row>
      <xdr:rowOff>173354</xdr:rowOff>
    </xdr:from>
    <xdr:to>
      <xdr:col>26</xdr:col>
      <xdr:colOff>547823</xdr:colOff>
      <xdr:row>22</xdr:row>
      <xdr:rowOff>105319</xdr:rowOff>
    </xdr:to>
    <xdr:grpSp>
      <xdr:nvGrpSpPr>
        <xdr:cNvPr id="7" name="Group 6"/>
        <xdr:cNvGrpSpPr/>
      </xdr:nvGrpSpPr>
      <xdr:grpSpPr>
        <a:xfrm>
          <a:off x="20937220" y="9669145"/>
          <a:ext cx="2259330" cy="2132330"/>
          <a:chOff x="-403497" y="-317082"/>
          <a:chExt cx="2332110" cy="2073256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530770</xdr:colOff>
      <xdr:row>106</xdr:row>
      <xdr:rowOff>133350</xdr:rowOff>
    </xdr:from>
    <xdr:to>
      <xdr:col>4</xdr:col>
      <xdr:colOff>710475</xdr:colOff>
      <xdr:row>118</xdr:row>
      <xdr:rowOff>13970</xdr:rowOff>
    </xdr:to>
    <xdr:grpSp>
      <xdr:nvGrpSpPr>
        <xdr:cNvPr id="26" name="Group 25"/>
        <xdr:cNvGrpSpPr/>
      </xdr:nvGrpSpPr>
      <xdr:grpSpPr>
        <a:xfrm>
          <a:off x="2778125" y="44968160"/>
          <a:ext cx="2160905" cy="2166620"/>
          <a:chOff x="-403497" y="-317082"/>
          <a:chExt cx="2233902" cy="2127397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5950" y="502215"/>
            <a:ext cx="1354455" cy="1308100"/>
          </a:xfrm>
          <a:prstGeom prst="rect">
            <a:avLst/>
          </a:prstGeom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349476</xdr:colOff>
      <xdr:row>108</xdr:row>
      <xdr:rowOff>168865</xdr:rowOff>
    </xdr:from>
    <xdr:to>
      <xdr:col>20</xdr:col>
      <xdr:colOff>602569</xdr:colOff>
      <xdr:row>124</xdr:row>
      <xdr:rowOff>80600</xdr:rowOff>
    </xdr:to>
    <xdr:pic>
      <xdr:nvPicPr>
        <xdr:cNvPr id="29" name="Picture 12" descr="IMG20220311153838-removebg-preview (1)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5400000">
          <a:off x="14730095" y="45061505"/>
          <a:ext cx="2959735" cy="3605530"/>
        </a:xfrm>
        <a:prstGeom prst="rect">
          <a:avLst/>
        </a:prstGeom>
      </xdr:spPr>
    </xdr:pic>
    <xdr:clientData/>
  </xdr:twoCellAnchor>
  <xdr:twoCellAnchor>
    <xdr:from>
      <xdr:col>11</xdr:col>
      <xdr:colOff>312964</xdr:colOff>
      <xdr:row>253</xdr:row>
      <xdr:rowOff>176893</xdr:rowOff>
    </xdr:from>
    <xdr:to>
      <xdr:col>14</xdr:col>
      <xdr:colOff>205128</xdr:colOff>
      <xdr:row>264</xdr:row>
      <xdr:rowOff>136072</xdr:rowOff>
    </xdr:to>
    <xdr:pic>
      <xdr:nvPicPr>
        <xdr:cNvPr id="30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9589770" y="97676335"/>
          <a:ext cx="2682240" cy="2054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340179</xdr:colOff>
      <xdr:row>259</xdr:row>
      <xdr:rowOff>163285</xdr:rowOff>
    </xdr:from>
    <xdr:to>
      <xdr:col>11</xdr:col>
      <xdr:colOff>454958</xdr:colOff>
      <xdr:row>269</xdr:row>
      <xdr:rowOff>165652</xdr:rowOff>
    </xdr:to>
    <xdr:grpSp>
      <xdr:nvGrpSpPr>
        <xdr:cNvPr id="31" name="Group 30"/>
        <xdr:cNvGrpSpPr/>
      </xdr:nvGrpSpPr>
      <xdr:grpSpPr>
        <a:xfrm>
          <a:off x="8026400" y="98806000"/>
          <a:ext cx="1705610" cy="1906905"/>
          <a:chOff x="0" y="0"/>
          <a:chExt cx="1928613" cy="1744035"/>
        </a:xfrm>
      </xdr:grpSpPr>
      <xdr:pic>
        <xdr:nvPicPr>
          <xdr:cNvPr id="32" name="Picture 31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734695</xdr:colOff>
      <xdr:row>169</xdr:row>
      <xdr:rowOff>51435</xdr:rowOff>
    </xdr:from>
    <xdr:to>
      <xdr:col>5</xdr:col>
      <xdr:colOff>812800</xdr:colOff>
      <xdr:row>176</xdr:row>
      <xdr:rowOff>150495</xdr:rowOff>
    </xdr:to>
    <xdr:pic>
      <xdr:nvPicPr>
        <xdr:cNvPr id="34" name="Gambar 2" descr="ttd ketua pelmizar (3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82595" y="69089905"/>
          <a:ext cx="2897505" cy="1804035"/>
        </a:xfrm>
        <a:prstGeom prst="rect">
          <a:avLst/>
        </a:prstGeom>
      </xdr:spPr>
    </xdr:pic>
    <xdr:clientData/>
  </xdr:twoCellAnchor>
  <xdr:twoCellAnchor>
    <xdr:from>
      <xdr:col>15</xdr:col>
      <xdr:colOff>826770</xdr:colOff>
      <xdr:row>172</xdr:row>
      <xdr:rowOff>106045</xdr:rowOff>
    </xdr:from>
    <xdr:to>
      <xdr:col>19</xdr:col>
      <xdr:colOff>29845</xdr:colOff>
      <xdr:row>175</xdr:row>
      <xdr:rowOff>23495</xdr:rowOff>
    </xdr:to>
    <xdr:pic>
      <xdr:nvPicPr>
        <xdr:cNvPr id="35" name="Gambar 1" descr="Panitera syafruddin new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893800" y="69935090"/>
          <a:ext cx="2584450" cy="60325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168</xdr:row>
      <xdr:rowOff>296545</xdr:rowOff>
    </xdr:from>
    <xdr:to>
      <xdr:col>3</xdr:col>
      <xdr:colOff>737235</xdr:colOff>
      <xdr:row>177</xdr:row>
      <xdr:rowOff>9525</xdr:rowOff>
    </xdr:to>
    <xdr:pic>
      <xdr:nvPicPr>
        <xdr:cNvPr id="36" name="Picture 2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700" y="68792090"/>
          <a:ext cx="1638935" cy="21894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285750</xdr:colOff>
      <xdr:row>84</xdr:row>
      <xdr:rowOff>154305</xdr:rowOff>
    </xdr:from>
    <xdr:to>
      <xdr:col>12</xdr:col>
      <xdr:colOff>106603</xdr:colOff>
      <xdr:row>89</xdr:row>
      <xdr:rowOff>143318</xdr:rowOff>
    </xdr:to>
    <xdr:pic>
      <xdr:nvPicPr>
        <xdr:cNvPr id="6" name="Picture 5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7355" y="17146905"/>
          <a:ext cx="1039495" cy="1122045"/>
        </a:xfrm>
        <a:prstGeom prst="rect">
          <a:avLst/>
        </a:prstGeom>
      </xdr:spPr>
    </xdr:pic>
    <xdr:clientData/>
  </xdr:twoCellAnchor>
  <xdr:twoCellAnchor editAs="oneCell">
    <xdr:from>
      <xdr:col>9</xdr:col>
      <xdr:colOff>537845</xdr:colOff>
      <xdr:row>82</xdr:row>
      <xdr:rowOff>141605</xdr:rowOff>
    </xdr:from>
    <xdr:to>
      <xdr:col>13</xdr:col>
      <xdr:colOff>185509</xdr:colOff>
      <xdr:row>87</xdr:row>
      <xdr:rowOff>8142</xdr:rowOff>
    </xdr:to>
    <xdr:pic>
      <xdr:nvPicPr>
        <xdr:cNvPr id="7" name="Picture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850" y="16724630"/>
          <a:ext cx="2085975" cy="1028065"/>
        </a:xfrm>
        <a:prstGeom prst="rect">
          <a:avLst/>
        </a:prstGeom>
      </xdr:spPr>
    </xdr:pic>
    <xdr:clientData/>
  </xdr:twoCellAnchor>
  <xdr:twoCellAnchor editAs="oneCell">
    <xdr:from>
      <xdr:col>12</xdr:col>
      <xdr:colOff>149678</xdr:colOff>
      <xdr:row>21</xdr:row>
      <xdr:rowOff>155533</xdr:rowOff>
    </xdr:from>
    <xdr:to>
      <xdr:col>13</xdr:col>
      <xdr:colOff>576051</xdr:colOff>
      <xdr:row>26</xdr:row>
      <xdr:rowOff>230271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4526915"/>
          <a:ext cx="1036320" cy="1113155"/>
        </a:xfrm>
        <a:prstGeom prst="rect">
          <a:avLst/>
        </a:prstGeom>
      </xdr:spPr>
    </xdr:pic>
    <xdr:clientData/>
  </xdr:twoCellAnchor>
  <xdr:twoCellAnchor editAs="oneCell">
    <xdr:from>
      <xdr:col>8</xdr:col>
      <xdr:colOff>488269</xdr:colOff>
      <xdr:row>23</xdr:row>
      <xdr:rowOff>13608</xdr:rowOff>
    </xdr:from>
    <xdr:to>
      <xdr:col>12</xdr:col>
      <xdr:colOff>130488</xdr:colOff>
      <xdr:row>27</xdr:row>
      <xdr:rowOff>62480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" y="4813935"/>
          <a:ext cx="2080895" cy="1020445"/>
        </a:xfrm>
        <a:prstGeom prst="rect">
          <a:avLst/>
        </a:prstGeom>
      </xdr:spPr>
    </xdr:pic>
    <xdr:clientData/>
  </xdr:twoCellAnchor>
  <xdr:twoCellAnchor editAs="oneCell">
    <xdr:from>
      <xdr:col>10</xdr:col>
      <xdr:colOff>424815</xdr:colOff>
      <xdr:row>310</xdr:row>
      <xdr:rowOff>2540</xdr:rowOff>
    </xdr:from>
    <xdr:to>
      <xdr:col>12</xdr:col>
      <xdr:colOff>456909</xdr:colOff>
      <xdr:row>316</xdr:row>
      <xdr:rowOff>4219</xdr:rowOff>
    </xdr:to>
    <xdr:pic>
      <xdr:nvPicPr>
        <xdr:cNvPr id="8" name="Picture 7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420" y="62505590"/>
          <a:ext cx="1250950" cy="1344295"/>
        </a:xfrm>
        <a:prstGeom prst="rect">
          <a:avLst/>
        </a:prstGeom>
      </xdr:spPr>
    </xdr:pic>
    <xdr:clientData/>
  </xdr:twoCellAnchor>
  <xdr:twoCellAnchor editAs="oneCell">
    <xdr:from>
      <xdr:col>9</xdr:col>
      <xdr:colOff>22464</xdr:colOff>
      <xdr:row>370</xdr:row>
      <xdr:rowOff>29085</xdr:rowOff>
    </xdr:from>
    <xdr:to>
      <xdr:col>10</xdr:col>
      <xdr:colOff>415247</xdr:colOff>
      <xdr:row>375</xdr:row>
      <xdr:rowOff>143648</xdr:rowOff>
    </xdr:to>
    <xdr:pic>
      <xdr:nvPicPr>
        <xdr:cNvPr id="9" name="Picture 8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230" y="74790300"/>
          <a:ext cx="1002030" cy="1076960"/>
        </a:xfrm>
        <a:prstGeom prst="rect">
          <a:avLst/>
        </a:prstGeom>
      </xdr:spPr>
    </xdr:pic>
    <xdr:clientData/>
  </xdr:twoCellAnchor>
  <xdr:twoCellAnchor editAs="oneCell">
    <xdr:from>
      <xdr:col>6</xdr:col>
      <xdr:colOff>244833</xdr:colOff>
      <xdr:row>369</xdr:row>
      <xdr:rowOff>15184</xdr:rowOff>
    </xdr:from>
    <xdr:to>
      <xdr:col>8</xdr:col>
      <xdr:colOff>448821</xdr:colOff>
      <xdr:row>372</xdr:row>
      <xdr:rowOff>63161</xdr:rowOff>
    </xdr:to>
    <xdr:pic>
      <xdr:nvPicPr>
        <xdr:cNvPr id="12" name="Picture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7680" y="74414380"/>
          <a:ext cx="1423035" cy="800735"/>
        </a:xfrm>
        <a:prstGeom prst="rect">
          <a:avLst/>
        </a:prstGeom>
      </xdr:spPr>
    </xdr:pic>
    <xdr:clientData/>
  </xdr:twoCellAnchor>
  <xdr:twoCellAnchor editAs="oneCell">
    <xdr:from>
      <xdr:col>9</xdr:col>
      <xdr:colOff>292100</xdr:colOff>
      <xdr:row>412</xdr:row>
      <xdr:rowOff>168910</xdr:rowOff>
    </xdr:from>
    <xdr:to>
      <xdr:col>11</xdr:col>
      <xdr:colOff>74418</xdr:colOff>
      <xdr:row>417</xdr:row>
      <xdr:rowOff>90212</xdr:rowOff>
    </xdr:to>
    <xdr:pic>
      <xdr:nvPicPr>
        <xdr:cNvPr id="13" name="Picture 1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105" y="83369785"/>
          <a:ext cx="1001395" cy="1064260"/>
        </a:xfrm>
        <a:prstGeom prst="rect">
          <a:avLst/>
        </a:prstGeom>
      </xdr:spPr>
    </xdr:pic>
    <xdr:clientData/>
  </xdr:twoCellAnchor>
  <xdr:twoCellAnchor editAs="oneCell">
    <xdr:from>
      <xdr:col>11</xdr:col>
      <xdr:colOff>514985</xdr:colOff>
      <xdr:row>412</xdr:row>
      <xdr:rowOff>77470</xdr:rowOff>
    </xdr:from>
    <xdr:to>
      <xdr:col>14</xdr:col>
      <xdr:colOff>100714</xdr:colOff>
      <xdr:row>415</xdr:row>
      <xdr:rowOff>108128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190" y="83278345"/>
          <a:ext cx="1414145" cy="792480"/>
        </a:xfrm>
        <a:prstGeom prst="rect">
          <a:avLst/>
        </a:prstGeom>
      </xdr:spPr>
    </xdr:pic>
    <xdr:clientData/>
  </xdr:twoCellAnchor>
  <xdr:twoCellAnchor editAs="oneCell">
    <xdr:from>
      <xdr:col>9</xdr:col>
      <xdr:colOff>537210</xdr:colOff>
      <xdr:row>452</xdr:row>
      <xdr:rowOff>13970</xdr:rowOff>
    </xdr:from>
    <xdr:to>
      <xdr:col>11</xdr:col>
      <xdr:colOff>319528</xdr:colOff>
      <xdr:row>456</xdr:row>
      <xdr:rowOff>116246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9215" y="91463495"/>
          <a:ext cx="1001395" cy="1064260"/>
        </a:xfrm>
        <a:prstGeom prst="rect">
          <a:avLst/>
        </a:prstGeom>
      </xdr:spPr>
    </xdr:pic>
    <xdr:clientData/>
  </xdr:twoCellAnchor>
  <xdr:twoCellAnchor editAs="oneCell">
    <xdr:from>
      <xdr:col>9</xdr:col>
      <xdr:colOff>4445</xdr:colOff>
      <xdr:row>450</xdr:row>
      <xdr:rowOff>118110</xdr:rowOff>
    </xdr:from>
    <xdr:to>
      <xdr:col>11</xdr:col>
      <xdr:colOff>199775</xdr:colOff>
      <xdr:row>453</xdr:row>
      <xdr:rowOff>301168</xdr:rowOff>
    </xdr:to>
    <xdr:pic>
      <xdr:nvPicPr>
        <xdr:cNvPr id="16" name="Picture 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450" y="91167585"/>
          <a:ext cx="1414145" cy="792480"/>
        </a:xfrm>
        <a:prstGeom prst="rect">
          <a:avLst/>
        </a:prstGeom>
      </xdr:spPr>
    </xdr:pic>
    <xdr:clientData/>
  </xdr:twoCellAnchor>
  <xdr:twoCellAnchor editAs="oneCell">
    <xdr:from>
      <xdr:col>7</xdr:col>
      <xdr:colOff>489585</xdr:colOff>
      <xdr:row>527</xdr:row>
      <xdr:rowOff>200660</xdr:rowOff>
    </xdr:from>
    <xdr:to>
      <xdr:col>9</xdr:col>
      <xdr:colOff>271901</xdr:colOff>
      <xdr:row>533</xdr:row>
      <xdr:rowOff>102912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390" y="108395135"/>
          <a:ext cx="1001395" cy="1064260"/>
        </a:xfrm>
        <a:prstGeom prst="rect">
          <a:avLst/>
        </a:prstGeom>
      </xdr:spPr>
    </xdr:pic>
    <xdr:clientData/>
  </xdr:twoCellAnchor>
  <xdr:twoCellAnchor editAs="oneCell">
    <xdr:from>
      <xdr:col>6</xdr:col>
      <xdr:colOff>561340</xdr:colOff>
      <xdr:row>527</xdr:row>
      <xdr:rowOff>24765</xdr:rowOff>
    </xdr:from>
    <xdr:to>
      <xdr:col>9</xdr:col>
      <xdr:colOff>147068</xdr:colOff>
      <xdr:row>531</xdr:row>
      <xdr:rowOff>36373</xdr:rowOff>
    </xdr:to>
    <xdr:pic>
      <xdr:nvPicPr>
        <xdr:cNvPr id="18" name="Picture 1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545" y="108219240"/>
          <a:ext cx="1414145" cy="792480"/>
        </a:xfrm>
        <a:prstGeom prst="rect">
          <a:avLst/>
        </a:prstGeom>
      </xdr:spPr>
    </xdr:pic>
    <xdr:clientData/>
  </xdr:twoCellAnchor>
  <xdr:twoCellAnchor editAs="oneCell">
    <xdr:from>
      <xdr:col>7</xdr:col>
      <xdr:colOff>154940</xdr:colOff>
      <xdr:row>559</xdr:row>
      <xdr:rowOff>6985</xdr:rowOff>
    </xdr:from>
    <xdr:to>
      <xdr:col>9</xdr:col>
      <xdr:colOff>350268</xdr:colOff>
      <xdr:row>562</xdr:row>
      <xdr:rowOff>190043</xdr:rowOff>
    </xdr:to>
    <xdr:pic>
      <xdr:nvPicPr>
        <xdr:cNvPr id="19" name="Picture 1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7745" y="114687985"/>
          <a:ext cx="1414145" cy="792480"/>
        </a:xfrm>
        <a:prstGeom prst="rect">
          <a:avLst/>
        </a:prstGeom>
      </xdr:spPr>
    </xdr:pic>
    <xdr:clientData/>
  </xdr:twoCellAnchor>
  <xdr:twoCellAnchor editAs="oneCell">
    <xdr:from>
      <xdr:col>8</xdr:col>
      <xdr:colOff>466090</xdr:colOff>
      <xdr:row>563</xdr:row>
      <xdr:rowOff>104140</xdr:rowOff>
    </xdr:from>
    <xdr:to>
      <xdr:col>10</xdr:col>
      <xdr:colOff>248407</xdr:colOff>
      <xdr:row>569</xdr:row>
      <xdr:rowOff>25441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8495" y="115604290"/>
          <a:ext cx="1001395" cy="1064260"/>
        </a:xfrm>
        <a:prstGeom prst="rect">
          <a:avLst/>
        </a:prstGeom>
      </xdr:spPr>
    </xdr:pic>
    <xdr:clientData/>
  </xdr:twoCellAnchor>
  <xdr:twoCellAnchor>
    <xdr:from>
      <xdr:col>7</xdr:col>
      <xdr:colOff>337704</xdr:colOff>
      <xdr:row>196</xdr:row>
      <xdr:rowOff>92767</xdr:rowOff>
    </xdr:from>
    <xdr:to>
      <xdr:col>10</xdr:col>
      <xdr:colOff>176587</xdr:colOff>
      <xdr:row>204</xdr:row>
      <xdr:rowOff>34174</xdr:rowOff>
    </xdr:to>
    <xdr:grpSp>
      <xdr:nvGrpSpPr>
        <xdr:cNvPr id="2" name="Group 1"/>
        <xdr:cNvGrpSpPr/>
      </xdr:nvGrpSpPr>
      <xdr:grpSpPr>
        <a:xfrm>
          <a:off x="7539990" y="39659560"/>
          <a:ext cx="1668145" cy="1655445"/>
          <a:chOff x="-2318" y="40373"/>
          <a:chExt cx="1514582" cy="1579880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242" y="543724"/>
            <a:ext cx="1071022" cy="1034518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2318" y="40373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488430</xdr:colOff>
      <xdr:row>195</xdr:row>
      <xdr:rowOff>60729</xdr:rowOff>
    </xdr:from>
    <xdr:to>
      <xdr:col>11</xdr:col>
      <xdr:colOff>46528</xdr:colOff>
      <xdr:row>198</xdr:row>
      <xdr:rowOff>249382</xdr:rowOff>
    </xdr:to>
    <xdr:pic>
      <xdr:nvPicPr>
        <xdr:cNvPr id="5" name="Picture 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720" y="39427150"/>
          <a:ext cx="1386840" cy="788670"/>
        </a:xfrm>
        <a:prstGeom prst="rect">
          <a:avLst/>
        </a:prstGeom>
      </xdr:spPr>
    </xdr:pic>
    <xdr:clientData/>
  </xdr:twoCellAnchor>
  <xdr:twoCellAnchor>
    <xdr:from>
      <xdr:col>8</xdr:col>
      <xdr:colOff>176703</xdr:colOff>
      <xdr:row>26</xdr:row>
      <xdr:rowOff>8371</xdr:rowOff>
    </xdr:from>
    <xdr:to>
      <xdr:col>11</xdr:col>
      <xdr:colOff>196446</xdr:colOff>
      <xdr:row>33</xdr:row>
      <xdr:rowOff>34406</xdr:rowOff>
    </xdr:to>
    <xdr:pic>
      <xdr:nvPicPr>
        <xdr:cNvPr id="21" name="Picture 2"/>
        <xdr:cNvPicPr>
          <a:picLocks noChangeAspect="1" noChangeArrowheads="1"/>
        </xdr:cNvPicPr>
      </xdr:nvPicPr>
      <xdr:blipFill>
        <a:blip r:embed="rId10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7988935" y="5418455"/>
          <a:ext cx="1848485" cy="14357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502862</xdr:colOff>
      <xdr:row>24</xdr:row>
      <xdr:rowOff>44681</xdr:rowOff>
    </xdr:from>
    <xdr:to>
      <xdr:col>11</xdr:col>
      <xdr:colOff>577792</xdr:colOff>
      <xdr:row>34</xdr:row>
      <xdr:rowOff>150322</xdr:rowOff>
    </xdr:to>
    <xdr:grpSp>
      <xdr:nvGrpSpPr>
        <xdr:cNvPr id="22" name="Group 21"/>
        <xdr:cNvGrpSpPr/>
      </xdr:nvGrpSpPr>
      <xdr:grpSpPr>
        <a:xfrm>
          <a:off x="8314690" y="5045075"/>
          <a:ext cx="1903730" cy="2115185"/>
          <a:chOff x="-405468" y="-299649"/>
          <a:chExt cx="1959158" cy="2073256"/>
        </a:xfrm>
      </xdr:grpSpPr>
      <xdr:pic>
        <xdr:nvPicPr>
          <xdr:cNvPr id="23" name="Picture 22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8891" y="461167"/>
            <a:ext cx="1274799" cy="1231502"/>
          </a:xfrm>
          <a:prstGeom prst="rect">
            <a:avLst/>
          </a:prstGeom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5468" y="-299649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399588</xdr:colOff>
      <xdr:row>84</xdr:row>
      <xdr:rowOff>188884</xdr:rowOff>
    </xdr:from>
    <xdr:to>
      <xdr:col>11</xdr:col>
      <xdr:colOff>247996</xdr:colOff>
      <xdr:row>92</xdr:row>
      <xdr:rowOff>148879</xdr:rowOff>
    </xdr:to>
    <xdr:grpSp>
      <xdr:nvGrpSpPr>
        <xdr:cNvPr id="28" name="Group 27"/>
        <xdr:cNvGrpSpPr/>
      </xdr:nvGrpSpPr>
      <xdr:grpSpPr>
        <a:xfrm>
          <a:off x="8211820" y="17181195"/>
          <a:ext cx="1677035" cy="1664970"/>
          <a:chOff x="-403497" y="-317082"/>
          <a:chExt cx="2054981" cy="2073256"/>
        </a:xfrm>
      </xdr:grpSpPr>
      <xdr:pic>
        <xdr:nvPicPr>
          <xdr:cNvPr id="29" name="Picture 28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029" y="413803"/>
            <a:ext cx="1354455" cy="1308100"/>
          </a:xfrm>
          <a:prstGeom prst="rect">
            <a:avLst/>
          </a:prstGeom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527367</xdr:colOff>
      <xdr:row>82</xdr:row>
      <xdr:rowOff>100705</xdr:rowOff>
    </xdr:from>
    <xdr:to>
      <xdr:col>11</xdr:col>
      <xdr:colOff>167957</xdr:colOff>
      <xdr:row>92</xdr:row>
      <xdr:rowOff>13075</xdr:rowOff>
    </xdr:to>
    <xdr:pic>
      <xdr:nvPicPr>
        <xdr:cNvPr id="31" name="Picture 12" descr="IMG20220311153838-removebg-preview (1)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 rot="5400000">
          <a:off x="7451090" y="16352520"/>
          <a:ext cx="2026920" cy="2688590"/>
        </a:xfrm>
        <a:prstGeom prst="rect">
          <a:avLst/>
        </a:prstGeom>
      </xdr:spPr>
    </xdr:pic>
    <xdr:clientData/>
  </xdr:twoCellAnchor>
  <xdr:twoCellAnchor>
    <xdr:from>
      <xdr:col>8</xdr:col>
      <xdr:colOff>121227</xdr:colOff>
      <xdr:row>196</xdr:row>
      <xdr:rowOff>43296</xdr:rowOff>
    </xdr:from>
    <xdr:to>
      <xdr:col>11</xdr:col>
      <xdr:colOff>467591</xdr:colOff>
      <xdr:row>203</xdr:row>
      <xdr:rowOff>161294</xdr:rowOff>
    </xdr:to>
    <xdr:pic>
      <xdr:nvPicPr>
        <xdr:cNvPr id="32" name="Picture 2"/>
        <xdr:cNvPicPr>
          <a:picLocks noChangeAspect="1" noChangeArrowheads="1"/>
        </xdr:cNvPicPr>
      </xdr:nvPicPr>
      <xdr:blipFill>
        <a:blip r:embed="rId10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7933055" y="39610030"/>
          <a:ext cx="2175510" cy="16421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</xdr:colOff>
      <xdr:row>141</xdr:row>
      <xdr:rowOff>155575</xdr:rowOff>
    </xdr:from>
    <xdr:to>
      <xdr:col>3</xdr:col>
      <xdr:colOff>316865</xdr:colOff>
      <xdr:row>150</xdr:row>
      <xdr:rowOff>64135</xdr:rowOff>
    </xdr:to>
    <xdr:pic>
      <xdr:nvPicPr>
        <xdr:cNvPr id="25" name="Gambar 2" descr="ttd ketua pelmizar (3)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5" y="28644850"/>
          <a:ext cx="3139440" cy="1804035"/>
        </a:xfrm>
        <a:prstGeom prst="rect">
          <a:avLst/>
        </a:prstGeom>
      </xdr:spPr>
    </xdr:pic>
    <xdr:clientData/>
  </xdr:twoCellAnchor>
  <xdr:twoCellAnchor>
    <xdr:from>
      <xdr:col>3</xdr:col>
      <xdr:colOff>556895</xdr:colOff>
      <xdr:row>145</xdr:row>
      <xdr:rowOff>60960</xdr:rowOff>
    </xdr:from>
    <xdr:to>
      <xdr:col>5</xdr:col>
      <xdr:colOff>1255395</xdr:colOff>
      <xdr:row>148</xdr:row>
      <xdr:rowOff>92710</xdr:rowOff>
    </xdr:to>
    <xdr:pic>
      <xdr:nvPicPr>
        <xdr:cNvPr id="26" name="Gambar 1" descr="Panitera syafruddin new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380105" y="29493210"/>
          <a:ext cx="2896870" cy="6032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139</xdr:row>
      <xdr:rowOff>190500</xdr:rowOff>
    </xdr:from>
    <xdr:to>
      <xdr:col>1</xdr:col>
      <xdr:colOff>1325245</xdr:colOff>
      <xdr:row>150</xdr:row>
      <xdr:rowOff>74930</xdr:rowOff>
    </xdr:to>
    <xdr:pic>
      <xdr:nvPicPr>
        <xdr:cNvPr id="27" name="Picture 2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8270200"/>
          <a:ext cx="1638935" cy="21894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39</xdr:col>
      <xdr:colOff>282347</xdr:colOff>
      <xdr:row>93</xdr:row>
      <xdr:rowOff>161585</xdr:rowOff>
    </xdr:from>
    <xdr:to>
      <xdr:col>41</xdr:col>
      <xdr:colOff>311041</xdr:colOff>
      <xdr:row>100</xdr:row>
      <xdr:rowOff>172789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9040" y="25815290"/>
          <a:ext cx="1247775" cy="1354455"/>
        </a:xfrm>
        <a:prstGeom prst="rect">
          <a:avLst/>
        </a:prstGeom>
      </xdr:spPr>
    </xdr:pic>
    <xdr:clientData/>
  </xdr:twoCellAnchor>
  <xdr:twoCellAnchor editAs="oneCell">
    <xdr:from>
      <xdr:col>44</xdr:col>
      <xdr:colOff>35560</xdr:colOff>
      <xdr:row>116</xdr:row>
      <xdr:rowOff>300355</xdr:rowOff>
    </xdr:from>
    <xdr:to>
      <xdr:col>45</xdr:col>
      <xdr:colOff>428272</xdr:colOff>
      <xdr:row>119</xdr:row>
      <xdr:rowOff>76297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0660" y="31507430"/>
          <a:ext cx="1002030" cy="1080770"/>
        </a:xfrm>
        <a:prstGeom prst="rect">
          <a:avLst/>
        </a:prstGeom>
      </xdr:spPr>
    </xdr:pic>
    <xdr:clientData/>
  </xdr:twoCellAnchor>
  <xdr:twoCellAnchor editAs="oneCell">
    <xdr:from>
      <xdr:col>39</xdr:col>
      <xdr:colOff>306523</xdr:colOff>
      <xdr:row>131</xdr:row>
      <xdr:rowOff>1542</xdr:rowOff>
    </xdr:from>
    <xdr:to>
      <xdr:col>41</xdr:col>
      <xdr:colOff>467440</xdr:colOff>
      <xdr:row>135</xdr:row>
      <xdr:rowOff>43244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3170" y="34799270"/>
          <a:ext cx="1380490" cy="803910"/>
        </a:xfrm>
        <a:prstGeom prst="rect">
          <a:avLst/>
        </a:prstGeom>
      </xdr:spPr>
    </xdr:pic>
    <xdr:clientData/>
  </xdr:twoCellAnchor>
  <xdr:oneCellAnchor>
    <xdr:from>
      <xdr:col>42</xdr:col>
      <xdr:colOff>202406</xdr:colOff>
      <xdr:row>172</xdr:row>
      <xdr:rowOff>50985</xdr:rowOff>
    </xdr:from>
    <xdr:ext cx="1004692" cy="1118967"/>
    <xdr:pic>
      <xdr:nvPicPr>
        <xdr:cNvPr id="5" name="Picture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7830" y="44564935"/>
          <a:ext cx="1004570" cy="1118870"/>
        </a:xfrm>
        <a:prstGeom prst="rect">
          <a:avLst/>
        </a:prstGeom>
      </xdr:spPr>
    </xdr:pic>
    <xdr:clientData/>
  </xdr:oneCellAnchor>
  <xdr:oneCellAnchor>
    <xdr:from>
      <xdr:col>42</xdr:col>
      <xdr:colOff>157174</xdr:colOff>
      <xdr:row>171</xdr:row>
      <xdr:rowOff>130968</xdr:rowOff>
    </xdr:from>
    <xdr:ext cx="1405970" cy="841802"/>
    <xdr:pic>
      <xdr:nvPicPr>
        <xdr:cNvPr id="6" name="Picture 5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2745" y="44454445"/>
          <a:ext cx="1405890" cy="841375"/>
        </a:xfrm>
        <a:prstGeom prst="rect">
          <a:avLst/>
        </a:prstGeom>
      </xdr:spPr>
    </xdr:pic>
    <xdr:clientData/>
  </xdr:oneCellAnchor>
  <xdr:twoCellAnchor editAs="oneCell">
    <xdr:from>
      <xdr:col>40</xdr:col>
      <xdr:colOff>311785</xdr:colOff>
      <xdr:row>278</xdr:row>
      <xdr:rowOff>167640</xdr:rowOff>
    </xdr:from>
    <xdr:to>
      <xdr:col>42</xdr:col>
      <xdr:colOff>97279</xdr:colOff>
      <xdr:row>283</xdr:row>
      <xdr:rowOff>153132</xdr:rowOff>
    </xdr:to>
    <xdr:pic>
      <xdr:nvPicPr>
        <xdr:cNvPr id="7" name="Picture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8485" y="72562085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39</xdr:col>
      <xdr:colOff>541020</xdr:colOff>
      <xdr:row>275</xdr:row>
      <xdr:rowOff>202565</xdr:rowOff>
    </xdr:from>
    <xdr:to>
      <xdr:col>42</xdr:col>
      <xdr:colOff>99141</xdr:colOff>
      <xdr:row>279</xdr:row>
      <xdr:rowOff>53767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8120" y="71882635"/>
          <a:ext cx="1386840" cy="803275"/>
        </a:xfrm>
        <a:prstGeom prst="rect">
          <a:avLst/>
        </a:prstGeom>
      </xdr:spPr>
    </xdr:pic>
    <xdr:clientData/>
  </xdr:twoCellAnchor>
  <xdr:twoCellAnchor editAs="oneCell">
    <xdr:from>
      <xdr:col>40</xdr:col>
      <xdr:colOff>184785</xdr:colOff>
      <xdr:row>304</xdr:row>
      <xdr:rowOff>104140</xdr:rowOff>
    </xdr:from>
    <xdr:to>
      <xdr:col>41</xdr:col>
      <xdr:colOff>579878</xdr:colOff>
      <xdr:row>310</xdr:row>
      <xdr:rowOff>42007</xdr:rowOff>
    </xdr:to>
    <xdr:pic>
      <xdr:nvPicPr>
        <xdr:cNvPr id="9" name="Pictur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1485" y="79290545"/>
          <a:ext cx="1004570" cy="1080770"/>
        </a:xfrm>
        <a:prstGeom prst="rect">
          <a:avLst/>
        </a:prstGeom>
      </xdr:spPr>
    </xdr:pic>
    <xdr:clientData/>
  </xdr:twoCellAnchor>
  <xdr:twoCellAnchor editAs="oneCell">
    <xdr:from>
      <xdr:col>42</xdr:col>
      <xdr:colOff>402590</xdr:colOff>
      <xdr:row>4</xdr:row>
      <xdr:rowOff>699770</xdr:rowOff>
    </xdr:from>
    <xdr:to>
      <xdr:col>44</xdr:col>
      <xdr:colOff>570308</xdr:colOff>
      <xdr:row>4</xdr:row>
      <xdr:rowOff>1503472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8490" y="1471295"/>
          <a:ext cx="1386840" cy="803275"/>
        </a:xfrm>
        <a:prstGeom prst="rect">
          <a:avLst/>
        </a:prstGeom>
      </xdr:spPr>
    </xdr:pic>
    <xdr:clientData/>
  </xdr:twoCellAnchor>
  <xdr:twoCellAnchor>
    <xdr:from>
      <xdr:col>38</xdr:col>
      <xdr:colOff>504825</xdr:colOff>
      <xdr:row>138</xdr:row>
      <xdr:rowOff>176893</xdr:rowOff>
    </xdr:from>
    <xdr:to>
      <xdr:col>42</xdr:col>
      <xdr:colOff>271961</xdr:colOff>
      <xdr:row>147</xdr:row>
      <xdr:rowOff>101328</xdr:rowOff>
    </xdr:to>
    <xdr:grpSp>
      <xdr:nvGrpSpPr>
        <xdr:cNvPr id="11" name="Group 10"/>
        <xdr:cNvGrpSpPr/>
      </xdr:nvGrpSpPr>
      <xdr:grpSpPr>
        <a:xfrm>
          <a:off x="14792325" y="36317555"/>
          <a:ext cx="2205355" cy="1638935"/>
          <a:chOff x="-193510" y="204789"/>
          <a:chExt cx="2005429" cy="1579880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3125" y="537779"/>
            <a:ext cx="1248794" cy="1206178"/>
          </a:xfrm>
          <a:prstGeom prst="rect">
            <a:avLst/>
          </a:prstGeom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93510" y="204789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38</xdr:col>
      <xdr:colOff>223792</xdr:colOff>
      <xdr:row>26</xdr:row>
      <xdr:rowOff>95454</xdr:rowOff>
    </xdr:from>
    <xdr:to>
      <xdr:col>41</xdr:col>
      <xdr:colOff>426697</xdr:colOff>
      <xdr:row>35</xdr:row>
      <xdr:rowOff>4649</xdr:rowOff>
    </xdr:to>
    <xdr:pic>
      <xdr:nvPicPr>
        <xdr:cNvPr id="14" name="Picture 2"/>
        <xdr:cNvPicPr>
          <a:picLocks noChangeAspect="1" noChangeArrowheads="1"/>
        </xdr:cNvPicPr>
      </xdr:nvPicPr>
      <xdr:blipFill>
        <a:blip r:embed="rId7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511020" y="8724900"/>
          <a:ext cx="2031365" cy="16808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38</xdr:col>
      <xdr:colOff>75089</xdr:colOff>
      <xdr:row>3</xdr:row>
      <xdr:rowOff>67152</xdr:rowOff>
    </xdr:from>
    <xdr:to>
      <xdr:col>41</xdr:col>
      <xdr:colOff>507524</xdr:colOff>
      <xdr:row>6</xdr:row>
      <xdr:rowOff>180182</xdr:rowOff>
    </xdr:to>
    <xdr:grpSp>
      <xdr:nvGrpSpPr>
        <xdr:cNvPr id="15" name="Group 14"/>
        <xdr:cNvGrpSpPr/>
      </xdr:nvGrpSpPr>
      <xdr:grpSpPr>
        <a:xfrm>
          <a:off x="14362430" y="638175"/>
          <a:ext cx="2261235" cy="2113280"/>
          <a:chOff x="-1008956" y="-77837"/>
          <a:chExt cx="2453085" cy="2046322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74" y="592410"/>
            <a:ext cx="1354455" cy="1308100"/>
          </a:xfrm>
          <a:prstGeom prst="rect">
            <a:avLst/>
          </a:prstGeom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008956" y="-77837"/>
            <a:ext cx="1613971" cy="2046322"/>
          </a:xfrm>
          <a:prstGeom prst="rect">
            <a:avLst/>
          </a:prstGeom>
        </xdr:spPr>
      </xdr:pic>
    </xdr:grpSp>
    <xdr:clientData/>
  </xdr:twoCellAnchor>
  <xdr:twoCellAnchor>
    <xdr:from>
      <xdr:col>38</xdr:col>
      <xdr:colOff>21908</xdr:colOff>
      <xdr:row>59</xdr:row>
      <xdr:rowOff>154146</xdr:rowOff>
    </xdr:from>
    <xdr:to>
      <xdr:col>41</xdr:col>
      <xdr:colOff>131763</xdr:colOff>
      <xdr:row>70</xdr:row>
      <xdr:rowOff>12541</xdr:rowOff>
    </xdr:to>
    <xdr:grpSp>
      <xdr:nvGrpSpPr>
        <xdr:cNvPr id="18" name="Group 17"/>
        <xdr:cNvGrpSpPr/>
      </xdr:nvGrpSpPr>
      <xdr:grpSpPr>
        <a:xfrm>
          <a:off x="14309090" y="17405985"/>
          <a:ext cx="1938655" cy="1963420"/>
          <a:chOff x="-403497" y="-317082"/>
          <a:chExt cx="2381841" cy="2083310"/>
        </a:xfrm>
      </xdr:grpSpPr>
      <xdr:pic>
        <xdr:nvPicPr>
          <xdr:cNvPr id="19" name="Picture 18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3889" y="458128"/>
            <a:ext cx="1354455" cy="1308100"/>
          </a:xfrm>
          <a:prstGeom prst="rect">
            <a:avLst/>
          </a:prstGeom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37</xdr:col>
      <xdr:colOff>228917</xdr:colOff>
      <xdr:row>53</xdr:row>
      <xdr:rowOff>9048</xdr:rowOff>
    </xdr:from>
    <xdr:to>
      <xdr:col>43</xdr:col>
      <xdr:colOff>503078</xdr:colOff>
      <xdr:row>67</xdr:row>
      <xdr:rowOff>4762</xdr:rowOff>
    </xdr:to>
    <xdr:pic>
      <xdr:nvPicPr>
        <xdr:cNvPr id="21" name="Picture 12" descr="IMG20220311153838-removebg-preview (1)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 rot="5400000">
          <a:off x="14701520" y="15653385"/>
          <a:ext cx="2684145" cy="3589020"/>
        </a:xfrm>
        <a:prstGeom prst="rect">
          <a:avLst/>
        </a:prstGeom>
      </xdr:spPr>
    </xdr:pic>
    <xdr:clientData/>
  </xdr:twoCellAnchor>
  <xdr:twoCellAnchor>
    <xdr:from>
      <xdr:col>38</xdr:col>
      <xdr:colOff>299357</xdr:colOff>
      <xdr:row>136</xdr:row>
      <xdr:rowOff>149680</xdr:rowOff>
    </xdr:from>
    <xdr:to>
      <xdr:col>42</xdr:col>
      <xdr:colOff>244928</xdr:colOff>
      <xdr:row>146</xdr:row>
      <xdr:rowOff>61198</xdr:rowOff>
    </xdr:to>
    <xdr:pic>
      <xdr:nvPicPr>
        <xdr:cNvPr id="22" name="Picture 2"/>
        <xdr:cNvPicPr>
          <a:picLocks noChangeAspect="1" noChangeArrowheads="1"/>
        </xdr:cNvPicPr>
      </xdr:nvPicPr>
      <xdr:blipFill>
        <a:blip r:embed="rId7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586585" y="35899725"/>
          <a:ext cx="2383790" cy="18262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1483360</xdr:colOff>
      <xdr:row>98</xdr:row>
      <xdr:rowOff>71755</xdr:rowOff>
    </xdr:from>
    <xdr:to>
      <xdr:col>10</xdr:col>
      <xdr:colOff>18415</xdr:colOff>
      <xdr:row>107</xdr:row>
      <xdr:rowOff>151765</xdr:rowOff>
    </xdr:to>
    <xdr:pic>
      <xdr:nvPicPr>
        <xdr:cNvPr id="23" name="Gambar 2" descr="ttd ketua pelmizar (3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45310" y="26678255"/>
          <a:ext cx="2897505" cy="1804035"/>
        </a:xfrm>
        <a:prstGeom prst="rect">
          <a:avLst/>
        </a:prstGeom>
      </xdr:spPr>
    </xdr:pic>
    <xdr:clientData/>
  </xdr:twoCellAnchor>
  <xdr:twoCellAnchor>
    <xdr:from>
      <xdr:col>23</xdr:col>
      <xdr:colOff>186055</xdr:colOff>
      <xdr:row>103</xdr:row>
      <xdr:rowOff>59690</xdr:rowOff>
    </xdr:from>
    <xdr:to>
      <xdr:col>29</xdr:col>
      <xdr:colOff>522605</xdr:colOff>
      <xdr:row>106</xdr:row>
      <xdr:rowOff>91440</xdr:rowOff>
    </xdr:to>
    <xdr:pic>
      <xdr:nvPicPr>
        <xdr:cNvPr id="24" name="Gambar 1" descr="Panitera syafruddin new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168130" y="27628215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960120</xdr:colOff>
      <xdr:row>97</xdr:row>
      <xdr:rowOff>179070</xdr:rowOff>
    </xdr:from>
    <xdr:to>
      <xdr:col>4</xdr:col>
      <xdr:colOff>284480</xdr:colOff>
      <xdr:row>109</xdr:row>
      <xdr:rowOff>73025</xdr:rowOff>
    </xdr:to>
    <xdr:pic>
      <xdr:nvPicPr>
        <xdr:cNvPr id="25" name="Picture 29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70" y="26595070"/>
          <a:ext cx="1638935" cy="21894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35</xdr:col>
      <xdr:colOff>433727</xdr:colOff>
      <xdr:row>97</xdr:row>
      <xdr:rowOff>88447</xdr:rowOff>
    </xdr:from>
    <xdr:to>
      <xdr:col>37</xdr:col>
      <xdr:colOff>453914</xdr:colOff>
      <xdr:row>104</xdr:row>
      <xdr:rowOff>99651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24006810"/>
          <a:ext cx="1238885" cy="1353820"/>
        </a:xfrm>
        <a:prstGeom prst="rect">
          <a:avLst/>
        </a:prstGeom>
      </xdr:spPr>
    </xdr:pic>
    <xdr:clientData/>
  </xdr:twoCellAnchor>
  <xdr:twoCellAnchor editAs="oneCell">
    <xdr:from>
      <xdr:col>38</xdr:col>
      <xdr:colOff>375285</xdr:colOff>
      <xdr:row>126</xdr:row>
      <xdr:rowOff>157480</xdr:rowOff>
    </xdr:from>
    <xdr:to>
      <xdr:col>40</xdr:col>
      <xdr:colOff>391954</xdr:colOff>
      <xdr:row>131</xdr:row>
      <xdr:rowOff>143303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455" y="31649035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35</xdr:col>
      <xdr:colOff>377281</xdr:colOff>
      <xdr:row>130</xdr:row>
      <xdr:rowOff>155484</xdr:rowOff>
    </xdr:from>
    <xdr:to>
      <xdr:col>38</xdr:col>
      <xdr:colOff>138462</xdr:colOff>
      <xdr:row>133</xdr:row>
      <xdr:rowOff>256501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9560" y="32713295"/>
          <a:ext cx="1590040" cy="901065"/>
        </a:xfrm>
        <a:prstGeom prst="rect">
          <a:avLst/>
        </a:prstGeom>
      </xdr:spPr>
    </xdr:pic>
    <xdr:clientData/>
  </xdr:twoCellAnchor>
  <xdr:oneCellAnchor>
    <xdr:from>
      <xdr:col>35</xdr:col>
      <xdr:colOff>202404</xdr:colOff>
      <xdr:row>6</xdr:row>
      <xdr:rowOff>491187</xdr:rowOff>
    </xdr:from>
    <xdr:ext cx="1226343" cy="1319323"/>
    <xdr:pic>
      <xdr:nvPicPr>
        <xdr:cNvPr id="5" name="Pictur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4300" y="1643380"/>
          <a:ext cx="1226185" cy="1319530"/>
        </a:xfrm>
        <a:prstGeom prst="rect">
          <a:avLst/>
        </a:prstGeom>
      </xdr:spPr>
    </xdr:pic>
    <xdr:clientData/>
  </xdr:oneCellAnchor>
  <xdr:oneCellAnchor>
    <xdr:from>
      <xdr:col>34</xdr:col>
      <xdr:colOff>573893</xdr:colOff>
      <xdr:row>6</xdr:row>
      <xdr:rowOff>481569</xdr:rowOff>
    </xdr:from>
    <xdr:ext cx="1604950" cy="917446"/>
    <xdr:pic>
      <xdr:nvPicPr>
        <xdr:cNvPr id="6" name="Picture 5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633855"/>
          <a:ext cx="1605280" cy="917575"/>
        </a:xfrm>
        <a:prstGeom prst="rect">
          <a:avLst/>
        </a:prstGeom>
      </xdr:spPr>
    </xdr:pic>
    <xdr:clientData/>
  </xdr:oneCellAnchor>
  <xdr:twoCellAnchor editAs="oneCell">
    <xdr:from>
      <xdr:col>34</xdr:col>
      <xdr:colOff>511810</xdr:colOff>
      <xdr:row>169</xdr:row>
      <xdr:rowOff>142875</xdr:rowOff>
    </xdr:from>
    <xdr:to>
      <xdr:col>36</xdr:col>
      <xdr:colOff>528480</xdr:colOff>
      <xdr:row>175</xdr:row>
      <xdr:rowOff>166798</xdr:rowOff>
    </xdr:to>
    <xdr:pic>
      <xdr:nvPicPr>
        <xdr:cNvPr id="7" name="Picture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580" y="42655490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35</xdr:col>
      <xdr:colOff>325755</xdr:colOff>
      <xdr:row>167</xdr:row>
      <xdr:rowOff>13970</xdr:rowOff>
    </xdr:from>
    <xdr:to>
      <xdr:col>38</xdr:col>
      <xdr:colOff>111429</xdr:colOff>
      <xdr:row>170</xdr:row>
      <xdr:rowOff>217041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125" y="42050335"/>
          <a:ext cx="1614170" cy="916940"/>
        </a:xfrm>
        <a:prstGeom prst="rect">
          <a:avLst/>
        </a:prstGeom>
      </xdr:spPr>
    </xdr:pic>
    <xdr:clientData/>
  </xdr:twoCellAnchor>
  <xdr:twoCellAnchor editAs="oneCell">
    <xdr:from>
      <xdr:col>37</xdr:col>
      <xdr:colOff>68580</xdr:colOff>
      <xdr:row>208</xdr:row>
      <xdr:rowOff>9525</xdr:rowOff>
    </xdr:from>
    <xdr:to>
      <xdr:col>39</xdr:col>
      <xdr:colOff>85249</xdr:colOff>
      <xdr:row>214</xdr:row>
      <xdr:rowOff>90598</xdr:rowOff>
    </xdr:to>
    <xdr:pic>
      <xdr:nvPicPr>
        <xdr:cNvPr id="9" name="Picture 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0150" y="53171725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35</xdr:col>
      <xdr:colOff>245110</xdr:colOff>
      <xdr:row>204</xdr:row>
      <xdr:rowOff>261620</xdr:rowOff>
    </xdr:from>
    <xdr:to>
      <xdr:col>38</xdr:col>
      <xdr:colOff>30784</xdr:colOff>
      <xdr:row>208</xdr:row>
      <xdr:rowOff>36066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7480" y="52280820"/>
          <a:ext cx="1614170" cy="916940"/>
        </a:xfrm>
        <a:prstGeom prst="rect">
          <a:avLst/>
        </a:prstGeom>
      </xdr:spPr>
    </xdr:pic>
    <xdr:clientData/>
  </xdr:twoCellAnchor>
  <xdr:oneCellAnchor>
    <xdr:from>
      <xdr:col>35</xdr:col>
      <xdr:colOff>226218</xdr:colOff>
      <xdr:row>4</xdr:row>
      <xdr:rowOff>59531</xdr:rowOff>
    </xdr:from>
    <xdr:ext cx="1226343" cy="1319323"/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8430" y="830580"/>
          <a:ext cx="1226185" cy="1319530"/>
        </a:xfrm>
        <a:prstGeom prst="rect">
          <a:avLst/>
        </a:prstGeom>
      </xdr:spPr>
    </xdr:pic>
    <xdr:clientData/>
  </xdr:oneCellAnchor>
  <xdr:oneCellAnchor>
    <xdr:from>
      <xdr:col>35</xdr:col>
      <xdr:colOff>85738</xdr:colOff>
      <xdr:row>244</xdr:row>
      <xdr:rowOff>38007</xdr:rowOff>
    </xdr:from>
    <xdr:ext cx="1604950" cy="917446"/>
    <xdr:pic>
      <xdr:nvPicPr>
        <xdr:cNvPr id="12" name="Picture 11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8095" y="63049150"/>
          <a:ext cx="1604645" cy="917575"/>
        </a:xfrm>
        <a:prstGeom prst="rect">
          <a:avLst/>
        </a:prstGeom>
      </xdr:spPr>
    </xdr:pic>
    <xdr:clientData/>
  </xdr:oneCellAnchor>
  <xdr:twoCellAnchor editAs="oneCell">
    <xdr:from>
      <xdr:col>38</xdr:col>
      <xdr:colOff>287655</xdr:colOff>
      <xdr:row>265</xdr:row>
      <xdr:rowOff>2540</xdr:rowOff>
    </xdr:from>
    <xdr:to>
      <xdr:col>40</xdr:col>
      <xdr:colOff>77911</xdr:colOff>
      <xdr:row>269</xdr:row>
      <xdr:rowOff>92807</xdr:rowOff>
    </xdr:to>
    <xdr:pic>
      <xdr:nvPicPr>
        <xdr:cNvPr id="13" name="Picture 1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8825" y="68881625"/>
          <a:ext cx="1009015" cy="1080770"/>
        </a:xfrm>
        <a:prstGeom prst="rect">
          <a:avLst/>
        </a:prstGeom>
      </xdr:spPr>
    </xdr:pic>
    <xdr:clientData/>
  </xdr:twoCellAnchor>
  <xdr:twoCellAnchor editAs="oneCell">
    <xdr:from>
      <xdr:col>37</xdr:col>
      <xdr:colOff>549910</xdr:colOff>
      <xdr:row>269</xdr:row>
      <xdr:rowOff>151130</xdr:rowOff>
    </xdr:from>
    <xdr:to>
      <xdr:col>40</xdr:col>
      <xdr:colOff>136606</xdr:colOff>
      <xdr:row>272</xdr:row>
      <xdr:rowOff>211882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1480" y="70020815"/>
          <a:ext cx="1415415" cy="803275"/>
        </a:xfrm>
        <a:prstGeom prst="rect">
          <a:avLst/>
        </a:prstGeom>
      </xdr:spPr>
    </xdr:pic>
    <xdr:clientData/>
  </xdr:twoCellAnchor>
  <xdr:twoCellAnchor editAs="oneCell">
    <xdr:from>
      <xdr:col>35</xdr:col>
      <xdr:colOff>597535</xdr:colOff>
      <xdr:row>308</xdr:row>
      <xdr:rowOff>58420</xdr:rowOff>
    </xdr:from>
    <xdr:to>
      <xdr:col>37</xdr:col>
      <xdr:colOff>387789</xdr:colOff>
      <xdr:row>313</xdr:row>
      <xdr:rowOff>186787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9905" y="79396590"/>
          <a:ext cx="1009015" cy="1080770"/>
        </a:xfrm>
        <a:prstGeom prst="rect">
          <a:avLst/>
        </a:prstGeom>
      </xdr:spPr>
    </xdr:pic>
    <xdr:clientData/>
  </xdr:twoCellAnchor>
  <xdr:twoCellAnchor editAs="oneCell">
    <xdr:from>
      <xdr:col>37</xdr:col>
      <xdr:colOff>157480</xdr:colOff>
      <xdr:row>305</xdr:row>
      <xdr:rowOff>66675</xdr:rowOff>
    </xdr:from>
    <xdr:to>
      <xdr:col>39</xdr:col>
      <xdr:colOff>353776</xdr:colOff>
      <xdr:row>309</xdr:row>
      <xdr:rowOff>108377</xdr:rowOff>
    </xdr:to>
    <xdr:pic>
      <xdr:nvPicPr>
        <xdr:cNvPr id="16" name="Picture 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050" y="78833345"/>
          <a:ext cx="1415415" cy="803275"/>
        </a:xfrm>
        <a:prstGeom prst="rect">
          <a:avLst/>
        </a:prstGeom>
      </xdr:spPr>
    </xdr:pic>
    <xdr:clientData/>
  </xdr:twoCellAnchor>
  <xdr:twoCellAnchor>
    <xdr:from>
      <xdr:col>37</xdr:col>
      <xdr:colOff>60234</xdr:colOff>
      <xdr:row>137</xdr:row>
      <xdr:rowOff>189411</xdr:rowOff>
    </xdr:from>
    <xdr:to>
      <xdr:col>40</xdr:col>
      <xdr:colOff>180158</xdr:colOff>
      <xdr:row>147</xdr:row>
      <xdr:rowOff>41184</xdr:rowOff>
    </xdr:to>
    <xdr:grpSp>
      <xdr:nvGrpSpPr>
        <xdr:cNvPr id="17" name="Group 16"/>
        <xdr:cNvGrpSpPr/>
      </xdr:nvGrpSpPr>
      <xdr:grpSpPr>
        <a:xfrm>
          <a:off x="15161260" y="34538285"/>
          <a:ext cx="1948815" cy="1756410"/>
          <a:chOff x="0" y="0"/>
          <a:chExt cx="1928613" cy="1744035"/>
        </a:xfrm>
      </xdr:grpSpPr>
      <xdr:pic>
        <xdr:nvPicPr>
          <xdr:cNvPr id="18" name="Picture 17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35</xdr:col>
      <xdr:colOff>563562</xdr:colOff>
      <xdr:row>6</xdr:row>
      <xdr:rowOff>262255</xdr:rowOff>
    </xdr:from>
    <xdr:to>
      <xdr:col>38</xdr:col>
      <xdr:colOff>532924</xdr:colOff>
      <xdr:row>6</xdr:row>
      <xdr:rowOff>1785620</xdr:rowOff>
    </xdr:to>
    <xdr:pic>
      <xdr:nvPicPr>
        <xdr:cNvPr id="20" name="Picture 2"/>
        <xdr:cNvPicPr>
          <a:picLocks noChangeAspect="1" noChangeArrowheads="1"/>
        </xdr:cNvPicPr>
      </xdr:nvPicPr>
      <xdr:blipFill>
        <a:blip r:embed="rId9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445615" y="1414780"/>
          <a:ext cx="1798320" cy="15233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34</xdr:col>
      <xdr:colOff>568643</xdr:colOff>
      <xdr:row>5</xdr:row>
      <xdr:rowOff>63024</xdr:rowOff>
    </xdr:from>
    <xdr:to>
      <xdr:col>38</xdr:col>
      <xdr:colOff>284639</xdr:colOff>
      <xdr:row>7</xdr:row>
      <xdr:rowOff>193992</xdr:rowOff>
    </xdr:to>
    <xdr:grpSp>
      <xdr:nvGrpSpPr>
        <xdr:cNvPr id="21" name="Group 20"/>
        <xdr:cNvGrpSpPr/>
      </xdr:nvGrpSpPr>
      <xdr:grpSpPr>
        <a:xfrm>
          <a:off x="13841095" y="1024890"/>
          <a:ext cx="2154555" cy="2121535"/>
          <a:chOff x="-403497" y="-317082"/>
          <a:chExt cx="2332110" cy="2073256"/>
        </a:xfrm>
      </xdr:grpSpPr>
      <xdr:pic>
        <xdr:nvPicPr>
          <xdr:cNvPr id="22" name="Picture 21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24718"/>
            <a:ext cx="1354455" cy="1308100"/>
          </a:xfrm>
          <a:prstGeom prst="rect">
            <a:avLst/>
          </a:prstGeom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34</xdr:col>
      <xdr:colOff>244634</xdr:colOff>
      <xdr:row>58</xdr:row>
      <xdr:rowOff>23813</xdr:rowOff>
    </xdr:from>
    <xdr:to>
      <xdr:col>37</xdr:col>
      <xdr:colOff>565468</xdr:colOff>
      <xdr:row>69</xdr:row>
      <xdr:rowOff>33338</xdr:rowOff>
    </xdr:to>
    <xdr:grpSp>
      <xdr:nvGrpSpPr>
        <xdr:cNvPr id="24" name="Group 23"/>
        <xdr:cNvGrpSpPr/>
      </xdr:nvGrpSpPr>
      <xdr:grpSpPr>
        <a:xfrm>
          <a:off x="13517245" y="15149830"/>
          <a:ext cx="2149475" cy="2114550"/>
          <a:chOff x="-403497" y="-317082"/>
          <a:chExt cx="2332110" cy="2073256"/>
        </a:xfrm>
      </xdr:grpSpPr>
      <xdr:pic>
        <xdr:nvPicPr>
          <xdr:cNvPr id="25" name="Picture 24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34</xdr:col>
      <xdr:colOff>238283</xdr:colOff>
      <xdr:row>6</xdr:row>
      <xdr:rowOff>533401</xdr:rowOff>
    </xdr:from>
    <xdr:to>
      <xdr:col>39</xdr:col>
      <xdr:colOff>364014</xdr:colOff>
      <xdr:row>12</xdr:row>
      <xdr:rowOff>158910</xdr:rowOff>
    </xdr:to>
    <xdr:pic>
      <xdr:nvPicPr>
        <xdr:cNvPr id="27" name="Picture 12" descr="IMG20220311153838-removebg-preview (1)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 rot="5400000">
          <a:off x="13784580" y="1411605"/>
          <a:ext cx="2625725" cy="3173730"/>
        </a:xfrm>
        <a:prstGeom prst="rect">
          <a:avLst/>
        </a:prstGeom>
      </xdr:spPr>
    </xdr:pic>
    <xdr:clientData/>
  </xdr:twoCellAnchor>
  <xdr:twoCellAnchor>
    <xdr:from>
      <xdr:col>36</xdr:col>
      <xdr:colOff>108857</xdr:colOff>
      <xdr:row>131</xdr:row>
      <xdr:rowOff>204109</xdr:rowOff>
    </xdr:from>
    <xdr:to>
      <xdr:col>39</xdr:col>
      <xdr:colOff>517071</xdr:colOff>
      <xdr:row>138</xdr:row>
      <xdr:rowOff>165381</xdr:rowOff>
    </xdr:to>
    <xdr:pic>
      <xdr:nvPicPr>
        <xdr:cNvPr id="28" name="Picture 2"/>
        <xdr:cNvPicPr>
          <a:picLocks noChangeAspect="1" noChangeArrowheads="1"/>
        </xdr:cNvPicPr>
      </xdr:nvPicPr>
      <xdr:blipFill>
        <a:blip r:embed="rId9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4600555" y="33028890"/>
          <a:ext cx="2237105" cy="16757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40640</xdr:colOff>
      <xdr:row>98</xdr:row>
      <xdr:rowOff>46990</xdr:rowOff>
    </xdr:from>
    <xdr:to>
      <xdr:col>10</xdr:col>
      <xdr:colOff>166370</xdr:colOff>
      <xdr:row>107</xdr:row>
      <xdr:rowOff>127000</xdr:rowOff>
    </xdr:to>
    <xdr:pic>
      <xdr:nvPicPr>
        <xdr:cNvPr id="29" name="Gambar 2" descr="ttd ketua pelmizar (3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040890" y="24156035"/>
          <a:ext cx="2997200" cy="1804035"/>
        </a:xfrm>
        <a:prstGeom prst="rect">
          <a:avLst/>
        </a:prstGeom>
      </xdr:spPr>
    </xdr:pic>
    <xdr:clientData/>
  </xdr:twoCellAnchor>
  <xdr:twoCellAnchor>
    <xdr:from>
      <xdr:col>24</xdr:col>
      <xdr:colOff>133350</xdr:colOff>
      <xdr:row>102</xdr:row>
      <xdr:rowOff>23495</xdr:rowOff>
    </xdr:from>
    <xdr:to>
      <xdr:col>32</xdr:col>
      <xdr:colOff>98425</xdr:colOff>
      <xdr:row>105</xdr:row>
      <xdr:rowOff>55245</xdr:rowOff>
    </xdr:to>
    <xdr:pic>
      <xdr:nvPicPr>
        <xdr:cNvPr id="30" name="Gambar 1" descr="Panitera syafruddin new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767570" y="24904065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1202055</xdr:colOff>
      <xdr:row>96</xdr:row>
      <xdr:rowOff>107315</xdr:rowOff>
    </xdr:from>
    <xdr:to>
      <xdr:col>5</xdr:col>
      <xdr:colOff>193040</xdr:colOff>
      <xdr:row>108</xdr:row>
      <xdr:rowOff>1270</xdr:rowOff>
    </xdr:to>
    <xdr:pic>
      <xdr:nvPicPr>
        <xdr:cNvPr id="31" name="Picture 2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005" y="23835360"/>
          <a:ext cx="1638935" cy="21894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44</xdr:col>
      <xdr:colOff>306070</xdr:colOff>
      <xdr:row>138</xdr:row>
      <xdr:rowOff>62230</xdr:rowOff>
    </xdr:from>
    <xdr:to>
      <xdr:col>46</xdr:col>
      <xdr:colOff>308451</xdr:colOff>
      <xdr:row>145</xdr:row>
      <xdr:rowOff>48053</xdr:rowOff>
    </xdr:to>
    <xdr:pic>
      <xdr:nvPicPr>
        <xdr:cNvPr id="3" name="Pictur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6670" y="36068635"/>
          <a:ext cx="1221105" cy="1318895"/>
        </a:xfrm>
        <a:prstGeom prst="rect">
          <a:avLst/>
        </a:prstGeom>
      </xdr:spPr>
    </xdr:pic>
    <xdr:clientData/>
  </xdr:twoCellAnchor>
  <xdr:twoCellAnchor editAs="oneCell">
    <xdr:from>
      <xdr:col>42</xdr:col>
      <xdr:colOff>124460</xdr:colOff>
      <xdr:row>134</xdr:row>
      <xdr:rowOff>286385</xdr:rowOff>
    </xdr:from>
    <xdr:to>
      <xdr:col>44</xdr:col>
      <xdr:colOff>510210</xdr:colOff>
      <xdr:row>138</xdr:row>
      <xdr:rowOff>127506</xdr:rowOff>
    </xdr:to>
    <xdr:pic>
      <xdr:nvPicPr>
        <xdr:cNvPr id="4" name="Picture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5860" y="35216465"/>
          <a:ext cx="1604645" cy="916940"/>
        </a:xfrm>
        <a:prstGeom prst="rect">
          <a:avLst/>
        </a:prstGeom>
      </xdr:spPr>
    </xdr:pic>
    <xdr:clientData/>
  </xdr:twoCellAnchor>
  <xdr:oneCellAnchor>
    <xdr:from>
      <xdr:col>43</xdr:col>
      <xdr:colOff>226219</xdr:colOff>
      <xdr:row>168</xdr:row>
      <xdr:rowOff>47626</xdr:rowOff>
    </xdr:from>
    <xdr:ext cx="1226343" cy="1357423"/>
    <xdr:pic>
      <xdr:nvPicPr>
        <xdr:cNvPr id="5" name="Picture 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7060" y="43112690"/>
          <a:ext cx="1226185" cy="1356995"/>
        </a:xfrm>
        <a:prstGeom prst="rect">
          <a:avLst/>
        </a:prstGeom>
      </xdr:spPr>
    </xdr:pic>
    <xdr:clientData/>
  </xdr:oneCellAnchor>
  <xdr:oneCellAnchor>
    <xdr:from>
      <xdr:col>42</xdr:col>
      <xdr:colOff>276239</xdr:colOff>
      <xdr:row>166</xdr:row>
      <xdr:rowOff>133259</xdr:rowOff>
    </xdr:from>
    <xdr:ext cx="1604950" cy="917446"/>
    <xdr:pic>
      <xdr:nvPicPr>
        <xdr:cNvPr id="6" name="Picture 5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7625" y="42816780"/>
          <a:ext cx="1604645" cy="917575"/>
        </a:xfrm>
        <a:prstGeom prst="rect">
          <a:avLst/>
        </a:prstGeom>
      </xdr:spPr>
    </xdr:pic>
    <xdr:clientData/>
  </xdr:oneCellAnchor>
  <xdr:twoCellAnchor editAs="oneCell">
    <xdr:from>
      <xdr:col>39</xdr:col>
      <xdr:colOff>550545</xdr:colOff>
      <xdr:row>201</xdr:row>
      <xdr:rowOff>169545</xdr:rowOff>
    </xdr:from>
    <xdr:to>
      <xdr:col>41</xdr:col>
      <xdr:colOff>552927</xdr:colOff>
      <xdr:row>206</xdr:row>
      <xdr:rowOff>155368</xdr:rowOff>
    </xdr:to>
    <xdr:pic>
      <xdr:nvPicPr>
        <xdr:cNvPr id="7" name="Picture 6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3145" y="51636295"/>
          <a:ext cx="1221105" cy="1318895"/>
        </a:xfrm>
        <a:prstGeom prst="rect">
          <a:avLst/>
        </a:prstGeom>
      </xdr:spPr>
    </xdr:pic>
    <xdr:clientData/>
  </xdr:twoCellAnchor>
  <xdr:twoCellAnchor editAs="oneCell">
    <xdr:from>
      <xdr:col>39</xdr:col>
      <xdr:colOff>582295</xdr:colOff>
      <xdr:row>206</xdr:row>
      <xdr:rowOff>45720</xdr:rowOff>
    </xdr:from>
    <xdr:to>
      <xdr:col>42</xdr:col>
      <xdr:colOff>358445</xdr:colOff>
      <xdr:row>209</xdr:row>
      <xdr:rowOff>163066</xdr:rowOff>
    </xdr:to>
    <xdr:pic>
      <xdr:nvPicPr>
        <xdr:cNvPr id="8" name="Picture 7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4895" y="52845970"/>
          <a:ext cx="1604645" cy="916940"/>
        </a:xfrm>
        <a:prstGeom prst="rect">
          <a:avLst/>
        </a:prstGeom>
      </xdr:spPr>
    </xdr:pic>
    <xdr:clientData/>
  </xdr:twoCellAnchor>
  <xdr:oneCellAnchor>
    <xdr:from>
      <xdr:col>41</xdr:col>
      <xdr:colOff>571500</xdr:colOff>
      <xdr:row>247</xdr:row>
      <xdr:rowOff>95249</xdr:rowOff>
    </xdr:from>
    <xdr:ext cx="1226343" cy="1319323"/>
    <xdr:pic>
      <xdr:nvPicPr>
        <xdr:cNvPr id="9" name="Picture 8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63734950"/>
          <a:ext cx="1226185" cy="1319530"/>
        </a:xfrm>
        <a:prstGeom prst="rect">
          <a:avLst/>
        </a:prstGeom>
      </xdr:spPr>
    </xdr:pic>
    <xdr:clientData/>
  </xdr:oneCellAnchor>
  <xdr:oneCellAnchor>
    <xdr:from>
      <xdr:col>41</xdr:col>
      <xdr:colOff>585801</xdr:colOff>
      <xdr:row>248</xdr:row>
      <xdr:rowOff>14194</xdr:rowOff>
    </xdr:from>
    <xdr:ext cx="1604950" cy="917446"/>
    <xdr:pic>
      <xdr:nvPicPr>
        <xdr:cNvPr id="10" name="Picture 9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7270" y="63844805"/>
          <a:ext cx="1605280" cy="917575"/>
        </a:xfrm>
        <a:prstGeom prst="rect">
          <a:avLst/>
        </a:prstGeom>
      </xdr:spPr>
    </xdr:pic>
    <xdr:clientData/>
  </xdr:oneCellAnchor>
  <xdr:twoCellAnchor editAs="oneCell">
    <xdr:from>
      <xdr:col>39</xdr:col>
      <xdr:colOff>144780</xdr:colOff>
      <xdr:row>278</xdr:row>
      <xdr:rowOff>201930</xdr:rowOff>
    </xdr:from>
    <xdr:to>
      <xdr:col>40</xdr:col>
      <xdr:colOff>535110</xdr:colOff>
      <xdr:row>283</xdr:row>
      <xdr:rowOff>92172</xdr:rowOff>
    </xdr:to>
    <xdr:pic>
      <xdr:nvPicPr>
        <xdr:cNvPr id="11" name="Picture 10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7380" y="71624825"/>
          <a:ext cx="999490" cy="1080770"/>
        </a:xfrm>
        <a:prstGeom prst="rect">
          <a:avLst/>
        </a:prstGeom>
      </xdr:spPr>
    </xdr:pic>
    <xdr:clientData/>
  </xdr:twoCellAnchor>
  <xdr:twoCellAnchor editAs="oneCell">
    <xdr:from>
      <xdr:col>39</xdr:col>
      <xdr:colOff>104140</xdr:colOff>
      <xdr:row>275</xdr:row>
      <xdr:rowOff>44450</xdr:rowOff>
    </xdr:from>
    <xdr:to>
      <xdr:col>41</xdr:col>
      <xdr:colOff>290911</xdr:colOff>
      <xdr:row>278</xdr:row>
      <xdr:rowOff>162352</xdr:rowOff>
    </xdr:to>
    <xdr:pic>
      <xdr:nvPicPr>
        <xdr:cNvPr id="12" name="Picture 11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6740" y="70781545"/>
          <a:ext cx="1405890" cy="803275"/>
        </a:xfrm>
        <a:prstGeom prst="rect">
          <a:avLst/>
        </a:prstGeom>
      </xdr:spPr>
    </xdr:pic>
    <xdr:clientData/>
  </xdr:twoCellAnchor>
  <xdr:twoCellAnchor editAs="oneCell">
    <xdr:from>
      <xdr:col>41</xdr:col>
      <xdr:colOff>544830</xdr:colOff>
      <xdr:row>308</xdr:row>
      <xdr:rowOff>59055</xdr:rowOff>
    </xdr:from>
    <xdr:to>
      <xdr:col>43</xdr:col>
      <xdr:colOff>325560</xdr:colOff>
      <xdr:row>313</xdr:row>
      <xdr:rowOff>187422</xdr:rowOff>
    </xdr:to>
    <xdr:pic>
      <xdr:nvPicPr>
        <xdr:cNvPr id="13" name="Picture 12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6630" y="78778735"/>
          <a:ext cx="999490" cy="1080770"/>
        </a:xfrm>
        <a:prstGeom prst="rect">
          <a:avLst/>
        </a:prstGeom>
      </xdr:spPr>
    </xdr:pic>
    <xdr:clientData/>
  </xdr:twoCellAnchor>
  <xdr:twoCellAnchor editAs="oneCell">
    <xdr:from>
      <xdr:col>40</xdr:col>
      <xdr:colOff>163830</xdr:colOff>
      <xdr:row>309</xdr:row>
      <xdr:rowOff>146050</xdr:rowOff>
    </xdr:from>
    <xdr:to>
      <xdr:col>42</xdr:col>
      <xdr:colOff>350600</xdr:colOff>
      <xdr:row>313</xdr:row>
      <xdr:rowOff>187752</xdr:rowOff>
    </xdr:to>
    <xdr:pic>
      <xdr:nvPicPr>
        <xdr:cNvPr id="14" name="Picture 13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30" y="79056230"/>
          <a:ext cx="1405890" cy="803275"/>
        </a:xfrm>
        <a:prstGeom prst="rect">
          <a:avLst/>
        </a:prstGeom>
      </xdr:spPr>
    </xdr:pic>
    <xdr:clientData/>
  </xdr:twoCellAnchor>
  <xdr:twoCellAnchor>
    <xdr:from>
      <xdr:col>40</xdr:col>
      <xdr:colOff>48351</xdr:colOff>
      <xdr:row>135</xdr:row>
      <xdr:rowOff>128905</xdr:rowOff>
    </xdr:from>
    <xdr:to>
      <xdr:col>43</xdr:col>
      <xdr:colOff>172811</xdr:colOff>
      <xdr:row>142</xdr:row>
      <xdr:rowOff>164102</xdr:rowOff>
    </xdr:to>
    <xdr:grpSp>
      <xdr:nvGrpSpPr>
        <xdr:cNvPr id="2" name="Group 1"/>
        <xdr:cNvGrpSpPr/>
      </xdr:nvGrpSpPr>
      <xdr:grpSpPr>
        <a:xfrm>
          <a:off x="17650460" y="35354260"/>
          <a:ext cx="1953260" cy="1577975"/>
          <a:chOff x="-196507" y="66542"/>
          <a:chExt cx="1888446" cy="1579880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437" y="402421"/>
            <a:ext cx="1215502" cy="1174308"/>
          </a:xfrm>
          <a:prstGeom prst="rect">
            <a:avLst/>
          </a:prstGeom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96507" y="66542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39</xdr:col>
      <xdr:colOff>345258</xdr:colOff>
      <xdr:row>131</xdr:row>
      <xdr:rowOff>3629</xdr:rowOff>
    </xdr:from>
    <xdr:to>
      <xdr:col>42</xdr:col>
      <xdr:colOff>122464</xdr:colOff>
      <xdr:row>134</xdr:row>
      <xdr:rowOff>22497</xdr:rowOff>
    </xdr:to>
    <xdr:pic>
      <xdr:nvPicPr>
        <xdr:cNvPr id="17" name="Picture 1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05" y="34047430"/>
          <a:ext cx="1605915" cy="904875"/>
        </a:xfrm>
        <a:prstGeom prst="rect">
          <a:avLst/>
        </a:prstGeom>
      </xdr:spPr>
    </xdr:pic>
    <xdr:clientData/>
  </xdr:twoCellAnchor>
  <xdr:twoCellAnchor>
    <xdr:from>
      <xdr:col>43</xdr:col>
      <xdr:colOff>548005</xdr:colOff>
      <xdr:row>25</xdr:row>
      <xdr:rowOff>18414</xdr:rowOff>
    </xdr:from>
    <xdr:to>
      <xdr:col>47</xdr:col>
      <xdr:colOff>256539</xdr:colOff>
      <xdr:row>33</xdr:row>
      <xdr:rowOff>70484</xdr:rowOff>
    </xdr:to>
    <xdr:pic>
      <xdr:nvPicPr>
        <xdr:cNvPr id="18" name="Picture 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9979005" y="7380605"/>
          <a:ext cx="2146300" cy="16903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39</xdr:col>
      <xdr:colOff>114299</xdr:colOff>
      <xdr:row>3</xdr:row>
      <xdr:rowOff>48625</xdr:rowOff>
    </xdr:from>
    <xdr:to>
      <xdr:col>43</xdr:col>
      <xdr:colOff>299085</xdr:colOff>
      <xdr:row>6</xdr:row>
      <xdr:rowOff>1586232</xdr:rowOff>
    </xdr:to>
    <xdr:grpSp>
      <xdr:nvGrpSpPr>
        <xdr:cNvPr id="19" name="Group 18"/>
        <xdr:cNvGrpSpPr/>
      </xdr:nvGrpSpPr>
      <xdr:grpSpPr>
        <a:xfrm>
          <a:off x="17106265" y="619760"/>
          <a:ext cx="2623820" cy="2109470"/>
          <a:chOff x="-447425" y="-254578"/>
          <a:chExt cx="2376038" cy="2073256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47425" y="-254578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39</xdr:col>
      <xdr:colOff>448218</xdr:colOff>
      <xdr:row>47</xdr:row>
      <xdr:rowOff>112758</xdr:rowOff>
    </xdr:from>
    <xdr:to>
      <xdr:col>43</xdr:col>
      <xdr:colOff>389164</xdr:colOff>
      <xdr:row>55</xdr:row>
      <xdr:rowOff>135437</xdr:rowOff>
    </xdr:to>
    <xdr:grpSp>
      <xdr:nvGrpSpPr>
        <xdr:cNvPr id="22" name="Group 21"/>
        <xdr:cNvGrpSpPr/>
      </xdr:nvGrpSpPr>
      <xdr:grpSpPr>
        <a:xfrm>
          <a:off x="17440275" y="13181330"/>
          <a:ext cx="2379345" cy="2004060"/>
          <a:chOff x="-403497" y="-317082"/>
          <a:chExt cx="2332110" cy="2073256"/>
        </a:xfrm>
      </xdr:grpSpPr>
      <xdr:pic>
        <xdr:nvPicPr>
          <xdr:cNvPr id="23" name="Picture 22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38</xdr:col>
      <xdr:colOff>554311</xdr:colOff>
      <xdr:row>60</xdr:row>
      <xdr:rowOff>179932</xdr:rowOff>
    </xdr:from>
    <xdr:to>
      <xdr:col>43</xdr:col>
      <xdr:colOff>441463</xdr:colOff>
      <xdr:row>73</xdr:row>
      <xdr:rowOff>10750</xdr:rowOff>
    </xdr:to>
    <xdr:pic>
      <xdr:nvPicPr>
        <xdr:cNvPr id="25" name="Picture 12" descr="IMG20220311153838-removebg-preview (1)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 rot="5400000">
          <a:off x="17165320" y="16240125"/>
          <a:ext cx="2478405" cy="2934970"/>
        </a:xfrm>
        <a:prstGeom prst="rect">
          <a:avLst/>
        </a:prstGeom>
      </xdr:spPr>
    </xdr:pic>
    <xdr:clientData/>
  </xdr:twoCellAnchor>
  <xdr:twoCellAnchor>
    <xdr:from>
      <xdr:col>39</xdr:col>
      <xdr:colOff>444500</xdr:colOff>
      <xdr:row>133</xdr:row>
      <xdr:rowOff>6803</xdr:rowOff>
    </xdr:from>
    <xdr:to>
      <xdr:col>43</xdr:col>
      <xdr:colOff>489192</xdr:colOff>
      <xdr:row>140</xdr:row>
      <xdr:rowOff>95250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r:embed="rId8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7437100" y="34641155"/>
          <a:ext cx="2482850" cy="184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1423670</xdr:colOff>
      <xdr:row>98</xdr:row>
      <xdr:rowOff>189865</xdr:rowOff>
    </xdr:from>
    <xdr:to>
      <xdr:col>7</xdr:col>
      <xdr:colOff>339725</xdr:colOff>
      <xdr:row>108</xdr:row>
      <xdr:rowOff>79375</xdr:rowOff>
    </xdr:to>
    <xdr:pic>
      <xdr:nvPicPr>
        <xdr:cNvPr id="27" name="Gambar 2" descr="ttd ketua pelmizar (3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85620" y="25232360"/>
          <a:ext cx="2897505" cy="1804035"/>
        </a:xfrm>
        <a:prstGeom prst="rect">
          <a:avLst/>
        </a:prstGeom>
      </xdr:spPr>
    </xdr:pic>
    <xdr:clientData/>
  </xdr:twoCellAnchor>
  <xdr:twoCellAnchor>
    <xdr:from>
      <xdr:col>29</xdr:col>
      <xdr:colOff>380365</xdr:colOff>
      <xdr:row>102</xdr:row>
      <xdr:rowOff>179070</xdr:rowOff>
    </xdr:from>
    <xdr:to>
      <xdr:col>37</xdr:col>
      <xdr:colOff>250190</xdr:colOff>
      <xdr:row>106</xdr:row>
      <xdr:rowOff>20320</xdr:rowOff>
    </xdr:to>
    <xdr:pic>
      <xdr:nvPicPr>
        <xdr:cNvPr id="28" name="Gambar 1" descr="Panitera syafruddin new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429615" y="25993090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929640</xdr:colOff>
      <xdr:row>97</xdr:row>
      <xdr:rowOff>133985</xdr:rowOff>
    </xdr:from>
    <xdr:to>
      <xdr:col>3</xdr:col>
      <xdr:colOff>492125</xdr:colOff>
      <xdr:row>109</xdr:row>
      <xdr:rowOff>27940</xdr:rowOff>
    </xdr:to>
    <xdr:pic>
      <xdr:nvPicPr>
        <xdr:cNvPr id="29" name="Picture 29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" y="24985980"/>
          <a:ext cx="1638935" cy="2189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47</xdr:col>
      <xdr:colOff>258445</xdr:colOff>
      <xdr:row>58</xdr:row>
      <xdr:rowOff>135255</xdr:rowOff>
    </xdr:from>
    <xdr:to>
      <xdr:col>49</xdr:col>
      <xdr:colOff>420598</xdr:colOff>
      <xdr:row>64</xdr:row>
      <xdr:rowOff>175981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8195" y="16660495"/>
          <a:ext cx="1381125" cy="1583690"/>
        </a:xfrm>
        <a:prstGeom prst="rect">
          <a:avLst/>
        </a:prstGeom>
      </xdr:spPr>
    </xdr:pic>
    <xdr:clientData/>
  </xdr:twoCellAnchor>
  <xdr:twoCellAnchor editAs="oneCell">
    <xdr:from>
      <xdr:col>45</xdr:col>
      <xdr:colOff>150362</xdr:colOff>
      <xdr:row>374</xdr:row>
      <xdr:rowOff>129734</xdr:rowOff>
    </xdr:from>
    <xdr:to>
      <xdr:col>50</xdr:col>
      <xdr:colOff>3198</xdr:colOff>
      <xdr:row>380</xdr:row>
      <xdr:rowOff>45346</xdr:rowOff>
    </xdr:to>
    <xdr:pic>
      <xdr:nvPicPr>
        <xdr:cNvPr id="8" name="Picture 7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1885" y="106821605"/>
          <a:ext cx="2529840" cy="1218565"/>
        </a:xfrm>
        <a:prstGeom prst="rect">
          <a:avLst/>
        </a:prstGeom>
      </xdr:spPr>
    </xdr:pic>
    <xdr:clientData/>
  </xdr:twoCellAnchor>
  <xdr:twoCellAnchor editAs="oneCell">
    <xdr:from>
      <xdr:col>48</xdr:col>
      <xdr:colOff>417195</xdr:colOff>
      <xdr:row>432</xdr:row>
      <xdr:rowOff>47625</xdr:rowOff>
    </xdr:from>
    <xdr:to>
      <xdr:col>54</xdr:col>
      <xdr:colOff>356508</xdr:colOff>
      <xdr:row>439</xdr:row>
      <xdr:rowOff>171800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2442605"/>
          <a:ext cx="3596640" cy="1790700"/>
        </a:xfrm>
        <a:prstGeom prst="rect">
          <a:avLst/>
        </a:prstGeom>
      </xdr:spPr>
    </xdr:pic>
    <xdr:clientData/>
  </xdr:twoCellAnchor>
  <xdr:oneCellAnchor>
    <xdr:from>
      <xdr:col>51</xdr:col>
      <xdr:colOff>393700</xdr:colOff>
      <xdr:row>438</xdr:row>
      <xdr:rowOff>71120</xdr:rowOff>
    </xdr:from>
    <xdr:ext cx="1857375" cy="1998200"/>
    <xdr:pic>
      <xdr:nvPicPr>
        <xdr:cNvPr id="11" name="Picture 1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1850" y="123894850"/>
          <a:ext cx="1857375" cy="1997710"/>
        </a:xfrm>
        <a:prstGeom prst="rect">
          <a:avLst/>
        </a:prstGeom>
      </xdr:spPr>
    </xdr:pic>
    <xdr:clientData/>
  </xdr:oneCellAnchor>
  <xdr:twoCellAnchor editAs="oneCell">
    <xdr:from>
      <xdr:col>57</xdr:col>
      <xdr:colOff>60325</xdr:colOff>
      <xdr:row>14</xdr:row>
      <xdr:rowOff>66146</xdr:rowOff>
    </xdr:from>
    <xdr:to>
      <xdr:col>61</xdr:col>
      <xdr:colOff>245535</xdr:colOff>
      <xdr:row>19</xdr:row>
      <xdr:rowOff>27206</xdr:rowOff>
    </xdr:to>
    <xdr:pic>
      <xdr:nvPicPr>
        <xdr:cNvPr id="13" name="Picture 12"/>
        <xdr:cNvPicPr>
          <a:picLocks noChangeAspect="1"/>
        </xdr:cNvPicPr>
      </xdr:nvPicPr>
      <xdr:blipFill>
        <a:blip r:embed="rId5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6075" y="4977765"/>
          <a:ext cx="2623185" cy="1246505"/>
        </a:xfrm>
        <a:prstGeom prst="rect">
          <a:avLst/>
        </a:prstGeom>
      </xdr:spPr>
    </xdr:pic>
    <xdr:clientData/>
  </xdr:twoCellAnchor>
  <xdr:twoCellAnchor editAs="oneCell">
    <xdr:from>
      <xdr:col>52</xdr:col>
      <xdr:colOff>161396</xdr:colOff>
      <xdr:row>17</xdr:row>
      <xdr:rowOff>257292</xdr:rowOff>
    </xdr:from>
    <xdr:to>
      <xdr:col>54</xdr:col>
      <xdr:colOff>298977</xdr:colOff>
      <xdr:row>23</xdr:row>
      <xdr:rowOff>191233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9040" y="5940425"/>
          <a:ext cx="1356360" cy="1477010"/>
        </a:xfrm>
        <a:prstGeom prst="rect">
          <a:avLst/>
        </a:prstGeom>
      </xdr:spPr>
    </xdr:pic>
    <xdr:clientData/>
  </xdr:twoCellAnchor>
  <xdr:twoCellAnchor editAs="oneCell">
    <xdr:from>
      <xdr:col>48</xdr:col>
      <xdr:colOff>419735</xdr:colOff>
      <xdr:row>225</xdr:row>
      <xdr:rowOff>184785</xdr:rowOff>
    </xdr:from>
    <xdr:to>
      <xdr:col>50</xdr:col>
      <xdr:colOff>445026</xdr:colOff>
      <xdr:row>231</xdr:row>
      <xdr:rowOff>54474</xdr:rowOff>
    </xdr:to>
    <xdr:pic>
      <xdr:nvPicPr>
        <xdr:cNvPr id="12" name="Picture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9085" y="61306710"/>
          <a:ext cx="1243965" cy="1412240"/>
        </a:xfrm>
        <a:prstGeom prst="rect">
          <a:avLst/>
        </a:prstGeom>
      </xdr:spPr>
    </xdr:pic>
    <xdr:clientData/>
  </xdr:twoCellAnchor>
  <xdr:twoCellAnchor editAs="oneCell">
    <xdr:from>
      <xdr:col>50</xdr:col>
      <xdr:colOff>585107</xdr:colOff>
      <xdr:row>295</xdr:row>
      <xdr:rowOff>231323</xdr:rowOff>
    </xdr:from>
    <xdr:to>
      <xdr:col>53</xdr:col>
      <xdr:colOff>182496</xdr:colOff>
      <xdr:row>301</xdr:row>
      <xdr:rowOff>223213</xdr:rowOff>
    </xdr:to>
    <xdr:pic>
      <xdr:nvPicPr>
        <xdr:cNvPr id="17" name="Picture 1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3385" y="83218020"/>
          <a:ext cx="1426210" cy="1534795"/>
        </a:xfrm>
        <a:prstGeom prst="rect">
          <a:avLst/>
        </a:prstGeom>
      </xdr:spPr>
    </xdr:pic>
    <xdr:clientData/>
  </xdr:twoCellAnchor>
  <xdr:twoCellAnchor editAs="oneCell">
    <xdr:from>
      <xdr:col>48</xdr:col>
      <xdr:colOff>179292</xdr:colOff>
      <xdr:row>297</xdr:row>
      <xdr:rowOff>43676</xdr:rowOff>
    </xdr:from>
    <xdr:to>
      <xdr:col>51</xdr:col>
      <xdr:colOff>516269</xdr:colOff>
      <xdr:row>301</xdr:row>
      <xdr:rowOff>252235</xdr:rowOff>
    </xdr:to>
    <xdr:pic>
      <xdr:nvPicPr>
        <xdr:cNvPr id="18" name="Picture 1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420" y="83544410"/>
          <a:ext cx="2165985" cy="1237615"/>
        </a:xfrm>
        <a:prstGeom prst="rect">
          <a:avLst/>
        </a:prstGeom>
      </xdr:spPr>
    </xdr:pic>
    <xdr:clientData/>
  </xdr:twoCellAnchor>
  <xdr:twoCellAnchor editAs="oneCell">
    <xdr:from>
      <xdr:col>47</xdr:col>
      <xdr:colOff>40822</xdr:colOff>
      <xdr:row>331</xdr:row>
      <xdr:rowOff>81643</xdr:rowOff>
    </xdr:from>
    <xdr:to>
      <xdr:col>49</xdr:col>
      <xdr:colOff>250532</xdr:colOff>
      <xdr:row>337</xdr:row>
      <xdr:rowOff>73534</xdr:rowOff>
    </xdr:to>
    <xdr:pic>
      <xdr:nvPicPr>
        <xdr:cNvPr id="15" name="Pictur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0390" y="94767400"/>
          <a:ext cx="1428750" cy="1534795"/>
        </a:xfrm>
        <a:prstGeom prst="rect">
          <a:avLst/>
        </a:prstGeom>
      </xdr:spPr>
    </xdr:pic>
    <xdr:clientData/>
  </xdr:twoCellAnchor>
  <xdr:twoCellAnchor editAs="oneCell">
    <xdr:from>
      <xdr:col>47</xdr:col>
      <xdr:colOff>383401</xdr:colOff>
      <xdr:row>333</xdr:row>
      <xdr:rowOff>57282</xdr:rowOff>
    </xdr:from>
    <xdr:to>
      <xdr:col>51</xdr:col>
      <xdr:colOff>108056</xdr:colOff>
      <xdr:row>337</xdr:row>
      <xdr:rowOff>265842</xdr:rowOff>
    </xdr:to>
    <xdr:pic>
      <xdr:nvPicPr>
        <xdr:cNvPr id="16" name="Picture 1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2655" y="95257620"/>
          <a:ext cx="2163445" cy="1236980"/>
        </a:xfrm>
        <a:prstGeom prst="rect">
          <a:avLst/>
        </a:prstGeom>
      </xdr:spPr>
    </xdr:pic>
    <xdr:clientData/>
  </xdr:twoCellAnchor>
  <xdr:twoCellAnchor editAs="oneCell">
    <xdr:from>
      <xdr:col>46</xdr:col>
      <xdr:colOff>352425</xdr:colOff>
      <xdr:row>402</xdr:row>
      <xdr:rowOff>92075</xdr:rowOff>
    </xdr:from>
    <xdr:to>
      <xdr:col>48</xdr:col>
      <xdr:colOff>558053</xdr:colOff>
      <xdr:row>409</xdr:row>
      <xdr:rowOff>192007</xdr:rowOff>
    </xdr:to>
    <xdr:pic>
      <xdr:nvPicPr>
        <xdr:cNvPr id="19" name="Picture 1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2575" y="114346990"/>
          <a:ext cx="1424305" cy="1619885"/>
        </a:xfrm>
        <a:prstGeom prst="rect">
          <a:avLst/>
        </a:prstGeom>
      </xdr:spPr>
    </xdr:pic>
    <xdr:clientData/>
  </xdr:twoCellAnchor>
  <xdr:twoCellAnchor editAs="oneCell">
    <xdr:from>
      <xdr:col>46</xdr:col>
      <xdr:colOff>124460</xdr:colOff>
      <xdr:row>396</xdr:row>
      <xdr:rowOff>96520</xdr:rowOff>
    </xdr:from>
    <xdr:to>
      <xdr:col>49</xdr:col>
      <xdr:colOff>461438</xdr:colOff>
      <xdr:row>402</xdr:row>
      <xdr:rowOff>87093</xdr:rowOff>
    </xdr:to>
    <xdr:pic>
      <xdr:nvPicPr>
        <xdr:cNvPr id="20" name="Picture 1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4610" y="113048415"/>
          <a:ext cx="2165350" cy="1293495"/>
        </a:xfrm>
        <a:prstGeom prst="rect">
          <a:avLst/>
        </a:prstGeom>
      </xdr:spPr>
    </xdr:pic>
    <xdr:clientData/>
  </xdr:twoCellAnchor>
  <xdr:twoCellAnchor>
    <xdr:from>
      <xdr:col>49</xdr:col>
      <xdr:colOff>110762</xdr:colOff>
      <xdr:row>149</xdr:row>
      <xdr:rowOff>93617</xdr:rowOff>
    </xdr:from>
    <xdr:to>
      <xdr:col>52</xdr:col>
      <xdr:colOff>145142</xdr:colOff>
      <xdr:row>156</xdr:row>
      <xdr:rowOff>105410</xdr:rowOff>
    </xdr:to>
    <xdr:grpSp>
      <xdr:nvGrpSpPr>
        <xdr:cNvPr id="3" name="Group 2"/>
        <xdr:cNvGrpSpPr/>
      </xdr:nvGrpSpPr>
      <xdr:grpSpPr>
        <a:xfrm>
          <a:off x="18379440" y="40693340"/>
          <a:ext cx="1863090" cy="1730375"/>
          <a:chOff x="0" y="0"/>
          <a:chExt cx="1928613" cy="174403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46</xdr:col>
      <xdr:colOff>102780</xdr:colOff>
      <xdr:row>146</xdr:row>
      <xdr:rowOff>196578</xdr:rowOff>
    </xdr:from>
    <xdr:to>
      <xdr:col>48</xdr:col>
      <xdr:colOff>536031</xdr:colOff>
      <xdr:row>150</xdr:row>
      <xdr:rowOff>76835</xdr:rowOff>
    </xdr:to>
    <xdr:pic>
      <xdr:nvPicPr>
        <xdr:cNvPr id="6" name="Picture 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2385" y="40024685"/>
          <a:ext cx="1652905" cy="909320"/>
        </a:xfrm>
        <a:prstGeom prst="rect">
          <a:avLst/>
        </a:prstGeom>
      </xdr:spPr>
    </xdr:pic>
    <xdr:clientData/>
  </xdr:twoCellAnchor>
  <xdr:twoCellAnchor>
    <xdr:from>
      <xdr:col>47</xdr:col>
      <xdr:colOff>286535</xdr:colOff>
      <xdr:row>18</xdr:row>
      <xdr:rowOff>128457</xdr:rowOff>
    </xdr:from>
    <xdr:to>
      <xdr:col>51</xdr:col>
      <xdr:colOff>130138</xdr:colOff>
      <xdr:row>26</xdr:row>
      <xdr:rowOff>157480</xdr:rowOff>
    </xdr:to>
    <xdr:grpSp>
      <xdr:nvGrpSpPr>
        <xdr:cNvPr id="7" name="Group 6"/>
        <xdr:cNvGrpSpPr/>
      </xdr:nvGrpSpPr>
      <xdr:grpSpPr>
        <a:xfrm>
          <a:off x="17336135" y="6068695"/>
          <a:ext cx="2281555" cy="2084705"/>
          <a:chOff x="-403497" y="-317082"/>
          <a:chExt cx="2332110" cy="2073256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47</xdr:col>
      <xdr:colOff>309656</xdr:colOff>
      <xdr:row>18</xdr:row>
      <xdr:rowOff>206039</xdr:rowOff>
    </xdr:from>
    <xdr:to>
      <xdr:col>51</xdr:col>
      <xdr:colOff>247314</xdr:colOff>
      <xdr:row>25</xdr:row>
      <xdr:rowOff>155874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r:embed="rId12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7358995" y="6146165"/>
          <a:ext cx="2376170" cy="178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48</xdr:col>
      <xdr:colOff>588458</xdr:colOff>
      <xdr:row>56</xdr:row>
      <xdr:rowOff>41573</xdr:rowOff>
    </xdr:from>
    <xdr:to>
      <xdr:col>52</xdr:col>
      <xdr:colOff>428700</xdr:colOff>
      <xdr:row>64</xdr:row>
      <xdr:rowOff>98723</xdr:rowOff>
    </xdr:to>
    <xdr:grpSp>
      <xdr:nvGrpSpPr>
        <xdr:cNvPr id="23" name="Group 22"/>
        <xdr:cNvGrpSpPr/>
      </xdr:nvGrpSpPr>
      <xdr:grpSpPr>
        <a:xfrm>
          <a:off x="18247360" y="16052165"/>
          <a:ext cx="2279015" cy="2114550"/>
          <a:chOff x="-403497" y="-317082"/>
          <a:chExt cx="2332110" cy="2073256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46</xdr:col>
      <xdr:colOff>564759</xdr:colOff>
      <xdr:row>64</xdr:row>
      <xdr:rowOff>124891</xdr:rowOff>
    </xdr:from>
    <xdr:to>
      <xdr:col>53</xdr:col>
      <xdr:colOff>50558</xdr:colOff>
      <xdr:row>76</xdr:row>
      <xdr:rowOff>143156</xdr:rowOff>
    </xdr:to>
    <xdr:pic>
      <xdr:nvPicPr>
        <xdr:cNvPr id="26" name="Picture 12" descr="IMG20220311153838-removebg-preview (1)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 rot="5400000">
          <a:off x="17454880" y="17742535"/>
          <a:ext cx="2852420" cy="3753485"/>
        </a:xfrm>
        <a:prstGeom prst="rect">
          <a:avLst/>
        </a:prstGeom>
      </xdr:spPr>
    </xdr:pic>
    <xdr:clientData/>
  </xdr:twoCellAnchor>
  <xdr:twoCellAnchor>
    <xdr:from>
      <xdr:col>46</xdr:col>
      <xdr:colOff>163286</xdr:colOff>
      <xdr:row>145</xdr:row>
      <xdr:rowOff>40821</xdr:rowOff>
    </xdr:from>
    <xdr:to>
      <xdr:col>50</xdr:col>
      <xdr:colOff>46355</xdr:colOff>
      <xdr:row>152</xdr:row>
      <xdr:rowOff>181</xdr:rowOff>
    </xdr:to>
    <xdr:pic>
      <xdr:nvPicPr>
        <xdr:cNvPr id="27" name="Picture 2"/>
        <xdr:cNvPicPr>
          <a:picLocks noChangeAspect="1" noChangeArrowheads="1"/>
        </xdr:cNvPicPr>
      </xdr:nvPicPr>
      <xdr:blipFill>
        <a:blip r:embed="rId12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6603345" y="39611935"/>
          <a:ext cx="2321560" cy="17595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397510</xdr:colOff>
      <xdr:row>111</xdr:row>
      <xdr:rowOff>14605</xdr:rowOff>
    </xdr:from>
    <xdr:to>
      <xdr:col>14</xdr:col>
      <xdr:colOff>456565</xdr:colOff>
      <xdr:row>119</xdr:row>
      <xdr:rowOff>50800</xdr:rowOff>
    </xdr:to>
    <xdr:pic>
      <xdr:nvPicPr>
        <xdr:cNvPr id="28" name="Gambar 2" descr="ttd ketua pelmizar (3)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569335" y="30506035"/>
          <a:ext cx="2897505" cy="1804035"/>
        </a:xfrm>
        <a:prstGeom prst="rect">
          <a:avLst/>
        </a:prstGeom>
      </xdr:spPr>
    </xdr:pic>
    <xdr:clientData/>
  </xdr:twoCellAnchor>
  <xdr:twoCellAnchor>
    <xdr:from>
      <xdr:col>27</xdr:col>
      <xdr:colOff>128270</xdr:colOff>
      <xdr:row>114</xdr:row>
      <xdr:rowOff>82550</xdr:rowOff>
    </xdr:from>
    <xdr:to>
      <xdr:col>35</xdr:col>
      <xdr:colOff>274320</xdr:colOff>
      <xdr:row>117</xdr:row>
      <xdr:rowOff>34290</xdr:rowOff>
    </xdr:to>
    <xdr:pic>
      <xdr:nvPicPr>
        <xdr:cNvPr id="29" name="Gambar 1" descr="Panitera syafruddin new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43820" y="31225490"/>
          <a:ext cx="2584450" cy="603250"/>
        </a:xfrm>
        <a:prstGeom prst="rect">
          <a:avLst/>
        </a:prstGeom>
      </xdr:spPr>
    </xdr:pic>
    <xdr:clientData/>
  </xdr:twoCellAnchor>
  <xdr:twoCellAnchor>
    <xdr:from>
      <xdr:col>5</xdr:col>
      <xdr:colOff>398780</xdr:colOff>
      <xdr:row>109</xdr:row>
      <xdr:rowOff>125095</xdr:rowOff>
    </xdr:from>
    <xdr:to>
      <xdr:col>10</xdr:col>
      <xdr:colOff>227965</xdr:colOff>
      <xdr:row>118</xdr:row>
      <xdr:rowOff>211455</xdr:rowOff>
    </xdr:to>
    <xdr:pic>
      <xdr:nvPicPr>
        <xdr:cNvPr id="31" name="Picture 2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555" y="30064075"/>
          <a:ext cx="1638935" cy="21894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11906</xdr:colOff>
      <xdr:row>100</xdr:row>
      <xdr:rowOff>47625</xdr:rowOff>
    </xdr:from>
    <xdr:to>
      <xdr:col>6</xdr:col>
      <xdr:colOff>154781</xdr:colOff>
      <xdr:row>107</xdr:row>
      <xdr:rowOff>58420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55" y="24547195"/>
          <a:ext cx="1257300" cy="1344295"/>
        </a:xfrm>
        <a:prstGeom prst="rect">
          <a:avLst/>
        </a:prstGeom>
      </xdr:spPr>
    </xdr:pic>
    <xdr:clientData/>
  </xdr:twoCellAnchor>
  <xdr:twoCellAnchor editAs="oneCell">
    <xdr:from>
      <xdr:col>38</xdr:col>
      <xdr:colOff>375285</xdr:colOff>
      <xdr:row>126</xdr:row>
      <xdr:rowOff>157480</xdr:rowOff>
    </xdr:from>
    <xdr:to>
      <xdr:col>40</xdr:col>
      <xdr:colOff>391795</xdr:colOff>
      <xdr:row>131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7360" y="31649035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24</xdr:col>
      <xdr:colOff>118745</xdr:colOff>
      <xdr:row>138</xdr:row>
      <xdr:rowOff>33020</xdr:rowOff>
    </xdr:from>
    <xdr:to>
      <xdr:col>28</xdr:col>
      <xdr:colOff>247015</xdr:colOff>
      <xdr:row>142</xdr:row>
      <xdr:rowOff>187960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1445" y="34572575"/>
          <a:ext cx="1614170" cy="916940"/>
        </a:xfrm>
        <a:prstGeom prst="rect">
          <a:avLst/>
        </a:prstGeom>
      </xdr:spPr>
    </xdr:pic>
    <xdr:clientData/>
  </xdr:twoCellAnchor>
  <xdr:oneCellAnchor>
    <xdr:from>
      <xdr:col>35</xdr:col>
      <xdr:colOff>202404</xdr:colOff>
      <xdr:row>6</xdr:row>
      <xdr:rowOff>491187</xdr:rowOff>
    </xdr:from>
    <xdr:ext cx="1226343" cy="1319323"/>
    <xdr:pic>
      <xdr:nvPicPr>
        <xdr:cNvPr id="5" name="Pictur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5205" y="1643380"/>
          <a:ext cx="1226185" cy="1319530"/>
        </a:xfrm>
        <a:prstGeom prst="rect">
          <a:avLst/>
        </a:prstGeom>
      </xdr:spPr>
    </xdr:pic>
    <xdr:clientData/>
  </xdr:oneCellAnchor>
  <xdr:oneCellAnchor>
    <xdr:from>
      <xdr:col>34</xdr:col>
      <xdr:colOff>573893</xdr:colOff>
      <xdr:row>6</xdr:row>
      <xdr:rowOff>481569</xdr:rowOff>
    </xdr:from>
    <xdr:ext cx="1604950" cy="917446"/>
    <xdr:pic>
      <xdr:nvPicPr>
        <xdr:cNvPr id="6" name="Picture 5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7080" y="1633855"/>
          <a:ext cx="1605280" cy="917575"/>
        </a:xfrm>
        <a:prstGeom prst="rect">
          <a:avLst/>
        </a:prstGeom>
      </xdr:spPr>
    </xdr:pic>
    <xdr:clientData/>
  </xdr:oneCellAnchor>
  <xdr:twoCellAnchor editAs="oneCell">
    <xdr:from>
      <xdr:col>34</xdr:col>
      <xdr:colOff>511810</xdr:colOff>
      <xdr:row>169</xdr:row>
      <xdr:rowOff>142875</xdr:rowOff>
    </xdr:from>
    <xdr:to>
      <xdr:col>36</xdr:col>
      <xdr:colOff>528320</xdr:colOff>
      <xdr:row>175</xdr:row>
      <xdr:rowOff>166370</xdr:rowOff>
    </xdr:to>
    <xdr:pic>
      <xdr:nvPicPr>
        <xdr:cNvPr id="7" name="Picture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5485" y="42655490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35</xdr:col>
      <xdr:colOff>325755</xdr:colOff>
      <xdr:row>167</xdr:row>
      <xdr:rowOff>13970</xdr:rowOff>
    </xdr:from>
    <xdr:to>
      <xdr:col>38</xdr:col>
      <xdr:colOff>111125</xdr:colOff>
      <xdr:row>170</xdr:row>
      <xdr:rowOff>216535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9030" y="42050335"/>
          <a:ext cx="1614170" cy="916940"/>
        </a:xfrm>
        <a:prstGeom prst="rect">
          <a:avLst/>
        </a:prstGeom>
      </xdr:spPr>
    </xdr:pic>
    <xdr:clientData/>
  </xdr:twoCellAnchor>
  <xdr:twoCellAnchor editAs="oneCell">
    <xdr:from>
      <xdr:col>37</xdr:col>
      <xdr:colOff>68580</xdr:colOff>
      <xdr:row>208</xdr:row>
      <xdr:rowOff>9525</xdr:rowOff>
    </xdr:from>
    <xdr:to>
      <xdr:col>39</xdr:col>
      <xdr:colOff>85090</xdr:colOff>
      <xdr:row>214</xdr:row>
      <xdr:rowOff>90170</xdr:rowOff>
    </xdr:to>
    <xdr:pic>
      <xdr:nvPicPr>
        <xdr:cNvPr id="9" name="Picture 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1055" y="53171725"/>
          <a:ext cx="1235710" cy="1318895"/>
        </a:xfrm>
        <a:prstGeom prst="rect">
          <a:avLst/>
        </a:prstGeom>
      </xdr:spPr>
    </xdr:pic>
    <xdr:clientData/>
  </xdr:twoCellAnchor>
  <xdr:twoCellAnchor editAs="oneCell">
    <xdr:from>
      <xdr:col>35</xdr:col>
      <xdr:colOff>245110</xdr:colOff>
      <xdr:row>204</xdr:row>
      <xdr:rowOff>261620</xdr:rowOff>
    </xdr:from>
    <xdr:to>
      <xdr:col>38</xdr:col>
      <xdr:colOff>30480</xdr:colOff>
      <xdr:row>208</xdr:row>
      <xdr:rowOff>35560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52280820"/>
          <a:ext cx="1614170" cy="916940"/>
        </a:xfrm>
        <a:prstGeom prst="rect">
          <a:avLst/>
        </a:prstGeom>
      </xdr:spPr>
    </xdr:pic>
    <xdr:clientData/>
  </xdr:twoCellAnchor>
  <xdr:oneCellAnchor>
    <xdr:from>
      <xdr:col>35</xdr:col>
      <xdr:colOff>226218</xdr:colOff>
      <xdr:row>4</xdr:row>
      <xdr:rowOff>59531</xdr:rowOff>
    </xdr:from>
    <xdr:ext cx="1226343" cy="1319323"/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335" y="830580"/>
          <a:ext cx="1226185" cy="1319530"/>
        </a:xfrm>
        <a:prstGeom prst="rect">
          <a:avLst/>
        </a:prstGeom>
      </xdr:spPr>
    </xdr:pic>
    <xdr:clientData/>
  </xdr:oneCellAnchor>
  <xdr:oneCellAnchor>
    <xdr:from>
      <xdr:col>35</xdr:col>
      <xdr:colOff>85738</xdr:colOff>
      <xdr:row>244</xdr:row>
      <xdr:rowOff>38007</xdr:rowOff>
    </xdr:from>
    <xdr:ext cx="1604950" cy="917446"/>
    <xdr:pic>
      <xdr:nvPicPr>
        <xdr:cNvPr id="12" name="Picture 11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63049150"/>
          <a:ext cx="1604645" cy="917575"/>
        </a:xfrm>
        <a:prstGeom prst="rect">
          <a:avLst/>
        </a:prstGeom>
      </xdr:spPr>
    </xdr:pic>
    <xdr:clientData/>
  </xdr:oneCellAnchor>
  <xdr:twoCellAnchor editAs="oneCell">
    <xdr:from>
      <xdr:col>38</xdr:col>
      <xdr:colOff>287655</xdr:colOff>
      <xdr:row>265</xdr:row>
      <xdr:rowOff>2540</xdr:rowOff>
    </xdr:from>
    <xdr:to>
      <xdr:col>40</xdr:col>
      <xdr:colOff>77470</xdr:colOff>
      <xdr:row>269</xdr:row>
      <xdr:rowOff>92710</xdr:rowOff>
    </xdr:to>
    <xdr:pic>
      <xdr:nvPicPr>
        <xdr:cNvPr id="13" name="Picture 1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9730" y="68881625"/>
          <a:ext cx="1009015" cy="1080770"/>
        </a:xfrm>
        <a:prstGeom prst="rect">
          <a:avLst/>
        </a:prstGeom>
      </xdr:spPr>
    </xdr:pic>
    <xdr:clientData/>
  </xdr:twoCellAnchor>
  <xdr:twoCellAnchor editAs="oneCell">
    <xdr:from>
      <xdr:col>37</xdr:col>
      <xdr:colOff>549910</xdr:colOff>
      <xdr:row>269</xdr:row>
      <xdr:rowOff>151130</xdr:rowOff>
    </xdr:from>
    <xdr:to>
      <xdr:col>40</xdr:col>
      <xdr:colOff>136525</xdr:colOff>
      <xdr:row>272</xdr:row>
      <xdr:rowOff>211455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2385" y="70020815"/>
          <a:ext cx="1415415" cy="803275"/>
        </a:xfrm>
        <a:prstGeom prst="rect">
          <a:avLst/>
        </a:prstGeom>
      </xdr:spPr>
    </xdr:pic>
    <xdr:clientData/>
  </xdr:twoCellAnchor>
  <xdr:twoCellAnchor editAs="oneCell">
    <xdr:from>
      <xdr:col>35</xdr:col>
      <xdr:colOff>597535</xdr:colOff>
      <xdr:row>308</xdr:row>
      <xdr:rowOff>58420</xdr:rowOff>
    </xdr:from>
    <xdr:to>
      <xdr:col>37</xdr:col>
      <xdr:colOff>387350</xdr:colOff>
      <xdr:row>313</xdr:row>
      <xdr:rowOff>186690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0810" y="79396590"/>
          <a:ext cx="1009015" cy="1080770"/>
        </a:xfrm>
        <a:prstGeom prst="rect">
          <a:avLst/>
        </a:prstGeom>
      </xdr:spPr>
    </xdr:pic>
    <xdr:clientData/>
  </xdr:twoCellAnchor>
  <xdr:twoCellAnchor editAs="oneCell">
    <xdr:from>
      <xdr:col>37</xdr:col>
      <xdr:colOff>157480</xdr:colOff>
      <xdr:row>305</xdr:row>
      <xdr:rowOff>66675</xdr:rowOff>
    </xdr:from>
    <xdr:to>
      <xdr:col>39</xdr:col>
      <xdr:colOff>353695</xdr:colOff>
      <xdr:row>309</xdr:row>
      <xdr:rowOff>107950</xdr:rowOff>
    </xdr:to>
    <xdr:pic>
      <xdr:nvPicPr>
        <xdr:cNvPr id="16" name="Picture 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9955" y="78833345"/>
          <a:ext cx="1415415" cy="803275"/>
        </a:xfrm>
        <a:prstGeom prst="rect">
          <a:avLst/>
        </a:prstGeom>
      </xdr:spPr>
    </xdr:pic>
    <xdr:clientData/>
  </xdr:twoCellAnchor>
  <xdr:twoCellAnchor>
    <xdr:from>
      <xdr:col>1</xdr:col>
      <xdr:colOff>1366520</xdr:colOff>
      <xdr:row>135</xdr:row>
      <xdr:rowOff>53340</xdr:rowOff>
    </xdr:from>
    <xdr:to>
      <xdr:col>6</xdr:col>
      <xdr:colOff>220980</xdr:colOff>
      <xdr:row>144</xdr:row>
      <xdr:rowOff>13970</xdr:rowOff>
    </xdr:to>
    <xdr:grpSp>
      <xdr:nvGrpSpPr>
        <xdr:cNvPr id="17" name="Group 16"/>
        <xdr:cNvGrpSpPr/>
      </xdr:nvGrpSpPr>
      <xdr:grpSpPr>
        <a:xfrm>
          <a:off x="1728470" y="33945195"/>
          <a:ext cx="1978660" cy="1751330"/>
          <a:chOff x="0" y="0"/>
          <a:chExt cx="1928613" cy="1744035"/>
        </a:xfrm>
      </xdr:grpSpPr>
      <xdr:pic>
        <xdr:nvPicPr>
          <xdr:cNvPr id="18" name="Picture 17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35</xdr:col>
      <xdr:colOff>556338</xdr:colOff>
      <xdr:row>53</xdr:row>
      <xdr:rowOff>198505</xdr:rowOff>
    </xdr:from>
    <xdr:to>
      <xdr:col>38</xdr:col>
      <xdr:colOff>140161</xdr:colOff>
      <xdr:row>60</xdr:row>
      <xdr:rowOff>170411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8160" y="15963900"/>
          <a:ext cx="1412240" cy="1532255"/>
        </a:xfrm>
        <a:prstGeom prst="rect">
          <a:avLst/>
        </a:prstGeom>
      </xdr:spPr>
    </xdr:pic>
    <xdr:clientData/>
  </xdr:twoCellAnchor>
  <xdr:twoCellAnchor editAs="oneCell">
    <xdr:from>
      <xdr:col>35</xdr:col>
      <xdr:colOff>335074</xdr:colOff>
      <xdr:row>92</xdr:row>
      <xdr:rowOff>45357</xdr:rowOff>
    </xdr:from>
    <xdr:to>
      <xdr:col>39</xdr:col>
      <xdr:colOff>438997</xdr:colOff>
      <xdr:row>98</xdr:row>
      <xdr:rowOff>87138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6545" y="27010360"/>
          <a:ext cx="2542540" cy="1289685"/>
        </a:xfrm>
        <a:prstGeom prst="rect">
          <a:avLst/>
        </a:prstGeom>
      </xdr:spPr>
    </xdr:pic>
    <xdr:clientData/>
  </xdr:twoCellAnchor>
  <xdr:twoCellAnchor editAs="oneCell">
    <xdr:from>
      <xdr:col>36</xdr:col>
      <xdr:colOff>438150</xdr:colOff>
      <xdr:row>387</xdr:row>
      <xdr:rowOff>29210</xdr:rowOff>
    </xdr:from>
    <xdr:to>
      <xdr:col>42</xdr:col>
      <xdr:colOff>377465</xdr:colOff>
      <xdr:row>392</xdr:row>
      <xdr:rowOff>246094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9650" y="112281970"/>
          <a:ext cx="3596640" cy="1692910"/>
        </a:xfrm>
        <a:prstGeom prst="rect">
          <a:avLst/>
        </a:prstGeom>
      </xdr:spPr>
    </xdr:pic>
    <xdr:clientData/>
  </xdr:twoCellAnchor>
  <xdr:oneCellAnchor>
    <xdr:from>
      <xdr:col>39</xdr:col>
      <xdr:colOff>532130</xdr:colOff>
      <xdr:row>391</xdr:row>
      <xdr:rowOff>10160</xdr:rowOff>
    </xdr:from>
    <xdr:ext cx="1857375" cy="1998200"/>
    <xdr:pic>
      <xdr:nvPicPr>
        <xdr:cNvPr id="9" name="Pictur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2430" y="113444020"/>
          <a:ext cx="1857375" cy="1997710"/>
        </a:xfrm>
        <a:prstGeom prst="rect">
          <a:avLst/>
        </a:prstGeom>
      </xdr:spPr>
    </xdr:pic>
    <xdr:clientData/>
  </xdr:oneCellAnchor>
  <xdr:twoCellAnchor editAs="oneCell">
    <xdr:from>
      <xdr:col>39</xdr:col>
      <xdr:colOff>261620</xdr:colOff>
      <xdr:row>423</xdr:row>
      <xdr:rowOff>10160</xdr:rowOff>
    </xdr:from>
    <xdr:to>
      <xdr:col>45</xdr:col>
      <xdr:colOff>200931</xdr:colOff>
      <xdr:row>428</xdr:row>
      <xdr:rowOff>220695</xdr:rowOff>
    </xdr:to>
    <xdr:pic>
      <xdr:nvPicPr>
        <xdr:cNvPr id="10" name="Picture 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1920" y="123893580"/>
          <a:ext cx="3596640" cy="1686560"/>
        </a:xfrm>
        <a:prstGeom prst="rect">
          <a:avLst/>
        </a:prstGeom>
      </xdr:spPr>
    </xdr:pic>
    <xdr:clientData/>
  </xdr:twoCellAnchor>
  <xdr:oneCellAnchor>
    <xdr:from>
      <xdr:col>40</xdr:col>
      <xdr:colOff>23495</xdr:colOff>
      <xdr:row>418</xdr:row>
      <xdr:rowOff>240665</xdr:rowOff>
    </xdr:from>
    <xdr:ext cx="1857375" cy="1998200"/>
    <xdr:pic>
      <xdr:nvPicPr>
        <xdr:cNvPr id="11" name="Picture 1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3395" y="122647710"/>
          <a:ext cx="1857375" cy="1997710"/>
        </a:xfrm>
        <a:prstGeom prst="rect">
          <a:avLst/>
        </a:prstGeom>
      </xdr:spPr>
    </xdr:pic>
    <xdr:clientData/>
  </xdr:oneCellAnchor>
  <xdr:twoCellAnchor editAs="oneCell">
    <xdr:from>
      <xdr:col>35</xdr:col>
      <xdr:colOff>75547</xdr:colOff>
      <xdr:row>50</xdr:row>
      <xdr:rowOff>120259</xdr:rowOff>
    </xdr:from>
    <xdr:to>
      <xdr:col>39</xdr:col>
      <xdr:colOff>329547</xdr:colOff>
      <xdr:row>55</xdr:row>
      <xdr:rowOff>98172</xdr:rowOff>
    </xdr:to>
    <xdr:pic>
      <xdr:nvPicPr>
        <xdr:cNvPr id="12" name="Picture 11"/>
        <xdr:cNvPicPr>
          <a:picLocks noChangeAspect="1"/>
        </xdr:cNvPicPr>
      </xdr:nvPicPr>
      <xdr:blipFill>
        <a:blip r:embed="rId5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6830" y="15114270"/>
          <a:ext cx="2692400" cy="1263650"/>
        </a:xfrm>
        <a:prstGeom prst="rect">
          <a:avLst/>
        </a:prstGeom>
      </xdr:spPr>
    </xdr:pic>
    <xdr:clientData/>
  </xdr:twoCellAnchor>
  <xdr:twoCellAnchor editAs="oneCell">
    <xdr:from>
      <xdr:col>42</xdr:col>
      <xdr:colOff>142875</xdr:colOff>
      <xdr:row>23</xdr:row>
      <xdr:rowOff>183208</xdr:rowOff>
    </xdr:from>
    <xdr:to>
      <xdr:col>44</xdr:col>
      <xdr:colOff>333374</xdr:colOff>
      <xdr:row>31</xdr:row>
      <xdr:rowOff>3378</xdr:rowOff>
    </xdr:to>
    <xdr:pic>
      <xdr:nvPicPr>
        <xdr:cNvPr id="13" name="Picture 12"/>
        <xdr:cNvPicPr>
          <a:picLocks noChangeAspect="1"/>
        </xdr:cNvPicPr>
      </xdr:nvPicPr>
      <xdr:blipFill>
        <a:blip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1975" y="7376160"/>
          <a:ext cx="1409065" cy="1553845"/>
        </a:xfrm>
        <a:prstGeom prst="rect">
          <a:avLst/>
        </a:prstGeom>
      </xdr:spPr>
    </xdr:pic>
    <xdr:clientData/>
  </xdr:twoCellAnchor>
  <xdr:twoCellAnchor editAs="oneCell">
    <xdr:from>
      <xdr:col>38</xdr:col>
      <xdr:colOff>381000</xdr:colOff>
      <xdr:row>184</xdr:row>
      <xdr:rowOff>181610</xdr:rowOff>
    </xdr:from>
    <xdr:to>
      <xdr:col>40</xdr:col>
      <xdr:colOff>404558</xdr:colOff>
      <xdr:row>190</xdr:row>
      <xdr:rowOff>19685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700" y="53127275"/>
          <a:ext cx="1242695" cy="1381125"/>
        </a:xfrm>
        <a:prstGeom prst="rect">
          <a:avLst/>
        </a:prstGeom>
      </xdr:spPr>
    </xdr:pic>
    <xdr:clientData/>
  </xdr:twoCellAnchor>
  <xdr:twoCellAnchor editAs="oneCell">
    <xdr:from>
      <xdr:col>37</xdr:col>
      <xdr:colOff>78105</xdr:colOff>
      <xdr:row>217</xdr:row>
      <xdr:rowOff>79375</xdr:rowOff>
    </xdr:from>
    <xdr:to>
      <xdr:col>39</xdr:col>
      <xdr:colOff>286083</xdr:colOff>
      <xdr:row>223</xdr:row>
      <xdr:rowOff>125019</xdr:rowOff>
    </xdr:to>
    <xdr:pic>
      <xdr:nvPicPr>
        <xdr:cNvPr id="15" name="Pictur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9205" y="62252860"/>
          <a:ext cx="1426845" cy="1588135"/>
        </a:xfrm>
        <a:prstGeom prst="rect">
          <a:avLst/>
        </a:prstGeom>
      </xdr:spPr>
    </xdr:pic>
    <xdr:clientData/>
  </xdr:twoCellAnchor>
  <xdr:twoCellAnchor editAs="oneCell">
    <xdr:from>
      <xdr:col>36</xdr:col>
      <xdr:colOff>37465</xdr:colOff>
      <xdr:row>218</xdr:row>
      <xdr:rowOff>77470</xdr:rowOff>
    </xdr:from>
    <xdr:to>
      <xdr:col>39</xdr:col>
      <xdr:colOff>378434</xdr:colOff>
      <xdr:row>223</xdr:row>
      <xdr:rowOff>71483</xdr:rowOff>
    </xdr:to>
    <xdr:pic>
      <xdr:nvPicPr>
        <xdr:cNvPr id="16" name="Picture 1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8965" y="62508130"/>
          <a:ext cx="2169160" cy="1279525"/>
        </a:xfrm>
        <a:prstGeom prst="rect">
          <a:avLst/>
        </a:prstGeom>
      </xdr:spPr>
    </xdr:pic>
    <xdr:clientData/>
  </xdr:twoCellAnchor>
  <xdr:twoCellAnchor editAs="oneCell">
    <xdr:from>
      <xdr:col>36</xdr:col>
      <xdr:colOff>83820</xdr:colOff>
      <xdr:row>276</xdr:row>
      <xdr:rowOff>52705</xdr:rowOff>
    </xdr:from>
    <xdr:to>
      <xdr:col>38</xdr:col>
      <xdr:colOff>290914</xdr:colOff>
      <xdr:row>278</xdr:row>
      <xdr:rowOff>1271830</xdr:rowOff>
    </xdr:to>
    <xdr:pic>
      <xdr:nvPicPr>
        <xdr:cNvPr id="17" name="Picture 1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5320" y="77755115"/>
          <a:ext cx="1426210" cy="1588135"/>
        </a:xfrm>
        <a:prstGeom prst="rect">
          <a:avLst/>
        </a:prstGeom>
      </xdr:spPr>
    </xdr:pic>
    <xdr:clientData/>
  </xdr:twoCellAnchor>
  <xdr:twoCellAnchor editAs="oneCell">
    <xdr:from>
      <xdr:col>35</xdr:col>
      <xdr:colOff>264795</xdr:colOff>
      <xdr:row>252</xdr:row>
      <xdr:rowOff>177165</xdr:rowOff>
    </xdr:from>
    <xdr:to>
      <xdr:col>39</xdr:col>
      <xdr:colOff>2512</xdr:colOff>
      <xdr:row>257</xdr:row>
      <xdr:rowOff>171179</xdr:rowOff>
    </xdr:to>
    <xdr:pic>
      <xdr:nvPicPr>
        <xdr:cNvPr id="18" name="Picture 1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6695" y="72381745"/>
          <a:ext cx="2175510" cy="1279525"/>
        </a:xfrm>
        <a:prstGeom prst="rect">
          <a:avLst/>
        </a:prstGeom>
      </xdr:spPr>
    </xdr:pic>
    <xdr:clientData/>
  </xdr:twoCellAnchor>
  <xdr:twoCellAnchor editAs="oneCell">
    <xdr:from>
      <xdr:col>35</xdr:col>
      <xdr:colOff>258445</xdr:colOff>
      <xdr:row>278</xdr:row>
      <xdr:rowOff>1767840</xdr:rowOff>
    </xdr:from>
    <xdr:to>
      <xdr:col>37</xdr:col>
      <xdr:colOff>463420</xdr:colOff>
      <xdr:row>285</xdr:row>
      <xdr:rowOff>53264</xdr:rowOff>
    </xdr:to>
    <xdr:pic>
      <xdr:nvPicPr>
        <xdr:cNvPr id="19" name="Picture 1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0345" y="79839820"/>
          <a:ext cx="1423670" cy="1588135"/>
        </a:xfrm>
        <a:prstGeom prst="rect">
          <a:avLst/>
        </a:prstGeom>
      </xdr:spPr>
    </xdr:pic>
    <xdr:clientData/>
  </xdr:twoCellAnchor>
  <xdr:twoCellAnchor editAs="oneCell">
    <xdr:from>
      <xdr:col>35</xdr:col>
      <xdr:colOff>584835</xdr:colOff>
      <xdr:row>285</xdr:row>
      <xdr:rowOff>165735</xdr:rowOff>
    </xdr:from>
    <xdr:to>
      <xdr:col>39</xdr:col>
      <xdr:colOff>316202</xdr:colOff>
      <xdr:row>290</xdr:row>
      <xdr:rowOff>159748</xdr:rowOff>
    </xdr:to>
    <xdr:pic>
      <xdr:nvPicPr>
        <xdr:cNvPr id="20" name="Picture 1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6735" y="81540985"/>
          <a:ext cx="2169160" cy="1279525"/>
        </a:xfrm>
        <a:prstGeom prst="rect">
          <a:avLst/>
        </a:prstGeom>
      </xdr:spPr>
    </xdr:pic>
    <xdr:clientData/>
  </xdr:twoCellAnchor>
  <xdr:twoCellAnchor editAs="oneCell">
    <xdr:from>
      <xdr:col>39</xdr:col>
      <xdr:colOff>558165</xdr:colOff>
      <xdr:row>357</xdr:row>
      <xdr:rowOff>101600</xdr:rowOff>
    </xdr:from>
    <xdr:to>
      <xdr:col>42</xdr:col>
      <xdr:colOff>156542</xdr:colOff>
      <xdr:row>363</xdr:row>
      <xdr:rowOff>52725</xdr:rowOff>
    </xdr:to>
    <xdr:pic>
      <xdr:nvPicPr>
        <xdr:cNvPr id="21" name="Picture 2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8465" y="102581075"/>
          <a:ext cx="1426845" cy="1551305"/>
        </a:xfrm>
        <a:prstGeom prst="rect">
          <a:avLst/>
        </a:prstGeom>
      </xdr:spPr>
    </xdr:pic>
    <xdr:clientData/>
  </xdr:twoCellAnchor>
  <xdr:twoCellAnchor editAs="oneCell">
    <xdr:from>
      <xdr:col>36</xdr:col>
      <xdr:colOff>515620</xdr:colOff>
      <xdr:row>359</xdr:row>
      <xdr:rowOff>127000</xdr:rowOff>
    </xdr:from>
    <xdr:to>
      <xdr:col>40</xdr:col>
      <xdr:colOff>239289</xdr:colOff>
      <xdr:row>364</xdr:row>
      <xdr:rowOff>49641</xdr:rowOff>
    </xdr:to>
    <xdr:pic>
      <xdr:nvPicPr>
        <xdr:cNvPr id="22" name="Picture 2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7120" y="103139875"/>
          <a:ext cx="2161540" cy="1256030"/>
        </a:xfrm>
        <a:prstGeom prst="rect">
          <a:avLst/>
        </a:prstGeom>
      </xdr:spPr>
    </xdr:pic>
    <xdr:clientData/>
  </xdr:twoCellAnchor>
  <xdr:twoCellAnchor>
    <xdr:from>
      <xdr:col>37</xdr:col>
      <xdr:colOff>192133</xdr:colOff>
      <xdr:row>119</xdr:row>
      <xdr:rowOff>184603</xdr:rowOff>
    </xdr:from>
    <xdr:to>
      <xdr:col>40</xdr:col>
      <xdr:colOff>242843</xdr:colOff>
      <xdr:row>126</xdr:row>
      <xdr:rowOff>73931</xdr:rowOff>
    </xdr:to>
    <xdr:grpSp>
      <xdr:nvGrpSpPr>
        <xdr:cNvPr id="23" name="Group 22"/>
        <xdr:cNvGrpSpPr/>
      </xdr:nvGrpSpPr>
      <xdr:grpSpPr>
        <a:xfrm>
          <a:off x="16612870" y="34938970"/>
          <a:ext cx="1879600" cy="1689735"/>
          <a:chOff x="0" y="0"/>
          <a:chExt cx="1928613" cy="1744035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36</xdr:col>
      <xdr:colOff>190137</xdr:colOff>
      <xdr:row>116</xdr:row>
      <xdr:rowOff>85906</xdr:rowOff>
    </xdr:from>
    <xdr:to>
      <xdr:col>39</xdr:col>
      <xdr:colOff>26853</xdr:colOff>
      <xdr:row>120</xdr:row>
      <xdr:rowOff>13606</xdr:rowOff>
    </xdr:to>
    <xdr:pic>
      <xdr:nvPicPr>
        <xdr:cNvPr id="28" name="Picture 27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365" y="34069020"/>
          <a:ext cx="1665605" cy="956310"/>
        </a:xfrm>
        <a:prstGeom prst="rect">
          <a:avLst/>
        </a:prstGeom>
      </xdr:spPr>
    </xdr:pic>
    <xdr:clientData/>
  </xdr:twoCellAnchor>
  <xdr:twoCellAnchor>
    <xdr:from>
      <xdr:col>35</xdr:col>
      <xdr:colOff>369116</xdr:colOff>
      <xdr:row>16</xdr:row>
      <xdr:rowOff>64407</xdr:rowOff>
    </xdr:from>
    <xdr:to>
      <xdr:col>39</xdr:col>
      <xdr:colOff>202474</xdr:colOff>
      <xdr:row>24</xdr:row>
      <xdr:rowOff>41819</xdr:rowOff>
    </xdr:to>
    <xdr:grpSp>
      <xdr:nvGrpSpPr>
        <xdr:cNvPr id="4" name="Group 3"/>
        <xdr:cNvGrpSpPr/>
      </xdr:nvGrpSpPr>
      <xdr:grpSpPr>
        <a:xfrm>
          <a:off x="15570835" y="5457190"/>
          <a:ext cx="2271395" cy="2034540"/>
          <a:chOff x="-403497" y="-317082"/>
          <a:chExt cx="2332110" cy="2073256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36</xdr:col>
      <xdr:colOff>68218</xdr:colOff>
      <xdr:row>18</xdr:row>
      <xdr:rowOff>92438</xdr:rowOff>
    </xdr:from>
    <xdr:to>
      <xdr:col>39</xdr:col>
      <xdr:colOff>529590</xdr:colOff>
      <xdr:row>24</xdr:row>
      <xdr:rowOff>293461</xdr:rowOff>
    </xdr:to>
    <xdr:pic>
      <xdr:nvPicPr>
        <xdr:cNvPr id="7" name="Picture 2"/>
        <xdr:cNvPicPr>
          <a:picLocks noChangeAspect="1" noChangeArrowheads="1"/>
        </xdr:cNvPicPr>
      </xdr:nvPicPr>
      <xdr:blipFill>
        <a:blip r:embed="rId13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5879445" y="5999480"/>
          <a:ext cx="2290445" cy="1744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37</xdr:col>
      <xdr:colOff>184150</xdr:colOff>
      <xdr:row>46</xdr:row>
      <xdr:rowOff>81280</xdr:rowOff>
    </xdr:from>
    <xdr:to>
      <xdr:col>41</xdr:col>
      <xdr:colOff>2540</xdr:colOff>
      <xdr:row>54</xdr:row>
      <xdr:rowOff>138430</xdr:rowOff>
    </xdr:to>
    <xdr:grpSp>
      <xdr:nvGrpSpPr>
        <xdr:cNvPr id="26" name="Group 25"/>
        <xdr:cNvGrpSpPr/>
      </xdr:nvGrpSpPr>
      <xdr:grpSpPr>
        <a:xfrm>
          <a:off x="16605250" y="14046835"/>
          <a:ext cx="2256790" cy="2114550"/>
          <a:chOff x="-403497" y="-317082"/>
          <a:chExt cx="2332110" cy="2073256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36</xdr:col>
      <xdr:colOff>193357</xdr:colOff>
      <xdr:row>42</xdr:row>
      <xdr:rowOff>242252</xdr:rowOff>
    </xdr:from>
    <xdr:to>
      <xdr:col>42</xdr:col>
      <xdr:colOff>541337</xdr:colOff>
      <xdr:row>54</xdr:row>
      <xdr:rowOff>183197</xdr:rowOff>
    </xdr:to>
    <xdr:pic>
      <xdr:nvPicPr>
        <xdr:cNvPr id="30" name="Picture 12" descr="IMG20220311153838-removebg-preview (1)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 rot="5400000">
          <a:off x="16493490" y="12689205"/>
          <a:ext cx="3027045" cy="4005580"/>
        </a:xfrm>
        <a:prstGeom prst="rect">
          <a:avLst/>
        </a:prstGeom>
      </xdr:spPr>
    </xdr:pic>
    <xdr:clientData/>
  </xdr:twoCellAnchor>
  <xdr:twoCellAnchor>
    <xdr:from>
      <xdr:col>35</xdr:col>
      <xdr:colOff>517070</xdr:colOff>
      <xdr:row>123</xdr:row>
      <xdr:rowOff>27214</xdr:rowOff>
    </xdr:from>
    <xdr:to>
      <xdr:col>39</xdr:col>
      <xdr:colOff>400139</xdr:colOff>
      <xdr:row>131</xdr:row>
      <xdr:rowOff>149860</xdr:rowOff>
    </xdr:to>
    <xdr:pic>
      <xdr:nvPicPr>
        <xdr:cNvPr id="31" name="Picture 2"/>
        <xdr:cNvPicPr>
          <a:picLocks noChangeAspect="1" noChangeArrowheads="1"/>
        </xdr:cNvPicPr>
      </xdr:nvPicPr>
      <xdr:blipFill>
        <a:blip r:embed="rId13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5718790" y="35810190"/>
          <a:ext cx="2321560" cy="18205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320040</xdr:colOff>
      <xdr:row>92</xdr:row>
      <xdr:rowOff>189865</xdr:rowOff>
    </xdr:from>
    <xdr:to>
      <xdr:col>9</xdr:col>
      <xdr:colOff>121920</xdr:colOff>
      <xdr:row>101</xdr:row>
      <xdr:rowOff>16510</xdr:rowOff>
    </xdr:to>
    <xdr:pic>
      <xdr:nvPicPr>
        <xdr:cNvPr id="32" name="Gambar 2" descr="ttd ketua pelmizar (3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244090" y="27155140"/>
          <a:ext cx="2897505" cy="1804035"/>
        </a:xfrm>
        <a:prstGeom prst="rect">
          <a:avLst/>
        </a:prstGeom>
      </xdr:spPr>
    </xdr:pic>
    <xdr:clientData/>
  </xdr:twoCellAnchor>
  <xdr:twoCellAnchor>
    <xdr:from>
      <xdr:col>24</xdr:col>
      <xdr:colOff>266065</xdr:colOff>
      <xdr:row>96</xdr:row>
      <xdr:rowOff>80645</xdr:rowOff>
    </xdr:from>
    <xdr:to>
      <xdr:col>31</xdr:col>
      <xdr:colOff>383540</xdr:colOff>
      <xdr:row>99</xdr:row>
      <xdr:rowOff>32385</xdr:rowOff>
    </xdr:to>
    <xdr:pic>
      <xdr:nvPicPr>
        <xdr:cNvPr id="33" name="Gambar 1" descr="Panitera syafruddin new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200765" y="27859355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1461770</xdr:colOff>
      <xdr:row>91</xdr:row>
      <xdr:rowOff>94615</xdr:rowOff>
    </xdr:from>
    <xdr:to>
      <xdr:col>6</xdr:col>
      <xdr:colOff>33655</xdr:colOff>
      <xdr:row>101</xdr:row>
      <xdr:rowOff>49530</xdr:rowOff>
    </xdr:to>
    <xdr:pic>
      <xdr:nvPicPr>
        <xdr:cNvPr id="34" name="Picture 29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95" y="26802715"/>
          <a:ext cx="1638935" cy="2189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43</xdr:col>
      <xdr:colOff>503464</xdr:colOff>
      <xdr:row>33</xdr:row>
      <xdr:rowOff>118572</xdr:rowOff>
    </xdr:from>
    <xdr:to>
      <xdr:col>47</xdr:col>
      <xdr:colOff>85680</xdr:colOff>
      <xdr:row>34</xdr:row>
      <xdr:rowOff>1423946</xdr:rowOff>
    </xdr:to>
    <xdr:pic>
      <xdr:nvPicPr>
        <xdr:cNvPr id="6" name="Picture 5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2245" y="11052810"/>
          <a:ext cx="1382395" cy="1522730"/>
        </a:xfrm>
        <a:prstGeom prst="rect">
          <a:avLst/>
        </a:prstGeom>
      </xdr:spPr>
    </xdr:pic>
    <xdr:clientData/>
  </xdr:twoCellAnchor>
  <xdr:twoCellAnchor editAs="oneCell">
    <xdr:from>
      <xdr:col>42</xdr:col>
      <xdr:colOff>101486</xdr:colOff>
      <xdr:row>34</xdr:row>
      <xdr:rowOff>972910</xdr:rowOff>
    </xdr:from>
    <xdr:to>
      <xdr:col>47</xdr:col>
      <xdr:colOff>233893</xdr:colOff>
      <xdr:row>35</xdr:row>
      <xdr:rowOff>137031</xdr:rowOff>
    </xdr:to>
    <xdr:pic>
      <xdr:nvPicPr>
        <xdr:cNvPr id="7" name="Picture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0690" y="12124690"/>
          <a:ext cx="2542540" cy="1230630"/>
        </a:xfrm>
        <a:prstGeom prst="rect">
          <a:avLst/>
        </a:prstGeom>
      </xdr:spPr>
    </xdr:pic>
    <xdr:clientData/>
  </xdr:twoCellAnchor>
  <xdr:twoCellAnchor editAs="oneCell">
    <xdr:from>
      <xdr:col>48</xdr:col>
      <xdr:colOff>326572</xdr:colOff>
      <xdr:row>92</xdr:row>
      <xdr:rowOff>143519</xdr:rowOff>
    </xdr:from>
    <xdr:to>
      <xdr:col>50</xdr:col>
      <xdr:colOff>460148</xdr:colOff>
      <xdr:row>98</xdr:row>
      <xdr:rowOff>26947</xdr:rowOff>
    </xdr:to>
    <xdr:pic>
      <xdr:nvPicPr>
        <xdr:cNvPr id="10" name="Picture 9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2715" y="34976435"/>
          <a:ext cx="1400175" cy="1527175"/>
        </a:xfrm>
        <a:prstGeom prst="rect">
          <a:avLst/>
        </a:prstGeom>
      </xdr:spPr>
    </xdr:pic>
    <xdr:clientData/>
  </xdr:twoCellAnchor>
  <xdr:twoCellAnchor editAs="oneCell">
    <xdr:from>
      <xdr:col>47</xdr:col>
      <xdr:colOff>176326</xdr:colOff>
      <xdr:row>92</xdr:row>
      <xdr:rowOff>231320</xdr:rowOff>
    </xdr:from>
    <xdr:to>
      <xdr:col>50</xdr:col>
      <xdr:colOff>586408</xdr:colOff>
      <xdr:row>97</xdr:row>
      <xdr:rowOff>37244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445" y="35064065"/>
          <a:ext cx="2543810" cy="1232535"/>
        </a:xfrm>
        <a:prstGeom prst="rect">
          <a:avLst/>
        </a:prstGeom>
      </xdr:spPr>
    </xdr:pic>
    <xdr:clientData/>
  </xdr:twoCellAnchor>
  <xdr:twoCellAnchor editAs="oneCell">
    <xdr:from>
      <xdr:col>25</xdr:col>
      <xdr:colOff>518583</xdr:colOff>
      <xdr:row>392</xdr:row>
      <xdr:rowOff>127000</xdr:rowOff>
    </xdr:from>
    <xdr:to>
      <xdr:col>30</xdr:col>
      <xdr:colOff>94987</xdr:colOff>
      <xdr:row>399</xdr:row>
      <xdr:rowOff>164042</xdr:rowOff>
    </xdr:to>
    <xdr:pic>
      <xdr:nvPicPr>
        <xdr:cNvPr id="8" name="Picture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4710" y="136485630"/>
          <a:ext cx="1643380" cy="2170430"/>
        </a:xfrm>
        <a:prstGeom prst="rect">
          <a:avLst/>
        </a:prstGeom>
      </xdr:spPr>
    </xdr:pic>
    <xdr:clientData/>
  </xdr:twoCellAnchor>
  <xdr:twoCellAnchor>
    <xdr:from>
      <xdr:col>15</xdr:col>
      <xdr:colOff>36927</xdr:colOff>
      <xdr:row>392</xdr:row>
      <xdr:rowOff>195440</xdr:rowOff>
    </xdr:from>
    <xdr:to>
      <xdr:col>26</xdr:col>
      <xdr:colOff>32536</xdr:colOff>
      <xdr:row>403</xdr:row>
      <xdr:rowOff>101360</xdr:rowOff>
    </xdr:to>
    <xdr:sp>
      <xdr:nvSpPr>
        <xdr:cNvPr id="9" name="TextBox 8"/>
        <xdr:cNvSpPr txBox="1"/>
      </xdr:nvSpPr>
      <xdr:spPr>
        <a:xfrm>
          <a:off x="7609205" y="136553575"/>
          <a:ext cx="3548380" cy="3030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Mengetahui :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Ketua Pengadilan Tinggi Agama Padang,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Drs. H. ZEIN AHSAN, M.H.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NIP. 19550826 198203 1 004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31</xdr:col>
      <xdr:colOff>23081</xdr:colOff>
      <xdr:row>393</xdr:row>
      <xdr:rowOff>50651</xdr:rowOff>
    </xdr:from>
    <xdr:to>
      <xdr:col>36</xdr:col>
      <xdr:colOff>135404</xdr:colOff>
      <xdr:row>398</xdr:row>
      <xdr:rowOff>147570</xdr:rowOff>
    </xdr:to>
    <xdr:pic>
      <xdr:nvPicPr>
        <xdr:cNvPr id="13" name="Picture 12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2085" y="136713595"/>
          <a:ext cx="1512570" cy="1621155"/>
        </a:xfrm>
        <a:prstGeom prst="rect">
          <a:avLst/>
        </a:prstGeom>
      </xdr:spPr>
    </xdr:pic>
    <xdr:clientData/>
  </xdr:twoCellAnchor>
  <xdr:twoCellAnchor editAs="oneCell">
    <xdr:from>
      <xdr:col>46</xdr:col>
      <xdr:colOff>144780</xdr:colOff>
      <xdr:row>492</xdr:row>
      <xdr:rowOff>22860</xdr:rowOff>
    </xdr:from>
    <xdr:to>
      <xdr:col>50</xdr:col>
      <xdr:colOff>1004843</xdr:colOff>
      <xdr:row>500</xdr:row>
      <xdr:rowOff>106394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5205" y="174938690"/>
          <a:ext cx="3612515" cy="1711960"/>
        </a:xfrm>
        <a:prstGeom prst="rect">
          <a:avLst/>
        </a:prstGeom>
      </xdr:spPr>
    </xdr:pic>
    <xdr:clientData/>
  </xdr:twoCellAnchor>
  <xdr:oneCellAnchor>
    <xdr:from>
      <xdr:col>47</xdr:col>
      <xdr:colOff>610870</xdr:colOff>
      <xdr:row>497</xdr:row>
      <xdr:rowOff>93345</xdr:rowOff>
    </xdr:from>
    <xdr:ext cx="1857375" cy="1998200"/>
    <xdr:pic>
      <xdr:nvPicPr>
        <xdr:cNvPr id="18" name="Picture 1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0420" y="176066450"/>
          <a:ext cx="1857375" cy="1997710"/>
        </a:xfrm>
        <a:prstGeom prst="rect">
          <a:avLst/>
        </a:prstGeom>
      </xdr:spPr>
    </xdr:pic>
    <xdr:clientData/>
  </xdr:oneCellAnchor>
  <xdr:twoCellAnchor editAs="oneCell">
    <xdr:from>
      <xdr:col>47</xdr:col>
      <xdr:colOff>650875</xdr:colOff>
      <xdr:row>207</xdr:row>
      <xdr:rowOff>229235</xdr:rowOff>
    </xdr:from>
    <xdr:to>
      <xdr:col>49</xdr:col>
      <xdr:colOff>373634</xdr:colOff>
      <xdr:row>212</xdr:row>
      <xdr:rowOff>67084</xdr:rowOff>
    </xdr:to>
    <xdr:pic>
      <xdr:nvPicPr>
        <xdr:cNvPr id="21" name="Picture 2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0425" y="74261980"/>
          <a:ext cx="1246505" cy="1409065"/>
        </a:xfrm>
        <a:prstGeom prst="rect">
          <a:avLst/>
        </a:prstGeom>
      </xdr:spPr>
    </xdr:pic>
    <xdr:clientData/>
  </xdr:twoCellAnchor>
  <xdr:twoCellAnchor editAs="oneCell">
    <xdr:from>
      <xdr:col>47</xdr:col>
      <xdr:colOff>241935</xdr:colOff>
      <xdr:row>230</xdr:row>
      <xdr:rowOff>300990</xdr:rowOff>
    </xdr:from>
    <xdr:to>
      <xdr:col>49</xdr:col>
      <xdr:colOff>149113</xdr:colOff>
      <xdr:row>235</xdr:row>
      <xdr:rowOff>300410</xdr:rowOff>
    </xdr:to>
    <xdr:pic>
      <xdr:nvPicPr>
        <xdr:cNvPr id="22" name="Picture 2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485" y="81694655"/>
          <a:ext cx="1430655" cy="1618615"/>
        </a:xfrm>
        <a:prstGeom prst="rect">
          <a:avLst/>
        </a:prstGeom>
      </xdr:spPr>
    </xdr:pic>
    <xdr:clientData/>
  </xdr:twoCellAnchor>
  <xdr:twoCellAnchor editAs="oneCell">
    <xdr:from>
      <xdr:col>47</xdr:col>
      <xdr:colOff>668020</xdr:colOff>
      <xdr:row>237</xdr:row>
      <xdr:rowOff>58420</xdr:rowOff>
    </xdr:from>
    <xdr:to>
      <xdr:col>50</xdr:col>
      <xdr:colOff>727413</xdr:colOff>
      <xdr:row>241</xdr:row>
      <xdr:rowOff>70492</xdr:rowOff>
    </xdr:to>
    <xdr:pic>
      <xdr:nvPicPr>
        <xdr:cNvPr id="23" name="Picture 2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7570" y="83719035"/>
          <a:ext cx="2192655" cy="1307465"/>
        </a:xfrm>
        <a:prstGeom prst="rect">
          <a:avLst/>
        </a:prstGeom>
      </xdr:spPr>
    </xdr:pic>
    <xdr:clientData/>
  </xdr:twoCellAnchor>
  <xdr:twoCellAnchor editAs="oneCell">
    <xdr:from>
      <xdr:col>47</xdr:col>
      <xdr:colOff>523875</xdr:colOff>
      <xdr:row>351</xdr:row>
      <xdr:rowOff>174625</xdr:rowOff>
    </xdr:from>
    <xdr:to>
      <xdr:col>49</xdr:col>
      <xdr:colOff>434228</xdr:colOff>
      <xdr:row>356</xdr:row>
      <xdr:rowOff>654105</xdr:rowOff>
    </xdr:to>
    <xdr:pic>
      <xdr:nvPicPr>
        <xdr:cNvPr id="26" name="Picture 2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3425" y="121891425"/>
          <a:ext cx="1433830" cy="153860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381133</xdr:colOff>
      <xdr:row>356</xdr:row>
      <xdr:rowOff>456424</xdr:rowOff>
    </xdr:from>
    <xdr:to>
      <xdr:col>51</xdr:col>
      <xdr:colOff>237325</xdr:colOff>
      <xdr:row>356</xdr:row>
      <xdr:rowOff>1699126</xdr:rowOff>
    </xdr:to>
    <xdr:pic>
      <xdr:nvPicPr>
        <xdr:cNvPr id="27" name="Picture 26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7325" y="123231910"/>
          <a:ext cx="2179955" cy="1242695"/>
        </a:xfrm>
        <a:prstGeom prst="rect">
          <a:avLst/>
        </a:prstGeom>
      </xdr:spPr>
    </xdr:pic>
    <xdr:clientData/>
  </xdr:twoCellAnchor>
  <xdr:twoCellAnchor editAs="oneCell">
    <xdr:from>
      <xdr:col>47</xdr:col>
      <xdr:colOff>226060</xdr:colOff>
      <xdr:row>421</xdr:row>
      <xdr:rowOff>19685</xdr:rowOff>
    </xdr:from>
    <xdr:to>
      <xdr:col>49</xdr:col>
      <xdr:colOff>133238</xdr:colOff>
      <xdr:row>427</xdr:row>
      <xdr:rowOff>38790</xdr:rowOff>
    </xdr:to>
    <xdr:pic>
      <xdr:nvPicPr>
        <xdr:cNvPr id="20" name="Picture 1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5610" y="145960465"/>
          <a:ext cx="1430655" cy="1543050"/>
        </a:xfrm>
        <a:prstGeom prst="rect">
          <a:avLst/>
        </a:prstGeom>
      </xdr:spPr>
    </xdr:pic>
    <xdr:clientData/>
  </xdr:twoCellAnchor>
  <xdr:twoCellAnchor editAs="oneCell">
    <xdr:from>
      <xdr:col>46</xdr:col>
      <xdr:colOff>563245</xdr:colOff>
      <xdr:row>418</xdr:row>
      <xdr:rowOff>86995</xdr:rowOff>
    </xdr:from>
    <xdr:to>
      <xdr:col>50</xdr:col>
      <xdr:colOff>3512</xdr:colOff>
      <xdr:row>423</xdr:row>
      <xdr:rowOff>0</xdr:rowOff>
    </xdr:to>
    <xdr:pic>
      <xdr:nvPicPr>
        <xdr:cNvPr id="28" name="Picture 2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3670" y="145227675"/>
          <a:ext cx="2192655" cy="1246505"/>
        </a:xfrm>
        <a:prstGeom prst="rect">
          <a:avLst/>
        </a:prstGeom>
      </xdr:spPr>
    </xdr:pic>
    <xdr:clientData/>
  </xdr:twoCellAnchor>
  <xdr:twoCellAnchor>
    <xdr:from>
      <xdr:col>46</xdr:col>
      <xdr:colOff>554355</xdr:colOff>
      <xdr:row>123</xdr:row>
      <xdr:rowOff>78105</xdr:rowOff>
    </xdr:from>
    <xdr:to>
      <xdr:col>49</xdr:col>
      <xdr:colOff>347345</xdr:colOff>
      <xdr:row>129</xdr:row>
      <xdr:rowOff>17145</xdr:rowOff>
    </xdr:to>
    <xdr:grpSp>
      <xdr:nvGrpSpPr>
        <xdr:cNvPr id="34" name="Group 33"/>
        <xdr:cNvGrpSpPr/>
      </xdr:nvGrpSpPr>
      <xdr:grpSpPr>
        <a:xfrm>
          <a:off x="19194780" y="46510575"/>
          <a:ext cx="1936115" cy="1882140"/>
          <a:chOff x="0" y="0"/>
          <a:chExt cx="1928613" cy="1744035"/>
        </a:xfrm>
      </xdr:grpSpPr>
      <xdr:pic>
        <xdr:nvPicPr>
          <xdr:cNvPr id="35" name="Picture 3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25</xdr:col>
      <xdr:colOff>257175</xdr:colOff>
      <xdr:row>142</xdr:row>
      <xdr:rowOff>142240</xdr:rowOff>
    </xdr:from>
    <xdr:to>
      <xdr:col>28</xdr:col>
      <xdr:colOff>369016</xdr:colOff>
      <xdr:row>146</xdr:row>
      <xdr:rowOff>46665</xdr:rowOff>
    </xdr:to>
    <xdr:pic>
      <xdr:nvPicPr>
        <xdr:cNvPr id="39" name="Picture 38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5" y="51666775"/>
          <a:ext cx="1464310" cy="894715"/>
        </a:xfrm>
        <a:prstGeom prst="rect">
          <a:avLst/>
        </a:prstGeom>
      </xdr:spPr>
    </xdr:pic>
    <xdr:clientData/>
  </xdr:twoCellAnchor>
  <xdr:twoCellAnchor editAs="oneCell">
    <xdr:from>
      <xdr:col>46</xdr:col>
      <xdr:colOff>209074</xdr:colOff>
      <xdr:row>127</xdr:row>
      <xdr:rowOff>43180</xdr:rowOff>
    </xdr:from>
    <xdr:to>
      <xdr:col>48</xdr:col>
      <xdr:colOff>404337</xdr:colOff>
      <xdr:row>130</xdr:row>
      <xdr:rowOff>64293</xdr:rowOff>
    </xdr:to>
    <xdr:pic>
      <xdr:nvPicPr>
        <xdr:cNvPr id="2" name="Picture 1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340" y="47771050"/>
          <a:ext cx="1680845" cy="992505"/>
        </a:xfrm>
        <a:prstGeom prst="rect">
          <a:avLst/>
        </a:prstGeom>
      </xdr:spPr>
    </xdr:pic>
    <xdr:clientData/>
  </xdr:twoCellAnchor>
  <xdr:twoCellAnchor>
    <xdr:from>
      <xdr:col>46</xdr:col>
      <xdr:colOff>488949</xdr:colOff>
      <xdr:row>210</xdr:row>
      <xdr:rowOff>277767</xdr:rowOff>
    </xdr:from>
    <xdr:to>
      <xdr:col>49</xdr:col>
      <xdr:colOff>349430</xdr:colOff>
      <xdr:row>219</xdr:row>
      <xdr:rowOff>85725</xdr:rowOff>
    </xdr:to>
    <xdr:grpSp>
      <xdr:nvGrpSpPr>
        <xdr:cNvPr id="3" name="Group 2"/>
        <xdr:cNvGrpSpPr/>
      </xdr:nvGrpSpPr>
      <xdr:grpSpPr>
        <a:xfrm>
          <a:off x="19128740" y="75281790"/>
          <a:ext cx="2004060" cy="1928495"/>
          <a:chOff x="-58791" y="0"/>
          <a:chExt cx="1987404" cy="174403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58791" y="0"/>
            <a:ext cx="1304913" cy="1580096"/>
          </a:xfrm>
          <a:prstGeom prst="rect">
            <a:avLst/>
          </a:prstGeom>
        </xdr:spPr>
      </xdr:pic>
    </xdr:grpSp>
    <xdr:clientData/>
  </xdr:twoCellAnchor>
  <xdr:twoCellAnchor>
    <xdr:from>
      <xdr:col>47</xdr:col>
      <xdr:colOff>274955</xdr:colOff>
      <xdr:row>210</xdr:row>
      <xdr:rowOff>284480</xdr:rowOff>
    </xdr:from>
    <xdr:to>
      <xdr:col>50</xdr:col>
      <xdr:colOff>171903</xdr:colOff>
      <xdr:row>217</xdr:row>
      <xdr:rowOff>181883</xdr:rowOff>
    </xdr:to>
    <xdr:pic>
      <xdr:nvPicPr>
        <xdr:cNvPr id="12" name="Picture 3" descr="IMG20210806140455-removebg-preview"/>
        <xdr:cNvPicPr>
          <a:picLocks noChangeAspect="1"/>
        </xdr:cNvPicPr>
      </xdr:nvPicPr>
      <xdr:blipFill>
        <a:blip r:embed="rId15" cstate="print">
          <a:lum contrast="88000"/>
        </a:blip>
        <a:srcRect r="8261"/>
        <a:stretch>
          <a:fillRect/>
        </a:stretch>
      </xdr:blipFill>
      <xdr:spPr>
        <a:xfrm>
          <a:off x="19534505" y="75288775"/>
          <a:ext cx="2030095" cy="1583055"/>
        </a:xfrm>
        <a:prstGeom prst="rect">
          <a:avLst/>
        </a:prstGeom>
      </xdr:spPr>
    </xdr:pic>
    <xdr:clientData/>
  </xdr:twoCellAnchor>
  <xdr:twoCellAnchor>
    <xdr:from>
      <xdr:col>47</xdr:col>
      <xdr:colOff>440872</xdr:colOff>
      <xdr:row>22</xdr:row>
      <xdr:rowOff>291828</xdr:rowOff>
    </xdr:from>
    <xdr:to>
      <xdr:col>50</xdr:col>
      <xdr:colOff>576309</xdr:colOff>
      <xdr:row>31</xdr:row>
      <xdr:rowOff>95069</xdr:rowOff>
    </xdr:to>
    <xdr:grpSp>
      <xdr:nvGrpSpPr>
        <xdr:cNvPr id="14" name="Group 13"/>
        <xdr:cNvGrpSpPr/>
      </xdr:nvGrpSpPr>
      <xdr:grpSpPr>
        <a:xfrm>
          <a:off x="19700240" y="8465820"/>
          <a:ext cx="2268855" cy="2098675"/>
          <a:chOff x="-403497" y="-317082"/>
          <a:chExt cx="2332110" cy="2073256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47</xdr:col>
      <xdr:colOff>173355</xdr:colOff>
      <xdr:row>18</xdr:row>
      <xdr:rowOff>250190</xdr:rowOff>
    </xdr:from>
    <xdr:to>
      <xdr:col>50</xdr:col>
      <xdr:colOff>372110</xdr:colOff>
      <xdr:row>24</xdr:row>
      <xdr:rowOff>129540</xdr:rowOff>
    </xdr:to>
    <xdr:pic>
      <xdr:nvPicPr>
        <xdr:cNvPr id="19" name="Picture 2"/>
        <xdr:cNvPicPr>
          <a:picLocks noChangeAspect="1" noChangeArrowheads="1"/>
        </xdr:cNvPicPr>
      </xdr:nvPicPr>
      <xdr:blipFill>
        <a:blip r:embed="rId16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9432905" y="7129145"/>
          <a:ext cx="2332355" cy="1822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231775</xdr:colOff>
      <xdr:row>68</xdr:row>
      <xdr:rowOff>175895</xdr:rowOff>
    </xdr:from>
    <xdr:to>
      <xdr:col>17</xdr:col>
      <xdr:colOff>40640</xdr:colOff>
      <xdr:row>69</xdr:row>
      <xdr:rowOff>2052320</xdr:rowOff>
    </xdr:to>
    <xdr:grpSp>
      <xdr:nvGrpSpPr>
        <xdr:cNvPr id="29" name="Group 28"/>
        <xdr:cNvGrpSpPr/>
      </xdr:nvGrpSpPr>
      <xdr:grpSpPr>
        <a:xfrm>
          <a:off x="6051550" y="24291290"/>
          <a:ext cx="2113915" cy="2114550"/>
          <a:chOff x="-403497" y="-317082"/>
          <a:chExt cx="2332110" cy="2073256"/>
        </a:xfrm>
      </xdr:grpSpPr>
      <xdr:pic>
        <xdr:nvPicPr>
          <xdr:cNvPr id="30" name="Picture 29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31" name="Picture 30"/>
          <xdr:cNvPicPr>
            <a:picLocks noChangeAspect="1"/>
          </xdr:cNvPicPr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342265</xdr:colOff>
      <xdr:row>69</xdr:row>
      <xdr:rowOff>47625</xdr:rowOff>
    </xdr:from>
    <xdr:to>
      <xdr:col>29</xdr:col>
      <xdr:colOff>200660</xdr:colOff>
      <xdr:row>71</xdr:row>
      <xdr:rowOff>208915</xdr:rowOff>
    </xdr:to>
    <xdr:pic>
      <xdr:nvPicPr>
        <xdr:cNvPr id="25" name="Picture 12" descr="IMG20220311153838-removebg-preview (1)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 rot="5400000">
          <a:off x="9354820" y="23989665"/>
          <a:ext cx="2683510" cy="3506470"/>
        </a:xfrm>
        <a:prstGeom prst="rect">
          <a:avLst/>
        </a:prstGeom>
      </xdr:spPr>
    </xdr:pic>
    <xdr:clientData/>
  </xdr:twoCellAnchor>
  <xdr:twoCellAnchor>
    <xdr:from>
      <xdr:col>47</xdr:col>
      <xdr:colOff>352879</xdr:colOff>
      <xdr:row>19</xdr:row>
      <xdr:rowOff>246471</xdr:rowOff>
    </xdr:from>
    <xdr:to>
      <xdr:col>53</xdr:col>
      <xdr:colOff>125640</xdr:colOff>
      <xdr:row>31</xdr:row>
      <xdr:rowOff>145143</xdr:rowOff>
    </xdr:to>
    <xdr:pic>
      <xdr:nvPicPr>
        <xdr:cNvPr id="32" name="Picture 12" descr="IMG20220311153838-removebg-preview (1)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 rot="5400000">
          <a:off x="20120610" y="6940550"/>
          <a:ext cx="3166110" cy="4182745"/>
        </a:xfrm>
        <a:prstGeom prst="rect">
          <a:avLst/>
        </a:prstGeom>
      </xdr:spPr>
    </xdr:pic>
    <xdr:clientData/>
  </xdr:twoCellAnchor>
  <xdr:twoCellAnchor>
    <xdr:from>
      <xdr:col>46</xdr:col>
      <xdr:colOff>206375</xdr:colOff>
      <xdr:row>129</xdr:row>
      <xdr:rowOff>238125</xdr:rowOff>
    </xdr:from>
    <xdr:to>
      <xdr:col>49</xdr:col>
      <xdr:colOff>367823</xdr:colOff>
      <xdr:row>137</xdr:row>
      <xdr:rowOff>38735</xdr:rowOff>
    </xdr:to>
    <xdr:pic>
      <xdr:nvPicPr>
        <xdr:cNvPr id="37" name="Picture 2"/>
        <xdr:cNvPicPr>
          <a:picLocks noChangeAspect="1" noChangeArrowheads="1"/>
        </xdr:cNvPicPr>
      </xdr:nvPicPr>
      <xdr:blipFill>
        <a:blip r:embed="rId16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8846800" y="48613695"/>
          <a:ext cx="2304415" cy="17722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418465</xdr:colOff>
      <xdr:row>94</xdr:row>
      <xdr:rowOff>325120</xdr:rowOff>
    </xdr:from>
    <xdr:to>
      <xdr:col>13</xdr:col>
      <xdr:colOff>306070</xdr:colOff>
      <xdr:row>103</xdr:row>
      <xdr:rowOff>46990</xdr:rowOff>
    </xdr:to>
    <xdr:pic>
      <xdr:nvPicPr>
        <xdr:cNvPr id="24" name="Gambar 2" descr="ttd ketua pelmizar (3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14190" y="35805745"/>
          <a:ext cx="2897505" cy="1804035"/>
        </a:xfrm>
        <a:prstGeom prst="rect">
          <a:avLst/>
        </a:prstGeom>
      </xdr:spPr>
    </xdr:pic>
    <xdr:clientData/>
  </xdr:twoCellAnchor>
  <xdr:twoCellAnchor>
    <xdr:from>
      <xdr:col>26</xdr:col>
      <xdr:colOff>45720</xdr:colOff>
      <xdr:row>98</xdr:row>
      <xdr:rowOff>80645</xdr:rowOff>
    </xdr:from>
    <xdr:to>
      <xdr:col>34</xdr:col>
      <xdr:colOff>172720</xdr:colOff>
      <xdr:row>101</xdr:row>
      <xdr:rowOff>32385</xdr:rowOff>
    </xdr:to>
    <xdr:pic>
      <xdr:nvPicPr>
        <xdr:cNvPr id="33" name="Gambar 1" descr="Panitera syafruddin new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170920" y="36557585"/>
          <a:ext cx="2584450" cy="603250"/>
        </a:xfrm>
        <a:prstGeom prst="rect">
          <a:avLst/>
        </a:prstGeom>
      </xdr:spPr>
    </xdr:pic>
    <xdr:clientData/>
  </xdr:twoCellAnchor>
  <xdr:twoCellAnchor>
    <xdr:from>
      <xdr:col>5</xdr:col>
      <xdr:colOff>179705</xdr:colOff>
      <xdr:row>93</xdr:row>
      <xdr:rowOff>243840</xdr:rowOff>
    </xdr:from>
    <xdr:to>
      <xdr:col>10</xdr:col>
      <xdr:colOff>142240</xdr:colOff>
      <xdr:row>103</xdr:row>
      <xdr:rowOff>26670</xdr:rowOff>
    </xdr:to>
    <xdr:pic>
      <xdr:nvPicPr>
        <xdr:cNvPr id="38" name="Picture 29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430" y="35400615"/>
          <a:ext cx="1638935" cy="21888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362858</xdr:colOff>
      <xdr:row>397</xdr:row>
      <xdr:rowOff>13607</xdr:rowOff>
    </xdr:from>
    <xdr:to>
      <xdr:col>26</xdr:col>
      <xdr:colOff>175106</xdr:colOff>
      <xdr:row>405</xdr:row>
      <xdr:rowOff>24074</xdr:rowOff>
    </xdr:to>
    <xdr:sp>
      <xdr:nvSpPr>
        <xdr:cNvPr id="6" name="TextBox 5"/>
        <xdr:cNvSpPr txBox="1"/>
      </xdr:nvSpPr>
      <xdr:spPr>
        <a:xfrm>
          <a:off x="10697210" y="100222685"/>
          <a:ext cx="4145915" cy="18103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Padang, 30 November 2018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Plh. Panitera Pengadilan Tinggi Agama Padang, 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 u="sng">
              <a:latin typeface="Arial" panose="020B0604020202020204" pitchFamily="7" charset="0"/>
              <a:cs typeface="Arial" panose="020B0604020202020204" pitchFamily="7" charset="0"/>
            </a:rPr>
            <a:t> Drs. SAMWIL, SH </a:t>
          </a:r>
          <a:endParaRPr lang="en-US" sz="1200" b="1" u="sng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 NIP. 19561231 198703 1 012 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21</xdr:col>
      <xdr:colOff>327025</xdr:colOff>
      <xdr:row>59</xdr:row>
      <xdr:rowOff>9525</xdr:rowOff>
    </xdr:from>
    <xdr:to>
      <xdr:col>23</xdr:col>
      <xdr:colOff>334541</xdr:colOff>
      <xdr:row>64</xdr:row>
      <xdr:rowOff>100427</xdr:rowOff>
    </xdr:to>
    <xdr:pic>
      <xdr:nvPicPr>
        <xdr:cNvPr id="3" name="Pictur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850" y="14988540"/>
          <a:ext cx="1292860" cy="1462405"/>
        </a:xfrm>
        <a:prstGeom prst="rect">
          <a:avLst/>
        </a:prstGeom>
      </xdr:spPr>
    </xdr:pic>
    <xdr:clientData/>
  </xdr:twoCellAnchor>
  <xdr:twoCellAnchor editAs="oneCell">
    <xdr:from>
      <xdr:col>21</xdr:col>
      <xdr:colOff>208915</xdr:colOff>
      <xdr:row>429</xdr:row>
      <xdr:rowOff>238125</xdr:rowOff>
    </xdr:from>
    <xdr:to>
      <xdr:col>25</xdr:col>
      <xdr:colOff>556291</xdr:colOff>
      <xdr:row>434</xdr:row>
      <xdr:rowOff>200911</xdr:rowOff>
    </xdr:to>
    <xdr:pic>
      <xdr:nvPicPr>
        <xdr:cNvPr id="12" name="Picture 1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2740" y="110220125"/>
          <a:ext cx="2852420" cy="1372235"/>
        </a:xfrm>
        <a:prstGeom prst="rect">
          <a:avLst/>
        </a:prstGeom>
      </xdr:spPr>
    </xdr:pic>
    <xdr:clientData/>
  </xdr:twoCellAnchor>
  <xdr:oneCellAnchor>
    <xdr:from>
      <xdr:col>22</xdr:col>
      <xdr:colOff>488315</xdr:colOff>
      <xdr:row>426</xdr:row>
      <xdr:rowOff>229870</xdr:rowOff>
    </xdr:from>
    <xdr:ext cx="1460088" cy="1570791"/>
    <xdr:pic>
      <xdr:nvPicPr>
        <xdr:cNvPr id="13" name="Picture 12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1740" y="10932604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22</xdr:col>
      <xdr:colOff>525145</xdr:colOff>
      <xdr:row>462</xdr:row>
      <xdr:rowOff>305435</xdr:rowOff>
    </xdr:from>
    <xdr:to>
      <xdr:col>27</xdr:col>
      <xdr:colOff>256571</xdr:colOff>
      <xdr:row>467</xdr:row>
      <xdr:rowOff>106296</xdr:rowOff>
    </xdr:to>
    <xdr:pic>
      <xdr:nvPicPr>
        <xdr:cNvPr id="19" name="Picture 1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570" y="120726835"/>
          <a:ext cx="2846070" cy="1372235"/>
        </a:xfrm>
        <a:prstGeom prst="rect">
          <a:avLst/>
        </a:prstGeom>
      </xdr:spPr>
    </xdr:pic>
    <xdr:clientData/>
  </xdr:twoCellAnchor>
  <xdr:oneCellAnchor>
    <xdr:from>
      <xdr:col>24</xdr:col>
      <xdr:colOff>24130</xdr:colOff>
      <xdr:row>463</xdr:row>
      <xdr:rowOff>31115</xdr:rowOff>
    </xdr:from>
    <xdr:ext cx="1460088" cy="1589841"/>
    <xdr:pic>
      <xdr:nvPicPr>
        <xdr:cNvPr id="20" name="Picture 1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3430" y="120766840"/>
          <a:ext cx="1459865" cy="1589405"/>
        </a:xfrm>
        <a:prstGeom prst="rect">
          <a:avLst/>
        </a:prstGeom>
      </xdr:spPr>
    </xdr:pic>
    <xdr:clientData/>
  </xdr:oneCellAnchor>
  <xdr:twoCellAnchor editAs="oneCell">
    <xdr:from>
      <xdr:col>22</xdr:col>
      <xdr:colOff>44450</xdr:colOff>
      <xdr:row>21</xdr:row>
      <xdr:rowOff>79375</xdr:rowOff>
    </xdr:from>
    <xdr:to>
      <xdr:col>26</xdr:col>
      <xdr:colOff>219074</xdr:colOff>
      <xdr:row>27</xdr:row>
      <xdr:rowOff>16622</xdr:rowOff>
    </xdr:to>
    <xdr:pic>
      <xdr:nvPicPr>
        <xdr:cNvPr id="21" name="Picture 20"/>
        <xdr:cNvPicPr>
          <a:picLocks noChangeAspect="1"/>
        </xdr:cNvPicPr>
      </xdr:nvPicPr>
      <xdr:blipFill>
        <a:blip r:embed="rId4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7875" y="5699125"/>
          <a:ext cx="2679065" cy="12954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285750</xdr:colOff>
      <xdr:row>21</xdr:row>
      <xdr:rowOff>56208</xdr:rowOff>
    </xdr:from>
    <xdr:to>
      <xdr:col>23</xdr:col>
      <xdr:colOff>396876</xdr:colOff>
      <xdr:row>28</xdr:row>
      <xdr:rowOff>19253</xdr:rowOff>
    </xdr:to>
    <xdr:pic>
      <xdr:nvPicPr>
        <xdr:cNvPr id="22" name="Picture 21"/>
        <xdr:cNvPicPr>
          <a:picLocks noChangeAspect="1"/>
        </xdr:cNvPicPr>
      </xdr:nvPicPr>
      <xdr:blipFill>
        <a:blip r:embed="rId5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9575" y="5675630"/>
          <a:ext cx="1397000" cy="1538605"/>
        </a:xfrm>
        <a:prstGeom prst="rect">
          <a:avLst/>
        </a:prstGeom>
      </xdr:spPr>
    </xdr:pic>
    <xdr:clientData/>
  </xdr:twoCellAnchor>
  <xdr:twoCellAnchor editAs="oneCell">
    <xdr:from>
      <xdr:col>22</xdr:col>
      <xdr:colOff>427990</xdr:colOff>
      <xdr:row>208</xdr:row>
      <xdr:rowOff>189865</xdr:rowOff>
    </xdr:from>
    <xdr:to>
      <xdr:col>24</xdr:col>
      <xdr:colOff>401574</xdr:colOff>
      <xdr:row>213</xdr:row>
      <xdr:rowOff>250599</xdr:rowOff>
    </xdr:to>
    <xdr:pic>
      <xdr:nvPicPr>
        <xdr:cNvPr id="23" name="Picture 2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1415" y="52181125"/>
          <a:ext cx="1259205" cy="1346200"/>
        </a:xfrm>
        <a:prstGeom prst="rect">
          <a:avLst/>
        </a:prstGeom>
      </xdr:spPr>
    </xdr:pic>
    <xdr:clientData/>
  </xdr:twoCellAnchor>
  <xdr:twoCellAnchor editAs="oneCell">
    <xdr:from>
      <xdr:col>19</xdr:col>
      <xdr:colOff>201930</xdr:colOff>
      <xdr:row>253</xdr:row>
      <xdr:rowOff>83820</xdr:rowOff>
    </xdr:from>
    <xdr:to>
      <xdr:col>21</xdr:col>
      <xdr:colOff>428989</xdr:colOff>
      <xdr:row>260</xdr:row>
      <xdr:rowOff>2164</xdr:rowOff>
    </xdr:to>
    <xdr:pic>
      <xdr:nvPicPr>
        <xdr:cNvPr id="24" name="Picture 2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6555" y="63280290"/>
          <a:ext cx="1445895" cy="1558290"/>
        </a:xfrm>
        <a:prstGeom prst="rect">
          <a:avLst/>
        </a:prstGeom>
      </xdr:spPr>
    </xdr:pic>
    <xdr:clientData/>
  </xdr:twoCellAnchor>
  <xdr:twoCellAnchor editAs="oneCell">
    <xdr:from>
      <xdr:col>19</xdr:col>
      <xdr:colOff>266065</xdr:colOff>
      <xdr:row>248</xdr:row>
      <xdr:rowOff>55245</xdr:rowOff>
    </xdr:from>
    <xdr:to>
      <xdr:col>22</xdr:col>
      <xdr:colOff>608826</xdr:colOff>
      <xdr:row>253</xdr:row>
      <xdr:rowOff>11596</xdr:rowOff>
    </xdr:to>
    <xdr:pic>
      <xdr:nvPicPr>
        <xdr:cNvPr id="25" name="Picture 2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0690" y="61965840"/>
          <a:ext cx="2171065" cy="1242060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23813</xdr:colOff>
      <xdr:row>292</xdr:row>
      <xdr:rowOff>154780</xdr:rowOff>
    </xdr:from>
    <xdr:to>
      <xdr:col>21</xdr:col>
      <xdr:colOff>243728</xdr:colOff>
      <xdr:row>299</xdr:row>
      <xdr:rowOff>102448</xdr:rowOff>
    </xdr:to>
    <xdr:pic>
      <xdr:nvPicPr>
        <xdr:cNvPr id="26" name="Picture 2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8120" y="73049130"/>
          <a:ext cx="1438910" cy="1551940"/>
        </a:xfrm>
        <a:prstGeom prst="rect">
          <a:avLst/>
        </a:prstGeom>
      </xdr:spPr>
    </xdr:pic>
    <xdr:clientData/>
  </xdr:twoCellAnchor>
  <xdr:twoCellAnchor editAs="oneCell">
    <xdr:from>
      <xdr:col>20</xdr:col>
      <xdr:colOff>313664</xdr:colOff>
      <xdr:row>289</xdr:row>
      <xdr:rowOff>150831</xdr:rowOff>
    </xdr:from>
    <xdr:to>
      <xdr:col>23</xdr:col>
      <xdr:colOff>594512</xdr:colOff>
      <xdr:row>294</xdr:row>
      <xdr:rowOff>179095</xdr:rowOff>
    </xdr:to>
    <xdr:pic>
      <xdr:nvPicPr>
        <xdr:cNvPr id="27" name="Picture 2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7280" y="72353805"/>
          <a:ext cx="2176780" cy="1253490"/>
        </a:xfrm>
        <a:prstGeom prst="rect">
          <a:avLst/>
        </a:prstGeom>
      </xdr:spPr>
    </xdr:pic>
    <xdr:clientData/>
  </xdr:twoCellAnchor>
  <xdr:twoCellAnchor editAs="oneCell">
    <xdr:from>
      <xdr:col>18</xdr:col>
      <xdr:colOff>487680</xdr:colOff>
      <xdr:row>322</xdr:row>
      <xdr:rowOff>38735</xdr:rowOff>
    </xdr:from>
    <xdr:to>
      <xdr:col>21</xdr:col>
      <xdr:colOff>114664</xdr:colOff>
      <xdr:row>328</xdr:row>
      <xdr:rowOff>78319</xdr:rowOff>
    </xdr:to>
    <xdr:pic>
      <xdr:nvPicPr>
        <xdr:cNvPr id="28" name="Picture 2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1755" y="80456405"/>
          <a:ext cx="1436370" cy="1542415"/>
        </a:xfrm>
        <a:prstGeom prst="rect">
          <a:avLst/>
        </a:prstGeom>
      </xdr:spPr>
    </xdr:pic>
    <xdr:clientData/>
  </xdr:twoCellAnchor>
  <xdr:twoCellAnchor editAs="oneCell">
    <xdr:from>
      <xdr:col>17</xdr:col>
      <xdr:colOff>62865</xdr:colOff>
      <xdr:row>317</xdr:row>
      <xdr:rowOff>70485</xdr:rowOff>
    </xdr:from>
    <xdr:to>
      <xdr:col>20</xdr:col>
      <xdr:colOff>550883</xdr:colOff>
      <xdr:row>322</xdr:row>
      <xdr:rowOff>138278</xdr:rowOff>
    </xdr:to>
    <xdr:pic>
      <xdr:nvPicPr>
        <xdr:cNvPr id="29" name="Picture 2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0690" y="79316580"/>
          <a:ext cx="2164080" cy="1238885"/>
        </a:xfrm>
        <a:prstGeom prst="rect">
          <a:avLst/>
        </a:prstGeom>
      </xdr:spPr>
    </xdr:pic>
    <xdr:clientData/>
  </xdr:twoCellAnchor>
  <xdr:twoCellAnchor editAs="oneCell">
    <xdr:from>
      <xdr:col>20</xdr:col>
      <xdr:colOff>46990</xdr:colOff>
      <xdr:row>396</xdr:row>
      <xdr:rowOff>36195</xdr:rowOff>
    </xdr:from>
    <xdr:to>
      <xdr:col>22</xdr:col>
      <xdr:colOff>262142</xdr:colOff>
      <xdr:row>402</xdr:row>
      <xdr:rowOff>121975</xdr:rowOff>
    </xdr:to>
    <xdr:pic>
      <xdr:nvPicPr>
        <xdr:cNvPr id="18" name="Picture 1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215" y="99997895"/>
          <a:ext cx="1433830" cy="1504950"/>
        </a:xfrm>
        <a:prstGeom prst="rect">
          <a:avLst/>
        </a:prstGeom>
      </xdr:spPr>
    </xdr:pic>
    <xdr:clientData/>
  </xdr:twoCellAnchor>
  <xdr:twoCellAnchor editAs="oneCell">
    <xdr:from>
      <xdr:col>22</xdr:col>
      <xdr:colOff>444500</xdr:colOff>
      <xdr:row>395</xdr:row>
      <xdr:rowOff>233680</xdr:rowOff>
    </xdr:from>
    <xdr:to>
      <xdr:col>26</xdr:col>
      <xdr:colOff>103842</xdr:colOff>
      <xdr:row>401</xdr:row>
      <xdr:rowOff>5450</xdr:rowOff>
    </xdr:to>
    <xdr:pic>
      <xdr:nvPicPr>
        <xdr:cNvPr id="30" name="Picture 29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7925" y="99947730"/>
          <a:ext cx="2164080" cy="1228725"/>
        </a:xfrm>
        <a:prstGeom prst="rect">
          <a:avLst/>
        </a:prstGeom>
      </xdr:spPr>
    </xdr:pic>
    <xdr:clientData/>
  </xdr:twoCellAnchor>
  <xdr:twoCellAnchor>
    <xdr:from>
      <xdr:col>19</xdr:col>
      <xdr:colOff>414496</xdr:colOff>
      <xdr:row>133</xdr:row>
      <xdr:rowOff>114300</xdr:rowOff>
    </xdr:from>
    <xdr:to>
      <xdr:col>22</xdr:col>
      <xdr:colOff>521018</xdr:colOff>
      <xdr:row>141</xdr:row>
      <xdr:rowOff>14446</xdr:rowOff>
    </xdr:to>
    <xdr:grpSp>
      <xdr:nvGrpSpPr>
        <xdr:cNvPr id="2" name="Group 1"/>
        <xdr:cNvGrpSpPr/>
      </xdr:nvGrpSpPr>
      <xdr:grpSpPr>
        <a:xfrm>
          <a:off x="10748645" y="33470850"/>
          <a:ext cx="1935480" cy="1886585"/>
          <a:chOff x="0" y="0"/>
          <a:chExt cx="1928613" cy="174403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20</xdr:col>
      <xdr:colOff>425450</xdr:colOff>
      <xdr:row>138</xdr:row>
      <xdr:rowOff>42386</xdr:rowOff>
    </xdr:from>
    <xdr:to>
      <xdr:col>23</xdr:col>
      <xdr:colOff>215900</xdr:colOff>
      <xdr:row>142</xdr:row>
      <xdr:rowOff>133032</xdr:rowOff>
    </xdr:to>
    <xdr:pic>
      <xdr:nvPicPr>
        <xdr:cNvPr id="7" name="Picture 6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675" y="34684335"/>
          <a:ext cx="1685925" cy="1009015"/>
        </a:xfrm>
        <a:prstGeom prst="rect">
          <a:avLst/>
        </a:prstGeom>
      </xdr:spPr>
    </xdr:pic>
    <xdr:clientData/>
  </xdr:twoCellAnchor>
  <xdr:twoCellAnchor>
    <xdr:from>
      <xdr:col>21</xdr:col>
      <xdr:colOff>194582</xdr:colOff>
      <xdr:row>16</xdr:row>
      <xdr:rowOff>13789</xdr:rowOff>
    </xdr:from>
    <xdr:to>
      <xdr:col>25</xdr:col>
      <xdr:colOff>240937</xdr:colOff>
      <xdr:row>22</xdr:row>
      <xdr:rowOff>251278</xdr:rowOff>
    </xdr:to>
    <xdr:pic>
      <xdr:nvPicPr>
        <xdr:cNvPr id="8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748135" y="4347210"/>
          <a:ext cx="2551430" cy="17805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18</xdr:col>
      <xdr:colOff>331017</xdr:colOff>
      <xdr:row>17</xdr:row>
      <xdr:rowOff>150133</xdr:rowOff>
    </xdr:from>
    <xdr:to>
      <xdr:col>22</xdr:col>
      <xdr:colOff>115389</xdr:colOff>
      <xdr:row>25</xdr:row>
      <xdr:rowOff>249827</xdr:rowOff>
    </xdr:to>
    <xdr:grpSp>
      <xdr:nvGrpSpPr>
        <xdr:cNvPr id="9" name="Group 8"/>
        <xdr:cNvGrpSpPr/>
      </xdr:nvGrpSpPr>
      <xdr:grpSpPr>
        <a:xfrm>
          <a:off x="10074910" y="4740910"/>
          <a:ext cx="2203450" cy="2077085"/>
          <a:chOff x="-452920" y="46034"/>
          <a:chExt cx="2270166" cy="2073256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2791" y="552536"/>
            <a:ext cx="1354455" cy="1308100"/>
          </a:xfrm>
          <a:prstGeom prst="rect">
            <a:avLst/>
          </a:prstGeom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52920" y="46034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398145</xdr:colOff>
      <xdr:row>63</xdr:row>
      <xdr:rowOff>75565</xdr:rowOff>
    </xdr:from>
    <xdr:to>
      <xdr:col>23</xdr:col>
      <xdr:colOff>149860</xdr:colOff>
      <xdr:row>72</xdr:row>
      <xdr:rowOff>73660</xdr:rowOff>
    </xdr:to>
    <xdr:grpSp>
      <xdr:nvGrpSpPr>
        <xdr:cNvPr id="14" name="Group 13"/>
        <xdr:cNvGrpSpPr/>
      </xdr:nvGrpSpPr>
      <xdr:grpSpPr>
        <a:xfrm>
          <a:off x="10732770" y="16121380"/>
          <a:ext cx="2256790" cy="2114550"/>
          <a:chOff x="-403497" y="-317082"/>
          <a:chExt cx="2332110" cy="2073256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260985</xdr:colOff>
      <xdr:row>61</xdr:row>
      <xdr:rowOff>76835</xdr:rowOff>
    </xdr:from>
    <xdr:to>
      <xdr:col>24</xdr:col>
      <xdr:colOff>327660</xdr:colOff>
      <xdr:row>74</xdr:row>
      <xdr:rowOff>186690</xdr:rowOff>
    </xdr:to>
    <xdr:pic>
      <xdr:nvPicPr>
        <xdr:cNvPr id="17" name="Picture 12" descr="IMG20220311153838-removebg-preview (1)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5400000">
          <a:off x="10050145" y="15048865"/>
          <a:ext cx="3205480" cy="4248150"/>
        </a:xfrm>
        <a:prstGeom prst="rect">
          <a:avLst/>
        </a:prstGeom>
      </xdr:spPr>
    </xdr:pic>
    <xdr:clientData/>
  </xdr:twoCellAnchor>
  <xdr:twoCellAnchor>
    <xdr:from>
      <xdr:col>20</xdr:col>
      <xdr:colOff>404813</xdr:colOff>
      <xdr:row>134</xdr:row>
      <xdr:rowOff>226218</xdr:rowOff>
    </xdr:from>
    <xdr:to>
      <xdr:col>24</xdr:col>
      <xdr:colOff>236856</xdr:colOff>
      <xdr:row>142</xdr:row>
      <xdr:rowOff>42703</xdr:rowOff>
    </xdr:to>
    <xdr:pic>
      <xdr:nvPicPr>
        <xdr:cNvPr id="31" name="Picture 2"/>
        <xdr:cNvPicPr>
          <a:picLocks noChangeAspect="1" noChangeArrowheads="1"/>
        </xdr:cNvPicPr>
      </xdr:nvPicPr>
      <xdr:blipFill>
        <a:blip r:embed="rId11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348720" y="33839785"/>
          <a:ext cx="2337435" cy="17633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960120</xdr:colOff>
      <xdr:row>102</xdr:row>
      <xdr:rowOff>148590</xdr:rowOff>
    </xdr:from>
    <xdr:to>
      <xdr:col>7</xdr:col>
      <xdr:colOff>228600</xdr:colOff>
      <xdr:row>111</xdr:row>
      <xdr:rowOff>68580</xdr:rowOff>
    </xdr:to>
    <xdr:pic>
      <xdr:nvPicPr>
        <xdr:cNvPr id="32" name="Gambar 2" descr="ttd ketua pelmizar (3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07770" y="25934670"/>
          <a:ext cx="2897505" cy="1804035"/>
        </a:xfrm>
        <a:prstGeom prst="rect">
          <a:avLst/>
        </a:prstGeom>
      </xdr:spPr>
    </xdr:pic>
    <xdr:clientData/>
  </xdr:twoCellAnchor>
  <xdr:twoCellAnchor>
    <xdr:from>
      <xdr:col>11</xdr:col>
      <xdr:colOff>550545</xdr:colOff>
      <xdr:row>105</xdr:row>
      <xdr:rowOff>76835</xdr:rowOff>
    </xdr:from>
    <xdr:to>
      <xdr:col>16</xdr:col>
      <xdr:colOff>620395</xdr:colOff>
      <xdr:row>108</xdr:row>
      <xdr:rowOff>148590</xdr:rowOff>
    </xdr:to>
    <xdr:pic>
      <xdr:nvPicPr>
        <xdr:cNvPr id="33" name="Gambar 1" descr="Panitera syafruddin new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475095" y="26563955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699770</xdr:colOff>
      <xdr:row>100</xdr:row>
      <xdr:rowOff>158750</xdr:rowOff>
    </xdr:from>
    <xdr:to>
      <xdr:col>4</xdr:col>
      <xdr:colOff>233680</xdr:colOff>
      <xdr:row>111</xdr:row>
      <xdr:rowOff>29845</xdr:rowOff>
    </xdr:to>
    <xdr:pic>
      <xdr:nvPicPr>
        <xdr:cNvPr id="34" name="Picture 2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420" y="25510490"/>
          <a:ext cx="1638935" cy="2189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22</xdr:col>
      <xdr:colOff>508871</xdr:colOff>
      <xdr:row>183</xdr:row>
      <xdr:rowOff>39143</xdr:rowOff>
    </xdr:from>
    <xdr:to>
      <xdr:col>27</xdr:col>
      <xdr:colOff>6077</xdr:colOff>
      <xdr:row>188</xdr:row>
      <xdr:rowOff>69869</xdr:rowOff>
    </xdr:to>
    <xdr:pic>
      <xdr:nvPicPr>
        <xdr:cNvPr id="9" name="Picture 8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3360" y="40910510"/>
          <a:ext cx="2545080" cy="1116965"/>
        </a:xfrm>
        <a:prstGeom prst="rect">
          <a:avLst/>
        </a:prstGeom>
      </xdr:spPr>
    </xdr:pic>
    <xdr:clientData/>
  </xdr:twoCellAnchor>
  <xdr:twoCellAnchor editAs="oneCell">
    <xdr:from>
      <xdr:col>24</xdr:col>
      <xdr:colOff>404487</xdr:colOff>
      <xdr:row>143</xdr:row>
      <xdr:rowOff>132249</xdr:rowOff>
    </xdr:from>
    <xdr:to>
      <xdr:col>28</xdr:col>
      <xdr:colOff>469726</xdr:colOff>
      <xdr:row>148</xdr:row>
      <xdr:rowOff>148154</xdr:rowOff>
    </xdr:to>
    <xdr:pic>
      <xdr:nvPicPr>
        <xdr:cNvPr id="10" name="Picture 9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7785" y="32679005"/>
          <a:ext cx="2503805" cy="1101725"/>
        </a:xfrm>
        <a:prstGeom prst="rect">
          <a:avLst/>
        </a:prstGeom>
      </xdr:spPr>
    </xdr:pic>
    <xdr:clientData/>
  </xdr:twoCellAnchor>
  <xdr:twoCellAnchor editAs="oneCell">
    <xdr:from>
      <xdr:col>25</xdr:col>
      <xdr:colOff>81642</xdr:colOff>
      <xdr:row>173</xdr:row>
      <xdr:rowOff>85284</xdr:rowOff>
    </xdr:from>
    <xdr:to>
      <xdr:col>27</xdr:col>
      <xdr:colOff>54428</xdr:colOff>
      <xdr:row>179</xdr:row>
      <xdr:rowOff>148859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4805" y="38785165"/>
          <a:ext cx="1191895" cy="1366520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180</xdr:row>
      <xdr:rowOff>97473</xdr:rowOff>
    </xdr:from>
    <xdr:to>
      <xdr:col>27</xdr:col>
      <xdr:colOff>190500</xdr:colOff>
      <xdr:row>186</xdr:row>
      <xdr:rowOff>195444</xdr:rowOff>
    </xdr:to>
    <xdr:pic>
      <xdr:nvPicPr>
        <xdr:cNvPr id="5" name="Picture 4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40317420"/>
          <a:ext cx="2762250" cy="140081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190500</xdr:colOff>
      <xdr:row>380</xdr:row>
      <xdr:rowOff>54429</xdr:rowOff>
    </xdr:from>
    <xdr:to>
      <xdr:col>24</xdr:col>
      <xdr:colOff>592199</xdr:colOff>
      <xdr:row>392</xdr:row>
      <xdr:rowOff>38554</xdr:rowOff>
    </xdr:to>
    <xdr:pic>
      <xdr:nvPicPr>
        <xdr:cNvPr id="6" name="Picture 5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84538820"/>
          <a:ext cx="1620520" cy="222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456997</xdr:colOff>
      <xdr:row>381</xdr:row>
      <xdr:rowOff>82402</xdr:rowOff>
    </xdr:from>
    <xdr:to>
      <xdr:col>24</xdr:col>
      <xdr:colOff>274178</xdr:colOff>
      <xdr:row>390</xdr:row>
      <xdr:rowOff>70464</xdr:rowOff>
    </xdr:to>
    <xdr:pic>
      <xdr:nvPicPr>
        <xdr:cNvPr id="11" name="Picture 10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090" y="84776310"/>
          <a:ext cx="1493520" cy="1654810"/>
        </a:xfrm>
        <a:prstGeom prst="rect">
          <a:avLst/>
        </a:prstGeom>
      </xdr:spPr>
    </xdr:pic>
    <xdr:clientData/>
  </xdr:twoCellAnchor>
  <xdr:twoCellAnchor editAs="oneCell">
    <xdr:from>
      <xdr:col>22</xdr:col>
      <xdr:colOff>121559</xdr:colOff>
      <xdr:row>383</xdr:row>
      <xdr:rowOff>88912</xdr:rowOff>
    </xdr:from>
    <xdr:to>
      <xdr:col>26</xdr:col>
      <xdr:colOff>206339</xdr:colOff>
      <xdr:row>390</xdr:row>
      <xdr:rowOff>47046</xdr:rowOff>
    </xdr:to>
    <xdr:pic>
      <xdr:nvPicPr>
        <xdr:cNvPr id="12" name="Picture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010" y="85183345"/>
          <a:ext cx="2522855" cy="1224915"/>
        </a:xfrm>
        <a:prstGeom prst="rect">
          <a:avLst/>
        </a:prstGeom>
      </xdr:spPr>
    </xdr:pic>
    <xdr:clientData/>
  </xdr:twoCellAnchor>
  <xdr:twoCellAnchor editAs="oneCell">
    <xdr:from>
      <xdr:col>24</xdr:col>
      <xdr:colOff>99695</xdr:colOff>
      <xdr:row>457</xdr:row>
      <xdr:rowOff>196215</xdr:rowOff>
    </xdr:from>
    <xdr:to>
      <xdr:col>28</xdr:col>
      <xdr:colOff>480068</xdr:colOff>
      <xdr:row>464</xdr:row>
      <xdr:rowOff>182133</xdr:rowOff>
    </xdr:to>
    <xdr:pic>
      <xdr:nvPicPr>
        <xdr:cNvPr id="13" name="Picture 1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3620" y="100806885"/>
          <a:ext cx="2818765" cy="1385570"/>
        </a:xfrm>
        <a:prstGeom prst="rect">
          <a:avLst/>
        </a:prstGeom>
      </xdr:spPr>
    </xdr:pic>
    <xdr:clientData/>
  </xdr:twoCellAnchor>
  <xdr:oneCellAnchor>
    <xdr:from>
      <xdr:col>26</xdr:col>
      <xdr:colOff>473075</xdr:colOff>
      <xdr:row>462</xdr:row>
      <xdr:rowOff>128905</xdr:rowOff>
    </xdr:from>
    <xdr:ext cx="1460088" cy="1599366"/>
    <xdr:pic>
      <xdr:nvPicPr>
        <xdr:cNvPr id="14" name="Picture 1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6200" y="101739700"/>
          <a:ext cx="1459865" cy="1598930"/>
        </a:xfrm>
        <a:prstGeom prst="rect">
          <a:avLst/>
        </a:prstGeom>
      </xdr:spPr>
    </xdr:pic>
    <xdr:clientData/>
  </xdr:oneCellAnchor>
  <xdr:twoCellAnchor editAs="oneCell">
    <xdr:from>
      <xdr:col>24</xdr:col>
      <xdr:colOff>155575</xdr:colOff>
      <xdr:row>497</xdr:row>
      <xdr:rowOff>78740</xdr:rowOff>
    </xdr:from>
    <xdr:to>
      <xdr:col>28</xdr:col>
      <xdr:colOff>535948</xdr:colOff>
      <xdr:row>504</xdr:row>
      <xdr:rowOff>64658</xdr:rowOff>
    </xdr:to>
    <xdr:pic>
      <xdr:nvPicPr>
        <xdr:cNvPr id="15" name="Pictur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0" y="108928535"/>
          <a:ext cx="2818765" cy="1385570"/>
        </a:xfrm>
        <a:prstGeom prst="rect">
          <a:avLst/>
        </a:prstGeom>
      </xdr:spPr>
    </xdr:pic>
    <xdr:clientData/>
  </xdr:twoCellAnchor>
  <xdr:oneCellAnchor>
    <xdr:from>
      <xdr:col>26</xdr:col>
      <xdr:colOff>290830</xdr:colOff>
      <xdr:row>487</xdr:row>
      <xdr:rowOff>76200</xdr:rowOff>
    </xdr:from>
    <xdr:ext cx="1460088" cy="1589841"/>
    <xdr:pic>
      <xdr:nvPicPr>
        <xdr:cNvPr id="16" name="Picture 1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3955" y="106582845"/>
          <a:ext cx="1459865" cy="1589405"/>
        </a:xfrm>
        <a:prstGeom prst="rect">
          <a:avLst/>
        </a:prstGeom>
      </xdr:spPr>
    </xdr:pic>
    <xdr:clientData/>
  </xdr:oneCellAnchor>
  <xdr:twoCellAnchor editAs="oneCell">
    <xdr:from>
      <xdr:col>23</xdr:col>
      <xdr:colOff>311150</xdr:colOff>
      <xdr:row>175</xdr:row>
      <xdr:rowOff>183515</xdr:rowOff>
    </xdr:from>
    <xdr:to>
      <xdr:col>25</xdr:col>
      <xdr:colOff>326916</xdr:colOff>
      <xdr:row>182</xdr:row>
      <xdr:rowOff>90489</xdr:rowOff>
    </xdr:to>
    <xdr:pic>
      <xdr:nvPicPr>
        <xdr:cNvPr id="17" name="Picture 16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5475" y="39317930"/>
          <a:ext cx="1234440" cy="1426845"/>
        </a:xfrm>
        <a:prstGeom prst="rect">
          <a:avLst/>
        </a:prstGeom>
      </xdr:spPr>
    </xdr:pic>
    <xdr:clientData/>
  </xdr:twoCellAnchor>
  <xdr:twoCellAnchor editAs="oneCell">
    <xdr:from>
      <xdr:col>30</xdr:col>
      <xdr:colOff>171450</xdr:colOff>
      <xdr:row>216</xdr:row>
      <xdr:rowOff>74930</xdr:rowOff>
    </xdr:from>
    <xdr:to>
      <xdr:col>32</xdr:col>
      <xdr:colOff>193221</xdr:colOff>
      <xdr:row>222</xdr:row>
      <xdr:rowOff>201141</xdr:rowOff>
    </xdr:to>
    <xdr:pic>
      <xdr:nvPicPr>
        <xdr:cNvPr id="18" name="Picture 17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2975" y="48412400"/>
          <a:ext cx="1240790" cy="1428750"/>
        </a:xfrm>
        <a:prstGeom prst="rect">
          <a:avLst/>
        </a:prstGeom>
      </xdr:spPr>
    </xdr:pic>
    <xdr:clientData/>
  </xdr:twoCellAnchor>
  <xdr:twoCellAnchor editAs="oneCell">
    <xdr:from>
      <xdr:col>31</xdr:col>
      <xdr:colOff>597535</xdr:colOff>
      <xdr:row>213</xdr:row>
      <xdr:rowOff>127635</xdr:rowOff>
    </xdr:from>
    <xdr:to>
      <xdr:col>34</xdr:col>
      <xdr:colOff>585608</xdr:colOff>
      <xdr:row>218</xdr:row>
      <xdr:rowOff>155800</xdr:rowOff>
    </xdr:to>
    <xdr:pic>
      <xdr:nvPicPr>
        <xdr:cNvPr id="19" name="Picture 18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8660" y="47813595"/>
          <a:ext cx="1816735" cy="111379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495935</xdr:colOff>
      <xdr:row>251</xdr:row>
      <xdr:rowOff>27305</xdr:rowOff>
    </xdr:from>
    <xdr:to>
      <xdr:col>25</xdr:col>
      <xdr:colOff>497832</xdr:colOff>
      <xdr:row>257</xdr:row>
      <xdr:rowOff>132135</xdr:rowOff>
    </xdr:to>
    <xdr:pic>
      <xdr:nvPicPr>
        <xdr:cNvPr id="20" name="Picture 19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0260" y="56264810"/>
          <a:ext cx="1220470" cy="1407795"/>
        </a:xfrm>
        <a:prstGeom prst="rect">
          <a:avLst/>
        </a:prstGeom>
      </xdr:spPr>
    </xdr:pic>
    <xdr:clientData/>
  </xdr:twoCellAnchor>
  <xdr:twoCellAnchor editAs="oneCell">
    <xdr:from>
      <xdr:col>24</xdr:col>
      <xdr:colOff>160655</xdr:colOff>
      <xdr:row>254</xdr:row>
      <xdr:rowOff>109220</xdr:rowOff>
    </xdr:from>
    <xdr:to>
      <xdr:col>27</xdr:col>
      <xdr:colOff>26264</xdr:colOff>
      <xdr:row>259</xdr:row>
      <xdr:rowOff>67382</xdr:rowOff>
    </xdr:to>
    <xdr:pic>
      <xdr:nvPicPr>
        <xdr:cNvPr id="21" name="Picture 20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4580" y="56998235"/>
          <a:ext cx="1694180" cy="1043940"/>
        </a:xfrm>
        <a:prstGeom prst="rect">
          <a:avLst/>
        </a:prstGeom>
      </xdr:spPr>
    </xdr:pic>
    <xdr:clientData/>
  </xdr:twoCellAnchor>
  <xdr:twoCellAnchor editAs="oneCell">
    <xdr:from>
      <xdr:col>22</xdr:col>
      <xdr:colOff>558165</xdr:colOff>
      <xdr:row>333</xdr:row>
      <xdr:rowOff>145415</xdr:rowOff>
    </xdr:from>
    <xdr:to>
      <xdr:col>24</xdr:col>
      <xdr:colOff>555980</xdr:colOff>
      <xdr:row>340</xdr:row>
      <xdr:rowOff>33075</xdr:rowOff>
    </xdr:to>
    <xdr:pic>
      <xdr:nvPicPr>
        <xdr:cNvPr id="24" name="Picture 23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2890" y="74571860"/>
          <a:ext cx="1216660" cy="1407795"/>
        </a:xfrm>
        <a:prstGeom prst="rect">
          <a:avLst/>
        </a:prstGeom>
      </xdr:spPr>
    </xdr:pic>
    <xdr:clientData/>
  </xdr:twoCellAnchor>
  <xdr:twoCellAnchor editAs="oneCell">
    <xdr:from>
      <xdr:col>22</xdr:col>
      <xdr:colOff>597535</xdr:colOff>
      <xdr:row>329</xdr:row>
      <xdr:rowOff>29210</xdr:rowOff>
    </xdr:from>
    <xdr:to>
      <xdr:col>25</xdr:col>
      <xdr:colOff>463144</xdr:colOff>
      <xdr:row>333</xdr:row>
      <xdr:rowOff>204542</xdr:rowOff>
    </xdr:to>
    <xdr:pic>
      <xdr:nvPicPr>
        <xdr:cNvPr id="25" name="Picture 24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2260" y="73586975"/>
          <a:ext cx="1694180" cy="1043940"/>
        </a:xfrm>
        <a:prstGeom prst="rect">
          <a:avLst/>
        </a:prstGeom>
      </xdr:spPr>
    </xdr:pic>
    <xdr:clientData/>
  </xdr:twoCellAnchor>
  <xdr:twoCellAnchor editAs="oneCell">
    <xdr:from>
      <xdr:col>26</xdr:col>
      <xdr:colOff>339725</xdr:colOff>
      <xdr:row>414</xdr:row>
      <xdr:rowOff>144145</xdr:rowOff>
    </xdr:from>
    <xdr:to>
      <xdr:col>28</xdr:col>
      <xdr:colOff>337540</xdr:colOff>
      <xdr:row>421</xdr:row>
      <xdr:rowOff>97936</xdr:rowOff>
    </xdr:to>
    <xdr:pic>
      <xdr:nvPicPr>
        <xdr:cNvPr id="26" name="Picture 25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850" y="91725115"/>
          <a:ext cx="1216660" cy="135382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577215</xdr:colOff>
      <xdr:row>420</xdr:row>
      <xdr:rowOff>59055</xdr:rowOff>
    </xdr:from>
    <xdr:to>
      <xdr:col>27</xdr:col>
      <xdr:colOff>442824</xdr:colOff>
      <xdr:row>425</xdr:row>
      <xdr:rowOff>48513</xdr:rowOff>
    </xdr:to>
    <xdr:pic>
      <xdr:nvPicPr>
        <xdr:cNvPr id="27" name="Picture 2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140" y="92840175"/>
          <a:ext cx="1694180" cy="998855"/>
        </a:xfrm>
        <a:prstGeom prst="rect">
          <a:avLst/>
        </a:prstGeom>
      </xdr:spPr>
    </xdr:pic>
    <xdr:clientData/>
  </xdr:twoCellAnchor>
  <xdr:twoCellAnchor>
    <xdr:from>
      <xdr:col>22</xdr:col>
      <xdr:colOff>302472</xdr:colOff>
      <xdr:row>250</xdr:row>
      <xdr:rowOff>9102</xdr:rowOff>
    </xdr:from>
    <xdr:to>
      <xdr:col>25</xdr:col>
      <xdr:colOff>388620</xdr:colOff>
      <xdr:row>258</xdr:row>
      <xdr:rowOff>181398</xdr:rowOff>
    </xdr:to>
    <xdr:grpSp>
      <xdr:nvGrpSpPr>
        <xdr:cNvPr id="2" name="Group 1"/>
        <xdr:cNvGrpSpPr/>
      </xdr:nvGrpSpPr>
      <xdr:grpSpPr>
        <a:xfrm>
          <a:off x="11436985" y="56029225"/>
          <a:ext cx="1915160" cy="1909445"/>
          <a:chOff x="0" y="0"/>
          <a:chExt cx="1928613" cy="174403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7" name="Picture 6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27</xdr:col>
      <xdr:colOff>90593</xdr:colOff>
      <xdr:row>135</xdr:row>
      <xdr:rowOff>10795</xdr:rowOff>
    </xdr:from>
    <xdr:to>
      <xdr:col>29</xdr:col>
      <xdr:colOff>540386</xdr:colOff>
      <xdr:row>139</xdr:row>
      <xdr:rowOff>139066</xdr:rowOff>
    </xdr:to>
    <xdr:pic>
      <xdr:nvPicPr>
        <xdr:cNvPr id="8" name="Picture 7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2895" y="30723205"/>
          <a:ext cx="1669415" cy="996950"/>
        </a:xfrm>
        <a:prstGeom prst="rect">
          <a:avLst/>
        </a:prstGeom>
      </xdr:spPr>
    </xdr:pic>
    <xdr:clientData/>
  </xdr:twoCellAnchor>
  <xdr:twoCellAnchor>
    <xdr:from>
      <xdr:col>24</xdr:col>
      <xdr:colOff>57362</xdr:colOff>
      <xdr:row>96</xdr:row>
      <xdr:rowOff>92499</xdr:rowOff>
    </xdr:from>
    <xdr:to>
      <xdr:col>27</xdr:col>
      <xdr:colOff>238125</xdr:colOff>
      <xdr:row>104</xdr:row>
      <xdr:rowOff>93134</xdr:rowOff>
    </xdr:to>
    <xdr:grpSp>
      <xdr:nvGrpSpPr>
        <xdr:cNvPr id="28" name="Group 27"/>
        <xdr:cNvGrpSpPr/>
      </xdr:nvGrpSpPr>
      <xdr:grpSpPr>
        <a:xfrm>
          <a:off x="12411075" y="22252940"/>
          <a:ext cx="2009775" cy="1737995"/>
          <a:chOff x="-215427" y="0"/>
          <a:chExt cx="2028975" cy="1579880"/>
        </a:xfrm>
      </xdr:grpSpPr>
      <xdr:pic>
        <xdr:nvPicPr>
          <xdr:cNvPr id="29" name="Picture 28"/>
          <xdr:cNvPicPr>
            <a:picLocks noChangeAspect="1"/>
          </xdr:cNvPicPr>
        </xdr:nvPicPr>
        <xdr:blipFill>
          <a:blip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899" y="315137"/>
            <a:ext cx="1251649" cy="1209166"/>
          </a:xfrm>
          <a:prstGeom prst="rect">
            <a:avLst/>
          </a:prstGeom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215427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22</xdr:col>
      <xdr:colOff>583353</xdr:colOff>
      <xdr:row>97</xdr:row>
      <xdr:rowOff>194521</xdr:rowOff>
    </xdr:from>
    <xdr:to>
      <xdr:col>25</xdr:col>
      <xdr:colOff>417195</xdr:colOff>
      <xdr:row>102</xdr:row>
      <xdr:rowOff>105622</xdr:rowOff>
    </xdr:to>
    <xdr:pic>
      <xdr:nvPicPr>
        <xdr:cNvPr id="31" name="Picture 30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7655" y="22572345"/>
          <a:ext cx="1663065" cy="996950"/>
        </a:xfrm>
        <a:prstGeom prst="rect">
          <a:avLst/>
        </a:prstGeom>
      </xdr:spPr>
    </xdr:pic>
    <xdr:clientData/>
  </xdr:twoCellAnchor>
  <xdr:twoCellAnchor>
    <xdr:from>
      <xdr:col>21</xdr:col>
      <xdr:colOff>256116</xdr:colOff>
      <xdr:row>256</xdr:row>
      <xdr:rowOff>196851</xdr:rowOff>
    </xdr:from>
    <xdr:to>
      <xdr:col>24</xdr:col>
      <xdr:colOff>610870</xdr:colOff>
      <xdr:row>264</xdr:row>
      <xdr:rowOff>120438</xdr:rowOff>
    </xdr:to>
    <xdr:pic>
      <xdr:nvPicPr>
        <xdr:cNvPr id="33" name="Picture 3" descr="IMG20210806140455-removebg-preview"/>
        <xdr:cNvPicPr>
          <a:picLocks noChangeAspect="1"/>
        </xdr:cNvPicPr>
      </xdr:nvPicPr>
      <xdr:blipFill>
        <a:blip r:embed="rId18" cstate="print">
          <a:lum contrast="90000"/>
        </a:blip>
        <a:srcRect r="8261"/>
        <a:stretch>
          <a:fillRect/>
        </a:stretch>
      </xdr:blipFill>
      <xdr:spPr>
        <a:xfrm>
          <a:off x="10933430" y="57520205"/>
          <a:ext cx="2030095" cy="1660525"/>
        </a:xfrm>
        <a:prstGeom prst="rect">
          <a:avLst/>
        </a:prstGeom>
      </xdr:spPr>
    </xdr:pic>
    <xdr:clientData/>
  </xdr:twoCellAnchor>
  <xdr:twoCellAnchor>
    <xdr:from>
      <xdr:col>23</xdr:col>
      <xdr:colOff>171450</xdr:colOff>
      <xdr:row>19</xdr:row>
      <xdr:rowOff>188595</xdr:rowOff>
    </xdr:from>
    <xdr:to>
      <xdr:col>27</xdr:col>
      <xdr:colOff>65405</xdr:colOff>
      <xdr:row>28</xdr:row>
      <xdr:rowOff>56515</xdr:rowOff>
    </xdr:to>
    <xdr:pic>
      <xdr:nvPicPr>
        <xdr:cNvPr id="22" name="Picture 2"/>
        <xdr:cNvPicPr>
          <a:picLocks noChangeAspect="1" noChangeArrowheads="1"/>
        </xdr:cNvPicPr>
      </xdr:nvPicPr>
      <xdr:blipFill>
        <a:blip r:embed="rId19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915775" y="4749165"/>
          <a:ext cx="2332355" cy="1822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22</xdr:col>
      <xdr:colOff>561975</xdr:colOff>
      <xdr:row>25</xdr:row>
      <xdr:rowOff>36195</xdr:rowOff>
    </xdr:from>
    <xdr:to>
      <xdr:col>26</xdr:col>
      <xdr:colOff>342265</xdr:colOff>
      <xdr:row>34</xdr:row>
      <xdr:rowOff>196215</xdr:rowOff>
    </xdr:to>
    <xdr:grpSp>
      <xdr:nvGrpSpPr>
        <xdr:cNvPr id="23" name="Group 22"/>
        <xdr:cNvGrpSpPr/>
      </xdr:nvGrpSpPr>
      <xdr:grpSpPr>
        <a:xfrm>
          <a:off x="11696700" y="5899785"/>
          <a:ext cx="2218690" cy="2114550"/>
          <a:chOff x="-600355" y="-229889"/>
          <a:chExt cx="2292739" cy="2073256"/>
        </a:xfrm>
      </xdr:grpSpPr>
      <xdr:pic>
        <xdr:nvPicPr>
          <xdr:cNvPr id="32" name="Picture 31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7929" y="445515"/>
            <a:ext cx="1354455" cy="1308100"/>
          </a:xfrm>
          <a:prstGeom prst="rect">
            <a:avLst/>
          </a:prstGeom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600355" y="-229889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22</xdr:col>
      <xdr:colOff>419100</xdr:colOff>
      <xdr:row>60</xdr:row>
      <xdr:rowOff>140970</xdr:rowOff>
    </xdr:from>
    <xdr:to>
      <xdr:col>26</xdr:col>
      <xdr:colOff>237490</xdr:colOff>
      <xdr:row>70</xdr:row>
      <xdr:rowOff>83820</xdr:rowOff>
    </xdr:to>
    <xdr:grpSp>
      <xdr:nvGrpSpPr>
        <xdr:cNvPr id="35" name="Group 34"/>
        <xdr:cNvGrpSpPr/>
      </xdr:nvGrpSpPr>
      <xdr:grpSpPr>
        <a:xfrm>
          <a:off x="11553825" y="14184630"/>
          <a:ext cx="2256790" cy="2114550"/>
          <a:chOff x="-403497" y="-317082"/>
          <a:chExt cx="2332110" cy="2073256"/>
        </a:xfrm>
      </xdr:grpSpPr>
      <xdr:pic>
        <xdr:nvPicPr>
          <xdr:cNvPr id="36" name="Picture 35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349250</xdr:colOff>
      <xdr:row>53</xdr:row>
      <xdr:rowOff>216535</xdr:rowOff>
    </xdr:from>
    <xdr:to>
      <xdr:col>28</xdr:col>
      <xdr:colOff>482600</xdr:colOff>
      <xdr:row>68</xdr:row>
      <xdr:rowOff>164465</xdr:rowOff>
    </xdr:to>
    <xdr:pic>
      <xdr:nvPicPr>
        <xdr:cNvPr id="38" name="Picture 12" descr="IMG20220311153838-removebg-preview (1)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 rot="5400000">
          <a:off x="11548110" y="12218670"/>
          <a:ext cx="3205480" cy="4248150"/>
        </a:xfrm>
        <a:prstGeom prst="rect">
          <a:avLst/>
        </a:prstGeom>
      </xdr:spPr>
    </xdr:pic>
    <xdr:clientData/>
  </xdr:twoCellAnchor>
  <xdr:twoCellAnchor>
    <xdr:from>
      <xdr:col>22</xdr:col>
      <xdr:colOff>156527</xdr:colOff>
      <xdr:row>19</xdr:row>
      <xdr:rowOff>122872</xdr:rowOff>
    </xdr:from>
    <xdr:to>
      <xdr:col>28</xdr:col>
      <xdr:colOff>299402</xdr:colOff>
      <xdr:row>32</xdr:row>
      <xdr:rowOff>162242</xdr:rowOff>
    </xdr:to>
    <xdr:pic>
      <xdr:nvPicPr>
        <xdr:cNvPr id="39" name="Picture 12" descr="IMG20220311153838-removebg-preview (1)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 rot="5400000">
          <a:off x="11759565" y="4213860"/>
          <a:ext cx="2862580" cy="3800475"/>
        </a:xfrm>
        <a:prstGeom prst="rect">
          <a:avLst/>
        </a:prstGeom>
      </xdr:spPr>
    </xdr:pic>
    <xdr:clientData/>
  </xdr:twoCellAnchor>
  <xdr:twoCellAnchor>
    <xdr:from>
      <xdr:col>22</xdr:col>
      <xdr:colOff>296333</xdr:colOff>
      <xdr:row>133</xdr:row>
      <xdr:rowOff>148167</xdr:rowOff>
    </xdr:from>
    <xdr:to>
      <xdr:col>26</xdr:col>
      <xdr:colOff>173355</xdr:colOff>
      <xdr:row>141</xdr:row>
      <xdr:rowOff>223943</xdr:rowOff>
    </xdr:to>
    <xdr:pic>
      <xdr:nvPicPr>
        <xdr:cNvPr id="40" name="Picture 2"/>
        <xdr:cNvPicPr>
          <a:picLocks noChangeAspect="1" noChangeArrowheads="1"/>
        </xdr:cNvPicPr>
      </xdr:nvPicPr>
      <xdr:blipFill>
        <a:blip r:embed="rId19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1430635" y="30426025"/>
          <a:ext cx="2315845" cy="1812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95250</xdr:colOff>
      <xdr:row>140</xdr:row>
      <xdr:rowOff>63502</xdr:rowOff>
    </xdr:from>
    <xdr:to>
      <xdr:col>26</xdr:col>
      <xdr:colOff>340678</xdr:colOff>
      <xdr:row>147</xdr:row>
      <xdr:rowOff>197526</xdr:rowOff>
    </xdr:to>
    <xdr:grpSp>
      <xdr:nvGrpSpPr>
        <xdr:cNvPr id="41" name="Group 40"/>
        <xdr:cNvGrpSpPr/>
      </xdr:nvGrpSpPr>
      <xdr:grpSpPr>
        <a:xfrm>
          <a:off x="11839575" y="31861760"/>
          <a:ext cx="2073910" cy="1751330"/>
          <a:chOff x="-127029" y="330228"/>
          <a:chExt cx="2087399" cy="1579880"/>
        </a:xfrm>
      </xdr:grpSpPr>
      <xdr:pic>
        <xdr:nvPicPr>
          <xdr:cNvPr id="42" name="Picture 41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5915" y="562198"/>
            <a:ext cx="1354455" cy="1308100"/>
          </a:xfrm>
          <a:prstGeom prst="rect">
            <a:avLst/>
          </a:prstGeom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27029" y="330228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1155700</xdr:colOff>
      <xdr:row>102</xdr:row>
      <xdr:rowOff>37465</xdr:rowOff>
    </xdr:from>
    <xdr:to>
      <xdr:col>8</xdr:col>
      <xdr:colOff>62230</xdr:colOff>
      <xdr:row>110</xdr:row>
      <xdr:rowOff>104140</xdr:rowOff>
    </xdr:to>
    <xdr:pic>
      <xdr:nvPicPr>
        <xdr:cNvPr id="44" name="Gambar 2" descr="ttd ketua pelmizar (3)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70025" y="23501350"/>
          <a:ext cx="2897505" cy="1804035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105</xdr:row>
      <xdr:rowOff>164465</xdr:rowOff>
    </xdr:from>
    <xdr:to>
      <xdr:col>19</xdr:col>
      <xdr:colOff>498475</xdr:colOff>
      <xdr:row>108</xdr:row>
      <xdr:rowOff>116205</xdr:rowOff>
    </xdr:to>
    <xdr:pic>
      <xdr:nvPicPr>
        <xdr:cNvPr id="45" name="Gambar 1" descr="Panitera syafruddin new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353300" y="24279860"/>
          <a:ext cx="2584450" cy="603250"/>
        </a:xfrm>
        <a:prstGeom prst="rect">
          <a:avLst/>
        </a:prstGeom>
      </xdr:spPr>
    </xdr:pic>
    <xdr:clientData/>
  </xdr:twoCellAnchor>
  <xdr:twoCellAnchor>
    <xdr:from>
      <xdr:col>1</xdr:col>
      <xdr:colOff>684530</xdr:colOff>
      <xdr:row>100</xdr:row>
      <xdr:rowOff>173355</xdr:rowOff>
    </xdr:from>
    <xdr:to>
      <xdr:col>4</xdr:col>
      <xdr:colOff>161290</xdr:colOff>
      <xdr:row>111</xdr:row>
      <xdr:rowOff>10160</xdr:rowOff>
    </xdr:to>
    <xdr:pic>
      <xdr:nvPicPr>
        <xdr:cNvPr id="46" name="Picture 29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855" y="23202900"/>
          <a:ext cx="1638935" cy="2189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66675</xdr:colOff>
      <xdr:row>333</xdr:row>
      <xdr:rowOff>0</xdr:rowOff>
    </xdr:from>
    <xdr:to>
      <xdr:col>2</xdr:col>
      <xdr:colOff>190500</xdr:colOff>
      <xdr:row>333</xdr:row>
      <xdr:rowOff>57150</xdr:rowOff>
    </xdr:to>
    <xdr:sp>
      <xdr:nvSpPr>
        <xdr:cNvPr id="6" name="TextBox 5"/>
        <xdr:cNvSpPr txBox="1"/>
      </xdr:nvSpPr>
      <xdr:spPr>
        <a:xfrm>
          <a:off x="66675" y="87213440"/>
          <a:ext cx="3095625" cy="57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Mengetahui :</a:t>
          </a:r>
          <a:endParaRPr lang="en-US" sz="1100"/>
        </a:p>
        <a:p>
          <a:r>
            <a:rPr lang="en-US" sz="1100" b="1"/>
            <a:t>Ketua Pengadilan Tinggi Agama Padang,</a:t>
          </a:r>
          <a:endParaRPr lang="en-US" sz="1100" b="1"/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Drs. H. HASAN BASRI HARAHAP, S.H., M.H.</a:t>
          </a:r>
          <a:endParaRPr lang="en-US" sz="1100" b="1"/>
        </a:p>
        <a:p>
          <a:r>
            <a:rPr lang="en-US" sz="1100" b="1"/>
            <a:t>NIP. 19510731 198101 1 001</a:t>
          </a:r>
          <a:endParaRPr lang="en-US" sz="1100" b="1"/>
        </a:p>
      </xdr:txBody>
    </xdr:sp>
    <xdr:clientData/>
  </xdr:twoCellAnchor>
  <xdr:twoCellAnchor>
    <xdr:from>
      <xdr:col>4</xdr:col>
      <xdr:colOff>962025</xdr:colOff>
      <xdr:row>329</xdr:row>
      <xdr:rowOff>0</xdr:rowOff>
    </xdr:from>
    <xdr:to>
      <xdr:col>7</xdr:col>
      <xdr:colOff>749300</xdr:colOff>
      <xdr:row>329</xdr:row>
      <xdr:rowOff>47625</xdr:rowOff>
    </xdr:to>
    <xdr:sp>
      <xdr:nvSpPr>
        <xdr:cNvPr id="7" name="TextBox 6"/>
        <xdr:cNvSpPr txBox="1"/>
      </xdr:nvSpPr>
      <xdr:spPr>
        <a:xfrm>
          <a:off x="7400925" y="86451440"/>
          <a:ext cx="3235325" cy="47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Padang, </a:t>
          </a:r>
          <a:r>
            <a:rPr lang="en-US" sz="1100" baseline="0"/>
            <a:t> 31</a:t>
          </a:r>
          <a:r>
            <a:rPr lang="en-US" sz="1100"/>
            <a:t> Oktober </a:t>
          </a:r>
          <a:r>
            <a:rPr lang="en-US" sz="1100" baseline="0"/>
            <a:t> </a:t>
          </a:r>
          <a:r>
            <a:rPr lang="en-US" sz="1100"/>
            <a:t>2017</a:t>
          </a:r>
          <a:endParaRPr lang="en-US" sz="1100"/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Panitera Pengadilan Tinggi Agama Padang,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>
            <a:effectLst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Drs. H. SYAIFUL ANWAR., MH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NIP. 19560828 198703 1 002</a:t>
          </a:r>
          <a:endParaRPr lang="en-US" sz="1100" b="1"/>
        </a:p>
      </xdr:txBody>
    </xdr:sp>
    <xdr:clientData/>
  </xdr:twoCellAnchor>
  <xdr:twoCellAnchor editAs="oneCell">
    <xdr:from>
      <xdr:col>6</xdr:col>
      <xdr:colOff>365127</xdr:colOff>
      <xdr:row>250</xdr:row>
      <xdr:rowOff>86900</xdr:rowOff>
    </xdr:from>
    <xdr:to>
      <xdr:col>6</xdr:col>
      <xdr:colOff>1301751</xdr:colOff>
      <xdr:row>255</xdr:row>
      <xdr:rowOff>142039</xdr:rowOff>
    </xdr:to>
    <xdr:pic>
      <xdr:nvPicPr>
        <xdr:cNvPr id="11" name="Picture 10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625" y="66268600"/>
          <a:ext cx="936625" cy="1007745"/>
        </a:xfrm>
        <a:prstGeom prst="rect">
          <a:avLst/>
        </a:prstGeom>
      </xdr:spPr>
    </xdr:pic>
    <xdr:clientData/>
  </xdr:twoCellAnchor>
  <xdr:twoCellAnchor editAs="oneCell">
    <xdr:from>
      <xdr:col>5</xdr:col>
      <xdr:colOff>467501</xdr:colOff>
      <xdr:row>253</xdr:row>
      <xdr:rowOff>8044</xdr:rowOff>
    </xdr:from>
    <xdr:to>
      <xdr:col>7</xdr:col>
      <xdr:colOff>288926</xdr:colOff>
      <xdr:row>258</xdr:row>
      <xdr:rowOff>73285</xdr:rowOff>
    </xdr:to>
    <xdr:pic>
      <xdr:nvPicPr>
        <xdr:cNvPr id="13" name="Picture 1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735" y="66761360"/>
          <a:ext cx="2136140" cy="1017905"/>
        </a:xfrm>
        <a:prstGeom prst="rect">
          <a:avLst/>
        </a:prstGeom>
      </xdr:spPr>
    </xdr:pic>
    <xdr:clientData/>
  </xdr:twoCellAnchor>
  <xdr:oneCellAnchor>
    <xdr:from>
      <xdr:col>7</xdr:col>
      <xdr:colOff>365127</xdr:colOff>
      <xdr:row>287</xdr:row>
      <xdr:rowOff>71025</xdr:rowOff>
    </xdr:from>
    <xdr:ext cx="936624" cy="1007639"/>
    <xdr:pic>
      <xdr:nvPicPr>
        <xdr:cNvPr id="15" name="Picture 14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75882500"/>
          <a:ext cx="936625" cy="1007745"/>
        </a:xfrm>
        <a:prstGeom prst="rect">
          <a:avLst/>
        </a:prstGeom>
      </xdr:spPr>
    </xdr:pic>
    <xdr:clientData/>
  </xdr:oneCellAnchor>
  <xdr:oneCellAnchor>
    <xdr:from>
      <xdr:col>4</xdr:col>
      <xdr:colOff>737376</xdr:colOff>
      <xdr:row>287</xdr:row>
      <xdr:rowOff>8044</xdr:rowOff>
    </xdr:from>
    <xdr:ext cx="2136000" cy="1017741"/>
    <xdr:pic>
      <xdr:nvPicPr>
        <xdr:cNvPr id="16" name="Picture 15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135" y="75819635"/>
          <a:ext cx="2136140" cy="1017905"/>
        </a:xfrm>
        <a:prstGeom prst="rect">
          <a:avLst/>
        </a:prstGeom>
      </xdr:spPr>
    </xdr:pic>
    <xdr:clientData/>
  </xdr:oneCellAnchor>
  <xdr:twoCellAnchor editAs="oneCell">
    <xdr:from>
      <xdr:col>6</xdr:col>
      <xdr:colOff>492125</xdr:colOff>
      <xdr:row>357</xdr:row>
      <xdr:rowOff>79375</xdr:rowOff>
    </xdr:from>
    <xdr:to>
      <xdr:col>7</xdr:col>
      <xdr:colOff>797667</xdr:colOff>
      <xdr:row>367</xdr:row>
      <xdr:rowOff>73024</xdr:rowOff>
    </xdr:to>
    <xdr:pic>
      <xdr:nvPicPr>
        <xdr:cNvPr id="8" name="Picture 7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4625" y="94312740"/>
          <a:ext cx="1619885" cy="2193290"/>
        </a:xfrm>
        <a:prstGeom prst="rect">
          <a:avLst/>
        </a:prstGeom>
      </xdr:spPr>
    </xdr:pic>
    <xdr:clientData/>
  </xdr:twoCellAnchor>
  <xdr:twoCellAnchor>
    <xdr:from>
      <xdr:col>6</xdr:col>
      <xdr:colOff>550219</xdr:colOff>
      <xdr:row>358</xdr:row>
      <xdr:rowOff>237773</xdr:rowOff>
    </xdr:from>
    <xdr:to>
      <xdr:col>8</xdr:col>
      <xdr:colOff>2022203</xdr:colOff>
      <xdr:row>374</xdr:row>
      <xdr:rowOff>69610</xdr:rowOff>
    </xdr:to>
    <xdr:sp>
      <xdr:nvSpPr>
        <xdr:cNvPr id="9" name="TextBox 8"/>
        <xdr:cNvSpPr txBox="1"/>
      </xdr:nvSpPr>
      <xdr:spPr>
        <a:xfrm>
          <a:off x="9122410" y="94794705"/>
          <a:ext cx="3796030" cy="3251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Mengetahui :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Ketua Pengadilan Tinggi Agama Padang,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Drs. H. ZEIN AHSAN, M.H.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NIP. 19550826 198203 1 004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79375</xdr:colOff>
      <xdr:row>359</xdr:row>
      <xdr:rowOff>25048</xdr:rowOff>
    </xdr:from>
    <xdr:to>
      <xdr:col>11</xdr:col>
      <xdr:colOff>301625</xdr:colOff>
      <xdr:row>374</xdr:row>
      <xdr:rowOff>183910</xdr:rowOff>
    </xdr:to>
    <xdr:sp>
      <xdr:nvSpPr>
        <xdr:cNvPr id="10" name="TextBox 9"/>
        <xdr:cNvSpPr txBox="1"/>
      </xdr:nvSpPr>
      <xdr:spPr>
        <a:xfrm>
          <a:off x="10975975" y="94905830"/>
          <a:ext cx="3517900" cy="325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Padang, 31 Oktober  2019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>
              <a:latin typeface="Arial" panose="020B0604020202020204" pitchFamily="7" charset="0"/>
              <a:cs typeface="Arial" panose="020B0604020202020204" pitchFamily="7" charset="0"/>
            </a:rPr>
            <a:t>Panitera PTA. Padang,</a:t>
          </a:r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US" sz="12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Drs.H. MISBAHUL MUNIR, SH.,MH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US" sz="1200" b="1">
              <a:latin typeface="Arial" panose="020B0604020202020204" pitchFamily="7" charset="0"/>
              <a:cs typeface="Arial" panose="020B0604020202020204" pitchFamily="7" charset="0"/>
            </a:rPr>
            <a:t>NIP. 19620213 199103 1 006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6</xdr:col>
      <xdr:colOff>345872</xdr:colOff>
      <xdr:row>357</xdr:row>
      <xdr:rowOff>257026</xdr:rowOff>
    </xdr:from>
    <xdr:to>
      <xdr:col>7</xdr:col>
      <xdr:colOff>535889</xdr:colOff>
      <xdr:row>365</xdr:row>
      <xdr:rowOff>77719</xdr:rowOff>
    </xdr:to>
    <xdr:pic>
      <xdr:nvPicPr>
        <xdr:cNvPr id="12" name="Picture 1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940" y="94489905"/>
          <a:ext cx="1504315" cy="1640205"/>
        </a:xfrm>
        <a:prstGeom prst="rect">
          <a:avLst/>
        </a:prstGeom>
      </xdr:spPr>
    </xdr:pic>
    <xdr:clientData/>
  </xdr:twoCellAnchor>
  <xdr:twoCellAnchor editAs="oneCell">
    <xdr:from>
      <xdr:col>5</xdr:col>
      <xdr:colOff>466274</xdr:colOff>
      <xdr:row>358</xdr:row>
      <xdr:rowOff>100251</xdr:rowOff>
    </xdr:from>
    <xdr:to>
      <xdr:col>7</xdr:col>
      <xdr:colOff>685764</xdr:colOff>
      <xdr:row>364</xdr:row>
      <xdr:rowOff>4410</xdr:rowOff>
    </xdr:to>
    <xdr:pic>
      <xdr:nvPicPr>
        <xdr:cNvPr id="14" name="Picture 1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465" y="94656910"/>
          <a:ext cx="2533650" cy="1209040"/>
        </a:xfrm>
        <a:prstGeom prst="rect">
          <a:avLst/>
        </a:prstGeom>
      </xdr:spPr>
    </xdr:pic>
    <xdr:clientData/>
  </xdr:twoCellAnchor>
  <xdr:twoCellAnchor editAs="oneCell">
    <xdr:from>
      <xdr:col>8</xdr:col>
      <xdr:colOff>597262</xdr:colOff>
      <xdr:row>285</xdr:row>
      <xdr:rowOff>254000</xdr:rowOff>
    </xdr:from>
    <xdr:to>
      <xdr:col>11</xdr:col>
      <xdr:colOff>151682</xdr:colOff>
      <xdr:row>292</xdr:row>
      <xdr:rowOff>98253</xdr:rowOff>
    </xdr:to>
    <xdr:pic>
      <xdr:nvPicPr>
        <xdr:cNvPr id="23" name="Picture 2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0" y="75551665"/>
          <a:ext cx="2849880" cy="1348740"/>
        </a:xfrm>
        <a:prstGeom prst="rect">
          <a:avLst/>
        </a:prstGeom>
      </xdr:spPr>
    </xdr:pic>
    <xdr:clientData/>
  </xdr:twoCellAnchor>
  <xdr:oneCellAnchor>
    <xdr:from>
      <xdr:col>7</xdr:col>
      <xdr:colOff>635000</xdr:colOff>
      <xdr:row>281</xdr:row>
      <xdr:rowOff>70835</xdr:rowOff>
    </xdr:from>
    <xdr:ext cx="1460088" cy="1570791"/>
    <xdr:pic>
      <xdr:nvPicPr>
        <xdr:cNvPr id="24" name="Picture 2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1950" y="74177525"/>
          <a:ext cx="1459865" cy="1570990"/>
        </a:xfrm>
        <a:prstGeom prst="rect">
          <a:avLst/>
        </a:prstGeom>
      </xdr:spPr>
    </xdr:pic>
    <xdr:clientData/>
  </xdr:oneCellAnchor>
  <xdr:twoCellAnchor editAs="oneCell">
    <xdr:from>
      <xdr:col>6</xdr:col>
      <xdr:colOff>25762</xdr:colOff>
      <xdr:row>323</xdr:row>
      <xdr:rowOff>301625</xdr:rowOff>
    </xdr:from>
    <xdr:to>
      <xdr:col>8</xdr:col>
      <xdr:colOff>535857</xdr:colOff>
      <xdr:row>330</xdr:row>
      <xdr:rowOff>178686</xdr:rowOff>
    </xdr:to>
    <xdr:pic>
      <xdr:nvPicPr>
        <xdr:cNvPr id="25" name="Picture 2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900" y="85476715"/>
          <a:ext cx="2834005" cy="1343660"/>
        </a:xfrm>
        <a:prstGeom prst="rect">
          <a:avLst/>
        </a:prstGeom>
      </xdr:spPr>
    </xdr:pic>
    <xdr:clientData/>
  </xdr:twoCellAnchor>
  <xdr:oneCellAnchor>
    <xdr:from>
      <xdr:col>8</xdr:col>
      <xdr:colOff>333375</xdr:colOff>
      <xdr:row>323</xdr:row>
      <xdr:rowOff>166085</xdr:rowOff>
    </xdr:from>
    <xdr:ext cx="1460088" cy="1608891"/>
    <xdr:pic>
      <xdr:nvPicPr>
        <xdr:cNvPr id="26" name="Picture 2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85340825"/>
          <a:ext cx="1459865" cy="1609090"/>
        </a:xfrm>
        <a:prstGeom prst="rect">
          <a:avLst/>
        </a:prstGeom>
      </xdr:spPr>
    </xdr:pic>
    <xdr:clientData/>
  </xdr:oneCellAnchor>
  <xdr:twoCellAnchor editAs="oneCell">
    <xdr:from>
      <xdr:col>5</xdr:col>
      <xdr:colOff>740137</xdr:colOff>
      <xdr:row>361</xdr:row>
      <xdr:rowOff>127000</xdr:rowOff>
    </xdr:from>
    <xdr:to>
      <xdr:col>8</xdr:col>
      <xdr:colOff>250107</xdr:colOff>
      <xdr:row>367</xdr:row>
      <xdr:rowOff>337436</xdr:rowOff>
    </xdr:to>
    <xdr:pic>
      <xdr:nvPicPr>
        <xdr:cNvPr id="27" name="Picture 2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50" y="95417640"/>
          <a:ext cx="2834005" cy="1353185"/>
        </a:xfrm>
        <a:prstGeom prst="rect">
          <a:avLst/>
        </a:prstGeom>
      </xdr:spPr>
    </xdr:pic>
    <xdr:clientData/>
  </xdr:twoCellAnchor>
  <xdr:oneCellAnchor>
    <xdr:from>
      <xdr:col>7</xdr:col>
      <xdr:colOff>254000</xdr:colOff>
      <xdr:row>358</xdr:row>
      <xdr:rowOff>166085</xdr:rowOff>
    </xdr:from>
    <xdr:ext cx="1460088" cy="1694616"/>
    <xdr:pic>
      <xdr:nvPicPr>
        <xdr:cNvPr id="28" name="Picture 2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0950" y="94722950"/>
          <a:ext cx="1459865" cy="1694815"/>
        </a:xfrm>
        <a:prstGeom prst="rect">
          <a:avLst/>
        </a:prstGeom>
      </xdr:spPr>
    </xdr:pic>
    <xdr:clientData/>
  </xdr:oneCellAnchor>
  <xdr:twoCellAnchor editAs="oneCell">
    <xdr:from>
      <xdr:col>6</xdr:col>
      <xdr:colOff>105137</xdr:colOff>
      <xdr:row>388</xdr:row>
      <xdr:rowOff>0</xdr:rowOff>
    </xdr:from>
    <xdr:to>
      <xdr:col>8</xdr:col>
      <xdr:colOff>615232</xdr:colOff>
      <xdr:row>392</xdr:row>
      <xdr:rowOff>205144</xdr:rowOff>
    </xdr:to>
    <xdr:pic>
      <xdr:nvPicPr>
        <xdr:cNvPr id="29" name="Picture 2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02281990"/>
          <a:ext cx="2834005" cy="1376680"/>
        </a:xfrm>
        <a:prstGeom prst="rect">
          <a:avLst/>
        </a:prstGeom>
      </xdr:spPr>
    </xdr:pic>
    <xdr:clientData/>
  </xdr:twoCellAnchor>
  <xdr:oneCellAnchor>
    <xdr:from>
      <xdr:col>7</xdr:col>
      <xdr:colOff>650875</xdr:colOff>
      <xdr:row>385</xdr:row>
      <xdr:rowOff>293085</xdr:rowOff>
    </xdr:from>
    <xdr:ext cx="1460088" cy="1570791"/>
    <xdr:pic>
      <xdr:nvPicPr>
        <xdr:cNvPr id="30" name="Picture 2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825" y="101603175"/>
          <a:ext cx="1459865" cy="1570990"/>
        </a:xfrm>
        <a:prstGeom prst="rect">
          <a:avLst/>
        </a:prstGeom>
      </xdr:spPr>
    </xdr:pic>
    <xdr:clientData/>
  </xdr:oneCellAnchor>
  <xdr:twoCellAnchor editAs="oneCell">
    <xdr:from>
      <xdr:col>4</xdr:col>
      <xdr:colOff>828675</xdr:colOff>
      <xdr:row>427</xdr:row>
      <xdr:rowOff>121920</xdr:rowOff>
    </xdr:from>
    <xdr:to>
      <xdr:col>7</xdr:col>
      <xdr:colOff>221170</xdr:colOff>
      <xdr:row>434</xdr:row>
      <xdr:rowOff>113281</xdr:rowOff>
    </xdr:to>
    <xdr:pic>
      <xdr:nvPicPr>
        <xdr:cNvPr id="31" name="Picture 3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14348260"/>
          <a:ext cx="2840355" cy="1353185"/>
        </a:xfrm>
        <a:prstGeom prst="rect">
          <a:avLst/>
        </a:prstGeom>
      </xdr:spPr>
    </xdr:pic>
    <xdr:clientData/>
  </xdr:twoCellAnchor>
  <xdr:oneCellAnchor>
    <xdr:from>
      <xdr:col>5</xdr:col>
      <xdr:colOff>666750</xdr:colOff>
      <xdr:row>425</xdr:row>
      <xdr:rowOff>71755</xdr:rowOff>
    </xdr:from>
    <xdr:ext cx="1460088" cy="1599366"/>
    <xdr:pic>
      <xdr:nvPicPr>
        <xdr:cNvPr id="32" name="Picture 3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13593245"/>
          <a:ext cx="1459865" cy="1598930"/>
        </a:xfrm>
        <a:prstGeom prst="rect">
          <a:avLst/>
        </a:prstGeom>
      </xdr:spPr>
    </xdr:pic>
    <xdr:clientData/>
  </xdr:oneCellAnchor>
  <xdr:twoCellAnchor editAs="oneCell">
    <xdr:from>
      <xdr:col>4</xdr:col>
      <xdr:colOff>525780</xdr:colOff>
      <xdr:row>459</xdr:row>
      <xdr:rowOff>371475</xdr:rowOff>
    </xdr:from>
    <xdr:to>
      <xdr:col>6</xdr:col>
      <xdr:colOff>1232725</xdr:colOff>
      <xdr:row>465</xdr:row>
      <xdr:rowOff>4061</xdr:rowOff>
    </xdr:to>
    <xdr:pic>
      <xdr:nvPicPr>
        <xdr:cNvPr id="33" name="Picture 3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680" y="123132215"/>
          <a:ext cx="2840355" cy="1346835"/>
        </a:xfrm>
        <a:prstGeom prst="rect">
          <a:avLst/>
        </a:prstGeom>
      </xdr:spPr>
    </xdr:pic>
    <xdr:clientData/>
  </xdr:twoCellAnchor>
  <xdr:oneCellAnchor>
    <xdr:from>
      <xdr:col>5</xdr:col>
      <xdr:colOff>675005</xdr:colOff>
      <xdr:row>461</xdr:row>
      <xdr:rowOff>27940</xdr:rowOff>
    </xdr:from>
    <xdr:ext cx="1460088" cy="1627941"/>
    <xdr:pic>
      <xdr:nvPicPr>
        <xdr:cNvPr id="34" name="Picture 3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7380" y="123550680"/>
          <a:ext cx="1459865" cy="1627505"/>
        </a:xfrm>
        <a:prstGeom prst="rect">
          <a:avLst/>
        </a:prstGeom>
      </xdr:spPr>
    </xdr:pic>
    <xdr:clientData/>
  </xdr:oneCellAnchor>
  <xdr:twoCellAnchor editAs="oneCell">
    <xdr:from>
      <xdr:col>7</xdr:col>
      <xdr:colOff>39689</xdr:colOff>
      <xdr:row>32</xdr:row>
      <xdr:rowOff>47625</xdr:rowOff>
    </xdr:from>
    <xdr:to>
      <xdr:col>8</xdr:col>
      <xdr:colOff>93105</xdr:colOff>
      <xdr:row>37</xdr:row>
      <xdr:rowOff>79430</xdr:rowOff>
    </xdr:to>
    <xdr:pic>
      <xdr:nvPicPr>
        <xdr:cNvPr id="35" name="Picture 3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6320" y="8629650"/>
          <a:ext cx="1062990" cy="1146175"/>
        </a:xfrm>
        <a:prstGeom prst="rect">
          <a:avLst/>
        </a:prstGeom>
      </xdr:spPr>
    </xdr:pic>
    <xdr:clientData/>
  </xdr:twoCellAnchor>
  <xdr:twoCellAnchor editAs="oneCell">
    <xdr:from>
      <xdr:col>7</xdr:col>
      <xdr:colOff>456541</xdr:colOff>
      <xdr:row>26</xdr:row>
      <xdr:rowOff>159585</xdr:rowOff>
    </xdr:from>
    <xdr:to>
      <xdr:col>8</xdr:col>
      <xdr:colOff>936625</xdr:colOff>
      <xdr:row>32</xdr:row>
      <xdr:rowOff>12142</xdr:rowOff>
    </xdr:to>
    <xdr:pic>
      <xdr:nvPicPr>
        <xdr:cNvPr id="36" name="Picture 3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880" y="7703185"/>
          <a:ext cx="1490345" cy="890905"/>
        </a:xfrm>
        <a:prstGeom prst="rect">
          <a:avLst/>
        </a:prstGeom>
      </xdr:spPr>
    </xdr:pic>
    <xdr:clientData/>
  </xdr:twoCellAnchor>
  <xdr:twoCellAnchor editAs="oneCell">
    <xdr:from>
      <xdr:col>5</xdr:col>
      <xdr:colOff>976313</xdr:colOff>
      <xdr:row>61</xdr:row>
      <xdr:rowOff>218281</xdr:rowOff>
    </xdr:from>
    <xdr:to>
      <xdr:col>6</xdr:col>
      <xdr:colOff>1041636</xdr:colOff>
      <xdr:row>67</xdr:row>
      <xdr:rowOff>43975</xdr:rowOff>
    </xdr:to>
    <xdr:pic>
      <xdr:nvPicPr>
        <xdr:cNvPr id="39" name="Picture 38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370" y="16943705"/>
          <a:ext cx="1065530" cy="1153160"/>
        </a:xfrm>
        <a:prstGeom prst="rect">
          <a:avLst/>
        </a:prstGeom>
      </xdr:spPr>
    </xdr:pic>
    <xdr:clientData/>
  </xdr:twoCellAnchor>
  <xdr:twoCellAnchor editAs="oneCell">
    <xdr:from>
      <xdr:col>6</xdr:col>
      <xdr:colOff>47759</xdr:colOff>
      <xdr:row>56</xdr:row>
      <xdr:rowOff>20680</xdr:rowOff>
    </xdr:from>
    <xdr:to>
      <xdr:col>7</xdr:col>
      <xdr:colOff>225425</xdr:colOff>
      <xdr:row>59</xdr:row>
      <xdr:rowOff>16377</xdr:rowOff>
    </xdr:to>
    <xdr:pic>
      <xdr:nvPicPr>
        <xdr:cNvPr id="40" name="Picture 39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15222220"/>
          <a:ext cx="1492250" cy="85280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101</xdr:row>
      <xdr:rowOff>120650</xdr:rowOff>
    </xdr:from>
    <xdr:to>
      <xdr:col>7</xdr:col>
      <xdr:colOff>4998</xdr:colOff>
      <xdr:row>107</xdr:row>
      <xdr:rowOff>123880</xdr:rowOff>
    </xdr:to>
    <xdr:pic>
      <xdr:nvPicPr>
        <xdr:cNvPr id="41" name="Picture 4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500" y="2729166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7</xdr:col>
      <xdr:colOff>6350</xdr:colOff>
      <xdr:row>99</xdr:row>
      <xdr:rowOff>182245</xdr:rowOff>
    </xdr:from>
    <xdr:to>
      <xdr:col>8</xdr:col>
      <xdr:colOff>488816</xdr:colOff>
      <xdr:row>104</xdr:row>
      <xdr:rowOff>90946</xdr:rowOff>
    </xdr:to>
    <xdr:pic>
      <xdr:nvPicPr>
        <xdr:cNvPr id="42" name="Picture 41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26980515"/>
          <a:ext cx="1491615" cy="852805"/>
        </a:xfrm>
        <a:prstGeom prst="rect">
          <a:avLst/>
        </a:prstGeom>
      </xdr:spPr>
    </xdr:pic>
    <xdr:clientData/>
  </xdr:twoCellAnchor>
  <xdr:twoCellAnchor editAs="oneCell">
    <xdr:from>
      <xdr:col>7</xdr:col>
      <xdr:colOff>475615</xdr:colOff>
      <xdr:row>127</xdr:row>
      <xdr:rowOff>174625</xdr:rowOff>
    </xdr:from>
    <xdr:to>
      <xdr:col>8</xdr:col>
      <xdr:colOff>534588</xdr:colOff>
      <xdr:row>130</xdr:row>
      <xdr:rowOff>320730</xdr:rowOff>
    </xdr:to>
    <xdr:pic>
      <xdr:nvPicPr>
        <xdr:cNvPr id="43" name="Picture 42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2565" y="33765490"/>
          <a:ext cx="1068070" cy="1146175"/>
        </a:xfrm>
        <a:prstGeom prst="rect">
          <a:avLst/>
        </a:prstGeom>
      </xdr:spPr>
    </xdr:pic>
    <xdr:clientData/>
  </xdr:twoCellAnchor>
  <xdr:twoCellAnchor editAs="oneCell">
    <xdr:from>
      <xdr:col>5</xdr:col>
      <xdr:colOff>880745</xdr:colOff>
      <xdr:row>135</xdr:row>
      <xdr:rowOff>153035</xdr:rowOff>
    </xdr:from>
    <xdr:to>
      <xdr:col>7</xdr:col>
      <xdr:colOff>58286</xdr:colOff>
      <xdr:row>139</xdr:row>
      <xdr:rowOff>129681</xdr:rowOff>
    </xdr:to>
    <xdr:pic>
      <xdr:nvPicPr>
        <xdr:cNvPr id="44" name="Picture 43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120" y="36268025"/>
          <a:ext cx="1491615" cy="871855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173</xdr:row>
      <xdr:rowOff>288925</xdr:rowOff>
    </xdr:from>
    <xdr:to>
      <xdr:col>7</xdr:col>
      <xdr:colOff>144698</xdr:colOff>
      <xdr:row>179</xdr:row>
      <xdr:rowOff>158805</xdr:rowOff>
    </xdr:to>
    <xdr:pic>
      <xdr:nvPicPr>
        <xdr:cNvPr id="45" name="Picture 4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6200" y="4624324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6</xdr:col>
      <xdr:colOff>1165225</xdr:colOff>
      <xdr:row>171</xdr:row>
      <xdr:rowOff>264795</xdr:rowOff>
    </xdr:from>
    <xdr:to>
      <xdr:col>8</xdr:col>
      <xdr:colOff>333241</xdr:colOff>
      <xdr:row>174</xdr:row>
      <xdr:rowOff>136666</xdr:rowOff>
    </xdr:to>
    <xdr:pic>
      <xdr:nvPicPr>
        <xdr:cNvPr id="46" name="Picture 45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7725" y="45552360"/>
          <a:ext cx="1491615" cy="852805"/>
        </a:xfrm>
        <a:prstGeom prst="rect">
          <a:avLst/>
        </a:prstGeom>
      </xdr:spPr>
    </xdr:pic>
    <xdr:clientData/>
  </xdr:twoCellAnchor>
  <xdr:twoCellAnchor editAs="oneCell">
    <xdr:from>
      <xdr:col>5</xdr:col>
      <xdr:colOff>896620</xdr:colOff>
      <xdr:row>209</xdr:row>
      <xdr:rowOff>55245</xdr:rowOff>
    </xdr:from>
    <xdr:to>
      <xdr:col>6</xdr:col>
      <xdr:colOff>961943</xdr:colOff>
      <xdr:row>213</xdr:row>
      <xdr:rowOff>20375</xdr:rowOff>
    </xdr:to>
    <xdr:pic>
      <xdr:nvPicPr>
        <xdr:cNvPr id="47" name="Picture 46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8995" y="5518213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6</xdr:col>
      <xdr:colOff>650875</xdr:colOff>
      <xdr:row>214</xdr:row>
      <xdr:rowOff>29845</xdr:rowOff>
    </xdr:from>
    <xdr:to>
      <xdr:col>7</xdr:col>
      <xdr:colOff>828541</xdr:colOff>
      <xdr:row>218</xdr:row>
      <xdr:rowOff>120791</xdr:rowOff>
    </xdr:to>
    <xdr:pic>
      <xdr:nvPicPr>
        <xdr:cNvPr id="48" name="Picture 47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375" y="56426735"/>
          <a:ext cx="1491615" cy="852805"/>
        </a:xfrm>
        <a:prstGeom prst="rect">
          <a:avLst/>
        </a:prstGeom>
      </xdr:spPr>
    </xdr:pic>
    <xdr:clientData/>
  </xdr:twoCellAnchor>
  <xdr:twoCellAnchor editAs="oneCell">
    <xdr:from>
      <xdr:col>5</xdr:col>
      <xdr:colOff>754062</xdr:colOff>
      <xdr:row>247</xdr:row>
      <xdr:rowOff>238125</xdr:rowOff>
    </xdr:from>
    <xdr:to>
      <xdr:col>6</xdr:col>
      <xdr:colOff>819385</xdr:colOff>
      <xdr:row>254</xdr:row>
      <xdr:rowOff>82605</xdr:rowOff>
    </xdr:to>
    <xdr:pic>
      <xdr:nvPicPr>
        <xdr:cNvPr id="49" name="Picture 48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120" y="65864740"/>
          <a:ext cx="1065530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831850</xdr:colOff>
      <xdr:row>249</xdr:row>
      <xdr:rowOff>125095</xdr:rowOff>
    </xdr:from>
    <xdr:to>
      <xdr:col>8</xdr:col>
      <xdr:colOff>1454</xdr:colOff>
      <xdr:row>254</xdr:row>
      <xdr:rowOff>90946</xdr:rowOff>
    </xdr:to>
    <xdr:pic>
      <xdr:nvPicPr>
        <xdr:cNvPr id="50" name="Picture 49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4350" y="66182240"/>
          <a:ext cx="1493520" cy="852805"/>
        </a:xfrm>
        <a:prstGeom prst="rect">
          <a:avLst/>
        </a:prstGeom>
      </xdr:spPr>
    </xdr:pic>
    <xdr:clientData/>
  </xdr:twoCellAnchor>
  <xdr:twoCellAnchor editAs="oneCell">
    <xdr:from>
      <xdr:col>8</xdr:col>
      <xdr:colOff>1690370</xdr:colOff>
      <xdr:row>280</xdr:row>
      <xdr:rowOff>118745</xdr:rowOff>
    </xdr:from>
    <xdr:to>
      <xdr:col>10</xdr:col>
      <xdr:colOff>69768</xdr:colOff>
      <xdr:row>284</xdr:row>
      <xdr:rowOff>74350</xdr:rowOff>
    </xdr:to>
    <xdr:pic>
      <xdr:nvPicPr>
        <xdr:cNvPr id="51" name="Picture 5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970" y="7389241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5</xdr:col>
      <xdr:colOff>841375</xdr:colOff>
      <xdr:row>320</xdr:row>
      <xdr:rowOff>31750</xdr:rowOff>
    </xdr:from>
    <xdr:to>
      <xdr:col>6</xdr:col>
      <xdr:colOff>906698</xdr:colOff>
      <xdr:row>324</xdr:row>
      <xdr:rowOff>3230</xdr:rowOff>
    </xdr:to>
    <xdr:pic>
      <xdr:nvPicPr>
        <xdr:cNvPr id="53" name="Picture 52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750" y="84349590"/>
          <a:ext cx="1064895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412883</xdr:colOff>
      <xdr:row>318</xdr:row>
      <xdr:rowOff>242929</xdr:rowOff>
    </xdr:from>
    <xdr:to>
      <xdr:col>7</xdr:col>
      <xdr:colOff>590549</xdr:colOff>
      <xdr:row>321</xdr:row>
      <xdr:rowOff>238624</xdr:rowOff>
    </xdr:to>
    <xdr:pic>
      <xdr:nvPicPr>
        <xdr:cNvPr id="54" name="Picture 53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250" y="83893660"/>
          <a:ext cx="1491615" cy="852805"/>
        </a:xfrm>
        <a:prstGeom prst="rect">
          <a:avLst/>
        </a:prstGeom>
      </xdr:spPr>
    </xdr:pic>
    <xdr:clientData/>
  </xdr:twoCellAnchor>
  <xdr:twoCellAnchor editAs="oneCell">
    <xdr:from>
      <xdr:col>4</xdr:col>
      <xdr:colOff>118110</xdr:colOff>
      <xdr:row>387</xdr:row>
      <xdr:rowOff>87630</xdr:rowOff>
    </xdr:from>
    <xdr:to>
      <xdr:col>5</xdr:col>
      <xdr:colOff>50083</xdr:colOff>
      <xdr:row>391</xdr:row>
      <xdr:rowOff>31594</xdr:rowOff>
    </xdr:to>
    <xdr:pic>
      <xdr:nvPicPr>
        <xdr:cNvPr id="55" name="Picture 5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7010" y="102045770"/>
          <a:ext cx="1064895" cy="1143635"/>
        </a:xfrm>
        <a:prstGeom prst="rect">
          <a:avLst/>
        </a:prstGeom>
      </xdr:spPr>
    </xdr:pic>
    <xdr:clientData/>
  </xdr:twoCellAnchor>
  <xdr:twoCellAnchor editAs="oneCell">
    <xdr:from>
      <xdr:col>6</xdr:col>
      <xdr:colOff>1166495</xdr:colOff>
      <xdr:row>353</xdr:row>
      <xdr:rowOff>222250</xdr:rowOff>
    </xdr:from>
    <xdr:to>
      <xdr:col>7</xdr:col>
      <xdr:colOff>917493</xdr:colOff>
      <xdr:row>357</xdr:row>
      <xdr:rowOff>206430</xdr:rowOff>
    </xdr:to>
    <xdr:pic>
      <xdr:nvPicPr>
        <xdr:cNvPr id="57" name="Picture 56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8995" y="9329356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6</xdr:col>
      <xdr:colOff>1285240</xdr:colOff>
      <xdr:row>353</xdr:row>
      <xdr:rowOff>179070</xdr:rowOff>
    </xdr:from>
    <xdr:to>
      <xdr:col>8</xdr:col>
      <xdr:colOff>453256</xdr:colOff>
      <xdr:row>356</xdr:row>
      <xdr:rowOff>60466</xdr:rowOff>
    </xdr:to>
    <xdr:pic>
      <xdr:nvPicPr>
        <xdr:cNvPr id="58" name="Picture 57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7740" y="93250385"/>
          <a:ext cx="1491615" cy="852805"/>
        </a:xfrm>
        <a:prstGeom prst="rect">
          <a:avLst/>
        </a:prstGeom>
      </xdr:spPr>
    </xdr:pic>
    <xdr:clientData/>
  </xdr:twoCellAnchor>
  <xdr:twoCellAnchor>
    <xdr:from>
      <xdr:col>4</xdr:col>
      <xdr:colOff>831272</xdr:colOff>
      <xdr:row>134</xdr:row>
      <xdr:rowOff>292619</xdr:rowOff>
    </xdr:from>
    <xdr:to>
      <xdr:col>6</xdr:col>
      <xdr:colOff>630613</xdr:colOff>
      <xdr:row>144</xdr:row>
      <xdr:rowOff>26554</xdr:rowOff>
    </xdr:to>
    <xdr:grpSp>
      <xdr:nvGrpSpPr>
        <xdr:cNvPr id="2" name="Group 1"/>
        <xdr:cNvGrpSpPr/>
      </xdr:nvGrpSpPr>
      <xdr:grpSpPr>
        <a:xfrm>
          <a:off x="7270115" y="36073715"/>
          <a:ext cx="1932940" cy="1915160"/>
          <a:chOff x="0" y="0"/>
          <a:chExt cx="1928613" cy="1744035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394335</xdr:colOff>
      <xdr:row>23</xdr:row>
      <xdr:rowOff>320675</xdr:rowOff>
    </xdr:from>
    <xdr:to>
      <xdr:col>7</xdr:col>
      <xdr:colOff>125730</xdr:colOff>
      <xdr:row>30</xdr:row>
      <xdr:rowOff>177165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17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7966710" y="6883400"/>
          <a:ext cx="2045970" cy="14947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1057679</xdr:colOff>
      <xdr:row>26</xdr:row>
      <xdr:rowOff>138025</xdr:rowOff>
    </xdr:from>
    <xdr:to>
      <xdr:col>6</xdr:col>
      <xdr:colOff>968722</xdr:colOff>
      <xdr:row>37</xdr:row>
      <xdr:rowOff>54091</xdr:rowOff>
    </xdr:to>
    <xdr:grpSp>
      <xdr:nvGrpSpPr>
        <xdr:cNvPr id="17" name="Group 16"/>
        <xdr:cNvGrpSpPr/>
      </xdr:nvGrpSpPr>
      <xdr:grpSpPr>
        <a:xfrm>
          <a:off x="7496175" y="7681595"/>
          <a:ext cx="2044700" cy="2068830"/>
          <a:chOff x="-403497" y="-317082"/>
          <a:chExt cx="2117060" cy="2136869"/>
        </a:xfrm>
      </xdr:grpSpPr>
      <xdr:pic>
        <xdr:nvPicPr>
          <xdr:cNvPr id="18" name="Picture 17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9108" y="511687"/>
            <a:ext cx="1354455" cy="1308100"/>
          </a:xfrm>
          <a:prstGeom prst="rect">
            <a:avLst/>
          </a:prstGeom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632748</xdr:colOff>
      <xdr:row>59</xdr:row>
      <xdr:rowOff>259656</xdr:rowOff>
    </xdr:from>
    <xdr:to>
      <xdr:col>7</xdr:col>
      <xdr:colOff>68580</xdr:colOff>
      <xdr:row>66</xdr:row>
      <xdr:rowOff>123420</xdr:rowOff>
    </xdr:to>
    <xdr:grpSp>
      <xdr:nvGrpSpPr>
        <xdr:cNvPr id="20" name="Group 19"/>
        <xdr:cNvGrpSpPr/>
      </xdr:nvGrpSpPr>
      <xdr:grpSpPr>
        <a:xfrm>
          <a:off x="8204835" y="16318230"/>
          <a:ext cx="1750695" cy="1667510"/>
          <a:chOff x="-403497" y="-317082"/>
          <a:chExt cx="2332110" cy="2073256"/>
        </a:xfrm>
      </xdr:grpSpPr>
      <xdr:pic>
        <xdr:nvPicPr>
          <xdr:cNvPr id="21" name="Picture 20"/>
          <xdr:cNvPicPr>
            <a:picLocks noChangeAspect="1"/>
          </xdr:cNvPicPr>
        </xdr:nvPicPr>
        <xdr:blipFill>
          <a:blip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643225</xdr:colOff>
      <xdr:row>61</xdr:row>
      <xdr:rowOff>24216</xdr:rowOff>
    </xdr:from>
    <xdr:to>
      <xdr:col>7</xdr:col>
      <xdr:colOff>492904</xdr:colOff>
      <xdr:row>72</xdr:row>
      <xdr:rowOff>180599</xdr:rowOff>
    </xdr:to>
    <xdr:pic>
      <xdr:nvPicPr>
        <xdr:cNvPr id="37" name="Picture 12" descr="IMG20220311153838-removebg-preview (1)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5400000">
          <a:off x="7455535" y="16376015"/>
          <a:ext cx="2550160" cy="3297555"/>
        </a:xfrm>
        <a:prstGeom prst="rect">
          <a:avLst/>
        </a:prstGeom>
      </xdr:spPr>
    </xdr:pic>
    <xdr:clientData/>
  </xdr:twoCellAnchor>
  <xdr:twoCellAnchor>
    <xdr:from>
      <xdr:col>6</xdr:col>
      <xdr:colOff>318770</xdr:colOff>
      <xdr:row>22</xdr:row>
      <xdr:rowOff>173779</xdr:rowOff>
    </xdr:from>
    <xdr:to>
      <xdr:col>8</xdr:col>
      <xdr:colOff>654685</xdr:colOff>
      <xdr:row>31</xdr:row>
      <xdr:rowOff>42756</xdr:rowOff>
    </xdr:to>
    <xdr:pic>
      <xdr:nvPicPr>
        <xdr:cNvPr id="38" name="Picture 12" descr="IMG20220311153838-removebg-preview (1)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5400000">
          <a:off x="9276715" y="6160135"/>
          <a:ext cx="1888490" cy="2660015"/>
        </a:xfrm>
        <a:prstGeom prst="rect">
          <a:avLst/>
        </a:prstGeom>
      </xdr:spPr>
    </xdr:pic>
    <xdr:clientData/>
  </xdr:twoCellAnchor>
  <xdr:twoCellAnchor>
    <xdr:from>
      <xdr:col>5</xdr:col>
      <xdr:colOff>112566</xdr:colOff>
      <xdr:row>134</xdr:row>
      <xdr:rowOff>129886</xdr:rowOff>
    </xdr:from>
    <xdr:to>
      <xdr:col>7</xdr:col>
      <xdr:colOff>124285</xdr:colOff>
      <xdr:row>142</xdr:row>
      <xdr:rowOff>106564</xdr:rowOff>
    </xdr:to>
    <xdr:pic>
      <xdr:nvPicPr>
        <xdr:cNvPr id="59" name="Picture 2"/>
        <xdr:cNvPicPr>
          <a:picLocks noChangeAspect="1" noChangeArrowheads="1"/>
        </xdr:cNvPicPr>
      </xdr:nvPicPr>
      <xdr:blipFill>
        <a:blip r:embed="rId17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7684770" y="35911155"/>
          <a:ext cx="2326005" cy="17767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273050</xdr:colOff>
      <xdr:row>95</xdr:row>
      <xdr:rowOff>11430</xdr:rowOff>
    </xdr:from>
    <xdr:to>
      <xdr:col>8</xdr:col>
      <xdr:colOff>846455</xdr:colOff>
      <xdr:row>102</xdr:row>
      <xdr:rowOff>136525</xdr:rowOff>
    </xdr:to>
    <xdr:pic>
      <xdr:nvPicPr>
        <xdr:cNvPr id="52" name="Gambar 2" descr="ttd ketua pelmizar (3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845550" y="25694005"/>
          <a:ext cx="2897505" cy="1804035"/>
        </a:xfrm>
        <a:prstGeom prst="rect">
          <a:avLst/>
        </a:prstGeom>
      </xdr:spPr>
    </xdr:pic>
    <xdr:clientData/>
  </xdr:twoCellAnchor>
  <xdr:twoCellAnchor>
    <xdr:from>
      <xdr:col>5</xdr:col>
      <xdr:colOff>682625</xdr:colOff>
      <xdr:row>97</xdr:row>
      <xdr:rowOff>115570</xdr:rowOff>
    </xdr:from>
    <xdr:to>
      <xdr:col>7</xdr:col>
      <xdr:colOff>952500</xdr:colOff>
      <xdr:row>100</xdr:row>
      <xdr:rowOff>87630</xdr:rowOff>
    </xdr:to>
    <xdr:pic>
      <xdr:nvPicPr>
        <xdr:cNvPr id="56" name="Gambar 1" descr="Panitera syafruddin new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255000" y="26464895"/>
          <a:ext cx="2584450" cy="603250"/>
        </a:xfrm>
        <a:prstGeom prst="rect">
          <a:avLst/>
        </a:prstGeom>
      </xdr:spPr>
    </xdr:pic>
    <xdr:clientData/>
  </xdr:twoCellAnchor>
  <xdr:twoCellAnchor>
    <xdr:from>
      <xdr:col>6</xdr:col>
      <xdr:colOff>694690</xdr:colOff>
      <xdr:row>93</xdr:row>
      <xdr:rowOff>253365</xdr:rowOff>
    </xdr:from>
    <xdr:to>
      <xdr:col>8</xdr:col>
      <xdr:colOff>9525</xdr:colOff>
      <xdr:row>103</xdr:row>
      <xdr:rowOff>49530</xdr:rowOff>
    </xdr:to>
    <xdr:pic>
      <xdr:nvPicPr>
        <xdr:cNvPr id="60" name="Picture 29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190" y="25412065"/>
          <a:ext cx="1638935" cy="2189480"/>
        </a:xfrm>
        <a:prstGeom prst="rect">
          <a:avLst/>
        </a:prstGeom>
      </xdr:spPr>
    </xdr:pic>
    <xdr:clientData/>
  </xdr:twoCellAnchor>
  <xdr:twoCellAnchor>
    <xdr:from>
      <xdr:col>4</xdr:col>
      <xdr:colOff>1083945</xdr:colOff>
      <xdr:row>134</xdr:row>
      <xdr:rowOff>125730</xdr:rowOff>
    </xdr:from>
    <xdr:to>
      <xdr:col>7</xdr:col>
      <xdr:colOff>220345</xdr:colOff>
      <xdr:row>136</xdr:row>
      <xdr:rowOff>81280</xdr:rowOff>
    </xdr:to>
    <xdr:pic>
      <xdr:nvPicPr>
        <xdr:cNvPr id="61" name="Gambar 1" descr="Panitera syafruddin new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522845" y="35907345"/>
          <a:ext cx="2584450" cy="603250"/>
        </a:xfrm>
        <a:prstGeom prst="rect">
          <a:avLst/>
        </a:prstGeom>
      </xdr:spPr>
    </xdr:pic>
    <xdr:clientData/>
  </xdr:twoCellAnchor>
  <xdr:twoCellAnchor>
    <xdr:from>
      <xdr:col>5</xdr:col>
      <xdr:colOff>628650</xdr:colOff>
      <xdr:row>174</xdr:row>
      <xdr:rowOff>128905</xdr:rowOff>
    </xdr:from>
    <xdr:to>
      <xdr:col>7</xdr:col>
      <xdr:colOff>898525</xdr:colOff>
      <xdr:row>177</xdr:row>
      <xdr:rowOff>151130</xdr:rowOff>
    </xdr:to>
    <xdr:pic>
      <xdr:nvPicPr>
        <xdr:cNvPr id="62" name="Gambar 1" descr="Panitera syafruddin new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201025" y="46397545"/>
          <a:ext cx="2584450" cy="603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1485576</xdr:colOff>
      <xdr:row>122</xdr:row>
      <xdr:rowOff>150183</xdr:rowOff>
    </xdr:from>
    <xdr:to>
      <xdr:col>11</xdr:col>
      <xdr:colOff>185442</xdr:colOff>
      <xdr:row>126</xdr:row>
      <xdr:rowOff>204169</xdr:rowOff>
    </xdr:to>
    <xdr:pic>
      <xdr:nvPicPr>
        <xdr:cNvPr id="21" name="Picture 20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4540" y="27370405"/>
          <a:ext cx="2195830" cy="968375"/>
        </a:xfrm>
        <a:prstGeom prst="rect">
          <a:avLst/>
        </a:prstGeom>
      </xdr:spPr>
    </xdr:pic>
    <xdr:clientData/>
  </xdr:twoCellAnchor>
  <xdr:twoCellAnchor editAs="oneCell">
    <xdr:from>
      <xdr:col>9</xdr:col>
      <xdr:colOff>714449</xdr:colOff>
      <xdr:row>28</xdr:row>
      <xdr:rowOff>24436</xdr:rowOff>
    </xdr:from>
    <xdr:to>
      <xdr:col>9</xdr:col>
      <xdr:colOff>1845095</xdr:colOff>
      <xdr:row>34</xdr:row>
      <xdr:rowOff>88179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6529705"/>
          <a:ext cx="1130300" cy="1187450"/>
        </a:xfrm>
        <a:prstGeom prst="rect">
          <a:avLst/>
        </a:prstGeom>
      </xdr:spPr>
    </xdr:pic>
    <xdr:clientData/>
  </xdr:twoCellAnchor>
  <xdr:twoCellAnchor editAs="oneCell">
    <xdr:from>
      <xdr:col>9</xdr:col>
      <xdr:colOff>400310</xdr:colOff>
      <xdr:row>29</xdr:row>
      <xdr:rowOff>48286</xdr:rowOff>
    </xdr:from>
    <xdr:to>
      <xdr:col>9</xdr:col>
      <xdr:colOff>2477772</xdr:colOff>
      <xdr:row>34</xdr:row>
      <xdr:rowOff>75759</xdr:rowOff>
    </xdr:to>
    <xdr:pic>
      <xdr:nvPicPr>
        <xdr:cNvPr id="13" name="Picture 12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6744335"/>
          <a:ext cx="2077720" cy="960755"/>
        </a:xfrm>
        <a:prstGeom prst="rect">
          <a:avLst/>
        </a:prstGeom>
      </xdr:spPr>
    </xdr:pic>
    <xdr:clientData/>
  </xdr:twoCellAnchor>
  <xdr:twoCellAnchor editAs="oneCell">
    <xdr:from>
      <xdr:col>12</xdr:col>
      <xdr:colOff>155030</xdr:colOff>
      <xdr:row>261</xdr:row>
      <xdr:rowOff>187702</xdr:rowOff>
    </xdr:from>
    <xdr:to>
      <xdr:col>15</xdr:col>
      <xdr:colOff>184340</xdr:colOff>
      <xdr:row>267</xdr:row>
      <xdr:rowOff>139602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8090" y="58299985"/>
          <a:ext cx="2829560" cy="1332865"/>
        </a:xfrm>
        <a:prstGeom prst="rect">
          <a:avLst/>
        </a:prstGeom>
      </xdr:spPr>
    </xdr:pic>
    <xdr:clientData/>
  </xdr:twoCellAnchor>
  <xdr:oneCellAnchor>
    <xdr:from>
      <xdr:col>9</xdr:col>
      <xdr:colOff>1306285</xdr:colOff>
      <xdr:row>270</xdr:row>
      <xdr:rowOff>95250</xdr:rowOff>
    </xdr:from>
    <xdr:ext cx="1460088" cy="1570791"/>
    <xdr:pic>
      <xdr:nvPicPr>
        <xdr:cNvPr id="18" name="Picture 1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5470" y="6029388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11</xdr:col>
      <xdr:colOff>223066</xdr:colOff>
      <xdr:row>303</xdr:row>
      <xdr:rowOff>174096</xdr:rowOff>
    </xdr:from>
    <xdr:to>
      <xdr:col>14</xdr:col>
      <xdr:colOff>21054</xdr:colOff>
      <xdr:row>311</xdr:row>
      <xdr:rowOff>174982</xdr:rowOff>
    </xdr:to>
    <xdr:pic>
      <xdr:nvPicPr>
        <xdr:cNvPr id="19" name="Picture 1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7835" y="67689730"/>
          <a:ext cx="2827020" cy="1353185"/>
        </a:xfrm>
        <a:prstGeom prst="rect">
          <a:avLst/>
        </a:prstGeom>
      </xdr:spPr>
    </xdr:pic>
    <xdr:clientData/>
  </xdr:twoCellAnchor>
  <xdr:oneCellAnchor>
    <xdr:from>
      <xdr:col>9</xdr:col>
      <xdr:colOff>2435678</xdr:colOff>
      <xdr:row>305</xdr:row>
      <xdr:rowOff>27215</xdr:rowOff>
    </xdr:from>
    <xdr:ext cx="1460088" cy="1570791"/>
    <xdr:pic>
      <xdr:nvPicPr>
        <xdr:cNvPr id="20" name="Picture 19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68018660"/>
          <a:ext cx="1460500" cy="1570990"/>
        </a:xfrm>
        <a:prstGeom prst="rect">
          <a:avLst/>
        </a:prstGeom>
      </xdr:spPr>
    </xdr:pic>
    <xdr:clientData/>
  </xdr:oneCellAnchor>
  <xdr:twoCellAnchor editAs="oneCell">
    <xdr:from>
      <xdr:col>11</xdr:col>
      <xdr:colOff>223065</xdr:colOff>
      <xdr:row>338</xdr:row>
      <xdr:rowOff>38023</xdr:rowOff>
    </xdr:from>
    <xdr:to>
      <xdr:col>14</xdr:col>
      <xdr:colOff>21053</xdr:colOff>
      <xdr:row>345</xdr:row>
      <xdr:rowOff>57959</xdr:rowOff>
    </xdr:to>
    <xdr:pic>
      <xdr:nvPicPr>
        <xdr:cNvPr id="22" name="Picture 2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7835" y="74535030"/>
          <a:ext cx="2827020" cy="1353820"/>
        </a:xfrm>
        <a:prstGeom prst="rect">
          <a:avLst/>
        </a:prstGeom>
      </xdr:spPr>
    </xdr:pic>
    <xdr:clientData/>
  </xdr:twoCellAnchor>
  <xdr:oneCellAnchor>
    <xdr:from>
      <xdr:col>15</xdr:col>
      <xdr:colOff>598714</xdr:colOff>
      <xdr:row>335</xdr:row>
      <xdr:rowOff>68036</xdr:rowOff>
    </xdr:from>
    <xdr:ext cx="1460088" cy="1570791"/>
    <xdr:pic>
      <xdr:nvPicPr>
        <xdr:cNvPr id="23" name="Picture 2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1670" y="73994010"/>
          <a:ext cx="1460500" cy="1570355"/>
        </a:xfrm>
        <a:prstGeom prst="rect">
          <a:avLst/>
        </a:prstGeom>
      </xdr:spPr>
    </xdr:pic>
    <xdr:clientData/>
  </xdr:oneCellAnchor>
  <xdr:twoCellAnchor editAs="oneCell">
    <xdr:from>
      <xdr:col>9</xdr:col>
      <xdr:colOff>1869531</xdr:colOff>
      <xdr:row>370</xdr:row>
      <xdr:rowOff>65238</xdr:rowOff>
    </xdr:from>
    <xdr:to>
      <xdr:col>12</xdr:col>
      <xdr:colOff>369397</xdr:colOff>
      <xdr:row>376</xdr:row>
      <xdr:rowOff>169992</xdr:rowOff>
    </xdr:to>
    <xdr:pic>
      <xdr:nvPicPr>
        <xdr:cNvPr id="24" name="Picture 2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8715" y="81829910"/>
          <a:ext cx="2833370" cy="1369695"/>
        </a:xfrm>
        <a:prstGeom prst="rect">
          <a:avLst/>
        </a:prstGeom>
      </xdr:spPr>
    </xdr:pic>
    <xdr:clientData/>
  </xdr:twoCellAnchor>
  <xdr:oneCellAnchor>
    <xdr:from>
      <xdr:col>11</xdr:col>
      <xdr:colOff>544286</xdr:colOff>
      <xdr:row>368</xdr:row>
      <xdr:rowOff>136073</xdr:rowOff>
    </xdr:from>
    <xdr:ext cx="1460088" cy="1570791"/>
    <xdr:pic>
      <xdr:nvPicPr>
        <xdr:cNvPr id="25" name="Picture 24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145" y="81405730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9</xdr:col>
      <xdr:colOff>2118360</xdr:colOff>
      <xdr:row>405</xdr:row>
      <xdr:rowOff>93345</xdr:rowOff>
    </xdr:from>
    <xdr:to>
      <xdr:col>12</xdr:col>
      <xdr:colOff>611423</xdr:colOff>
      <xdr:row>411</xdr:row>
      <xdr:rowOff>118815</xdr:rowOff>
    </xdr:to>
    <xdr:pic>
      <xdr:nvPicPr>
        <xdr:cNvPr id="26" name="Picture 25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635" y="89800430"/>
          <a:ext cx="2826385" cy="1350010"/>
        </a:xfrm>
        <a:prstGeom prst="rect">
          <a:avLst/>
        </a:prstGeom>
      </xdr:spPr>
    </xdr:pic>
    <xdr:clientData/>
  </xdr:twoCellAnchor>
  <xdr:oneCellAnchor>
    <xdr:from>
      <xdr:col>9</xdr:col>
      <xdr:colOff>1319530</xdr:colOff>
      <xdr:row>404</xdr:row>
      <xdr:rowOff>126365</xdr:rowOff>
    </xdr:from>
    <xdr:ext cx="1460088" cy="1570791"/>
    <xdr:pic>
      <xdr:nvPicPr>
        <xdr:cNvPr id="27" name="Picture 26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8805" y="8959532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9</xdr:col>
      <xdr:colOff>802640</xdr:colOff>
      <xdr:row>439</xdr:row>
      <xdr:rowOff>38100</xdr:rowOff>
    </xdr:from>
    <xdr:to>
      <xdr:col>11</xdr:col>
      <xdr:colOff>133903</xdr:colOff>
      <xdr:row>445</xdr:row>
      <xdr:rowOff>170975</xdr:rowOff>
    </xdr:to>
    <xdr:pic>
      <xdr:nvPicPr>
        <xdr:cNvPr id="28" name="Picture 27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915" y="97365820"/>
          <a:ext cx="2826385" cy="1351915"/>
        </a:xfrm>
        <a:prstGeom prst="rect">
          <a:avLst/>
        </a:prstGeom>
      </xdr:spPr>
    </xdr:pic>
    <xdr:clientData/>
  </xdr:twoCellAnchor>
  <xdr:oneCellAnchor>
    <xdr:from>
      <xdr:col>10</xdr:col>
      <xdr:colOff>327660</xdr:colOff>
      <xdr:row>438</xdr:row>
      <xdr:rowOff>63500</xdr:rowOff>
    </xdr:from>
    <xdr:ext cx="1460088" cy="1570791"/>
    <xdr:pic>
      <xdr:nvPicPr>
        <xdr:cNvPr id="29" name="Picture 28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685" y="97162620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13</xdr:col>
      <xdr:colOff>190500</xdr:colOff>
      <xdr:row>16</xdr:row>
      <xdr:rowOff>27214</xdr:rowOff>
    </xdr:from>
    <xdr:to>
      <xdr:col>14</xdr:col>
      <xdr:colOff>12255</xdr:colOff>
      <xdr:row>21</xdr:row>
      <xdr:rowOff>31805</xdr:rowOff>
    </xdr:to>
    <xdr:pic>
      <xdr:nvPicPr>
        <xdr:cNvPr id="30" name="Picture 2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6150" y="3931920"/>
          <a:ext cx="1059815" cy="1129030"/>
        </a:xfrm>
        <a:prstGeom prst="rect">
          <a:avLst/>
        </a:prstGeom>
      </xdr:spPr>
    </xdr:pic>
    <xdr:clientData/>
  </xdr:twoCellAnchor>
  <xdr:twoCellAnchor editAs="oneCell">
    <xdr:from>
      <xdr:col>11</xdr:col>
      <xdr:colOff>700900</xdr:colOff>
      <xdr:row>22</xdr:row>
      <xdr:rowOff>11608</xdr:rowOff>
    </xdr:from>
    <xdr:to>
      <xdr:col>13</xdr:col>
      <xdr:colOff>391430</xdr:colOff>
      <xdr:row>25</xdr:row>
      <xdr:rowOff>170589</xdr:rowOff>
    </xdr:to>
    <xdr:pic>
      <xdr:nvPicPr>
        <xdr:cNvPr id="31" name="Picture 3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5355" y="5269230"/>
          <a:ext cx="1481455" cy="844550"/>
        </a:xfrm>
        <a:prstGeom prst="rect">
          <a:avLst/>
        </a:prstGeom>
      </xdr:spPr>
    </xdr:pic>
    <xdr:clientData/>
  </xdr:twoCellAnchor>
  <xdr:twoCellAnchor editAs="oneCell">
    <xdr:from>
      <xdr:col>10</xdr:col>
      <xdr:colOff>843643</xdr:colOff>
      <xdr:row>65</xdr:row>
      <xdr:rowOff>108857</xdr:rowOff>
    </xdr:from>
    <xdr:to>
      <xdr:col>12</xdr:col>
      <xdr:colOff>140162</xdr:colOff>
      <xdr:row>71</xdr:row>
      <xdr:rowOff>112087</xdr:rowOff>
    </xdr:to>
    <xdr:pic>
      <xdr:nvPicPr>
        <xdr:cNvPr id="32" name="Picture 3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4305" y="14881860"/>
          <a:ext cx="1058545" cy="1146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2156865</xdr:colOff>
      <xdr:row>61</xdr:row>
      <xdr:rowOff>79644</xdr:rowOff>
    </xdr:from>
    <xdr:to>
      <xdr:col>11</xdr:col>
      <xdr:colOff>151945</xdr:colOff>
      <xdr:row>66</xdr:row>
      <xdr:rowOff>37240</xdr:rowOff>
    </xdr:to>
    <xdr:pic>
      <xdr:nvPicPr>
        <xdr:cNvPr id="33" name="Picture 3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735" y="14147800"/>
          <a:ext cx="1490980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1308735</xdr:colOff>
      <xdr:row>94</xdr:row>
      <xdr:rowOff>125095</xdr:rowOff>
    </xdr:from>
    <xdr:to>
      <xdr:col>9</xdr:col>
      <xdr:colOff>2374183</xdr:colOff>
      <xdr:row>101</xdr:row>
      <xdr:rowOff>13390</xdr:rowOff>
    </xdr:to>
    <xdr:pic>
      <xdr:nvPicPr>
        <xdr:cNvPr id="34" name="Picture 33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8010" y="21527770"/>
          <a:ext cx="1064895" cy="1145540"/>
        </a:xfrm>
        <a:prstGeom prst="rect">
          <a:avLst/>
        </a:prstGeom>
      </xdr:spPr>
    </xdr:pic>
    <xdr:clientData/>
  </xdr:twoCellAnchor>
  <xdr:twoCellAnchor editAs="oneCell">
    <xdr:from>
      <xdr:col>10</xdr:col>
      <xdr:colOff>206375</xdr:colOff>
      <xdr:row>95</xdr:row>
      <xdr:rowOff>141605</xdr:rowOff>
    </xdr:from>
    <xdr:to>
      <xdr:col>11</xdr:col>
      <xdr:colOff>760959</xdr:colOff>
      <xdr:row>100</xdr:row>
      <xdr:rowOff>155716</xdr:rowOff>
    </xdr:to>
    <xdr:pic>
      <xdr:nvPicPr>
        <xdr:cNvPr id="35" name="Picture 3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21772880"/>
          <a:ext cx="1478280" cy="852170"/>
        </a:xfrm>
        <a:prstGeom prst="rect">
          <a:avLst/>
        </a:prstGeom>
      </xdr:spPr>
    </xdr:pic>
    <xdr:clientData/>
  </xdr:twoCellAnchor>
  <xdr:twoCellAnchor editAs="oneCell">
    <xdr:from>
      <xdr:col>9</xdr:col>
      <xdr:colOff>1699895</xdr:colOff>
      <xdr:row>115</xdr:row>
      <xdr:rowOff>189230</xdr:rowOff>
    </xdr:from>
    <xdr:to>
      <xdr:col>10</xdr:col>
      <xdr:colOff>193593</xdr:colOff>
      <xdr:row>120</xdr:row>
      <xdr:rowOff>192460</xdr:rowOff>
    </xdr:to>
    <xdr:pic>
      <xdr:nvPicPr>
        <xdr:cNvPr id="36" name="Picture 3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9170" y="2580957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9</xdr:col>
      <xdr:colOff>1692910</xdr:colOff>
      <xdr:row>110</xdr:row>
      <xdr:rowOff>786130</xdr:rowOff>
    </xdr:from>
    <xdr:to>
      <xdr:col>10</xdr:col>
      <xdr:colOff>599669</xdr:colOff>
      <xdr:row>113</xdr:row>
      <xdr:rowOff>103646</xdr:rowOff>
    </xdr:to>
    <xdr:pic>
      <xdr:nvPicPr>
        <xdr:cNvPr id="37" name="Picture 36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185" y="24413845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13</xdr:col>
      <xdr:colOff>450215</xdr:colOff>
      <xdr:row>166</xdr:row>
      <xdr:rowOff>244475</xdr:rowOff>
    </xdr:from>
    <xdr:to>
      <xdr:col>14</xdr:col>
      <xdr:colOff>270610</xdr:colOff>
      <xdr:row>173</xdr:row>
      <xdr:rowOff>50855</xdr:rowOff>
    </xdr:to>
    <xdr:pic>
      <xdr:nvPicPr>
        <xdr:cNvPr id="38" name="Picture 3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5865" y="37192585"/>
          <a:ext cx="1058545" cy="114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165</xdr:row>
      <xdr:rowOff>80645</xdr:rowOff>
    </xdr:from>
    <xdr:to>
      <xdr:col>13</xdr:col>
      <xdr:colOff>954634</xdr:colOff>
      <xdr:row>169</xdr:row>
      <xdr:rowOff>127141</xdr:rowOff>
    </xdr:to>
    <xdr:pic>
      <xdr:nvPicPr>
        <xdr:cNvPr id="39" name="Picture 38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1775" y="36800155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12</xdr:col>
      <xdr:colOff>236220</xdr:colOff>
      <xdr:row>194</xdr:row>
      <xdr:rowOff>130175</xdr:rowOff>
    </xdr:from>
    <xdr:to>
      <xdr:col>13</xdr:col>
      <xdr:colOff>349168</xdr:colOff>
      <xdr:row>199</xdr:row>
      <xdr:rowOff>125150</xdr:rowOff>
    </xdr:to>
    <xdr:pic>
      <xdr:nvPicPr>
        <xdr:cNvPr id="40" name="Picture 39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9370" y="43250485"/>
          <a:ext cx="1064895" cy="1147445"/>
        </a:xfrm>
        <a:prstGeom prst="rect">
          <a:avLst/>
        </a:prstGeom>
      </xdr:spPr>
    </xdr:pic>
    <xdr:clientData/>
  </xdr:twoCellAnchor>
  <xdr:twoCellAnchor editAs="oneCell">
    <xdr:from>
      <xdr:col>9</xdr:col>
      <xdr:colOff>2534920</xdr:colOff>
      <xdr:row>195</xdr:row>
      <xdr:rowOff>230505</xdr:rowOff>
    </xdr:from>
    <xdr:to>
      <xdr:col>11</xdr:col>
      <xdr:colOff>517754</xdr:colOff>
      <xdr:row>199</xdr:row>
      <xdr:rowOff>159526</xdr:rowOff>
    </xdr:to>
    <xdr:pic>
      <xdr:nvPicPr>
        <xdr:cNvPr id="41" name="Picture 40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195" y="43579415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</xdr:colOff>
      <xdr:row>237</xdr:row>
      <xdr:rowOff>104052</xdr:rowOff>
    </xdr:from>
    <xdr:to>
      <xdr:col>11</xdr:col>
      <xdr:colOff>167377</xdr:colOff>
      <xdr:row>244</xdr:row>
      <xdr:rowOff>5682</xdr:rowOff>
    </xdr:to>
    <xdr:pic>
      <xdr:nvPicPr>
        <xdr:cNvPr id="42" name="Picture 4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3410" y="52901850"/>
          <a:ext cx="1058545" cy="1146175"/>
        </a:xfrm>
        <a:prstGeom prst="rect">
          <a:avLst/>
        </a:prstGeom>
      </xdr:spPr>
    </xdr:pic>
    <xdr:clientData/>
  </xdr:twoCellAnchor>
  <xdr:twoCellAnchor editAs="oneCell">
    <xdr:from>
      <xdr:col>9</xdr:col>
      <xdr:colOff>2290215</xdr:colOff>
      <xdr:row>234</xdr:row>
      <xdr:rowOff>176892</xdr:rowOff>
    </xdr:from>
    <xdr:to>
      <xdr:col>11</xdr:col>
      <xdr:colOff>273049</xdr:colOff>
      <xdr:row>239</xdr:row>
      <xdr:rowOff>10663</xdr:rowOff>
    </xdr:to>
    <xdr:pic>
      <xdr:nvPicPr>
        <xdr:cNvPr id="43" name="Picture 4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085" y="52334160"/>
          <a:ext cx="1478280" cy="855345"/>
        </a:xfrm>
        <a:prstGeom prst="rect">
          <a:avLst/>
        </a:prstGeom>
      </xdr:spPr>
    </xdr:pic>
    <xdr:clientData/>
  </xdr:twoCellAnchor>
  <xdr:twoCellAnchor editAs="oneCell">
    <xdr:from>
      <xdr:col>14</xdr:col>
      <xdr:colOff>256540</xdr:colOff>
      <xdr:row>266</xdr:row>
      <xdr:rowOff>201295</xdr:rowOff>
    </xdr:from>
    <xdr:to>
      <xdr:col>16</xdr:col>
      <xdr:colOff>102788</xdr:colOff>
      <xdr:row>272</xdr:row>
      <xdr:rowOff>8310</xdr:rowOff>
    </xdr:to>
    <xdr:pic>
      <xdr:nvPicPr>
        <xdr:cNvPr id="44" name="Picture 4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0440" y="5946648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9</xdr:col>
      <xdr:colOff>1537335</xdr:colOff>
      <xdr:row>261</xdr:row>
      <xdr:rowOff>133985</xdr:rowOff>
    </xdr:from>
    <xdr:to>
      <xdr:col>10</xdr:col>
      <xdr:colOff>444094</xdr:colOff>
      <xdr:row>265</xdr:row>
      <xdr:rowOff>63006</xdr:rowOff>
    </xdr:to>
    <xdr:pic>
      <xdr:nvPicPr>
        <xdr:cNvPr id="45" name="Picture 44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610" y="58246645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1006929</xdr:colOff>
      <xdr:row>298</xdr:row>
      <xdr:rowOff>13607</xdr:rowOff>
    </xdr:from>
    <xdr:to>
      <xdr:col>9</xdr:col>
      <xdr:colOff>2072377</xdr:colOff>
      <xdr:row>302</xdr:row>
      <xdr:rowOff>220944</xdr:rowOff>
    </xdr:to>
    <xdr:pic>
      <xdr:nvPicPr>
        <xdr:cNvPr id="46" name="Picture 45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6376550"/>
          <a:ext cx="1065530" cy="1130935"/>
        </a:xfrm>
        <a:prstGeom prst="rect">
          <a:avLst/>
        </a:prstGeom>
      </xdr:spPr>
    </xdr:pic>
    <xdr:clientData/>
  </xdr:twoCellAnchor>
  <xdr:twoCellAnchor editAs="oneCell">
    <xdr:from>
      <xdr:col>9</xdr:col>
      <xdr:colOff>918615</xdr:colOff>
      <xdr:row>299</xdr:row>
      <xdr:rowOff>174894</xdr:rowOff>
    </xdr:from>
    <xdr:to>
      <xdr:col>9</xdr:col>
      <xdr:colOff>2410731</xdr:colOff>
      <xdr:row>303</xdr:row>
      <xdr:rowOff>88947</xdr:rowOff>
    </xdr:to>
    <xdr:pic>
      <xdr:nvPicPr>
        <xdr:cNvPr id="47" name="Picture 4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7485" y="66766440"/>
          <a:ext cx="1492250" cy="838200"/>
        </a:xfrm>
        <a:prstGeom prst="rect">
          <a:avLst/>
        </a:prstGeom>
      </xdr:spPr>
    </xdr:pic>
    <xdr:clientData/>
  </xdr:twoCellAnchor>
  <xdr:twoCellAnchor editAs="oneCell">
    <xdr:from>
      <xdr:col>9</xdr:col>
      <xdr:colOff>1737360</xdr:colOff>
      <xdr:row>304</xdr:row>
      <xdr:rowOff>44450</xdr:rowOff>
    </xdr:from>
    <xdr:to>
      <xdr:col>10</xdr:col>
      <xdr:colOff>231058</xdr:colOff>
      <xdr:row>311</xdr:row>
      <xdr:rowOff>66730</xdr:rowOff>
    </xdr:to>
    <xdr:pic>
      <xdr:nvPicPr>
        <xdr:cNvPr id="48" name="Picture 4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635" y="6778879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31115</xdr:colOff>
      <xdr:row>313</xdr:row>
      <xdr:rowOff>40005</xdr:rowOff>
    </xdr:from>
    <xdr:to>
      <xdr:col>13</xdr:col>
      <xdr:colOff>557124</xdr:colOff>
      <xdr:row>317</xdr:row>
      <xdr:rowOff>111901</xdr:rowOff>
    </xdr:to>
    <xdr:pic>
      <xdr:nvPicPr>
        <xdr:cNvPr id="49" name="Picture 48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4265" y="69289295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2124075</xdr:colOff>
      <xdr:row>341</xdr:row>
      <xdr:rowOff>157480</xdr:rowOff>
    </xdr:from>
    <xdr:to>
      <xdr:col>10</xdr:col>
      <xdr:colOff>617773</xdr:colOff>
      <xdr:row>347</xdr:row>
      <xdr:rowOff>160710</xdr:rowOff>
    </xdr:to>
    <xdr:pic>
      <xdr:nvPicPr>
        <xdr:cNvPr id="50" name="Picture 4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3350" y="75226545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322580</xdr:colOff>
      <xdr:row>336</xdr:row>
      <xdr:rowOff>133985</xdr:rowOff>
    </xdr:from>
    <xdr:to>
      <xdr:col>13</xdr:col>
      <xdr:colOff>848589</xdr:colOff>
      <xdr:row>341</xdr:row>
      <xdr:rowOff>34431</xdr:rowOff>
    </xdr:to>
    <xdr:pic>
      <xdr:nvPicPr>
        <xdr:cNvPr id="51" name="Picture 50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730" y="74250550"/>
          <a:ext cx="1478280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1708785</xdr:colOff>
      <xdr:row>370</xdr:row>
      <xdr:rowOff>202565</xdr:rowOff>
    </xdr:from>
    <xdr:to>
      <xdr:col>10</xdr:col>
      <xdr:colOff>202483</xdr:colOff>
      <xdr:row>376</xdr:row>
      <xdr:rowOff>91495</xdr:rowOff>
    </xdr:to>
    <xdr:pic>
      <xdr:nvPicPr>
        <xdr:cNvPr id="52" name="Picture 5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060" y="81967705"/>
          <a:ext cx="1064895" cy="1153795"/>
        </a:xfrm>
        <a:prstGeom prst="rect">
          <a:avLst/>
        </a:prstGeom>
      </xdr:spPr>
    </xdr:pic>
    <xdr:clientData/>
  </xdr:twoCellAnchor>
  <xdr:twoCellAnchor editAs="oneCell">
    <xdr:from>
      <xdr:col>9</xdr:col>
      <xdr:colOff>2193290</xdr:colOff>
      <xdr:row>371</xdr:row>
      <xdr:rowOff>54610</xdr:rowOff>
    </xdr:from>
    <xdr:to>
      <xdr:col>11</xdr:col>
      <xdr:colOff>176124</xdr:colOff>
      <xdr:row>375</xdr:row>
      <xdr:rowOff>78881</xdr:rowOff>
    </xdr:to>
    <xdr:pic>
      <xdr:nvPicPr>
        <xdr:cNvPr id="53" name="Picture 5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565" y="82038825"/>
          <a:ext cx="1478280" cy="852805"/>
        </a:xfrm>
        <a:prstGeom prst="rect">
          <a:avLst/>
        </a:prstGeom>
      </xdr:spPr>
    </xdr:pic>
    <xdr:clientData/>
  </xdr:twoCellAnchor>
  <xdr:twoCellAnchor>
    <xdr:from>
      <xdr:col>9</xdr:col>
      <xdr:colOff>1873885</xdr:colOff>
      <xdr:row>130</xdr:row>
      <xdr:rowOff>0</xdr:rowOff>
    </xdr:from>
    <xdr:to>
      <xdr:col>11</xdr:col>
      <xdr:colOff>356870</xdr:colOff>
      <xdr:row>139</xdr:row>
      <xdr:rowOff>170180</xdr:rowOff>
    </xdr:to>
    <xdr:grpSp>
      <xdr:nvGrpSpPr>
        <xdr:cNvPr id="2" name="Group 1"/>
        <xdr:cNvGrpSpPr/>
      </xdr:nvGrpSpPr>
      <xdr:grpSpPr>
        <a:xfrm>
          <a:off x="11313160" y="29058870"/>
          <a:ext cx="1978660" cy="1828800"/>
          <a:chOff x="0" y="0"/>
          <a:chExt cx="1928613" cy="1744035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2067560</xdr:colOff>
      <xdr:row>132</xdr:row>
      <xdr:rowOff>56515</xdr:rowOff>
    </xdr:from>
    <xdr:to>
      <xdr:col>11</xdr:col>
      <xdr:colOff>63500</xdr:colOff>
      <xdr:row>136</xdr:row>
      <xdr:rowOff>160020</xdr:rowOff>
    </xdr:to>
    <xdr:pic>
      <xdr:nvPicPr>
        <xdr:cNvPr id="5" name="Picture 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835" y="29547185"/>
          <a:ext cx="1491615" cy="852805"/>
        </a:xfrm>
        <a:prstGeom prst="rect">
          <a:avLst/>
        </a:prstGeom>
      </xdr:spPr>
    </xdr:pic>
    <xdr:clientData/>
  </xdr:twoCellAnchor>
  <xdr:twoCellAnchor>
    <xdr:from>
      <xdr:col>8</xdr:col>
      <xdr:colOff>1362075</xdr:colOff>
      <xdr:row>18</xdr:row>
      <xdr:rowOff>47625</xdr:rowOff>
    </xdr:from>
    <xdr:to>
      <xdr:col>9</xdr:col>
      <xdr:colOff>1809750</xdr:colOff>
      <xdr:row>24</xdr:row>
      <xdr:rowOff>156210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6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9439275" y="4410075"/>
          <a:ext cx="1809750" cy="14611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12700</xdr:colOff>
      <xdr:row>14</xdr:row>
      <xdr:rowOff>152400</xdr:rowOff>
    </xdr:from>
    <xdr:to>
      <xdr:col>12</xdr:col>
      <xdr:colOff>162560</xdr:colOff>
      <xdr:row>24</xdr:row>
      <xdr:rowOff>9525</xdr:rowOff>
    </xdr:to>
    <xdr:grpSp>
      <xdr:nvGrpSpPr>
        <xdr:cNvPr id="7" name="Group 6"/>
        <xdr:cNvGrpSpPr/>
      </xdr:nvGrpSpPr>
      <xdr:grpSpPr>
        <a:xfrm>
          <a:off x="12023725" y="3600450"/>
          <a:ext cx="1911985" cy="2124075"/>
          <a:chOff x="-404153" y="-410472"/>
          <a:chExt cx="1978155" cy="2073256"/>
        </a:xfrm>
      </xdr:grpSpPr>
      <xdr:pic>
        <xdr:nvPicPr>
          <xdr:cNvPr id="8" name="Picture 7"/>
          <xdr:cNvPicPr>
            <a:picLocks noChangeAspect="1"/>
          </xdr:cNvPicPr>
        </xdr:nvPicPr>
        <xdr:blipFill>
          <a:blip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179" y="510854"/>
            <a:ext cx="1137823" cy="1098730"/>
          </a:xfrm>
          <a:prstGeom prst="rect">
            <a:avLst/>
          </a:prstGeom>
        </xdr:spPr>
      </xdr:pic>
      <xdr:pic>
        <xdr:nvPicPr>
          <xdr:cNvPr id="9" name="Picture 8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4153" y="-41047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800735</xdr:colOff>
      <xdr:row>18</xdr:row>
      <xdr:rowOff>190500</xdr:rowOff>
    </xdr:from>
    <xdr:to>
      <xdr:col>10</xdr:col>
      <xdr:colOff>485775</xdr:colOff>
      <xdr:row>28</xdr:row>
      <xdr:rowOff>104775</xdr:rowOff>
    </xdr:to>
    <xdr:grpSp>
      <xdr:nvGrpSpPr>
        <xdr:cNvPr id="10" name="Group 9"/>
        <xdr:cNvGrpSpPr/>
      </xdr:nvGrpSpPr>
      <xdr:grpSpPr>
        <a:xfrm>
          <a:off x="10240010" y="4552950"/>
          <a:ext cx="2256790" cy="2057400"/>
          <a:chOff x="-403497" y="-317082"/>
          <a:chExt cx="2332110" cy="2073256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943610</xdr:colOff>
      <xdr:row>55</xdr:row>
      <xdr:rowOff>228600</xdr:rowOff>
    </xdr:from>
    <xdr:to>
      <xdr:col>10</xdr:col>
      <xdr:colOff>48260</xdr:colOff>
      <xdr:row>65</xdr:row>
      <xdr:rowOff>153035</xdr:rowOff>
    </xdr:to>
    <xdr:grpSp>
      <xdr:nvGrpSpPr>
        <xdr:cNvPr id="15" name="Group 14"/>
        <xdr:cNvGrpSpPr/>
      </xdr:nvGrpSpPr>
      <xdr:grpSpPr>
        <a:xfrm>
          <a:off x="10382885" y="12896850"/>
          <a:ext cx="1676400" cy="2029460"/>
          <a:chOff x="-414599" y="5732"/>
          <a:chExt cx="2093428" cy="2073256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374" y="675477"/>
            <a:ext cx="1354455" cy="1308100"/>
          </a:xfrm>
          <a:prstGeom prst="rect">
            <a:avLst/>
          </a:prstGeom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14599" y="573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381317</xdr:colOff>
      <xdr:row>59</xdr:row>
      <xdr:rowOff>204788</xdr:rowOff>
    </xdr:from>
    <xdr:to>
      <xdr:col>11</xdr:col>
      <xdr:colOff>49212</xdr:colOff>
      <xdr:row>73</xdr:row>
      <xdr:rowOff>953</xdr:rowOff>
    </xdr:to>
    <xdr:pic>
      <xdr:nvPicPr>
        <xdr:cNvPr id="55" name="Picture 12" descr="IMG20220311153838-removebg-preview (1)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5400000">
          <a:off x="10141585" y="13475335"/>
          <a:ext cx="2520315" cy="3163570"/>
        </a:xfrm>
        <a:prstGeom prst="rect">
          <a:avLst/>
        </a:prstGeom>
      </xdr:spPr>
    </xdr:pic>
    <xdr:clientData/>
  </xdr:twoCellAnchor>
  <xdr:twoCellAnchor>
    <xdr:from>
      <xdr:col>8</xdr:col>
      <xdr:colOff>745490</xdr:colOff>
      <xdr:row>17</xdr:row>
      <xdr:rowOff>140336</xdr:rowOff>
    </xdr:from>
    <xdr:to>
      <xdr:col>10</xdr:col>
      <xdr:colOff>193040</xdr:colOff>
      <xdr:row>28</xdr:row>
      <xdr:rowOff>75566</xdr:rowOff>
    </xdr:to>
    <xdr:pic>
      <xdr:nvPicPr>
        <xdr:cNvPr id="56" name="Picture 12" descr="IMG20220311153838-removebg-preview (1)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5400000">
          <a:off x="9602470" y="3979545"/>
          <a:ext cx="2306955" cy="2895600"/>
        </a:xfrm>
        <a:prstGeom prst="rect">
          <a:avLst/>
        </a:prstGeom>
      </xdr:spPr>
    </xdr:pic>
    <xdr:clientData/>
  </xdr:twoCellAnchor>
  <xdr:twoCellAnchor>
    <xdr:from>
      <xdr:col>9</xdr:col>
      <xdr:colOff>361950</xdr:colOff>
      <xdr:row>129</xdr:row>
      <xdr:rowOff>19050</xdr:rowOff>
    </xdr:from>
    <xdr:to>
      <xdr:col>10</xdr:col>
      <xdr:colOff>122555</xdr:colOff>
      <xdr:row>138</xdr:row>
      <xdr:rowOff>92710</xdr:rowOff>
    </xdr:to>
    <xdr:pic>
      <xdr:nvPicPr>
        <xdr:cNvPr id="57" name="Picture 2"/>
        <xdr:cNvPicPr>
          <a:picLocks noChangeAspect="1" noChangeArrowheads="1"/>
        </xdr:cNvPicPr>
      </xdr:nvPicPr>
      <xdr:blipFill>
        <a:blip r:embed="rId16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9801225" y="28849320"/>
          <a:ext cx="2332355" cy="1864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2514600</xdr:colOff>
      <xdr:row>131</xdr:row>
      <xdr:rowOff>19050</xdr:rowOff>
    </xdr:from>
    <xdr:to>
      <xdr:col>12</xdr:col>
      <xdr:colOff>103299</xdr:colOff>
      <xdr:row>140</xdr:row>
      <xdr:rowOff>127639</xdr:rowOff>
    </xdr:to>
    <xdr:grpSp>
      <xdr:nvGrpSpPr>
        <xdr:cNvPr id="58" name="Group 57"/>
        <xdr:cNvGrpSpPr/>
      </xdr:nvGrpSpPr>
      <xdr:grpSpPr>
        <a:xfrm>
          <a:off x="11953875" y="29306520"/>
          <a:ext cx="1922145" cy="1708785"/>
          <a:chOff x="-85304" y="209024"/>
          <a:chExt cx="1913127" cy="1579880"/>
        </a:xfrm>
      </xdr:grpSpPr>
      <xdr:pic>
        <xdr:nvPicPr>
          <xdr:cNvPr id="59" name="Picture 58"/>
          <xdr:cNvPicPr>
            <a:picLocks noChangeAspect="1"/>
          </xdr:cNvPicPr>
        </xdr:nvPicPr>
        <xdr:blipFill>
          <a:blip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3202" y="697215"/>
            <a:ext cx="1054621" cy="1018527"/>
          </a:xfrm>
          <a:prstGeom prst="rect">
            <a:avLst/>
          </a:prstGeom>
        </xdr:spPr>
      </xdr:pic>
      <xdr:pic>
        <xdr:nvPicPr>
          <xdr:cNvPr id="60" name="Picture 59"/>
          <xdr:cNvPicPr>
            <a:picLocks noChangeAspect="1"/>
          </xdr:cNvPicPr>
        </xdr:nvPicPr>
        <xdr:blipFill>
          <a:blip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85304" y="209024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571500</xdr:colOff>
      <xdr:row>84</xdr:row>
      <xdr:rowOff>171450</xdr:rowOff>
    </xdr:from>
    <xdr:to>
      <xdr:col>10</xdr:col>
      <xdr:colOff>707390</xdr:colOff>
      <xdr:row>92</xdr:row>
      <xdr:rowOff>19685</xdr:rowOff>
    </xdr:to>
    <xdr:pic>
      <xdr:nvPicPr>
        <xdr:cNvPr id="61" name="Gambar 2" descr="ttd ketua pelmizar (3)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010775" y="19316700"/>
          <a:ext cx="2707640" cy="1686560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89</xdr:row>
      <xdr:rowOff>200025</xdr:rowOff>
    </xdr:from>
    <xdr:to>
      <xdr:col>10</xdr:col>
      <xdr:colOff>231775</xdr:colOff>
      <xdr:row>92</xdr:row>
      <xdr:rowOff>107950</xdr:rowOff>
    </xdr:to>
    <xdr:pic>
      <xdr:nvPicPr>
        <xdr:cNvPr id="62" name="Gambar 1" descr="Panitera syafruddin new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658350" y="20488275"/>
          <a:ext cx="2584450" cy="603250"/>
        </a:xfrm>
        <a:prstGeom prst="rect">
          <a:avLst/>
        </a:prstGeom>
      </xdr:spPr>
    </xdr:pic>
    <xdr:clientData/>
  </xdr:twoCellAnchor>
  <xdr:twoCellAnchor>
    <xdr:from>
      <xdr:col>9</xdr:col>
      <xdr:colOff>466725</xdr:colOff>
      <xdr:row>87</xdr:row>
      <xdr:rowOff>85725</xdr:rowOff>
    </xdr:from>
    <xdr:to>
      <xdr:col>9</xdr:col>
      <xdr:colOff>2105660</xdr:colOff>
      <xdr:row>96</xdr:row>
      <xdr:rowOff>208280</xdr:rowOff>
    </xdr:to>
    <xdr:pic>
      <xdr:nvPicPr>
        <xdr:cNvPr id="63" name="Picture 29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9916775"/>
          <a:ext cx="1638935" cy="2133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154779</xdr:colOff>
      <xdr:row>158</xdr:row>
      <xdr:rowOff>158851</xdr:rowOff>
    </xdr:from>
    <xdr:to>
      <xdr:col>13</xdr:col>
      <xdr:colOff>657223</xdr:colOff>
      <xdr:row>163</xdr:row>
      <xdr:rowOff>183387</xdr:rowOff>
    </xdr:to>
    <xdr:pic>
      <xdr:nvPicPr>
        <xdr:cNvPr id="15" name="Picture 1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5830" y="32562800"/>
          <a:ext cx="2331085" cy="9766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679711</xdr:colOff>
      <xdr:row>56</xdr:row>
      <xdr:rowOff>154782</xdr:rowOff>
    </xdr:from>
    <xdr:to>
      <xdr:col>11</xdr:col>
      <xdr:colOff>881670</xdr:colOff>
      <xdr:row>62</xdr:row>
      <xdr:rowOff>158916</xdr:rowOff>
    </xdr:to>
    <xdr:pic>
      <xdr:nvPicPr>
        <xdr:cNvPr id="11" name="Picture 1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050" y="11793855"/>
          <a:ext cx="1125855" cy="119507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118745</xdr:colOff>
      <xdr:row>391</xdr:row>
      <xdr:rowOff>58434</xdr:rowOff>
    </xdr:from>
    <xdr:to>
      <xdr:col>16</xdr:col>
      <xdr:colOff>566701</xdr:colOff>
      <xdr:row>397</xdr:row>
      <xdr:rowOff>173620</xdr:rowOff>
    </xdr:to>
    <xdr:pic>
      <xdr:nvPicPr>
        <xdr:cNvPr id="7" name="Pictur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070" y="81522570"/>
          <a:ext cx="2867025" cy="1372235"/>
        </a:xfrm>
        <a:prstGeom prst="rect">
          <a:avLst/>
        </a:prstGeom>
      </xdr:spPr>
    </xdr:pic>
    <xdr:clientData/>
  </xdr:twoCellAnchor>
  <xdr:oneCellAnchor>
    <xdr:from>
      <xdr:col>10</xdr:col>
      <xdr:colOff>454025</xdr:colOff>
      <xdr:row>399</xdr:row>
      <xdr:rowOff>182245</xdr:rowOff>
    </xdr:from>
    <xdr:ext cx="1460088" cy="1570791"/>
    <xdr:pic>
      <xdr:nvPicPr>
        <xdr:cNvPr id="8" name="Picture 7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1625" y="83303745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9</xdr:col>
      <xdr:colOff>194310</xdr:colOff>
      <xdr:row>434</xdr:row>
      <xdr:rowOff>119380</xdr:rowOff>
    </xdr:from>
    <xdr:to>
      <xdr:col>11</xdr:col>
      <xdr:colOff>924388</xdr:colOff>
      <xdr:row>441</xdr:row>
      <xdr:rowOff>139316</xdr:rowOff>
    </xdr:to>
    <xdr:pic>
      <xdr:nvPicPr>
        <xdr:cNvPr id="9" name="Picture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1285" y="91318080"/>
          <a:ext cx="2844165" cy="1353185"/>
        </a:xfrm>
        <a:prstGeom prst="rect">
          <a:avLst/>
        </a:prstGeom>
      </xdr:spPr>
    </xdr:pic>
    <xdr:clientData/>
  </xdr:twoCellAnchor>
  <xdr:oneCellAnchor>
    <xdr:from>
      <xdr:col>8</xdr:col>
      <xdr:colOff>965835</xdr:colOff>
      <xdr:row>430</xdr:row>
      <xdr:rowOff>169545</xdr:rowOff>
    </xdr:from>
    <xdr:ext cx="1460088" cy="1570791"/>
    <xdr:pic>
      <xdr:nvPicPr>
        <xdr:cNvPr id="10" name="Picture 9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735" y="90387170"/>
          <a:ext cx="1459865" cy="1570355"/>
        </a:xfrm>
        <a:prstGeom prst="rect">
          <a:avLst/>
        </a:prstGeom>
      </xdr:spPr>
    </xdr:pic>
    <xdr:clientData/>
  </xdr:oneCellAnchor>
  <xdr:twoCellAnchor editAs="oneCell">
    <xdr:from>
      <xdr:col>13</xdr:col>
      <xdr:colOff>571501</xdr:colOff>
      <xdr:row>16</xdr:row>
      <xdr:rowOff>1</xdr:rowOff>
    </xdr:from>
    <xdr:to>
      <xdr:col>14</xdr:col>
      <xdr:colOff>866668</xdr:colOff>
      <xdr:row>21</xdr:row>
      <xdr:rowOff>167158</xdr:rowOff>
    </xdr:to>
    <xdr:pic>
      <xdr:nvPicPr>
        <xdr:cNvPr id="16" name="Picture 1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3457575"/>
          <a:ext cx="1132840" cy="1214755"/>
        </a:xfrm>
        <a:prstGeom prst="rect">
          <a:avLst/>
        </a:prstGeom>
      </xdr:spPr>
    </xdr:pic>
    <xdr:clientData/>
  </xdr:twoCellAnchor>
  <xdr:twoCellAnchor editAs="oneCell">
    <xdr:from>
      <xdr:col>13</xdr:col>
      <xdr:colOff>257363</xdr:colOff>
      <xdr:row>20</xdr:row>
      <xdr:rowOff>23851</xdr:rowOff>
    </xdr:from>
    <xdr:to>
      <xdr:col>15</xdr:col>
      <xdr:colOff>525075</xdr:colOff>
      <xdr:row>24</xdr:row>
      <xdr:rowOff>168345</xdr:rowOff>
    </xdr:to>
    <xdr:pic>
      <xdr:nvPicPr>
        <xdr:cNvPr id="17" name="Picture 1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4319270"/>
          <a:ext cx="2077085" cy="982980"/>
        </a:xfrm>
        <a:prstGeom prst="rect">
          <a:avLst/>
        </a:prstGeom>
      </xdr:spPr>
    </xdr:pic>
    <xdr:clientData/>
  </xdr:twoCellAnchor>
  <xdr:twoCellAnchor editAs="oneCell">
    <xdr:from>
      <xdr:col>14</xdr:col>
      <xdr:colOff>859790</xdr:colOff>
      <xdr:row>184</xdr:row>
      <xdr:rowOff>137160</xdr:rowOff>
    </xdr:from>
    <xdr:to>
      <xdr:col>16</xdr:col>
      <xdr:colOff>528574</xdr:colOff>
      <xdr:row>191</xdr:row>
      <xdr:rowOff>34064</xdr:rowOff>
    </xdr:to>
    <xdr:pic>
      <xdr:nvPicPr>
        <xdr:cNvPr id="12" name="Picture 11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8315" y="37960935"/>
          <a:ext cx="1249680" cy="1344295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</xdr:colOff>
      <xdr:row>217</xdr:row>
      <xdr:rowOff>200664</xdr:rowOff>
    </xdr:from>
    <xdr:to>
      <xdr:col>11</xdr:col>
      <xdr:colOff>182344</xdr:colOff>
      <xdr:row>223</xdr:row>
      <xdr:rowOff>108644</xdr:rowOff>
    </xdr:to>
    <xdr:pic>
      <xdr:nvPicPr>
        <xdr:cNvPr id="13" name="Picture 12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8240" y="44891960"/>
          <a:ext cx="1065530" cy="1146175"/>
        </a:xfrm>
        <a:prstGeom prst="rect">
          <a:avLst/>
        </a:prstGeom>
      </xdr:spPr>
    </xdr:pic>
    <xdr:clientData/>
  </xdr:twoCellAnchor>
  <xdr:twoCellAnchor editAs="oneCell">
    <xdr:from>
      <xdr:col>13</xdr:col>
      <xdr:colOff>155254</xdr:colOff>
      <xdr:row>217</xdr:row>
      <xdr:rowOff>104775</xdr:rowOff>
    </xdr:from>
    <xdr:to>
      <xdr:col>14</xdr:col>
      <xdr:colOff>810531</xdr:colOff>
      <xdr:row>221</xdr:row>
      <xdr:rowOff>119521</xdr:rowOff>
    </xdr:to>
    <xdr:pic>
      <xdr:nvPicPr>
        <xdr:cNvPr id="14" name="Picture 13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265" y="44796075"/>
          <a:ext cx="1493520" cy="852805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244</xdr:row>
      <xdr:rowOff>112395</xdr:rowOff>
    </xdr:from>
    <xdr:to>
      <xdr:col>11</xdr:col>
      <xdr:colOff>741598</xdr:colOff>
      <xdr:row>250</xdr:row>
      <xdr:rowOff>1325</xdr:rowOff>
    </xdr:to>
    <xdr:pic>
      <xdr:nvPicPr>
        <xdr:cNvPr id="18" name="Picture 1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7675" y="5030597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9</xdr:col>
      <xdr:colOff>401320</xdr:colOff>
      <xdr:row>241</xdr:row>
      <xdr:rowOff>156210</xdr:rowOff>
    </xdr:from>
    <xdr:to>
      <xdr:col>10</xdr:col>
      <xdr:colOff>704172</xdr:colOff>
      <xdr:row>245</xdr:row>
      <xdr:rowOff>170956</xdr:rowOff>
    </xdr:to>
    <xdr:pic>
      <xdr:nvPicPr>
        <xdr:cNvPr id="19" name="Picture 1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295" y="49721135"/>
          <a:ext cx="1492885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688975</xdr:colOff>
      <xdr:row>286</xdr:row>
      <xdr:rowOff>80010</xdr:rowOff>
    </xdr:from>
    <xdr:to>
      <xdr:col>10</xdr:col>
      <xdr:colOff>563798</xdr:colOff>
      <xdr:row>291</xdr:row>
      <xdr:rowOff>178490</xdr:rowOff>
    </xdr:to>
    <xdr:pic>
      <xdr:nvPicPr>
        <xdr:cNvPr id="20" name="Picture 1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950" y="58798460"/>
          <a:ext cx="1064895" cy="1146175"/>
        </a:xfrm>
        <a:prstGeom prst="rect">
          <a:avLst/>
        </a:prstGeom>
      </xdr:spPr>
    </xdr:pic>
    <xdr:clientData/>
  </xdr:twoCellAnchor>
  <xdr:twoCellAnchor editAs="oneCell">
    <xdr:from>
      <xdr:col>11</xdr:col>
      <xdr:colOff>99695</xdr:colOff>
      <xdr:row>290</xdr:row>
      <xdr:rowOff>200025</xdr:rowOff>
    </xdr:from>
    <xdr:to>
      <xdr:col>12</xdr:col>
      <xdr:colOff>612097</xdr:colOff>
      <xdr:row>295</xdr:row>
      <xdr:rowOff>24271</xdr:rowOff>
    </xdr:to>
    <xdr:pic>
      <xdr:nvPicPr>
        <xdr:cNvPr id="21" name="Picture 2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1220" y="59756675"/>
          <a:ext cx="1492885" cy="852805"/>
        </a:xfrm>
        <a:prstGeom prst="rect">
          <a:avLst/>
        </a:prstGeom>
      </xdr:spPr>
    </xdr:pic>
    <xdr:clientData/>
  </xdr:twoCellAnchor>
  <xdr:twoCellAnchor editAs="oneCell">
    <xdr:from>
      <xdr:col>11</xdr:col>
      <xdr:colOff>425450</xdr:colOff>
      <xdr:row>359</xdr:row>
      <xdr:rowOff>235585</xdr:rowOff>
    </xdr:from>
    <xdr:to>
      <xdr:col>12</xdr:col>
      <xdr:colOff>516173</xdr:colOff>
      <xdr:row>364</xdr:row>
      <xdr:rowOff>48315</xdr:rowOff>
    </xdr:to>
    <xdr:pic>
      <xdr:nvPicPr>
        <xdr:cNvPr id="22" name="Picture 2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6975" y="74308335"/>
          <a:ext cx="1071245" cy="1146175"/>
        </a:xfrm>
        <a:prstGeom prst="rect">
          <a:avLst/>
        </a:prstGeom>
      </xdr:spPr>
    </xdr:pic>
    <xdr:clientData/>
  </xdr:twoCellAnchor>
  <xdr:twoCellAnchor editAs="oneCell">
    <xdr:from>
      <xdr:col>10</xdr:col>
      <xdr:colOff>512445</xdr:colOff>
      <xdr:row>361</xdr:row>
      <xdr:rowOff>193675</xdr:rowOff>
    </xdr:from>
    <xdr:to>
      <xdr:col>12</xdr:col>
      <xdr:colOff>100922</xdr:colOff>
      <xdr:row>364</xdr:row>
      <xdr:rowOff>246521</xdr:rowOff>
    </xdr:to>
    <xdr:pic>
      <xdr:nvPicPr>
        <xdr:cNvPr id="23" name="Picture 2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0045" y="74799825"/>
          <a:ext cx="1492885" cy="852805"/>
        </a:xfrm>
        <a:prstGeom prst="rect">
          <a:avLst/>
        </a:prstGeom>
      </xdr:spPr>
    </xdr:pic>
    <xdr:clientData/>
  </xdr:twoCellAnchor>
  <xdr:twoCellAnchor editAs="oneCell">
    <xdr:from>
      <xdr:col>10</xdr:col>
      <xdr:colOff>912495</xdr:colOff>
      <xdr:row>398</xdr:row>
      <xdr:rowOff>22225</xdr:rowOff>
    </xdr:from>
    <xdr:to>
      <xdr:col>12</xdr:col>
      <xdr:colOff>500972</xdr:colOff>
      <xdr:row>402</xdr:row>
      <xdr:rowOff>113171</xdr:rowOff>
    </xdr:to>
    <xdr:pic>
      <xdr:nvPicPr>
        <xdr:cNvPr id="24" name="Picture 23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0095" y="82953225"/>
          <a:ext cx="1492885" cy="852805"/>
        </a:xfrm>
        <a:prstGeom prst="rect">
          <a:avLst/>
        </a:prstGeom>
      </xdr:spPr>
    </xdr:pic>
    <xdr:clientData/>
  </xdr:twoCellAnchor>
  <xdr:twoCellAnchor editAs="oneCell">
    <xdr:from>
      <xdr:col>9</xdr:col>
      <xdr:colOff>1131794</xdr:colOff>
      <xdr:row>26</xdr:row>
      <xdr:rowOff>186532</xdr:rowOff>
    </xdr:from>
    <xdr:to>
      <xdr:col>11</xdr:col>
      <xdr:colOff>513103</xdr:colOff>
      <xdr:row>31</xdr:row>
      <xdr:rowOff>86978</xdr:rowOff>
    </xdr:to>
    <xdr:pic>
      <xdr:nvPicPr>
        <xdr:cNvPr id="25" name="Picture 24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545" y="5567680"/>
          <a:ext cx="1496060" cy="852805"/>
        </a:xfrm>
        <a:prstGeom prst="rect">
          <a:avLst/>
        </a:prstGeom>
      </xdr:spPr>
    </xdr:pic>
    <xdr:clientData/>
  </xdr:twoCellAnchor>
  <xdr:twoCellAnchor editAs="oneCell">
    <xdr:from>
      <xdr:col>11</xdr:col>
      <xdr:colOff>568960</xdr:colOff>
      <xdr:row>120</xdr:row>
      <xdr:rowOff>111760</xdr:rowOff>
    </xdr:from>
    <xdr:to>
      <xdr:col>13</xdr:col>
      <xdr:colOff>231775</xdr:colOff>
      <xdr:row>125</xdr:row>
      <xdr:rowOff>88265</xdr:rowOff>
    </xdr:to>
    <xdr:pic>
      <xdr:nvPicPr>
        <xdr:cNvPr id="2" name="Picture 1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485" y="24924385"/>
          <a:ext cx="1491615" cy="852805"/>
        </a:xfrm>
        <a:prstGeom prst="rect">
          <a:avLst/>
        </a:prstGeom>
      </xdr:spPr>
    </xdr:pic>
    <xdr:clientData/>
  </xdr:twoCellAnchor>
  <xdr:twoCellAnchor>
    <xdr:from>
      <xdr:col>12</xdr:col>
      <xdr:colOff>86995</xdr:colOff>
      <xdr:row>117</xdr:row>
      <xdr:rowOff>142875</xdr:rowOff>
    </xdr:from>
    <xdr:to>
      <xdr:col>14</xdr:col>
      <xdr:colOff>608330</xdr:colOff>
      <xdr:row>127</xdr:row>
      <xdr:rowOff>8255</xdr:rowOff>
    </xdr:to>
    <xdr:grpSp>
      <xdr:nvGrpSpPr>
        <xdr:cNvPr id="3" name="Group 2"/>
        <xdr:cNvGrpSpPr/>
      </xdr:nvGrpSpPr>
      <xdr:grpSpPr>
        <a:xfrm>
          <a:off x="13269595" y="24326850"/>
          <a:ext cx="2207260" cy="1751330"/>
          <a:chOff x="0" y="0"/>
          <a:chExt cx="1928613" cy="174403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354455" cy="1308100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533400</xdr:colOff>
      <xdr:row>19</xdr:row>
      <xdr:rowOff>47625</xdr:rowOff>
    </xdr:from>
    <xdr:to>
      <xdr:col>11</xdr:col>
      <xdr:colOff>202565</xdr:colOff>
      <xdr:row>26</xdr:row>
      <xdr:rowOff>146050</xdr:rowOff>
    </xdr:to>
    <xdr:pic>
      <xdr:nvPicPr>
        <xdr:cNvPr id="6" name="Picture 2"/>
        <xdr:cNvPicPr>
          <a:picLocks noChangeAspect="1" noChangeArrowheads="1"/>
        </xdr:cNvPicPr>
      </xdr:nvPicPr>
      <xdr:blipFill>
        <a:blip r:embed="rId12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620375" y="4133850"/>
          <a:ext cx="1783715" cy="1393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763905</xdr:colOff>
      <xdr:row>17</xdr:row>
      <xdr:rowOff>161925</xdr:rowOff>
    </xdr:from>
    <xdr:to>
      <xdr:col>11</xdr:col>
      <xdr:colOff>523694</xdr:colOff>
      <xdr:row>29</xdr:row>
      <xdr:rowOff>12246</xdr:rowOff>
    </xdr:to>
    <xdr:grpSp>
      <xdr:nvGrpSpPr>
        <xdr:cNvPr id="26" name="Group 25"/>
        <xdr:cNvGrpSpPr/>
      </xdr:nvGrpSpPr>
      <xdr:grpSpPr>
        <a:xfrm>
          <a:off x="10850880" y="3829050"/>
          <a:ext cx="1873885" cy="2136140"/>
          <a:chOff x="-403497" y="-317082"/>
          <a:chExt cx="1950691" cy="2073256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027" y="547709"/>
            <a:ext cx="1180167" cy="1139980"/>
          </a:xfrm>
          <a:prstGeom prst="rect">
            <a:avLst/>
          </a:prstGeom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3497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888365</xdr:colOff>
      <xdr:row>46</xdr:row>
      <xdr:rowOff>187960</xdr:rowOff>
    </xdr:from>
    <xdr:to>
      <xdr:col>12</xdr:col>
      <xdr:colOff>298450</xdr:colOff>
      <xdr:row>60</xdr:row>
      <xdr:rowOff>75565</xdr:rowOff>
    </xdr:to>
    <xdr:pic>
      <xdr:nvPicPr>
        <xdr:cNvPr id="32" name="Picture 12" descr="IMG20220311153838-removebg-preview (1)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 rot="5400000">
          <a:off x="10340975" y="9384665"/>
          <a:ext cx="2792730" cy="3486785"/>
        </a:xfrm>
        <a:prstGeom prst="rect">
          <a:avLst/>
        </a:prstGeom>
      </xdr:spPr>
    </xdr:pic>
    <xdr:clientData/>
  </xdr:twoCellAnchor>
  <xdr:twoCellAnchor>
    <xdr:from>
      <xdr:col>9</xdr:col>
      <xdr:colOff>734060</xdr:colOff>
      <xdr:row>49</xdr:row>
      <xdr:rowOff>142875</xdr:rowOff>
    </xdr:from>
    <xdr:to>
      <xdr:col>11</xdr:col>
      <xdr:colOff>496570</xdr:colOff>
      <xdr:row>60</xdr:row>
      <xdr:rowOff>142875</xdr:rowOff>
    </xdr:to>
    <xdr:grpSp>
      <xdr:nvGrpSpPr>
        <xdr:cNvPr id="33" name="Group 32"/>
        <xdr:cNvGrpSpPr/>
      </xdr:nvGrpSpPr>
      <xdr:grpSpPr>
        <a:xfrm>
          <a:off x="10821035" y="10315575"/>
          <a:ext cx="1877060" cy="2276475"/>
          <a:chOff x="-393648" y="-317082"/>
          <a:chExt cx="1940842" cy="2073256"/>
        </a:xfrm>
      </xdr:grpSpPr>
      <xdr:pic>
        <xdr:nvPicPr>
          <xdr:cNvPr id="34" name="Picture 33"/>
          <xdr:cNvPicPr>
            <a:picLocks noChangeAspect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027" y="547709"/>
            <a:ext cx="1180167" cy="1139980"/>
          </a:xfrm>
          <a:prstGeom prst="rect">
            <a:avLst/>
          </a:prstGeom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393648" y="-317082"/>
            <a:ext cx="1635396" cy="207325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38100</xdr:colOff>
      <xdr:row>115</xdr:row>
      <xdr:rowOff>161925</xdr:rowOff>
    </xdr:from>
    <xdr:to>
      <xdr:col>11</xdr:col>
      <xdr:colOff>8103</xdr:colOff>
      <xdr:row>123</xdr:row>
      <xdr:rowOff>66675</xdr:rowOff>
    </xdr:to>
    <xdr:pic>
      <xdr:nvPicPr>
        <xdr:cNvPr id="36" name="Picture 2"/>
        <xdr:cNvPicPr>
          <a:picLocks noChangeAspect="1" noChangeArrowheads="1"/>
        </xdr:cNvPicPr>
      </xdr:nvPicPr>
      <xdr:blipFill>
        <a:blip r:embed="rId15" cstate="print">
          <a:lum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t="11739" r="7927" b="8299"/>
        <a:stretch>
          <a:fillRect/>
        </a:stretch>
      </xdr:blipFill>
      <xdr:spPr>
        <a:xfrm>
          <a:off x="10125075" y="23926800"/>
          <a:ext cx="2084070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285750</xdr:colOff>
      <xdr:row>117</xdr:row>
      <xdr:rowOff>133350</xdr:rowOff>
    </xdr:from>
    <xdr:to>
      <xdr:col>11</xdr:col>
      <xdr:colOff>0</xdr:colOff>
      <xdr:row>127</xdr:row>
      <xdr:rowOff>39852</xdr:rowOff>
    </xdr:to>
    <xdr:grpSp>
      <xdr:nvGrpSpPr>
        <xdr:cNvPr id="37" name="Group 36"/>
        <xdr:cNvGrpSpPr/>
      </xdr:nvGrpSpPr>
      <xdr:grpSpPr>
        <a:xfrm>
          <a:off x="10372725" y="24317325"/>
          <a:ext cx="1828800" cy="1791970"/>
          <a:chOff x="0" y="0"/>
          <a:chExt cx="1819814" cy="1638960"/>
        </a:xfrm>
      </xdr:grpSpPr>
      <xdr:pic>
        <xdr:nvPicPr>
          <xdr:cNvPr id="38" name="Picture 37"/>
          <xdr:cNvPicPr>
            <a:picLocks noChangeAspect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58" y="435935"/>
            <a:ext cx="1245656" cy="1203025"/>
          </a:xfrm>
          <a:prstGeom prst="rect">
            <a:avLst/>
          </a:prstGeom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45870" cy="15798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9525</xdr:colOff>
      <xdr:row>89</xdr:row>
      <xdr:rowOff>111760</xdr:rowOff>
    </xdr:from>
    <xdr:to>
      <xdr:col>2</xdr:col>
      <xdr:colOff>588645</xdr:colOff>
      <xdr:row>98</xdr:row>
      <xdr:rowOff>175895</xdr:rowOff>
    </xdr:to>
    <xdr:pic>
      <xdr:nvPicPr>
        <xdr:cNvPr id="29" name="Gambar 2" descr="ttd ketua pelmizar (3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525" y="18628360"/>
          <a:ext cx="2665095" cy="1664335"/>
        </a:xfrm>
        <a:prstGeom prst="rect">
          <a:avLst/>
        </a:prstGeom>
      </xdr:spPr>
    </xdr:pic>
    <xdr:clientData/>
  </xdr:twoCellAnchor>
  <xdr:twoCellAnchor>
    <xdr:from>
      <xdr:col>5</xdr:col>
      <xdr:colOff>931545</xdr:colOff>
      <xdr:row>94</xdr:row>
      <xdr:rowOff>66675</xdr:rowOff>
    </xdr:from>
    <xdr:to>
      <xdr:col>7</xdr:col>
      <xdr:colOff>1010920</xdr:colOff>
      <xdr:row>97</xdr:row>
      <xdr:rowOff>98425</xdr:rowOff>
    </xdr:to>
    <xdr:pic>
      <xdr:nvPicPr>
        <xdr:cNvPr id="30" name="Gambar 1" descr="Panitera syafruddin new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75095" y="19421475"/>
          <a:ext cx="2584450" cy="6032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87</xdr:row>
      <xdr:rowOff>42545</xdr:rowOff>
    </xdr:from>
    <xdr:to>
      <xdr:col>1</xdr:col>
      <xdr:colOff>1363345</xdr:colOff>
      <xdr:row>99</xdr:row>
      <xdr:rowOff>22225</xdr:rowOff>
    </xdr:to>
    <xdr:pic>
      <xdr:nvPicPr>
        <xdr:cNvPr id="31" name="Picture 29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18140045"/>
          <a:ext cx="1638935" cy="2189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D:\laporan perkara PTA 2022\novembr\LAPORAN PERKARA PTA JUNI (naldi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laporan%20perkara%20PTA%202022\c%20LAPORAN_PERKARA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rekak rk7!R7C5:R19C6" advise="1">
            <x14:values rows="13" cols="2">
              <value>
                <val>734392500</val>
              </value>
              <value>
                <val>1</val>
              </value>
              <value>
                <val>1</val>
              </value>
              <value>
                <val>271183000</val>
              </value>
              <value>
                <val>1</val>
              </value>
              <value>
                <val>8635000</val>
              </value>
              <value>
                <val>1</val>
              </value>
              <value>
                <val>4940000</val>
              </value>
              <value>
                <val>1</val>
              </value>
              <value>
                <val>15840000</val>
              </value>
              <value>
                <val>1</val>
              </value>
              <value>
                <val>0</val>
              </value>
              <value>
                <val>1</val>
              </value>
              <value>
                <val>108230000</val>
              </value>
              <value>
                <val>1</val>
              </value>
              <value>
                <val>4343000</val>
              </value>
              <value>
                <val>1</val>
              </value>
              <value>
                <val>10340000</val>
              </value>
              <value>
                <val>1</val>
              </value>
              <value>
                <val>88540000</val>
              </value>
              <value>
                <val>1</val>
              </value>
              <value>
                <val>0</val>
              </value>
              <value>
                <val>1</val>
              </value>
              <value>
                <val>44240000</val>
              </value>
              <value>
                <val>1</val>
              </value>
              <value>
                <val>201831000</val>
              </value>
            </x14:values>
          </x14:oleItem>
        </mc:Choice>
        <mc:Fallback>
          <oleItem name="!rekak rk7!R7C5:R19C6" advise="1"/>
        </mc:Fallback>
      </mc:AlternateContent>
    </oleItems>
  </oleLin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 Bulan Lalu"/>
      <sheetName val="Isian Mei RK 7 sd 12"/>
      <sheetName val="rekak rk7"/>
      <sheetName val="RK7a"/>
      <sheetName val="RK8a"/>
      <sheetName val="RK8b"/>
      <sheetName val="RK8c"/>
      <sheetName val="RK9"/>
      <sheetName val="RK10"/>
      <sheetName val="RK11.a"/>
      <sheetName val="RK11.b"/>
      <sheetName val="RK12"/>
      <sheetName val="Sheet1"/>
      <sheetName val="Sheet2"/>
      <sheetName val="Sheet3"/>
      <sheetName val="Sheet4"/>
    </sheetNames>
    <sheetDataSet>
      <sheetData sheetId="0"/>
      <sheetData sheetId="1"/>
      <sheetData sheetId="2"/>
      <sheetData sheetId="3">
        <row r="8">
          <cell r="H8">
            <v>136781722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AQ478"/>
  <sheetViews>
    <sheetView view="pageBreakPreview" zoomScale="70" zoomScaleNormal="90" topLeftCell="A295" workbookViewId="0">
      <selection activeCell="Y304" sqref="Y304:Y310"/>
    </sheetView>
  </sheetViews>
  <sheetFormatPr defaultColWidth="9.14285714285714" defaultRowHeight="12.75"/>
  <cols>
    <col min="1" max="1" width="5.42857142857143" style="1333" customWidth="1"/>
    <col min="2" max="2" width="24.5714285714286" style="745" customWidth="1"/>
    <col min="3" max="7" width="4.85714285714286" style="745" customWidth="1"/>
    <col min="8" max="8" width="6.42857142857143" style="745" customWidth="1"/>
    <col min="9" max="9" width="7" style="745" customWidth="1"/>
    <col min="10" max="10" width="6.85714285714286" style="745" customWidth="1"/>
    <col min="11" max="32" width="4.85714285714286" style="745" customWidth="1"/>
    <col min="33" max="33" width="5.14285714285714" style="745" customWidth="1"/>
    <col min="34" max="34" width="6" style="789" customWidth="1"/>
    <col min="35" max="35" width="4" style="1333" customWidth="1"/>
    <col min="36" max="16384" width="9.14285714285714" style="745"/>
  </cols>
  <sheetData>
    <row r="1" s="746" customFormat="1" ht="15" spans="1:43">
      <c r="A1" s="1198" t="s">
        <v>0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8"/>
      <c r="R1" s="1198"/>
      <c r="S1" s="1198"/>
      <c r="T1" s="1198"/>
      <c r="U1" s="1198"/>
      <c r="V1" s="1198"/>
      <c r="W1" s="1198"/>
      <c r="X1" s="1198"/>
      <c r="Y1" s="1198"/>
      <c r="Z1" s="1198"/>
      <c r="AA1" s="1198"/>
      <c r="AB1" s="1198"/>
      <c r="AC1" s="1198"/>
      <c r="AD1" s="1198"/>
      <c r="AE1" s="1198"/>
      <c r="AF1" s="1198"/>
      <c r="AG1" s="1198"/>
      <c r="AH1" s="1198"/>
      <c r="AI1" s="1198"/>
      <c r="AJ1" s="1086"/>
      <c r="AK1" s="1086"/>
      <c r="AL1" s="1086"/>
      <c r="AM1" s="1086"/>
      <c r="AN1" s="1086"/>
      <c r="AO1" s="1086"/>
      <c r="AP1" s="1086"/>
      <c r="AQ1" s="1086"/>
    </row>
    <row r="2" s="746" customFormat="1" ht="15" spans="1:43">
      <c r="A2" s="1198" t="s">
        <v>1</v>
      </c>
      <c r="B2" s="1198"/>
      <c r="C2" s="1198"/>
      <c r="D2" s="1198"/>
      <c r="E2" s="1198"/>
      <c r="F2" s="1198"/>
      <c r="G2" s="1198"/>
      <c r="H2" s="1198"/>
      <c r="I2" s="1198"/>
      <c r="J2" s="1198"/>
      <c r="K2" s="1198"/>
      <c r="L2" s="1198"/>
      <c r="M2" s="1198"/>
      <c r="N2" s="1198"/>
      <c r="O2" s="1198"/>
      <c r="P2" s="1198"/>
      <c r="Q2" s="1198"/>
      <c r="R2" s="1198"/>
      <c r="S2" s="1198"/>
      <c r="T2" s="1198"/>
      <c r="U2" s="1198"/>
      <c r="V2" s="1198"/>
      <c r="W2" s="1198"/>
      <c r="X2" s="1198"/>
      <c r="Y2" s="1198"/>
      <c r="Z2" s="1198"/>
      <c r="AA2" s="1198"/>
      <c r="AB2" s="1198"/>
      <c r="AC2" s="1198"/>
      <c r="AD2" s="1198"/>
      <c r="AE2" s="1198"/>
      <c r="AF2" s="1198"/>
      <c r="AG2" s="1198"/>
      <c r="AH2" s="1198"/>
      <c r="AI2" s="1198"/>
      <c r="AJ2" s="1086"/>
      <c r="AK2" s="1086"/>
      <c r="AL2" s="1086"/>
      <c r="AM2" s="1086"/>
      <c r="AN2" s="1086"/>
      <c r="AO2" s="1086"/>
      <c r="AP2" s="1086"/>
      <c r="AQ2" s="1086"/>
    </row>
    <row r="3" ht="13.5" spans="1:35">
      <c r="A3" s="1335"/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  <c r="V3" s="1335"/>
      <c r="W3" s="1335"/>
      <c r="X3" s="1335"/>
      <c r="Y3" s="1335"/>
      <c r="Z3" s="1335"/>
      <c r="AA3" s="1335"/>
      <c r="AB3" s="1335"/>
      <c r="AC3" s="1335"/>
      <c r="AD3" s="1335"/>
      <c r="AE3" s="1335"/>
      <c r="AF3" s="1335"/>
      <c r="AG3" s="1335"/>
      <c r="AH3" s="1335"/>
      <c r="AI3" s="1335" t="s">
        <v>2</v>
      </c>
    </row>
    <row r="4" s="1333" customFormat="1" ht="17.1" customHeight="1" spans="1:35">
      <c r="A4" s="1110" t="s">
        <v>3</v>
      </c>
      <c r="B4" s="1111" t="s">
        <v>4</v>
      </c>
      <c r="C4" s="1112" t="s">
        <v>5</v>
      </c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42"/>
      <c r="Z4" s="1144" t="s">
        <v>6</v>
      </c>
      <c r="AA4" s="1144" t="s">
        <v>7</v>
      </c>
      <c r="AB4" s="1144" t="s">
        <v>8</v>
      </c>
      <c r="AC4" s="1144" t="s">
        <v>9</v>
      </c>
      <c r="AD4" s="1144" t="s">
        <v>10</v>
      </c>
      <c r="AE4" s="1144" t="s">
        <v>11</v>
      </c>
      <c r="AF4" s="1144" t="s">
        <v>12</v>
      </c>
      <c r="AG4" s="1144" t="s">
        <v>13</v>
      </c>
      <c r="AH4" s="1144" t="s">
        <v>14</v>
      </c>
      <c r="AI4" s="1150" t="s">
        <v>15</v>
      </c>
    </row>
    <row r="5" s="1333" customFormat="1" ht="151.5" customHeight="1" spans="1:35">
      <c r="A5" s="1114"/>
      <c r="B5" s="1115"/>
      <c r="C5" s="1116" t="s">
        <v>16</v>
      </c>
      <c r="D5" s="1117" t="s">
        <v>17</v>
      </c>
      <c r="E5" s="1117" t="s">
        <v>18</v>
      </c>
      <c r="F5" s="1117" t="s">
        <v>19</v>
      </c>
      <c r="G5" s="1117" t="s">
        <v>20</v>
      </c>
      <c r="H5" s="1117" t="s">
        <v>21</v>
      </c>
      <c r="I5" s="1117" t="s">
        <v>22</v>
      </c>
      <c r="J5" s="1117" t="s">
        <v>23</v>
      </c>
      <c r="K5" s="1117" t="s">
        <v>24</v>
      </c>
      <c r="L5" s="1117" t="s">
        <v>25</v>
      </c>
      <c r="M5" s="1117" t="s">
        <v>26</v>
      </c>
      <c r="N5" s="1117" t="s">
        <v>27</v>
      </c>
      <c r="O5" s="1117" t="s">
        <v>28</v>
      </c>
      <c r="P5" s="1117" t="s">
        <v>29</v>
      </c>
      <c r="Q5" s="1117" t="s">
        <v>30</v>
      </c>
      <c r="R5" s="1117" t="s">
        <v>31</v>
      </c>
      <c r="S5" s="1117" t="s">
        <v>32</v>
      </c>
      <c r="T5" s="1117" t="s">
        <v>33</v>
      </c>
      <c r="U5" s="1117" t="s">
        <v>34</v>
      </c>
      <c r="V5" s="1117" t="s">
        <v>35</v>
      </c>
      <c r="W5" s="1117" t="s">
        <v>36</v>
      </c>
      <c r="X5" s="1117" t="s">
        <v>37</v>
      </c>
      <c r="Y5" s="1117" t="s">
        <v>38</v>
      </c>
      <c r="Z5" s="1146"/>
      <c r="AA5" s="1146"/>
      <c r="AB5" s="1146"/>
      <c r="AC5" s="1146"/>
      <c r="AD5" s="1146"/>
      <c r="AE5" s="1146"/>
      <c r="AF5" s="1146"/>
      <c r="AG5" s="1146"/>
      <c r="AH5" s="1146"/>
      <c r="AI5" s="1151"/>
    </row>
    <row r="6" s="1334" customFormat="1" ht="17.1" customHeight="1" spans="1:35">
      <c r="A6" s="1336">
        <v>1</v>
      </c>
      <c r="B6" s="1337">
        <v>2</v>
      </c>
      <c r="C6" s="1337">
        <v>3</v>
      </c>
      <c r="D6" s="1337">
        <v>4</v>
      </c>
      <c r="E6" s="1337">
        <v>5</v>
      </c>
      <c r="F6" s="1337">
        <v>6</v>
      </c>
      <c r="G6" s="1337">
        <v>7</v>
      </c>
      <c r="H6" s="1337">
        <v>8</v>
      </c>
      <c r="I6" s="1337">
        <v>9</v>
      </c>
      <c r="J6" s="1337">
        <v>10</v>
      </c>
      <c r="K6" s="1337">
        <v>11</v>
      </c>
      <c r="L6" s="1337">
        <v>12</v>
      </c>
      <c r="M6" s="1337">
        <v>13</v>
      </c>
      <c r="N6" s="1337">
        <v>14</v>
      </c>
      <c r="O6" s="1337">
        <v>15</v>
      </c>
      <c r="P6" s="1337">
        <v>16</v>
      </c>
      <c r="Q6" s="1337">
        <v>17</v>
      </c>
      <c r="R6" s="1337">
        <v>18</v>
      </c>
      <c r="S6" s="1337">
        <v>19</v>
      </c>
      <c r="T6" s="1337">
        <v>20</v>
      </c>
      <c r="U6" s="1337">
        <v>21</v>
      </c>
      <c r="V6" s="1337">
        <v>22</v>
      </c>
      <c r="W6" s="1337">
        <v>23</v>
      </c>
      <c r="X6" s="1337">
        <v>24</v>
      </c>
      <c r="Y6" s="1337">
        <v>25</v>
      </c>
      <c r="Z6" s="1337">
        <v>26</v>
      </c>
      <c r="AA6" s="1337">
        <v>27</v>
      </c>
      <c r="AB6" s="1337">
        <v>28</v>
      </c>
      <c r="AC6" s="1337">
        <v>29</v>
      </c>
      <c r="AD6" s="1337">
        <v>30</v>
      </c>
      <c r="AE6" s="1337">
        <v>31</v>
      </c>
      <c r="AF6" s="1337">
        <v>32</v>
      </c>
      <c r="AG6" s="1337">
        <v>33</v>
      </c>
      <c r="AH6" s="1356">
        <v>34</v>
      </c>
      <c r="AI6" s="1357">
        <v>35</v>
      </c>
    </row>
    <row r="7" ht="17.1" customHeight="1" spans="1:35">
      <c r="A7" s="1338">
        <v>1</v>
      </c>
      <c r="B7" s="1339" t="s">
        <v>39</v>
      </c>
      <c r="C7" s="1340">
        <v>0</v>
      </c>
      <c r="D7" s="1340">
        <v>0</v>
      </c>
      <c r="E7" s="1340">
        <v>0</v>
      </c>
      <c r="F7" s="1340">
        <v>0</v>
      </c>
      <c r="G7" s="1340">
        <v>0</v>
      </c>
      <c r="H7" s="1340">
        <v>1</v>
      </c>
      <c r="I7" s="1340">
        <v>1</v>
      </c>
      <c r="J7" s="1340">
        <v>1</v>
      </c>
      <c r="K7" s="1340">
        <v>0</v>
      </c>
      <c r="L7" s="1340">
        <v>0</v>
      </c>
      <c r="M7" s="1340">
        <v>0</v>
      </c>
      <c r="N7" s="1340">
        <v>0</v>
      </c>
      <c r="O7" s="1340">
        <v>0</v>
      </c>
      <c r="P7" s="1340">
        <v>0</v>
      </c>
      <c r="Q7" s="1340">
        <v>0</v>
      </c>
      <c r="R7" s="1340">
        <v>0</v>
      </c>
      <c r="S7" s="1340">
        <v>0</v>
      </c>
      <c r="T7" s="1340">
        <v>0</v>
      </c>
      <c r="U7" s="1340">
        <v>0</v>
      </c>
      <c r="V7" s="1340">
        <v>0</v>
      </c>
      <c r="W7" s="1340">
        <v>0</v>
      </c>
      <c r="X7" s="1340">
        <v>0</v>
      </c>
      <c r="Y7" s="1340">
        <v>0</v>
      </c>
      <c r="Z7" s="1340">
        <v>0</v>
      </c>
      <c r="AA7" s="1340">
        <v>0</v>
      </c>
      <c r="AB7" s="1340">
        <v>0</v>
      </c>
      <c r="AC7" s="1340">
        <v>0</v>
      </c>
      <c r="AD7" s="1340">
        <v>0</v>
      </c>
      <c r="AE7" s="1340">
        <v>0</v>
      </c>
      <c r="AF7" s="1340">
        <v>0</v>
      </c>
      <c r="AG7" s="1340">
        <v>0</v>
      </c>
      <c r="AH7" s="1358">
        <f>SUM(C7:AG7)</f>
        <v>3</v>
      </c>
      <c r="AI7" s="1359"/>
    </row>
    <row r="8" ht="17.1" customHeight="1" spans="1:35">
      <c r="A8" s="1338">
        <v>2</v>
      </c>
      <c r="B8" s="1339" t="s">
        <v>40</v>
      </c>
      <c r="C8" s="1340">
        <v>0</v>
      </c>
      <c r="D8" s="1340">
        <v>0</v>
      </c>
      <c r="E8" s="1340">
        <v>0</v>
      </c>
      <c r="F8" s="1340">
        <v>0</v>
      </c>
      <c r="G8" s="1340">
        <v>0</v>
      </c>
      <c r="H8" s="1340">
        <v>0</v>
      </c>
      <c r="I8" s="1340">
        <v>0</v>
      </c>
      <c r="J8" s="1340">
        <v>1</v>
      </c>
      <c r="K8" s="1340">
        <v>0</v>
      </c>
      <c r="L8" s="1340">
        <v>0</v>
      </c>
      <c r="M8" s="1340">
        <v>0</v>
      </c>
      <c r="N8" s="1340">
        <v>0</v>
      </c>
      <c r="O8" s="1340">
        <v>0</v>
      </c>
      <c r="P8" s="1340">
        <v>0</v>
      </c>
      <c r="Q8" s="1340">
        <v>0</v>
      </c>
      <c r="R8" s="1340">
        <v>0</v>
      </c>
      <c r="S8" s="1340">
        <v>0</v>
      </c>
      <c r="T8" s="1340">
        <v>0</v>
      </c>
      <c r="U8" s="1340">
        <v>0</v>
      </c>
      <c r="V8" s="1340">
        <v>0</v>
      </c>
      <c r="W8" s="1340">
        <v>0</v>
      </c>
      <c r="X8" s="1340">
        <v>0</v>
      </c>
      <c r="Y8" s="1340">
        <v>0</v>
      </c>
      <c r="Z8" s="1340">
        <v>0</v>
      </c>
      <c r="AA8" s="1340">
        <v>0</v>
      </c>
      <c r="AB8" s="1340">
        <v>0</v>
      </c>
      <c r="AC8" s="1340">
        <v>0</v>
      </c>
      <c r="AD8" s="1340">
        <v>0</v>
      </c>
      <c r="AE8" s="1340">
        <v>0</v>
      </c>
      <c r="AF8" s="1340">
        <v>0</v>
      </c>
      <c r="AG8" s="1340">
        <v>0</v>
      </c>
      <c r="AH8" s="1358">
        <f t="shared" ref="AH8:AH24" si="0">SUM(C8:AG8)</f>
        <v>1</v>
      </c>
      <c r="AI8" s="1359"/>
    </row>
    <row r="9" ht="17.1" customHeight="1" spans="1:35">
      <c r="A9" s="1338">
        <v>3</v>
      </c>
      <c r="B9" s="1339" t="s">
        <v>41</v>
      </c>
      <c r="C9" s="1340">
        <v>0</v>
      </c>
      <c r="D9" s="1340">
        <v>0</v>
      </c>
      <c r="E9" s="1340">
        <v>0</v>
      </c>
      <c r="F9" s="1340">
        <v>0</v>
      </c>
      <c r="G9" s="1340">
        <v>0</v>
      </c>
      <c r="H9" s="1340">
        <v>0</v>
      </c>
      <c r="I9" s="1340">
        <v>0</v>
      </c>
      <c r="J9" s="1340">
        <v>0</v>
      </c>
      <c r="K9" s="1340">
        <v>0</v>
      </c>
      <c r="L9" s="1340">
        <v>0</v>
      </c>
      <c r="M9" s="1340">
        <v>0</v>
      </c>
      <c r="N9" s="1340">
        <v>0</v>
      </c>
      <c r="O9" s="1340">
        <v>0</v>
      </c>
      <c r="P9" s="1340">
        <v>0</v>
      </c>
      <c r="Q9" s="1340">
        <v>0</v>
      </c>
      <c r="R9" s="1340">
        <v>0</v>
      </c>
      <c r="S9" s="1340">
        <v>0</v>
      </c>
      <c r="T9" s="1340">
        <v>0</v>
      </c>
      <c r="U9" s="1340">
        <v>0</v>
      </c>
      <c r="V9" s="1340">
        <v>0</v>
      </c>
      <c r="W9" s="1340">
        <v>0</v>
      </c>
      <c r="X9" s="1340">
        <v>0</v>
      </c>
      <c r="Y9" s="1340">
        <v>0</v>
      </c>
      <c r="Z9" s="1340">
        <v>0</v>
      </c>
      <c r="AA9" s="1340">
        <v>0</v>
      </c>
      <c r="AB9" s="1340">
        <v>0</v>
      </c>
      <c r="AC9" s="1340">
        <v>0</v>
      </c>
      <c r="AD9" s="1340">
        <v>0</v>
      </c>
      <c r="AE9" s="1340">
        <v>0</v>
      </c>
      <c r="AF9" s="1340">
        <v>0</v>
      </c>
      <c r="AG9" s="1340">
        <v>0</v>
      </c>
      <c r="AH9" s="1358">
        <f t="shared" si="0"/>
        <v>0</v>
      </c>
      <c r="AI9" s="1359"/>
    </row>
    <row r="10" ht="17.1" customHeight="1" spans="1:35">
      <c r="A10" s="1338">
        <v>4</v>
      </c>
      <c r="B10" s="1339" t="s">
        <v>42</v>
      </c>
      <c r="C10" s="1340">
        <v>0</v>
      </c>
      <c r="D10" s="1340">
        <v>0</v>
      </c>
      <c r="E10" s="1340">
        <v>0</v>
      </c>
      <c r="F10" s="1340">
        <v>0</v>
      </c>
      <c r="G10" s="1340">
        <v>0</v>
      </c>
      <c r="H10" s="1340">
        <v>1</v>
      </c>
      <c r="I10" s="1340">
        <v>0</v>
      </c>
      <c r="J10" s="1340">
        <v>0</v>
      </c>
      <c r="K10" s="1340">
        <v>0</v>
      </c>
      <c r="L10" s="1340">
        <v>0</v>
      </c>
      <c r="M10" s="1340">
        <v>0</v>
      </c>
      <c r="N10" s="1340">
        <v>0</v>
      </c>
      <c r="O10" s="1340">
        <v>0</v>
      </c>
      <c r="P10" s="1340">
        <v>0</v>
      </c>
      <c r="Q10" s="1340">
        <v>0</v>
      </c>
      <c r="R10" s="1340">
        <v>0</v>
      </c>
      <c r="S10" s="1340">
        <v>0</v>
      </c>
      <c r="T10" s="1340">
        <v>0</v>
      </c>
      <c r="U10" s="1340">
        <v>0</v>
      </c>
      <c r="V10" s="1340">
        <v>0</v>
      </c>
      <c r="W10" s="1340">
        <v>0</v>
      </c>
      <c r="X10" s="1340">
        <v>0</v>
      </c>
      <c r="Y10" s="1340">
        <v>0</v>
      </c>
      <c r="Z10" s="1340">
        <v>0</v>
      </c>
      <c r="AA10" s="1340">
        <v>0</v>
      </c>
      <c r="AB10" s="1340">
        <v>0</v>
      </c>
      <c r="AC10" s="1340">
        <v>0</v>
      </c>
      <c r="AD10" s="1340">
        <v>0</v>
      </c>
      <c r="AE10" s="1340">
        <v>0</v>
      </c>
      <c r="AF10" s="1340">
        <v>0</v>
      </c>
      <c r="AG10" s="1340">
        <v>0</v>
      </c>
      <c r="AH10" s="1358">
        <f t="shared" si="0"/>
        <v>1</v>
      </c>
      <c r="AI10" s="1359"/>
    </row>
    <row r="11" ht="17.1" customHeight="1" spans="1:35">
      <c r="A11" s="1338">
        <v>5</v>
      </c>
      <c r="B11" s="1339" t="s">
        <v>43</v>
      </c>
      <c r="C11" s="1340">
        <v>0</v>
      </c>
      <c r="D11" s="1340">
        <v>0</v>
      </c>
      <c r="E11" s="1340">
        <v>0</v>
      </c>
      <c r="F11" s="1340">
        <v>0</v>
      </c>
      <c r="G11" s="1340">
        <v>0</v>
      </c>
      <c r="H11" s="1340">
        <v>0</v>
      </c>
      <c r="I11" s="1340">
        <v>0</v>
      </c>
      <c r="J11" s="1340">
        <v>0</v>
      </c>
      <c r="K11" s="1340">
        <v>0</v>
      </c>
      <c r="L11" s="1340">
        <v>0</v>
      </c>
      <c r="M11" s="1340">
        <v>0</v>
      </c>
      <c r="N11" s="1340">
        <v>0</v>
      </c>
      <c r="O11" s="1340">
        <v>0</v>
      </c>
      <c r="P11" s="1340">
        <v>0</v>
      </c>
      <c r="Q11" s="1340">
        <v>0</v>
      </c>
      <c r="R11" s="1340">
        <v>0</v>
      </c>
      <c r="S11" s="1340">
        <v>0</v>
      </c>
      <c r="T11" s="1340">
        <v>0</v>
      </c>
      <c r="U11" s="1340">
        <v>0</v>
      </c>
      <c r="V11" s="1340">
        <v>0</v>
      </c>
      <c r="W11" s="1340">
        <v>0</v>
      </c>
      <c r="X11" s="1340">
        <v>0</v>
      </c>
      <c r="Y11" s="1340">
        <v>0</v>
      </c>
      <c r="Z11" s="1340">
        <v>0</v>
      </c>
      <c r="AA11" s="1340">
        <v>1</v>
      </c>
      <c r="AB11" s="1340">
        <v>0</v>
      </c>
      <c r="AC11" s="1340">
        <v>0</v>
      </c>
      <c r="AD11" s="1340">
        <v>0</v>
      </c>
      <c r="AE11" s="1340">
        <v>0</v>
      </c>
      <c r="AF11" s="1340">
        <v>0</v>
      </c>
      <c r="AG11" s="1340">
        <v>0</v>
      </c>
      <c r="AH11" s="1358">
        <f t="shared" si="0"/>
        <v>1</v>
      </c>
      <c r="AI11" s="1359"/>
    </row>
    <row r="12" ht="17.1" customHeight="1" spans="1:35">
      <c r="A12" s="1338">
        <v>6</v>
      </c>
      <c r="B12" s="1339" t="s">
        <v>44</v>
      </c>
      <c r="C12" s="1340">
        <v>0</v>
      </c>
      <c r="D12" s="1340">
        <v>0</v>
      </c>
      <c r="E12" s="1340">
        <v>0</v>
      </c>
      <c r="F12" s="1340">
        <v>0</v>
      </c>
      <c r="G12" s="1340">
        <v>0</v>
      </c>
      <c r="H12" s="1340">
        <v>0</v>
      </c>
      <c r="I12" s="1340">
        <v>0</v>
      </c>
      <c r="J12" s="1340">
        <v>0</v>
      </c>
      <c r="K12" s="1340">
        <v>0</v>
      </c>
      <c r="L12" s="1340">
        <v>0</v>
      </c>
      <c r="M12" s="1340">
        <v>0</v>
      </c>
      <c r="N12" s="1340">
        <v>0</v>
      </c>
      <c r="O12" s="1340">
        <v>0</v>
      </c>
      <c r="P12" s="1340">
        <v>0</v>
      </c>
      <c r="Q12" s="1340">
        <v>0</v>
      </c>
      <c r="R12" s="1340">
        <v>0</v>
      </c>
      <c r="S12" s="1340">
        <v>0</v>
      </c>
      <c r="T12" s="1340">
        <v>0</v>
      </c>
      <c r="U12" s="1340">
        <v>0</v>
      </c>
      <c r="V12" s="1340">
        <v>0</v>
      </c>
      <c r="W12" s="1340">
        <v>0</v>
      </c>
      <c r="X12" s="1340">
        <v>0</v>
      </c>
      <c r="Y12" s="1340">
        <v>0</v>
      </c>
      <c r="Z12" s="1340">
        <v>0</v>
      </c>
      <c r="AA12" s="1340">
        <v>0</v>
      </c>
      <c r="AB12" s="1340">
        <v>0</v>
      </c>
      <c r="AC12" s="1340">
        <v>0</v>
      </c>
      <c r="AD12" s="1340">
        <v>0</v>
      </c>
      <c r="AE12" s="1340">
        <v>0</v>
      </c>
      <c r="AF12" s="1340">
        <v>0</v>
      </c>
      <c r="AG12" s="1340">
        <v>0</v>
      </c>
      <c r="AH12" s="1358">
        <f t="shared" si="0"/>
        <v>0</v>
      </c>
      <c r="AI12" s="1359"/>
    </row>
    <row r="13" ht="17.1" customHeight="1" spans="1:35">
      <c r="A13" s="1338">
        <v>7</v>
      </c>
      <c r="B13" s="1339" t="s">
        <v>45</v>
      </c>
      <c r="C13" s="1340">
        <v>0</v>
      </c>
      <c r="D13" s="1340">
        <v>0</v>
      </c>
      <c r="E13" s="1340">
        <v>0</v>
      </c>
      <c r="F13" s="1340">
        <v>0</v>
      </c>
      <c r="G13" s="1340">
        <v>0</v>
      </c>
      <c r="H13" s="1340">
        <v>0</v>
      </c>
      <c r="I13" s="1340">
        <v>0</v>
      </c>
      <c r="J13" s="1340">
        <v>0</v>
      </c>
      <c r="K13" s="1340">
        <v>0</v>
      </c>
      <c r="L13" s="1340">
        <v>0</v>
      </c>
      <c r="M13" s="1340">
        <v>0</v>
      </c>
      <c r="N13" s="1340">
        <v>0</v>
      </c>
      <c r="O13" s="1340">
        <v>0</v>
      </c>
      <c r="P13" s="1340">
        <v>0</v>
      </c>
      <c r="Q13" s="1340">
        <v>0</v>
      </c>
      <c r="R13" s="1340">
        <v>0</v>
      </c>
      <c r="S13" s="1340">
        <v>0</v>
      </c>
      <c r="T13" s="1340">
        <v>0</v>
      </c>
      <c r="U13" s="1340">
        <v>0</v>
      </c>
      <c r="V13" s="1340">
        <v>0</v>
      </c>
      <c r="W13" s="1340">
        <v>0</v>
      </c>
      <c r="X13" s="1340">
        <v>0</v>
      </c>
      <c r="Y13" s="1340">
        <v>0</v>
      </c>
      <c r="Z13" s="1340">
        <v>0</v>
      </c>
      <c r="AA13" s="1340">
        <v>0</v>
      </c>
      <c r="AB13" s="1340">
        <v>0</v>
      </c>
      <c r="AC13" s="1340">
        <v>0</v>
      </c>
      <c r="AD13" s="1340">
        <v>0</v>
      </c>
      <c r="AE13" s="1340">
        <v>0</v>
      </c>
      <c r="AF13" s="1340">
        <v>0</v>
      </c>
      <c r="AG13" s="1340">
        <v>0</v>
      </c>
      <c r="AH13" s="1358">
        <f t="shared" si="0"/>
        <v>0</v>
      </c>
      <c r="AI13" s="1359"/>
    </row>
    <row r="14" ht="17.1" customHeight="1" spans="1:35">
      <c r="A14" s="1338">
        <v>8</v>
      </c>
      <c r="B14" s="1339" t="s">
        <v>46</v>
      </c>
      <c r="C14" s="1340">
        <v>0</v>
      </c>
      <c r="D14" s="1340">
        <v>0</v>
      </c>
      <c r="E14" s="1340">
        <v>0</v>
      </c>
      <c r="F14" s="1340">
        <v>0</v>
      </c>
      <c r="G14" s="1340">
        <v>0</v>
      </c>
      <c r="H14" s="1340">
        <v>0</v>
      </c>
      <c r="I14" s="1340">
        <v>0</v>
      </c>
      <c r="J14" s="1340">
        <v>0</v>
      </c>
      <c r="K14" s="1340">
        <v>0</v>
      </c>
      <c r="L14" s="1340">
        <v>0</v>
      </c>
      <c r="M14" s="1340">
        <v>0</v>
      </c>
      <c r="N14" s="1340">
        <v>0</v>
      </c>
      <c r="O14" s="1340">
        <v>0</v>
      </c>
      <c r="P14" s="1340">
        <v>0</v>
      </c>
      <c r="Q14" s="1340">
        <v>0</v>
      </c>
      <c r="R14" s="1340">
        <v>0</v>
      </c>
      <c r="S14" s="1340">
        <v>0</v>
      </c>
      <c r="T14" s="1340">
        <v>0</v>
      </c>
      <c r="U14" s="1340">
        <v>0</v>
      </c>
      <c r="V14" s="1340">
        <v>0</v>
      </c>
      <c r="W14" s="1340">
        <v>0</v>
      </c>
      <c r="X14" s="1340">
        <v>0</v>
      </c>
      <c r="Y14" s="1340">
        <v>0</v>
      </c>
      <c r="Z14" s="1340">
        <v>0</v>
      </c>
      <c r="AA14" s="1340">
        <v>0</v>
      </c>
      <c r="AB14" s="1340">
        <v>0</v>
      </c>
      <c r="AC14" s="1340">
        <v>0</v>
      </c>
      <c r="AD14" s="1340">
        <v>0</v>
      </c>
      <c r="AE14" s="1340">
        <v>0</v>
      </c>
      <c r="AF14" s="1340">
        <v>0</v>
      </c>
      <c r="AG14" s="1340">
        <v>0</v>
      </c>
      <c r="AH14" s="1358">
        <f t="shared" si="0"/>
        <v>0</v>
      </c>
      <c r="AI14" s="1359"/>
    </row>
    <row r="15" ht="17.1" customHeight="1" spans="1:35">
      <c r="A15" s="1338">
        <v>9</v>
      </c>
      <c r="B15" s="1339" t="s">
        <v>47</v>
      </c>
      <c r="C15" s="1340">
        <v>0</v>
      </c>
      <c r="D15" s="1340">
        <v>0</v>
      </c>
      <c r="E15" s="1340">
        <v>0</v>
      </c>
      <c r="F15" s="1340">
        <v>0</v>
      </c>
      <c r="G15" s="1340">
        <v>0</v>
      </c>
      <c r="H15" s="1340">
        <v>0</v>
      </c>
      <c r="I15" s="1340">
        <v>0</v>
      </c>
      <c r="J15" s="1340">
        <v>0</v>
      </c>
      <c r="K15" s="1340">
        <v>0</v>
      </c>
      <c r="L15" s="1340">
        <v>0</v>
      </c>
      <c r="M15" s="1340">
        <v>0</v>
      </c>
      <c r="N15" s="1340">
        <v>0</v>
      </c>
      <c r="O15" s="1340">
        <v>0</v>
      </c>
      <c r="P15" s="1340">
        <v>0</v>
      </c>
      <c r="Q15" s="1340">
        <v>0</v>
      </c>
      <c r="R15" s="1340">
        <v>0</v>
      </c>
      <c r="S15" s="1340">
        <v>0</v>
      </c>
      <c r="T15" s="1340">
        <v>0</v>
      </c>
      <c r="U15" s="1340">
        <v>0</v>
      </c>
      <c r="V15" s="1340">
        <v>0</v>
      </c>
      <c r="W15" s="1340">
        <v>0</v>
      </c>
      <c r="X15" s="1340">
        <v>0</v>
      </c>
      <c r="Y15" s="1340">
        <v>0</v>
      </c>
      <c r="Z15" s="1340">
        <v>0</v>
      </c>
      <c r="AA15" s="1340">
        <v>0</v>
      </c>
      <c r="AB15" s="1340">
        <v>0</v>
      </c>
      <c r="AC15" s="1340">
        <v>0</v>
      </c>
      <c r="AD15" s="1340">
        <v>0</v>
      </c>
      <c r="AE15" s="1340">
        <v>0</v>
      </c>
      <c r="AF15" s="1340">
        <v>0</v>
      </c>
      <c r="AG15" s="1340">
        <v>0</v>
      </c>
      <c r="AH15" s="1358">
        <f t="shared" si="0"/>
        <v>0</v>
      </c>
      <c r="AI15" s="1359"/>
    </row>
    <row r="16" ht="17.1" customHeight="1" spans="1:35">
      <c r="A16" s="1338">
        <v>10</v>
      </c>
      <c r="B16" s="1339" t="s">
        <v>48</v>
      </c>
      <c r="C16" s="1340">
        <v>0</v>
      </c>
      <c r="D16" s="1340">
        <v>0</v>
      </c>
      <c r="E16" s="1340">
        <v>0</v>
      </c>
      <c r="F16" s="1340">
        <v>0</v>
      </c>
      <c r="G16" s="1340">
        <v>0</v>
      </c>
      <c r="H16" s="1340">
        <v>0</v>
      </c>
      <c r="I16" s="1340">
        <v>0</v>
      </c>
      <c r="J16" s="1340">
        <v>0</v>
      </c>
      <c r="K16" s="1340">
        <v>0</v>
      </c>
      <c r="L16" s="1340">
        <v>0</v>
      </c>
      <c r="M16" s="1340">
        <v>0</v>
      </c>
      <c r="N16" s="1340">
        <v>0</v>
      </c>
      <c r="O16" s="1340">
        <v>0</v>
      </c>
      <c r="P16" s="1340">
        <v>0</v>
      </c>
      <c r="Q16" s="1340">
        <v>0</v>
      </c>
      <c r="R16" s="1340">
        <v>0</v>
      </c>
      <c r="S16" s="1340">
        <v>0</v>
      </c>
      <c r="T16" s="1340">
        <v>0</v>
      </c>
      <c r="U16" s="1340">
        <v>0</v>
      </c>
      <c r="V16" s="1340">
        <v>0</v>
      </c>
      <c r="W16" s="1340">
        <v>0</v>
      </c>
      <c r="X16" s="1340">
        <v>0</v>
      </c>
      <c r="Y16" s="1340">
        <v>0</v>
      </c>
      <c r="Z16" s="1340">
        <v>0</v>
      </c>
      <c r="AA16" s="1340">
        <v>0</v>
      </c>
      <c r="AB16" s="1340">
        <v>0</v>
      </c>
      <c r="AC16" s="1340">
        <v>0</v>
      </c>
      <c r="AD16" s="1340">
        <v>0</v>
      </c>
      <c r="AE16" s="1340">
        <v>0</v>
      </c>
      <c r="AF16" s="1340">
        <v>0</v>
      </c>
      <c r="AG16" s="1340">
        <v>0</v>
      </c>
      <c r="AH16" s="1358">
        <f t="shared" si="0"/>
        <v>0</v>
      </c>
      <c r="AI16" s="1359"/>
    </row>
    <row r="17" ht="17.1" customHeight="1" spans="1:35">
      <c r="A17" s="1338">
        <v>11</v>
      </c>
      <c r="B17" s="1339" t="s">
        <v>49</v>
      </c>
      <c r="C17" s="1340">
        <v>0</v>
      </c>
      <c r="D17" s="1340">
        <v>0</v>
      </c>
      <c r="E17" s="1340">
        <v>0</v>
      </c>
      <c r="F17" s="1340">
        <v>0</v>
      </c>
      <c r="G17" s="1340">
        <v>0</v>
      </c>
      <c r="H17" s="1340">
        <v>0</v>
      </c>
      <c r="I17" s="1340">
        <v>0</v>
      </c>
      <c r="J17" s="1340">
        <v>0</v>
      </c>
      <c r="K17" s="1340">
        <v>0</v>
      </c>
      <c r="L17" s="1340">
        <v>0</v>
      </c>
      <c r="M17" s="1340">
        <v>0</v>
      </c>
      <c r="N17" s="1340">
        <v>0</v>
      </c>
      <c r="O17" s="1340">
        <v>0</v>
      </c>
      <c r="P17" s="1340">
        <v>0</v>
      </c>
      <c r="Q17" s="1340">
        <v>0</v>
      </c>
      <c r="R17" s="1340">
        <v>0</v>
      </c>
      <c r="S17" s="1340">
        <v>0</v>
      </c>
      <c r="T17" s="1340">
        <v>0</v>
      </c>
      <c r="U17" s="1340">
        <v>0</v>
      </c>
      <c r="V17" s="1340">
        <v>0</v>
      </c>
      <c r="W17" s="1340">
        <v>0</v>
      </c>
      <c r="X17" s="1340">
        <v>0</v>
      </c>
      <c r="Y17" s="1340">
        <v>0</v>
      </c>
      <c r="Z17" s="1340">
        <v>0</v>
      </c>
      <c r="AA17" s="1340">
        <v>0</v>
      </c>
      <c r="AB17" s="1340">
        <v>0</v>
      </c>
      <c r="AC17" s="1340">
        <v>0</v>
      </c>
      <c r="AD17" s="1340">
        <v>0</v>
      </c>
      <c r="AE17" s="1340">
        <v>0</v>
      </c>
      <c r="AF17" s="1340">
        <v>0</v>
      </c>
      <c r="AG17" s="1340">
        <v>0</v>
      </c>
      <c r="AH17" s="1358">
        <f t="shared" si="0"/>
        <v>0</v>
      </c>
      <c r="AI17" s="1359"/>
    </row>
    <row r="18" ht="17.1" customHeight="1" spans="1:35">
      <c r="A18" s="1338">
        <v>12</v>
      </c>
      <c r="B18" s="1339" t="s">
        <v>50</v>
      </c>
      <c r="C18" s="1340">
        <v>0</v>
      </c>
      <c r="D18" s="1340">
        <v>0</v>
      </c>
      <c r="E18" s="1340">
        <v>0</v>
      </c>
      <c r="F18" s="1340">
        <v>0</v>
      </c>
      <c r="G18" s="1340">
        <v>0</v>
      </c>
      <c r="H18" s="1340">
        <v>0</v>
      </c>
      <c r="I18" s="1340">
        <v>0</v>
      </c>
      <c r="J18" s="1340">
        <v>0</v>
      </c>
      <c r="K18" s="1340">
        <v>0</v>
      </c>
      <c r="L18" s="1340">
        <v>0</v>
      </c>
      <c r="M18" s="1340">
        <v>0</v>
      </c>
      <c r="N18" s="1340">
        <v>0</v>
      </c>
      <c r="O18" s="1340">
        <v>0</v>
      </c>
      <c r="P18" s="1340">
        <v>0</v>
      </c>
      <c r="Q18" s="1340">
        <v>0</v>
      </c>
      <c r="R18" s="1340">
        <v>0</v>
      </c>
      <c r="S18" s="1340">
        <v>0</v>
      </c>
      <c r="T18" s="1340">
        <v>0</v>
      </c>
      <c r="U18" s="1340">
        <v>0</v>
      </c>
      <c r="V18" s="1340">
        <v>0</v>
      </c>
      <c r="W18" s="1340">
        <v>0</v>
      </c>
      <c r="X18" s="1340">
        <v>0</v>
      </c>
      <c r="Y18" s="1340">
        <v>0</v>
      </c>
      <c r="Z18" s="1340">
        <v>0</v>
      </c>
      <c r="AA18" s="1340">
        <v>0</v>
      </c>
      <c r="AB18" s="1340">
        <v>0</v>
      </c>
      <c r="AC18" s="1340">
        <v>0</v>
      </c>
      <c r="AD18" s="1340">
        <v>0</v>
      </c>
      <c r="AE18" s="1340">
        <v>0</v>
      </c>
      <c r="AF18" s="1340">
        <v>0</v>
      </c>
      <c r="AG18" s="1340">
        <v>0</v>
      </c>
      <c r="AH18" s="1358">
        <f t="shared" si="0"/>
        <v>0</v>
      </c>
      <c r="AI18" s="1359"/>
    </row>
    <row r="19" ht="17.1" customHeight="1" spans="1:35">
      <c r="A19" s="1338">
        <v>13</v>
      </c>
      <c r="B19" s="1339" t="s">
        <v>51</v>
      </c>
      <c r="C19" s="1340">
        <v>0</v>
      </c>
      <c r="D19" s="1340">
        <v>0</v>
      </c>
      <c r="E19" s="1340">
        <v>0</v>
      </c>
      <c r="F19" s="1340">
        <v>0</v>
      </c>
      <c r="G19" s="1340">
        <v>0</v>
      </c>
      <c r="H19" s="1340">
        <v>0</v>
      </c>
      <c r="I19" s="1340">
        <v>0</v>
      </c>
      <c r="J19" s="1340">
        <v>0</v>
      </c>
      <c r="K19" s="1340">
        <v>0</v>
      </c>
      <c r="L19" s="1340">
        <v>0</v>
      </c>
      <c r="M19" s="1340">
        <v>0</v>
      </c>
      <c r="N19" s="1340">
        <v>0</v>
      </c>
      <c r="O19" s="1340">
        <v>0</v>
      </c>
      <c r="P19" s="1340">
        <v>0</v>
      </c>
      <c r="Q19" s="1340">
        <v>0</v>
      </c>
      <c r="R19" s="1340">
        <v>0</v>
      </c>
      <c r="S19" s="1340">
        <v>0</v>
      </c>
      <c r="T19" s="1340">
        <v>0</v>
      </c>
      <c r="U19" s="1340">
        <v>0</v>
      </c>
      <c r="V19" s="1340">
        <v>0</v>
      </c>
      <c r="W19" s="1340">
        <v>0</v>
      </c>
      <c r="X19" s="1340">
        <v>0</v>
      </c>
      <c r="Y19" s="1340">
        <v>0</v>
      </c>
      <c r="Z19" s="1340">
        <v>0</v>
      </c>
      <c r="AA19" s="1340">
        <v>1</v>
      </c>
      <c r="AB19" s="1340">
        <v>0</v>
      </c>
      <c r="AC19" s="1340">
        <v>0</v>
      </c>
      <c r="AD19" s="1340">
        <v>0</v>
      </c>
      <c r="AE19" s="1340">
        <v>0</v>
      </c>
      <c r="AF19" s="1340">
        <v>0</v>
      </c>
      <c r="AG19" s="1340">
        <v>0</v>
      </c>
      <c r="AH19" s="1358">
        <f t="shared" si="0"/>
        <v>1</v>
      </c>
      <c r="AI19" s="1359"/>
    </row>
    <row r="20" ht="17.1" customHeight="1" spans="1:35">
      <c r="A20" s="1338">
        <v>14</v>
      </c>
      <c r="B20" s="1339" t="s">
        <v>52</v>
      </c>
      <c r="C20" s="1340">
        <v>0</v>
      </c>
      <c r="D20" s="1340">
        <v>0</v>
      </c>
      <c r="E20" s="1340">
        <v>0</v>
      </c>
      <c r="F20" s="1340">
        <v>0</v>
      </c>
      <c r="G20" s="1340">
        <v>0</v>
      </c>
      <c r="H20" s="1340">
        <v>1</v>
      </c>
      <c r="I20" s="1340">
        <v>0</v>
      </c>
      <c r="J20" s="1340">
        <v>0</v>
      </c>
      <c r="K20" s="1340">
        <v>0</v>
      </c>
      <c r="L20" s="1340">
        <v>0</v>
      </c>
      <c r="M20" s="1340">
        <v>0</v>
      </c>
      <c r="N20" s="1340">
        <v>0</v>
      </c>
      <c r="O20" s="1340">
        <v>0</v>
      </c>
      <c r="P20" s="1340">
        <v>0</v>
      </c>
      <c r="Q20" s="1340">
        <v>0</v>
      </c>
      <c r="R20" s="1340">
        <v>0</v>
      </c>
      <c r="S20" s="1340">
        <v>0</v>
      </c>
      <c r="T20" s="1340">
        <v>0</v>
      </c>
      <c r="U20" s="1340">
        <v>0</v>
      </c>
      <c r="V20" s="1340">
        <v>0</v>
      </c>
      <c r="W20" s="1340">
        <v>0</v>
      </c>
      <c r="X20" s="1340">
        <v>0</v>
      </c>
      <c r="Y20" s="1340">
        <v>0</v>
      </c>
      <c r="Z20" s="1340">
        <v>0</v>
      </c>
      <c r="AA20" s="1340">
        <v>0</v>
      </c>
      <c r="AB20" s="1340">
        <v>0</v>
      </c>
      <c r="AC20" s="1340">
        <v>0</v>
      </c>
      <c r="AD20" s="1340">
        <v>0</v>
      </c>
      <c r="AE20" s="1340">
        <v>0</v>
      </c>
      <c r="AF20" s="1340">
        <v>0</v>
      </c>
      <c r="AG20" s="1340">
        <v>0</v>
      </c>
      <c r="AH20" s="1358">
        <f t="shared" si="0"/>
        <v>1</v>
      </c>
      <c r="AI20" s="1359"/>
    </row>
    <row r="21" ht="17.1" customHeight="1" spans="1:35">
      <c r="A21" s="1338">
        <v>15</v>
      </c>
      <c r="B21" s="1339" t="s">
        <v>53</v>
      </c>
      <c r="C21" s="1340">
        <v>0</v>
      </c>
      <c r="D21" s="1340">
        <v>0</v>
      </c>
      <c r="E21" s="1340">
        <v>0</v>
      </c>
      <c r="F21" s="1340">
        <v>0</v>
      </c>
      <c r="G21" s="1340">
        <v>0</v>
      </c>
      <c r="H21" s="1340">
        <v>0</v>
      </c>
      <c r="I21" s="1340">
        <v>0</v>
      </c>
      <c r="J21" s="1340">
        <v>0</v>
      </c>
      <c r="K21" s="1340">
        <v>0</v>
      </c>
      <c r="L21" s="1340">
        <v>0</v>
      </c>
      <c r="M21" s="1340">
        <v>0</v>
      </c>
      <c r="N21" s="1340">
        <v>0</v>
      </c>
      <c r="O21" s="1340">
        <v>0</v>
      </c>
      <c r="P21" s="1340">
        <v>0</v>
      </c>
      <c r="Q21" s="1340">
        <v>0</v>
      </c>
      <c r="R21" s="1340">
        <v>0</v>
      </c>
      <c r="S21" s="1340">
        <v>0</v>
      </c>
      <c r="T21" s="1340">
        <v>0</v>
      </c>
      <c r="U21" s="1340">
        <v>0</v>
      </c>
      <c r="V21" s="1340">
        <v>0</v>
      </c>
      <c r="W21" s="1340">
        <v>0</v>
      </c>
      <c r="X21" s="1340">
        <v>0</v>
      </c>
      <c r="Y21" s="1340">
        <v>0</v>
      </c>
      <c r="Z21" s="1340">
        <v>0</v>
      </c>
      <c r="AA21" s="1340">
        <v>0</v>
      </c>
      <c r="AB21" s="1340">
        <v>0</v>
      </c>
      <c r="AC21" s="1340">
        <v>0</v>
      </c>
      <c r="AD21" s="1340">
        <v>0</v>
      </c>
      <c r="AE21" s="1340">
        <v>0</v>
      </c>
      <c r="AF21" s="1340">
        <v>0</v>
      </c>
      <c r="AG21" s="1340">
        <v>0</v>
      </c>
      <c r="AH21" s="1358">
        <f t="shared" si="0"/>
        <v>0</v>
      </c>
      <c r="AI21" s="1359"/>
    </row>
    <row r="22" ht="17.1" customHeight="1" spans="1:35">
      <c r="A22" s="1341">
        <v>16</v>
      </c>
      <c r="B22" s="1339" t="s">
        <v>54</v>
      </c>
      <c r="C22" s="1340">
        <v>0</v>
      </c>
      <c r="D22" s="1340">
        <v>0</v>
      </c>
      <c r="E22" s="1340">
        <v>0</v>
      </c>
      <c r="F22" s="1340">
        <v>0</v>
      </c>
      <c r="G22" s="1340">
        <v>0</v>
      </c>
      <c r="H22" s="1340">
        <v>0</v>
      </c>
      <c r="I22" s="1340">
        <v>0</v>
      </c>
      <c r="J22" s="1340">
        <v>0</v>
      </c>
      <c r="K22" s="1340">
        <v>0</v>
      </c>
      <c r="L22" s="1340">
        <v>0</v>
      </c>
      <c r="M22" s="1340">
        <v>0</v>
      </c>
      <c r="N22" s="1340">
        <v>0</v>
      </c>
      <c r="O22" s="1340">
        <v>0</v>
      </c>
      <c r="P22" s="1340">
        <v>0</v>
      </c>
      <c r="Q22" s="1340">
        <v>0</v>
      </c>
      <c r="R22" s="1340">
        <v>0</v>
      </c>
      <c r="S22" s="1340">
        <v>0</v>
      </c>
      <c r="T22" s="1340">
        <v>0</v>
      </c>
      <c r="U22" s="1340">
        <v>0</v>
      </c>
      <c r="V22" s="1340">
        <v>0</v>
      </c>
      <c r="W22" s="1340">
        <v>0</v>
      </c>
      <c r="X22" s="1340">
        <v>0</v>
      </c>
      <c r="Y22" s="1340">
        <v>0</v>
      </c>
      <c r="Z22" s="1340">
        <v>0</v>
      </c>
      <c r="AA22" s="1340">
        <v>0</v>
      </c>
      <c r="AB22" s="1340">
        <v>0</v>
      </c>
      <c r="AC22" s="1340">
        <v>0</v>
      </c>
      <c r="AD22" s="1340">
        <v>0</v>
      </c>
      <c r="AE22" s="1340">
        <v>0</v>
      </c>
      <c r="AF22" s="1340">
        <v>0</v>
      </c>
      <c r="AG22" s="1340">
        <v>0</v>
      </c>
      <c r="AH22" s="1358">
        <f t="shared" si="0"/>
        <v>0</v>
      </c>
      <c r="AI22" s="1359"/>
    </row>
    <row r="23" ht="17.1" customHeight="1" spans="1:35">
      <c r="A23" s="1341">
        <v>17</v>
      </c>
      <c r="B23" s="1342" t="s">
        <v>55</v>
      </c>
      <c r="C23" s="1340">
        <v>0</v>
      </c>
      <c r="D23" s="1340">
        <v>0</v>
      </c>
      <c r="E23" s="1340">
        <v>0</v>
      </c>
      <c r="F23" s="1340">
        <v>0</v>
      </c>
      <c r="G23" s="1340">
        <v>0</v>
      </c>
      <c r="H23" s="1340">
        <v>0</v>
      </c>
      <c r="I23" s="1340">
        <v>1</v>
      </c>
      <c r="J23" s="1340">
        <v>0</v>
      </c>
      <c r="K23" s="1340">
        <v>0</v>
      </c>
      <c r="L23" s="1340">
        <v>0</v>
      </c>
      <c r="M23" s="1340">
        <v>0</v>
      </c>
      <c r="N23" s="1340">
        <v>0</v>
      </c>
      <c r="O23" s="1340">
        <v>0</v>
      </c>
      <c r="P23" s="1340">
        <v>0</v>
      </c>
      <c r="Q23" s="1340">
        <v>0</v>
      </c>
      <c r="R23" s="1340">
        <v>0</v>
      </c>
      <c r="S23" s="1340">
        <v>0</v>
      </c>
      <c r="T23" s="1340">
        <v>0</v>
      </c>
      <c r="U23" s="1340">
        <v>0</v>
      </c>
      <c r="V23" s="1340">
        <v>0</v>
      </c>
      <c r="W23" s="1340">
        <v>0</v>
      </c>
      <c r="X23" s="1340">
        <v>0</v>
      </c>
      <c r="Y23" s="1340">
        <v>0</v>
      </c>
      <c r="Z23" s="1340">
        <v>0</v>
      </c>
      <c r="AA23" s="1340">
        <v>0</v>
      </c>
      <c r="AB23" s="1340">
        <v>0</v>
      </c>
      <c r="AC23" s="1340">
        <v>0</v>
      </c>
      <c r="AD23" s="1340">
        <v>0</v>
      </c>
      <c r="AE23" s="1340">
        <v>0</v>
      </c>
      <c r="AF23" s="1340">
        <v>0</v>
      </c>
      <c r="AG23" s="1340">
        <v>0</v>
      </c>
      <c r="AH23" s="1358">
        <f t="shared" si="0"/>
        <v>1</v>
      </c>
      <c r="AI23" s="1359"/>
    </row>
    <row r="24" ht="17.1" customHeight="1" spans="1:35">
      <c r="A24" s="1343">
        <v>18</v>
      </c>
      <c r="B24" s="1344" t="s">
        <v>56</v>
      </c>
      <c r="C24" s="1340">
        <v>0</v>
      </c>
      <c r="D24" s="1340">
        <v>0</v>
      </c>
      <c r="E24" s="1340">
        <v>0</v>
      </c>
      <c r="F24" s="1340">
        <v>0</v>
      </c>
      <c r="G24" s="1340">
        <v>0</v>
      </c>
      <c r="H24" s="1340">
        <v>0</v>
      </c>
      <c r="I24" s="1340">
        <v>0</v>
      </c>
      <c r="J24" s="1340">
        <v>0</v>
      </c>
      <c r="K24" s="1340">
        <v>0</v>
      </c>
      <c r="L24" s="1340">
        <v>0</v>
      </c>
      <c r="M24" s="1340">
        <v>0</v>
      </c>
      <c r="N24" s="1340">
        <v>0</v>
      </c>
      <c r="O24" s="1340">
        <v>0</v>
      </c>
      <c r="P24" s="1340">
        <v>0</v>
      </c>
      <c r="Q24" s="1340">
        <v>0</v>
      </c>
      <c r="R24" s="1340">
        <v>0</v>
      </c>
      <c r="S24" s="1340">
        <v>0</v>
      </c>
      <c r="T24" s="1340">
        <v>0</v>
      </c>
      <c r="U24" s="1340">
        <v>0</v>
      </c>
      <c r="V24" s="1340">
        <v>0</v>
      </c>
      <c r="W24" s="1340">
        <v>0</v>
      </c>
      <c r="X24" s="1340">
        <v>0</v>
      </c>
      <c r="Y24" s="1340">
        <v>0</v>
      </c>
      <c r="Z24" s="1340">
        <v>0</v>
      </c>
      <c r="AA24" s="1340">
        <v>0</v>
      </c>
      <c r="AB24" s="1340">
        <v>0</v>
      </c>
      <c r="AC24" s="1340">
        <v>0</v>
      </c>
      <c r="AD24" s="1340">
        <v>0</v>
      </c>
      <c r="AE24" s="1340">
        <v>0</v>
      </c>
      <c r="AF24" s="1340">
        <v>0</v>
      </c>
      <c r="AG24" s="1340">
        <v>0</v>
      </c>
      <c r="AH24" s="1358">
        <f t="shared" si="0"/>
        <v>0</v>
      </c>
      <c r="AI24" s="1359"/>
    </row>
    <row r="25" s="789" customFormat="1" ht="22.5" customHeight="1" spans="1:35">
      <c r="A25" s="1345" t="s">
        <v>57</v>
      </c>
      <c r="B25" s="1346"/>
      <c r="C25" s="1347">
        <f>SUM(C7:C24)</f>
        <v>0</v>
      </c>
      <c r="D25" s="1347">
        <f t="shared" ref="D25:AH25" si="1">SUM(D7:D24)</f>
        <v>0</v>
      </c>
      <c r="E25" s="1347">
        <f t="shared" si="1"/>
        <v>0</v>
      </c>
      <c r="F25" s="1347">
        <f t="shared" si="1"/>
        <v>0</v>
      </c>
      <c r="G25" s="1347">
        <f t="shared" si="1"/>
        <v>0</v>
      </c>
      <c r="H25" s="1347">
        <f t="shared" si="1"/>
        <v>3</v>
      </c>
      <c r="I25" s="1347">
        <f t="shared" si="1"/>
        <v>2</v>
      </c>
      <c r="J25" s="1347">
        <f t="shared" si="1"/>
        <v>2</v>
      </c>
      <c r="K25" s="1347">
        <f t="shared" si="1"/>
        <v>0</v>
      </c>
      <c r="L25" s="1347">
        <f t="shared" si="1"/>
        <v>0</v>
      </c>
      <c r="M25" s="1347">
        <f t="shared" si="1"/>
        <v>0</v>
      </c>
      <c r="N25" s="1347">
        <f t="shared" si="1"/>
        <v>0</v>
      </c>
      <c r="O25" s="1347">
        <f t="shared" si="1"/>
        <v>0</v>
      </c>
      <c r="P25" s="1347">
        <f t="shared" si="1"/>
        <v>0</v>
      </c>
      <c r="Q25" s="1347">
        <f t="shared" si="1"/>
        <v>0</v>
      </c>
      <c r="R25" s="1347">
        <f t="shared" si="1"/>
        <v>0</v>
      </c>
      <c r="S25" s="1347">
        <f t="shared" si="1"/>
        <v>0</v>
      </c>
      <c r="T25" s="1347">
        <f t="shared" si="1"/>
        <v>0</v>
      </c>
      <c r="U25" s="1347">
        <f t="shared" si="1"/>
        <v>0</v>
      </c>
      <c r="V25" s="1347">
        <f t="shared" si="1"/>
        <v>0</v>
      </c>
      <c r="W25" s="1347">
        <f t="shared" si="1"/>
        <v>0</v>
      </c>
      <c r="X25" s="1347">
        <f t="shared" si="1"/>
        <v>0</v>
      </c>
      <c r="Y25" s="1347">
        <f t="shared" si="1"/>
        <v>0</v>
      </c>
      <c r="Z25" s="1347">
        <f t="shared" si="1"/>
        <v>0</v>
      </c>
      <c r="AA25" s="1347">
        <f t="shared" si="1"/>
        <v>2</v>
      </c>
      <c r="AB25" s="1347">
        <f t="shared" si="1"/>
        <v>0</v>
      </c>
      <c r="AC25" s="1347">
        <f t="shared" si="1"/>
        <v>0</v>
      </c>
      <c r="AD25" s="1347">
        <f t="shared" si="1"/>
        <v>0</v>
      </c>
      <c r="AE25" s="1347">
        <f t="shared" si="1"/>
        <v>0</v>
      </c>
      <c r="AF25" s="1347">
        <f t="shared" si="1"/>
        <v>0</v>
      </c>
      <c r="AG25" s="1347">
        <f t="shared" si="1"/>
        <v>0</v>
      </c>
      <c r="AH25" s="1347">
        <f t="shared" si="1"/>
        <v>9</v>
      </c>
      <c r="AI25" s="1360">
        <f>SUM(AI7:AI23)</f>
        <v>0</v>
      </c>
    </row>
    <row r="26" ht="17.1" customHeight="1" spans="1:35">
      <c r="A26" s="1348"/>
      <c r="B26" s="1335"/>
      <c r="C26" s="1349"/>
      <c r="D26" s="1349"/>
      <c r="E26" s="1349"/>
      <c r="F26" s="1349"/>
      <c r="G26" s="1349"/>
      <c r="H26" s="1349"/>
      <c r="I26" s="1349"/>
      <c r="J26" s="1349"/>
      <c r="K26" s="1349"/>
      <c r="L26" s="1349"/>
      <c r="M26" s="1349"/>
      <c r="N26" s="1349"/>
      <c r="O26" s="1349"/>
      <c r="P26" s="1349"/>
      <c r="Q26" s="1349"/>
      <c r="R26" s="1349"/>
      <c r="S26" s="1349"/>
      <c r="T26" s="1349"/>
      <c r="U26" s="1349"/>
      <c r="V26" s="1349"/>
      <c r="W26" s="1349"/>
      <c r="X26" s="1349"/>
      <c r="Y26" s="1349"/>
      <c r="Z26" s="1349"/>
      <c r="AA26" s="1349"/>
      <c r="AB26" s="1349"/>
      <c r="AC26" s="1349"/>
      <c r="AD26" s="1349"/>
      <c r="AE26" s="1349"/>
      <c r="AF26" s="1349"/>
      <c r="AG26" s="1349"/>
      <c r="AH26" s="1349"/>
      <c r="AI26" s="1361"/>
    </row>
    <row r="27" ht="17.1" customHeight="1" spans="1:35">
      <c r="A27" s="1350"/>
      <c r="B27" s="1165"/>
      <c r="C27" s="887" t="s">
        <v>58</v>
      </c>
      <c r="D27" s="887"/>
      <c r="E27" s="887"/>
      <c r="F27" s="887"/>
      <c r="G27" s="887"/>
      <c r="H27" s="887"/>
      <c r="I27" s="887"/>
      <c r="J27" s="887"/>
      <c r="K27" s="887"/>
      <c r="X27" s="1165"/>
      <c r="Y27" s="862" t="s">
        <v>59</v>
      </c>
      <c r="Z27" s="1148"/>
      <c r="AA27" s="1148"/>
      <c r="AB27" s="1148"/>
      <c r="AC27" s="1148"/>
      <c r="AD27" s="1148"/>
      <c r="AE27" s="1148"/>
      <c r="AF27" s="1148"/>
      <c r="AG27" s="1148"/>
      <c r="AH27" s="1148"/>
      <c r="AI27" s="1148"/>
    </row>
    <row r="28" ht="17.1" customHeight="1" spans="1:35">
      <c r="A28" s="1350"/>
      <c r="B28" s="1165"/>
      <c r="C28" s="909" t="s">
        <v>60</v>
      </c>
      <c r="D28" s="909"/>
      <c r="E28" s="909"/>
      <c r="F28" s="909"/>
      <c r="G28" s="909"/>
      <c r="H28" s="909"/>
      <c r="I28" s="909"/>
      <c r="J28" s="909"/>
      <c r="K28" s="909"/>
      <c r="L28" s="908"/>
      <c r="M28" s="908"/>
      <c r="N28" s="908"/>
      <c r="O28" s="908"/>
      <c r="P28" s="908"/>
      <c r="Q28" s="908"/>
      <c r="R28" s="908"/>
      <c r="S28" s="908"/>
      <c r="T28" s="908"/>
      <c r="U28" s="908"/>
      <c r="V28" s="908"/>
      <c r="W28" s="908"/>
      <c r="X28" s="908"/>
      <c r="Y28" s="977" t="s">
        <v>61</v>
      </c>
      <c r="Z28" s="1095"/>
      <c r="AA28" s="1095"/>
      <c r="AB28" s="1095"/>
      <c r="AC28" s="1095"/>
      <c r="AD28" s="1095"/>
      <c r="AE28" s="1095"/>
      <c r="AF28" s="1095"/>
      <c r="AG28" s="1095"/>
      <c r="AH28" s="1095"/>
      <c r="AI28" s="1095"/>
    </row>
    <row r="29" ht="17.1" customHeight="1" spans="3:35">
      <c r="C29" s="887"/>
      <c r="D29" s="887"/>
      <c r="E29" s="887"/>
      <c r="F29" s="887"/>
      <c r="G29" s="887"/>
      <c r="H29" s="887"/>
      <c r="I29" s="887"/>
      <c r="J29" s="887"/>
      <c r="K29" s="887"/>
      <c r="L29" s="908"/>
      <c r="M29" s="908"/>
      <c r="N29" s="908"/>
      <c r="O29" s="908"/>
      <c r="P29" s="908"/>
      <c r="Q29" s="908"/>
      <c r="R29" s="908"/>
      <c r="S29" s="908"/>
      <c r="T29" s="908"/>
      <c r="U29" s="908"/>
      <c r="V29" s="908"/>
      <c r="W29" s="908"/>
      <c r="X29" s="908"/>
      <c r="Y29" s="864"/>
      <c r="Z29" s="1095"/>
      <c r="AA29" s="1095"/>
      <c r="AB29" s="1095"/>
      <c r="AC29" s="1095"/>
      <c r="AD29" s="1095"/>
      <c r="AE29" s="1095"/>
      <c r="AF29" s="1095"/>
      <c r="AG29" s="1095"/>
      <c r="AH29" s="1095"/>
      <c r="AI29" s="1095"/>
    </row>
    <row r="30" ht="17.1" customHeight="1" spans="3:35">
      <c r="C30" s="887"/>
      <c r="D30" s="887"/>
      <c r="E30" s="887"/>
      <c r="F30" s="887"/>
      <c r="G30" s="887"/>
      <c r="H30" s="887"/>
      <c r="I30" s="887"/>
      <c r="J30" s="887"/>
      <c r="K30" s="887"/>
      <c r="L30" s="908"/>
      <c r="M30" s="908"/>
      <c r="N30" s="908"/>
      <c r="O30" s="908"/>
      <c r="P30" s="908"/>
      <c r="Q30" s="908"/>
      <c r="R30" s="908"/>
      <c r="S30" s="908"/>
      <c r="T30" s="908"/>
      <c r="U30" s="908"/>
      <c r="V30" s="908"/>
      <c r="W30" s="908"/>
      <c r="X30" s="908"/>
      <c r="Y30" s="864"/>
      <c r="Z30" s="1095"/>
      <c r="AA30" s="1095"/>
      <c r="AB30" s="1095"/>
      <c r="AC30" s="1095"/>
      <c r="AD30" s="1095"/>
      <c r="AE30" s="1095"/>
      <c r="AF30" s="1095"/>
      <c r="AG30" s="1095"/>
      <c r="AH30" s="1095"/>
      <c r="AI30" s="1095"/>
    </row>
    <row r="31" ht="17.1" customHeight="1" spans="3:35">
      <c r="C31" s="887"/>
      <c r="D31" s="887"/>
      <c r="E31" s="887"/>
      <c r="F31" s="887"/>
      <c r="G31" s="887"/>
      <c r="H31" s="887"/>
      <c r="I31" s="887"/>
      <c r="J31" s="887"/>
      <c r="K31" s="887"/>
      <c r="L31" s="908"/>
      <c r="M31" s="908"/>
      <c r="N31" s="908"/>
      <c r="O31" s="908"/>
      <c r="P31" s="908"/>
      <c r="Q31" s="908"/>
      <c r="R31" s="908"/>
      <c r="S31" s="908"/>
      <c r="T31" s="908"/>
      <c r="U31" s="908"/>
      <c r="V31" s="908"/>
      <c r="W31" s="908"/>
      <c r="X31" s="908"/>
      <c r="Y31" s="864"/>
      <c r="Z31" s="1095"/>
      <c r="AA31" s="1095"/>
      <c r="AB31" s="1095"/>
      <c r="AC31" s="1095"/>
      <c r="AD31" s="1095"/>
      <c r="AE31" s="1095"/>
      <c r="AF31" s="1095"/>
      <c r="AG31" s="1095"/>
      <c r="AH31" s="1095"/>
      <c r="AI31" s="1095"/>
    </row>
    <row r="32" ht="21" customHeight="1" spans="3:35">
      <c r="C32" s="1351" t="s">
        <v>62</v>
      </c>
      <c r="D32" s="876"/>
      <c r="E32" s="876"/>
      <c r="F32" s="876"/>
      <c r="G32" s="876"/>
      <c r="H32" s="876"/>
      <c r="I32" s="876"/>
      <c r="J32" s="876"/>
      <c r="K32" s="876"/>
      <c r="L32" s="1354"/>
      <c r="M32" s="1354"/>
      <c r="N32" s="1354"/>
      <c r="O32" s="1354"/>
      <c r="P32" s="1354"/>
      <c r="Q32" s="1354"/>
      <c r="R32" s="1354"/>
      <c r="S32" s="1354"/>
      <c r="T32" s="1354"/>
      <c r="U32" s="1354"/>
      <c r="V32" s="1354"/>
      <c r="W32" s="1354"/>
      <c r="X32" s="1354"/>
      <c r="Y32" s="865" t="s">
        <v>63</v>
      </c>
      <c r="Z32" s="1166"/>
      <c r="AA32" s="1166"/>
      <c r="AB32" s="1166"/>
      <c r="AC32" s="1166"/>
      <c r="AD32" s="1166"/>
      <c r="AE32" s="1166"/>
      <c r="AF32" s="1166"/>
      <c r="AG32" s="1194"/>
      <c r="AH32" s="1194"/>
      <c r="AI32" s="1095"/>
    </row>
    <row r="33" ht="17.1" customHeight="1" spans="3:35">
      <c r="C33" s="1351" t="s">
        <v>64</v>
      </c>
      <c r="D33" s="1352"/>
      <c r="E33" s="1352"/>
      <c r="F33" s="1352"/>
      <c r="G33" s="1352"/>
      <c r="H33" s="1352"/>
      <c r="I33" s="1352"/>
      <c r="J33" s="1352"/>
      <c r="K33" s="1352"/>
      <c r="L33" s="908"/>
      <c r="M33" s="908"/>
      <c r="N33" s="908"/>
      <c r="O33" s="908"/>
      <c r="P33" s="908"/>
      <c r="Q33" s="908"/>
      <c r="R33" s="908"/>
      <c r="S33" s="908"/>
      <c r="T33" s="908"/>
      <c r="U33" s="908"/>
      <c r="V33" s="908"/>
      <c r="W33" s="908"/>
      <c r="X33" s="908"/>
      <c r="Y33" s="865" t="s">
        <v>65</v>
      </c>
      <c r="Z33" s="1095"/>
      <c r="AA33" s="1095"/>
      <c r="AB33" s="1095"/>
      <c r="AC33" s="1095"/>
      <c r="AD33" s="1095"/>
      <c r="AE33" s="1095"/>
      <c r="AF33" s="1095"/>
      <c r="AG33" s="1095"/>
      <c r="AH33" s="1095"/>
      <c r="AI33" s="1095"/>
    </row>
    <row r="35" s="746" customFormat="1" ht="15" spans="1:43">
      <c r="A35" s="1198" t="s">
        <v>0</v>
      </c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198"/>
      <c r="X35" s="1198"/>
      <c r="Y35" s="1198"/>
      <c r="Z35" s="1198"/>
      <c r="AA35" s="1198"/>
      <c r="AB35" s="1198"/>
      <c r="AC35" s="1198"/>
      <c r="AD35" s="1198"/>
      <c r="AE35" s="1198"/>
      <c r="AF35" s="1198"/>
      <c r="AG35" s="1198"/>
      <c r="AH35" s="1198"/>
      <c r="AI35" s="1198"/>
      <c r="AJ35" s="1086"/>
      <c r="AK35" s="1086"/>
      <c r="AL35" s="1086"/>
      <c r="AM35" s="1086"/>
      <c r="AN35" s="1086"/>
      <c r="AO35" s="1086"/>
      <c r="AP35" s="1086"/>
      <c r="AQ35" s="1086"/>
    </row>
    <row r="36" s="746" customFormat="1" ht="15" spans="1:43">
      <c r="A36" s="1198" t="s">
        <v>66</v>
      </c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  <c r="O36" s="1198"/>
      <c r="P36" s="1198"/>
      <c r="Q36" s="1198"/>
      <c r="R36" s="1198"/>
      <c r="S36" s="1198"/>
      <c r="T36" s="1198"/>
      <c r="U36" s="1198"/>
      <c r="V36" s="1198"/>
      <c r="W36" s="1198"/>
      <c r="X36" s="1198"/>
      <c r="Y36" s="1198"/>
      <c r="Z36" s="1198"/>
      <c r="AA36" s="1198"/>
      <c r="AB36" s="1198"/>
      <c r="AC36" s="1198"/>
      <c r="AD36" s="1198"/>
      <c r="AE36" s="1198"/>
      <c r="AF36" s="1198"/>
      <c r="AG36" s="1198"/>
      <c r="AH36" s="1198"/>
      <c r="AI36" s="1198"/>
      <c r="AJ36" s="1086"/>
      <c r="AK36" s="1086"/>
      <c r="AL36" s="1086"/>
      <c r="AM36" s="1086"/>
      <c r="AN36" s="1086"/>
      <c r="AO36" s="1086"/>
      <c r="AP36" s="1086"/>
      <c r="AQ36" s="1086"/>
    </row>
    <row r="37" ht="13.5" spans="1:35">
      <c r="A37" s="1335"/>
      <c r="B37" s="1335"/>
      <c r="C37" s="1335"/>
      <c r="D37" s="1335"/>
      <c r="E37" s="1335"/>
      <c r="F37" s="1335"/>
      <c r="G37" s="1335"/>
      <c r="H37" s="1335"/>
      <c r="I37" s="1335"/>
      <c r="J37" s="1335"/>
      <c r="K37" s="1335"/>
      <c r="L37" s="1335"/>
      <c r="M37" s="1335"/>
      <c r="N37" s="1335"/>
      <c r="O37" s="1335"/>
      <c r="P37" s="1335"/>
      <c r="Q37" s="1335"/>
      <c r="R37" s="1335"/>
      <c r="S37" s="1335"/>
      <c r="T37" s="1335"/>
      <c r="U37" s="1335"/>
      <c r="V37" s="1335"/>
      <c r="W37" s="1335"/>
      <c r="X37" s="1335"/>
      <c r="Y37" s="1335"/>
      <c r="Z37" s="1335"/>
      <c r="AA37" s="1335"/>
      <c r="AB37" s="1335"/>
      <c r="AC37" s="1335"/>
      <c r="AD37" s="1335"/>
      <c r="AE37" s="1335"/>
      <c r="AF37" s="1335"/>
      <c r="AG37" s="1335"/>
      <c r="AH37" s="1335"/>
      <c r="AI37" s="1335" t="s">
        <v>2</v>
      </c>
    </row>
    <row r="38" s="1333" customFormat="1" ht="17.1" customHeight="1" spans="1:35">
      <c r="A38" s="1110" t="s">
        <v>3</v>
      </c>
      <c r="B38" s="1111" t="s">
        <v>4</v>
      </c>
      <c r="C38" s="1112" t="s">
        <v>5</v>
      </c>
      <c r="D38" s="1113"/>
      <c r="E38" s="1113"/>
      <c r="F38" s="1113"/>
      <c r="G38" s="1113"/>
      <c r="H38" s="1113"/>
      <c r="I38" s="1113"/>
      <c r="J38" s="1113"/>
      <c r="K38" s="1113"/>
      <c r="L38" s="1113"/>
      <c r="M38" s="1113"/>
      <c r="N38" s="1113"/>
      <c r="O38" s="1113"/>
      <c r="P38" s="1113"/>
      <c r="Q38" s="1113"/>
      <c r="R38" s="1113"/>
      <c r="S38" s="1113"/>
      <c r="T38" s="1113"/>
      <c r="U38" s="1113"/>
      <c r="V38" s="1113"/>
      <c r="W38" s="1113"/>
      <c r="X38" s="1113"/>
      <c r="Y38" s="1142"/>
      <c r="Z38" s="1144" t="s">
        <v>6</v>
      </c>
      <c r="AA38" s="1144" t="s">
        <v>7</v>
      </c>
      <c r="AB38" s="1144" t="s">
        <v>8</v>
      </c>
      <c r="AC38" s="1144" t="s">
        <v>9</v>
      </c>
      <c r="AD38" s="1144" t="s">
        <v>10</v>
      </c>
      <c r="AE38" s="1144" t="s">
        <v>11</v>
      </c>
      <c r="AF38" s="1144" t="s">
        <v>12</v>
      </c>
      <c r="AG38" s="1144" t="s">
        <v>13</v>
      </c>
      <c r="AH38" s="1144" t="s">
        <v>14</v>
      </c>
      <c r="AI38" s="1150" t="s">
        <v>15</v>
      </c>
    </row>
    <row r="39" s="1333" customFormat="1" ht="151.5" customHeight="1" spans="1:35">
      <c r="A39" s="1114"/>
      <c r="B39" s="1115"/>
      <c r="C39" s="1116" t="s">
        <v>16</v>
      </c>
      <c r="D39" s="1117" t="s">
        <v>17</v>
      </c>
      <c r="E39" s="1117" t="s">
        <v>18</v>
      </c>
      <c r="F39" s="1117" t="s">
        <v>19</v>
      </c>
      <c r="G39" s="1117" t="s">
        <v>20</v>
      </c>
      <c r="H39" s="1117" t="s">
        <v>21</v>
      </c>
      <c r="I39" s="1117" t="s">
        <v>22</v>
      </c>
      <c r="J39" s="1117" t="s">
        <v>23</v>
      </c>
      <c r="K39" s="1117" t="s">
        <v>24</v>
      </c>
      <c r="L39" s="1117" t="s">
        <v>25</v>
      </c>
      <c r="M39" s="1117" t="s">
        <v>26</v>
      </c>
      <c r="N39" s="1117" t="s">
        <v>27</v>
      </c>
      <c r="O39" s="1117" t="s">
        <v>28</v>
      </c>
      <c r="P39" s="1117" t="s">
        <v>29</v>
      </c>
      <c r="Q39" s="1117" t="s">
        <v>30</v>
      </c>
      <c r="R39" s="1117" t="s">
        <v>31</v>
      </c>
      <c r="S39" s="1117" t="s">
        <v>32</v>
      </c>
      <c r="T39" s="1117" t="s">
        <v>33</v>
      </c>
      <c r="U39" s="1117" t="s">
        <v>34</v>
      </c>
      <c r="V39" s="1117" t="s">
        <v>35</v>
      </c>
      <c r="W39" s="1117" t="s">
        <v>36</v>
      </c>
      <c r="X39" s="1117" t="s">
        <v>37</v>
      </c>
      <c r="Y39" s="1117" t="s">
        <v>38</v>
      </c>
      <c r="Z39" s="1146"/>
      <c r="AA39" s="1146"/>
      <c r="AB39" s="1146"/>
      <c r="AC39" s="1146"/>
      <c r="AD39" s="1146"/>
      <c r="AE39" s="1146"/>
      <c r="AF39" s="1146"/>
      <c r="AG39" s="1146"/>
      <c r="AH39" s="1146"/>
      <c r="AI39" s="1151"/>
    </row>
    <row r="40" s="1334" customFormat="1" ht="17.1" customHeight="1" spans="1:35">
      <c r="A40" s="1336">
        <v>1</v>
      </c>
      <c r="B40" s="1337">
        <v>2</v>
      </c>
      <c r="C40" s="1337">
        <v>3</v>
      </c>
      <c r="D40" s="1337">
        <v>4</v>
      </c>
      <c r="E40" s="1337">
        <v>5</v>
      </c>
      <c r="F40" s="1337">
        <v>6</v>
      </c>
      <c r="G40" s="1337">
        <v>7</v>
      </c>
      <c r="H40" s="1337">
        <v>8</v>
      </c>
      <c r="I40" s="1337">
        <v>9</v>
      </c>
      <c r="J40" s="1337">
        <v>10</v>
      </c>
      <c r="K40" s="1337">
        <v>11</v>
      </c>
      <c r="L40" s="1337">
        <v>12</v>
      </c>
      <c r="M40" s="1337">
        <v>13</v>
      </c>
      <c r="N40" s="1337">
        <v>14</v>
      </c>
      <c r="O40" s="1337">
        <v>15</v>
      </c>
      <c r="P40" s="1337">
        <v>16</v>
      </c>
      <c r="Q40" s="1337">
        <v>17</v>
      </c>
      <c r="R40" s="1337">
        <v>18</v>
      </c>
      <c r="S40" s="1337">
        <v>19</v>
      </c>
      <c r="T40" s="1337">
        <v>20</v>
      </c>
      <c r="U40" s="1337">
        <v>21</v>
      </c>
      <c r="V40" s="1337">
        <v>22</v>
      </c>
      <c r="W40" s="1337">
        <v>23</v>
      </c>
      <c r="X40" s="1337">
        <v>24</v>
      </c>
      <c r="Y40" s="1337">
        <v>25</v>
      </c>
      <c r="Z40" s="1337">
        <v>26</v>
      </c>
      <c r="AA40" s="1337">
        <v>27</v>
      </c>
      <c r="AB40" s="1337">
        <v>28</v>
      </c>
      <c r="AC40" s="1337">
        <v>29</v>
      </c>
      <c r="AD40" s="1337">
        <v>30</v>
      </c>
      <c r="AE40" s="1337">
        <v>31</v>
      </c>
      <c r="AF40" s="1337">
        <v>32</v>
      </c>
      <c r="AG40" s="1337">
        <v>33</v>
      </c>
      <c r="AH40" s="1356">
        <v>34</v>
      </c>
      <c r="AI40" s="1357">
        <v>35</v>
      </c>
    </row>
    <row r="41" ht="17.1" customHeight="1" spans="1:35">
      <c r="A41" s="1338">
        <v>1</v>
      </c>
      <c r="B41" s="1339" t="s">
        <v>39</v>
      </c>
      <c r="C41" s="1353"/>
      <c r="D41" s="1353"/>
      <c r="E41" s="1353"/>
      <c r="F41" s="1353"/>
      <c r="G41" s="1353"/>
      <c r="H41" s="1353"/>
      <c r="I41" s="1353"/>
      <c r="J41" s="1353">
        <v>1</v>
      </c>
      <c r="K41" s="1353"/>
      <c r="L41" s="1353"/>
      <c r="M41" s="1353"/>
      <c r="N41" s="1353"/>
      <c r="O41" s="1353"/>
      <c r="P41" s="1353"/>
      <c r="Q41" s="1353"/>
      <c r="R41" s="1353"/>
      <c r="S41" s="1353"/>
      <c r="T41" s="1353"/>
      <c r="U41" s="1353"/>
      <c r="V41" s="1353"/>
      <c r="W41" s="1353"/>
      <c r="X41" s="1353"/>
      <c r="Y41" s="1353"/>
      <c r="Z41" s="1353"/>
      <c r="AA41" s="1353"/>
      <c r="AB41" s="1353"/>
      <c r="AC41" s="1353"/>
      <c r="AD41" s="1353"/>
      <c r="AE41" s="1353"/>
      <c r="AF41" s="1353"/>
      <c r="AG41" s="1353"/>
      <c r="AH41" s="1358">
        <f>SUM(C41:AG41)</f>
        <v>1</v>
      </c>
      <c r="AI41" s="1362"/>
    </row>
    <row r="42" ht="17.1" customHeight="1" spans="1:35">
      <c r="A42" s="1338">
        <v>2</v>
      </c>
      <c r="B42" s="1339" t="s">
        <v>40</v>
      </c>
      <c r="C42" s="1353"/>
      <c r="D42" s="1353"/>
      <c r="E42" s="1353"/>
      <c r="F42" s="1353"/>
      <c r="G42" s="1353"/>
      <c r="H42" s="1353">
        <v>1</v>
      </c>
      <c r="I42" s="1353"/>
      <c r="J42" s="1353"/>
      <c r="K42" s="1353"/>
      <c r="L42" s="1353"/>
      <c r="M42" s="1353"/>
      <c r="N42" s="1353"/>
      <c r="O42" s="1353"/>
      <c r="P42" s="1353"/>
      <c r="Q42" s="1353"/>
      <c r="R42" s="1353"/>
      <c r="S42" s="1353"/>
      <c r="T42" s="1353"/>
      <c r="U42" s="1353"/>
      <c r="V42" s="1353"/>
      <c r="W42" s="1353"/>
      <c r="X42" s="1353"/>
      <c r="Y42" s="1353"/>
      <c r="Z42" s="1353"/>
      <c r="AA42" s="1353"/>
      <c r="AB42" s="1353"/>
      <c r="AC42" s="1353"/>
      <c r="AD42" s="1353"/>
      <c r="AE42" s="1353"/>
      <c r="AF42" s="1353"/>
      <c r="AG42" s="1353"/>
      <c r="AH42" s="1358">
        <f t="shared" ref="AH42:AH58" si="2">SUM(C42:AG42)</f>
        <v>1</v>
      </c>
      <c r="AI42" s="1363"/>
    </row>
    <row r="43" ht="17.1" customHeight="1" spans="1:35">
      <c r="A43" s="1338">
        <v>3</v>
      </c>
      <c r="B43" s="1339" t="s">
        <v>41</v>
      </c>
      <c r="C43" s="1353"/>
      <c r="D43" s="1353"/>
      <c r="E43" s="1353"/>
      <c r="F43" s="1353"/>
      <c r="G43" s="1353"/>
      <c r="H43" s="1353"/>
      <c r="I43" s="1353"/>
      <c r="J43" s="1353"/>
      <c r="K43" s="1353"/>
      <c r="L43" s="1353"/>
      <c r="M43" s="1353"/>
      <c r="N43" s="1353"/>
      <c r="O43" s="1353"/>
      <c r="P43" s="1353"/>
      <c r="Q43" s="1353"/>
      <c r="R43" s="1353"/>
      <c r="S43" s="1353"/>
      <c r="T43" s="1353"/>
      <c r="U43" s="1353"/>
      <c r="V43" s="1353"/>
      <c r="W43" s="1353"/>
      <c r="X43" s="1353"/>
      <c r="Y43" s="1353"/>
      <c r="Z43" s="1353"/>
      <c r="AA43" s="1353"/>
      <c r="AB43" s="1353"/>
      <c r="AC43" s="1353"/>
      <c r="AD43" s="1353"/>
      <c r="AE43" s="1353"/>
      <c r="AF43" s="1353"/>
      <c r="AG43" s="1353"/>
      <c r="AH43" s="1358">
        <f t="shared" si="2"/>
        <v>0</v>
      </c>
      <c r="AI43" s="1363"/>
    </row>
    <row r="44" ht="17.1" customHeight="1" spans="1:35">
      <c r="A44" s="1338">
        <v>4</v>
      </c>
      <c r="B44" s="1339" t="s">
        <v>42</v>
      </c>
      <c r="C44" s="1353"/>
      <c r="D44" s="1353"/>
      <c r="E44" s="1353"/>
      <c r="F44" s="1353"/>
      <c r="G44" s="1353"/>
      <c r="H44" s="1353"/>
      <c r="I44" s="1353"/>
      <c r="J44" s="1353"/>
      <c r="K44" s="1353"/>
      <c r="L44" s="1353"/>
      <c r="M44" s="1353"/>
      <c r="N44" s="1353"/>
      <c r="O44" s="1353"/>
      <c r="P44" s="1353"/>
      <c r="Q44" s="1353"/>
      <c r="R44" s="1353"/>
      <c r="S44" s="1353"/>
      <c r="T44" s="1353"/>
      <c r="U44" s="1353"/>
      <c r="V44" s="1353"/>
      <c r="W44" s="1353"/>
      <c r="X44" s="1353"/>
      <c r="Y44" s="1353"/>
      <c r="Z44" s="1353"/>
      <c r="AA44" s="1353">
        <v>1</v>
      </c>
      <c r="AB44" s="1353"/>
      <c r="AC44" s="1353"/>
      <c r="AD44" s="1353"/>
      <c r="AE44" s="1353"/>
      <c r="AF44" s="1353"/>
      <c r="AG44" s="1353">
        <v>1</v>
      </c>
      <c r="AH44" s="1358">
        <f t="shared" si="2"/>
        <v>2</v>
      </c>
      <c r="AI44" s="1363"/>
    </row>
    <row r="45" ht="17.1" customHeight="1" spans="1:35">
      <c r="A45" s="1338">
        <v>5</v>
      </c>
      <c r="B45" s="1339" t="s">
        <v>43</v>
      </c>
      <c r="C45" s="1353"/>
      <c r="D45" s="1353"/>
      <c r="E45" s="1353"/>
      <c r="F45" s="1353"/>
      <c r="G45" s="1353"/>
      <c r="H45" s="1353"/>
      <c r="I45" s="1353"/>
      <c r="J45" s="1353"/>
      <c r="K45" s="1353"/>
      <c r="L45" s="1353"/>
      <c r="M45" s="1353"/>
      <c r="N45" s="1353"/>
      <c r="O45" s="1353"/>
      <c r="P45" s="1353"/>
      <c r="Q45" s="1353"/>
      <c r="R45" s="1353"/>
      <c r="S45" s="1353"/>
      <c r="T45" s="1353"/>
      <c r="U45" s="1353"/>
      <c r="V45" s="1353"/>
      <c r="W45" s="1353"/>
      <c r="X45" s="1353"/>
      <c r="Y45" s="1353"/>
      <c r="Z45" s="1353"/>
      <c r="AA45" s="1353"/>
      <c r="AB45" s="1353"/>
      <c r="AC45" s="1353"/>
      <c r="AD45" s="1353"/>
      <c r="AE45" s="1353"/>
      <c r="AF45" s="1353"/>
      <c r="AG45" s="1353"/>
      <c r="AH45" s="1358">
        <f t="shared" si="2"/>
        <v>0</v>
      </c>
      <c r="AI45" s="1363"/>
    </row>
    <row r="46" ht="17.1" customHeight="1" spans="1:35">
      <c r="A46" s="1338">
        <v>6</v>
      </c>
      <c r="B46" s="1339" t="s">
        <v>44</v>
      </c>
      <c r="C46" s="1353"/>
      <c r="D46" s="1353"/>
      <c r="E46" s="1353"/>
      <c r="F46" s="1353"/>
      <c r="G46" s="1353"/>
      <c r="H46" s="1353"/>
      <c r="I46" s="1353"/>
      <c r="J46" s="1353"/>
      <c r="K46" s="1353"/>
      <c r="L46" s="1353"/>
      <c r="M46" s="1353"/>
      <c r="N46" s="1353"/>
      <c r="O46" s="1353"/>
      <c r="P46" s="1353"/>
      <c r="Q46" s="1353"/>
      <c r="R46" s="1353"/>
      <c r="S46" s="1353"/>
      <c r="T46" s="1353"/>
      <c r="U46" s="1353"/>
      <c r="V46" s="1353"/>
      <c r="W46" s="1353"/>
      <c r="X46" s="1353"/>
      <c r="Y46" s="1353"/>
      <c r="Z46" s="1353"/>
      <c r="AA46" s="1353"/>
      <c r="AB46" s="1353"/>
      <c r="AC46" s="1353"/>
      <c r="AD46" s="1353"/>
      <c r="AE46" s="1353"/>
      <c r="AF46" s="1353"/>
      <c r="AG46" s="1353"/>
      <c r="AH46" s="1358">
        <f t="shared" si="2"/>
        <v>0</v>
      </c>
      <c r="AI46" s="1363"/>
    </row>
    <row r="47" ht="17.1" customHeight="1" spans="1:35">
      <c r="A47" s="1338">
        <v>7</v>
      </c>
      <c r="B47" s="1339" t="s">
        <v>45</v>
      </c>
      <c r="C47" s="1353"/>
      <c r="D47" s="1353"/>
      <c r="E47" s="1353"/>
      <c r="F47" s="1353"/>
      <c r="G47" s="1353"/>
      <c r="H47" s="1353"/>
      <c r="I47" s="1353"/>
      <c r="J47" s="1353"/>
      <c r="K47" s="1353"/>
      <c r="L47" s="1353"/>
      <c r="M47" s="1353"/>
      <c r="N47" s="1353"/>
      <c r="O47" s="1353"/>
      <c r="P47" s="1353"/>
      <c r="Q47" s="1353"/>
      <c r="R47" s="1353"/>
      <c r="S47" s="1353"/>
      <c r="T47" s="1353"/>
      <c r="U47" s="1353"/>
      <c r="V47" s="1353"/>
      <c r="W47" s="1353"/>
      <c r="X47" s="1353"/>
      <c r="Y47" s="1353"/>
      <c r="Z47" s="1353"/>
      <c r="AA47" s="1353">
        <v>1</v>
      </c>
      <c r="AB47" s="1353"/>
      <c r="AC47" s="1353"/>
      <c r="AD47" s="1353"/>
      <c r="AE47" s="1353"/>
      <c r="AF47" s="1353"/>
      <c r="AG47" s="1353"/>
      <c r="AH47" s="1358">
        <f t="shared" si="2"/>
        <v>1</v>
      </c>
      <c r="AI47" s="1363"/>
    </row>
    <row r="48" ht="17.1" customHeight="1" spans="1:35">
      <c r="A48" s="1338">
        <v>8</v>
      </c>
      <c r="B48" s="1339" t="s">
        <v>46</v>
      </c>
      <c r="C48" s="1353"/>
      <c r="D48" s="1353"/>
      <c r="E48" s="1353"/>
      <c r="F48" s="1353"/>
      <c r="G48" s="1353"/>
      <c r="H48" s="1353"/>
      <c r="I48" s="1353"/>
      <c r="J48" s="1353"/>
      <c r="K48" s="1353"/>
      <c r="L48" s="1353"/>
      <c r="M48" s="1353"/>
      <c r="N48" s="1353"/>
      <c r="O48" s="1353"/>
      <c r="P48" s="1353"/>
      <c r="Q48" s="1353"/>
      <c r="R48" s="1353"/>
      <c r="S48" s="1353"/>
      <c r="T48" s="1353"/>
      <c r="U48" s="1353"/>
      <c r="V48" s="1353"/>
      <c r="W48" s="1353"/>
      <c r="X48" s="1353"/>
      <c r="Y48" s="1353"/>
      <c r="Z48" s="1353"/>
      <c r="AA48" s="1353"/>
      <c r="AB48" s="1353"/>
      <c r="AC48" s="1353"/>
      <c r="AD48" s="1353"/>
      <c r="AE48" s="1353"/>
      <c r="AF48" s="1353"/>
      <c r="AG48" s="1353"/>
      <c r="AH48" s="1358">
        <f t="shared" si="2"/>
        <v>0</v>
      </c>
      <c r="AI48" s="1363"/>
    </row>
    <row r="49" ht="17.1" customHeight="1" spans="1:35">
      <c r="A49" s="1338">
        <v>9</v>
      </c>
      <c r="B49" s="1339" t="s">
        <v>47</v>
      </c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  <c r="AH49" s="1358">
        <f t="shared" si="2"/>
        <v>0</v>
      </c>
      <c r="AI49" s="1363"/>
    </row>
    <row r="50" ht="17.1" customHeight="1" spans="1:35">
      <c r="A50" s="1338">
        <v>10</v>
      </c>
      <c r="B50" s="1339" t="s">
        <v>48</v>
      </c>
      <c r="C50" s="1353"/>
      <c r="D50" s="1353"/>
      <c r="E50" s="1353"/>
      <c r="F50" s="1353"/>
      <c r="G50" s="1353"/>
      <c r="H50" s="1353"/>
      <c r="I50" s="1353"/>
      <c r="J50" s="1353"/>
      <c r="K50" s="1353"/>
      <c r="L50" s="1353"/>
      <c r="M50" s="1353"/>
      <c r="N50" s="1353"/>
      <c r="O50" s="1353"/>
      <c r="P50" s="1353"/>
      <c r="Q50" s="1353"/>
      <c r="R50" s="1353"/>
      <c r="S50" s="1353"/>
      <c r="T50" s="1353"/>
      <c r="U50" s="1353"/>
      <c r="V50" s="1353"/>
      <c r="W50" s="1353"/>
      <c r="X50" s="1353"/>
      <c r="Y50" s="1353"/>
      <c r="Z50" s="1353"/>
      <c r="AA50" s="1353"/>
      <c r="AB50" s="1353"/>
      <c r="AC50" s="1353"/>
      <c r="AD50" s="1353"/>
      <c r="AE50" s="1353"/>
      <c r="AF50" s="1353"/>
      <c r="AG50" s="1353"/>
      <c r="AH50" s="1358">
        <f t="shared" si="2"/>
        <v>0</v>
      </c>
      <c r="AI50" s="1363"/>
    </row>
    <row r="51" ht="17.1" customHeight="1" spans="1:35">
      <c r="A51" s="1338">
        <v>11</v>
      </c>
      <c r="B51" s="1339" t="s">
        <v>49</v>
      </c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>
        <v>1</v>
      </c>
      <c r="AH51" s="1358">
        <f t="shared" si="2"/>
        <v>1</v>
      </c>
      <c r="AI51" s="1363"/>
    </row>
    <row r="52" ht="17.1" customHeight="1" spans="1:35">
      <c r="A52" s="1338">
        <v>12</v>
      </c>
      <c r="B52" s="1339" t="s">
        <v>50</v>
      </c>
      <c r="C52" s="1353"/>
      <c r="D52" s="1353"/>
      <c r="E52" s="1353"/>
      <c r="F52" s="1353"/>
      <c r="G52" s="1353"/>
      <c r="H52" s="1353"/>
      <c r="I52" s="1353"/>
      <c r="J52" s="1353"/>
      <c r="K52" s="1353"/>
      <c r="L52" s="1353"/>
      <c r="M52" s="1353"/>
      <c r="N52" s="1353"/>
      <c r="O52" s="1353"/>
      <c r="P52" s="1353"/>
      <c r="Q52" s="1353"/>
      <c r="R52" s="1353"/>
      <c r="S52" s="1353"/>
      <c r="T52" s="1353"/>
      <c r="U52" s="1353"/>
      <c r="V52" s="1353"/>
      <c r="W52" s="1353"/>
      <c r="X52" s="1353"/>
      <c r="Y52" s="1353"/>
      <c r="Z52" s="1353"/>
      <c r="AA52" s="1353"/>
      <c r="AB52" s="1353"/>
      <c r="AC52" s="1353"/>
      <c r="AD52" s="1353"/>
      <c r="AE52" s="1353"/>
      <c r="AF52" s="1353"/>
      <c r="AG52" s="1353"/>
      <c r="AH52" s="1358">
        <f t="shared" si="2"/>
        <v>0</v>
      </c>
      <c r="AI52" s="1363"/>
    </row>
    <row r="53" ht="17.1" customHeight="1" spans="1:35">
      <c r="A53" s="1338">
        <v>13</v>
      </c>
      <c r="B53" s="1339" t="s">
        <v>51</v>
      </c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  <c r="AH53" s="1358">
        <f t="shared" si="2"/>
        <v>0</v>
      </c>
      <c r="AI53" s="1363"/>
    </row>
    <row r="54" ht="17.1" customHeight="1" spans="1:35">
      <c r="A54" s="1338">
        <v>14</v>
      </c>
      <c r="B54" s="1339" t="s">
        <v>52</v>
      </c>
      <c r="C54" s="1353"/>
      <c r="D54" s="1353"/>
      <c r="E54" s="1353"/>
      <c r="F54" s="1353"/>
      <c r="G54" s="1353"/>
      <c r="H54" s="1353"/>
      <c r="I54" s="1353"/>
      <c r="J54" s="1353"/>
      <c r="K54" s="1353"/>
      <c r="L54" s="1353"/>
      <c r="M54" s="1353"/>
      <c r="N54" s="1353"/>
      <c r="O54" s="1353"/>
      <c r="P54" s="1353"/>
      <c r="Q54" s="1353"/>
      <c r="R54" s="1353"/>
      <c r="S54" s="1353"/>
      <c r="T54" s="1353"/>
      <c r="U54" s="1353"/>
      <c r="V54" s="1353"/>
      <c r="W54" s="1353"/>
      <c r="X54" s="1353"/>
      <c r="Y54" s="1353"/>
      <c r="Z54" s="1353"/>
      <c r="AA54" s="1353"/>
      <c r="AB54" s="1353"/>
      <c r="AC54" s="1353"/>
      <c r="AD54" s="1353"/>
      <c r="AE54" s="1353"/>
      <c r="AF54" s="1353"/>
      <c r="AG54" s="1353"/>
      <c r="AH54" s="1358">
        <f t="shared" si="2"/>
        <v>0</v>
      </c>
      <c r="AI54" s="1363"/>
    </row>
    <row r="55" ht="17.1" customHeight="1" spans="1:35">
      <c r="A55" s="1338">
        <v>15</v>
      </c>
      <c r="B55" s="1339" t="s">
        <v>53</v>
      </c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  <c r="AH55" s="1358">
        <f t="shared" si="2"/>
        <v>0</v>
      </c>
      <c r="AI55" s="1363"/>
    </row>
    <row r="56" ht="17.1" customHeight="1" spans="1:35">
      <c r="A56" s="1341">
        <v>16</v>
      </c>
      <c r="B56" s="1339" t="s">
        <v>54</v>
      </c>
      <c r="C56" s="1353"/>
      <c r="D56" s="1353"/>
      <c r="E56" s="1353"/>
      <c r="F56" s="1353"/>
      <c r="G56" s="1353"/>
      <c r="H56" s="1353"/>
      <c r="I56" s="1353"/>
      <c r="J56" s="1353"/>
      <c r="K56" s="1353"/>
      <c r="L56" s="1353"/>
      <c r="M56" s="1353"/>
      <c r="N56" s="1353"/>
      <c r="O56" s="1353"/>
      <c r="P56" s="1353"/>
      <c r="Q56" s="1353"/>
      <c r="R56" s="1353"/>
      <c r="S56" s="1353"/>
      <c r="T56" s="1353"/>
      <c r="U56" s="1353"/>
      <c r="V56" s="1353"/>
      <c r="W56" s="1353"/>
      <c r="X56" s="1353"/>
      <c r="Y56" s="1353"/>
      <c r="Z56" s="1353"/>
      <c r="AA56" s="1353"/>
      <c r="AB56" s="1353"/>
      <c r="AC56" s="1353"/>
      <c r="AD56" s="1353"/>
      <c r="AE56" s="1353"/>
      <c r="AF56" s="1353"/>
      <c r="AG56" s="1353"/>
      <c r="AH56" s="1358">
        <f t="shared" si="2"/>
        <v>0</v>
      </c>
      <c r="AI56" s="1364"/>
    </row>
    <row r="57" ht="17.1" customHeight="1" spans="1:35">
      <c r="A57" s="1341">
        <v>17</v>
      </c>
      <c r="B57" s="1342" t="s">
        <v>55</v>
      </c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  <c r="AH57" s="1365">
        <f t="shared" si="2"/>
        <v>0</v>
      </c>
      <c r="AI57" s="1366"/>
    </row>
    <row r="58" ht="17.1" customHeight="1" spans="1:35">
      <c r="A58" s="1343">
        <v>18</v>
      </c>
      <c r="B58" s="1344" t="s">
        <v>56</v>
      </c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  <c r="AH58" s="1365">
        <f t="shared" si="2"/>
        <v>0</v>
      </c>
      <c r="AI58" s="1367"/>
    </row>
    <row r="59" s="789" customFormat="1" ht="17.1" customHeight="1" spans="1:35">
      <c r="A59" s="1345" t="s">
        <v>57</v>
      </c>
      <c r="B59" s="1346"/>
      <c r="C59" s="1347">
        <f>SUM(C41:C58)</f>
        <v>0</v>
      </c>
      <c r="D59" s="1347">
        <f t="shared" ref="D59:AH59" si="3">SUM(D41:D58)</f>
        <v>0</v>
      </c>
      <c r="E59" s="1347">
        <f t="shared" si="3"/>
        <v>0</v>
      </c>
      <c r="F59" s="1347">
        <f t="shared" si="3"/>
        <v>0</v>
      </c>
      <c r="G59" s="1347">
        <f t="shared" si="3"/>
        <v>0</v>
      </c>
      <c r="H59" s="1347">
        <f t="shared" si="3"/>
        <v>1</v>
      </c>
      <c r="I59" s="1347">
        <f t="shared" si="3"/>
        <v>0</v>
      </c>
      <c r="J59" s="1347">
        <f t="shared" si="3"/>
        <v>1</v>
      </c>
      <c r="K59" s="1347">
        <f t="shared" si="3"/>
        <v>0</v>
      </c>
      <c r="L59" s="1347">
        <f t="shared" si="3"/>
        <v>0</v>
      </c>
      <c r="M59" s="1347">
        <f t="shared" si="3"/>
        <v>0</v>
      </c>
      <c r="N59" s="1347">
        <f t="shared" si="3"/>
        <v>0</v>
      </c>
      <c r="O59" s="1347">
        <f t="shared" si="3"/>
        <v>0</v>
      </c>
      <c r="P59" s="1347">
        <f t="shared" si="3"/>
        <v>0</v>
      </c>
      <c r="Q59" s="1347">
        <f t="shared" si="3"/>
        <v>0</v>
      </c>
      <c r="R59" s="1347">
        <f t="shared" si="3"/>
        <v>0</v>
      </c>
      <c r="S59" s="1347">
        <f t="shared" si="3"/>
        <v>0</v>
      </c>
      <c r="T59" s="1347">
        <f t="shared" si="3"/>
        <v>0</v>
      </c>
      <c r="U59" s="1347">
        <f t="shared" si="3"/>
        <v>0</v>
      </c>
      <c r="V59" s="1347">
        <f t="shared" si="3"/>
        <v>0</v>
      </c>
      <c r="W59" s="1347">
        <f t="shared" si="3"/>
        <v>0</v>
      </c>
      <c r="X59" s="1347">
        <f t="shared" si="3"/>
        <v>0</v>
      </c>
      <c r="Y59" s="1347">
        <f t="shared" si="3"/>
        <v>0</v>
      </c>
      <c r="Z59" s="1347">
        <f t="shared" si="3"/>
        <v>0</v>
      </c>
      <c r="AA59" s="1347">
        <f t="shared" si="3"/>
        <v>2</v>
      </c>
      <c r="AB59" s="1347">
        <f t="shared" si="3"/>
        <v>0</v>
      </c>
      <c r="AC59" s="1347">
        <f t="shared" si="3"/>
        <v>0</v>
      </c>
      <c r="AD59" s="1347">
        <f t="shared" si="3"/>
        <v>0</v>
      </c>
      <c r="AE59" s="1347">
        <f t="shared" si="3"/>
        <v>0</v>
      </c>
      <c r="AF59" s="1347">
        <f t="shared" si="3"/>
        <v>0</v>
      </c>
      <c r="AG59" s="1347">
        <f t="shared" si="3"/>
        <v>2</v>
      </c>
      <c r="AH59" s="1347">
        <f t="shared" si="3"/>
        <v>6</v>
      </c>
      <c r="AI59" s="1360">
        <f>SUM(AI41:AI57)</f>
        <v>0</v>
      </c>
    </row>
    <row r="60" ht="17.1" customHeight="1" spans="1:35">
      <c r="A60" s="1348"/>
      <c r="B60" s="1335"/>
      <c r="C60" s="1349"/>
      <c r="D60" s="1349"/>
      <c r="E60" s="1349"/>
      <c r="F60" s="1349"/>
      <c r="G60" s="1349"/>
      <c r="H60" s="1349"/>
      <c r="I60" s="1349"/>
      <c r="J60" s="1349"/>
      <c r="K60" s="1349"/>
      <c r="L60" s="1349"/>
      <c r="M60" s="1349"/>
      <c r="N60" s="1349"/>
      <c r="O60" s="1349"/>
      <c r="P60" s="1349"/>
      <c r="Q60" s="1349"/>
      <c r="R60" s="1349"/>
      <c r="S60" s="1349"/>
      <c r="T60" s="1349"/>
      <c r="U60" s="1349"/>
      <c r="V60" s="1349"/>
      <c r="W60" s="1349"/>
      <c r="X60" s="1349"/>
      <c r="Y60" s="1349"/>
      <c r="Z60" s="1349"/>
      <c r="AA60" s="1349"/>
      <c r="AB60" s="1349"/>
      <c r="AC60" s="1349"/>
      <c r="AD60" s="1349"/>
      <c r="AE60" s="1349"/>
      <c r="AF60" s="1349"/>
      <c r="AG60" s="1349"/>
      <c r="AH60" s="1349"/>
      <c r="AI60" s="1361"/>
    </row>
    <row r="61" ht="17.1" customHeight="1" spans="1:35">
      <c r="A61" s="1350"/>
      <c r="B61" s="1165"/>
      <c r="C61" s="887" t="s">
        <v>58</v>
      </c>
      <c r="D61" s="887"/>
      <c r="E61" s="887"/>
      <c r="F61" s="887"/>
      <c r="G61" s="887"/>
      <c r="H61" s="887"/>
      <c r="I61" s="887"/>
      <c r="J61" s="887"/>
      <c r="K61" s="887"/>
      <c r="X61" s="1165"/>
      <c r="Y61" s="862" t="s">
        <v>67</v>
      </c>
      <c r="Z61" s="1148"/>
      <c r="AA61" s="1148"/>
      <c r="AB61" s="1148"/>
      <c r="AC61" s="1148"/>
      <c r="AD61" s="1148"/>
      <c r="AE61" s="1148"/>
      <c r="AF61" s="1148"/>
      <c r="AG61" s="1148"/>
      <c r="AH61" s="1148"/>
      <c r="AI61" s="1148"/>
    </row>
    <row r="62" ht="17.1" customHeight="1" spans="1:35">
      <c r="A62" s="1350"/>
      <c r="B62" s="1165"/>
      <c r="C62" s="909" t="s">
        <v>68</v>
      </c>
      <c r="D62" s="909"/>
      <c r="E62" s="909"/>
      <c r="F62" s="909"/>
      <c r="G62" s="909"/>
      <c r="H62" s="909"/>
      <c r="I62" s="909"/>
      <c r="J62" s="909"/>
      <c r="K62" s="909"/>
      <c r="L62" s="908"/>
      <c r="M62" s="908"/>
      <c r="N62" s="908"/>
      <c r="O62" s="908"/>
      <c r="P62" s="908"/>
      <c r="Q62" s="908"/>
      <c r="R62" s="908"/>
      <c r="S62" s="908"/>
      <c r="T62" s="908"/>
      <c r="U62" s="908"/>
      <c r="V62" s="908"/>
      <c r="W62" s="908"/>
      <c r="X62" s="908"/>
      <c r="Y62" s="880" t="s">
        <v>69</v>
      </c>
      <c r="Z62" s="1095"/>
      <c r="AA62" s="1095"/>
      <c r="AB62" s="1095"/>
      <c r="AC62" s="1095"/>
      <c r="AD62" s="1095"/>
      <c r="AE62" s="1095"/>
      <c r="AF62" s="1095"/>
      <c r="AG62" s="1095"/>
      <c r="AH62" s="1095"/>
      <c r="AI62" s="1095"/>
    </row>
    <row r="63" ht="17.1" customHeight="1" spans="3:35">
      <c r="C63" s="887"/>
      <c r="D63" s="887"/>
      <c r="E63" s="887"/>
      <c r="F63" s="887"/>
      <c r="G63" s="887"/>
      <c r="H63" s="887"/>
      <c r="I63" s="887"/>
      <c r="J63" s="887"/>
      <c r="K63" s="887"/>
      <c r="L63" s="908"/>
      <c r="M63" s="908"/>
      <c r="N63" s="908"/>
      <c r="O63" s="908"/>
      <c r="P63" s="908"/>
      <c r="Q63" s="908"/>
      <c r="R63" s="908"/>
      <c r="S63" s="908"/>
      <c r="T63" s="908"/>
      <c r="U63" s="908"/>
      <c r="V63" s="908"/>
      <c r="W63" s="908"/>
      <c r="X63" s="908"/>
      <c r="Y63" s="1355"/>
      <c r="Z63" s="1095"/>
      <c r="AA63" s="1095"/>
      <c r="AB63" s="1095"/>
      <c r="AC63" s="1095"/>
      <c r="AD63" s="1095"/>
      <c r="AE63" s="1095"/>
      <c r="AF63" s="1095"/>
      <c r="AG63" s="1095"/>
      <c r="AH63" s="1095"/>
      <c r="AI63" s="1095"/>
    </row>
    <row r="64" ht="17.1" customHeight="1" spans="3:35">
      <c r="C64" s="887"/>
      <c r="D64" s="887"/>
      <c r="E64" s="887"/>
      <c r="F64" s="887"/>
      <c r="G64" s="887"/>
      <c r="H64" s="887"/>
      <c r="I64" s="887"/>
      <c r="J64" s="887"/>
      <c r="K64" s="887"/>
      <c r="L64" s="908"/>
      <c r="M64" s="908"/>
      <c r="N64" s="908"/>
      <c r="O64" s="908"/>
      <c r="P64" s="908"/>
      <c r="Q64" s="908"/>
      <c r="R64" s="908"/>
      <c r="S64" s="908"/>
      <c r="T64" s="908"/>
      <c r="U64" s="908"/>
      <c r="V64" s="908"/>
      <c r="W64" s="908"/>
      <c r="X64" s="908"/>
      <c r="Y64" s="1355"/>
      <c r="Z64" s="1095"/>
      <c r="AA64" s="1095"/>
      <c r="AB64" s="1095"/>
      <c r="AC64" s="1095"/>
      <c r="AD64" s="1095"/>
      <c r="AE64" s="1095"/>
      <c r="AF64" s="1095"/>
      <c r="AG64" s="1095"/>
      <c r="AH64" s="1095"/>
      <c r="AI64" s="1095"/>
    </row>
    <row r="65" ht="17.1" customHeight="1" spans="3:35">
      <c r="C65" s="887"/>
      <c r="D65" s="887"/>
      <c r="E65" s="887"/>
      <c r="F65" s="887"/>
      <c r="G65" s="887"/>
      <c r="H65" s="887"/>
      <c r="I65" s="887"/>
      <c r="J65" s="887"/>
      <c r="K65" s="887"/>
      <c r="L65" s="908"/>
      <c r="M65" s="908"/>
      <c r="N65" s="908"/>
      <c r="O65" s="908"/>
      <c r="P65" s="908"/>
      <c r="Q65" s="908"/>
      <c r="R65" s="908"/>
      <c r="S65" s="908"/>
      <c r="T65" s="908"/>
      <c r="U65" s="908"/>
      <c r="V65" s="908"/>
      <c r="W65" s="908"/>
      <c r="X65" s="908"/>
      <c r="Y65" s="1355"/>
      <c r="Z65" s="1095"/>
      <c r="AA65" s="1095"/>
      <c r="AB65" s="1095"/>
      <c r="AC65" s="1095"/>
      <c r="AD65" s="1095"/>
      <c r="AE65" s="1095"/>
      <c r="AF65" s="1095"/>
      <c r="AG65" s="1095"/>
      <c r="AH65" s="1095"/>
      <c r="AI65" s="1095"/>
    </row>
    <row r="66" ht="21" customHeight="1" spans="3:35">
      <c r="C66" s="876" t="s">
        <v>70</v>
      </c>
      <c r="D66" s="876"/>
      <c r="E66" s="876"/>
      <c r="F66" s="876"/>
      <c r="G66" s="876"/>
      <c r="H66" s="876"/>
      <c r="I66" s="876"/>
      <c r="J66" s="876"/>
      <c r="K66" s="876"/>
      <c r="L66" s="1354"/>
      <c r="M66" s="1354"/>
      <c r="N66" s="1354"/>
      <c r="O66" s="1354"/>
      <c r="P66" s="1354"/>
      <c r="Q66" s="1354"/>
      <c r="R66" s="1354"/>
      <c r="S66" s="1354"/>
      <c r="T66" s="1354"/>
      <c r="U66" s="1354"/>
      <c r="V66" s="1354"/>
      <c r="W66" s="1354"/>
      <c r="X66" s="1354"/>
      <c r="Y66" s="865" t="s">
        <v>71</v>
      </c>
      <c r="Z66" s="1166"/>
      <c r="AA66" s="1166"/>
      <c r="AB66" s="1166"/>
      <c r="AC66" s="1166"/>
      <c r="AD66" s="1166"/>
      <c r="AE66" s="1166"/>
      <c r="AF66" s="1166"/>
      <c r="AG66" s="1194"/>
      <c r="AH66" s="1194"/>
      <c r="AI66" s="1095"/>
    </row>
    <row r="67" ht="17.1" customHeight="1" spans="3:35">
      <c r="C67" s="876" t="s">
        <v>72</v>
      </c>
      <c r="D67" s="1352"/>
      <c r="E67" s="1352"/>
      <c r="F67" s="1352"/>
      <c r="G67" s="1352"/>
      <c r="H67" s="1352"/>
      <c r="I67" s="1352"/>
      <c r="J67" s="1352"/>
      <c r="K67" s="1352"/>
      <c r="L67" s="908"/>
      <c r="M67" s="908"/>
      <c r="N67" s="908"/>
      <c r="O67" s="908"/>
      <c r="P67" s="908"/>
      <c r="Q67" s="908"/>
      <c r="R67" s="908"/>
      <c r="S67" s="908"/>
      <c r="T67" s="908"/>
      <c r="U67" s="908"/>
      <c r="V67" s="908"/>
      <c r="W67" s="908"/>
      <c r="X67" s="908"/>
      <c r="Y67" s="865" t="s">
        <v>73</v>
      </c>
      <c r="Z67" s="1095"/>
      <c r="AA67" s="1095"/>
      <c r="AB67" s="1095"/>
      <c r="AC67" s="1095"/>
      <c r="AD67" s="1095"/>
      <c r="AE67" s="1095"/>
      <c r="AF67" s="1095"/>
      <c r="AG67" s="1095"/>
      <c r="AH67" s="1095"/>
      <c r="AI67" s="1095"/>
    </row>
    <row r="69" s="746" customFormat="1" ht="15" spans="1:43">
      <c r="A69" s="1198" t="s">
        <v>0</v>
      </c>
      <c r="B69" s="1198"/>
      <c r="C69" s="1198"/>
      <c r="D69" s="1198"/>
      <c r="E69" s="1198"/>
      <c r="F69" s="1198"/>
      <c r="G69" s="1198"/>
      <c r="H69" s="1198"/>
      <c r="I69" s="1198"/>
      <c r="J69" s="1198"/>
      <c r="K69" s="1198"/>
      <c r="L69" s="1198"/>
      <c r="M69" s="1198"/>
      <c r="N69" s="1198"/>
      <c r="O69" s="1198"/>
      <c r="P69" s="1198"/>
      <c r="Q69" s="1198"/>
      <c r="R69" s="1198"/>
      <c r="S69" s="1198"/>
      <c r="T69" s="1198"/>
      <c r="U69" s="1198"/>
      <c r="V69" s="1198"/>
      <c r="W69" s="1198"/>
      <c r="X69" s="1198"/>
      <c r="Y69" s="1198"/>
      <c r="Z69" s="1198"/>
      <c r="AA69" s="1198"/>
      <c r="AB69" s="1198"/>
      <c r="AC69" s="1198"/>
      <c r="AD69" s="1198"/>
      <c r="AE69" s="1198"/>
      <c r="AF69" s="1198"/>
      <c r="AG69" s="1198"/>
      <c r="AH69" s="1198"/>
      <c r="AI69" s="1198"/>
      <c r="AJ69" s="1086"/>
      <c r="AK69" s="1086"/>
      <c r="AL69" s="1086"/>
      <c r="AM69" s="1086"/>
      <c r="AN69" s="1086"/>
      <c r="AO69" s="1086"/>
      <c r="AP69" s="1086"/>
      <c r="AQ69" s="1086"/>
    </row>
    <row r="70" s="746" customFormat="1" ht="15" spans="1:43">
      <c r="A70" s="1198" t="s">
        <v>74</v>
      </c>
      <c r="B70" s="1198"/>
      <c r="C70" s="1198"/>
      <c r="D70" s="1198"/>
      <c r="E70" s="1198"/>
      <c r="F70" s="1198"/>
      <c r="G70" s="1198"/>
      <c r="H70" s="1198"/>
      <c r="I70" s="1198"/>
      <c r="J70" s="1198"/>
      <c r="K70" s="1198"/>
      <c r="L70" s="1198"/>
      <c r="M70" s="1198"/>
      <c r="N70" s="1198"/>
      <c r="O70" s="1198"/>
      <c r="P70" s="1198"/>
      <c r="Q70" s="1198"/>
      <c r="R70" s="1198"/>
      <c r="S70" s="1198"/>
      <c r="T70" s="1198"/>
      <c r="U70" s="1198"/>
      <c r="V70" s="1198"/>
      <c r="W70" s="1198"/>
      <c r="X70" s="1198"/>
      <c r="Y70" s="1198"/>
      <c r="Z70" s="1198"/>
      <c r="AA70" s="1198"/>
      <c r="AB70" s="1198"/>
      <c r="AC70" s="1198"/>
      <c r="AD70" s="1198"/>
      <c r="AE70" s="1198"/>
      <c r="AF70" s="1198"/>
      <c r="AG70" s="1198"/>
      <c r="AH70" s="1198"/>
      <c r="AI70" s="1198"/>
      <c r="AJ70" s="1086"/>
      <c r="AK70" s="1086"/>
      <c r="AL70" s="1086"/>
      <c r="AM70" s="1086"/>
      <c r="AN70" s="1086"/>
      <c r="AO70" s="1086"/>
      <c r="AP70" s="1086"/>
      <c r="AQ70" s="1086"/>
    </row>
    <row r="71" ht="13.5" spans="1:35">
      <c r="A71" s="1335"/>
      <c r="B71" s="1335"/>
      <c r="C71" s="1335"/>
      <c r="D71" s="1335"/>
      <c r="E71" s="1335"/>
      <c r="F71" s="1335"/>
      <c r="G71" s="1335"/>
      <c r="H71" s="1335"/>
      <c r="I71" s="1335"/>
      <c r="J71" s="1335"/>
      <c r="K71" s="1335"/>
      <c r="L71" s="1335"/>
      <c r="M71" s="1335"/>
      <c r="N71" s="1335"/>
      <c r="O71" s="1335"/>
      <c r="P71" s="1335"/>
      <c r="Q71" s="1335"/>
      <c r="R71" s="1335"/>
      <c r="S71" s="1335"/>
      <c r="T71" s="1335"/>
      <c r="U71" s="1335"/>
      <c r="V71" s="1335"/>
      <c r="W71" s="1335"/>
      <c r="X71" s="1335"/>
      <c r="Y71" s="1335"/>
      <c r="Z71" s="1335"/>
      <c r="AA71" s="1335"/>
      <c r="AB71" s="1335"/>
      <c r="AC71" s="1335"/>
      <c r="AD71" s="1335"/>
      <c r="AE71" s="1335"/>
      <c r="AF71" s="1335"/>
      <c r="AG71" s="1335"/>
      <c r="AH71" s="1335"/>
      <c r="AI71" s="1335" t="s">
        <v>2</v>
      </c>
    </row>
    <row r="72" s="1333" customFormat="1" ht="17.1" customHeight="1" spans="1:35">
      <c r="A72" s="1110" t="s">
        <v>3</v>
      </c>
      <c r="B72" s="1111" t="s">
        <v>4</v>
      </c>
      <c r="C72" s="1112" t="s">
        <v>5</v>
      </c>
      <c r="D72" s="1113"/>
      <c r="E72" s="1113"/>
      <c r="F72" s="1113"/>
      <c r="G72" s="1113"/>
      <c r="H72" s="1113"/>
      <c r="I72" s="1113"/>
      <c r="J72" s="1113"/>
      <c r="K72" s="1113"/>
      <c r="L72" s="1113"/>
      <c r="M72" s="1113"/>
      <c r="N72" s="1113"/>
      <c r="O72" s="1113"/>
      <c r="P72" s="1113"/>
      <c r="Q72" s="1113"/>
      <c r="R72" s="1113"/>
      <c r="S72" s="1113"/>
      <c r="T72" s="1113"/>
      <c r="U72" s="1113"/>
      <c r="V72" s="1113"/>
      <c r="W72" s="1113"/>
      <c r="X72" s="1113"/>
      <c r="Y72" s="1142"/>
      <c r="Z72" s="1144" t="s">
        <v>6</v>
      </c>
      <c r="AA72" s="1144" t="s">
        <v>7</v>
      </c>
      <c r="AB72" s="1144" t="s">
        <v>8</v>
      </c>
      <c r="AC72" s="1144" t="s">
        <v>9</v>
      </c>
      <c r="AD72" s="1144" t="s">
        <v>10</v>
      </c>
      <c r="AE72" s="1144" t="s">
        <v>11</v>
      </c>
      <c r="AF72" s="1144" t="s">
        <v>12</v>
      </c>
      <c r="AG72" s="1144" t="s">
        <v>13</v>
      </c>
      <c r="AH72" s="1144" t="s">
        <v>14</v>
      </c>
      <c r="AI72" s="1150" t="s">
        <v>15</v>
      </c>
    </row>
    <row r="73" s="1333" customFormat="1" ht="151.5" customHeight="1" spans="1:35">
      <c r="A73" s="1114"/>
      <c r="B73" s="1115"/>
      <c r="C73" s="1116" t="s">
        <v>16</v>
      </c>
      <c r="D73" s="1117" t="s">
        <v>17</v>
      </c>
      <c r="E73" s="1117" t="s">
        <v>18</v>
      </c>
      <c r="F73" s="1117" t="s">
        <v>19</v>
      </c>
      <c r="G73" s="1117" t="s">
        <v>20</v>
      </c>
      <c r="H73" s="1117" t="s">
        <v>21</v>
      </c>
      <c r="I73" s="1117" t="s">
        <v>22</v>
      </c>
      <c r="J73" s="1117" t="s">
        <v>23</v>
      </c>
      <c r="K73" s="1117" t="s">
        <v>24</v>
      </c>
      <c r="L73" s="1117" t="s">
        <v>25</v>
      </c>
      <c r="M73" s="1117" t="s">
        <v>26</v>
      </c>
      <c r="N73" s="1117" t="s">
        <v>27</v>
      </c>
      <c r="O73" s="1117" t="s">
        <v>28</v>
      </c>
      <c r="P73" s="1117" t="s">
        <v>29</v>
      </c>
      <c r="Q73" s="1117" t="s">
        <v>30</v>
      </c>
      <c r="R73" s="1117" t="s">
        <v>31</v>
      </c>
      <c r="S73" s="1117" t="s">
        <v>32</v>
      </c>
      <c r="T73" s="1117" t="s">
        <v>33</v>
      </c>
      <c r="U73" s="1117" t="s">
        <v>34</v>
      </c>
      <c r="V73" s="1117" t="s">
        <v>35</v>
      </c>
      <c r="W73" s="1117" t="s">
        <v>36</v>
      </c>
      <c r="X73" s="1117" t="s">
        <v>37</v>
      </c>
      <c r="Y73" s="1117" t="s">
        <v>38</v>
      </c>
      <c r="Z73" s="1146"/>
      <c r="AA73" s="1146"/>
      <c r="AB73" s="1146"/>
      <c r="AC73" s="1146"/>
      <c r="AD73" s="1146"/>
      <c r="AE73" s="1146"/>
      <c r="AF73" s="1146"/>
      <c r="AG73" s="1146"/>
      <c r="AH73" s="1146"/>
      <c r="AI73" s="1151"/>
    </row>
    <row r="74" s="1334" customFormat="1" ht="17.1" customHeight="1" spans="1:35">
      <c r="A74" s="1336">
        <v>1</v>
      </c>
      <c r="B74" s="1337">
        <v>2</v>
      </c>
      <c r="C74" s="1337">
        <v>3</v>
      </c>
      <c r="D74" s="1337">
        <v>4</v>
      </c>
      <c r="E74" s="1337">
        <v>5</v>
      </c>
      <c r="F74" s="1337">
        <v>6</v>
      </c>
      <c r="G74" s="1337">
        <v>7</v>
      </c>
      <c r="H74" s="1337">
        <v>8</v>
      </c>
      <c r="I74" s="1337">
        <v>9</v>
      </c>
      <c r="J74" s="1337">
        <v>10</v>
      </c>
      <c r="K74" s="1337">
        <v>11</v>
      </c>
      <c r="L74" s="1337">
        <v>12</v>
      </c>
      <c r="M74" s="1337">
        <v>13</v>
      </c>
      <c r="N74" s="1337">
        <v>14</v>
      </c>
      <c r="O74" s="1337">
        <v>15</v>
      </c>
      <c r="P74" s="1337">
        <v>16</v>
      </c>
      <c r="Q74" s="1337">
        <v>17</v>
      </c>
      <c r="R74" s="1337">
        <v>18</v>
      </c>
      <c r="S74" s="1337">
        <v>19</v>
      </c>
      <c r="T74" s="1337">
        <v>20</v>
      </c>
      <c r="U74" s="1337">
        <v>21</v>
      </c>
      <c r="V74" s="1337">
        <v>22</v>
      </c>
      <c r="W74" s="1337">
        <v>23</v>
      </c>
      <c r="X74" s="1337">
        <v>24</v>
      </c>
      <c r="Y74" s="1337">
        <v>25</v>
      </c>
      <c r="Z74" s="1337">
        <v>26</v>
      </c>
      <c r="AA74" s="1337">
        <v>27</v>
      </c>
      <c r="AB74" s="1337">
        <v>28</v>
      </c>
      <c r="AC74" s="1337">
        <v>29</v>
      </c>
      <c r="AD74" s="1337">
        <v>30</v>
      </c>
      <c r="AE74" s="1337">
        <v>31</v>
      </c>
      <c r="AF74" s="1337">
        <v>32</v>
      </c>
      <c r="AG74" s="1337">
        <v>33</v>
      </c>
      <c r="AH74" s="1356">
        <v>34</v>
      </c>
      <c r="AI74" s="1357">
        <v>35</v>
      </c>
    </row>
    <row r="75" ht="17.1" customHeight="1" spans="1:35">
      <c r="A75" s="1338">
        <v>1</v>
      </c>
      <c r="B75" s="1339" t="s">
        <v>39</v>
      </c>
      <c r="C75" s="1340">
        <v>0</v>
      </c>
      <c r="D75" s="1340">
        <v>0</v>
      </c>
      <c r="E75" s="1340">
        <v>0</v>
      </c>
      <c r="F75" s="1340">
        <v>0</v>
      </c>
      <c r="G75" s="1340">
        <v>0</v>
      </c>
      <c r="H75" s="1340">
        <v>0</v>
      </c>
      <c r="I75" s="1340">
        <v>1</v>
      </c>
      <c r="J75" s="1340">
        <v>0</v>
      </c>
      <c r="K75" s="1340">
        <v>0</v>
      </c>
      <c r="L75" s="1340">
        <v>0</v>
      </c>
      <c r="M75" s="1340">
        <v>0</v>
      </c>
      <c r="N75" s="1340">
        <v>0</v>
      </c>
      <c r="O75" s="1340">
        <v>0</v>
      </c>
      <c r="P75" s="1340">
        <v>0</v>
      </c>
      <c r="Q75" s="1340">
        <v>0</v>
      </c>
      <c r="R75" s="1340">
        <v>0</v>
      </c>
      <c r="S75" s="1340">
        <v>0</v>
      </c>
      <c r="T75" s="1340">
        <v>0</v>
      </c>
      <c r="U75" s="1340">
        <v>0</v>
      </c>
      <c r="V75" s="1340">
        <v>0</v>
      </c>
      <c r="W75" s="1340">
        <v>0</v>
      </c>
      <c r="X75" s="1340">
        <v>0</v>
      </c>
      <c r="Y75" s="1340">
        <v>0</v>
      </c>
      <c r="Z75" s="1340">
        <v>0</v>
      </c>
      <c r="AA75" s="1340">
        <v>0</v>
      </c>
      <c r="AB75" s="1340">
        <v>0</v>
      </c>
      <c r="AC75" s="1340">
        <v>0</v>
      </c>
      <c r="AD75" s="1340">
        <v>0</v>
      </c>
      <c r="AE75" s="1340">
        <v>0</v>
      </c>
      <c r="AF75" s="1340">
        <v>0</v>
      </c>
      <c r="AG75" s="1340">
        <v>0</v>
      </c>
      <c r="AH75" s="1358">
        <f t="shared" ref="AH75:AH92" si="4">SUM(C75:AG75)</f>
        <v>1</v>
      </c>
      <c r="AI75" s="1362"/>
    </row>
    <row r="76" ht="17.1" customHeight="1" spans="1:35">
      <c r="A76" s="1338">
        <v>2</v>
      </c>
      <c r="B76" s="1339" t="s">
        <v>40</v>
      </c>
      <c r="C76" s="1340">
        <v>0</v>
      </c>
      <c r="D76" s="1340">
        <v>0</v>
      </c>
      <c r="E76" s="1340">
        <v>0</v>
      </c>
      <c r="F76" s="1340">
        <v>0</v>
      </c>
      <c r="G76" s="1340">
        <v>0</v>
      </c>
      <c r="H76" s="1340">
        <v>1</v>
      </c>
      <c r="I76" s="1340">
        <v>0</v>
      </c>
      <c r="J76" s="1340">
        <v>0</v>
      </c>
      <c r="K76" s="1340">
        <v>0</v>
      </c>
      <c r="L76" s="1340">
        <v>0</v>
      </c>
      <c r="M76" s="1340">
        <v>0</v>
      </c>
      <c r="N76" s="1340">
        <v>0</v>
      </c>
      <c r="O76" s="1340">
        <v>0</v>
      </c>
      <c r="P76" s="1340">
        <v>0</v>
      </c>
      <c r="Q76" s="1340">
        <v>0</v>
      </c>
      <c r="R76" s="1340">
        <v>0</v>
      </c>
      <c r="S76" s="1340">
        <v>0</v>
      </c>
      <c r="T76" s="1340">
        <v>0</v>
      </c>
      <c r="U76" s="1340">
        <v>0</v>
      </c>
      <c r="V76" s="1340">
        <v>0</v>
      </c>
      <c r="W76" s="1340">
        <v>0</v>
      </c>
      <c r="X76" s="1340">
        <v>0</v>
      </c>
      <c r="Y76" s="1340">
        <v>0</v>
      </c>
      <c r="Z76" s="1340">
        <v>0</v>
      </c>
      <c r="AA76" s="1340">
        <v>0</v>
      </c>
      <c r="AB76" s="1340">
        <v>0</v>
      </c>
      <c r="AC76" s="1340">
        <v>0</v>
      </c>
      <c r="AD76" s="1340">
        <v>0</v>
      </c>
      <c r="AE76" s="1340">
        <v>0</v>
      </c>
      <c r="AF76" s="1340">
        <v>0</v>
      </c>
      <c r="AG76" s="1340">
        <v>0</v>
      </c>
      <c r="AH76" s="1358">
        <f t="shared" si="4"/>
        <v>1</v>
      </c>
      <c r="AI76" s="1363"/>
    </row>
    <row r="77" ht="17.1" customHeight="1" spans="1:35">
      <c r="A77" s="1338">
        <v>3</v>
      </c>
      <c r="B77" s="1339" t="s">
        <v>41</v>
      </c>
      <c r="C77" s="1340">
        <v>0</v>
      </c>
      <c r="D77" s="1340">
        <v>0</v>
      </c>
      <c r="E77" s="1340">
        <v>0</v>
      </c>
      <c r="F77" s="1340">
        <v>0</v>
      </c>
      <c r="G77" s="1340">
        <v>0</v>
      </c>
      <c r="H77" s="1340">
        <v>0</v>
      </c>
      <c r="I77" s="1340">
        <v>0</v>
      </c>
      <c r="J77" s="1340">
        <v>0</v>
      </c>
      <c r="K77" s="1340">
        <v>0</v>
      </c>
      <c r="L77" s="1340">
        <v>0</v>
      </c>
      <c r="M77" s="1340">
        <v>0</v>
      </c>
      <c r="N77" s="1340">
        <v>0</v>
      </c>
      <c r="O77" s="1340">
        <v>0</v>
      </c>
      <c r="P77" s="1340">
        <v>0</v>
      </c>
      <c r="Q77" s="1340">
        <v>0</v>
      </c>
      <c r="R77" s="1340">
        <v>0</v>
      </c>
      <c r="S77" s="1340">
        <v>0</v>
      </c>
      <c r="T77" s="1340">
        <v>0</v>
      </c>
      <c r="U77" s="1340">
        <v>0</v>
      </c>
      <c r="V77" s="1340">
        <v>0</v>
      </c>
      <c r="W77" s="1340">
        <v>0</v>
      </c>
      <c r="X77" s="1340">
        <v>0</v>
      </c>
      <c r="Y77" s="1340">
        <v>0</v>
      </c>
      <c r="Z77" s="1340">
        <v>0</v>
      </c>
      <c r="AA77" s="1340">
        <v>0</v>
      </c>
      <c r="AB77" s="1340">
        <v>0</v>
      </c>
      <c r="AC77" s="1340">
        <v>0</v>
      </c>
      <c r="AD77" s="1340">
        <v>0</v>
      </c>
      <c r="AE77" s="1340">
        <v>0</v>
      </c>
      <c r="AF77" s="1340">
        <v>0</v>
      </c>
      <c r="AG77" s="1340">
        <v>0</v>
      </c>
      <c r="AH77" s="1358">
        <f t="shared" si="4"/>
        <v>0</v>
      </c>
      <c r="AI77" s="1363"/>
    </row>
    <row r="78" ht="17.1" customHeight="1" spans="1:35">
      <c r="A78" s="1338">
        <v>4</v>
      </c>
      <c r="B78" s="1339" t="s">
        <v>42</v>
      </c>
      <c r="C78" s="1340">
        <v>0</v>
      </c>
      <c r="D78" s="1340">
        <v>0</v>
      </c>
      <c r="E78" s="1340">
        <v>0</v>
      </c>
      <c r="F78" s="1340">
        <v>0</v>
      </c>
      <c r="G78" s="1340">
        <v>0</v>
      </c>
      <c r="H78" s="1340">
        <v>0</v>
      </c>
      <c r="I78" s="1340">
        <v>0</v>
      </c>
      <c r="J78" s="1340">
        <v>0</v>
      </c>
      <c r="K78" s="1340">
        <v>0</v>
      </c>
      <c r="L78" s="1340">
        <v>0</v>
      </c>
      <c r="M78" s="1340">
        <v>0</v>
      </c>
      <c r="N78" s="1340">
        <v>0</v>
      </c>
      <c r="O78" s="1340">
        <v>0</v>
      </c>
      <c r="P78" s="1340">
        <v>0</v>
      </c>
      <c r="Q78" s="1340">
        <v>0</v>
      </c>
      <c r="R78" s="1340">
        <v>0</v>
      </c>
      <c r="S78" s="1340">
        <v>0</v>
      </c>
      <c r="T78" s="1340">
        <v>0</v>
      </c>
      <c r="U78" s="1340">
        <v>0</v>
      </c>
      <c r="V78" s="1340">
        <v>0</v>
      </c>
      <c r="W78" s="1340">
        <v>0</v>
      </c>
      <c r="X78" s="1340">
        <v>0</v>
      </c>
      <c r="Y78" s="1340">
        <v>0</v>
      </c>
      <c r="Z78" s="1340">
        <v>0</v>
      </c>
      <c r="AA78" s="1340">
        <v>0</v>
      </c>
      <c r="AB78" s="1340">
        <v>0</v>
      </c>
      <c r="AC78" s="1340">
        <v>0</v>
      </c>
      <c r="AD78" s="1340">
        <v>0</v>
      </c>
      <c r="AE78" s="1340">
        <v>0</v>
      </c>
      <c r="AF78" s="1340">
        <v>0</v>
      </c>
      <c r="AG78" s="1340">
        <v>0</v>
      </c>
      <c r="AH78" s="1358">
        <f t="shared" si="4"/>
        <v>0</v>
      </c>
      <c r="AI78" s="1363"/>
    </row>
    <row r="79" ht="17.1" customHeight="1" spans="1:35">
      <c r="A79" s="1338">
        <v>5</v>
      </c>
      <c r="B79" s="1339" t="s">
        <v>43</v>
      </c>
      <c r="C79" s="1340">
        <v>0</v>
      </c>
      <c r="D79" s="1340">
        <v>0</v>
      </c>
      <c r="E79" s="1340">
        <v>0</v>
      </c>
      <c r="F79" s="1340">
        <v>0</v>
      </c>
      <c r="G79" s="1340">
        <v>0</v>
      </c>
      <c r="H79" s="1340">
        <v>0</v>
      </c>
      <c r="I79" s="1340">
        <v>0</v>
      </c>
      <c r="J79" s="1340">
        <v>1</v>
      </c>
      <c r="K79" s="1340">
        <v>0</v>
      </c>
      <c r="L79" s="1340">
        <v>0</v>
      </c>
      <c r="M79" s="1340">
        <v>0</v>
      </c>
      <c r="N79" s="1340">
        <v>0</v>
      </c>
      <c r="O79" s="1340">
        <v>0</v>
      </c>
      <c r="P79" s="1340">
        <v>0</v>
      </c>
      <c r="Q79" s="1340">
        <v>0</v>
      </c>
      <c r="R79" s="1340">
        <v>0</v>
      </c>
      <c r="S79" s="1340">
        <v>0</v>
      </c>
      <c r="T79" s="1340">
        <v>0</v>
      </c>
      <c r="U79" s="1340">
        <v>0</v>
      </c>
      <c r="V79" s="1340">
        <v>0</v>
      </c>
      <c r="W79" s="1340">
        <v>0</v>
      </c>
      <c r="X79" s="1340">
        <v>0</v>
      </c>
      <c r="Y79" s="1340">
        <v>0</v>
      </c>
      <c r="Z79" s="1340">
        <v>0</v>
      </c>
      <c r="AA79" s="1340">
        <v>0</v>
      </c>
      <c r="AB79" s="1340">
        <v>0</v>
      </c>
      <c r="AC79" s="1340">
        <v>0</v>
      </c>
      <c r="AD79" s="1340">
        <v>0</v>
      </c>
      <c r="AE79" s="1340">
        <v>0</v>
      </c>
      <c r="AF79" s="1340">
        <v>0</v>
      </c>
      <c r="AG79" s="1340">
        <v>0</v>
      </c>
      <c r="AH79" s="1358">
        <f t="shared" si="4"/>
        <v>1</v>
      </c>
      <c r="AI79" s="1363"/>
    </row>
    <row r="80" ht="17.1" customHeight="1" spans="1:35">
      <c r="A80" s="1338">
        <v>6</v>
      </c>
      <c r="B80" s="1339" t="s">
        <v>44</v>
      </c>
      <c r="C80" s="1340">
        <v>0</v>
      </c>
      <c r="D80" s="1340">
        <v>0</v>
      </c>
      <c r="E80" s="1340">
        <v>0</v>
      </c>
      <c r="F80" s="1340">
        <v>0</v>
      </c>
      <c r="G80" s="1340">
        <v>0</v>
      </c>
      <c r="H80" s="1340">
        <v>0</v>
      </c>
      <c r="I80" s="1340">
        <v>0</v>
      </c>
      <c r="J80" s="1340">
        <v>0</v>
      </c>
      <c r="K80" s="1340">
        <v>0</v>
      </c>
      <c r="L80" s="1340">
        <v>0</v>
      </c>
      <c r="M80" s="1340">
        <v>0</v>
      </c>
      <c r="N80" s="1340">
        <v>0</v>
      </c>
      <c r="O80" s="1340">
        <v>0</v>
      </c>
      <c r="P80" s="1340">
        <v>0</v>
      </c>
      <c r="Q80" s="1340">
        <v>0</v>
      </c>
      <c r="R80" s="1340">
        <v>0</v>
      </c>
      <c r="S80" s="1340">
        <v>0</v>
      </c>
      <c r="T80" s="1340">
        <v>0</v>
      </c>
      <c r="U80" s="1340">
        <v>0</v>
      </c>
      <c r="V80" s="1340">
        <v>0</v>
      </c>
      <c r="W80" s="1340">
        <v>0</v>
      </c>
      <c r="X80" s="1340">
        <v>0</v>
      </c>
      <c r="Y80" s="1340">
        <v>0</v>
      </c>
      <c r="Z80" s="1340">
        <v>0</v>
      </c>
      <c r="AA80" s="1340">
        <v>0</v>
      </c>
      <c r="AB80" s="1340">
        <v>0</v>
      </c>
      <c r="AC80" s="1340">
        <v>0</v>
      </c>
      <c r="AD80" s="1340">
        <v>0</v>
      </c>
      <c r="AE80" s="1340">
        <v>0</v>
      </c>
      <c r="AF80" s="1340">
        <v>0</v>
      </c>
      <c r="AG80" s="1340">
        <v>0</v>
      </c>
      <c r="AH80" s="1358">
        <f t="shared" si="4"/>
        <v>0</v>
      </c>
      <c r="AI80" s="1363"/>
    </row>
    <row r="81" ht="17.1" customHeight="1" spans="1:35">
      <c r="A81" s="1338">
        <v>7</v>
      </c>
      <c r="B81" s="1339" t="s">
        <v>45</v>
      </c>
      <c r="C81" s="1340">
        <v>0</v>
      </c>
      <c r="D81" s="1340">
        <v>0</v>
      </c>
      <c r="E81" s="1340">
        <v>0</v>
      </c>
      <c r="F81" s="1340">
        <v>0</v>
      </c>
      <c r="G81" s="1340">
        <v>0</v>
      </c>
      <c r="H81" s="1340">
        <v>0</v>
      </c>
      <c r="I81" s="1340">
        <v>0</v>
      </c>
      <c r="J81" s="1340">
        <v>0</v>
      </c>
      <c r="K81" s="1340">
        <v>0</v>
      </c>
      <c r="L81" s="1340">
        <v>0</v>
      </c>
      <c r="M81" s="1340">
        <v>0</v>
      </c>
      <c r="N81" s="1340">
        <v>0</v>
      </c>
      <c r="O81" s="1340">
        <v>0</v>
      </c>
      <c r="P81" s="1340">
        <v>0</v>
      </c>
      <c r="Q81" s="1340">
        <v>0</v>
      </c>
      <c r="R81" s="1340">
        <v>0</v>
      </c>
      <c r="S81" s="1340">
        <v>0</v>
      </c>
      <c r="T81" s="1340">
        <v>0</v>
      </c>
      <c r="U81" s="1340">
        <v>0</v>
      </c>
      <c r="V81" s="1340">
        <v>0</v>
      </c>
      <c r="W81" s="1340">
        <v>0</v>
      </c>
      <c r="X81" s="1340">
        <v>0</v>
      </c>
      <c r="Y81" s="1340">
        <v>0</v>
      </c>
      <c r="Z81" s="1340">
        <v>0</v>
      </c>
      <c r="AA81" s="1340">
        <v>0</v>
      </c>
      <c r="AB81" s="1340">
        <v>0</v>
      </c>
      <c r="AC81" s="1340">
        <v>0</v>
      </c>
      <c r="AD81" s="1340">
        <v>0</v>
      </c>
      <c r="AE81" s="1340">
        <v>0</v>
      </c>
      <c r="AF81" s="1340">
        <v>0</v>
      </c>
      <c r="AG81" s="1340">
        <v>0</v>
      </c>
      <c r="AH81" s="1358">
        <f t="shared" si="4"/>
        <v>0</v>
      </c>
      <c r="AI81" s="1363"/>
    </row>
    <row r="82" ht="17.1" customHeight="1" spans="1:35">
      <c r="A82" s="1338">
        <v>8</v>
      </c>
      <c r="B82" s="1339" t="s">
        <v>46</v>
      </c>
      <c r="C82" s="1340">
        <v>0</v>
      </c>
      <c r="D82" s="1340">
        <v>0</v>
      </c>
      <c r="E82" s="1340">
        <v>0</v>
      </c>
      <c r="F82" s="1340">
        <v>0</v>
      </c>
      <c r="G82" s="1340">
        <v>0</v>
      </c>
      <c r="H82" s="1340">
        <v>0</v>
      </c>
      <c r="I82" s="1340">
        <v>0</v>
      </c>
      <c r="J82" s="1340">
        <v>0</v>
      </c>
      <c r="K82" s="1340">
        <v>0</v>
      </c>
      <c r="L82" s="1340">
        <v>0</v>
      </c>
      <c r="M82" s="1340">
        <v>0</v>
      </c>
      <c r="N82" s="1340">
        <v>0</v>
      </c>
      <c r="O82" s="1340">
        <v>0</v>
      </c>
      <c r="P82" s="1340">
        <v>0</v>
      </c>
      <c r="Q82" s="1340">
        <v>0</v>
      </c>
      <c r="R82" s="1340">
        <v>0</v>
      </c>
      <c r="S82" s="1340">
        <v>0</v>
      </c>
      <c r="T82" s="1340">
        <v>0</v>
      </c>
      <c r="U82" s="1340">
        <v>0</v>
      </c>
      <c r="V82" s="1340">
        <v>0</v>
      </c>
      <c r="W82" s="1340">
        <v>0</v>
      </c>
      <c r="X82" s="1340">
        <v>0</v>
      </c>
      <c r="Y82" s="1340">
        <v>0</v>
      </c>
      <c r="Z82" s="1340">
        <v>0</v>
      </c>
      <c r="AA82" s="1340">
        <v>0</v>
      </c>
      <c r="AB82" s="1340">
        <v>0</v>
      </c>
      <c r="AC82" s="1340">
        <v>0</v>
      </c>
      <c r="AD82" s="1340">
        <v>0</v>
      </c>
      <c r="AE82" s="1340">
        <v>0</v>
      </c>
      <c r="AF82" s="1340">
        <v>0</v>
      </c>
      <c r="AG82" s="1340">
        <v>0</v>
      </c>
      <c r="AH82" s="1358">
        <f t="shared" si="4"/>
        <v>0</v>
      </c>
      <c r="AI82" s="1363"/>
    </row>
    <row r="83" ht="17.1" customHeight="1" spans="1:35">
      <c r="A83" s="1338">
        <v>9</v>
      </c>
      <c r="B83" s="1339" t="s">
        <v>47</v>
      </c>
      <c r="C83" s="1340">
        <v>0</v>
      </c>
      <c r="D83" s="1340">
        <v>0</v>
      </c>
      <c r="E83" s="1340">
        <v>0</v>
      </c>
      <c r="F83" s="1340">
        <v>0</v>
      </c>
      <c r="G83" s="1340">
        <v>0</v>
      </c>
      <c r="H83" s="1340">
        <v>0</v>
      </c>
      <c r="I83" s="1340">
        <v>0</v>
      </c>
      <c r="J83" s="1340">
        <v>0</v>
      </c>
      <c r="K83" s="1340">
        <v>0</v>
      </c>
      <c r="L83" s="1340">
        <v>0</v>
      </c>
      <c r="M83" s="1340">
        <v>0</v>
      </c>
      <c r="N83" s="1340">
        <v>0</v>
      </c>
      <c r="O83" s="1340">
        <v>0</v>
      </c>
      <c r="P83" s="1340">
        <v>0</v>
      </c>
      <c r="Q83" s="1340">
        <v>0</v>
      </c>
      <c r="R83" s="1340">
        <v>0</v>
      </c>
      <c r="S83" s="1340">
        <v>0</v>
      </c>
      <c r="T83" s="1340">
        <v>0</v>
      </c>
      <c r="U83" s="1340">
        <v>0</v>
      </c>
      <c r="V83" s="1340">
        <v>0</v>
      </c>
      <c r="W83" s="1340">
        <v>0</v>
      </c>
      <c r="X83" s="1340">
        <v>0</v>
      </c>
      <c r="Y83" s="1340">
        <v>0</v>
      </c>
      <c r="Z83" s="1340">
        <v>0</v>
      </c>
      <c r="AA83" s="1340">
        <v>0</v>
      </c>
      <c r="AB83" s="1340">
        <v>0</v>
      </c>
      <c r="AC83" s="1340">
        <v>0</v>
      </c>
      <c r="AD83" s="1340">
        <v>0</v>
      </c>
      <c r="AE83" s="1340">
        <v>0</v>
      </c>
      <c r="AF83" s="1340">
        <v>0</v>
      </c>
      <c r="AG83" s="1340">
        <v>0</v>
      </c>
      <c r="AH83" s="1358">
        <f t="shared" si="4"/>
        <v>0</v>
      </c>
      <c r="AI83" s="1363"/>
    </row>
    <row r="84" ht="17.1" customHeight="1" spans="1:35">
      <c r="A84" s="1338">
        <v>10</v>
      </c>
      <c r="B84" s="1339" t="s">
        <v>48</v>
      </c>
      <c r="C84" s="1340">
        <v>0</v>
      </c>
      <c r="D84" s="1340">
        <v>0</v>
      </c>
      <c r="E84" s="1340">
        <v>0</v>
      </c>
      <c r="F84" s="1340">
        <v>0</v>
      </c>
      <c r="G84" s="1340">
        <v>0</v>
      </c>
      <c r="H84" s="1340">
        <v>0</v>
      </c>
      <c r="I84" s="1340">
        <v>0</v>
      </c>
      <c r="J84" s="1340">
        <v>0</v>
      </c>
      <c r="K84" s="1340">
        <v>0</v>
      </c>
      <c r="L84" s="1340">
        <v>0</v>
      </c>
      <c r="M84" s="1340">
        <v>0</v>
      </c>
      <c r="N84" s="1340">
        <v>0</v>
      </c>
      <c r="O84" s="1340">
        <v>0</v>
      </c>
      <c r="P84" s="1340">
        <v>0</v>
      </c>
      <c r="Q84" s="1340">
        <v>0</v>
      </c>
      <c r="R84" s="1340">
        <v>0</v>
      </c>
      <c r="S84" s="1340">
        <v>0</v>
      </c>
      <c r="T84" s="1340">
        <v>0</v>
      </c>
      <c r="U84" s="1340">
        <v>0</v>
      </c>
      <c r="V84" s="1340">
        <v>0</v>
      </c>
      <c r="W84" s="1340">
        <v>0</v>
      </c>
      <c r="X84" s="1340">
        <v>0</v>
      </c>
      <c r="Y84" s="1340">
        <v>0</v>
      </c>
      <c r="Z84" s="1340">
        <v>0</v>
      </c>
      <c r="AA84" s="1340">
        <v>0</v>
      </c>
      <c r="AB84" s="1340">
        <v>0</v>
      </c>
      <c r="AC84" s="1340">
        <v>0</v>
      </c>
      <c r="AD84" s="1340">
        <v>0</v>
      </c>
      <c r="AE84" s="1340">
        <v>0</v>
      </c>
      <c r="AF84" s="1340">
        <v>0</v>
      </c>
      <c r="AG84" s="1340">
        <v>0</v>
      </c>
      <c r="AH84" s="1358">
        <f t="shared" si="4"/>
        <v>0</v>
      </c>
      <c r="AI84" s="1363"/>
    </row>
    <row r="85" ht="17.1" customHeight="1" spans="1:35">
      <c r="A85" s="1338">
        <v>11</v>
      </c>
      <c r="B85" s="1339" t="s">
        <v>49</v>
      </c>
      <c r="C85" s="1340">
        <v>0</v>
      </c>
      <c r="D85" s="1340">
        <v>0</v>
      </c>
      <c r="E85" s="1340">
        <v>0</v>
      </c>
      <c r="F85" s="1340">
        <v>0</v>
      </c>
      <c r="G85" s="1340">
        <v>0</v>
      </c>
      <c r="H85" s="1340">
        <v>0</v>
      </c>
      <c r="I85" s="1340">
        <v>0</v>
      </c>
      <c r="J85" s="1340">
        <v>0</v>
      </c>
      <c r="K85" s="1340">
        <v>0</v>
      </c>
      <c r="L85" s="1340">
        <v>0</v>
      </c>
      <c r="M85" s="1340">
        <v>0</v>
      </c>
      <c r="N85" s="1340">
        <v>0</v>
      </c>
      <c r="O85" s="1340">
        <v>0</v>
      </c>
      <c r="P85" s="1340">
        <v>0</v>
      </c>
      <c r="Q85" s="1340">
        <v>0</v>
      </c>
      <c r="R85" s="1340">
        <v>0</v>
      </c>
      <c r="S85" s="1340">
        <v>0</v>
      </c>
      <c r="T85" s="1340">
        <v>0</v>
      </c>
      <c r="U85" s="1340">
        <v>0</v>
      </c>
      <c r="V85" s="1340">
        <v>0</v>
      </c>
      <c r="W85" s="1340">
        <v>0</v>
      </c>
      <c r="X85" s="1340">
        <v>0</v>
      </c>
      <c r="Y85" s="1340">
        <v>0</v>
      </c>
      <c r="Z85" s="1340">
        <v>0</v>
      </c>
      <c r="AA85" s="1340">
        <v>0</v>
      </c>
      <c r="AB85" s="1340">
        <v>0</v>
      </c>
      <c r="AC85" s="1340">
        <v>0</v>
      </c>
      <c r="AD85" s="1340">
        <v>0</v>
      </c>
      <c r="AE85" s="1340">
        <v>0</v>
      </c>
      <c r="AF85" s="1340">
        <v>0</v>
      </c>
      <c r="AG85" s="1340">
        <v>0</v>
      </c>
      <c r="AH85" s="1358">
        <f t="shared" si="4"/>
        <v>0</v>
      </c>
      <c r="AI85" s="1363"/>
    </row>
    <row r="86" ht="17.1" customHeight="1" spans="1:35">
      <c r="A86" s="1338">
        <v>12</v>
      </c>
      <c r="B86" s="1339" t="s">
        <v>50</v>
      </c>
      <c r="C86" s="1340">
        <v>0</v>
      </c>
      <c r="D86" s="1340">
        <v>0</v>
      </c>
      <c r="E86" s="1340">
        <v>0</v>
      </c>
      <c r="F86" s="1340">
        <v>0</v>
      </c>
      <c r="G86" s="1340">
        <v>0</v>
      </c>
      <c r="H86" s="1340">
        <v>0</v>
      </c>
      <c r="I86" s="1340">
        <v>0</v>
      </c>
      <c r="J86" s="1340">
        <v>0</v>
      </c>
      <c r="K86" s="1340">
        <v>0</v>
      </c>
      <c r="L86" s="1340">
        <v>0</v>
      </c>
      <c r="M86" s="1340">
        <v>0</v>
      </c>
      <c r="N86" s="1340">
        <v>0</v>
      </c>
      <c r="O86" s="1340">
        <v>0</v>
      </c>
      <c r="P86" s="1340">
        <v>0</v>
      </c>
      <c r="Q86" s="1340">
        <v>0</v>
      </c>
      <c r="R86" s="1340">
        <v>0</v>
      </c>
      <c r="S86" s="1340">
        <v>0</v>
      </c>
      <c r="T86" s="1340">
        <v>0</v>
      </c>
      <c r="U86" s="1340">
        <v>0</v>
      </c>
      <c r="V86" s="1340">
        <v>0</v>
      </c>
      <c r="W86" s="1340">
        <v>0</v>
      </c>
      <c r="X86" s="1340">
        <v>0</v>
      </c>
      <c r="Y86" s="1340">
        <v>0</v>
      </c>
      <c r="Z86" s="1340">
        <v>0</v>
      </c>
      <c r="AA86" s="1340">
        <v>0</v>
      </c>
      <c r="AB86" s="1340">
        <v>0</v>
      </c>
      <c r="AC86" s="1340">
        <v>0</v>
      </c>
      <c r="AD86" s="1340">
        <v>0</v>
      </c>
      <c r="AE86" s="1340">
        <v>0</v>
      </c>
      <c r="AF86" s="1340">
        <v>0</v>
      </c>
      <c r="AG86" s="1340">
        <v>0</v>
      </c>
      <c r="AH86" s="1358">
        <f t="shared" si="4"/>
        <v>0</v>
      </c>
      <c r="AI86" s="1363"/>
    </row>
    <row r="87" ht="17.1" customHeight="1" spans="1:35">
      <c r="A87" s="1338">
        <v>13</v>
      </c>
      <c r="B87" s="1339" t="s">
        <v>51</v>
      </c>
      <c r="C87" s="1340">
        <v>0</v>
      </c>
      <c r="D87" s="1340">
        <v>0</v>
      </c>
      <c r="E87" s="1340">
        <v>0</v>
      </c>
      <c r="F87" s="1340">
        <v>0</v>
      </c>
      <c r="G87" s="1340">
        <v>0</v>
      </c>
      <c r="H87" s="1340">
        <v>0</v>
      </c>
      <c r="I87" s="1340">
        <v>0</v>
      </c>
      <c r="J87" s="1340">
        <v>0</v>
      </c>
      <c r="K87" s="1340">
        <v>0</v>
      </c>
      <c r="L87" s="1340">
        <v>0</v>
      </c>
      <c r="M87" s="1340">
        <v>0</v>
      </c>
      <c r="N87" s="1340">
        <v>0</v>
      </c>
      <c r="O87" s="1340">
        <v>0</v>
      </c>
      <c r="P87" s="1340">
        <v>0</v>
      </c>
      <c r="Q87" s="1340">
        <v>0</v>
      </c>
      <c r="R87" s="1340">
        <v>0</v>
      </c>
      <c r="S87" s="1340">
        <v>0</v>
      </c>
      <c r="T87" s="1340">
        <v>0</v>
      </c>
      <c r="U87" s="1340">
        <v>0</v>
      </c>
      <c r="V87" s="1340">
        <v>0</v>
      </c>
      <c r="W87" s="1340">
        <v>0</v>
      </c>
      <c r="X87" s="1340">
        <v>0</v>
      </c>
      <c r="Y87" s="1340">
        <v>0</v>
      </c>
      <c r="Z87" s="1340">
        <v>0</v>
      </c>
      <c r="AA87" s="1340">
        <v>0</v>
      </c>
      <c r="AB87" s="1340">
        <v>0</v>
      </c>
      <c r="AC87" s="1340">
        <v>0</v>
      </c>
      <c r="AD87" s="1340">
        <v>0</v>
      </c>
      <c r="AE87" s="1340">
        <v>0</v>
      </c>
      <c r="AF87" s="1340">
        <v>0</v>
      </c>
      <c r="AG87" s="1340">
        <v>0</v>
      </c>
      <c r="AH87" s="1358">
        <f t="shared" si="4"/>
        <v>0</v>
      </c>
      <c r="AI87" s="1363"/>
    </row>
    <row r="88" ht="17.1" customHeight="1" spans="1:35">
      <c r="A88" s="1338">
        <v>14</v>
      </c>
      <c r="B88" s="1339" t="s">
        <v>52</v>
      </c>
      <c r="C88" s="1340">
        <v>0</v>
      </c>
      <c r="D88" s="1340">
        <v>0</v>
      </c>
      <c r="E88" s="1340">
        <v>0</v>
      </c>
      <c r="F88" s="1340">
        <v>0</v>
      </c>
      <c r="G88" s="1340">
        <v>0</v>
      </c>
      <c r="H88" s="1340">
        <v>0</v>
      </c>
      <c r="I88" s="1340">
        <v>1</v>
      </c>
      <c r="J88" s="1340">
        <v>0</v>
      </c>
      <c r="K88" s="1340">
        <v>0</v>
      </c>
      <c r="L88" s="1340">
        <v>0</v>
      </c>
      <c r="M88" s="1340">
        <v>0</v>
      </c>
      <c r="N88" s="1340">
        <v>0</v>
      </c>
      <c r="O88" s="1340">
        <v>0</v>
      </c>
      <c r="P88" s="1340">
        <v>0</v>
      </c>
      <c r="Q88" s="1340">
        <v>0</v>
      </c>
      <c r="R88" s="1340">
        <v>0</v>
      </c>
      <c r="S88" s="1340">
        <v>0</v>
      </c>
      <c r="T88" s="1340">
        <v>0</v>
      </c>
      <c r="U88" s="1340">
        <v>0</v>
      </c>
      <c r="V88" s="1340">
        <v>0</v>
      </c>
      <c r="W88" s="1340">
        <v>0</v>
      </c>
      <c r="X88" s="1340">
        <v>0</v>
      </c>
      <c r="Y88" s="1340">
        <v>0</v>
      </c>
      <c r="Z88" s="1340">
        <v>0</v>
      </c>
      <c r="AA88" s="1340">
        <v>0</v>
      </c>
      <c r="AB88" s="1340">
        <v>0</v>
      </c>
      <c r="AC88" s="1340">
        <v>0</v>
      </c>
      <c r="AD88" s="1340">
        <v>0</v>
      </c>
      <c r="AE88" s="1340">
        <v>0</v>
      </c>
      <c r="AF88" s="1340">
        <v>0</v>
      </c>
      <c r="AG88" s="1340">
        <v>0</v>
      </c>
      <c r="AH88" s="1358">
        <f t="shared" si="4"/>
        <v>1</v>
      </c>
      <c r="AI88" s="1363"/>
    </row>
    <row r="89" ht="17.1" customHeight="1" spans="1:35">
      <c r="A89" s="1338">
        <v>15</v>
      </c>
      <c r="B89" s="1339" t="s">
        <v>53</v>
      </c>
      <c r="C89" s="1340">
        <v>0</v>
      </c>
      <c r="D89" s="1340">
        <v>0</v>
      </c>
      <c r="E89" s="1340">
        <v>0</v>
      </c>
      <c r="F89" s="1340">
        <v>0</v>
      </c>
      <c r="G89" s="1340">
        <v>0</v>
      </c>
      <c r="H89" s="1340">
        <v>0</v>
      </c>
      <c r="I89" s="1340">
        <v>0</v>
      </c>
      <c r="J89" s="1340">
        <v>0</v>
      </c>
      <c r="K89" s="1340">
        <v>0</v>
      </c>
      <c r="L89" s="1340">
        <v>0</v>
      </c>
      <c r="M89" s="1340">
        <v>0</v>
      </c>
      <c r="N89" s="1340">
        <v>0</v>
      </c>
      <c r="O89" s="1340">
        <v>0</v>
      </c>
      <c r="P89" s="1340">
        <v>0</v>
      </c>
      <c r="Q89" s="1340">
        <v>0</v>
      </c>
      <c r="R89" s="1340">
        <v>0</v>
      </c>
      <c r="S89" s="1340">
        <v>0</v>
      </c>
      <c r="T89" s="1340">
        <v>0</v>
      </c>
      <c r="U89" s="1340">
        <v>0</v>
      </c>
      <c r="V89" s="1340">
        <v>0</v>
      </c>
      <c r="W89" s="1340">
        <v>0</v>
      </c>
      <c r="X89" s="1340">
        <v>0</v>
      </c>
      <c r="Y89" s="1340">
        <v>0</v>
      </c>
      <c r="Z89" s="1340">
        <v>0</v>
      </c>
      <c r="AA89" s="1340">
        <v>0</v>
      </c>
      <c r="AB89" s="1340">
        <v>0</v>
      </c>
      <c r="AC89" s="1340">
        <v>0</v>
      </c>
      <c r="AD89" s="1340">
        <v>0</v>
      </c>
      <c r="AE89" s="1340">
        <v>0</v>
      </c>
      <c r="AF89" s="1340">
        <v>0</v>
      </c>
      <c r="AG89" s="1340">
        <v>0</v>
      </c>
      <c r="AH89" s="1358">
        <f t="shared" si="4"/>
        <v>0</v>
      </c>
      <c r="AI89" s="1363"/>
    </row>
    <row r="90" ht="17.1" customHeight="1" spans="1:35">
      <c r="A90" s="1341">
        <v>16</v>
      </c>
      <c r="B90" s="1339" t="s">
        <v>75</v>
      </c>
      <c r="C90" s="1340">
        <v>0</v>
      </c>
      <c r="D90" s="1340">
        <v>0</v>
      </c>
      <c r="E90" s="1340">
        <v>0</v>
      </c>
      <c r="F90" s="1340">
        <v>0</v>
      </c>
      <c r="G90" s="1340">
        <v>0</v>
      </c>
      <c r="H90" s="1340">
        <v>0</v>
      </c>
      <c r="I90" s="1340">
        <v>0</v>
      </c>
      <c r="J90" s="1340">
        <v>0</v>
      </c>
      <c r="K90" s="1340">
        <v>0</v>
      </c>
      <c r="L90" s="1340">
        <v>0</v>
      </c>
      <c r="M90" s="1340">
        <v>0</v>
      </c>
      <c r="N90" s="1340">
        <v>0</v>
      </c>
      <c r="O90" s="1340">
        <v>0</v>
      </c>
      <c r="P90" s="1340">
        <v>0</v>
      </c>
      <c r="Q90" s="1340">
        <v>0</v>
      </c>
      <c r="R90" s="1340">
        <v>0</v>
      </c>
      <c r="S90" s="1340">
        <v>0</v>
      </c>
      <c r="T90" s="1340">
        <v>0</v>
      </c>
      <c r="U90" s="1340">
        <v>0</v>
      </c>
      <c r="V90" s="1340">
        <v>0</v>
      </c>
      <c r="W90" s="1340">
        <v>0</v>
      </c>
      <c r="X90" s="1340">
        <v>0</v>
      </c>
      <c r="Y90" s="1340">
        <v>0</v>
      </c>
      <c r="Z90" s="1340">
        <v>0</v>
      </c>
      <c r="AA90" s="1340">
        <v>0</v>
      </c>
      <c r="AB90" s="1340">
        <v>0</v>
      </c>
      <c r="AC90" s="1340">
        <v>0</v>
      </c>
      <c r="AD90" s="1340">
        <v>0</v>
      </c>
      <c r="AE90" s="1340">
        <v>0</v>
      </c>
      <c r="AF90" s="1340">
        <v>0</v>
      </c>
      <c r="AG90" s="1340">
        <v>0</v>
      </c>
      <c r="AH90" s="1358">
        <f t="shared" si="4"/>
        <v>0</v>
      </c>
      <c r="AI90" s="1364"/>
    </row>
    <row r="91" ht="17.1" customHeight="1" spans="1:35">
      <c r="A91" s="1341">
        <v>17</v>
      </c>
      <c r="B91" s="1342" t="s">
        <v>55</v>
      </c>
      <c r="C91" s="1340">
        <v>0</v>
      </c>
      <c r="D91" s="1340">
        <v>0</v>
      </c>
      <c r="E91" s="1340">
        <v>0</v>
      </c>
      <c r="F91" s="1340">
        <v>0</v>
      </c>
      <c r="G91" s="1340">
        <v>0</v>
      </c>
      <c r="H91" s="1340">
        <v>0</v>
      </c>
      <c r="I91" s="1340">
        <v>0</v>
      </c>
      <c r="J91" s="1340">
        <v>0</v>
      </c>
      <c r="K91" s="1340">
        <v>0</v>
      </c>
      <c r="L91" s="1340">
        <v>0</v>
      </c>
      <c r="M91" s="1340">
        <v>0</v>
      </c>
      <c r="N91" s="1340">
        <v>0</v>
      </c>
      <c r="O91" s="1340">
        <v>0</v>
      </c>
      <c r="P91" s="1340">
        <v>0</v>
      </c>
      <c r="Q91" s="1340">
        <v>0</v>
      </c>
      <c r="R91" s="1340">
        <v>0</v>
      </c>
      <c r="S91" s="1340">
        <v>0</v>
      </c>
      <c r="T91" s="1340">
        <v>0</v>
      </c>
      <c r="U91" s="1340">
        <v>0</v>
      </c>
      <c r="V91" s="1340">
        <v>0</v>
      </c>
      <c r="W91" s="1340">
        <v>0</v>
      </c>
      <c r="X91" s="1340">
        <v>0</v>
      </c>
      <c r="Y91" s="1340">
        <v>0</v>
      </c>
      <c r="Z91" s="1340">
        <v>0</v>
      </c>
      <c r="AA91" s="1340">
        <v>0</v>
      </c>
      <c r="AB91" s="1340">
        <v>0</v>
      </c>
      <c r="AC91" s="1340">
        <v>0</v>
      </c>
      <c r="AD91" s="1340">
        <v>0</v>
      </c>
      <c r="AE91" s="1340">
        <v>0</v>
      </c>
      <c r="AF91" s="1340">
        <v>0</v>
      </c>
      <c r="AG91" s="1340">
        <v>0</v>
      </c>
      <c r="AH91" s="1365">
        <f t="shared" si="4"/>
        <v>0</v>
      </c>
      <c r="AI91" s="1366"/>
    </row>
    <row r="92" ht="17.1" customHeight="1" spans="1:35">
      <c r="A92" s="1368">
        <v>18</v>
      </c>
      <c r="B92" s="1369" t="s">
        <v>76</v>
      </c>
      <c r="C92" s="1340">
        <v>0</v>
      </c>
      <c r="D92" s="1340">
        <v>0</v>
      </c>
      <c r="E92" s="1340">
        <v>0</v>
      </c>
      <c r="F92" s="1340">
        <v>0</v>
      </c>
      <c r="G92" s="1340">
        <v>0</v>
      </c>
      <c r="H92" s="1340">
        <v>0</v>
      </c>
      <c r="I92" s="1340">
        <v>0</v>
      </c>
      <c r="J92" s="1340">
        <v>0</v>
      </c>
      <c r="K92" s="1340">
        <v>0</v>
      </c>
      <c r="L92" s="1340">
        <v>0</v>
      </c>
      <c r="M92" s="1340">
        <v>0</v>
      </c>
      <c r="N92" s="1340">
        <v>0</v>
      </c>
      <c r="O92" s="1340">
        <v>0</v>
      </c>
      <c r="P92" s="1340">
        <v>0</v>
      </c>
      <c r="Q92" s="1340">
        <v>0</v>
      </c>
      <c r="R92" s="1340">
        <v>0</v>
      </c>
      <c r="S92" s="1340">
        <v>0</v>
      </c>
      <c r="T92" s="1340">
        <v>0</v>
      </c>
      <c r="U92" s="1340">
        <v>0</v>
      </c>
      <c r="V92" s="1340">
        <v>0</v>
      </c>
      <c r="W92" s="1340">
        <v>0</v>
      </c>
      <c r="X92" s="1340">
        <v>0</v>
      </c>
      <c r="Y92" s="1340">
        <v>0</v>
      </c>
      <c r="Z92" s="1340">
        <v>0</v>
      </c>
      <c r="AA92" s="1340">
        <v>0</v>
      </c>
      <c r="AB92" s="1340">
        <v>0</v>
      </c>
      <c r="AC92" s="1340">
        <v>0</v>
      </c>
      <c r="AD92" s="1340">
        <v>0</v>
      </c>
      <c r="AE92" s="1340">
        <v>0</v>
      </c>
      <c r="AF92" s="1340">
        <v>0</v>
      </c>
      <c r="AG92" s="1340">
        <v>0</v>
      </c>
      <c r="AH92" s="1365">
        <f t="shared" si="4"/>
        <v>0</v>
      </c>
      <c r="AI92" s="1367"/>
    </row>
    <row r="93" s="789" customFormat="1" ht="17.1" customHeight="1" spans="1:35">
      <c r="A93" s="1345" t="s">
        <v>57</v>
      </c>
      <c r="B93" s="1346"/>
      <c r="C93" s="1370">
        <f>SUM(C75:C92)</f>
        <v>0</v>
      </c>
      <c r="D93" s="1370">
        <f t="shared" ref="D93:AH93" si="5">SUM(D75:D92)</f>
        <v>0</v>
      </c>
      <c r="E93" s="1370">
        <f t="shared" si="5"/>
        <v>0</v>
      </c>
      <c r="F93" s="1370">
        <f t="shared" si="5"/>
        <v>0</v>
      </c>
      <c r="G93" s="1370">
        <f t="shared" si="5"/>
        <v>0</v>
      </c>
      <c r="H93" s="1370">
        <f t="shared" si="5"/>
        <v>1</v>
      </c>
      <c r="I93" s="1370">
        <f t="shared" si="5"/>
        <v>2</v>
      </c>
      <c r="J93" s="1370">
        <f t="shared" si="5"/>
        <v>1</v>
      </c>
      <c r="K93" s="1370">
        <f t="shared" si="5"/>
        <v>0</v>
      </c>
      <c r="L93" s="1370">
        <f t="shared" si="5"/>
        <v>0</v>
      </c>
      <c r="M93" s="1370">
        <f t="shared" si="5"/>
        <v>0</v>
      </c>
      <c r="N93" s="1370">
        <f t="shared" si="5"/>
        <v>0</v>
      </c>
      <c r="O93" s="1370">
        <f t="shared" si="5"/>
        <v>0</v>
      </c>
      <c r="P93" s="1370">
        <f t="shared" si="5"/>
        <v>0</v>
      </c>
      <c r="Q93" s="1370">
        <f t="shared" si="5"/>
        <v>0</v>
      </c>
      <c r="R93" s="1370">
        <f t="shared" si="5"/>
        <v>0</v>
      </c>
      <c r="S93" s="1370">
        <f t="shared" si="5"/>
        <v>0</v>
      </c>
      <c r="T93" s="1370">
        <f t="shared" si="5"/>
        <v>0</v>
      </c>
      <c r="U93" s="1370">
        <f t="shared" si="5"/>
        <v>0</v>
      </c>
      <c r="V93" s="1370">
        <f t="shared" si="5"/>
        <v>0</v>
      </c>
      <c r="W93" s="1370">
        <f t="shared" si="5"/>
        <v>0</v>
      </c>
      <c r="X93" s="1370">
        <f t="shared" si="5"/>
        <v>0</v>
      </c>
      <c r="Y93" s="1370">
        <f t="shared" si="5"/>
        <v>0</v>
      </c>
      <c r="Z93" s="1370">
        <f t="shared" si="5"/>
        <v>0</v>
      </c>
      <c r="AA93" s="1370">
        <f t="shared" si="5"/>
        <v>0</v>
      </c>
      <c r="AB93" s="1370">
        <f t="shared" si="5"/>
        <v>0</v>
      </c>
      <c r="AC93" s="1370">
        <f t="shared" si="5"/>
        <v>0</v>
      </c>
      <c r="AD93" s="1370">
        <f t="shared" si="5"/>
        <v>0</v>
      </c>
      <c r="AE93" s="1370">
        <f t="shared" si="5"/>
        <v>0</v>
      </c>
      <c r="AF93" s="1370">
        <f t="shared" si="5"/>
        <v>0</v>
      </c>
      <c r="AG93" s="1370">
        <f t="shared" si="5"/>
        <v>0</v>
      </c>
      <c r="AH93" s="1370">
        <f t="shared" si="5"/>
        <v>4</v>
      </c>
      <c r="AI93" s="1360">
        <f>SUM(AI75:AI91)</f>
        <v>0</v>
      </c>
    </row>
    <row r="94" ht="17.1" customHeight="1" spans="1:35">
      <c r="A94" s="1348"/>
      <c r="B94" s="1335"/>
      <c r="C94" s="1349"/>
      <c r="D94" s="1349"/>
      <c r="E94" s="1349"/>
      <c r="F94" s="1349"/>
      <c r="G94" s="1349"/>
      <c r="H94" s="1349"/>
      <c r="I94" s="1349"/>
      <c r="J94" s="1349"/>
      <c r="K94" s="1349"/>
      <c r="L94" s="1349"/>
      <c r="M94" s="1349"/>
      <c r="N94" s="1349"/>
      <c r="O94" s="1349"/>
      <c r="P94" s="1349"/>
      <c r="Q94" s="1349"/>
      <c r="R94" s="1349"/>
      <c r="S94" s="1349"/>
      <c r="T94" s="1349"/>
      <c r="U94" s="1349"/>
      <c r="V94" s="1349"/>
      <c r="W94" s="1349"/>
      <c r="X94" s="1349"/>
      <c r="Y94" s="1349"/>
      <c r="Z94" s="1349"/>
      <c r="AA94" s="1349"/>
      <c r="AB94" s="1349"/>
      <c r="AC94" s="1349"/>
      <c r="AD94" s="1349"/>
      <c r="AE94" s="1349"/>
      <c r="AF94" s="1349"/>
      <c r="AG94" s="1349"/>
      <c r="AH94" s="1349"/>
      <c r="AI94" s="1361"/>
    </row>
    <row r="95" ht="17.1" customHeight="1" spans="1:35">
      <c r="A95" s="1350"/>
      <c r="B95" s="1165"/>
      <c r="C95" s="887" t="s">
        <v>58</v>
      </c>
      <c r="D95" s="887"/>
      <c r="E95" s="887"/>
      <c r="F95" s="887"/>
      <c r="G95" s="887"/>
      <c r="H95" s="887"/>
      <c r="I95" s="887"/>
      <c r="J95" s="887"/>
      <c r="K95" s="887"/>
      <c r="X95" s="1165"/>
      <c r="Y95" s="862" t="s">
        <v>77</v>
      </c>
      <c r="Z95" s="1148"/>
      <c r="AA95" s="1148"/>
      <c r="AB95" s="1148"/>
      <c r="AC95" s="1148"/>
      <c r="AD95" s="1148"/>
      <c r="AE95" s="1148"/>
      <c r="AF95" s="1148"/>
      <c r="AG95" s="1148"/>
      <c r="AH95" s="1148"/>
      <c r="AI95" s="1148"/>
    </row>
    <row r="96" ht="17.1" customHeight="1" spans="1:35">
      <c r="A96" s="1350"/>
      <c r="B96" s="1165"/>
      <c r="C96" s="909" t="s">
        <v>60</v>
      </c>
      <c r="D96" s="909"/>
      <c r="E96" s="909"/>
      <c r="F96" s="909"/>
      <c r="G96" s="909"/>
      <c r="H96" s="909"/>
      <c r="I96" s="909"/>
      <c r="J96" s="909"/>
      <c r="K96" s="909"/>
      <c r="L96" s="908"/>
      <c r="M96" s="908"/>
      <c r="N96" s="908"/>
      <c r="O96" s="908"/>
      <c r="P96" s="908"/>
      <c r="Q96" s="908"/>
      <c r="R96" s="908"/>
      <c r="S96" s="908"/>
      <c r="T96" s="908"/>
      <c r="U96" s="908"/>
      <c r="V96" s="908"/>
      <c r="W96" s="908"/>
      <c r="X96" s="908"/>
      <c r="Y96" s="1048" t="s">
        <v>61</v>
      </c>
      <c r="Z96" s="1095"/>
      <c r="AA96" s="1095"/>
      <c r="AB96" s="1095"/>
      <c r="AC96" s="1095"/>
      <c r="AD96" s="1095"/>
      <c r="AE96" s="1095"/>
      <c r="AF96" s="1095"/>
      <c r="AG96" s="1095"/>
      <c r="AH96" s="1095"/>
      <c r="AI96" s="1095"/>
    </row>
    <row r="97" ht="17.1" customHeight="1" spans="3:35">
      <c r="C97" s="887"/>
      <c r="D97" s="887"/>
      <c r="E97" s="887"/>
      <c r="F97" s="887"/>
      <c r="G97" s="887"/>
      <c r="H97" s="887"/>
      <c r="I97" s="887"/>
      <c r="J97" s="887"/>
      <c r="K97" s="887"/>
      <c r="L97" s="908"/>
      <c r="M97" s="908"/>
      <c r="N97" s="908"/>
      <c r="O97" s="908"/>
      <c r="P97" s="908"/>
      <c r="Q97" s="908"/>
      <c r="R97" s="908"/>
      <c r="S97" s="908"/>
      <c r="T97" s="908"/>
      <c r="U97" s="908"/>
      <c r="V97" s="908"/>
      <c r="W97" s="908"/>
      <c r="X97" s="908"/>
      <c r="Y97" s="1095"/>
      <c r="Z97" s="1095"/>
      <c r="AA97" s="1095"/>
      <c r="AB97" s="1095"/>
      <c r="AC97" s="1095"/>
      <c r="AD97" s="1095"/>
      <c r="AE97" s="1095"/>
      <c r="AF97" s="1095"/>
      <c r="AG97" s="1095"/>
      <c r="AH97" s="1095"/>
      <c r="AI97" s="1095"/>
    </row>
    <row r="98" ht="17.1" customHeight="1" spans="3:35">
      <c r="C98" s="887"/>
      <c r="D98" s="887"/>
      <c r="E98" s="887"/>
      <c r="F98" s="887"/>
      <c r="G98" s="887"/>
      <c r="H98" s="887"/>
      <c r="I98" s="887"/>
      <c r="J98" s="887"/>
      <c r="K98" s="887"/>
      <c r="L98" s="908"/>
      <c r="M98" s="908"/>
      <c r="N98" s="908"/>
      <c r="O98" s="908"/>
      <c r="P98" s="908"/>
      <c r="Q98" s="908"/>
      <c r="R98" s="908"/>
      <c r="S98" s="908"/>
      <c r="T98" s="908"/>
      <c r="U98" s="908"/>
      <c r="V98" s="908"/>
      <c r="W98" s="908"/>
      <c r="X98" s="908"/>
      <c r="Y98" s="1095"/>
      <c r="Z98" s="1095"/>
      <c r="AA98" s="1095"/>
      <c r="AB98" s="1095"/>
      <c r="AC98" s="1095"/>
      <c r="AD98" s="1095"/>
      <c r="AE98" s="1095"/>
      <c r="AF98" s="1095"/>
      <c r="AG98" s="1095"/>
      <c r="AH98" s="1095"/>
      <c r="AI98" s="1095"/>
    </row>
    <row r="99" ht="17.1" customHeight="1" spans="3:35">
      <c r="C99" s="887"/>
      <c r="D99" s="887"/>
      <c r="E99" s="887"/>
      <c r="F99" s="887"/>
      <c r="G99" s="887"/>
      <c r="H99" s="887"/>
      <c r="I99" s="887"/>
      <c r="J99" s="887"/>
      <c r="K99" s="887"/>
      <c r="L99" s="908"/>
      <c r="M99" s="908"/>
      <c r="N99" s="908"/>
      <c r="O99" s="908"/>
      <c r="P99" s="908"/>
      <c r="Q99" s="908"/>
      <c r="R99" s="908"/>
      <c r="S99" s="908"/>
      <c r="T99" s="908"/>
      <c r="U99" s="908"/>
      <c r="V99" s="908"/>
      <c r="W99" s="908"/>
      <c r="X99" s="908"/>
      <c r="Y99" s="1095"/>
      <c r="Z99" s="1095"/>
      <c r="AA99" s="1095"/>
      <c r="AB99" s="1095"/>
      <c r="AC99" s="1095"/>
      <c r="AD99" s="1095"/>
      <c r="AE99" s="1095"/>
      <c r="AF99" s="1095"/>
      <c r="AG99" s="1095"/>
      <c r="AH99" s="1095"/>
      <c r="AI99" s="1095"/>
    </row>
    <row r="100" ht="21" customHeight="1" spans="3:35">
      <c r="C100" s="876" t="s">
        <v>62</v>
      </c>
      <c r="D100" s="876"/>
      <c r="E100" s="876"/>
      <c r="F100" s="876"/>
      <c r="G100" s="876"/>
      <c r="H100" s="876"/>
      <c r="I100" s="876"/>
      <c r="J100" s="876"/>
      <c r="K100" s="876"/>
      <c r="L100" s="1354"/>
      <c r="M100" s="1354"/>
      <c r="N100" s="1354"/>
      <c r="O100" s="1354"/>
      <c r="P100" s="1354"/>
      <c r="Q100" s="1354"/>
      <c r="R100" s="1354"/>
      <c r="S100" s="1354"/>
      <c r="T100" s="1354"/>
      <c r="U100" s="1354"/>
      <c r="V100" s="1354"/>
      <c r="W100" s="1354"/>
      <c r="X100" s="1354"/>
      <c r="Y100" s="1372" t="s">
        <v>63</v>
      </c>
      <c r="Z100" s="1166"/>
      <c r="AA100" s="1166"/>
      <c r="AB100" s="1166"/>
      <c r="AC100" s="1166"/>
      <c r="AD100" s="1166"/>
      <c r="AE100" s="1166"/>
      <c r="AF100" s="1166"/>
      <c r="AG100" s="1194"/>
      <c r="AH100" s="1194"/>
      <c r="AI100" s="1095"/>
    </row>
    <row r="101" ht="17.1" customHeight="1" spans="3:35">
      <c r="C101" s="876" t="s">
        <v>64</v>
      </c>
      <c r="D101" s="1352"/>
      <c r="E101" s="1352"/>
      <c r="F101" s="1352"/>
      <c r="G101" s="1352"/>
      <c r="H101" s="1352"/>
      <c r="I101" s="1352"/>
      <c r="J101" s="1352"/>
      <c r="K101" s="1352"/>
      <c r="L101" s="908"/>
      <c r="M101" s="908"/>
      <c r="N101" s="908"/>
      <c r="O101" s="908"/>
      <c r="P101" s="908"/>
      <c r="Q101" s="908"/>
      <c r="R101" s="908"/>
      <c r="S101" s="908"/>
      <c r="T101" s="908"/>
      <c r="U101" s="908"/>
      <c r="V101" s="908"/>
      <c r="W101" s="908"/>
      <c r="X101" s="908"/>
      <c r="Y101" s="1049" t="s">
        <v>65</v>
      </c>
      <c r="Z101" s="1095"/>
      <c r="AA101" s="1095"/>
      <c r="AB101" s="1095"/>
      <c r="AC101" s="1095"/>
      <c r="AD101" s="1095"/>
      <c r="AE101" s="1095"/>
      <c r="AF101" s="1095"/>
      <c r="AG101" s="1095"/>
      <c r="AH101" s="1095"/>
      <c r="AI101" s="1095"/>
    </row>
    <row r="103" s="746" customFormat="1" ht="15" spans="1:43">
      <c r="A103" s="1198" t="s">
        <v>0</v>
      </c>
      <c r="B103" s="1198"/>
      <c r="C103" s="1198"/>
      <c r="D103" s="1198"/>
      <c r="E103" s="1198"/>
      <c r="F103" s="1198"/>
      <c r="G103" s="1198"/>
      <c r="H103" s="1198"/>
      <c r="I103" s="1198"/>
      <c r="J103" s="1198"/>
      <c r="K103" s="1198"/>
      <c r="L103" s="1198"/>
      <c r="M103" s="1198"/>
      <c r="N103" s="1198"/>
      <c r="O103" s="1198"/>
      <c r="P103" s="1198"/>
      <c r="Q103" s="1198"/>
      <c r="R103" s="1198"/>
      <c r="S103" s="1198"/>
      <c r="T103" s="1198"/>
      <c r="U103" s="1198"/>
      <c r="V103" s="1198"/>
      <c r="W103" s="1198"/>
      <c r="X103" s="1198"/>
      <c r="Y103" s="1198"/>
      <c r="Z103" s="1198"/>
      <c r="AA103" s="1198"/>
      <c r="AB103" s="1198"/>
      <c r="AC103" s="1198"/>
      <c r="AD103" s="1198"/>
      <c r="AE103" s="1198"/>
      <c r="AF103" s="1198"/>
      <c r="AG103" s="1198"/>
      <c r="AH103" s="1198"/>
      <c r="AI103" s="1198"/>
      <c r="AJ103" s="1086"/>
      <c r="AK103" s="1086"/>
      <c r="AL103" s="1086"/>
      <c r="AM103" s="1086"/>
      <c r="AN103" s="1086"/>
      <c r="AO103" s="1086"/>
      <c r="AP103" s="1086"/>
      <c r="AQ103" s="1086"/>
    </row>
    <row r="104" s="746" customFormat="1" ht="15" spans="1:43">
      <c r="A104" s="1198" t="s">
        <v>78</v>
      </c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  <c r="P104" s="1198"/>
      <c r="Q104" s="1198"/>
      <c r="R104" s="1198"/>
      <c r="S104" s="1198"/>
      <c r="T104" s="1198"/>
      <c r="U104" s="1198"/>
      <c r="V104" s="1198"/>
      <c r="W104" s="1198"/>
      <c r="X104" s="1198"/>
      <c r="Y104" s="1198"/>
      <c r="Z104" s="1198"/>
      <c r="AA104" s="1198"/>
      <c r="AB104" s="1198"/>
      <c r="AC104" s="1198"/>
      <c r="AD104" s="1198"/>
      <c r="AE104" s="1198"/>
      <c r="AF104" s="1198"/>
      <c r="AG104" s="1198"/>
      <c r="AH104" s="1198"/>
      <c r="AI104" s="1198"/>
      <c r="AJ104" s="1086"/>
      <c r="AK104" s="1086"/>
      <c r="AL104" s="1086"/>
      <c r="AM104" s="1086"/>
      <c r="AN104" s="1086"/>
      <c r="AO104" s="1086"/>
      <c r="AP104" s="1086"/>
      <c r="AQ104" s="1086"/>
    </row>
    <row r="105" ht="13.5" spans="1:35">
      <c r="A105" s="1335"/>
      <c r="B105" s="1335"/>
      <c r="C105" s="1335"/>
      <c r="D105" s="1335"/>
      <c r="E105" s="1335"/>
      <c r="F105" s="1335"/>
      <c r="G105" s="1335"/>
      <c r="H105" s="1335"/>
      <c r="I105" s="1335"/>
      <c r="J105" s="1335"/>
      <c r="K105" s="1335"/>
      <c r="L105" s="1335"/>
      <c r="M105" s="1335"/>
      <c r="N105" s="1335"/>
      <c r="O105" s="1335"/>
      <c r="P105" s="1335"/>
      <c r="Q105" s="1335"/>
      <c r="R105" s="1335"/>
      <c r="S105" s="1335"/>
      <c r="T105" s="1335"/>
      <c r="U105" s="1335"/>
      <c r="V105" s="1335"/>
      <c r="W105" s="1335"/>
      <c r="X105" s="1335"/>
      <c r="Y105" s="1335"/>
      <c r="Z105" s="1335"/>
      <c r="AA105" s="1335"/>
      <c r="AB105" s="1335"/>
      <c r="AC105" s="1335"/>
      <c r="AD105" s="1335"/>
      <c r="AE105" s="1335"/>
      <c r="AF105" s="1335"/>
      <c r="AG105" s="1335"/>
      <c r="AH105" s="1335"/>
      <c r="AI105" s="1335" t="s">
        <v>2</v>
      </c>
    </row>
    <row r="106" s="1333" customFormat="1" ht="17.1" customHeight="1" spans="1:35">
      <c r="A106" s="1110" t="s">
        <v>3</v>
      </c>
      <c r="B106" s="1111" t="s">
        <v>4</v>
      </c>
      <c r="C106" s="1112" t="s">
        <v>5</v>
      </c>
      <c r="D106" s="1113"/>
      <c r="E106" s="1113"/>
      <c r="F106" s="1113"/>
      <c r="G106" s="1113"/>
      <c r="H106" s="1113"/>
      <c r="I106" s="1113"/>
      <c r="J106" s="1113"/>
      <c r="K106" s="1113"/>
      <c r="L106" s="1113"/>
      <c r="M106" s="1113"/>
      <c r="N106" s="1113"/>
      <c r="O106" s="1113"/>
      <c r="P106" s="1113"/>
      <c r="Q106" s="1113"/>
      <c r="R106" s="1113"/>
      <c r="S106" s="1113"/>
      <c r="T106" s="1113"/>
      <c r="U106" s="1113"/>
      <c r="V106" s="1113"/>
      <c r="W106" s="1113"/>
      <c r="X106" s="1113"/>
      <c r="Y106" s="1142"/>
      <c r="Z106" s="1144" t="s">
        <v>6</v>
      </c>
      <c r="AA106" s="1144" t="s">
        <v>7</v>
      </c>
      <c r="AB106" s="1144" t="s">
        <v>8</v>
      </c>
      <c r="AC106" s="1144" t="s">
        <v>9</v>
      </c>
      <c r="AD106" s="1144" t="s">
        <v>10</v>
      </c>
      <c r="AE106" s="1144" t="s">
        <v>11</v>
      </c>
      <c r="AF106" s="1144" t="s">
        <v>12</v>
      </c>
      <c r="AG106" s="1144" t="s">
        <v>13</v>
      </c>
      <c r="AH106" s="1144" t="s">
        <v>14</v>
      </c>
      <c r="AI106" s="1150" t="s">
        <v>15</v>
      </c>
    </row>
    <row r="107" s="1333" customFormat="1" ht="151.5" customHeight="1" spans="1:35">
      <c r="A107" s="1114"/>
      <c r="B107" s="1115"/>
      <c r="C107" s="1116" t="s">
        <v>16</v>
      </c>
      <c r="D107" s="1117" t="s">
        <v>17</v>
      </c>
      <c r="E107" s="1117" t="s">
        <v>18</v>
      </c>
      <c r="F107" s="1117" t="s">
        <v>19</v>
      </c>
      <c r="G107" s="1117" t="s">
        <v>20</v>
      </c>
      <c r="H107" s="1117" t="s">
        <v>21</v>
      </c>
      <c r="I107" s="1117" t="s">
        <v>22</v>
      </c>
      <c r="J107" s="1117" t="s">
        <v>23</v>
      </c>
      <c r="K107" s="1117" t="s">
        <v>24</v>
      </c>
      <c r="L107" s="1117" t="s">
        <v>25</v>
      </c>
      <c r="M107" s="1117" t="s">
        <v>26</v>
      </c>
      <c r="N107" s="1117" t="s">
        <v>27</v>
      </c>
      <c r="O107" s="1117" t="s">
        <v>28</v>
      </c>
      <c r="P107" s="1117" t="s">
        <v>29</v>
      </c>
      <c r="Q107" s="1117" t="s">
        <v>30</v>
      </c>
      <c r="R107" s="1117" t="s">
        <v>31</v>
      </c>
      <c r="S107" s="1117" t="s">
        <v>32</v>
      </c>
      <c r="T107" s="1117" t="s">
        <v>33</v>
      </c>
      <c r="U107" s="1117" t="s">
        <v>34</v>
      </c>
      <c r="V107" s="1117" t="s">
        <v>35</v>
      </c>
      <c r="W107" s="1117" t="s">
        <v>36</v>
      </c>
      <c r="X107" s="1117" t="s">
        <v>37</v>
      </c>
      <c r="Y107" s="1117" t="s">
        <v>38</v>
      </c>
      <c r="Z107" s="1146"/>
      <c r="AA107" s="1146"/>
      <c r="AB107" s="1146"/>
      <c r="AC107" s="1146"/>
      <c r="AD107" s="1146"/>
      <c r="AE107" s="1146"/>
      <c r="AF107" s="1146"/>
      <c r="AG107" s="1146"/>
      <c r="AH107" s="1146"/>
      <c r="AI107" s="1151"/>
    </row>
    <row r="108" s="1334" customFormat="1" ht="17.1" customHeight="1" spans="1:35">
      <c r="A108" s="1336">
        <v>1</v>
      </c>
      <c r="B108" s="1337">
        <v>2</v>
      </c>
      <c r="C108" s="1337">
        <v>3</v>
      </c>
      <c r="D108" s="1337">
        <v>4</v>
      </c>
      <c r="E108" s="1337">
        <v>5</v>
      </c>
      <c r="F108" s="1337">
        <v>6</v>
      </c>
      <c r="G108" s="1337">
        <v>7</v>
      </c>
      <c r="H108" s="1337">
        <v>8</v>
      </c>
      <c r="I108" s="1337">
        <v>9</v>
      </c>
      <c r="J108" s="1337">
        <v>10</v>
      </c>
      <c r="K108" s="1337">
        <v>11</v>
      </c>
      <c r="L108" s="1337">
        <v>12</v>
      </c>
      <c r="M108" s="1337">
        <v>13</v>
      </c>
      <c r="N108" s="1337">
        <v>14</v>
      </c>
      <c r="O108" s="1337">
        <v>15</v>
      </c>
      <c r="P108" s="1337">
        <v>16</v>
      </c>
      <c r="Q108" s="1337">
        <v>17</v>
      </c>
      <c r="R108" s="1337">
        <v>18</v>
      </c>
      <c r="S108" s="1337">
        <v>19</v>
      </c>
      <c r="T108" s="1337">
        <v>20</v>
      </c>
      <c r="U108" s="1337">
        <v>21</v>
      </c>
      <c r="V108" s="1337">
        <v>22</v>
      </c>
      <c r="W108" s="1337">
        <v>23</v>
      </c>
      <c r="X108" s="1337">
        <v>24</v>
      </c>
      <c r="Y108" s="1337">
        <v>25</v>
      </c>
      <c r="Z108" s="1337">
        <v>26</v>
      </c>
      <c r="AA108" s="1337">
        <v>27</v>
      </c>
      <c r="AB108" s="1337">
        <v>28</v>
      </c>
      <c r="AC108" s="1337">
        <v>29</v>
      </c>
      <c r="AD108" s="1337">
        <v>30</v>
      </c>
      <c r="AE108" s="1337">
        <v>31</v>
      </c>
      <c r="AF108" s="1337">
        <v>32</v>
      </c>
      <c r="AG108" s="1337">
        <v>33</v>
      </c>
      <c r="AH108" s="1356">
        <v>34</v>
      </c>
      <c r="AI108" s="1357">
        <v>35</v>
      </c>
    </row>
    <row r="109" ht="17.1" customHeight="1" spans="1:35">
      <c r="A109" s="1338">
        <v>1</v>
      </c>
      <c r="B109" s="1339" t="s">
        <v>39</v>
      </c>
      <c r="C109" s="1340"/>
      <c r="D109" s="1340"/>
      <c r="E109" s="1340"/>
      <c r="F109" s="1340"/>
      <c r="G109" s="1340"/>
      <c r="H109" s="1340"/>
      <c r="I109" s="1340"/>
      <c r="J109" s="1340"/>
      <c r="K109" s="1340"/>
      <c r="L109" s="1340"/>
      <c r="M109" s="1340"/>
      <c r="N109" s="1340"/>
      <c r="O109" s="1340"/>
      <c r="P109" s="1340"/>
      <c r="Q109" s="1340"/>
      <c r="R109" s="1340"/>
      <c r="S109" s="1340"/>
      <c r="T109" s="1340"/>
      <c r="U109" s="1340"/>
      <c r="V109" s="1340"/>
      <c r="W109" s="1340"/>
      <c r="X109" s="1340"/>
      <c r="Y109" s="1340"/>
      <c r="Z109" s="1340"/>
      <c r="AA109" s="1340"/>
      <c r="AB109" s="1340"/>
      <c r="AC109" s="1340"/>
      <c r="AD109" s="1340"/>
      <c r="AE109" s="1340"/>
      <c r="AF109" s="1340"/>
      <c r="AG109" s="1340"/>
      <c r="AH109" s="1358">
        <f t="shared" ref="AH109:AH126" si="6">SUM(C109:AG109)</f>
        <v>0</v>
      </c>
      <c r="AI109" s="1362"/>
    </row>
    <row r="110" ht="17.1" customHeight="1" spans="1:35">
      <c r="A110" s="1338">
        <v>2</v>
      </c>
      <c r="B110" s="1339" t="s">
        <v>40</v>
      </c>
      <c r="C110" s="1340"/>
      <c r="D110" s="1340"/>
      <c r="E110" s="1340"/>
      <c r="F110" s="1340"/>
      <c r="G110" s="1340"/>
      <c r="H110" s="1340"/>
      <c r="I110" s="1340"/>
      <c r="J110" s="1340"/>
      <c r="K110" s="1340"/>
      <c r="L110" s="1340"/>
      <c r="M110" s="1340"/>
      <c r="N110" s="1340"/>
      <c r="O110" s="1340"/>
      <c r="P110" s="1340"/>
      <c r="Q110" s="1340"/>
      <c r="R110" s="1340"/>
      <c r="S110" s="1340"/>
      <c r="T110" s="1340"/>
      <c r="U110" s="1340"/>
      <c r="V110" s="1340"/>
      <c r="W110" s="1340"/>
      <c r="X110" s="1340"/>
      <c r="Y110" s="1340"/>
      <c r="Z110" s="1340"/>
      <c r="AA110" s="1340"/>
      <c r="AB110" s="1340"/>
      <c r="AC110" s="1340"/>
      <c r="AD110" s="1340"/>
      <c r="AE110" s="1340"/>
      <c r="AF110" s="1340"/>
      <c r="AG110" s="1340"/>
      <c r="AH110" s="1358">
        <f t="shared" si="6"/>
        <v>0</v>
      </c>
      <c r="AI110" s="1363"/>
    </row>
    <row r="111" ht="17.1" customHeight="1" spans="1:35">
      <c r="A111" s="1338">
        <v>3</v>
      </c>
      <c r="B111" s="1339" t="s">
        <v>41</v>
      </c>
      <c r="C111" s="1340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40"/>
      <c r="Q111" s="1340"/>
      <c r="R111" s="1340"/>
      <c r="S111" s="1340"/>
      <c r="T111" s="1340"/>
      <c r="U111" s="1340"/>
      <c r="V111" s="1340"/>
      <c r="W111" s="1340"/>
      <c r="X111" s="1340"/>
      <c r="Y111" s="1340"/>
      <c r="Z111" s="1340"/>
      <c r="AA111" s="1340"/>
      <c r="AB111" s="1340"/>
      <c r="AC111" s="1340"/>
      <c r="AD111" s="1340"/>
      <c r="AE111" s="1340"/>
      <c r="AF111" s="1340"/>
      <c r="AG111" s="1340"/>
      <c r="AH111" s="1358">
        <f t="shared" si="6"/>
        <v>0</v>
      </c>
      <c r="AI111" s="1363"/>
    </row>
    <row r="112" ht="17.1" customHeight="1" spans="1:35">
      <c r="A112" s="1338">
        <v>4</v>
      </c>
      <c r="B112" s="1339" t="s">
        <v>42</v>
      </c>
      <c r="C112" s="1340"/>
      <c r="D112" s="1340"/>
      <c r="E112" s="1340"/>
      <c r="F112" s="1340"/>
      <c r="G112" s="1340"/>
      <c r="H112" s="1340"/>
      <c r="I112" s="1340"/>
      <c r="J112" s="1340"/>
      <c r="K112" s="1340"/>
      <c r="L112" s="1340"/>
      <c r="M112" s="1340"/>
      <c r="N112" s="1340"/>
      <c r="O112" s="1340"/>
      <c r="P112" s="1340"/>
      <c r="Q112" s="1340"/>
      <c r="R112" s="1340"/>
      <c r="S112" s="1340"/>
      <c r="T112" s="1340"/>
      <c r="U112" s="1340"/>
      <c r="V112" s="1340"/>
      <c r="W112" s="1340"/>
      <c r="X112" s="1340"/>
      <c r="Y112" s="1340"/>
      <c r="Z112" s="1340"/>
      <c r="AA112" s="1340"/>
      <c r="AB112" s="1340"/>
      <c r="AC112" s="1340">
        <v>1</v>
      </c>
      <c r="AD112" s="1340"/>
      <c r="AE112" s="1340"/>
      <c r="AF112" s="1340"/>
      <c r="AG112" s="1340"/>
      <c r="AH112" s="1358">
        <f t="shared" si="6"/>
        <v>1</v>
      </c>
      <c r="AI112" s="1363"/>
    </row>
    <row r="113" ht="17.1" customHeight="1" spans="1:35">
      <c r="A113" s="1338">
        <v>5</v>
      </c>
      <c r="B113" s="1339" t="s">
        <v>43</v>
      </c>
      <c r="C113" s="1340"/>
      <c r="D113" s="1340"/>
      <c r="E113" s="1340"/>
      <c r="F113" s="1340"/>
      <c r="G113" s="1340"/>
      <c r="H113" s="1340">
        <v>1</v>
      </c>
      <c r="I113" s="1340"/>
      <c r="J113" s="1340"/>
      <c r="K113" s="1340"/>
      <c r="L113" s="1340"/>
      <c r="M113" s="1340"/>
      <c r="N113" s="1340"/>
      <c r="O113" s="1340"/>
      <c r="P113" s="1340"/>
      <c r="Q113" s="1340"/>
      <c r="R113" s="1340"/>
      <c r="S113" s="1340"/>
      <c r="T113" s="1340"/>
      <c r="U113" s="1340"/>
      <c r="V113" s="1340"/>
      <c r="W113" s="1340"/>
      <c r="X113" s="1340"/>
      <c r="Y113" s="1340"/>
      <c r="Z113" s="1340"/>
      <c r="AA113" s="1340"/>
      <c r="AB113" s="1340"/>
      <c r="AC113" s="1340"/>
      <c r="AD113" s="1340"/>
      <c r="AE113" s="1340"/>
      <c r="AF113" s="1340"/>
      <c r="AG113" s="1340"/>
      <c r="AH113" s="1358">
        <f t="shared" si="6"/>
        <v>1</v>
      </c>
      <c r="AI113" s="1363"/>
    </row>
    <row r="114" ht="17.1" customHeight="1" spans="1:35">
      <c r="A114" s="1338">
        <v>6</v>
      </c>
      <c r="B114" s="1339" t="s">
        <v>44</v>
      </c>
      <c r="C114" s="1340"/>
      <c r="D114" s="1340"/>
      <c r="E114" s="1340"/>
      <c r="F114" s="1340"/>
      <c r="G114" s="1340"/>
      <c r="H114" s="1340"/>
      <c r="I114" s="1340"/>
      <c r="J114" s="1340"/>
      <c r="K114" s="1340"/>
      <c r="L114" s="1340"/>
      <c r="M114" s="1340"/>
      <c r="N114" s="1340"/>
      <c r="O114" s="1340"/>
      <c r="P114" s="1340"/>
      <c r="Q114" s="1340"/>
      <c r="R114" s="1340"/>
      <c r="S114" s="1340"/>
      <c r="T114" s="1340"/>
      <c r="U114" s="1340"/>
      <c r="V114" s="1340"/>
      <c r="W114" s="1340"/>
      <c r="X114" s="1340"/>
      <c r="Y114" s="1340"/>
      <c r="Z114" s="1340"/>
      <c r="AA114" s="1340"/>
      <c r="AB114" s="1340"/>
      <c r="AC114" s="1340"/>
      <c r="AD114" s="1340"/>
      <c r="AE114" s="1340"/>
      <c r="AF114" s="1340"/>
      <c r="AG114" s="1340"/>
      <c r="AH114" s="1358">
        <f t="shared" si="6"/>
        <v>0</v>
      </c>
      <c r="AI114" s="1363"/>
    </row>
    <row r="115" ht="17.1" customHeight="1" spans="1:35">
      <c r="A115" s="1338">
        <v>7</v>
      </c>
      <c r="B115" s="1339" t="s">
        <v>45</v>
      </c>
      <c r="C115" s="1340"/>
      <c r="D115" s="1340"/>
      <c r="E115" s="1340"/>
      <c r="F115" s="1340"/>
      <c r="G115" s="1340"/>
      <c r="H115" s="1340"/>
      <c r="I115" s="1340"/>
      <c r="J115" s="1340"/>
      <c r="K115" s="1340"/>
      <c r="L115" s="1340"/>
      <c r="M115" s="1340"/>
      <c r="N115" s="1340"/>
      <c r="O115" s="1340"/>
      <c r="P115" s="1340"/>
      <c r="Q115" s="1340"/>
      <c r="R115" s="1340"/>
      <c r="S115" s="1340"/>
      <c r="T115" s="1340"/>
      <c r="U115" s="1340"/>
      <c r="V115" s="1340"/>
      <c r="W115" s="1340"/>
      <c r="X115" s="1340"/>
      <c r="Y115" s="1340"/>
      <c r="Z115" s="1340"/>
      <c r="AA115" s="1340"/>
      <c r="AB115" s="1340"/>
      <c r="AC115" s="1340"/>
      <c r="AD115" s="1340"/>
      <c r="AE115" s="1340"/>
      <c r="AF115" s="1340"/>
      <c r="AG115" s="1340"/>
      <c r="AH115" s="1358">
        <f t="shared" si="6"/>
        <v>0</v>
      </c>
      <c r="AI115" s="1363"/>
    </row>
    <row r="116" ht="17.1" customHeight="1" spans="1:35">
      <c r="A116" s="1338">
        <v>8</v>
      </c>
      <c r="B116" s="1339" t="s">
        <v>46</v>
      </c>
      <c r="C116" s="1340"/>
      <c r="D116" s="1340"/>
      <c r="E116" s="1340"/>
      <c r="F116" s="1340"/>
      <c r="G116" s="1340"/>
      <c r="H116" s="1340"/>
      <c r="I116" s="1340">
        <v>1</v>
      </c>
      <c r="J116" s="1340"/>
      <c r="K116" s="1340"/>
      <c r="L116" s="1340"/>
      <c r="M116" s="1340"/>
      <c r="N116" s="1340"/>
      <c r="O116" s="1340"/>
      <c r="P116" s="1340"/>
      <c r="Q116" s="1340"/>
      <c r="R116" s="1340"/>
      <c r="S116" s="1340"/>
      <c r="T116" s="1340"/>
      <c r="U116" s="1340"/>
      <c r="V116" s="1340"/>
      <c r="W116" s="1340"/>
      <c r="X116" s="1340"/>
      <c r="Y116" s="1340"/>
      <c r="Z116" s="1340"/>
      <c r="AA116" s="1340"/>
      <c r="AB116" s="1340"/>
      <c r="AC116" s="1340"/>
      <c r="AD116" s="1340"/>
      <c r="AE116" s="1340"/>
      <c r="AF116" s="1340"/>
      <c r="AG116" s="1340"/>
      <c r="AH116" s="1358">
        <f t="shared" si="6"/>
        <v>1</v>
      </c>
      <c r="AI116" s="1363"/>
    </row>
    <row r="117" ht="17.1" customHeight="1" spans="1:35">
      <c r="A117" s="1338">
        <v>9</v>
      </c>
      <c r="B117" s="1339" t="s">
        <v>47</v>
      </c>
      <c r="C117" s="1340"/>
      <c r="D117" s="1340"/>
      <c r="E117" s="1340"/>
      <c r="F117" s="1340"/>
      <c r="G117" s="1340"/>
      <c r="H117" s="1340">
        <v>1</v>
      </c>
      <c r="I117" s="1340"/>
      <c r="J117" s="1340"/>
      <c r="K117" s="1340"/>
      <c r="L117" s="1340"/>
      <c r="M117" s="1340"/>
      <c r="N117" s="1340"/>
      <c r="O117" s="1340"/>
      <c r="P117" s="1340"/>
      <c r="Q117" s="1340"/>
      <c r="R117" s="1340"/>
      <c r="S117" s="1340"/>
      <c r="T117" s="1340"/>
      <c r="U117" s="1340"/>
      <c r="V117" s="1340"/>
      <c r="W117" s="1340"/>
      <c r="X117" s="1340"/>
      <c r="Y117" s="1340"/>
      <c r="Z117" s="1340"/>
      <c r="AA117" s="1340"/>
      <c r="AB117" s="1340"/>
      <c r="AC117" s="1340"/>
      <c r="AD117" s="1340"/>
      <c r="AE117" s="1340"/>
      <c r="AF117" s="1340"/>
      <c r="AG117" s="1340"/>
      <c r="AH117" s="1358">
        <f t="shared" si="6"/>
        <v>1</v>
      </c>
      <c r="AI117" s="1363"/>
    </row>
    <row r="118" ht="17.1" customHeight="1" spans="1:35">
      <c r="A118" s="1338">
        <v>10</v>
      </c>
      <c r="B118" s="1339" t="s">
        <v>48</v>
      </c>
      <c r="C118" s="1340"/>
      <c r="D118" s="1340"/>
      <c r="E118" s="1340"/>
      <c r="F118" s="1340"/>
      <c r="G118" s="1340"/>
      <c r="H118" s="1340"/>
      <c r="I118" s="1340"/>
      <c r="J118" s="1340"/>
      <c r="K118" s="1340"/>
      <c r="L118" s="1340"/>
      <c r="M118" s="1340"/>
      <c r="N118" s="1340"/>
      <c r="O118" s="1340"/>
      <c r="P118" s="1340"/>
      <c r="Q118" s="1340"/>
      <c r="R118" s="1340"/>
      <c r="S118" s="1340"/>
      <c r="T118" s="1340"/>
      <c r="U118" s="1340"/>
      <c r="V118" s="1340"/>
      <c r="W118" s="1340"/>
      <c r="X118" s="1340"/>
      <c r="Y118" s="1340"/>
      <c r="Z118" s="1340"/>
      <c r="AA118" s="1340"/>
      <c r="AB118" s="1340"/>
      <c r="AC118" s="1340"/>
      <c r="AD118" s="1340"/>
      <c r="AE118" s="1340"/>
      <c r="AF118" s="1340"/>
      <c r="AG118" s="1340"/>
      <c r="AH118" s="1358">
        <f t="shared" si="6"/>
        <v>0</v>
      </c>
      <c r="AI118" s="1363"/>
    </row>
    <row r="119" ht="17.1" customHeight="1" spans="1:35">
      <c r="A119" s="1338">
        <v>11</v>
      </c>
      <c r="B119" s="1339" t="s">
        <v>49</v>
      </c>
      <c r="C119" s="1340"/>
      <c r="D119" s="1340"/>
      <c r="E119" s="1340"/>
      <c r="F119" s="1340"/>
      <c r="G119" s="1340"/>
      <c r="H119" s="1340"/>
      <c r="I119" s="1340"/>
      <c r="J119" s="1340"/>
      <c r="K119" s="1340"/>
      <c r="L119" s="1340"/>
      <c r="M119" s="1340"/>
      <c r="N119" s="1340"/>
      <c r="O119" s="1340"/>
      <c r="P119" s="1340"/>
      <c r="Q119" s="1340"/>
      <c r="R119" s="1340"/>
      <c r="S119" s="1340"/>
      <c r="T119" s="1340"/>
      <c r="U119" s="1340"/>
      <c r="V119" s="1340"/>
      <c r="W119" s="1340"/>
      <c r="X119" s="1340"/>
      <c r="Y119" s="1340"/>
      <c r="Z119" s="1340"/>
      <c r="AA119" s="1340"/>
      <c r="AB119" s="1340"/>
      <c r="AC119" s="1340"/>
      <c r="AD119" s="1340"/>
      <c r="AE119" s="1340"/>
      <c r="AF119" s="1340"/>
      <c r="AG119" s="1340"/>
      <c r="AH119" s="1358">
        <f t="shared" si="6"/>
        <v>0</v>
      </c>
      <c r="AI119" s="1363"/>
    </row>
    <row r="120" ht="17.1" customHeight="1" spans="1:35">
      <c r="A120" s="1338">
        <v>12</v>
      </c>
      <c r="B120" s="1339" t="s">
        <v>50</v>
      </c>
      <c r="C120" s="1340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0"/>
      <c r="Q120" s="1340"/>
      <c r="R120" s="1340"/>
      <c r="S120" s="1340"/>
      <c r="T120" s="1340"/>
      <c r="U120" s="1340"/>
      <c r="V120" s="1340"/>
      <c r="W120" s="1340"/>
      <c r="X120" s="1340"/>
      <c r="Y120" s="1340"/>
      <c r="Z120" s="1340"/>
      <c r="AA120" s="1340"/>
      <c r="AB120" s="1340"/>
      <c r="AC120" s="1340"/>
      <c r="AD120" s="1340"/>
      <c r="AE120" s="1340"/>
      <c r="AF120" s="1340"/>
      <c r="AG120" s="1340"/>
      <c r="AH120" s="1358">
        <f t="shared" si="6"/>
        <v>0</v>
      </c>
      <c r="AI120" s="1363"/>
    </row>
    <row r="121" ht="17.1" customHeight="1" spans="1:35">
      <c r="A121" s="1338">
        <v>13</v>
      </c>
      <c r="B121" s="1339" t="s">
        <v>51</v>
      </c>
      <c r="C121" s="1340"/>
      <c r="D121" s="1340"/>
      <c r="E121" s="1340"/>
      <c r="F121" s="1340"/>
      <c r="G121" s="1340"/>
      <c r="H121" s="1340"/>
      <c r="I121" s="1340"/>
      <c r="J121" s="1340"/>
      <c r="K121" s="1340"/>
      <c r="L121" s="1340"/>
      <c r="M121" s="1340"/>
      <c r="N121" s="1340"/>
      <c r="O121" s="1340"/>
      <c r="P121" s="1340"/>
      <c r="Q121" s="1340"/>
      <c r="R121" s="1340"/>
      <c r="S121" s="1340"/>
      <c r="T121" s="1340"/>
      <c r="U121" s="1340"/>
      <c r="V121" s="1340"/>
      <c r="W121" s="1340"/>
      <c r="X121" s="1340"/>
      <c r="Y121" s="1340"/>
      <c r="Z121" s="1340"/>
      <c r="AA121" s="1340"/>
      <c r="AB121" s="1340"/>
      <c r="AC121" s="1340"/>
      <c r="AD121" s="1340"/>
      <c r="AE121" s="1340"/>
      <c r="AF121" s="1340"/>
      <c r="AG121" s="1340"/>
      <c r="AH121" s="1358">
        <f t="shared" si="6"/>
        <v>0</v>
      </c>
      <c r="AI121" s="1363"/>
    </row>
    <row r="122" ht="17.1" customHeight="1" spans="1:35">
      <c r="A122" s="1338">
        <v>14</v>
      </c>
      <c r="B122" s="1339" t="s">
        <v>52</v>
      </c>
      <c r="C122" s="1340"/>
      <c r="D122" s="1340"/>
      <c r="E122" s="1340"/>
      <c r="F122" s="1340"/>
      <c r="G122" s="1340"/>
      <c r="H122" s="1340"/>
      <c r="I122" s="1340"/>
      <c r="J122" s="1340"/>
      <c r="K122" s="1340"/>
      <c r="L122" s="1340"/>
      <c r="M122" s="1340"/>
      <c r="N122" s="1340"/>
      <c r="O122" s="1340"/>
      <c r="P122" s="1340"/>
      <c r="Q122" s="1340"/>
      <c r="R122" s="1340"/>
      <c r="S122" s="1340"/>
      <c r="T122" s="1340"/>
      <c r="U122" s="1340"/>
      <c r="V122" s="1340"/>
      <c r="W122" s="1340"/>
      <c r="X122" s="1340"/>
      <c r="Y122" s="1340"/>
      <c r="Z122" s="1340"/>
      <c r="AA122" s="1340"/>
      <c r="AB122" s="1340"/>
      <c r="AC122" s="1340"/>
      <c r="AD122" s="1340"/>
      <c r="AE122" s="1340"/>
      <c r="AF122" s="1340"/>
      <c r="AG122" s="1340"/>
      <c r="AH122" s="1358">
        <f t="shared" si="6"/>
        <v>0</v>
      </c>
      <c r="AI122" s="1363"/>
    </row>
    <row r="123" ht="17.1" customHeight="1" spans="1:35">
      <c r="A123" s="1338">
        <v>15</v>
      </c>
      <c r="B123" s="1339" t="s">
        <v>53</v>
      </c>
      <c r="C123" s="1340"/>
      <c r="D123" s="1340"/>
      <c r="E123" s="1340"/>
      <c r="F123" s="1340"/>
      <c r="G123" s="1340"/>
      <c r="H123" s="1340"/>
      <c r="I123" s="1340"/>
      <c r="J123" s="1340"/>
      <c r="K123" s="1340"/>
      <c r="L123" s="1340"/>
      <c r="M123" s="1340"/>
      <c r="N123" s="1340"/>
      <c r="O123" s="1340"/>
      <c r="P123" s="1340"/>
      <c r="Q123" s="1340"/>
      <c r="R123" s="1340"/>
      <c r="S123" s="1340"/>
      <c r="T123" s="1340"/>
      <c r="U123" s="1340"/>
      <c r="V123" s="1340"/>
      <c r="W123" s="1340"/>
      <c r="X123" s="1340"/>
      <c r="Y123" s="1340"/>
      <c r="Z123" s="1340"/>
      <c r="AA123" s="1340"/>
      <c r="AB123" s="1340"/>
      <c r="AC123" s="1340"/>
      <c r="AD123" s="1340"/>
      <c r="AE123" s="1340"/>
      <c r="AF123" s="1340"/>
      <c r="AG123" s="1340"/>
      <c r="AH123" s="1358">
        <f t="shared" si="6"/>
        <v>0</v>
      </c>
      <c r="AI123" s="1363"/>
    </row>
    <row r="124" ht="17.1" customHeight="1" spans="1:35">
      <c r="A124" s="1341">
        <v>16</v>
      </c>
      <c r="B124" s="1339" t="s">
        <v>54</v>
      </c>
      <c r="C124" s="1340"/>
      <c r="D124" s="1340"/>
      <c r="E124" s="1340"/>
      <c r="F124" s="1340"/>
      <c r="G124" s="1340"/>
      <c r="H124" s="1340"/>
      <c r="I124" s="1340"/>
      <c r="J124" s="1340"/>
      <c r="K124" s="1340"/>
      <c r="L124" s="1340"/>
      <c r="M124" s="1340"/>
      <c r="N124" s="1340"/>
      <c r="O124" s="1340"/>
      <c r="P124" s="1340"/>
      <c r="Q124" s="1340"/>
      <c r="R124" s="1340"/>
      <c r="S124" s="1340"/>
      <c r="T124" s="1340"/>
      <c r="U124" s="1340"/>
      <c r="V124" s="1340"/>
      <c r="W124" s="1340"/>
      <c r="X124" s="1340"/>
      <c r="Y124" s="1340"/>
      <c r="Z124" s="1340"/>
      <c r="AA124" s="1340"/>
      <c r="AB124" s="1340"/>
      <c r="AC124" s="1340"/>
      <c r="AD124" s="1340"/>
      <c r="AE124" s="1340"/>
      <c r="AF124" s="1340"/>
      <c r="AG124" s="1340"/>
      <c r="AH124" s="1358">
        <f t="shared" si="6"/>
        <v>0</v>
      </c>
      <c r="AI124" s="1364"/>
    </row>
    <row r="125" ht="17.1" customHeight="1" spans="1:35">
      <c r="A125" s="1341">
        <v>17</v>
      </c>
      <c r="B125" s="1342" t="s">
        <v>55</v>
      </c>
      <c r="C125" s="1340"/>
      <c r="D125" s="1340"/>
      <c r="E125" s="1340"/>
      <c r="F125" s="1340"/>
      <c r="G125" s="1340"/>
      <c r="H125" s="1340"/>
      <c r="I125" s="1340"/>
      <c r="J125" s="1340"/>
      <c r="K125" s="1340"/>
      <c r="L125" s="1340"/>
      <c r="M125" s="1340"/>
      <c r="N125" s="1340"/>
      <c r="O125" s="1340"/>
      <c r="P125" s="1340"/>
      <c r="Q125" s="1340"/>
      <c r="R125" s="1340"/>
      <c r="S125" s="1340"/>
      <c r="T125" s="1340"/>
      <c r="U125" s="1340"/>
      <c r="V125" s="1340"/>
      <c r="W125" s="1340"/>
      <c r="X125" s="1340"/>
      <c r="Y125" s="1340"/>
      <c r="Z125" s="1340"/>
      <c r="AA125" s="1340"/>
      <c r="AB125" s="1340"/>
      <c r="AC125" s="1340"/>
      <c r="AD125" s="1340"/>
      <c r="AE125" s="1340"/>
      <c r="AF125" s="1340"/>
      <c r="AG125" s="1340"/>
      <c r="AH125" s="1365">
        <f t="shared" si="6"/>
        <v>0</v>
      </c>
      <c r="AI125" s="1366"/>
    </row>
    <row r="126" ht="17.1" customHeight="1" spans="1:35">
      <c r="A126" s="1368">
        <v>18</v>
      </c>
      <c r="B126" s="1369" t="s">
        <v>56</v>
      </c>
      <c r="C126" s="1340"/>
      <c r="D126" s="1340"/>
      <c r="E126" s="1340"/>
      <c r="F126" s="1340"/>
      <c r="G126" s="1340"/>
      <c r="H126" s="1340"/>
      <c r="I126" s="1340"/>
      <c r="J126" s="1340"/>
      <c r="K126" s="1340"/>
      <c r="L126" s="1340"/>
      <c r="M126" s="1340"/>
      <c r="N126" s="1340"/>
      <c r="O126" s="1340"/>
      <c r="P126" s="1340"/>
      <c r="Q126" s="1340"/>
      <c r="R126" s="1340"/>
      <c r="S126" s="1340"/>
      <c r="T126" s="1340"/>
      <c r="U126" s="1340"/>
      <c r="V126" s="1340"/>
      <c r="W126" s="1340"/>
      <c r="X126" s="1340"/>
      <c r="Y126" s="1340"/>
      <c r="Z126" s="1340"/>
      <c r="AA126" s="1340"/>
      <c r="AB126" s="1340"/>
      <c r="AC126" s="1340"/>
      <c r="AD126" s="1340"/>
      <c r="AE126" s="1340"/>
      <c r="AF126" s="1340"/>
      <c r="AG126" s="1340"/>
      <c r="AH126" s="1365">
        <f t="shared" si="6"/>
        <v>0</v>
      </c>
      <c r="AI126" s="1367"/>
    </row>
    <row r="127" s="789" customFormat="1" ht="21" customHeight="1" spans="1:35">
      <c r="A127" s="1345" t="s">
        <v>57</v>
      </c>
      <c r="B127" s="1346"/>
      <c r="C127" s="1371">
        <f>SUM(C109:C126)</f>
        <v>0</v>
      </c>
      <c r="D127" s="1371">
        <f t="shared" ref="D127:AH127" si="7">SUM(D109:D126)</f>
        <v>0</v>
      </c>
      <c r="E127" s="1371">
        <f t="shared" si="7"/>
        <v>0</v>
      </c>
      <c r="F127" s="1371">
        <f t="shared" si="7"/>
        <v>0</v>
      </c>
      <c r="G127" s="1371">
        <f t="shared" si="7"/>
        <v>0</v>
      </c>
      <c r="H127" s="1371">
        <f t="shared" si="7"/>
        <v>2</v>
      </c>
      <c r="I127" s="1371">
        <f t="shared" si="7"/>
        <v>1</v>
      </c>
      <c r="J127" s="1371">
        <f t="shared" si="7"/>
        <v>0</v>
      </c>
      <c r="K127" s="1371">
        <f t="shared" si="7"/>
        <v>0</v>
      </c>
      <c r="L127" s="1371">
        <f t="shared" si="7"/>
        <v>0</v>
      </c>
      <c r="M127" s="1371">
        <f t="shared" si="7"/>
        <v>0</v>
      </c>
      <c r="N127" s="1371">
        <f t="shared" si="7"/>
        <v>0</v>
      </c>
      <c r="O127" s="1371">
        <f t="shared" si="7"/>
        <v>0</v>
      </c>
      <c r="P127" s="1371">
        <f t="shared" si="7"/>
        <v>0</v>
      </c>
      <c r="Q127" s="1371">
        <f t="shared" si="7"/>
        <v>0</v>
      </c>
      <c r="R127" s="1371">
        <f t="shared" si="7"/>
        <v>0</v>
      </c>
      <c r="S127" s="1371">
        <f t="shared" si="7"/>
        <v>0</v>
      </c>
      <c r="T127" s="1371">
        <f t="shared" si="7"/>
        <v>0</v>
      </c>
      <c r="U127" s="1371">
        <f t="shared" si="7"/>
        <v>0</v>
      </c>
      <c r="V127" s="1371">
        <f t="shared" si="7"/>
        <v>0</v>
      </c>
      <c r="W127" s="1371">
        <f t="shared" si="7"/>
        <v>0</v>
      </c>
      <c r="X127" s="1371">
        <f t="shared" si="7"/>
        <v>0</v>
      </c>
      <c r="Y127" s="1371">
        <f t="shared" si="7"/>
        <v>0</v>
      </c>
      <c r="Z127" s="1371">
        <f t="shared" si="7"/>
        <v>0</v>
      </c>
      <c r="AA127" s="1371">
        <f t="shared" si="7"/>
        <v>0</v>
      </c>
      <c r="AB127" s="1371">
        <f t="shared" si="7"/>
        <v>0</v>
      </c>
      <c r="AC127" s="1371">
        <f t="shared" si="7"/>
        <v>1</v>
      </c>
      <c r="AD127" s="1371">
        <f t="shared" si="7"/>
        <v>0</v>
      </c>
      <c r="AE127" s="1371">
        <f t="shared" si="7"/>
        <v>0</v>
      </c>
      <c r="AF127" s="1371">
        <f t="shared" si="7"/>
        <v>0</v>
      </c>
      <c r="AG127" s="1371">
        <f t="shared" si="7"/>
        <v>0</v>
      </c>
      <c r="AH127" s="1371">
        <f t="shared" si="7"/>
        <v>4</v>
      </c>
      <c r="AI127" s="1360">
        <f>SUM(AI109:AI125)</f>
        <v>0</v>
      </c>
    </row>
    <row r="128" ht="17.1" customHeight="1" spans="1:35">
      <c r="A128" s="1348"/>
      <c r="B128" s="1335"/>
      <c r="C128" s="1349"/>
      <c r="D128" s="1349"/>
      <c r="E128" s="1349"/>
      <c r="F128" s="1349"/>
      <c r="G128" s="1349"/>
      <c r="H128" s="1349"/>
      <c r="I128" s="1349"/>
      <c r="J128" s="1349"/>
      <c r="K128" s="1349"/>
      <c r="L128" s="1349"/>
      <c r="M128" s="1349"/>
      <c r="N128" s="1349"/>
      <c r="O128" s="1349"/>
      <c r="P128" s="1349"/>
      <c r="Q128" s="1349"/>
      <c r="R128" s="1349"/>
      <c r="S128" s="1349"/>
      <c r="T128" s="1349"/>
      <c r="U128" s="1349"/>
      <c r="V128" s="1349"/>
      <c r="W128" s="1349"/>
      <c r="X128" s="1349"/>
      <c r="Y128" s="1349"/>
      <c r="Z128" s="1349"/>
      <c r="AA128" s="1349"/>
      <c r="AB128" s="1349"/>
      <c r="AC128" s="1349"/>
      <c r="AD128" s="1349"/>
      <c r="AE128" s="1349"/>
      <c r="AF128" s="1349"/>
      <c r="AG128" s="1349"/>
      <c r="AH128" s="1349"/>
      <c r="AI128" s="1361"/>
    </row>
    <row r="129" ht="17.1" customHeight="1" spans="1:35">
      <c r="A129" s="1350"/>
      <c r="B129" s="1165"/>
      <c r="C129" s="887" t="s">
        <v>58</v>
      </c>
      <c r="D129" s="887"/>
      <c r="E129" s="887"/>
      <c r="F129" s="887"/>
      <c r="G129" s="887"/>
      <c r="H129" s="887"/>
      <c r="I129" s="887"/>
      <c r="J129" s="887"/>
      <c r="K129" s="887"/>
      <c r="X129" s="1165"/>
      <c r="Y129" s="862" t="s">
        <v>79</v>
      </c>
      <c r="Z129" s="1148"/>
      <c r="AA129" s="1148"/>
      <c r="AB129" s="1148"/>
      <c r="AC129" s="1148"/>
      <c r="AD129" s="1148"/>
      <c r="AE129" s="1148"/>
      <c r="AF129" s="1148"/>
      <c r="AG129" s="1148"/>
      <c r="AH129" s="1148"/>
      <c r="AI129" s="1148"/>
    </row>
    <row r="130" ht="17.1" customHeight="1" spans="1:35">
      <c r="A130" s="1350"/>
      <c r="B130" s="1165"/>
      <c r="C130" s="909" t="s">
        <v>60</v>
      </c>
      <c r="D130" s="909"/>
      <c r="E130" s="909"/>
      <c r="F130" s="909"/>
      <c r="G130" s="909"/>
      <c r="H130" s="909"/>
      <c r="I130" s="909"/>
      <c r="J130" s="909"/>
      <c r="K130" s="909"/>
      <c r="L130" s="908"/>
      <c r="M130" s="908"/>
      <c r="N130" s="908"/>
      <c r="O130" s="908"/>
      <c r="P130" s="908"/>
      <c r="Q130" s="908"/>
      <c r="R130" s="908"/>
      <c r="S130" s="908"/>
      <c r="T130" s="908"/>
      <c r="U130" s="908"/>
      <c r="V130" s="908"/>
      <c r="W130" s="908"/>
      <c r="X130" s="908"/>
      <c r="Y130" s="1048" t="s">
        <v>69</v>
      </c>
      <c r="Z130" s="1095"/>
      <c r="AA130" s="1095"/>
      <c r="AB130" s="1095"/>
      <c r="AC130" s="1095"/>
      <c r="AD130" s="1095"/>
      <c r="AE130" s="1095"/>
      <c r="AF130" s="1095"/>
      <c r="AG130" s="1095"/>
      <c r="AH130" s="1095"/>
      <c r="AI130" s="1095"/>
    </row>
    <row r="131" ht="17.1" customHeight="1" spans="3:35">
      <c r="C131" s="887"/>
      <c r="D131" s="887"/>
      <c r="E131" s="887"/>
      <c r="F131" s="887"/>
      <c r="G131" s="887"/>
      <c r="H131" s="887"/>
      <c r="I131" s="887"/>
      <c r="J131" s="887"/>
      <c r="K131" s="887"/>
      <c r="L131" s="908"/>
      <c r="M131" s="908"/>
      <c r="N131" s="908"/>
      <c r="O131" s="908"/>
      <c r="P131" s="908"/>
      <c r="Q131" s="908"/>
      <c r="R131" s="908"/>
      <c r="S131" s="908"/>
      <c r="T131" s="908"/>
      <c r="U131" s="908"/>
      <c r="V131" s="908"/>
      <c r="W131" s="908"/>
      <c r="X131" s="908"/>
      <c r="Y131" s="1095"/>
      <c r="Z131" s="1095"/>
      <c r="AA131" s="1095"/>
      <c r="AB131" s="1095"/>
      <c r="AC131" s="1095"/>
      <c r="AD131" s="1095"/>
      <c r="AE131" s="1095"/>
      <c r="AF131" s="1095"/>
      <c r="AG131" s="1095"/>
      <c r="AH131" s="1095"/>
      <c r="AI131" s="1095"/>
    </row>
    <row r="132" ht="17.1" customHeight="1" spans="3:35">
      <c r="C132" s="887"/>
      <c r="D132" s="887"/>
      <c r="E132" s="887"/>
      <c r="F132" s="887"/>
      <c r="G132" s="887"/>
      <c r="H132" s="887"/>
      <c r="I132" s="887"/>
      <c r="J132" s="887"/>
      <c r="K132" s="887"/>
      <c r="L132" s="908"/>
      <c r="M132" s="908"/>
      <c r="N132" s="908"/>
      <c r="O132" s="908"/>
      <c r="P132" s="908"/>
      <c r="Q132" s="908"/>
      <c r="R132" s="908"/>
      <c r="S132" s="908"/>
      <c r="T132" s="908"/>
      <c r="U132" s="908"/>
      <c r="V132" s="908"/>
      <c r="W132" s="908"/>
      <c r="X132" s="908"/>
      <c r="Y132" s="1095"/>
      <c r="Z132" s="1095"/>
      <c r="AA132" s="1095"/>
      <c r="AB132" s="1095"/>
      <c r="AC132" s="1095"/>
      <c r="AD132" s="1095"/>
      <c r="AE132" s="1095"/>
      <c r="AF132" s="1095"/>
      <c r="AG132" s="1095"/>
      <c r="AH132" s="1095"/>
      <c r="AI132" s="1095"/>
    </row>
    <row r="133" ht="17.1" customHeight="1" spans="3:35">
      <c r="C133" s="887"/>
      <c r="D133" s="887"/>
      <c r="E133" s="887"/>
      <c r="F133" s="887"/>
      <c r="G133" s="887"/>
      <c r="H133" s="887"/>
      <c r="I133" s="887"/>
      <c r="J133" s="887"/>
      <c r="K133" s="887"/>
      <c r="L133" s="908"/>
      <c r="M133" s="908"/>
      <c r="N133" s="908"/>
      <c r="O133" s="908"/>
      <c r="P133" s="908"/>
      <c r="Q133" s="908"/>
      <c r="R133" s="908"/>
      <c r="S133" s="908"/>
      <c r="T133" s="908"/>
      <c r="U133" s="908"/>
      <c r="V133" s="908"/>
      <c r="W133" s="908"/>
      <c r="X133" s="908"/>
      <c r="Y133" s="1095"/>
      <c r="Z133" s="1095"/>
      <c r="AA133" s="1095"/>
      <c r="AB133" s="1095"/>
      <c r="AC133" s="1095"/>
      <c r="AD133" s="1095"/>
      <c r="AE133" s="1095"/>
      <c r="AF133" s="1095"/>
      <c r="AG133" s="1095"/>
      <c r="AH133" s="1095"/>
      <c r="AI133" s="1095"/>
    </row>
    <row r="134" ht="21" customHeight="1" spans="3:35">
      <c r="C134" s="876" t="s">
        <v>62</v>
      </c>
      <c r="D134" s="876"/>
      <c r="E134" s="876"/>
      <c r="F134" s="876"/>
      <c r="G134" s="876"/>
      <c r="H134" s="876"/>
      <c r="I134" s="876"/>
      <c r="J134" s="876"/>
      <c r="K134" s="876"/>
      <c r="L134" s="1354"/>
      <c r="M134" s="1354"/>
      <c r="N134" s="1354"/>
      <c r="O134" s="1354"/>
      <c r="P134" s="1354"/>
      <c r="Q134" s="1354"/>
      <c r="R134" s="1354"/>
      <c r="S134" s="1354"/>
      <c r="T134" s="1354"/>
      <c r="U134" s="1354"/>
      <c r="V134" s="1354"/>
      <c r="W134" s="1354"/>
      <c r="X134" s="1354"/>
      <c r="Y134" s="865" t="s">
        <v>63</v>
      </c>
      <c r="Z134" s="1166"/>
      <c r="AA134" s="1166"/>
      <c r="AB134" s="1166"/>
      <c r="AC134" s="1166"/>
      <c r="AD134" s="1166"/>
      <c r="AE134" s="1166"/>
      <c r="AF134" s="1166"/>
      <c r="AG134" s="1194"/>
      <c r="AH134" s="1194"/>
      <c r="AI134" s="1095"/>
    </row>
    <row r="135" ht="17.1" customHeight="1" spans="3:35">
      <c r="C135" s="876" t="s">
        <v>64</v>
      </c>
      <c r="D135" s="1352"/>
      <c r="E135" s="1352"/>
      <c r="F135" s="1352"/>
      <c r="G135" s="1352"/>
      <c r="H135" s="1352"/>
      <c r="I135" s="1352"/>
      <c r="J135" s="1352"/>
      <c r="K135" s="1352"/>
      <c r="L135" s="908"/>
      <c r="M135" s="908"/>
      <c r="N135" s="908"/>
      <c r="O135" s="908"/>
      <c r="P135" s="908"/>
      <c r="Q135" s="908"/>
      <c r="R135" s="908"/>
      <c r="S135" s="908"/>
      <c r="T135" s="908"/>
      <c r="U135" s="908"/>
      <c r="V135" s="908"/>
      <c r="W135" s="908"/>
      <c r="X135" s="908"/>
      <c r="Y135" s="865" t="s">
        <v>65</v>
      </c>
      <c r="Z135" s="1095"/>
      <c r="AA135" s="1095"/>
      <c r="AB135" s="1095"/>
      <c r="AC135" s="1095"/>
      <c r="AD135" s="1095"/>
      <c r="AE135" s="1095"/>
      <c r="AF135" s="1095"/>
      <c r="AG135" s="1095"/>
      <c r="AH135" s="1095"/>
      <c r="AI135" s="1095"/>
    </row>
    <row r="137" s="746" customFormat="1" ht="15" spans="1:43">
      <c r="A137" s="1198" t="s">
        <v>0</v>
      </c>
      <c r="B137" s="1198"/>
      <c r="C137" s="1198"/>
      <c r="D137" s="1198"/>
      <c r="E137" s="1198"/>
      <c r="F137" s="1198"/>
      <c r="G137" s="1198"/>
      <c r="H137" s="1198"/>
      <c r="I137" s="1198"/>
      <c r="J137" s="1198"/>
      <c r="K137" s="1198"/>
      <c r="L137" s="1198"/>
      <c r="M137" s="1198"/>
      <c r="N137" s="1198"/>
      <c r="O137" s="1198"/>
      <c r="P137" s="1198"/>
      <c r="Q137" s="1198"/>
      <c r="R137" s="1198"/>
      <c r="S137" s="1198"/>
      <c r="T137" s="1198"/>
      <c r="U137" s="1198"/>
      <c r="V137" s="1198"/>
      <c r="W137" s="1198"/>
      <c r="X137" s="1198"/>
      <c r="Y137" s="1198"/>
      <c r="Z137" s="1198"/>
      <c r="AA137" s="1198"/>
      <c r="AB137" s="1198"/>
      <c r="AC137" s="1198"/>
      <c r="AD137" s="1198"/>
      <c r="AE137" s="1198"/>
      <c r="AF137" s="1198"/>
      <c r="AG137" s="1198"/>
      <c r="AH137" s="1198"/>
      <c r="AI137" s="1198"/>
      <c r="AJ137" s="1086"/>
      <c r="AK137" s="1086"/>
      <c r="AL137" s="1086"/>
      <c r="AM137" s="1086"/>
      <c r="AN137" s="1086"/>
      <c r="AO137" s="1086"/>
      <c r="AP137" s="1086"/>
      <c r="AQ137" s="1086"/>
    </row>
    <row r="138" s="746" customFormat="1" ht="15" spans="1:43">
      <c r="A138" s="1198" t="s">
        <v>80</v>
      </c>
      <c r="B138" s="1198"/>
      <c r="C138" s="1198"/>
      <c r="D138" s="1198"/>
      <c r="E138" s="1198"/>
      <c r="F138" s="1198"/>
      <c r="G138" s="1198"/>
      <c r="H138" s="1198"/>
      <c r="I138" s="1198"/>
      <c r="J138" s="1198"/>
      <c r="K138" s="1198"/>
      <c r="L138" s="1198"/>
      <c r="M138" s="1198"/>
      <c r="N138" s="1198"/>
      <c r="O138" s="1198"/>
      <c r="P138" s="1198"/>
      <c r="Q138" s="1198"/>
      <c r="R138" s="1198"/>
      <c r="S138" s="1198"/>
      <c r="T138" s="1198"/>
      <c r="U138" s="1198"/>
      <c r="V138" s="1198"/>
      <c r="W138" s="1198"/>
      <c r="X138" s="1198"/>
      <c r="Y138" s="1198"/>
      <c r="Z138" s="1198"/>
      <c r="AA138" s="1198"/>
      <c r="AB138" s="1198"/>
      <c r="AC138" s="1198"/>
      <c r="AD138" s="1198"/>
      <c r="AE138" s="1198"/>
      <c r="AF138" s="1198"/>
      <c r="AG138" s="1198"/>
      <c r="AH138" s="1198"/>
      <c r="AI138" s="1198"/>
      <c r="AJ138" s="1086"/>
      <c r="AK138" s="1086"/>
      <c r="AL138" s="1086"/>
      <c r="AM138" s="1086"/>
      <c r="AN138" s="1086"/>
      <c r="AO138" s="1086"/>
      <c r="AP138" s="1086"/>
      <c r="AQ138" s="1086"/>
    </row>
    <row r="139" ht="13.5" spans="1:35">
      <c r="A139" s="1335"/>
      <c r="B139" s="1335"/>
      <c r="C139" s="1335"/>
      <c r="D139" s="1335"/>
      <c r="E139" s="1335"/>
      <c r="F139" s="1335"/>
      <c r="G139" s="1335"/>
      <c r="H139" s="1335"/>
      <c r="I139" s="1335"/>
      <c r="J139" s="1335"/>
      <c r="K139" s="1335"/>
      <c r="L139" s="1335"/>
      <c r="M139" s="1335"/>
      <c r="N139" s="1335"/>
      <c r="O139" s="1335"/>
      <c r="P139" s="1335"/>
      <c r="Q139" s="1335"/>
      <c r="R139" s="1335"/>
      <c r="S139" s="1335"/>
      <c r="T139" s="1335"/>
      <c r="U139" s="1335"/>
      <c r="V139" s="1335"/>
      <c r="W139" s="1335"/>
      <c r="X139" s="1335"/>
      <c r="Y139" s="1335"/>
      <c r="Z139" s="1335"/>
      <c r="AA139" s="1335"/>
      <c r="AB139" s="1335"/>
      <c r="AC139" s="1335"/>
      <c r="AD139" s="1335"/>
      <c r="AE139" s="1335"/>
      <c r="AF139" s="1335"/>
      <c r="AG139" s="1335"/>
      <c r="AH139" s="1335"/>
      <c r="AI139" s="1335" t="s">
        <v>2</v>
      </c>
    </row>
    <row r="140" s="1333" customFormat="1" ht="17.1" customHeight="1" spans="1:35">
      <c r="A140" s="1110" t="s">
        <v>3</v>
      </c>
      <c r="B140" s="1111" t="s">
        <v>4</v>
      </c>
      <c r="C140" s="1112" t="s">
        <v>5</v>
      </c>
      <c r="D140" s="1113"/>
      <c r="E140" s="1113"/>
      <c r="F140" s="1113"/>
      <c r="G140" s="1113"/>
      <c r="H140" s="1113"/>
      <c r="I140" s="1113"/>
      <c r="J140" s="1113"/>
      <c r="K140" s="1113"/>
      <c r="L140" s="1113"/>
      <c r="M140" s="1113"/>
      <c r="N140" s="1113"/>
      <c r="O140" s="111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42"/>
      <c r="Z140" s="1144" t="s">
        <v>6</v>
      </c>
      <c r="AA140" s="1144" t="s">
        <v>7</v>
      </c>
      <c r="AB140" s="1144" t="s">
        <v>8</v>
      </c>
      <c r="AC140" s="1144" t="s">
        <v>9</v>
      </c>
      <c r="AD140" s="1144" t="s">
        <v>10</v>
      </c>
      <c r="AE140" s="1144" t="s">
        <v>11</v>
      </c>
      <c r="AF140" s="1144" t="s">
        <v>12</v>
      </c>
      <c r="AG140" s="1144" t="s">
        <v>13</v>
      </c>
      <c r="AH140" s="1144" t="s">
        <v>14</v>
      </c>
      <c r="AI140" s="1150" t="s">
        <v>15</v>
      </c>
    </row>
    <row r="141" s="1333" customFormat="1" ht="151.5" customHeight="1" spans="1:35">
      <c r="A141" s="1114"/>
      <c r="B141" s="1115"/>
      <c r="C141" s="1116" t="s">
        <v>16</v>
      </c>
      <c r="D141" s="1117" t="s">
        <v>17</v>
      </c>
      <c r="E141" s="1117" t="s">
        <v>18</v>
      </c>
      <c r="F141" s="1117" t="s">
        <v>19</v>
      </c>
      <c r="G141" s="1117" t="s">
        <v>20</v>
      </c>
      <c r="H141" s="1117" t="s">
        <v>21</v>
      </c>
      <c r="I141" s="1117" t="s">
        <v>22</v>
      </c>
      <c r="J141" s="1117" t="s">
        <v>23</v>
      </c>
      <c r="K141" s="1117" t="s">
        <v>24</v>
      </c>
      <c r="L141" s="1117" t="s">
        <v>25</v>
      </c>
      <c r="M141" s="1117" t="s">
        <v>26</v>
      </c>
      <c r="N141" s="1117" t="s">
        <v>27</v>
      </c>
      <c r="O141" s="1117" t="s">
        <v>28</v>
      </c>
      <c r="P141" s="1117" t="s">
        <v>29</v>
      </c>
      <c r="Q141" s="1117" t="s">
        <v>30</v>
      </c>
      <c r="R141" s="1117" t="s">
        <v>31</v>
      </c>
      <c r="S141" s="1117" t="s">
        <v>32</v>
      </c>
      <c r="T141" s="1117" t="s">
        <v>33</v>
      </c>
      <c r="U141" s="1117" t="s">
        <v>34</v>
      </c>
      <c r="V141" s="1117" t="s">
        <v>35</v>
      </c>
      <c r="W141" s="1117" t="s">
        <v>36</v>
      </c>
      <c r="X141" s="1117" t="s">
        <v>37</v>
      </c>
      <c r="Y141" s="1117" t="s">
        <v>38</v>
      </c>
      <c r="Z141" s="1146"/>
      <c r="AA141" s="1146"/>
      <c r="AB141" s="1146"/>
      <c r="AC141" s="1146"/>
      <c r="AD141" s="1146"/>
      <c r="AE141" s="1146"/>
      <c r="AF141" s="1146"/>
      <c r="AG141" s="1146"/>
      <c r="AH141" s="1146"/>
      <c r="AI141" s="1151"/>
    </row>
    <row r="142" s="1334" customFormat="1" ht="17.1" customHeight="1" spans="1:35">
      <c r="A142" s="1336">
        <v>1</v>
      </c>
      <c r="B142" s="1337">
        <v>2</v>
      </c>
      <c r="C142" s="1337">
        <v>3</v>
      </c>
      <c r="D142" s="1337">
        <v>4</v>
      </c>
      <c r="E142" s="1337">
        <v>5</v>
      </c>
      <c r="F142" s="1337">
        <v>6</v>
      </c>
      <c r="G142" s="1337">
        <v>7</v>
      </c>
      <c r="H142" s="1337">
        <v>8</v>
      </c>
      <c r="I142" s="1337">
        <v>9</v>
      </c>
      <c r="J142" s="1337">
        <v>10</v>
      </c>
      <c r="K142" s="1337">
        <v>11</v>
      </c>
      <c r="L142" s="1337">
        <v>12</v>
      </c>
      <c r="M142" s="1337">
        <v>13</v>
      </c>
      <c r="N142" s="1337">
        <v>14</v>
      </c>
      <c r="O142" s="1337">
        <v>15</v>
      </c>
      <c r="P142" s="1337">
        <v>16</v>
      </c>
      <c r="Q142" s="1337">
        <v>17</v>
      </c>
      <c r="R142" s="1337">
        <v>18</v>
      </c>
      <c r="S142" s="1337">
        <v>19</v>
      </c>
      <c r="T142" s="1337">
        <v>20</v>
      </c>
      <c r="U142" s="1337">
        <v>21</v>
      </c>
      <c r="V142" s="1337">
        <v>22</v>
      </c>
      <c r="W142" s="1337">
        <v>23</v>
      </c>
      <c r="X142" s="1337">
        <v>24</v>
      </c>
      <c r="Y142" s="1337">
        <v>25</v>
      </c>
      <c r="Z142" s="1337">
        <v>26</v>
      </c>
      <c r="AA142" s="1337">
        <v>27</v>
      </c>
      <c r="AB142" s="1337">
        <v>28</v>
      </c>
      <c r="AC142" s="1337">
        <v>29</v>
      </c>
      <c r="AD142" s="1337">
        <v>30</v>
      </c>
      <c r="AE142" s="1337">
        <v>31</v>
      </c>
      <c r="AF142" s="1337">
        <v>32</v>
      </c>
      <c r="AG142" s="1337">
        <v>33</v>
      </c>
      <c r="AH142" s="1356">
        <v>34</v>
      </c>
      <c r="AI142" s="1357">
        <v>35</v>
      </c>
    </row>
    <row r="143" ht="17.1" customHeight="1" spans="1:35">
      <c r="A143" s="1338">
        <v>1</v>
      </c>
      <c r="B143" s="1339" t="s">
        <v>39</v>
      </c>
      <c r="C143" s="1353">
        <v>0</v>
      </c>
      <c r="D143" s="1353">
        <v>0</v>
      </c>
      <c r="E143" s="1353">
        <v>0</v>
      </c>
      <c r="F143" s="1353">
        <v>0</v>
      </c>
      <c r="G143" s="1353">
        <v>0</v>
      </c>
      <c r="H143" s="1353">
        <v>1</v>
      </c>
      <c r="I143" s="1353">
        <v>0</v>
      </c>
      <c r="J143" s="1353">
        <v>1</v>
      </c>
      <c r="K143" s="1353">
        <v>0</v>
      </c>
      <c r="L143" s="1353">
        <v>0</v>
      </c>
      <c r="M143" s="1353">
        <v>0</v>
      </c>
      <c r="N143" s="1353">
        <v>0</v>
      </c>
      <c r="O143" s="1353">
        <v>0</v>
      </c>
      <c r="P143" s="1353">
        <v>0</v>
      </c>
      <c r="Q143" s="1353">
        <v>0</v>
      </c>
      <c r="R143" s="1353">
        <v>0</v>
      </c>
      <c r="S143" s="1353">
        <v>0</v>
      </c>
      <c r="T143" s="1353">
        <v>0</v>
      </c>
      <c r="U143" s="1353">
        <v>0</v>
      </c>
      <c r="V143" s="1353">
        <v>1</v>
      </c>
      <c r="W143" s="1353">
        <v>0</v>
      </c>
      <c r="X143" s="1353">
        <v>0</v>
      </c>
      <c r="Y143" s="1353">
        <v>0</v>
      </c>
      <c r="Z143" s="1353">
        <v>0</v>
      </c>
      <c r="AA143" s="1353">
        <v>1</v>
      </c>
      <c r="AB143" s="1353">
        <v>0</v>
      </c>
      <c r="AC143" s="1353">
        <v>0</v>
      </c>
      <c r="AD143" s="1353">
        <v>0</v>
      </c>
      <c r="AE143" s="1353">
        <v>0</v>
      </c>
      <c r="AF143" s="1353">
        <v>0</v>
      </c>
      <c r="AG143" s="1353">
        <v>0</v>
      </c>
      <c r="AH143" s="1358">
        <f t="shared" ref="AH143:AH160" si="8">SUM(C143:AG143)</f>
        <v>4</v>
      </c>
      <c r="AI143" s="1362"/>
    </row>
    <row r="144" ht="17.1" customHeight="1" spans="1:35">
      <c r="A144" s="1338">
        <v>2</v>
      </c>
      <c r="B144" s="1339" t="s">
        <v>40</v>
      </c>
      <c r="C144" s="1353">
        <v>0</v>
      </c>
      <c r="D144" s="1353">
        <v>0</v>
      </c>
      <c r="E144" s="1353">
        <v>0</v>
      </c>
      <c r="F144" s="1353">
        <v>0</v>
      </c>
      <c r="G144" s="1353">
        <v>0</v>
      </c>
      <c r="H144" s="1353">
        <v>0</v>
      </c>
      <c r="I144" s="1353">
        <v>0</v>
      </c>
      <c r="J144" s="1353">
        <v>0</v>
      </c>
      <c r="K144" s="1353">
        <v>0</v>
      </c>
      <c r="L144" s="1353">
        <v>0</v>
      </c>
      <c r="M144" s="1353">
        <v>0</v>
      </c>
      <c r="N144" s="1353">
        <v>0</v>
      </c>
      <c r="O144" s="1353">
        <v>0</v>
      </c>
      <c r="P144" s="1353">
        <v>0</v>
      </c>
      <c r="Q144" s="1353">
        <v>0</v>
      </c>
      <c r="R144" s="1353">
        <v>0</v>
      </c>
      <c r="S144" s="1353">
        <v>0</v>
      </c>
      <c r="T144" s="1353">
        <v>0</v>
      </c>
      <c r="U144" s="1353">
        <v>0</v>
      </c>
      <c r="V144" s="1353">
        <v>0</v>
      </c>
      <c r="W144" s="1353">
        <v>0</v>
      </c>
      <c r="X144" s="1353">
        <v>0</v>
      </c>
      <c r="Y144" s="1353">
        <v>0</v>
      </c>
      <c r="Z144" s="1353">
        <v>0</v>
      </c>
      <c r="AA144" s="1353">
        <v>0</v>
      </c>
      <c r="AB144" s="1353">
        <v>0</v>
      </c>
      <c r="AC144" s="1353">
        <v>0</v>
      </c>
      <c r="AD144" s="1353">
        <v>0</v>
      </c>
      <c r="AE144" s="1353">
        <v>0</v>
      </c>
      <c r="AF144" s="1353">
        <v>0</v>
      </c>
      <c r="AG144" s="1353">
        <v>0</v>
      </c>
      <c r="AH144" s="1358">
        <f t="shared" si="8"/>
        <v>0</v>
      </c>
      <c r="AI144" s="1363"/>
    </row>
    <row r="145" ht="17.1" customHeight="1" spans="1:35">
      <c r="A145" s="1338">
        <v>3</v>
      </c>
      <c r="B145" s="1339" t="s">
        <v>41</v>
      </c>
      <c r="C145" s="1353">
        <v>0</v>
      </c>
      <c r="D145" s="1353">
        <v>0</v>
      </c>
      <c r="E145" s="1353">
        <v>0</v>
      </c>
      <c r="F145" s="1353">
        <v>0</v>
      </c>
      <c r="G145" s="1353">
        <v>0</v>
      </c>
      <c r="H145" s="1353">
        <v>0</v>
      </c>
      <c r="I145" s="1353">
        <v>0</v>
      </c>
      <c r="J145" s="1353">
        <v>0</v>
      </c>
      <c r="K145" s="1353">
        <v>0</v>
      </c>
      <c r="L145" s="1353">
        <v>0</v>
      </c>
      <c r="M145" s="1353">
        <v>0</v>
      </c>
      <c r="N145" s="1353">
        <v>0</v>
      </c>
      <c r="O145" s="1353">
        <v>0</v>
      </c>
      <c r="P145" s="1353">
        <v>0</v>
      </c>
      <c r="Q145" s="1353">
        <v>0</v>
      </c>
      <c r="R145" s="1353">
        <v>0</v>
      </c>
      <c r="S145" s="1353">
        <v>0</v>
      </c>
      <c r="T145" s="1353">
        <v>0</v>
      </c>
      <c r="U145" s="1353">
        <v>0</v>
      </c>
      <c r="V145" s="1353">
        <v>0</v>
      </c>
      <c r="W145" s="1353">
        <v>0</v>
      </c>
      <c r="X145" s="1353">
        <v>0</v>
      </c>
      <c r="Y145" s="1353">
        <v>0</v>
      </c>
      <c r="Z145" s="1353">
        <v>0</v>
      </c>
      <c r="AA145" s="1353">
        <v>0</v>
      </c>
      <c r="AB145" s="1353">
        <v>0</v>
      </c>
      <c r="AC145" s="1353">
        <v>0</v>
      </c>
      <c r="AD145" s="1353">
        <v>0</v>
      </c>
      <c r="AE145" s="1353">
        <v>0</v>
      </c>
      <c r="AF145" s="1353">
        <v>0</v>
      </c>
      <c r="AG145" s="1353">
        <v>0</v>
      </c>
      <c r="AH145" s="1358">
        <f t="shared" si="8"/>
        <v>0</v>
      </c>
      <c r="AI145" s="1363"/>
    </row>
    <row r="146" ht="17.1" customHeight="1" spans="1:35">
      <c r="A146" s="1338">
        <v>4</v>
      </c>
      <c r="B146" s="1339" t="s">
        <v>42</v>
      </c>
      <c r="C146" s="1353">
        <v>0</v>
      </c>
      <c r="D146" s="1353">
        <v>0</v>
      </c>
      <c r="E146" s="1353">
        <v>0</v>
      </c>
      <c r="F146" s="1353">
        <v>0</v>
      </c>
      <c r="G146" s="1353">
        <v>0</v>
      </c>
      <c r="H146" s="1353">
        <v>0</v>
      </c>
      <c r="I146" s="1353">
        <v>0</v>
      </c>
      <c r="J146" s="1353">
        <v>0</v>
      </c>
      <c r="K146" s="1353">
        <v>0</v>
      </c>
      <c r="L146" s="1353">
        <v>0</v>
      </c>
      <c r="M146" s="1353">
        <v>0</v>
      </c>
      <c r="N146" s="1353">
        <v>0</v>
      </c>
      <c r="O146" s="1353">
        <v>0</v>
      </c>
      <c r="P146" s="1353">
        <v>0</v>
      </c>
      <c r="Q146" s="1353">
        <v>0</v>
      </c>
      <c r="R146" s="1353">
        <v>0</v>
      </c>
      <c r="S146" s="1353">
        <v>0</v>
      </c>
      <c r="T146" s="1353">
        <v>0</v>
      </c>
      <c r="U146" s="1353">
        <v>0</v>
      </c>
      <c r="V146" s="1353">
        <v>0</v>
      </c>
      <c r="W146" s="1353">
        <v>0</v>
      </c>
      <c r="X146" s="1353">
        <v>0</v>
      </c>
      <c r="Y146" s="1353">
        <v>0</v>
      </c>
      <c r="Z146" s="1353">
        <v>0</v>
      </c>
      <c r="AA146" s="1353">
        <v>0</v>
      </c>
      <c r="AB146" s="1353">
        <v>0</v>
      </c>
      <c r="AC146" s="1353">
        <v>0</v>
      </c>
      <c r="AD146" s="1353">
        <v>0</v>
      </c>
      <c r="AE146" s="1353">
        <v>0</v>
      </c>
      <c r="AF146" s="1353">
        <v>0</v>
      </c>
      <c r="AG146" s="1353">
        <v>0</v>
      </c>
      <c r="AH146" s="1358">
        <f t="shared" si="8"/>
        <v>0</v>
      </c>
      <c r="AI146" s="1363"/>
    </row>
    <row r="147" ht="17.1" customHeight="1" spans="1:35">
      <c r="A147" s="1338">
        <v>5</v>
      </c>
      <c r="B147" s="1339" t="s">
        <v>43</v>
      </c>
      <c r="C147" s="1353">
        <v>0</v>
      </c>
      <c r="D147" s="1353">
        <v>0</v>
      </c>
      <c r="E147" s="1353">
        <v>0</v>
      </c>
      <c r="F147" s="1353">
        <v>0</v>
      </c>
      <c r="G147" s="1353">
        <v>0</v>
      </c>
      <c r="H147" s="1353">
        <v>0</v>
      </c>
      <c r="I147" s="1353">
        <v>0</v>
      </c>
      <c r="J147" s="1353">
        <v>0</v>
      </c>
      <c r="K147" s="1353">
        <v>0</v>
      </c>
      <c r="L147" s="1353">
        <v>0</v>
      </c>
      <c r="M147" s="1353">
        <v>0</v>
      </c>
      <c r="N147" s="1353">
        <v>0</v>
      </c>
      <c r="O147" s="1353">
        <v>0</v>
      </c>
      <c r="P147" s="1353">
        <v>0</v>
      </c>
      <c r="Q147" s="1353">
        <v>0</v>
      </c>
      <c r="R147" s="1353">
        <v>0</v>
      </c>
      <c r="S147" s="1353">
        <v>0</v>
      </c>
      <c r="T147" s="1353">
        <v>0</v>
      </c>
      <c r="U147" s="1353">
        <v>0</v>
      </c>
      <c r="V147" s="1353">
        <v>0</v>
      </c>
      <c r="W147" s="1353">
        <v>0</v>
      </c>
      <c r="X147" s="1353">
        <v>0</v>
      </c>
      <c r="Y147" s="1353">
        <v>0</v>
      </c>
      <c r="Z147" s="1353">
        <v>0</v>
      </c>
      <c r="AA147" s="1353">
        <v>0</v>
      </c>
      <c r="AB147" s="1353">
        <v>0</v>
      </c>
      <c r="AC147" s="1353">
        <v>0</v>
      </c>
      <c r="AD147" s="1353">
        <v>0</v>
      </c>
      <c r="AE147" s="1353">
        <v>0</v>
      </c>
      <c r="AF147" s="1353">
        <v>0</v>
      </c>
      <c r="AG147" s="1353">
        <v>0</v>
      </c>
      <c r="AH147" s="1358">
        <f t="shared" si="8"/>
        <v>0</v>
      </c>
      <c r="AI147" s="1363"/>
    </row>
    <row r="148" ht="17.1" customHeight="1" spans="1:35">
      <c r="A148" s="1338">
        <v>6</v>
      </c>
      <c r="B148" s="1339" t="s">
        <v>44</v>
      </c>
      <c r="C148" s="1353">
        <v>0</v>
      </c>
      <c r="D148" s="1353">
        <v>0</v>
      </c>
      <c r="E148" s="1353">
        <v>0</v>
      </c>
      <c r="F148" s="1353">
        <v>0</v>
      </c>
      <c r="G148" s="1353">
        <v>0</v>
      </c>
      <c r="H148" s="1353">
        <v>0</v>
      </c>
      <c r="I148" s="1353">
        <v>0</v>
      </c>
      <c r="J148" s="1353">
        <v>0</v>
      </c>
      <c r="K148" s="1353">
        <v>0</v>
      </c>
      <c r="L148" s="1353">
        <v>0</v>
      </c>
      <c r="M148" s="1353">
        <v>0</v>
      </c>
      <c r="N148" s="1353">
        <v>0</v>
      </c>
      <c r="O148" s="1353">
        <v>0</v>
      </c>
      <c r="P148" s="1353">
        <v>0</v>
      </c>
      <c r="Q148" s="1353">
        <v>0</v>
      </c>
      <c r="R148" s="1353">
        <v>0</v>
      </c>
      <c r="S148" s="1353">
        <v>0</v>
      </c>
      <c r="T148" s="1353">
        <v>0</v>
      </c>
      <c r="U148" s="1353">
        <v>0</v>
      </c>
      <c r="V148" s="1353">
        <v>0</v>
      </c>
      <c r="W148" s="1353">
        <v>0</v>
      </c>
      <c r="X148" s="1353">
        <v>0</v>
      </c>
      <c r="Y148" s="1353">
        <v>0</v>
      </c>
      <c r="Z148" s="1353">
        <v>0</v>
      </c>
      <c r="AA148" s="1353">
        <v>0</v>
      </c>
      <c r="AB148" s="1353">
        <v>0</v>
      </c>
      <c r="AC148" s="1353">
        <v>0</v>
      </c>
      <c r="AD148" s="1353">
        <v>0</v>
      </c>
      <c r="AE148" s="1353">
        <v>0</v>
      </c>
      <c r="AF148" s="1353">
        <v>0</v>
      </c>
      <c r="AG148" s="1353">
        <v>0</v>
      </c>
      <c r="AH148" s="1358">
        <f t="shared" si="8"/>
        <v>0</v>
      </c>
      <c r="AI148" s="1363"/>
    </row>
    <row r="149" ht="17.1" customHeight="1" spans="1:35">
      <c r="A149" s="1338">
        <v>7</v>
      </c>
      <c r="B149" s="1339" t="s">
        <v>45</v>
      </c>
      <c r="C149" s="1353">
        <v>0</v>
      </c>
      <c r="D149" s="1353">
        <v>0</v>
      </c>
      <c r="E149" s="1353">
        <v>0</v>
      </c>
      <c r="F149" s="1353">
        <v>0</v>
      </c>
      <c r="G149" s="1353">
        <v>0</v>
      </c>
      <c r="H149" s="1353">
        <v>1</v>
      </c>
      <c r="I149" s="1353">
        <v>0</v>
      </c>
      <c r="J149" s="1353">
        <v>0</v>
      </c>
      <c r="K149" s="1353">
        <v>0</v>
      </c>
      <c r="L149" s="1353">
        <v>0</v>
      </c>
      <c r="M149" s="1353">
        <v>0</v>
      </c>
      <c r="N149" s="1353">
        <v>0</v>
      </c>
      <c r="O149" s="1353">
        <v>0</v>
      </c>
      <c r="P149" s="1353">
        <v>0</v>
      </c>
      <c r="Q149" s="1353">
        <v>0</v>
      </c>
      <c r="R149" s="1353">
        <v>0</v>
      </c>
      <c r="S149" s="1353">
        <v>0</v>
      </c>
      <c r="T149" s="1353">
        <v>0</v>
      </c>
      <c r="U149" s="1353">
        <v>0</v>
      </c>
      <c r="V149" s="1353">
        <v>0</v>
      </c>
      <c r="W149" s="1353">
        <v>0</v>
      </c>
      <c r="X149" s="1353">
        <v>0</v>
      </c>
      <c r="Y149" s="1353">
        <v>0</v>
      </c>
      <c r="Z149" s="1353">
        <v>0</v>
      </c>
      <c r="AA149" s="1353">
        <v>0</v>
      </c>
      <c r="AB149" s="1353">
        <v>0</v>
      </c>
      <c r="AC149" s="1353">
        <v>0</v>
      </c>
      <c r="AD149" s="1353">
        <v>0</v>
      </c>
      <c r="AE149" s="1353">
        <v>0</v>
      </c>
      <c r="AF149" s="1353">
        <v>0</v>
      </c>
      <c r="AG149" s="1353">
        <v>0</v>
      </c>
      <c r="AH149" s="1358">
        <f t="shared" si="8"/>
        <v>1</v>
      </c>
      <c r="AI149" s="1363"/>
    </row>
    <row r="150" ht="17.1" customHeight="1" spans="1:35">
      <c r="A150" s="1338">
        <v>8</v>
      </c>
      <c r="B150" s="1339" t="s">
        <v>46</v>
      </c>
      <c r="C150" s="1353">
        <v>0</v>
      </c>
      <c r="D150" s="1353">
        <v>0</v>
      </c>
      <c r="E150" s="1353">
        <v>0</v>
      </c>
      <c r="F150" s="1353">
        <v>0</v>
      </c>
      <c r="G150" s="1353">
        <v>0</v>
      </c>
      <c r="H150" s="1353">
        <v>0</v>
      </c>
      <c r="I150" s="1353">
        <v>0</v>
      </c>
      <c r="J150" s="1353">
        <v>0</v>
      </c>
      <c r="K150" s="1353">
        <v>0</v>
      </c>
      <c r="L150" s="1353">
        <v>0</v>
      </c>
      <c r="M150" s="1353">
        <v>0</v>
      </c>
      <c r="N150" s="1353">
        <v>0</v>
      </c>
      <c r="O150" s="1353">
        <v>0</v>
      </c>
      <c r="P150" s="1353">
        <v>0</v>
      </c>
      <c r="Q150" s="1353">
        <v>0</v>
      </c>
      <c r="R150" s="1353">
        <v>0</v>
      </c>
      <c r="S150" s="1353">
        <v>0</v>
      </c>
      <c r="T150" s="1353">
        <v>0</v>
      </c>
      <c r="U150" s="1353">
        <v>0</v>
      </c>
      <c r="V150" s="1353">
        <v>0</v>
      </c>
      <c r="W150" s="1353">
        <v>0</v>
      </c>
      <c r="X150" s="1353">
        <v>0</v>
      </c>
      <c r="Y150" s="1353">
        <v>0</v>
      </c>
      <c r="Z150" s="1353">
        <v>0</v>
      </c>
      <c r="AA150" s="1353">
        <v>0</v>
      </c>
      <c r="AB150" s="1353">
        <v>0</v>
      </c>
      <c r="AC150" s="1353">
        <v>0</v>
      </c>
      <c r="AD150" s="1353">
        <v>0</v>
      </c>
      <c r="AE150" s="1353">
        <v>0</v>
      </c>
      <c r="AF150" s="1353">
        <v>0</v>
      </c>
      <c r="AG150" s="1353">
        <v>0</v>
      </c>
      <c r="AH150" s="1358">
        <f t="shared" si="8"/>
        <v>0</v>
      </c>
      <c r="AI150" s="1363"/>
    </row>
    <row r="151" ht="17.1" customHeight="1" spans="1:35">
      <c r="A151" s="1338">
        <v>9</v>
      </c>
      <c r="B151" s="1339" t="s">
        <v>47</v>
      </c>
      <c r="C151" s="1353">
        <v>0</v>
      </c>
      <c r="D151" s="1353">
        <v>0</v>
      </c>
      <c r="E151" s="1353">
        <v>0</v>
      </c>
      <c r="F151" s="1353">
        <v>0</v>
      </c>
      <c r="G151" s="1353">
        <v>0</v>
      </c>
      <c r="H151" s="1353">
        <v>0</v>
      </c>
      <c r="I151" s="1353">
        <v>0</v>
      </c>
      <c r="J151" s="1353">
        <v>0</v>
      </c>
      <c r="K151" s="1353">
        <v>0</v>
      </c>
      <c r="L151" s="1353">
        <v>0</v>
      </c>
      <c r="M151" s="1353">
        <v>0</v>
      </c>
      <c r="N151" s="1353">
        <v>0</v>
      </c>
      <c r="O151" s="1353">
        <v>0</v>
      </c>
      <c r="P151" s="1353">
        <v>0</v>
      </c>
      <c r="Q151" s="1353">
        <v>0</v>
      </c>
      <c r="R151" s="1353">
        <v>0</v>
      </c>
      <c r="S151" s="1353">
        <v>0</v>
      </c>
      <c r="T151" s="1353">
        <v>0</v>
      </c>
      <c r="U151" s="1353">
        <v>0</v>
      </c>
      <c r="V151" s="1353">
        <v>0</v>
      </c>
      <c r="W151" s="1353">
        <v>0</v>
      </c>
      <c r="X151" s="1353">
        <v>0</v>
      </c>
      <c r="Y151" s="1353">
        <v>0</v>
      </c>
      <c r="Z151" s="1353">
        <v>0</v>
      </c>
      <c r="AA151" s="1353">
        <v>0</v>
      </c>
      <c r="AB151" s="1353">
        <v>0</v>
      </c>
      <c r="AC151" s="1353">
        <v>0</v>
      </c>
      <c r="AD151" s="1353">
        <v>0</v>
      </c>
      <c r="AE151" s="1353">
        <v>0</v>
      </c>
      <c r="AF151" s="1353">
        <v>0</v>
      </c>
      <c r="AG151" s="1353">
        <v>0</v>
      </c>
      <c r="AH151" s="1358">
        <f t="shared" si="8"/>
        <v>0</v>
      </c>
      <c r="AI151" s="1363"/>
    </row>
    <row r="152" ht="17.1" customHeight="1" spans="1:35">
      <c r="A152" s="1338">
        <v>10</v>
      </c>
      <c r="B152" s="1339" t="s">
        <v>48</v>
      </c>
      <c r="C152" s="1353">
        <v>0</v>
      </c>
      <c r="D152" s="1353">
        <v>0</v>
      </c>
      <c r="E152" s="1353">
        <v>0</v>
      </c>
      <c r="F152" s="1353">
        <v>0</v>
      </c>
      <c r="G152" s="1353">
        <v>0</v>
      </c>
      <c r="H152" s="1353">
        <v>0</v>
      </c>
      <c r="I152" s="1353">
        <v>0</v>
      </c>
      <c r="J152" s="1353">
        <v>0</v>
      </c>
      <c r="K152" s="1353">
        <v>0</v>
      </c>
      <c r="L152" s="1353">
        <v>0</v>
      </c>
      <c r="M152" s="1353">
        <v>0</v>
      </c>
      <c r="N152" s="1353">
        <v>0</v>
      </c>
      <c r="O152" s="1353">
        <v>0</v>
      </c>
      <c r="P152" s="1353">
        <v>0</v>
      </c>
      <c r="Q152" s="1353">
        <v>0</v>
      </c>
      <c r="R152" s="1353">
        <v>0</v>
      </c>
      <c r="S152" s="1353">
        <v>0</v>
      </c>
      <c r="T152" s="1353">
        <v>0</v>
      </c>
      <c r="U152" s="1353">
        <v>0</v>
      </c>
      <c r="V152" s="1353">
        <v>0</v>
      </c>
      <c r="W152" s="1353">
        <v>0</v>
      </c>
      <c r="X152" s="1353">
        <v>0</v>
      </c>
      <c r="Y152" s="1353">
        <v>0</v>
      </c>
      <c r="Z152" s="1353">
        <v>0</v>
      </c>
      <c r="AA152" s="1353">
        <v>0</v>
      </c>
      <c r="AB152" s="1353">
        <v>0</v>
      </c>
      <c r="AC152" s="1353">
        <v>0</v>
      </c>
      <c r="AD152" s="1353">
        <v>0</v>
      </c>
      <c r="AE152" s="1353">
        <v>0</v>
      </c>
      <c r="AF152" s="1353">
        <v>0</v>
      </c>
      <c r="AG152" s="1353">
        <v>0</v>
      </c>
      <c r="AH152" s="1358">
        <f t="shared" si="8"/>
        <v>0</v>
      </c>
      <c r="AI152" s="1363"/>
    </row>
    <row r="153" ht="17.1" customHeight="1" spans="1:35">
      <c r="A153" s="1338">
        <v>11</v>
      </c>
      <c r="B153" s="1339" t="s">
        <v>49</v>
      </c>
      <c r="C153" s="1353">
        <v>0</v>
      </c>
      <c r="D153" s="1353">
        <v>0</v>
      </c>
      <c r="E153" s="1353">
        <v>0</v>
      </c>
      <c r="F153" s="1353">
        <v>0</v>
      </c>
      <c r="G153" s="1353">
        <v>0</v>
      </c>
      <c r="H153" s="1353">
        <v>0</v>
      </c>
      <c r="I153" s="1353">
        <v>0</v>
      </c>
      <c r="J153" s="1353">
        <v>0</v>
      </c>
      <c r="K153" s="1353">
        <v>0</v>
      </c>
      <c r="L153" s="1353">
        <v>0</v>
      </c>
      <c r="M153" s="1353">
        <v>0</v>
      </c>
      <c r="N153" s="1353">
        <v>0</v>
      </c>
      <c r="O153" s="1353">
        <v>0</v>
      </c>
      <c r="P153" s="1353">
        <v>0</v>
      </c>
      <c r="Q153" s="1353">
        <v>0</v>
      </c>
      <c r="R153" s="1353">
        <v>0</v>
      </c>
      <c r="S153" s="1353">
        <v>0</v>
      </c>
      <c r="T153" s="1353">
        <v>0</v>
      </c>
      <c r="U153" s="1353">
        <v>0</v>
      </c>
      <c r="V153" s="1353">
        <v>0</v>
      </c>
      <c r="W153" s="1353">
        <v>0</v>
      </c>
      <c r="X153" s="1353">
        <v>0</v>
      </c>
      <c r="Y153" s="1353">
        <v>0</v>
      </c>
      <c r="Z153" s="1353">
        <v>0</v>
      </c>
      <c r="AA153" s="1353">
        <v>0</v>
      </c>
      <c r="AB153" s="1353">
        <v>0</v>
      </c>
      <c r="AC153" s="1353">
        <v>0</v>
      </c>
      <c r="AD153" s="1353">
        <v>0</v>
      </c>
      <c r="AE153" s="1353">
        <v>0</v>
      </c>
      <c r="AF153" s="1353">
        <v>0</v>
      </c>
      <c r="AG153" s="1353">
        <v>0</v>
      </c>
      <c r="AH153" s="1358">
        <f t="shared" si="8"/>
        <v>0</v>
      </c>
      <c r="AI153" s="1363"/>
    </row>
    <row r="154" ht="17.1" customHeight="1" spans="1:35">
      <c r="A154" s="1338">
        <v>12</v>
      </c>
      <c r="B154" s="1339" t="s">
        <v>50</v>
      </c>
      <c r="C154" s="1353">
        <v>0</v>
      </c>
      <c r="D154" s="1353">
        <v>0</v>
      </c>
      <c r="E154" s="1353">
        <v>0</v>
      </c>
      <c r="F154" s="1353">
        <v>0</v>
      </c>
      <c r="G154" s="1353">
        <v>0</v>
      </c>
      <c r="H154" s="1353">
        <v>0</v>
      </c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3">
        <v>0</v>
      </c>
      <c r="Y154" s="1353">
        <v>0</v>
      </c>
      <c r="Z154" s="1353">
        <v>0</v>
      </c>
      <c r="AA154" s="1353">
        <v>0</v>
      </c>
      <c r="AB154" s="1353">
        <v>0</v>
      </c>
      <c r="AC154" s="1353">
        <v>0</v>
      </c>
      <c r="AD154" s="1353">
        <v>0</v>
      </c>
      <c r="AE154" s="1353">
        <v>0</v>
      </c>
      <c r="AF154" s="1353">
        <v>0</v>
      </c>
      <c r="AG154" s="1353">
        <v>0</v>
      </c>
      <c r="AH154" s="1358">
        <f t="shared" si="8"/>
        <v>0</v>
      </c>
      <c r="AI154" s="1363"/>
    </row>
    <row r="155" ht="17.1" customHeight="1" spans="1:35">
      <c r="A155" s="1338">
        <v>13</v>
      </c>
      <c r="B155" s="1339" t="s">
        <v>51</v>
      </c>
      <c r="C155" s="1353">
        <v>0</v>
      </c>
      <c r="D155" s="1353">
        <v>0</v>
      </c>
      <c r="E155" s="1353">
        <v>0</v>
      </c>
      <c r="F155" s="1353">
        <v>0</v>
      </c>
      <c r="G155" s="1353">
        <v>0</v>
      </c>
      <c r="H155" s="1353">
        <v>0</v>
      </c>
      <c r="I155" s="1353">
        <v>0</v>
      </c>
      <c r="J155" s="1353">
        <v>0</v>
      </c>
      <c r="K155" s="1353">
        <v>0</v>
      </c>
      <c r="L155" s="1353">
        <v>0</v>
      </c>
      <c r="M155" s="1353">
        <v>0</v>
      </c>
      <c r="N155" s="1353">
        <v>0</v>
      </c>
      <c r="O155" s="1353">
        <v>0</v>
      </c>
      <c r="P155" s="1353">
        <v>0</v>
      </c>
      <c r="Q155" s="1353">
        <v>0</v>
      </c>
      <c r="R155" s="1353">
        <v>0</v>
      </c>
      <c r="S155" s="1353">
        <v>0</v>
      </c>
      <c r="T155" s="1353">
        <v>0</v>
      </c>
      <c r="U155" s="1353">
        <v>0</v>
      </c>
      <c r="V155" s="1353">
        <v>0</v>
      </c>
      <c r="W155" s="1353">
        <v>0</v>
      </c>
      <c r="X155" s="1353">
        <v>0</v>
      </c>
      <c r="Y155" s="1353">
        <v>0</v>
      </c>
      <c r="Z155" s="1353">
        <v>0</v>
      </c>
      <c r="AA155" s="1353">
        <v>0</v>
      </c>
      <c r="AB155" s="1353">
        <v>0</v>
      </c>
      <c r="AC155" s="1353">
        <v>0</v>
      </c>
      <c r="AD155" s="1353">
        <v>0</v>
      </c>
      <c r="AE155" s="1353">
        <v>0</v>
      </c>
      <c r="AF155" s="1353">
        <v>0</v>
      </c>
      <c r="AG155" s="1353">
        <v>0</v>
      </c>
      <c r="AH155" s="1358">
        <f t="shared" si="8"/>
        <v>0</v>
      </c>
      <c r="AI155" s="1363"/>
    </row>
    <row r="156" ht="17.1" customHeight="1" spans="1:35">
      <c r="A156" s="1338">
        <v>14</v>
      </c>
      <c r="B156" s="1339" t="s">
        <v>52</v>
      </c>
      <c r="C156" s="1353">
        <v>0</v>
      </c>
      <c r="D156" s="1353">
        <v>0</v>
      </c>
      <c r="E156" s="1353">
        <v>0</v>
      </c>
      <c r="F156" s="1353">
        <v>0</v>
      </c>
      <c r="G156" s="1353">
        <v>0</v>
      </c>
      <c r="H156" s="1353">
        <v>0</v>
      </c>
      <c r="I156" s="1353">
        <v>1</v>
      </c>
      <c r="J156" s="1353">
        <v>1</v>
      </c>
      <c r="K156" s="1353">
        <v>0</v>
      </c>
      <c r="L156" s="1353">
        <v>0</v>
      </c>
      <c r="M156" s="1353">
        <v>0</v>
      </c>
      <c r="N156" s="1353">
        <v>0</v>
      </c>
      <c r="O156" s="1353">
        <v>0</v>
      </c>
      <c r="P156" s="1353">
        <v>0</v>
      </c>
      <c r="Q156" s="1353">
        <v>0</v>
      </c>
      <c r="R156" s="1353">
        <v>0</v>
      </c>
      <c r="S156" s="1353">
        <v>0</v>
      </c>
      <c r="T156" s="1353">
        <v>0</v>
      </c>
      <c r="U156" s="1353">
        <v>0</v>
      </c>
      <c r="V156" s="1353">
        <v>0</v>
      </c>
      <c r="W156" s="1353">
        <v>0</v>
      </c>
      <c r="X156" s="1353">
        <v>0</v>
      </c>
      <c r="Y156" s="1353">
        <v>0</v>
      </c>
      <c r="Z156" s="1353">
        <v>0</v>
      </c>
      <c r="AA156" s="1353">
        <v>1</v>
      </c>
      <c r="AB156" s="1353">
        <v>0</v>
      </c>
      <c r="AC156" s="1353">
        <v>0</v>
      </c>
      <c r="AD156" s="1353">
        <v>0</v>
      </c>
      <c r="AE156" s="1353">
        <v>0</v>
      </c>
      <c r="AF156" s="1353">
        <v>0</v>
      </c>
      <c r="AG156" s="1353">
        <v>0</v>
      </c>
      <c r="AH156" s="1358">
        <f t="shared" si="8"/>
        <v>3</v>
      </c>
      <c r="AI156" s="1363"/>
    </row>
    <row r="157" ht="17.1" customHeight="1" spans="1:35">
      <c r="A157" s="1338">
        <v>15</v>
      </c>
      <c r="B157" s="1339" t="s">
        <v>53</v>
      </c>
      <c r="C157" s="1353">
        <v>0</v>
      </c>
      <c r="D157" s="1353">
        <v>0</v>
      </c>
      <c r="E157" s="1353">
        <v>0</v>
      </c>
      <c r="F157" s="1353">
        <v>0</v>
      </c>
      <c r="G157" s="1353">
        <v>0</v>
      </c>
      <c r="H157" s="1353">
        <v>0</v>
      </c>
      <c r="I157" s="1353">
        <v>0</v>
      </c>
      <c r="J157" s="1353">
        <v>0</v>
      </c>
      <c r="K157" s="1353">
        <v>0</v>
      </c>
      <c r="L157" s="1353">
        <v>0</v>
      </c>
      <c r="M157" s="1353">
        <v>0</v>
      </c>
      <c r="N157" s="1353">
        <v>0</v>
      </c>
      <c r="O157" s="1353">
        <v>0</v>
      </c>
      <c r="P157" s="1353">
        <v>0</v>
      </c>
      <c r="Q157" s="1353">
        <v>0</v>
      </c>
      <c r="R157" s="1353">
        <v>0</v>
      </c>
      <c r="S157" s="1353">
        <v>0</v>
      </c>
      <c r="T157" s="1353">
        <v>0</v>
      </c>
      <c r="U157" s="1353">
        <v>0</v>
      </c>
      <c r="V157" s="1353">
        <v>0</v>
      </c>
      <c r="W157" s="1353">
        <v>0</v>
      </c>
      <c r="X157" s="1353">
        <v>0</v>
      </c>
      <c r="Y157" s="1353">
        <v>0</v>
      </c>
      <c r="Z157" s="1353">
        <v>0</v>
      </c>
      <c r="AA157" s="1353">
        <v>0</v>
      </c>
      <c r="AB157" s="1353">
        <v>0</v>
      </c>
      <c r="AC157" s="1353">
        <v>0</v>
      </c>
      <c r="AD157" s="1353">
        <v>0</v>
      </c>
      <c r="AE157" s="1353">
        <v>0</v>
      </c>
      <c r="AF157" s="1353">
        <v>0</v>
      </c>
      <c r="AG157" s="1353">
        <v>0</v>
      </c>
      <c r="AH157" s="1358">
        <f t="shared" si="8"/>
        <v>0</v>
      </c>
      <c r="AI157" s="1363"/>
    </row>
    <row r="158" ht="17.1" customHeight="1" spans="1:35">
      <c r="A158" s="1341">
        <v>16</v>
      </c>
      <c r="B158" s="1339" t="s">
        <v>54</v>
      </c>
      <c r="C158" s="1353">
        <v>0</v>
      </c>
      <c r="D158" s="1353">
        <v>0</v>
      </c>
      <c r="E158" s="1353">
        <v>0</v>
      </c>
      <c r="F158" s="1353">
        <v>0</v>
      </c>
      <c r="G158" s="1353">
        <v>0</v>
      </c>
      <c r="H158" s="1353">
        <v>0</v>
      </c>
      <c r="I158" s="1353">
        <v>0</v>
      </c>
      <c r="J158" s="1353">
        <v>0</v>
      </c>
      <c r="K158" s="1353">
        <v>0</v>
      </c>
      <c r="L158" s="1353">
        <v>0</v>
      </c>
      <c r="M158" s="1353">
        <v>0</v>
      </c>
      <c r="N158" s="1353">
        <v>0</v>
      </c>
      <c r="O158" s="1353">
        <v>0</v>
      </c>
      <c r="P158" s="1353">
        <v>0</v>
      </c>
      <c r="Q158" s="1353">
        <v>0</v>
      </c>
      <c r="R158" s="1353">
        <v>0</v>
      </c>
      <c r="S158" s="1353">
        <v>0</v>
      </c>
      <c r="T158" s="1353">
        <v>0</v>
      </c>
      <c r="U158" s="1353">
        <v>0</v>
      </c>
      <c r="V158" s="1353">
        <v>0</v>
      </c>
      <c r="W158" s="1353">
        <v>0</v>
      </c>
      <c r="X158" s="1353">
        <v>0</v>
      </c>
      <c r="Y158" s="1353">
        <v>0</v>
      </c>
      <c r="Z158" s="1353">
        <v>0</v>
      </c>
      <c r="AA158" s="1353">
        <v>0</v>
      </c>
      <c r="AB158" s="1353">
        <v>0</v>
      </c>
      <c r="AC158" s="1353">
        <v>0</v>
      </c>
      <c r="AD158" s="1353">
        <v>0</v>
      </c>
      <c r="AE158" s="1353">
        <v>0</v>
      </c>
      <c r="AF158" s="1353">
        <v>0</v>
      </c>
      <c r="AG158" s="1353">
        <v>0</v>
      </c>
      <c r="AH158" s="1358">
        <f t="shared" si="8"/>
        <v>0</v>
      </c>
      <c r="AI158" s="1364"/>
    </row>
    <row r="159" ht="17.1" customHeight="1" spans="1:35">
      <c r="A159" s="1341">
        <v>17</v>
      </c>
      <c r="B159" s="1342" t="s">
        <v>55</v>
      </c>
      <c r="C159" s="1353">
        <v>0</v>
      </c>
      <c r="D159" s="1353">
        <v>0</v>
      </c>
      <c r="E159" s="1353">
        <v>0</v>
      </c>
      <c r="F159" s="1353">
        <v>0</v>
      </c>
      <c r="G159" s="1353">
        <v>0</v>
      </c>
      <c r="H159" s="1353">
        <v>0</v>
      </c>
      <c r="I159" s="1353">
        <v>0</v>
      </c>
      <c r="J159" s="1353">
        <v>0</v>
      </c>
      <c r="K159" s="1353">
        <v>0</v>
      </c>
      <c r="L159" s="1353">
        <v>0</v>
      </c>
      <c r="M159" s="1353">
        <v>0</v>
      </c>
      <c r="N159" s="1353">
        <v>0</v>
      </c>
      <c r="O159" s="1353">
        <v>0</v>
      </c>
      <c r="P159" s="1353">
        <v>0</v>
      </c>
      <c r="Q159" s="1353">
        <v>0</v>
      </c>
      <c r="R159" s="1353">
        <v>0</v>
      </c>
      <c r="S159" s="1353">
        <v>0</v>
      </c>
      <c r="T159" s="1353">
        <v>0</v>
      </c>
      <c r="U159" s="1353">
        <v>0</v>
      </c>
      <c r="V159" s="1353">
        <v>0</v>
      </c>
      <c r="W159" s="1353">
        <v>0</v>
      </c>
      <c r="X159" s="1353">
        <v>0</v>
      </c>
      <c r="Y159" s="1353">
        <v>0</v>
      </c>
      <c r="Z159" s="1353">
        <v>0</v>
      </c>
      <c r="AA159" s="1353">
        <v>0</v>
      </c>
      <c r="AB159" s="1353">
        <v>0</v>
      </c>
      <c r="AC159" s="1353">
        <v>0</v>
      </c>
      <c r="AD159" s="1353">
        <v>0</v>
      </c>
      <c r="AE159" s="1353">
        <v>0</v>
      </c>
      <c r="AF159" s="1353">
        <v>0</v>
      </c>
      <c r="AG159" s="1353">
        <v>0</v>
      </c>
      <c r="AH159" s="1365">
        <f t="shared" si="8"/>
        <v>0</v>
      </c>
      <c r="AI159" s="1366"/>
    </row>
    <row r="160" ht="17.1" customHeight="1" spans="1:35">
      <c r="A160" s="1368">
        <v>18</v>
      </c>
      <c r="B160" s="1369" t="s">
        <v>56</v>
      </c>
      <c r="C160" s="1353">
        <v>0</v>
      </c>
      <c r="D160" s="1353">
        <v>0</v>
      </c>
      <c r="E160" s="1353">
        <v>0</v>
      </c>
      <c r="F160" s="1353">
        <v>0</v>
      </c>
      <c r="G160" s="1353">
        <v>0</v>
      </c>
      <c r="H160" s="1353">
        <v>0</v>
      </c>
      <c r="I160" s="1353">
        <v>0</v>
      </c>
      <c r="J160" s="1353">
        <v>0</v>
      </c>
      <c r="K160" s="1353">
        <v>0</v>
      </c>
      <c r="L160" s="1353">
        <v>0</v>
      </c>
      <c r="M160" s="1353">
        <v>0</v>
      </c>
      <c r="N160" s="1353">
        <v>0</v>
      </c>
      <c r="O160" s="1353">
        <v>0</v>
      </c>
      <c r="P160" s="1353">
        <v>0</v>
      </c>
      <c r="Q160" s="1353">
        <v>0</v>
      </c>
      <c r="R160" s="1353">
        <v>0</v>
      </c>
      <c r="S160" s="1353">
        <v>0</v>
      </c>
      <c r="T160" s="1353">
        <v>0</v>
      </c>
      <c r="U160" s="1353">
        <v>0</v>
      </c>
      <c r="V160" s="1353">
        <v>0</v>
      </c>
      <c r="W160" s="1353">
        <v>0</v>
      </c>
      <c r="X160" s="1353">
        <v>0</v>
      </c>
      <c r="Y160" s="1353">
        <v>0</v>
      </c>
      <c r="Z160" s="1353">
        <v>0</v>
      </c>
      <c r="AA160" s="1353">
        <v>0</v>
      </c>
      <c r="AB160" s="1353">
        <v>0</v>
      </c>
      <c r="AC160" s="1353">
        <v>0</v>
      </c>
      <c r="AD160" s="1353">
        <v>0</v>
      </c>
      <c r="AE160" s="1353">
        <v>0</v>
      </c>
      <c r="AF160" s="1353">
        <v>0</v>
      </c>
      <c r="AG160" s="1353">
        <v>0</v>
      </c>
      <c r="AH160" s="1365">
        <f t="shared" si="8"/>
        <v>0</v>
      </c>
      <c r="AI160" s="1367"/>
    </row>
    <row r="161" s="789" customFormat="1" ht="17.1" customHeight="1" spans="1:35">
      <c r="A161" s="1345" t="s">
        <v>57</v>
      </c>
      <c r="B161" s="1346"/>
      <c r="C161" s="1370">
        <f>SUM(C143:C160)</f>
        <v>0</v>
      </c>
      <c r="D161" s="1370">
        <f t="shared" ref="D161:AH161" si="9">SUM(D143:D160)</f>
        <v>0</v>
      </c>
      <c r="E161" s="1370">
        <f t="shared" si="9"/>
        <v>0</v>
      </c>
      <c r="F161" s="1370">
        <f t="shared" si="9"/>
        <v>0</v>
      </c>
      <c r="G161" s="1370">
        <f t="shared" si="9"/>
        <v>0</v>
      </c>
      <c r="H161" s="1370">
        <f t="shared" si="9"/>
        <v>2</v>
      </c>
      <c r="I161" s="1370">
        <f t="shared" si="9"/>
        <v>1</v>
      </c>
      <c r="J161" s="1370">
        <f t="shared" si="9"/>
        <v>2</v>
      </c>
      <c r="K161" s="1370">
        <f t="shared" si="9"/>
        <v>0</v>
      </c>
      <c r="L161" s="1370">
        <f t="shared" si="9"/>
        <v>0</v>
      </c>
      <c r="M161" s="1370">
        <f t="shared" si="9"/>
        <v>0</v>
      </c>
      <c r="N161" s="1370">
        <f t="shared" si="9"/>
        <v>0</v>
      </c>
      <c r="O161" s="1370">
        <f t="shared" si="9"/>
        <v>0</v>
      </c>
      <c r="P161" s="1370">
        <f t="shared" si="9"/>
        <v>0</v>
      </c>
      <c r="Q161" s="1370">
        <f t="shared" si="9"/>
        <v>0</v>
      </c>
      <c r="R161" s="1370">
        <f t="shared" si="9"/>
        <v>0</v>
      </c>
      <c r="S161" s="1370">
        <f t="shared" si="9"/>
        <v>0</v>
      </c>
      <c r="T161" s="1370">
        <f t="shared" si="9"/>
        <v>0</v>
      </c>
      <c r="U161" s="1370">
        <f t="shared" si="9"/>
        <v>0</v>
      </c>
      <c r="V161" s="1370">
        <f t="shared" si="9"/>
        <v>1</v>
      </c>
      <c r="W161" s="1370">
        <f t="shared" si="9"/>
        <v>0</v>
      </c>
      <c r="X161" s="1370">
        <f t="shared" si="9"/>
        <v>0</v>
      </c>
      <c r="Y161" s="1370">
        <f t="shared" si="9"/>
        <v>0</v>
      </c>
      <c r="Z161" s="1370">
        <f t="shared" si="9"/>
        <v>0</v>
      </c>
      <c r="AA161" s="1370">
        <f t="shared" si="9"/>
        <v>2</v>
      </c>
      <c r="AB161" s="1370">
        <f t="shared" si="9"/>
        <v>0</v>
      </c>
      <c r="AC161" s="1370">
        <f t="shared" si="9"/>
        <v>0</v>
      </c>
      <c r="AD161" s="1370">
        <f t="shared" si="9"/>
        <v>0</v>
      </c>
      <c r="AE161" s="1370">
        <f t="shared" si="9"/>
        <v>0</v>
      </c>
      <c r="AF161" s="1370">
        <f t="shared" si="9"/>
        <v>0</v>
      </c>
      <c r="AG161" s="1370">
        <f t="shared" si="9"/>
        <v>0</v>
      </c>
      <c r="AH161" s="1370">
        <f t="shared" si="9"/>
        <v>8</v>
      </c>
      <c r="AI161" s="1360">
        <f>SUM(AI143:AI159)</f>
        <v>0</v>
      </c>
    </row>
    <row r="162" ht="17.1" customHeight="1" spans="1:35">
      <c r="A162" s="1348"/>
      <c r="B162" s="1335"/>
      <c r="C162" s="1349"/>
      <c r="D162" s="1349"/>
      <c r="E162" s="1349"/>
      <c r="F162" s="1349"/>
      <c r="G162" s="1349"/>
      <c r="H162" s="1349"/>
      <c r="I162" s="1349"/>
      <c r="J162" s="1349"/>
      <c r="K162" s="1349"/>
      <c r="L162" s="1349"/>
      <c r="M162" s="1349"/>
      <c r="N162" s="1349"/>
      <c r="O162" s="1349"/>
      <c r="P162" s="1349"/>
      <c r="Q162" s="1349"/>
      <c r="R162" s="1349"/>
      <c r="S162" s="1349"/>
      <c r="T162" s="1349"/>
      <c r="U162" s="1349"/>
      <c r="V162" s="1349"/>
      <c r="W162" s="1349"/>
      <c r="X162" s="1349"/>
      <c r="Y162" s="1349"/>
      <c r="Z162" s="1349"/>
      <c r="AA162" s="1349"/>
      <c r="AB162" s="1349"/>
      <c r="AC162" s="1349"/>
      <c r="AD162" s="1349"/>
      <c r="AE162" s="1349"/>
      <c r="AF162" s="1349"/>
      <c r="AG162" s="1349"/>
      <c r="AH162" s="1349"/>
      <c r="AI162" s="1361"/>
    </row>
    <row r="163" ht="17.1" customHeight="1" spans="1:35">
      <c r="A163" s="1350"/>
      <c r="B163" s="1165"/>
      <c r="C163" s="887" t="s">
        <v>58</v>
      </c>
      <c r="D163" s="887"/>
      <c r="E163" s="887"/>
      <c r="F163" s="887"/>
      <c r="G163" s="887"/>
      <c r="H163" s="887"/>
      <c r="I163" s="887"/>
      <c r="J163" s="887"/>
      <c r="K163" s="887"/>
      <c r="X163" s="1165"/>
      <c r="Y163" s="862" t="s">
        <v>81</v>
      </c>
      <c r="Z163" s="1148"/>
      <c r="AA163" s="1148"/>
      <c r="AB163" s="1148"/>
      <c r="AC163" s="1148"/>
      <c r="AD163" s="1148"/>
      <c r="AE163" s="1148"/>
      <c r="AF163" s="1148"/>
      <c r="AG163" s="1148"/>
      <c r="AH163" s="1148"/>
      <c r="AI163" s="1148"/>
    </row>
    <row r="164" ht="17.1" customHeight="1" spans="1:35">
      <c r="A164" s="1350"/>
      <c r="B164" s="1165"/>
      <c r="C164" s="909" t="s">
        <v>60</v>
      </c>
      <c r="D164" s="909"/>
      <c r="E164" s="909"/>
      <c r="F164" s="909"/>
      <c r="G164" s="909"/>
      <c r="H164" s="909"/>
      <c r="I164" s="909"/>
      <c r="J164" s="909"/>
      <c r="K164" s="909"/>
      <c r="L164" s="908"/>
      <c r="M164" s="908"/>
      <c r="N164" s="908"/>
      <c r="O164" s="908"/>
      <c r="P164" s="908"/>
      <c r="Q164" s="908"/>
      <c r="R164" s="908"/>
      <c r="S164" s="908"/>
      <c r="T164" s="908"/>
      <c r="U164" s="908"/>
      <c r="V164" s="908"/>
      <c r="W164" s="908"/>
      <c r="X164" s="908"/>
      <c r="Y164" s="890" t="s">
        <v>61</v>
      </c>
      <c r="Z164" s="1095"/>
      <c r="AA164" s="1095"/>
      <c r="AB164" s="1095"/>
      <c r="AC164" s="1095"/>
      <c r="AD164" s="1095"/>
      <c r="AE164" s="1095"/>
      <c r="AF164" s="1095"/>
      <c r="AG164" s="1095"/>
      <c r="AH164" s="1095"/>
      <c r="AI164" s="1095"/>
    </row>
    <row r="165" ht="17.1" customHeight="1" spans="3:35">
      <c r="C165" s="887"/>
      <c r="D165" s="887"/>
      <c r="E165" s="887"/>
      <c r="F165" s="887"/>
      <c r="G165" s="887"/>
      <c r="H165" s="887"/>
      <c r="I165" s="887"/>
      <c r="J165" s="887"/>
      <c r="K165" s="887"/>
      <c r="L165" s="908"/>
      <c r="M165" s="908"/>
      <c r="N165" s="908"/>
      <c r="O165" s="908"/>
      <c r="P165" s="908"/>
      <c r="Q165" s="908"/>
      <c r="R165" s="908"/>
      <c r="S165" s="908"/>
      <c r="T165" s="908"/>
      <c r="U165" s="908"/>
      <c r="V165" s="908"/>
      <c r="W165" s="908"/>
      <c r="X165" s="908"/>
      <c r="Y165" s="1095"/>
      <c r="Z165" s="1095"/>
      <c r="AA165" s="1095"/>
      <c r="AB165" s="1095"/>
      <c r="AC165" s="1095"/>
      <c r="AD165" s="1095"/>
      <c r="AE165" s="1095"/>
      <c r="AF165" s="1095"/>
      <c r="AG165" s="1095"/>
      <c r="AH165" s="1095"/>
      <c r="AI165" s="1095"/>
    </row>
    <row r="166" ht="17.1" customHeight="1" spans="3:35">
      <c r="C166" s="887"/>
      <c r="D166" s="887"/>
      <c r="E166" s="887"/>
      <c r="F166" s="887"/>
      <c r="G166" s="887"/>
      <c r="H166" s="887"/>
      <c r="I166" s="887"/>
      <c r="J166" s="887"/>
      <c r="K166" s="887"/>
      <c r="L166" s="908"/>
      <c r="M166" s="908"/>
      <c r="N166" s="908"/>
      <c r="O166" s="908"/>
      <c r="P166" s="908"/>
      <c r="Q166" s="908"/>
      <c r="R166" s="908"/>
      <c r="S166" s="908"/>
      <c r="T166" s="908"/>
      <c r="U166" s="908"/>
      <c r="V166" s="908"/>
      <c r="W166" s="908"/>
      <c r="X166" s="908"/>
      <c r="Y166" s="1095"/>
      <c r="Z166" s="1095"/>
      <c r="AA166" s="1095"/>
      <c r="AB166" s="1095"/>
      <c r="AC166" s="1095"/>
      <c r="AD166" s="1095"/>
      <c r="AE166" s="1095"/>
      <c r="AF166" s="1095"/>
      <c r="AG166" s="1095"/>
      <c r="AH166" s="1095"/>
      <c r="AI166" s="1095"/>
    </row>
    <row r="167" ht="17.1" customHeight="1" spans="3:35">
      <c r="C167" s="887"/>
      <c r="D167" s="887"/>
      <c r="E167" s="887"/>
      <c r="F167" s="887"/>
      <c r="G167" s="887"/>
      <c r="H167" s="887"/>
      <c r="I167" s="887"/>
      <c r="J167" s="887"/>
      <c r="K167" s="887"/>
      <c r="L167" s="908"/>
      <c r="M167" s="908"/>
      <c r="N167" s="908"/>
      <c r="O167" s="908"/>
      <c r="P167" s="908"/>
      <c r="Q167" s="908"/>
      <c r="R167" s="908"/>
      <c r="S167" s="908"/>
      <c r="T167" s="908"/>
      <c r="U167" s="908"/>
      <c r="V167" s="908"/>
      <c r="W167" s="908"/>
      <c r="X167" s="908"/>
      <c r="Y167" s="1095"/>
      <c r="Z167" s="1095"/>
      <c r="AA167" s="1095"/>
      <c r="AB167" s="1095"/>
      <c r="AC167" s="1095"/>
      <c r="AD167" s="1095"/>
      <c r="AE167" s="1095"/>
      <c r="AF167" s="1095"/>
      <c r="AG167" s="1095"/>
      <c r="AH167" s="1095"/>
      <c r="AI167" s="1095"/>
    </row>
    <row r="168" ht="21" customHeight="1" spans="3:35">
      <c r="C168" s="876" t="s">
        <v>62</v>
      </c>
      <c r="D168" s="876"/>
      <c r="E168" s="876"/>
      <c r="F168" s="876"/>
      <c r="G168" s="876"/>
      <c r="H168" s="876"/>
      <c r="I168" s="876"/>
      <c r="J168" s="876"/>
      <c r="K168" s="876"/>
      <c r="L168" s="1354"/>
      <c r="M168" s="1354"/>
      <c r="N168" s="1354"/>
      <c r="O168" s="1354"/>
      <c r="P168" s="1354"/>
      <c r="Q168" s="1354"/>
      <c r="R168" s="1354"/>
      <c r="S168" s="1354"/>
      <c r="T168" s="1354"/>
      <c r="U168" s="1354"/>
      <c r="V168" s="1354"/>
      <c r="W168" s="1354"/>
      <c r="X168" s="1354"/>
      <c r="Y168" s="1194" t="s">
        <v>63</v>
      </c>
      <c r="Z168" s="1166"/>
      <c r="AA168" s="1166"/>
      <c r="AB168" s="1166"/>
      <c r="AC168" s="1166"/>
      <c r="AD168" s="1166"/>
      <c r="AE168" s="1166"/>
      <c r="AF168" s="1166"/>
      <c r="AG168" s="1194"/>
      <c r="AH168" s="1194"/>
      <c r="AI168" s="1095"/>
    </row>
    <row r="169" ht="17.1" customHeight="1" spans="3:35">
      <c r="C169" s="876" t="s">
        <v>64</v>
      </c>
      <c r="D169" s="1352"/>
      <c r="E169" s="1352"/>
      <c r="F169" s="1352"/>
      <c r="G169" s="1352"/>
      <c r="H169" s="1352"/>
      <c r="I169" s="1352"/>
      <c r="J169" s="1352"/>
      <c r="K169" s="1352"/>
      <c r="L169" s="908"/>
      <c r="M169" s="908"/>
      <c r="N169" s="908"/>
      <c r="O169" s="908"/>
      <c r="P169" s="908"/>
      <c r="Q169" s="908"/>
      <c r="R169" s="908"/>
      <c r="S169" s="908"/>
      <c r="T169" s="908"/>
      <c r="U169" s="908"/>
      <c r="V169" s="908"/>
      <c r="W169" s="908"/>
      <c r="X169" s="908"/>
      <c r="Y169" s="1046" t="s">
        <v>65</v>
      </c>
      <c r="Z169" s="1095"/>
      <c r="AA169" s="1095"/>
      <c r="AB169" s="1095"/>
      <c r="AC169" s="1095"/>
      <c r="AD169" s="1095"/>
      <c r="AE169" s="1095"/>
      <c r="AF169" s="1095"/>
      <c r="AG169" s="1095"/>
      <c r="AH169" s="1095"/>
      <c r="AI169" s="1095"/>
    </row>
    <row r="171" s="746" customFormat="1" ht="15" spans="1:43">
      <c r="A171" s="1198" t="s">
        <v>0</v>
      </c>
      <c r="B171" s="1198"/>
      <c r="C171" s="1198"/>
      <c r="D171" s="1198"/>
      <c r="E171" s="1198"/>
      <c r="F171" s="1198"/>
      <c r="G171" s="1198"/>
      <c r="H171" s="1198"/>
      <c r="I171" s="1198"/>
      <c r="J171" s="1198"/>
      <c r="K171" s="1198"/>
      <c r="L171" s="1198"/>
      <c r="M171" s="1198"/>
      <c r="N171" s="1198"/>
      <c r="O171" s="1198"/>
      <c r="P171" s="1198"/>
      <c r="Q171" s="1198"/>
      <c r="R171" s="1198"/>
      <c r="S171" s="1198"/>
      <c r="T171" s="1198"/>
      <c r="U171" s="1198"/>
      <c r="V171" s="1198"/>
      <c r="W171" s="1198"/>
      <c r="X171" s="1198"/>
      <c r="Y171" s="1198"/>
      <c r="Z171" s="1198"/>
      <c r="AA171" s="1198"/>
      <c r="AB171" s="1198"/>
      <c r="AC171" s="1198"/>
      <c r="AD171" s="1198"/>
      <c r="AE171" s="1198"/>
      <c r="AF171" s="1198"/>
      <c r="AG171" s="1198"/>
      <c r="AH171" s="1198"/>
      <c r="AI171" s="1198"/>
      <c r="AJ171" s="1086"/>
      <c r="AK171" s="1086"/>
      <c r="AL171" s="1086"/>
      <c r="AM171" s="1086"/>
      <c r="AN171" s="1086"/>
      <c r="AO171" s="1086"/>
      <c r="AP171" s="1086"/>
      <c r="AQ171" s="1086"/>
    </row>
    <row r="172" s="746" customFormat="1" ht="15" spans="1:43">
      <c r="A172" s="1198" t="s">
        <v>82</v>
      </c>
      <c r="B172" s="1198"/>
      <c r="C172" s="1198"/>
      <c r="D172" s="1198"/>
      <c r="E172" s="1198"/>
      <c r="F172" s="1198"/>
      <c r="G172" s="1198"/>
      <c r="H172" s="1198"/>
      <c r="I172" s="1198"/>
      <c r="J172" s="1198"/>
      <c r="K172" s="1198"/>
      <c r="L172" s="1198"/>
      <c r="M172" s="1198"/>
      <c r="N172" s="1198"/>
      <c r="O172" s="1198"/>
      <c r="P172" s="1198"/>
      <c r="Q172" s="1198"/>
      <c r="R172" s="1198"/>
      <c r="S172" s="1198"/>
      <c r="T172" s="1198"/>
      <c r="U172" s="1198"/>
      <c r="V172" s="1198"/>
      <c r="W172" s="1198"/>
      <c r="X172" s="1198"/>
      <c r="Y172" s="1198"/>
      <c r="Z172" s="1198"/>
      <c r="AA172" s="1198"/>
      <c r="AB172" s="1198"/>
      <c r="AC172" s="1198"/>
      <c r="AD172" s="1198"/>
      <c r="AE172" s="1198"/>
      <c r="AF172" s="1198"/>
      <c r="AG172" s="1198"/>
      <c r="AH172" s="1198"/>
      <c r="AI172" s="1198"/>
      <c r="AJ172" s="1086"/>
      <c r="AK172" s="1086"/>
      <c r="AL172" s="1086"/>
      <c r="AM172" s="1086"/>
      <c r="AN172" s="1086"/>
      <c r="AO172" s="1086"/>
      <c r="AP172" s="1086"/>
      <c r="AQ172" s="1086"/>
    </row>
    <row r="173" ht="13.5" spans="1:35">
      <c r="A173" s="1335"/>
      <c r="B173" s="1335"/>
      <c r="C173" s="1335"/>
      <c r="D173" s="1335"/>
      <c r="E173" s="1335"/>
      <c r="F173" s="1335"/>
      <c r="G173" s="1335"/>
      <c r="H173" s="1335"/>
      <c r="I173" s="1335"/>
      <c r="J173" s="1335"/>
      <c r="K173" s="1335"/>
      <c r="L173" s="1335"/>
      <c r="M173" s="1335"/>
      <c r="N173" s="1335"/>
      <c r="O173" s="1335"/>
      <c r="P173" s="1335"/>
      <c r="Q173" s="1335"/>
      <c r="R173" s="1335"/>
      <c r="S173" s="1335"/>
      <c r="T173" s="1335"/>
      <c r="U173" s="1335"/>
      <c r="V173" s="1335"/>
      <c r="W173" s="1335"/>
      <c r="X173" s="1335"/>
      <c r="Y173" s="1335"/>
      <c r="Z173" s="1335"/>
      <c r="AA173" s="1335"/>
      <c r="AB173" s="1335"/>
      <c r="AC173" s="1335"/>
      <c r="AD173" s="1335"/>
      <c r="AE173" s="1335"/>
      <c r="AF173" s="1335"/>
      <c r="AG173" s="1335"/>
      <c r="AH173" s="1335"/>
      <c r="AI173" s="1335" t="s">
        <v>2</v>
      </c>
    </row>
    <row r="174" s="1333" customFormat="1" ht="17.1" customHeight="1" spans="1:35">
      <c r="A174" s="1110" t="s">
        <v>3</v>
      </c>
      <c r="B174" s="1111" t="s">
        <v>4</v>
      </c>
      <c r="C174" s="1112" t="s">
        <v>5</v>
      </c>
      <c r="D174" s="1113"/>
      <c r="E174" s="1113"/>
      <c r="F174" s="1113"/>
      <c r="G174" s="1113"/>
      <c r="H174" s="1113"/>
      <c r="I174" s="1113"/>
      <c r="J174" s="1113"/>
      <c r="K174" s="1113"/>
      <c r="L174" s="1113"/>
      <c r="M174" s="1113"/>
      <c r="N174" s="1113"/>
      <c r="O174" s="111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42"/>
      <c r="Z174" s="1144" t="s">
        <v>6</v>
      </c>
      <c r="AA174" s="1144" t="s">
        <v>7</v>
      </c>
      <c r="AB174" s="1144" t="s">
        <v>8</v>
      </c>
      <c r="AC174" s="1144" t="s">
        <v>9</v>
      </c>
      <c r="AD174" s="1144" t="s">
        <v>10</v>
      </c>
      <c r="AE174" s="1144" t="s">
        <v>11</v>
      </c>
      <c r="AF174" s="1144" t="s">
        <v>12</v>
      </c>
      <c r="AG174" s="1144" t="s">
        <v>13</v>
      </c>
      <c r="AH174" s="1144" t="s">
        <v>14</v>
      </c>
      <c r="AI174" s="1150" t="s">
        <v>15</v>
      </c>
    </row>
    <row r="175" s="1333" customFormat="1" ht="151.5" customHeight="1" spans="1:35">
      <c r="A175" s="1114"/>
      <c r="B175" s="1115"/>
      <c r="C175" s="1116" t="s">
        <v>16</v>
      </c>
      <c r="D175" s="1117" t="s">
        <v>17</v>
      </c>
      <c r="E175" s="1117" t="s">
        <v>18</v>
      </c>
      <c r="F175" s="1117" t="s">
        <v>19</v>
      </c>
      <c r="G175" s="1117" t="s">
        <v>20</v>
      </c>
      <c r="H175" s="1117" t="s">
        <v>21</v>
      </c>
      <c r="I175" s="1117" t="s">
        <v>22</v>
      </c>
      <c r="J175" s="1117" t="s">
        <v>23</v>
      </c>
      <c r="K175" s="1117" t="s">
        <v>24</v>
      </c>
      <c r="L175" s="1117" t="s">
        <v>25</v>
      </c>
      <c r="M175" s="1117" t="s">
        <v>26</v>
      </c>
      <c r="N175" s="1117" t="s">
        <v>27</v>
      </c>
      <c r="O175" s="1117" t="s">
        <v>28</v>
      </c>
      <c r="P175" s="1117" t="s">
        <v>29</v>
      </c>
      <c r="Q175" s="1117" t="s">
        <v>30</v>
      </c>
      <c r="R175" s="1117" t="s">
        <v>31</v>
      </c>
      <c r="S175" s="1117" t="s">
        <v>32</v>
      </c>
      <c r="T175" s="1117" t="s">
        <v>33</v>
      </c>
      <c r="U175" s="1117" t="s">
        <v>34</v>
      </c>
      <c r="V175" s="1117" t="s">
        <v>35</v>
      </c>
      <c r="W175" s="1117" t="s">
        <v>36</v>
      </c>
      <c r="X175" s="1117" t="s">
        <v>37</v>
      </c>
      <c r="Y175" s="1117" t="s">
        <v>38</v>
      </c>
      <c r="Z175" s="1146"/>
      <c r="AA175" s="1146"/>
      <c r="AB175" s="1146"/>
      <c r="AC175" s="1146"/>
      <c r="AD175" s="1146"/>
      <c r="AE175" s="1146"/>
      <c r="AF175" s="1146"/>
      <c r="AG175" s="1146"/>
      <c r="AH175" s="1146"/>
      <c r="AI175" s="1151"/>
    </row>
    <row r="176" s="1334" customFormat="1" ht="17.1" customHeight="1" spans="1:35">
      <c r="A176" s="1336">
        <v>1</v>
      </c>
      <c r="B176" s="1337">
        <v>2</v>
      </c>
      <c r="C176" s="1337">
        <v>3</v>
      </c>
      <c r="D176" s="1337">
        <v>4</v>
      </c>
      <c r="E176" s="1337">
        <v>5</v>
      </c>
      <c r="F176" s="1337">
        <v>6</v>
      </c>
      <c r="G176" s="1337">
        <v>7</v>
      </c>
      <c r="H176" s="1337">
        <v>8</v>
      </c>
      <c r="I176" s="1337">
        <v>9</v>
      </c>
      <c r="J176" s="1337">
        <v>10</v>
      </c>
      <c r="K176" s="1337">
        <v>11</v>
      </c>
      <c r="L176" s="1337">
        <v>12</v>
      </c>
      <c r="M176" s="1337">
        <v>13</v>
      </c>
      <c r="N176" s="1337">
        <v>14</v>
      </c>
      <c r="O176" s="1337">
        <v>15</v>
      </c>
      <c r="P176" s="1337">
        <v>16</v>
      </c>
      <c r="Q176" s="1337">
        <v>17</v>
      </c>
      <c r="R176" s="1337">
        <v>18</v>
      </c>
      <c r="S176" s="1337">
        <v>19</v>
      </c>
      <c r="T176" s="1337">
        <v>20</v>
      </c>
      <c r="U176" s="1337">
        <v>21</v>
      </c>
      <c r="V176" s="1337">
        <v>22</v>
      </c>
      <c r="W176" s="1337">
        <v>23</v>
      </c>
      <c r="X176" s="1337">
        <v>24</v>
      </c>
      <c r="Y176" s="1337">
        <v>25</v>
      </c>
      <c r="Z176" s="1337">
        <v>26</v>
      </c>
      <c r="AA176" s="1337">
        <v>27</v>
      </c>
      <c r="AB176" s="1337">
        <v>28</v>
      </c>
      <c r="AC176" s="1337">
        <v>29</v>
      </c>
      <c r="AD176" s="1337">
        <v>30</v>
      </c>
      <c r="AE176" s="1337">
        <v>31</v>
      </c>
      <c r="AF176" s="1337">
        <v>32</v>
      </c>
      <c r="AG176" s="1337">
        <v>33</v>
      </c>
      <c r="AH176" s="1356">
        <v>34</v>
      </c>
      <c r="AI176" s="1357">
        <v>35</v>
      </c>
    </row>
    <row r="177" ht="17.1" customHeight="1" spans="1:35">
      <c r="A177" s="1338">
        <v>1</v>
      </c>
      <c r="B177" s="1339" t="s">
        <v>39</v>
      </c>
      <c r="C177" s="1353"/>
      <c r="D177" s="1353"/>
      <c r="E177" s="1353"/>
      <c r="F177" s="1353"/>
      <c r="G177" s="1353"/>
      <c r="H177" s="1353"/>
      <c r="I177" s="1353"/>
      <c r="J177" s="1353"/>
      <c r="K177" s="1353"/>
      <c r="L177" s="1353"/>
      <c r="M177" s="1353"/>
      <c r="N177" s="1353"/>
      <c r="O177" s="1353"/>
      <c r="P177" s="1353"/>
      <c r="Q177" s="1353"/>
      <c r="R177" s="1353"/>
      <c r="S177" s="1353"/>
      <c r="T177" s="1353"/>
      <c r="U177" s="1353"/>
      <c r="V177" s="1353"/>
      <c r="W177" s="1353"/>
      <c r="X177" s="1353"/>
      <c r="Y177" s="1353"/>
      <c r="Z177" s="1353"/>
      <c r="AA177" s="1353">
        <v>1</v>
      </c>
      <c r="AB177" s="1353"/>
      <c r="AC177" s="1353"/>
      <c r="AD177" s="1353"/>
      <c r="AE177" s="1353"/>
      <c r="AF177" s="1353"/>
      <c r="AG177" s="1353"/>
      <c r="AH177" s="1358">
        <f t="shared" ref="AH177:AH193" si="10">SUM(C177:AG177)</f>
        <v>1</v>
      </c>
      <c r="AI177" s="1362"/>
    </row>
    <row r="178" ht="17.1" customHeight="1" spans="1:35">
      <c r="A178" s="1338">
        <v>2</v>
      </c>
      <c r="B178" s="1339" t="s">
        <v>40</v>
      </c>
      <c r="C178" s="1353"/>
      <c r="D178" s="1353"/>
      <c r="E178" s="1353"/>
      <c r="F178" s="1353"/>
      <c r="G178" s="1353"/>
      <c r="H178" s="1353"/>
      <c r="I178" s="1353"/>
      <c r="J178" s="1353"/>
      <c r="K178" s="1353"/>
      <c r="L178" s="1353"/>
      <c r="M178" s="1353"/>
      <c r="N178" s="1353"/>
      <c r="O178" s="1353"/>
      <c r="P178" s="1353"/>
      <c r="Q178" s="1353"/>
      <c r="R178" s="1353"/>
      <c r="S178" s="1353"/>
      <c r="T178" s="1353"/>
      <c r="U178" s="1353"/>
      <c r="V178" s="1353"/>
      <c r="W178" s="1353"/>
      <c r="X178" s="1353"/>
      <c r="Y178" s="1353"/>
      <c r="Z178" s="1353"/>
      <c r="AA178" s="1353"/>
      <c r="AB178" s="1353"/>
      <c r="AC178" s="1353"/>
      <c r="AD178" s="1353"/>
      <c r="AE178" s="1353"/>
      <c r="AF178" s="1353"/>
      <c r="AG178" s="1353"/>
      <c r="AH178" s="1358">
        <f t="shared" si="10"/>
        <v>0</v>
      </c>
      <c r="AI178" s="1363"/>
    </row>
    <row r="179" ht="17.1" customHeight="1" spans="1:35">
      <c r="A179" s="1338">
        <v>3</v>
      </c>
      <c r="B179" s="1339" t="s">
        <v>41</v>
      </c>
      <c r="C179" s="1353"/>
      <c r="D179" s="1353"/>
      <c r="E179" s="1353"/>
      <c r="F179" s="1353"/>
      <c r="G179" s="1353"/>
      <c r="H179" s="1353"/>
      <c r="I179" s="1353"/>
      <c r="J179" s="1353"/>
      <c r="K179" s="1353"/>
      <c r="L179" s="1353"/>
      <c r="M179" s="1353"/>
      <c r="N179" s="1353"/>
      <c r="O179" s="1353"/>
      <c r="P179" s="1353"/>
      <c r="Q179" s="1353"/>
      <c r="R179" s="1353"/>
      <c r="S179" s="1353"/>
      <c r="T179" s="1353"/>
      <c r="U179" s="1353"/>
      <c r="V179" s="1353"/>
      <c r="W179" s="1353"/>
      <c r="X179" s="1353"/>
      <c r="Y179" s="1353"/>
      <c r="Z179" s="1353"/>
      <c r="AA179" s="1353"/>
      <c r="AB179" s="1353"/>
      <c r="AC179" s="1353"/>
      <c r="AD179" s="1353"/>
      <c r="AE179" s="1353"/>
      <c r="AF179" s="1353"/>
      <c r="AG179" s="1353"/>
      <c r="AH179" s="1358">
        <f t="shared" si="10"/>
        <v>0</v>
      </c>
      <c r="AI179" s="1363"/>
    </row>
    <row r="180" ht="17.1" customHeight="1" spans="1:35">
      <c r="A180" s="1338">
        <v>4</v>
      </c>
      <c r="B180" s="1339" t="s">
        <v>42</v>
      </c>
      <c r="C180" s="1353"/>
      <c r="D180" s="1353"/>
      <c r="E180" s="1353"/>
      <c r="F180" s="1353"/>
      <c r="G180" s="1353"/>
      <c r="H180" s="1353"/>
      <c r="I180" s="1353"/>
      <c r="J180" s="1353">
        <v>1</v>
      </c>
      <c r="K180" s="1353"/>
      <c r="L180" s="1353"/>
      <c r="M180" s="1353"/>
      <c r="N180" s="1353"/>
      <c r="O180" s="1353"/>
      <c r="P180" s="1353"/>
      <c r="Q180" s="1353"/>
      <c r="R180" s="1353"/>
      <c r="S180" s="1353"/>
      <c r="T180" s="1353"/>
      <c r="U180" s="1353"/>
      <c r="V180" s="1353"/>
      <c r="W180" s="1353"/>
      <c r="X180" s="1353"/>
      <c r="Y180" s="1353"/>
      <c r="Z180" s="1353"/>
      <c r="AA180" s="1353"/>
      <c r="AB180" s="1353"/>
      <c r="AC180" s="1353"/>
      <c r="AD180" s="1353"/>
      <c r="AE180" s="1353"/>
      <c r="AF180" s="1353"/>
      <c r="AG180" s="1353"/>
      <c r="AH180" s="1358">
        <f t="shared" si="10"/>
        <v>1</v>
      </c>
      <c r="AI180" s="1363"/>
    </row>
    <row r="181" ht="17.1" customHeight="1" spans="1:35">
      <c r="A181" s="1338">
        <v>5</v>
      </c>
      <c r="B181" s="1339" t="s">
        <v>43</v>
      </c>
      <c r="C181" s="1353"/>
      <c r="D181" s="1353"/>
      <c r="E181" s="1353"/>
      <c r="F181" s="1353"/>
      <c r="G181" s="1353"/>
      <c r="H181" s="1353">
        <v>1</v>
      </c>
      <c r="I181" s="1353"/>
      <c r="J181" s="1353"/>
      <c r="K181" s="1353"/>
      <c r="L181" s="1353"/>
      <c r="M181" s="1353"/>
      <c r="N181" s="1353"/>
      <c r="O181" s="1353"/>
      <c r="P181" s="1353"/>
      <c r="Q181" s="1353"/>
      <c r="R181" s="1353"/>
      <c r="S181" s="1353"/>
      <c r="T181" s="1353"/>
      <c r="U181" s="1353"/>
      <c r="V181" s="1353"/>
      <c r="W181" s="1353"/>
      <c r="X181" s="1353"/>
      <c r="Y181" s="1353"/>
      <c r="Z181" s="1353"/>
      <c r="AA181" s="1353"/>
      <c r="AB181" s="1353"/>
      <c r="AC181" s="1353"/>
      <c r="AD181" s="1353"/>
      <c r="AE181" s="1353"/>
      <c r="AF181" s="1353"/>
      <c r="AG181" s="1353"/>
      <c r="AH181" s="1358">
        <f t="shared" si="10"/>
        <v>1</v>
      </c>
      <c r="AI181" s="1363"/>
    </row>
    <row r="182" ht="17.1" customHeight="1" spans="1:35">
      <c r="A182" s="1338">
        <v>6</v>
      </c>
      <c r="B182" s="1339" t="s">
        <v>44</v>
      </c>
      <c r="C182" s="1353"/>
      <c r="D182" s="1353"/>
      <c r="E182" s="1353"/>
      <c r="F182" s="1353"/>
      <c r="G182" s="1353"/>
      <c r="H182" s="1353"/>
      <c r="I182" s="1353"/>
      <c r="J182" s="1353"/>
      <c r="K182" s="1353"/>
      <c r="L182" s="1353"/>
      <c r="M182" s="1353"/>
      <c r="N182" s="1353"/>
      <c r="O182" s="1353"/>
      <c r="P182" s="1353"/>
      <c r="Q182" s="1353"/>
      <c r="R182" s="1353"/>
      <c r="S182" s="1353"/>
      <c r="T182" s="1353"/>
      <c r="U182" s="1353"/>
      <c r="V182" s="1353"/>
      <c r="W182" s="1353"/>
      <c r="X182" s="1353"/>
      <c r="Y182" s="1353"/>
      <c r="Z182" s="1353"/>
      <c r="AA182" s="1353"/>
      <c r="AB182" s="1353"/>
      <c r="AC182" s="1353"/>
      <c r="AD182" s="1353"/>
      <c r="AE182" s="1353"/>
      <c r="AF182" s="1353"/>
      <c r="AG182" s="1353"/>
      <c r="AH182" s="1358">
        <f t="shared" si="10"/>
        <v>0</v>
      </c>
      <c r="AI182" s="1363"/>
    </row>
    <row r="183" ht="17.1" customHeight="1" spans="1:35">
      <c r="A183" s="1338">
        <v>7</v>
      </c>
      <c r="B183" s="1339" t="s">
        <v>45</v>
      </c>
      <c r="C183" s="1353"/>
      <c r="D183" s="1353"/>
      <c r="E183" s="1353"/>
      <c r="F183" s="1353"/>
      <c r="G183" s="1353"/>
      <c r="H183" s="1353"/>
      <c r="I183" s="1353"/>
      <c r="J183" s="1353"/>
      <c r="K183" s="1353"/>
      <c r="L183" s="1353"/>
      <c r="M183" s="1353"/>
      <c r="N183" s="1353"/>
      <c r="O183" s="1353"/>
      <c r="P183" s="1353"/>
      <c r="Q183" s="1353"/>
      <c r="R183" s="1353"/>
      <c r="S183" s="1353"/>
      <c r="T183" s="1353"/>
      <c r="U183" s="1353"/>
      <c r="V183" s="1353"/>
      <c r="W183" s="1353"/>
      <c r="X183" s="1353"/>
      <c r="Y183" s="1353"/>
      <c r="Z183" s="1353"/>
      <c r="AA183" s="1353"/>
      <c r="AB183" s="1353"/>
      <c r="AC183" s="1353"/>
      <c r="AD183" s="1353"/>
      <c r="AE183" s="1353"/>
      <c r="AF183" s="1353"/>
      <c r="AG183" s="1353"/>
      <c r="AH183" s="1358">
        <f t="shared" si="10"/>
        <v>0</v>
      </c>
      <c r="AI183" s="1363"/>
    </row>
    <row r="184" ht="17.1" customHeight="1" spans="1:35">
      <c r="A184" s="1338">
        <v>8</v>
      </c>
      <c r="B184" s="1339" t="s">
        <v>46</v>
      </c>
      <c r="C184" s="1353"/>
      <c r="D184" s="1353"/>
      <c r="E184" s="1353"/>
      <c r="F184" s="1353"/>
      <c r="G184" s="1353"/>
      <c r="H184" s="1353"/>
      <c r="I184" s="1353"/>
      <c r="J184" s="1353"/>
      <c r="K184" s="1353"/>
      <c r="L184" s="1353"/>
      <c r="M184" s="1353"/>
      <c r="N184" s="1353"/>
      <c r="O184" s="1353"/>
      <c r="P184" s="1353"/>
      <c r="Q184" s="1353"/>
      <c r="R184" s="1353"/>
      <c r="S184" s="1353"/>
      <c r="T184" s="1353"/>
      <c r="U184" s="1353"/>
      <c r="V184" s="1353"/>
      <c r="W184" s="1353"/>
      <c r="X184" s="1353"/>
      <c r="Y184" s="1353"/>
      <c r="Z184" s="1353"/>
      <c r="AA184" s="1353"/>
      <c r="AB184" s="1353"/>
      <c r="AC184" s="1353"/>
      <c r="AD184" s="1353"/>
      <c r="AE184" s="1353"/>
      <c r="AF184" s="1353"/>
      <c r="AG184" s="1353"/>
      <c r="AH184" s="1358">
        <f t="shared" si="10"/>
        <v>0</v>
      </c>
      <c r="AI184" s="1363"/>
    </row>
    <row r="185" ht="17.1" customHeight="1" spans="1:35">
      <c r="A185" s="1338">
        <v>9</v>
      </c>
      <c r="B185" s="1339" t="s">
        <v>47</v>
      </c>
      <c r="C185" s="1353"/>
      <c r="D185" s="1353"/>
      <c r="E185" s="1353"/>
      <c r="F185" s="1353"/>
      <c r="G185" s="1353"/>
      <c r="H185" s="1353"/>
      <c r="I185" s="1353"/>
      <c r="J185" s="1353"/>
      <c r="K185" s="1353"/>
      <c r="L185" s="1353"/>
      <c r="M185" s="1353"/>
      <c r="N185" s="1353"/>
      <c r="O185" s="1353"/>
      <c r="P185" s="1353"/>
      <c r="Q185" s="1353"/>
      <c r="R185" s="1353"/>
      <c r="S185" s="1353"/>
      <c r="T185" s="1353"/>
      <c r="U185" s="1353"/>
      <c r="V185" s="1353"/>
      <c r="W185" s="1353"/>
      <c r="X185" s="1353"/>
      <c r="Y185" s="1353"/>
      <c r="Z185" s="1353"/>
      <c r="AA185" s="1353"/>
      <c r="AB185" s="1353"/>
      <c r="AC185" s="1353"/>
      <c r="AD185" s="1353"/>
      <c r="AE185" s="1353"/>
      <c r="AF185" s="1353"/>
      <c r="AG185" s="1353"/>
      <c r="AH185" s="1358">
        <f t="shared" si="10"/>
        <v>0</v>
      </c>
      <c r="AI185" s="1363"/>
    </row>
    <row r="186" ht="17.1" customHeight="1" spans="1:35">
      <c r="A186" s="1338">
        <v>10</v>
      </c>
      <c r="B186" s="1339" t="s">
        <v>48</v>
      </c>
      <c r="C186" s="1353"/>
      <c r="D186" s="1353"/>
      <c r="E186" s="1353"/>
      <c r="F186" s="1353"/>
      <c r="G186" s="1353"/>
      <c r="H186" s="1353"/>
      <c r="I186" s="1353"/>
      <c r="J186" s="1353"/>
      <c r="K186" s="1353"/>
      <c r="L186" s="1353"/>
      <c r="M186" s="1353"/>
      <c r="N186" s="1353"/>
      <c r="O186" s="1353"/>
      <c r="P186" s="1353"/>
      <c r="Q186" s="1353"/>
      <c r="R186" s="1353"/>
      <c r="S186" s="1353"/>
      <c r="T186" s="1353"/>
      <c r="U186" s="1353"/>
      <c r="V186" s="1353"/>
      <c r="W186" s="1353"/>
      <c r="X186" s="1353"/>
      <c r="Y186" s="1353"/>
      <c r="Z186" s="1353"/>
      <c r="AA186" s="1353"/>
      <c r="AB186" s="1353"/>
      <c r="AC186" s="1353"/>
      <c r="AD186" s="1353"/>
      <c r="AE186" s="1353"/>
      <c r="AF186" s="1353"/>
      <c r="AG186" s="1353"/>
      <c r="AH186" s="1358">
        <f t="shared" si="10"/>
        <v>0</v>
      </c>
      <c r="AI186" s="1363"/>
    </row>
    <row r="187" ht="17.1" customHeight="1" spans="1:35">
      <c r="A187" s="1338">
        <v>11</v>
      </c>
      <c r="B187" s="1339" t="s">
        <v>49</v>
      </c>
      <c r="C187" s="1353"/>
      <c r="D187" s="1353"/>
      <c r="E187" s="1353"/>
      <c r="F187" s="1353"/>
      <c r="G187" s="1353"/>
      <c r="H187" s="1353"/>
      <c r="I187" s="1353"/>
      <c r="J187" s="1353"/>
      <c r="K187" s="1353"/>
      <c r="L187" s="1353"/>
      <c r="M187" s="1353"/>
      <c r="N187" s="1353"/>
      <c r="O187" s="1353"/>
      <c r="P187" s="1353"/>
      <c r="Q187" s="1353"/>
      <c r="R187" s="1353"/>
      <c r="S187" s="1353"/>
      <c r="T187" s="1353"/>
      <c r="U187" s="1353"/>
      <c r="V187" s="1353"/>
      <c r="W187" s="1353"/>
      <c r="X187" s="1353"/>
      <c r="Y187" s="1353"/>
      <c r="Z187" s="1353"/>
      <c r="AA187" s="1353"/>
      <c r="AB187" s="1353"/>
      <c r="AC187" s="1353"/>
      <c r="AD187" s="1353"/>
      <c r="AE187" s="1353"/>
      <c r="AF187" s="1353"/>
      <c r="AG187" s="1353"/>
      <c r="AH187" s="1358">
        <f t="shared" si="10"/>
        <v>0</v>
      </c>
      <c r="AI187" s="1363"/>
    </row>
    <row r="188" ht="17.1" customHeight="1" spans="1:35">
      <c r="A188" s="1338">
        <v>12</v>
      </c>
      <c r="B188" s="1339" t="s">
        <v>50</v>
      </c>
      <c r="C188" s="1353"/>
      <c r="D188" s="1353"/>
      <c r="E188" s="1353"/>
      <c r="F188" s="1353"/>
      <c r="G188" s="1353"/>
      <c r="H188" s="1353"/>
      <c r="I188" s="1353"/>
      <c r="J188" s="1353">
        <v>1</v>
      </c>
      <c r="K188" s="1353"/>
      <c r="L188" s="1353"/>
      <c r="M188" s="1353"/>
      <c r="N188" s="1353"/>
      <c r="O188" s="1353"/>
      <c r="P188" s="1353"/>
      <c r="Q188" s="1353"/>
      <c r="R188" s="1353"/>
      <c r="S188" s="1353"/>
      <c r="T188" s="1353"/>
      <c r="U188" s="1353"/>
      <c r="V188" s="1353"/>
      <c r="W188" s="1353"/>
      <c r="X188" s="1353"/>
      <c r="Y188" s="1353"/>
      <c r="Z188" s="1353"/>
      <c r="AA188" s="1353"/>
      <c r="AB188" s="1353"/>
      <c r="AC188" s="1353"/>
      <c r="AD188" s="1353"/>
      <c r="AE188" s="1353"/>
      <c r="AF188" s="1353"/>
      <c r="AG188" s="1353"/>
      <c r="AH188" s="1358">
        <f t="shared" si="10"/>
        <v>1</v>
      </c>
      <c r="AI188" s="1363"/>
    </row>
    <row r="189" ht="17.1" customHeight="1" spans="1:35">
      <c r="A189" s="1338">
        <v>13</v>
      </c>
      <c r="B189" s="1339" t="s">
        <v>51</v>
      </c>
      <c r="C189" s="1353"/>
      <c r="D189" s="1353"/>
      <c r="E189" s="1353"/>
      <c r="F189" s="1353"/>
      <c r="G189" s="1353"/>
      <c r="H189" s="1353"/>
      <c r="I189" s="1353"/>
      <c r="J189" s="1353"/>
      <c r="K189" s="1353"/>
      <c r="L189" s="1353"/>
      <c r="M189" s="1353"/>
      <c r="N189" s="1353"/>
      <c r="O189" s="1353"/>
      <c r="P189" s="1353"/>
      <c r="Q189" s="1353"/>
      <c r="R189" s="1353"/>
      <c r="S189" s="1353"/>
      <c r="T189" s="1353"/>
      <c r="U189" s="1353"/>
      <c r="V189" s="1353"/>
      <c r="W189" s="1353"/>
      <c r="X189" s="1353"/>
      <c r="Y189" s="1353"/>
      <c r="Z189" s="1353"/>
      <c r="AA189" s="1353"/>
      <c r="AB189" s="1353"/>
      <c r="AC189" s="1353"/>
      <c r="AD189" s="1353"/>
      <c r="AE189" s="1353"/>
      <c r="AF189" s="1353"/>
      <c r="AG189" s="1353"/>
      <c r="AH189" s="1358">
        <f t="shared" si="10"/>
        <v>0</v>
      </c>
      <c r="AI189" s="1363"/>
    </row>
    <row r="190" ht="17.1" customHeight="1" spans="1:35">
      <c r="A190" s="1338">
        <v>14</v>
      </c>
      <c r="B190" s="1339" t="s">
        <v>52</v>
      </c>
      <c r="C190" s="1353"/>
      <c r="D190" s="1353"/>
      <c r="E190" s="1353"/>
      <c r="F190" s="1353"/>
      <c r="G190" s="1353"/>
      <c r="H190" s="1353"/>
      <c r="I190" s="1353">
        <v>1</v>
      </c>
      <c r="J190" s="1353"/>
      <c r="K190" s="1353"/>
      <c r="L190" s="1353"/>
      <c r="M190" s="1353"/>
      <c r="N190" s="1353"/>
      <c r="O190" s="1353"/>
      <c r="P190" s="1353"/>
      <c r="Q190" s="1353"/>
      <c r="R190" s="1353"/>
      <c r="S190" s="1353"/>
      <c r="T190" s="1353"/>
      <c r="U190" s="1353"/>
      <c r="V190" s="1353"/>
      <c r="W190" s="1353"/>
      <c r="X190" s="1353"/>
      <c r="Y190" s="1353"/>
      <c r="Z190" s="1353"/>
      <c r="AA190" s="1353"/>
      <c r="AB190" s="1353"/>
      <c r="AC190" s="1353"/>
      <c r="AD190" s="1353"/>
      <c r="AE190" s="1353"/>
      <c r="AF190" s="1353"/>
      <c r="AG190" s="1353"/>
      <c r="AH190" s="1358">
        <f t="shared" si="10"/>
        <v>1</v>
      </c>
      <c r="AI190" s="1363"/>
    </row>
    <row r="191" ht="17.1" customHeight="1" spans="1:35">
      <c r="A191" s="1338">
        <v>15</v>
      </c>
      <c r="B191" s="1339" t="s">
        <v>53</v>
      </c>
      <c r="C191" s="1353"/>
      <c r="D191" s="1353"/>
      <c r="E191" s="1353"/>
      <c r="F191" s="1353"/>
      <c r="G191" s="1353"/>
      <c r="H191" s="1353"/>
      <c r="I191" s="1353"/>
      <c r="J191" s="1353"/>
      <c r="K191" s="1353"/>
      <c r="L191" s="1353"/>
      <c r="M191" s="1353"/>
      <c r="N191" s="1353"/>
      <c r="O191" s="1353"/>
      <c r="P191" s="1353"/>
      <c r="Q191" s="1353"/>
      <c r="R191" s="1353"/>
      <c r="S191" s="1353"/>
      <c r="T191" s="1353"/>
      <c r="U191" s="1353"/>
      <c r="V191" s="1353"/>
      <c r="W191" s="1353"/>
      <c r="X191" s="1353"/>
      <c r="Y191" s="1353"/>
      <c r="Z191" s="1353"/>
      <c r="AA191" s="1353"/>
      <c r="AB191" s="1353"/>
      <c r="AC191" s="1353"/>
      <c r="AD191" s="1353"/>
      <c r="AE191" s="1353"/>
      <c r="AF191" s="1353"/>
      <c r="AG191" s="1353"/>
      <c r="AH191" s="1358">
        <f t="shared" si="10"/>
        <v>0</v>
      </c>
      <c r="AI191" s="1363"/>
    </row>
    <row r="192" ht="17.1" customHeight="1" spans="1:35">
      <c r="A192" s="1341">
        <v>16</v>
      </c>
      <c r="B192" s="1339" t="s">
        <v>54</v>
      </c>
      <c r="C192" s="1353"/>
      <c r="D192" s="1353"/>
      <c r="E192" s="1353"/>
      <c r="F192" s="1353"/>
      <c r="G192" s="1353"/>
      <c r="H192" s="1353"/>
      <c r="I192" s="1353"/>
      <c r="J192" s="1353"/>
      <c r="K192" s="1353"/>
      <c r="L192" s="1353"/>
      <c r="M192" s="1353"/>
      <c r="N192" s="1353"/>
      <c r="O192" s="1353"/>
      <c r="P192" s="1353"/>
      <c r="Q192" s="1353"/>
      <c r="R192" s="1353"/>
      <c r="S192" s="1353"/>
      <c r="T192" s="1353"/>
      <c r="U192" s="1353"/>
      <c r="V192" s="1353"/>
      <c r="W192" s="1353"/>
      <c r="X192" s="1353"/>
      <c r="Y192" s="1353"/>
      <c r="Z192" s="1353"/>
      <c r="AA192" s="1353"/>
      <c r="AB192" s="1353"/>
      <c r="AC192" s="1353"/>
      <c r="AD192" s="1353"/>
      <c r="AE192" s="1353"/>
      <c r="AF192" s="1353"/>
      <c r="AG192" s="1353">
        <v>1</v>
      </c>
      <c r="AH192" s="1358">
        <f t="shared" si="10"/>
        <v>1</v>
      </c>
      <c r="AI192" s="1364"/>
    </row>
    <row r="193" ht="17.1" customHeight="1" spans="1:35">
      <c r="A193" s="1341">
        <v>17</v>
      </c>
      <c r="B193" s="1339" t="s">
        <v>55</v>
      </c>
      <c r="C193" s="1353"/>
      <c r="D193" s="1353"/>
      <c r="E193" s="1353"/>
      <c r="F193" s="1353"/>
      <c r="G193" s="1353"/>
      <c r="H193" s="1353"/>
      <c r="I193" s="1353"/>
      <c r="J193" s="1353"/>
      <c r="K193" s="1353"/>
      <c r="L193" s="1353"/>
      <c r="M193" s="1353"/>
      <c r="N193" s="1353"/>
      <c r="O193" s="1353"/>
      <c r="P193" s="1353"/>
      <c r="Q193" s="1353"/>
      <c r="R193" s="1353"/>
      <c r="S193" s="1353"/>
      <c r="T193" s="1353"/>
      <c r="U193" s="1353"/>
      <c r="V193" s="1353"/>
      <c r="W193" s="1353"/>
      <c r="X193" s="1353"/>
      <c r="Y193" s="1353"/>
      <c r="Z193" s="1353"/>
      <c r="AA193" s="1353"/>
      <c r="AB193" s="1353"/>
      <c r="AC193" s="1353"/>
      <c r="AD193" s="1353"/>
      <c r="AE193" s="1353"/>
      <c r="AF193" s="1353"/>
      <c r="AG193" s="1353"/>
      <c r="AH193" s="1365">
        <f t="shared" si="10"/>
        <v>0</v>
      </c>
      <c r="AI193" s="1366"/>
    </row>
    <row r="194" ht="17.1" customHeight="1" spans="1:35">
      <c r="A194" s="1368">
        <v>18</v>
      </c>
      <c r="B194" s="1369" t="s">
        <v>56</v>
      </c>
      <c r="C194" s="1373"/>
      <c r="D194" s="1373"/>
      <c r="E194" s="1373"/>
      <c r="F194" s="1373"/>
      <c r="G194" s="1373"/>
      <c r="H194" s="1373"/>
      <c r="I194" s="1373"/>
      <c r="J194" s="1373"/>
      <c r="K194" s="1373"/>
      <c r="L194" s="1373"/>
      <c r="M194" s="1373"/>
      <c r="N194" s="1373"/>
      <c r="O194" s="1373"/>
      <c r="P194" s="1373"/>
      <c r="Q194" s="1373"/>
      <c r="R194" s="1373"/>
      <c r="S194" s="1373"/>
      <c r="T194" s="1373"/>
      <c r="U194" s="1373"/>
      <c r="V194" s="1373"/>
      <c r="W194" s="1373"/>
      <c r="X194" s="1373"/>
      <c r="Y194" s="1373"/>
      <c r="Z194" s="1373"/>
      <c r="AA194" s="1373"/>
      <c r="AB194" s="1373"/>
      <c r="AC194" s="1373"/>
      <c r="AD194" s="1373"/>
      <c r="AE194" s="1373"/>
      <c r="AF194" s="1373"/>
      <c r="AG194" s="1373"/>
      <c r="AH194" s="1377"/>
      <c r="AI194" s="1367"/>
    </row>
    <row r="195" s="789" customFormat="1" ht="17.1" customHeight="1" spans="1:35">
      <c r="A195" s="1345" t="s">
        <v>57</v>
      </c>
      <c r="B195" s="1346"/>
      <c r="C195" s="1370">
        <f>SUM(C177:C194)</f>
        <v>0</v>
      </c>
      <c r="D195" s="1370">
        <f t="shared" ref="D195:AH195" si="11">SUM(D177:D194)</f>
        <v>0</v>
      </c>
      <c r="E195" s="1370">
        <f t="shared" si="11"/>
        <v>0</v>
      </c>
      <c r="F195" s="1370">
        <f t="shared" si="11"/>
        <v>0</v>
      </c>
      <c r="G195" s="1370">
        <f t="shared" si="11"/>
        <v>0</v>
      </c>
      <c r="H195" s="1370">
        <f t="shared" si="11"/>
        <v>1</v>
      </c>
      <c r="I195" s="1370">
        <f t="shared" si="11"/>
        <v>1</v>
      </c>
      <c r="J195" s="1370">
        <f t="shared" si="11"/>
        <v>2</v>
      </c>
      <c r="K195" s="1370">
        <f t="shared" si="11"/>
        <v>0</v>
      </c>
      <c r="L195" s="1370">
        <f t="shared" si="11"/>
        <v>0</v>
      </c>
      <c r="M195" s="1370">
        <f t="shared" si="11"/>
        <v>0</v>
      </c>
      <c r="N195" s="1370">
        <f t="shared" si="11"/>
        <v>0</v>
      </c>
      <c r="O195" s="1370">
        <f t="shared" si="11"/>
        <v>0</v>
      </c>
      <c r="P195" s="1370">
        <f t="shared" si="11"/>
        <v>0</v>
      </c>
      <c r="Q195" s="1370">
        <f t="shared" si="11"/>
        <v>0</v>
      </c>
      <c r="R195" s="1370">
        <f t="shared" si="11"/>
        <v>0</v>
      </c>
      <c r="S195" s="1370">
        <f t="shared" si="11"/>
        <v>0</v>
      </c>
      <c r="T195" s="1370">
        <f t="shared" si="11"/>
        <v>0</v>
      </c>
      <c r="U195" s="1370">
        <f t="shared" si="11"/>
        <v>0</v>
      </c>
      <c r="V195" s="1370">
        <f t="shared" si="11"/>
        <v>0</v>
      </c>
      <c r="W195" s="1370">
        <f t="shared" si="11"/>
        <v>0</v>
      </c>
      <c r="X195" s="1370">
        <f t="shared" si="11"/>
        <v>0</v>
      </c>
      <c r="Y195" s="1370">
        <f t="shared" si="11"/>
        <v>0</v>
      </c>
      <c r="Z195" s="1370">
        <f t="shared" si="11"/>
        <v>0</v>
      </c>
      <c r="AA195" s="1370">
        <f t="shared" si="11"/>
        <v>1</v>
      </c>
      <c r="AB195" s="1370">
        <f t="shared" si="11"/>
        <v>0</v>
      </c>
      <c r="AC195" s="1370">
        <f t="shared" si="11"/>
        <v>0</v>
      </c>
      <c r="AD195" s="1370">
        <f t="shared" si="11"/>
        <v>0</v>
      </c>
      <c r="AE195" s="1370">
        <f t="shared" si="11"/>
        <v>0</v>
      </c>
      <c r="AF195" s="1370">
        <f t="shared" si="11"/>
        <v>0</v>
      </c>
      <c r="AG195" s="1370">
        <f t="shared" si="11"/>
        <v>1</v>
      </c>
      <c r="AH195" s="1370">
        <f t="shared" si="11"/>
        <v>6</v>
      </c>
      <c r="AI195" s="1360">
        <f>SUM(AI177:AI193)</f>
        <v>0</v>
      </c>
    </row>
    <row r="196" ht="17.1" customHeight="1" spans="1:35">
      <c r="A196" s="1348"/>
      <c r="B196" s="1335"/>
      <c r="C196" s="1349"/>
      <c r="D196" s="1349"/>
      <c r="E196" s="1349"/>
      <c r="F196" s="1349"/>
      <c r="G196" s="1349"/>
      <c r="H196" s="1349"/>
      <c r="I196" s="1349"/>
      <c r="J196" s="1349"/>
      <c r="K196" s="1349"/>
      <c r="L196" s="1349"/>
      <c r="M196" s="1349"/>
      <c r="N196" s="1349"/>
      <c r="O196" s="1349"/>
      <c r="P196" s="1349"/>
      <c r="Q196" s="1349"/>
      <c r="R196" s="1349"/>
      <c r="S196" s="1349"/>
      <c r="T196" s="1349"/>
      <c r="U196" s="1349"/>
      <c r="V196" s="1349"/>
      <c r="W196" s="1349"/>
      <c r="X196" s="1349"/>
      <c r="Y196" s="1349"/>
      <c r="Z196" s="1349"/>
      <c r="AA196" s="1349"/>
      <c r="AB196" s="1349"/>
      <c r="AC196" s="1349"/>
      <c r="AD196" s="1349"/>
      <c r="AE196" s="1349"/>
      <c r="AF196" s="1349"/>
      <c r="AG196" s="1349"/>
      <c r="AH196" s="1349"/>
      <c r="AI196" s="1361"/>
    </row>
    <row r="197" ht="17.1" customHeight="1" spans="1:35">
      <c r="A197" s="1350"/>
      <c r="B197" s="1165"/>
      <c r="C197" s="887" t="s">
        <v>58</v>
      </c>
      <c r="D197" s="887"/>
      <c r="E197" s="887"/>
      <c r="F197" s="887"/>
      <c r="H197" s="887"/>
      <c r="I197" s="887"/>
      <c r="J197" s="887"/>
      <c r="K197" s="887"/>
      <c r="X197" s="887" t="s">
        <v>83</v>
      </c>
      <c r="Z197" s="1148"/>
      <c r="AA197" s="1148"/>
      <c r="AB197" s="1148"/>
      <c r="AC197" s="1148"/>
      <c r="AD197" s="1148"/>
      <c r="AE197" s="1148"/>
      <c r="AF197" s="1148"/>
      <c r="AG197" s="1148"/>
      <c r="AH197" s="1148"/>
      <c r="AI197" s="1148"/>
    </row>
    <row r="198" ht="17.1" customHeight="1" spans="1:35">
      <c r="A198" s="1350"/>
      <c r="B198" s="1165"/>
      <c r="C198" s="909" t="s">
        <v>60</v>
      </c>
      <c r="D198" s="909"/>
      <c r="E198" s="909"/>
      <c r="F198" s="909"/>
      <c r="H198" s="909"/>
      <c r="I198" s="909"/>
      <c r="J198" s="909"/>
      <c r="K198" s="909"/>
      <c r="L198" s="908"/>
      <c r="M198" s="908"/>
      <c r="N198" s="908"/>
      <c r="O198" s="908"/>
      <c r="P198" s="908"/>
      <c r="Q198" s="908"/>
      <c r="R198" s="908"/>
      <c r="S198" s="908"/>
      <c r="T198" s="908"/>
      <c r="U198" s="908"/>
      <c r="V198" s="908"/>
      <c r="W198" s="908"/>
      <c r="X198" s="909" t="s">
        <v>61</v>
      </c>
      <c r="Z198" s="1095"/>
      <c r="AA198" s="1095"/>
      <c r="AB198" s="1095"/>
      <c r="AC198" s="1095"/>
      <c r="AD198" s="1095"/>
      <c r="AE198" s="1095"/>
      <c r="AF198" s="1095"/>
      <c r="AG198" s="1095"/>
      <c r="AH198" s="1095"/>
      <c r="AI198" s="1095"/>
    </row>
    <row r="199" ht="17.1" customHeight="1" spans="3:35">
      <c r="C199" s="909"/>
      <c r="D199" s="887"/>
      <c r="E199" s="887"/>
      <c r="F199" s="887"/>
      <c r="H199" s="887"/>
      <c r="I199" s="887"/>
      <c r="J199" s="887"/>
      <c r="K199" s="887"/>
      <c r="L199" s="908"/>
      <c r="M199" s="908"/>
      <c r="N199" s="908"/>
      <c r="O199" s="908"/>
      <c r="P199" s="908"/>
      <c r="Q199" s="908"/>
      <c r="R199" s="908"/>
      <c r="S199" s="908"/>
      <c r="T199" s="908"/>
      <c r="U199" s="908"/>
      <c r="V199" s="908"/>
      <c r="W199" s="908"/>
      <c r="X199" s="887"/>
      <c r="Z199" s="1095"/>
      <c r="AA199" s="1095"/>
      <c r="AB199" s="1095"/>
      <c r="AC199" s="1095"/>
      <c r="AD199" s="1095"/>
      <c r="AE199" s="1095"/>
      <c r="AF199" s="1095"/>
      <c r="AG199" s="1095"/>
      <c r="AH199" s="1095"/>
      <c r="AI199" s="1095"/>
    </row>
    <row r="200" ht="17.1" customHeight="1" spans="3:35">
      <c r="C200" s="909"/>
      <c r="D200" s="887"/>
      <c r="E200" s="887"/>
      <c r="F200" s="887"/>
      <c r="H200" s="887"/>
      <c r="I200" s="887"/>
      <c r="J200" s="887"/>
      <c r="K200" s="887"/>
      <c r="L200" s="908"/>
      <c r="M200" s="908"/>
      <c r="N200" s="908"/>
      <c r="O200" s="908"/>
      <c r="P200" s="908"/>
      <c r="Q200" s="908"/>
      <c r="R200" s="908"/>
      <c r="S200" s="908"/>
      <c r="T200" s="908"/>
      <c r="U200" s="908"/>
      <c r="V200" s="908"/>
      <c r="W200" s="908"/>
      <c r="X200" s="887"/>
      <c r="Z200" s="1095"/>
      <c r="AA200" s="1095"/>
      <c r="AB200" s="1095"/>
      <c r="AC200" s="1095"/>
      <c r="AD200" s="1095"/>
      <c r="AE200" s="1095"/>
      <c r="AF200" s="1095"/>
      <c r="AG200" s="1095"/>
      <c r="AH200" s="1095"/>
      <c r="AI200" s="1095"/>
    </row>
    <row r="201" ht="17.1" customHeight="1" spans="3:35">
      <c r="C201" s="909"/>
      <c r="D201" s="887"/>
      <c r="E201" s="887"/>
      <c r="F201" s="887"/>
      <c r="H201" s="887"/>
      <c r="I201" s="887"/>
      <c r="J201" s="887"/>
      <c r="K201" s="887"/>
      <c r="L201" s="908"/>
      <c r="M201" s="908"/>
      <c r="N201" s="908"/>
      <c r="O201" s="908"/>
      <c r="P201" s="908"/>
      <c r="Q201" s="908"/>
      <c r="R201" s="908"/>
      <c r="S201" s="908"/>
      <c r="T201" s="908"/>
      <c r="U201" s="908"/>
      <c r="V201" s="908"/>
      <c r="W201" s="908"/>
      <c r="X201" s="887"/>
      <c r="Z201" s="1095"/>
      <c r="AA201" s="1095"/>
      <c r="AB201" s="1095"/>
      <c r="AC201" s="1095"/>
      <c r="AD201" s="1095"/>
      <c r="AE201" s="1095"/>
      <c r="AF201" s="1095"/>
      <c r="AG201" s="1095"/>
      <c r="AH201" s="1095"/>
      <c r="AI201" s="1095"/>
    </row>
    <row r="202" ht="21" customHeight="1" spans="3:35">
      <c r="C202" s="876" t="s">
        <v>62</v>
      </c>
      <c r="D202" s="876"/>
      <c r="E202" s="876"/>
      <c r="F202" s="876"/>
      <c r="H202" s="876"/>
      <c r="I202" s="876"/>
      <c r="J202" s="876"/>
      <c r="K202" s="876"/>
      <c r="L202" s="1354"/>
      <c r="M202" s="1354"/>
      <c r="N202" s="1354"/>
      <c r="O202" s="1354"/>
      <c r="P202" s="1354"/>
      <c r="Q202" s="1354"/>
      <c r="R202" s="1354"/>
      <c r="S202" s="1354"/>
      <c r="T202" s="1354"/>
      <c r="U202" s="1354"/>
      <c r="V202" s="1354"/>
      <c r="W202" s="1354"/>
      <c r="X202" s="1194" t="s">
        <v>63</v>
      </c>
      <c r="Z202" s="1166"/>
      <c r="AA202" s="1166"/>
      <c r="AB202" s="1166"/>
      <c r="AC202" s="1166"/>
      <c r="AD202" s="1166"/>
      <c r="AE202" s="1166"/>
      <c r="AF202" s="1166"/>
      <c r="AG202" s="1194"/>
      <c r="AH202" s="1194"/>
      <c r="AI202" s="1095"/>
    </row>
    <row r="203" ht="17.1" customHeight="1" spans="3:35">
      <c r="C203" s="876" t="s">
        <v>64</v>
      </c>
      <c r="D203" s="1352"/>
      <c r="E203" s="1352"/>
      <c r="F203" s="1352"/>
      <c r="H203" s="1352"/>
      <c r="I203" s="1352"/>
      <c r="J203" s="1352"/>
      <c r="K203" s="1352"/>
      <c r="L203" s="908"/>
      <c r="M203" s="908"/>
      <c r="N203" s="908"/>
      <c r="O203" s="908"/>
      <c r="P203" s="908"/>
      <c r="Q203" s="908"/>
      <c r="R203" s="908"/>
      <c r="S203" s="908"/>
      <c r="T203" s="908"/>
      <c r="U203" s="908"/>
      <c r="V203" s="908"/>
      <c r="W203" s="908"/>
      <c r="X203" s="1046" t="s">
        <v>65</v>
      </c>
      <c r="Y203" s="789"/>
      <c r="Z203" s="1095"/>
      <c r="AA203" s="1095"/>
      <c r="AB203" s="1095"/>
      <c r="AC203" s="1095"/>
      <c r="AD203" s="1095"/>
      <c r="AE203" s="1095"/>
      <c r="AF203" s="1095"/>
      <c r="AG203" s="1095"/>
      <c r="AH203" s="1095"/>
      <c r="AI203" s="1095"/>
    </row>
    <row r="205" s="746" customFormat="1" ht="15" spans="1:43">
      <c r="A205" s="1198" t="s">
        <v>0</v>
      </c>
      <c r="B205" s="1198"/>
      <c r="C205" s="1198"/>
      <c r="D205" s="1198"/>
      <c r="E205" s="1198"/>
      <c r="F205" s="1198"/>
      <c r="G205" s="1198"/>
      <c r="H205" s="1198"/>
      <c r="I205" s="1198"/>
      <c r="J205" s="1198"/>
      <c r="K205" s="1198"/>
      <c r="L205" s="1198"/>
      <c r="M205" s="1198"/>
      <c r="N205" s="1198"/>
      <c r="O205" s="1198"/>
      <c r="P205" s="1198"/>
      <c r="Q205" s="1198"/>
      <c r="R205" s="1198"/>
      <c r="S205" s="1198"/>
      <c r="T205" s="1198"/>
      <c r="U205" s="1198"/>
      <c r="V205" s="1198"/>
      <c r="W205" s="1198"/>
      <c r="X205" s="1198"/>
      <c r="Y205" s="1198"/>
      <c r="Z205" s="1198"/>
      <c r="AA205" s="1198"/>
      <c r="AB205" s="1198"/>
      <c r="AC205" s="1198"/>
      <c r="AD205" s="1198"/>
      <c r="AE205" s="1198"/>
      <c r="AF205" s="1198"/>
      <c r="AG205" s="1198"/>
      <c r="AH205" s="1198"/>
      <c r="AI205" s="1198"/>
      <c r="AJ205" s="1086"/>
      <c r="AK205" s="1086"/>
      <c r="AL205" s="1086"/>
      <c r="AM205" s="1086"/>
      <c r="AN205" s="1086"/>
      <c r="AO205" s="1086"/>
      <c r="AP205" s="1086"/>
      <c r="AQ205" s="1086"/>
    </row>
    <row r="206" s="746" customFormat="1" ht="15" spans="1:43">
      <c r="A206" s="1198" t="s">
        <v>84</v>
      </c>
      <c r="B206" s="1198"/>
      <c r="C206" s="1198"/>
      <c r="D206" s="1198"/>
      <c r="E206" s="1198"/>
      <c r="F206" s="1198"/>
      <c r="G206" s="1198"/>
      <c r="H206" s="1198"/>
      <c r="I206" s="1198"/>
      <c r="J206" s="1198"/>
      <c r="K206" s="1198"/>
      <c r="L206" s="1198"/>
      <c r="M206" s="1198"/>
      <c r="N206" s="1198"/>
      <c r="O206" s="1198"/>
      <c r="P206" s="1198"/>
      <c r="Q206" s="1198"/>
      <c r="R206" s="1198"/>
      <c r="S206" s="1198"/>
      <c r="T206" s="1198"/>
      <c r="U206" s="1198"/>
      <c r="V206" s="1198"/>
      <c r="W206" s="1198"/>
      <c r="X206" s="1198"/>
      <c r="Y206" s="1198"/>
      <c r="Z206" s="1198"/>
      <c r="AA206" s="1198"/>
      <c r="AB206" s="1198"/>
      <c r="AC206" s="1198"/>
      <c r="AD206" s="1198"/>
      <c r="AE206" s="1198"/>
      <c r="AF206" s="1198"/>
      <c r="AG206" s="1198"/>
      <c r="AH206" s="1198"/>
      <c r="AI206" s="1198"/>
      <c r="AJ206" s="1086"/>
      <c r="AK206" s="1086"/>
      <c r="AL206" s="1086"/>
      <c r="AM206" s="1086"/>
      <c r="AN206" s="1086"/>
      <c r="AO206" s="1086"/>
      <c r="AP206" s="1086"/>
      <c r="AQ206" s="1086"/>
    </row>
    <row r="207" ht="13.5" spans="1:35">
      <c r="A207" s="1335"/>
      <c r="B207" s="1335"/>
      <c r="C207" s="1335"/>
      <c r="D207" s="1335"/>
      <c r="E207" s="1335"/>
      <c r="F207" s="1335"/>
      <c r="G207" s="1335"/>
      <c r="H207" s="1335"/>
      <c r="I207" s="1335"/>
      <c r="J207" s="1335"/>
      <c r="K207" s="1335"/>
      <c r="L207" s="1335"/>
      <c r="M207" s="1335"/>
      <c r="N207" s="1335"/>
      <c r="O207" s="1335"/>
      <c r="P207" s="1335"/>
      <c r="Q207" s="1335"/>
      <c r="R207" s="1335"/>
      <c r="S207" s="1335"/>
      <c r="T207" s="1335"/>
      <c r="U207" s="1335"/>
      <c r="V207" s="1335"/>
      <c r="W207" s="1335"/>
      <c r="X207" s="1335"/>
      <c r="Y207" s="1335"/>
      <c r="Z207" s="1335"/>
      <c r="AA207" s="1335"/>
      <c r="AB207" s="1335"/>
      <c r="AC207" s="1335"/>
      <c r="AD207" s="1335"/>
      <c r="AE207" s="1335"/>
      <c r="AF207" s="1335"/>
      <c r="AG207" s="1335"/>
      <c r="AH207" s="1335"/>
      <c r="AI207" s="1335" t="s">
        <v>2</v>
      </c>
    </row>
    <row r="208" s="1333" customFormat="1" ht="17.1" customHeight="1" spans="1:35">
      <c r="A208" s="1110" t="s">
        <v>3</v>
      </c>
      <c r="B208" s="1111" t="s">
        <v>4</v>
      </c>
      <c r="C208" s="1112" t="s">
        <v>5</v>
      </c>
      <c r="D208" s="1113"/>
      <c r="E208" s="1113"/>
      <c r="F208" s="1113"/>
      <c r="G208" s="1113"/>
      <c r="H208" s="1113"/>
      <c r="I208" s="1113"/>
      <c r="J208" s="1113"/>
      <c r="K208" s="1113"/>
      <c r="L208" s="1113"/>
      <c r="M208" s="1113"/>
      <c r="N208" s="1113"/>
      <c r="O208" s="111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42"/>
      <c r="Z208" s="1144" t="s">
        <v>6</v>
      </c>
      <c r="AA208" s="1144" t="s">
        <v>7</v>
      </c>
      <c r="AB208" s="1144" t="s">
        <v>8</v>
      </c>
      <c r="AC208" s="1144" t="s">
        <v>9</v>
      </c>
      <c r="AD208" s="1144" t="s">
        <v>10</v>
      </c>
      <c r="AE208" s="1144" t="s">
        <v>11</v>
      </c>
      <c r="AF208" s="1144" t="s">
        <v>12</v>
      </c>
      <c r="AG208" s="1144" t="s">
        <v>13</v>
      </c>
      <c r="AH208" s="1144" t="s">
        <v>14</v>
      </c>
      <c r="AI208" s="1150" t="s">
        <v>15</v>
      </c>
    </row>
    <row r="209" s="1333" customFormat="1" ht="151.5" customHeight="1" spans="1:35">
      <c r="A209" s="1114"/>
      <c r="B209" s="1115"/>
      <c r="C209" s="1116" t="s">
        <v>16</v>
      </c>
      <c r="D209" s="1117" t="s">
        <v>17</v>
      </c>
      <c r="E209" s="1117" t="s">
        <v>18</v>
      </c>
      <c r="F209" s="1117" t="s">
        <v>19</v>
      </c>
      <c r="G209" s="1117" t="s">
        <v>20</v>
      </c>
      <c r="H209" s="1117" t="s">
        <v>21</v>
      </c>
      <c r="I209" s="1117" t="s">
        <v>22</v>
      </c>
      <c r="J209" s="1117" t="s">
        <v>23</v>
      </c>
      <c r="K209" s="1117" t="s">
        <v>24</v>
      </c>
      <c r="L209" s="1117" t="s">
        <v>25</v>
      </c>
      <c r="M209" s="1117" t="s">
        <v>26</v>
      </c>
      <c r="N209" s="1117" t="s">
        <v>27</v>
      </c>
      <c r="O209" s="1117" t="s">
        <v>28</v>
      </c>
      <c r="P209" s="1117" t="s">
        <v>29</v>
      </c>
      <c r="Q209" s="1117" t="s">
        <v>30</v>
      </c>
      <c r="R209" s="1117" t="s">
        <v>31</v>
      </c>
      <c r="S209" s="1117" t="s">
        <v>32</v>
      </c>
      <c r="T209" s="1117" t="s">
        <v>33</v>
      </c>
      <c r="U209" s="1117" t="s">
        <v>34</v>
      </c>
      <c r="V209" s="1117" t="s">
        <v>35</v>
      </c>
      <c r="W209" s="1117" t="s">
        <v>36</v>
      </c>
      <c r="X209" s="1117" t="s">
        <v>37</v>
      </c>
      <c r="Y209" s="1117" t="s">
        <v>38</v>
      </c>
      <c r="Z209" s="1146"/>
      <c r="AA209" s="1146"/>
      <c r="AB209" s="1146"/>
      <c r="AC209" s="1146"/>
      <c r="AD209" s="1146"/>
      <c r="AE209" s="1146"/>
      <c r="AF209" s="1146"/>
      <c r="AG209" s="1146"/>
      <c r="AH209" s="1146"/>
      <c r="AI209" s="1151"/>
    </row>
    <row r="210" s="1334" customFormat="1" ht="17.1" customHeight="1" spans="1:35">
      <c r="A210" s="1336">
        <v>1</v>
      </c>
      <c r="B210" s="1337">
        <v>2</v>
      </c>
      <c r="C210" s="1337">
        <v>3</v>
      </c>
      <c r="D210" s="1337">
        <v>4</v>
      </c>
      <c r="E210" s="1337">
        <v>5</v>
      </c>
      <c r="F210" s="1337">
        <v>6</v>
      </c>
      <c r="G210" s="1337">
        <v>7</v>
      </c>
      <c r="H210" s="1337">
        <v>8</v>
      </c>
      <c r="I210" s="1337">
        <v>9</v>
      </c>
      <c r="J210" s="1337">
        <v>10</v>
      </c>
      <c r="K210" s="1337">
        <v>11</v>
      </c>
      <c r="L210" s="1337">
        <v>12</v>
      </c>
      <c r="M210" s="1337">
        <v>13</v>
      </c>
      <c r="N210" s="1337">
        <v>14</v>
      </c>
      <c r="O210" s="1337">
        <v>15</v>
      </c>
      <c r="P210" s="1337">
        <v>16</v>
      </c>
      <c r="Q210" s="1337">
        <v>17</v>
      </c>
      <c r="R210" s="1337">
        <v>18</v>
      </c>
      <c r="S210" s="1337">
        <v>19</v>
      </c>
      <c r="T210" s="1337">
        <v>20</v>
      </c>
      <c r="U210" s="1337">
        <v>21</v>
      </c>
      <c r="V210" s="1337">
        <v>22</v>
      </c>
      <c r="W210" s="1337">
        <v>23</v>
      </c>
      <c r="X210" s="1337">
        <v>24</v>
      </c>
      <c r="Y210" s="1337">
        <v>25</v>
      </c>
      <c r="Z210" s="1337">
        <v>26</v>
      </c>
      <c r="AA210" s="1337">
        <v>27</v>
      </c>
      <c r="AB210" s="1337">
        <v>28</v>
      </c>
      <c r="AC210" s="1337">
        <v>29</v>
      </c>
      <c r="AD210" s="1337">
        <v>30</v>
      </c>
      <c r="AE210" s="1337">
        <v>31</v>
      </c>
      <c r="AF210" s="1337">
        <v>32</v>
      </c>
      <c r="AG210" s="1337">
        <v>33</v>
      </c>
      <c r="AH210" s="1356">
        <v>34</v>
      </c>
      <c r="AI210" s="1357">
        <v>35</v>
      </c>
    </row>
    <row r="211" ht="17.1" customHeight="1" spans="1:35">
      <c r="A211" s="1338">
        <v>1</v>
      </c>
      <c r="B211" s="1339" t="s">
        <v>39</v>
      </c>
      <c r="C211" s="1340"/>
      <c r="D211" s="1340"/>
      <c r="E211" s="1340"/>
      <c r="F211" s="1340"/>
      <c r="G211" s="1340"/>
      <c r="H211" s="1340">
        <v>2</v>
      </c>
      <c r="I211" s="1340"/>
      <c r="J211" s="1340"/>
      <c r="K211" s="1340"/>
      <c r="L211" s="1340"/>
      <c r="M211" s="1340"/>
      <c r="N211" s="1340"/>
      <c r="O211" s="1340"/>
      <c r="P211" s="1340"/>
      <c r="Q211" s="1340"/>
      <c r="R211" s="1340"/>
      <c r="S211" s="1340"/>
      <c r="T211" s="1340"/>
      <c r="U211" s="1340"/>
      <c r="V211" s="1340"/>
      <c r="W211" s="1340"/>
      <c r="X211" s="1340"/>
      <c r="Y211" s="1340"/>
      <c r="Z211" s="1340"/>
      <c r="AA211" s="1340"/>
      <c r="AB211" s="1340"/>
      <c r="AC211" s="1340"/>
      <c r="AD211" s="1340"/>
      <c r="AE211" s="1340"/>
      <c r="AF211" s="1340"/>
      <c r="AG211" s="1340"/>
      <c r="AH211" s="1358">
        <f t="shared" ref="AH211:AH228" si="12">SUM(C211:AG211)</f>
        <v>2</v>
      </c>
      <c r="AI211" s="1362"/>
    </row>
    <row r="212" ht="17.1" customHeight="1" spans="1:35">
      <c r="A212" s="1338">
        <v>2</v>
      </c>
      <c r="B212" s="1339" t="s">
        <v>40</v>
      </c>
      <c r="C212" s="1340"/>
      <c r="D212" s="1340"/>
      <c r="E212" s="1340"/>
      <c r="F212" s="1340"/>
      <c r="G212" s="1340"/>
      <c r="H212" s="1340"/>
      <c r="I212" s="1340"/>
      <c r="J212" s="1340"/>
      <c r="K212" s="1340"/>
      <c r="L212" s="1340"/>
      <c r="M212" s="1340"/>
      <c r="N212" s="1340"/>
      <c r="O212" s="1340"/>
      <c r="P212" s="1340"/>
      <c r="Q212" s="1340"/>
      <c r="R212" s="1340"/>
      <c r="S212" s="1340"/>
      <c r="T212" s="1340"/>
      <c r="U212" s="1340"/>
      <c r="V212" s="1340"/>
      <c r="W212" s="1340"/>
      <c r="X212" s="1340"/>
      <c r="Y212" s="1340"/>
      <c r="Z212" s="1340"/>
      <c r="AA212" s="1340"/>
      <c r="AB212" s="1340"/>
      <c r="AC212" s="1340"/>
      <c r="AD212" s="1340"/>
      <c r="AE212" s="1340"/>
      <c r="AF212" s="1340"/>
      <c r="AG212" s="1340"/>
      <c r="AH212" s="1358">
        <f t="shared" si="12"/>
        <v>0</v>
      </c>
      <c r="AI212" s="1363"/>
    </row>
    <row r="213" ht="17.1" customHeight="1" spans="1:35">
      <c r="A213" s="1338">
        <v>3</v>
      </c>
      <c r="B213" s="1339" t="s">
        <v>41</v>
      </c>
      <c r="C213" s="1340"/>
      <c r="D213" s="1340"/>
      <c r="E213" s="1340"/>
      <c r="F213" s="1340"/>
      <c r="G213" s="1340"/>
      <c r="H213" s="1340"/>
      <c r="I213" s="1340">
        <v>1</v>
      </c>
      <c r="J213" s="1340"/>
      <c r="K213" s="1340"/>
      <c r="L213" s="1340"/>
      <c r="M213" s="1340"/>
      <c r="N213" s="1340"/>
      <c r="O213" s="1340"/>
      <c r="P213" s="1340"/>
      <c r="Q213" s="1340"/>
      <c r="R213" s="1340"/>
      <c r="S213" s="1340"/>
      <c r="T213" s="1340"/>
      <c r="U213" s="1340"/>
      <c r="V213" s="1340"/>
      <c r="W213" s="1340"/>
      <c r="X213" s="1340"/>
      <c r="Y213" s="1340"/>
      <c r="Z213" s="1340"/>
      <c r="AA213" s="1340"/>
      <c r="AB213" s="1340"/>
      <c r="AC213" s="1340"/>
      <c r="AD213" s="1340"/>
      <c r="AE213" s="1340"/>
      <c r="AF213" s="1340"/>
      <c r="AG213" s="1340"/>
      <c r="AH213" s="1358">
        <f t="shared" si="12"/>
        <v>1</v>
      </c>
      <c r="AI213" s="1363"/>
    </row>
    <row r="214" ht="17.1" customHeight="1" spans="1:35">
      <c r="A214" s="1338">
        <v>4</v>
      </c>
      <c r="B214" s="1339" t="s">
        <v>42</v>
      </c>
      <c r="C214" s="1340"/>
      <c r="D214" s="1340"/>
      <c r="E214" s="1340"/>
      <c r="F214" s="1340"/>
      <c r="G214" s="1340"/>
      <c r="H214" s="1340"/>
      <c r="I214" s="1340"/>
      <c r="J214" s="1340"/>
      <c r="K214" s="1340"/>
      <c r="L214" s="1340"/>
      <c r="M214" s="1340"/>
      <c r="N214" s="1340"/>
      <c r="O214" s="1340"/>
      <c r="P214" s="1340"/>
      <c r="Q214" s="1340"/>
      <c r="R214" s="1340"/>
      <c r="S214" s="1340"/>
      <c r="T214" s="1340"/>
      <c r="U214" s="1340"/>
      <c r="V214" s="1340"/>
      <c r="W214" s="1340"/>
      <c r="X214" s="1340"/>
      <c r="Y214" s="1340"/>
      <c r="Z214" s="1340"/>
      <c r="AA214" s="1340"/>
      <c r="AB214" s="1340"/>
      <c r="AC214" s="1340"/>
      <c r="AD214" s="1340"/>
      <c r="AE214" s="1340"/>
      <c r="AF214" s="1340"/>
      <c r="AG214" s="1340"/>
      <c r="AH214" s="1358">
        <f t="shared" si="12"/>
        <v>0</v>
      </c>
      <c r="AI214" s="1363"/>
    </row>
    <row r="215" ht="17.1" customHeight="1" spans="1:35">
      <c r="A215" s="1338">
        <v>5</v>
      </c>
      <c r="B215" s="1339" t="s">
        <v>43</v>
      </c>
      <c r="C215" s="1340"/>
      <c r="D215" s="1340"/>
      <c r="E215" s="1340"/>
      <c r="F215" s="1340"/>
      <c r="G215" s="1340"/>
      <c r="H215" s="1340"/>
      <c r="I215" s="1340">
        <v>1</v>
      </c>
      <c r="J215" s="1340"/>
      <c r="K215" s="1340"/>
      <c r="L215" s="1340"/>
      <c r="M215" s="1340"/>
      <c r="N215" s="1340"/>
      <c r="O215" s="1340"/>
      <c r="P215" s="1340"/>
      <c r="Q215" s="1340"/>
      <c r="R215" s="1340"/>
      <c r="S215" s="1340"/>
      <c r="T215" s="1340"/>
      <c r="U215" s="1340"/>
      <c r="V215" s="1340"/>
      <c r="W215" s="1340"/>
      <c r="X215" s="1340"/>
      <c r="Y215" s="1340"/>
      <c r="Z215" s="1340"/>
      <c r="AA215" s="1340"/>
      <c r="AB215" s="1340"/>
      <c r="AC215" s="1340"/>
      <c r="AD215" s="1340"/>
      <c r="AE215" s="1340"/>
      <c r="AF215" s="1340"/>
      <c r="AG215" s="1340"/>
      <c r="AH215" s="1358">
        <f t="shared" si="12"/>
        <v>1</v>
      </c>
      <c r="AI215" s="1363"/>
    </row>
    <row r="216" ht="17.1" customHeight="1" spans="1:35">
      <c r="A216" s="1338">
        <v>6</v>
      </c>
      <c r="B216" s="1339" t="s">
        <v>44</v>
      </c>
      <c r="C216" s="1340"/>
      <c r="D216" s="1340"/>
      <c r="E216" s="1340"/>
      <c r="F216" s="1340"/>
      <c r="G216" s="1340"/>
      <c r="H216" s="1340"/>
      <c r="I216" s="1340"/>
      <c r="J216" s="1340"/>
      <c r="K216" s="1340"/>
      <c r="L216" s="1340"/>
      <c r="M216" s="1340"/>
      <c r="N216" s="1340"/>
      <c r="O216" s="1340"/>
      <c r="P216" s="1340"/>
      <c r="Q216" s="1340"/>
      <c r="R216" s="1340"/>
      <c r="S216" s="1340"/>
      <c r="T216" s="1340"/>
      <c r="U216" s="1340"/>
      <c r="V216" s="1340"/>
      <c r="W216" s="1340"/>
      <c r="X216" s="1340"/>
      <c r="Y216" s="1340"/>
      <c r="Z216" s="1340"/>
      <c r="AA216" s="1340"/>
      <c r="AB216" s="1340"/>
      <c r="AC216" s="1340"/>
      <c r="AD216" s="1340"/>
      <c r="AE216" s="1340"/>
      <c r="AF216" s="1340"/>
      <c r="AG216" s="1340"/>
      <c r="AH216" s="1358">
        <f t="shared" si="12"/>
        <v>0</v>
      </c>
      <c r="AI216" s="1363"/>
    </row>
    <row r="217" ht="17.1" customHeight="1" spans="1:35">
      <c r="A217" s="1338">
        <v>7</v>
      </c>
      <c r="B217" s="1339" t="s">
        <v>45</v>
      </c>
      <c r="C217" s="1340"/>
      <c r="D217" s="1340"/>
      <c r="E217" s="1340"/>
      <c r="F217" s="1340"/>
      <c r="G217" s="1340"/>
      <c r="H217" s="1340"/>
      <c r="I217" s="1340"/>
      <c r="J217" s="1340"/>
      <c r="K217" s="1340"/>
      <c r="L217" s="1340"/>
      <c r="M217" s="1340"/>
      <c r="N217" s="1340"/>
      <c r="O217" s="1340"/>
      <c r="P217" s="1340"/>
      <c r="Q217" s="1340"/>
      <c r="R217" s="1340"/>
      <c r="S217" s="1340"/>
      <c r="T217" s="1340"/>
      <c r="U217" s="1340"/>
      <c r="V217" s="1340"/>
      <c r="W217" s="1340"/>
      <c r="X217" s="1340"/>
      <c r="Y217" s="1340"/>
      <c r="Z217" s="1340"/>
      <c r="AA217" s="1340"/>
      <c r="AB217" s="1340"/>
      <c r="AC217" s="1340"/>
      <c r="AD217" s="1340"/>
      <c r="AE217" s="1340"/>
      <c r="AF217" s="1340"/>
      <c r="AG217" s="1340"/>
      <c r="AH217" s="1358">
        <f t="shared" si="12"/>
        <v>0</v>
      </c>
      <c r="AI217" s="1363"/>
    </row>
    <row r="218" ht="17.1" customHeight="1" spans="1:35">
      <c r="A218" s="1338">
        <v>8</v>
      </c>
      <c r="B218" s="1339" t="s">
        <v>46</v>
      </c>
      <c r="C218" s="1340"/>
      <c r="D218" s="1340"/>
      <c r="E218" s="1340"/>
      <c r="F218" s="1340"/>
      <c r="G218" s="1340"/>
      <c r="H218" s="1340"/>
      <c r="I218" s="1340"/>
      <c r="J218" s="1340"/>
      <c r="K218" s="1340"/>
      <c r="L218" s="1340"/>
      <c r="M218" s="1340"/>
      <c r="N218" s="1340"/>
      <c r="O218" s="1340"/>
      <c r="P218" s="1340"/>
      <c r="Q218" s="1340"/>
      <c r="R218" s="1340"/>
      <c r="S218" s="1340"/>
      <c r="T218" s="1340"/>
      <c r="U218" s="1340"/>
      <c r="V218" s="1340"/>
      <c r="W218" s="1340"/>
      <c r="X218" s="1340"/>
      <c r="Y218" s="1340"/>
      <c r="Z218" s="1340"/>
      <c r="AA218" s="1340"/>
      <c r="AB218" s="1340"/>
      <c r="AC218" s="1340"/>
      <c r="AD218" s="1340"/>
      <c r="AE218" s="1340"/>
      <c r="AF218" s="1340"/>
      <c r="AG218" s="1340"/>
      <c r="AH218" s="1358">
        <f t="shared" si="12"/>
        <v>0</v>
      </c>
      <c r="AI218" s="1363"/>
    </row>
    <row r="219" ht="17.1" customHeight="1" spans="1:35">
      <c r="A219" s="1338">
        <v>9</v>
      </c>
      <c r="B219" s="1339" t="s">
        <v>47</v>
      </c>
      <c r="C219" s="1340"/>
      <c r="D219" s="1340"/>
      <c r="E219" s="1340"/>
      <c r="F219" s="1340"/>
      <c r="G219" s="1340"/>
      <c r="H219" s="1340"/>
      <c r="I219" s="1340"/>
      <c r="J219" s="1340"/>
      <c r="K219" s="1340"/>
      <c r="L219" s="1340"/>
      <c r="M219" s="1340"/>
      <c r="N219" s="1340"/>
      <c r="O219" s="1340"/>
      <c r="P219" s="1340"/>
      <c r="Q219" s="1340"/>
      <c r="R219" s="1340"/>
      <c r="S219" s="1340"/>
      <c r="T219" s="1340"/>
      <c r="U219" s="1340"/>
      <c r="V219" s="1340"/>
      <c r="W219" s="1340"/>
      <c r="X219" s="1340"/>
      <c r="Y219" s="1340"/>
      <c r="Z219" s="1340"/>
      <c r="AA219" s="1340"/>
      <c r="AB219" s="1340"/>
      <c r="AC219" s="1340"/>
      <c r="AD219" s="1340"/>
      <c r="AE219" s="1340"/>
      <c r="AF219" s="1340"/>
      <c r="AG219" s="1340"/>
      <c r="AH219" s="1358">
        <f t="shared" si="12"/>
        <v>0</v>
      </c>
      <c r="AI219" s="1363"/>
    </row>
    <row r="220" ht="17.1" customHeight="1" spans="1:35">
      <c r="A220" s="1338">
        <v>10</v>
      </c>
      <c r="B220" s="1339" t="s">
        <v>48</v>
      </c>
      <c r="C220" s="1340"/>
      <c r="D220" s="1340"/>
      <c r="E220" s="1340"/>
      <c r="F220" s="1340"/>
      <c r="G220" s="1340"/>
      <c r="H220" s="1340"/>
      <c r="I220" s="1340"/>
      <c r="J220" s="1340"/>
      <c r="K220" s="1340"/>
      <c r="L220" s="1340"/>
      <c r="M220" s="1340"/>
      <c r="N220" s="1340"/>
      <c r="O220" s="1340"/>
      <c r="P220" s="1340"/>
      <c r="Q220" s="1340"/>
      <c r="R220" s="1340"/>
      <c r="S220" s="1340"/>
      <c r="T220" s="1340"/>
      <c r="U220" s="1340"/>
      <c r="V220" s="1340"/>
      <c r="W220" s="1340"/>
      <c r="X220" s="1340"/>
      <c r="Y220" s="1340"/>
      <c r="Z220" s="1340"/>
      <c r="AA220" s="1340"/>
      <c r="AB220" s="1340"/>
      <c r="AC220" s="1340"/>
      <c r="AD220" s="1340"/>
      <c r="AE220" s="1340"/>
      <c r="AF220" s="1340"/>
      <c r="AG220" s="1340"/>
      <c r="AH220" s="1358">
        <f t="shared" si="12"/>
        <v>0</v>
      </c>
      <c r="AI220" s="1363"/>
    </row>
    <row r="221" ht="17.1" customHeight="1" spans="1:35">
      <c r="A221" s="1338">
        <v>11</v>
      </c>
      <c r="B221" s="1339" t="s">
        <v>49</v>
      </c>
      <c r="C221" s="1340"/>
      <c r="D221" s="1340"/>
      <c r="E221" s="1340"/>
      <c r="F221" s="1340"/>
      <c r="G221" s="1340"/>
      <c r="H221" s="1340"/>
      <c r="I221" s="1340"/>
      <c r="J221" s="1340"/>
      <c r="K221" s="1340"/>
      <c r="L221" s="1340"/>
      <c r="M221" s="1340"/>
      <c r="N221" s="1340"/>
      <c r="O221" s="1340"/>
      <c r="P221" s="1340"/>
      <c r="Q221" s="1340"/>
      <c r="R221" s="1340"/>
      <c r="S221" s="1340"/>
      <c r="T221" s="1340"/>
      <c r="U221" s="1340"/>
      <c r="V221" s="1340"/>
      <c r="W221" s="1340"/>
      <c r="X221" s="1340"/>
      <c r="Y221" s="1340"/>
      <c r="Z221" s="1340"/>
      <c r="AA221" s="1340"/>
      <c r="AB221" s="1340"/>
      <c r="AC221" s="1340"/>
      <c r="AD221" s="1340"/>
      <c r="AE221" s="1340"/>
      <c r="AF221" s="1340"/>
      <c r="AG221" s="1340"/>
      <c r="AH221" s="1358">
        <f t="shared" si="12"/>
        <v>0</v>
      </c>
      <c r="AI221" s="1363"/>
    </row>
    <row r="222" ht="17.1" customHeight="1" spans="1:35">
      <c r="A222" s="1338">
        <v>12</v>
      </c>
      <c r="B222" s="1339" t="s">
        <v>50</v>
      </c>
      <c r="C222" s="1340"/>
      <c r="D222" s="1340"/>
      <c r="E222" s="1340"/>
      <c r="F222" s="1340"/>
      <c r="G222" s="1340"/>
      <c r="H222" s="1340"/>
      <c r="I222" s="1340"/>
      <c r="J222" s="1340"/>
      <c r="K222" s="1340"/>
      <c r="L222" s="1340"/>
      <c r="M222" s="1340"/>
      <c r="N222" s="1340"/>
      <c r="O222" s="1340"/>
      <c r="P222" s="1340"/>
      <c r="Q222" s="1340"/>
      <c r="R222" s="1340"/>
      <c r="S222" s="1340"/>
      <c r="T222" s="1340"/>
      <c r="U222" s="1340"/>
      <c r="V222" s="1340"/>
      <c r="W222" s="1340"/>
      <c r="X222" s="1340"/>
      <c r="Y222" s="1340"/>
      <c r="Z222" s="1340"/>
      <c r="AA222" s="1340"/>
      <c r="AB222" s="1340"/>
      <c r="AC222" s="1340"/>
      <c r="AD222" s="1340"/>
      <c r="AE222" s="1340"/>
      <c r="AF222" s="1340"/>
      <c r="AG222" s="1340"/>
      <c r="AH222" s="1358">
        <f t="shared" si="12"/>
        <v>0</v>
      </c>
      <c r="AI222" s="1363"/>
    </row>
    <row r="223" ht="17.1" customHeight="1" spans="1:35">
      <c r="A223" s="1338">
        <v>13</v>
      </c>
      <c r="B223" s="1339" t="s">
        <v>51</v>
      </c>
      <c r="C223" s="1340"/>
      <c r="D223" s="1340"/>
      <c r="E223" s="1340"/>
      <c r="F223" s="1340"/>
      <c r="G223" s="1340"/>
      <c r="H223" s="1340"/>
      <c r="I223" s="1340"/>
      <c r="J223" s="1340">
        <v>1</v>
      </c>
      <c r="K223" s="1340"/>
      <c r="L223" s="1340"/>
      <c r="M223" s="1340"/>
      <c r="N223" s="1340"/>
      <c r="O223" s="1340"/>
      <c r="P223" s="1340"/>
      <c r="Q223" s="1340"/>
      <c r="R223" s="1340"/>
      <c r="S223" s="1340"/>
      <c r="T223" s="1340"/>
      <c r="U223" s="1340"/>
      <c r="V223" s="1340"/>
      <c r="W223" s="1340"/>
      <c r="X223" s="1340"/>
      <c r="Y223" s="1340"/>
      <c r="Z223" s="1340"/>
      <c r="AA223" s="1340"/>
      <c r="AB223" s="1340"/>
      <c r="AC223" s="1340"/>
      <c r="AD223" s="1340"/>
      <c r="AE223" s="1340"/>
      <c r="AF223" s="1340"/>
      <c r="AG223" s="1340"/>
      <c r="AH223" s="1358">
        <f t="shared" si="12"/>
        <v>1</v>
      </c>
      <c r="AI223" s="1363"/>
    </row>
    <row r="224" ht="17.1" customHeight="1" spans="1:35">
      <c r="A224" s="1338">
        <v>14</v>
      </c>
      <c r="B224" s="1339" t="s">
        <v>52</v>
      </c>
      <c r="C224" s="1340"/>
      <c r="D224" s="1340"/>
      <c r="E224" s="1340"/>
      <c r="F224" s="1340"/>
      <c r="G224" s="1340"/>
      <c r="H224" s="1340"/>
      <c r="I224" s="1340"/>
      <c r="J224" s="1340"/>
      <c r="K224" s="1340"/>
      <c r="L224" s="1340"/>
      <c r="M224" s="1340"/>
      <c r="N224" s="1340"/>
      <c r="O224" s="1340"/>
      <c r="P224" s="1340"/>
      <c r="Q224" s="1340"/>
      <c r="R224" s="1340"/>
      <c r="S224" s="1340"/>
      <c r="T224" s="1340"/>
      <c r="U224" s="1340"/>
      <c r="V224" s="1340"/>
      <c r="W224" s="1340"/>
      <c r="X224" s="1340"/>
      <c r="Y224" s="1340"/>
      <c r="Z224" s="1340"/>
      <c r="AA224" s="1340"/>
      <c r="AB224" s="1340"/>
      <c r="AC224" s="1340"/>
      <c r="AD224" s="1340"/>
      <c r="AE224" s="1340"/>
      <c r="AF224" s="1340"/>
      <c r="AG224" s="1340"/>
      <c r="AH224" s="1358">
        <f t="shared" si="12"/>
        <v>0</v>
      </c>
      <c r="AI224" s="1363"/>
    </row>
    <row r="225" ht="17.1" customHeight="1" spans="1:35">
      <c r="A225" s="1338">
        <v>15</v>
      </c>
      <c r="B225" s="1339" t="s">
        <v>53</v>
      </c>
      <c r="C225" s="1340"/>
      <c r="D225" s="1340"/>
      <c r="E225" s="1340"/>
      <c r="F225" s="1340"/>
      <c r="G225" s="1340"/>
      <c r="H225" s="1340"/>
      <c r="I225" s="1340"/>
      <c r="J225" s="1340"/>
      <c r="K225" s="1340"/>
      <c r="L225" s="1340"/>
      <c r="M225" s="1340"/>
      <c r="N225" s="1340"/>
      <c r="O225" s="1340"/>
      <c r="P225" s="1340"/>
      <c r="Q225" s="1340"/>
      <c r="R225" s="1340"/>
      <c r="S225" s="1340"/>
      <c r="T225" s="1340"/>
      <c r="U225" s="1340"/>
      <c r="V225" s="1340"/>
      <c r="W225" s="1340"/>
      <c r="X225" s="1340"/>
      <c r="Y225" s="1340"/>
      <c r="Z225" s="1340"/>
      <c r="AA225" s="1340"/>
      <c r="AB225" s="1340"/>
      <c r="AC225" s="1340"/>
      <c r="AD225" s="1340"/>
      <c r="AE225" s="1340"/>
      <c r="AF225" s="1340"/>
      <c r="AG225" s="1340"/>
      <c r="AH225" s="1358">
        <f t="shared" si="12"/>
        <v>0</v>
      </c>
      <c r="AI225" s="1363"/>
    </row>
    <row r="226" ht="17.1" customHeight="1" spans="1:37">
      <c r="A226" s="1341">
        <v>16</v>
      </c>
      <c r="B226" s="1339" t="s">
        <v>54</v>
      </c>
      <c r="C226" s="1340"/>
      <c r="D226" s="1340"/>
      <c r="E226" s="1340"/>
      <c r="F226" s="1340"/>
      <c r="G226" s="1340"/>
      <c r="H226" s="1340"/>
      <c r="I226" s="1340"/>
      <c r="J226" s="1340"/>
      <c r="K226" s="1340"/>
      <c r="L226" s="1340"/>
      <c r="M226" s="1340"/>
      <c r="N226" s="1340"/>
      <c r="O226" s="1340"/>
      <c r="P226" s="1340"/>
      <c r="Q226" s="1340"/>
      <c r="R226" s="1340"/>
      <c r="S226" s="1340"/>
      <c r="T226" s="1340"/>
      <c r="U226" s="1340"/>
      <c r="V226" s="1340"/>
      <c r="W226" s="1340"/>
      <c r="X226" s="1340"/>
      <c r="Y226" s="1340"/>
      <c r="Z226" s="1340"/>
      <c r="AA226" s="1340"/>
      <c r="AB226" s="1340"/>
      <c r="AC226" s="1340"/>
      <c r="AD226" s="1340"/>
      <c r="AE226" s="1340"/>
      <c r="AF226" s="1340"/>
      <c r="AG226" s="1340"/>
      <c r="AH226" s="1358">
        <f t="shared" si="12"/>
        <v>0</v>
      </c>
      <c r="AI226" s="1364"/>
      <c r="AK226" s="745">
        <v>3</v>
      </c>
    </row>
    <row r="227" ht="17.1" customHeight="1" spans="1:35">
      <c r="A227" s="1341">
        <v>17</v>
      </c>
      <c r="B227" s="1342" t="s">
        <v>55</v>
      </c>
      <c r="C227" s="1374"/>
      <c r="D227" s="1374"/>
      <c r="E227" s="1374"/>
      <c r="F227" s="1374"/>
      <c r="G227" s="1374"/>
      <c r="H227" s="1374"/>
      <c r="I227" s="1374"/>
      <c r="J227" s="1374"/>
      <c r="K227" s="1374"/>
      <c r="L227" s="1374"/>
      <c r="M227" s="1374"/>
      <c r="N227" s="1374"/>
      <c r="O227" s="1374"/>
      <c r="P227" s="1374"/>
      <c r="Q227" s="1374"/>
      <c r="R227" s="1374"/>
      <c r="S227" s="1374"/>
      <c r="T227" s="1374"/>
      <c r="U227" s="1374"/>
      <c r="V227" s="1374"/>
      <c r="W227" s="1374"/>
      <c r="X227" s="1374"/>
      <c r="Y227" s="1374"/>
      <c r="Z227" s="1374"/>
      <c r="AA227" s="1374"/>
      <c r="AB227" s="1374"/>
      <c r="AC227" s="1374"/>
      <c r="AD227" s="1374"/>
      <c r="AE227" s="1374"/>
      <c r="AF227" s="1374"/>
      <c r="AG227" s="1374"/>
      <c r="AH227" s="1365">
        <f t="shared" si="12"/>
        <v>0</v>
      </c>
      <c r="AI227" s="1366"/>
    </row>
    <row r="228" ht="17.1" customHeight="1" spans="1:35">
      <c r="A228" s="1368">
        <v>18</v>
      </c>
      <c r="B228" s="1344" t="s">
        <v>56</v>
      </c>
      <c r="C228" s="1375"/>
      <c r="D228" s="1375"/>
      <c r="E228" s="1375"/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375"/>
      <c r="AH228" s="1365">
        <f t="shared" si="12"/>
        <v>0</v>
      </c>
      <c r="AI228" s="1367"/>
    </row>
    <row r="229" s="789" customFormat="1" ht="17.1" customHeight="1" spans="1:35">
      <c r="A229" s="1345" t="s">
        <v>57</v>
      </c>
      <c r="B229" s="1346"/>
      <c r="C229" s="1371">
        <f>SUM(C211:C228)</f>
        <v>0</v>
      </c>
      <c r="D229" s="1371">
        <f t="shared" ref="D229:AH229" si="13">SUM(D211:D228)</f>
        <v>0</v>
      </c>
      <c r="E229" s="1371">
        <f t="shared" si="13"/>
        <v>0</v>
      </c>
      <c r="F229" s="1371">
        <f t="shared" si="13"/>
        <v>0</v>
      </c>
      <c r="G229" s="1371">
        <f t="shared" si="13"/>
        <v>0</v>
      </c>
      <c r="H229" s="1371">
        <f t="shared" si="13"/>
        <v>2</v>
      </c>
      <c r="I229" s="1371">
        <f t="shared" si="13"/>
        <v>2</v>
      </c>
      <c r="J229" s="1371">
        <f t="shared" si="13"/>
        <v>1</v>
      </c>
      <c r="K229" s="1371">
        <f t="shared" si="13"/>
        <v>0</v>
      </c>
      <c r="L229" s="1371">
        <f t="shared" si="13"/>
        <v>0</v>
      </c>
      <c r="M229" s="1371">
        <f t="shared" si="13"/>
        <v>0</v>
      </c>
      <c r="N229" s="1371">
        <f t="shared" si="13"/>
        <v>0</v>
      </c>
      <c r="O229" s="1371">
        <f t="shared" si="13"/>
        <v>0</v>
      </c>
      <c r="P229" s="1371">
        <f t="shared" si="13"/>
        <v>0</v>
      </c>
      <c r="Q229" s="1371">
        <f t="shared" si="13"/>
        <v>0</v>
      </c>
      <c r="R229" s="1371">
        <f t="shared" si="13"/>
        <v>0</v>
      </c>
      <c r="S229" s="1371">
        <f t="shared" si="13"/>
        <v>0</v>
      </c>
      <c r="T229" s="1371">
        <f t="shared" si="13"/>
        <v>0</v>
      </c>
      <c r="U229" s="1371">
        <f t="shared" si="13"/>
        <v>0</v>
      </c>
      <c r="V229" s="1371">
        <f t="shared" si="13"/>
        <v>0</v>
      </c>
      <c r="W229" s="1371">
        <f t="shared" si="13"/>
        <v>0</v>
      </c>
      <c r="X229" s="1371">
        <f t="shared" si="13"/>
        <v>0</v>
      </c>
      <c r="Y229" s="1371">
        <f t="shared" si="13"/>
        <v>0</v>
      </c>
      <c r="Z229" s="1371">
        <f t="shared" si="13"/>
        <v>0</v>
      </c>
      <c r="AA229" s="1371">
        <f t="shared" si="13"/>
        <v>0</v>
      </c>
      <c r="AB229" s="1371">
        <f t="shared" si="13"/>
        <v>0</v>
      </c>
      <c r="AC229" s="1371">
        <f t="shared" si="13"/>
        <v>0</v>
      </c>
      <c r="AD229" s="1371">
        <f t="shared" si="13"/>
        <v>0</v>
      </c>
      <c r="AE229" s="1371">
        <f t="shared" si="13"/>
        <v>0</v>
      </c>
      <c r="AF229" s="1371">
        <f t="shared" si="13"/>
        <v>0</v>
      </c>
      <c r="AG229" s="1371">
        <f t="shared" si="13"/>
        <v>0</v>
      </c>
      <c r="AH229" s="1371">
        <f t="shared" si="13"/>
        <v>5</v>
      </c>
      <c r="AI229" s="1378">
        <f>SUM(AI211:AI227)</f>
        <v>0</v>
      </c>
    </row>
    <row r="230" ht="17.1" customHeight="1" spans="1:35">
      <c r="A230" s="1348"/>
      <c r="B230" s="1335"/>
      <c r="C230" s="1349"/>
      <c r="D230" s="1349"/>
      <c r="E230" s="1349"/>
      <c r="F230" s="1349"/>
      <c r="G230" s="1349"/>
      <c r="H230" s="1349"/>
      <c r="I230" s="1349"/>
      <c r="J230" s="1349"/>
      <c r="K230" s="1349"/>
      <c r="L230" s="1349"/>
      <c r="M230" s="1349"/>
      <c r="N230" s="1349"/>
      <c r="O230" s="1349"/>
      <c r="P230" s="1349"/>
      <c r="Q230" s="1349"/>
      <c r="R230" s="1349"/>
      <c r="S230" s="1349"/>
      <c r="T230" s="1349"/>
      <c r="U230" s="1349"/>
      <c r="V230" s="1349"/>
      <c r="W230" s="1349"/>
      <c r="X230" s="1349"/>
      <c r="Y230" s="1349"/>
      <c r="Z230" s="1349"/>
      <c r="AA230" s="1349"/>
      <c r="AB230" s="1349"/>
      <c r="AC230" s="1349"/>
      <c r="AD230" s="1349"/>
      <c r="AE230" s="1349"/>
      <c r="AF230" s="1349"/>
      <c r="AG230" s="1349"/>
      <c r="AH230" s="1349"/>
      <c r="AI230" s="1361"/>
    </row>
    <row r="231" ht="17.1" customHeight="1" spans="1:35">
      <c r="A231" s="1350"/>
      <c r="B231" s="1165"/>
      <c r="C231" s="887" t="s">
        <v>58</v>
      </c>
      <c r="D231" s="887"/>
      <c r="E231" s="887"/>
      <c r="F231" s="887"/>
      <c r="G231" s="887"/>
      <c r="H231" s="887"/>
      <c r="I231" s="887"/>
      <c r="J231" s="887"/>
      <c r="K231" s="887"/>
      <c r="X231" s="1165"/>
      <c r="Y231" s="887" t="s">
        <v>85</v>
      </c>
      <c r="Z231" s="1148"/>
      <c r="AA231" s="1148"/>
      <c r="AB231" s="1148"/>
      <c r="AC231" s="1148"/>
      <c r="AD231" s="1148"/>
      <c r="AE231" s="1148"/>
      <c r="AF231" s="1148"/>
      <c r="AG231" s="1148"/>
      <c r="AH231" s="1148"/>
      <c r="AI231" s="1148"/>
    </row>
    <row r="232" ht="17.1" customHeight="1" spans="1:35">
      <c r="A232" s="1350"/>
      <c r="B232" s="1165"/>
      <c r="C232" s="909" t="s">
        <v>60</v>
      </c>
      <c r="D232" s="909"/>
      <c r="E232" s="909"/>
      <c r="F232" s="909"/>
      <c r="G232" s="909"/>
      <c r="H232" s="909"/>
      <c r="I232" s="909"/>
      <c r="J232" s="909"/>
      <c r="K232" s="909"/>
      <c r="L232" s="908"/>
      <c r="M232" s="908"/>
      <c r="N232" s="908"/>
      <c r="O232" s="908"/>
      <c r="P232" s="908"/>
      <c r="Q232" s="908"/>
      <c r="R232" s="908"/>
      <c r="S232" s="908"/>
      <c r="T232" s="908"/>
      <c r="U232" s="908"/>
      <c r="V232" s="908"/>
      <c r="W232" s="908"/>
      <c r="X232" s="908"/>
      <c r="Y232" s="909" t="s">
        <v>61</v>
      </c>
      <c r="Z232" s="1095"/>
      <c r="AA232" s="1095"/>
      <c r="AB232" s="1095"/>
      <c r="AC232" s="1095"/>
      <c r="AD232" s="1095"/>
      <c r="AE232" s="1095"/>
      <c r="AF232" s="1095"/>
      <c r="AG232" s="1095"/>
      <c r="AH232" s="1095"/>
      <c r="AI232" s="1095"/>
    </row>
    <row r="233" ht="17.1" customHeight="1" spans="3:35">
      <c r="C233" s="909"/>
      <c r="D233" s="887"/>
      <c r="E233" s="887"/>
      <c r="F233" s="887"/>
      <c r="G233" s="887"/>
      <c r="H233" s="887"/>
      <c r="I233" s="887"/>
      <c r="J233" s="887"/>
      <c r="K233" s="887"/>
      <c r="L233" s="908"/>
      <c r="M233" s="908"/>
      <c r="N233" s="908"/>
      <c r="O233" s="908"/>
      <c r="P233" s="908"/>
      <c r="Q233" s="908"/>
      <c r="R233" s="908"/>
      <c r="S233" s="908"/>
      <c r="T233" s="908"/>
      <c r="U233" s="908"/>
      <c r="V233" s="908"/>
      <c r="W233" s="908"/>
      <c r="X233" s="908"/>
      <c r="Y233" s="887"/>
      <c r="Z233" s="1095"/>
      <c r="AA233" s="1095"/>
      <c r="AB233" s="1095"/>
      <c r="AC233" s="1095"/>
      <c r="AD233" s="1095"/>
      <c r="AE233" s="1095"/>
      <c r="AF233" s="1095"/>
      <c r="AG233" s="1095"/>
      <c r="AH233" s="1095"/>
      <c r="AI233" s="1095"/>
    </row>
    <row r="234" ht="17.1" customHeight="1" spans="3:35">
      <c r="C234" s="909"/>
      <c r="D234" s="887"/>
      <c r="E234" s="887"/>
      <c r="F234" s="887"/>
      <c r="G234" s="887"/>
      <c r="H234" s="887"/>
      <c r="I234" s="887"/>
      <c r="J234" s="887"/>
      <c r="K234" s="887"/>
      <c r="L234" s="908"/>
      <c r="M234" s="908"/>
      <c r="N234" s="908"/>
      <c r="O234" s="908"/>
      <c r="P234" s="908"/>
      <c r="Q234" s="908"/>
      <c r="R234" s="908"/>
      <c r="S234" s="908"/>
      <c r="T234" s="908"/>
      <c r="U234" s="908"/>
      <c r="V234" s="908"/>
      <c r="W234" s="908"/>
      <c r="X234" s="908"/>
      <c r="Y234" s="887"/>
      <c r="Z234" s="1095"/>
      <c r="AA234" s="1095"/>
      <c r="AB234" s="1095"/>
      <c r="AC234" s="1095"/>
      <c r="AD234" s="1095"/>
      <c r="AE234" s="1095"/>
      <c r="AF234" s="1095"/>
      <c r="AG234" s="1095"/>
      <c r="AH234" s="1095"/>
      <c r="AI234" s="1095"/>
    </row>
    <row r="235" ht="17.1" customHeight="1" spans="3:35">
      <c r="C235" s="909"/>
      <c r="D235" s="887"/>
      <c r="E235" s="887"/>
      <c r="F235" s="887"/>
      <c r="G235" s="887"/>
      <c r="H235" s="887"/>
      <c r="I235" s="887"/>
      <c r="J235" s="887"/>
      <c r="K235" s="887"/>
      <c r="L235" s="908"/>
      <c r="M235" s="908"/>
      <c r="N235" s="908"/>
      <c r="O235" s="908"/>
      <c r="P235" s="908"/>
      <c r="Q235" s="908"/>
      <c r="R235" s="908"/>
      <c r="S235" s="908"/>
      <c r="T235" s="908"/>
      <c r="U235" s="908"/>
      <c r="V235" s="908"/>
      <c r="W235" s="908"/>
      <c r="X235" s="908"/>
      <c r="Y235" s="887"/>
      <c r="Z235" s="1095"/>
      <c r="AA235" s="1095"/>
      <c r="AB235" s="1095"/>
      <c r="AC235" s="1095"/>
      <c r="AD235" s="1095"/>
      <c r="AE235" s="1095"/>
      <c r="AF235" s="1095"/>
      <c r="AG235" s="1095"/>
      <c r="AH235" s="1095"/>
      <c r="AI235" s="1095"/>
    </row>
    <row r="236" ht="18.75" customHeight="1" spans="3:35">
      <c r="C236" s="876" t="s">
        <v>62</v>
      </c>
      <c r="D236" s="876"/>
      <c r="E236" s="876"/>
      <c r="F236" s="876"/>
      <c r="G236" s="876"/>
      <c r="H236" s="876"/>
      <c r="I236" s="876"/>
      <c r="J236" s="876"/>
      <c r="K236" s="876"/>
      <c r="L236" s="1354"/>
      <c r="M236" s="1354"/>
      <c r="N236" s="1354"/>
      <c r="O236" s="1354"/>
      <c r="P236" s="1354"/>
      <c r="Q236" s="1354"/>
      <c r="R236" s="1354"/>
      <c r="S236" s="1354"/>
      <c r="T236" s="1354"/>
      <c r="U236" s="1354"/>
      <c r="V236" s="1354"/>
      <c r="W236" s="1354"/>
      <c r="X236" s="1354"/>
      <c r="Y236" s="1194" t="s">
        <v>63</v>
      </c>
      <c r="Z236" s="1166"/>
      <c r="AA236" s="1166"/>
      <c r="AB236" s="1166"/>
      <c r="AC236" s="1166"/>
      <c r="AD236" s="1166"/>
      <c r="AE236" s="1166"/>
      <c r="AF236" s="1166"/>
      <c r="AG236" s="1194"/>
      <c r="AH236" s="1194"/>
      <c r="AI236" s="1095"/>
    </row>
    <row r="237" ht="17.1" customHeight="1" spans="3:35">
      <c r="C237" s="876" t="s">
        <v>64</v>
      </c>
      <c r="D237" s="1352"/>
      <c r="E237" s="1352"/>
      <c r="F237" s="1352"/>
      <c r="G237" s="1352"/>
      <c r="H237" s="1352"/>
      <c r="I237" s="1352"/>
      <c r="J237" s="1352"/>
      <c r="K237" s="1352"/>
      <c r="L237" s="908"/>
      <c r="M237" s="908"/>
      <c r="N237" s="908"/>
      <c r="O237" s="908"/>
      <c r="P237" s="908"/>
      <c r="Q237" s="908"/>
      <c r="R237" s="908"/>
      <c r="S237" s="908"/>
      <c r="T237" s="908"/>
      <c r="U237" s="908"/>
      <c r="V237" s="908"/>
      <c r="W237" s="908"/>
      <c r="X237" s="908"/>
      <c r="Y237" s="1046" t="s">
        <v>65</v>
      </c>
      <c r="Z237" s="1095"/>
      <c r="AA237" s="1095"/>
      <c r="AB237" s="1095"/>
      <c r="AC237" s="1095"/>
      <c r="AD237" s="1095"/>
      <c r="AE237" s="1095"/>
      <c r="AF237" s="1095"/>
      <c r="AG237" s="1095"/>
      <c r="AH237" s="1095"/>
      <c r="AI237" s="1095"/>
    </row>
    <row r="238" ht="17.1" customHeight="1" spans="3:35">
      <c r="C238" s="909"/>
      <c r="D238" s="1352"/>
      <c r="E238" s="1352"/>
      <c r="F238" s="1352"/>
      <c r="G238" s="1352"/>
      <c r="H238" s="1352"/>
      <c r="I238" s="1352"/>
      <c r="J238" s="1352"/>
      <c r="K238" s="1352"/>
      <c r="L238" s="908"/>
      <c r="M238" s="908"/>
      <c r="N238" s="908"/>
      <c r="O238" s="908"/>
      <c r="P238" s="908"/>
      <c r="Q238" s="908"/>
      <c r="R238" s="908"/>
      <c r="S238" s="908"/>
      <c r="T238" s="908"/>
      <c r="U238" s="908"/>
      <c r="V238" s="908"/>
      <c r="W238" s="908"/>
      <c r="X238" s="908"/>
      <c r="Y238" s="1046"/>
      <c r="Z238" s="1095"/>
      <c r="AA238" s="1095"/>
      <c r="AB238" s="1095"/>
      <c r="AC238" s="1095"/>
      <c r="AD238" s="1095"/>
      <c r="AE238" s="1095"/>
      <c r="AF238" s="1095"/>
      <c r="AG238" s="1095"/>
      <c r="AH238" s="1095"/>
      <c r="AI238" s="1095"/>
    </row>
    <row r="239" ht="17.1" customHeight="1" spans="3:35">
      <c r="C239" s="909"/>
      <c r="D239" s="1352"/>
      <c r="E239" s="1352"/>
      <c r="F239" s="1352"/>
      <c r="G239" s="1352"/>
      <c r="H239" s="1352"/>
      <c r="I239" s="1352"/>
      <c r="J239" s="1352"/>
      <c r="K239" s="1352"/>
      <c r="L239" s="908"/>
      <c r="M239" s="908"/>
      <c r="N239" s="908"/>
      <c r="O239" s="908"/>
      <c r="P239" s="908"/>
      <c r="Q239" s="908"/>
      <c r="R239" s="908"/>
      <c r="S239" s="908"/>
      <c r="T239" s="908"/>
      <c r="U239" s="908"/>
      <c r="V239" s="908"/>
      <c r="W239" s="908"/>
      <c r="X239" s="908"/>
      <c r="Y239" s="1046"/>
      <c r="Z239" s="1095"/>
      <c r="AA239" s="1095"/>
      <c r="AB239" s="1095"/>
      <c r="AC239" s="1095"/>
      <c r="AD239" s="1095"/>
      <c r="AE239" s="1095"/>
      <c r="AF239" s="1095"/>
      <c r="AG239" s="1095"/>
      <c r="AH239" s="1095"/>
      <c r="AI239" s="1095"/>
    </row>
    <row r="240" ht="17.1" customHeight="1" spans="3:35">
      <c r="C240" s="909"/>
      <c r="D240" s="1352"/>
      <c r="E240" s="1352"/>
      <c r="F240" s="1352"/>
      <c r="G240" s="1352"/>
      <c r="H240" s="1352"/>
      <c r="I240" s="1352"/>
      <c r="J240" s="1352"/>
      <c r="K240" s="1352"/>
      <c r="L240" s="908"/>
      <c r="M240" s="908"/>
      <c r="N240" s="908"/>
      <c r="O240" s="908"/>
      <c r="P240" s="908"/>
      <c r="Q240" s="908"/>
      <c r="R240" s="908"/>
      <c r="S240" s="908"/>
      <c r="T240" s="908"/>
      <c r="U240" s="908"/>
      <c r="V240" s="908"/>
      <c r="W240" s="908"/>
      <c r="X240" s="908"/>
      <c r="Y240" s="1046"/>
      <c r="Z240" s="1095"/>
      <c r="AA240" s="1095"/>
      <c r="AB240" s="1095"/>
      <c r="AC240" s="1095"/>
      <c r="AD240" s="1095"/>
      <c r="AE240" s="1095"/>
      <c r="AF240" s="1095"/>
      <c r="AG240" s="1095"/>
      <c r="AH240" s="1095"/>
      <c r="AI240" s="1095"/>
    </row>
    <row r="241" ht="17.1" customHeight="1" spans="3:35">
      <c r="C241" s="909"/>
      <c r="D241" s="1352"/>
      <c r="E241" s="1352"/>
      <c r="F241" s="1352"/>
      <c r="G241" s="1352"/>
      <c r="H241" s="1352"/>
      <c r="I241" s="1352"/>
      <c r="J241" s="1352"/>
      <c r="K241" s="1352"/>
      <c r="L241" s="908"/>
      <c r="M241" s="908"/>
      <c r="N241" s="908"/>
      <c r="O241" s="908"/>
      <c r="P241" s="908"/>
      <c r="Q241" s="908"/>
      <c r="R241" s="908"/>
      <c r="S241" s="908"/>
      <c r="T241" s="908"/>
      <c r="U241" s="908"/>
      <c r="V241" s="908"/>
      <c r="W241" s="908"/>
      <c r="X241" s="908"/>
      <c r="Y241" s="1046"/>
      <c r="Z241" s="1095"/>
      <c r="AA241" s="1095"/>
      <c r="AB241" s="1095"/>
      <c r="AC241" s="1095"/>
      <c r="AD241" s="1095"/>
      <c r="AE241" s="1095"/>
      <c r="AF241" s="1095"/>
      <c r="AG241" s="1095"/>
      <c r="AH241" s="1095"/>
      <c r="AI241" s="1095"/>
    </row>
    <row r="242" ht="17.1" customHeight="1" spans="3:35">
      <c r="C242" s="909"/>
      <c r="D242" s="1352"/>
      <c r="E242" s="1352"/>
      <c r="F242" s="1352"/>
      <c r="G242" s="1352"/>
      <c r="H242" s="1352"/>
      <c r="I242" s="1352"/>
      <c r="J242" s="1352"/>
      <c r="K242" s="1352"/>
      <c r="L242" s="908"/>
      <c r="M242" s="908"/>
      <c r="N242" s="908"/>
      <c r="O242" s="908"/>
      <c r="P242" s="908"/>
      <c r="Q242" s="908"/>
      <c r="R242" s="908"/>
      <c r="S242" s="908"/>
      <c r="T242" s="908"/>
      <c r="U242" s="908"/>
      <c r="V242" s="908"/>
      <c r="W242" s="908"/>
      <c r="X242" s="908"/>
      <c r="Y242" s="1046"/>
      <c r="Z242" s="1095"/>
      <c r="AA242" s="1095"/>
      <c r="AB242" s="1095"/>
      <c r="AC242" s="1095"/>
      <c r="AD242" s="1095"/>
      <c r="AE242" s="1095"/>
      <c r="AF242" s="1095"/>
      <c r="AG242" s="1095"/>
      <c r="AH242" s="1095"/>
      <c r="AI242" s="1095"/>
    </row>
    <row r="243" s="746" customFormat="1" ht="15" spans="1:43">
      <c r="A243" s="1198" t="s">
        <v>0</v>
      </c>
      <c r="B243" s="1198"/>
      <c r="C243" s="1198"/>
      <c r="D243" s="1198"/>
      <c r="E243" s="1198"/>
      <c r="F243" s="1198"/>
      <c r="G243" s="1198"/>
      <c r="H243" s="1198"/>
      <c r="I243" s="1198"/>
      <c r="J243" s="1198"/>
      <c r="K243" s="1198"/>
      <c r="L243" s="1198"/>
      <c r="M243" s="1198"/>
      <c r="N243" s="1198"/>
      <c r="O243" s="1198"/>
      <c r="P243" s="1198"/>
      <c r="Q243" s="1198"/>
      <c r="R243" s="1198"/>
      <c r="S243" s="1198"/>
      <c r="T243" s="1198"/>
      <c r="U243" s="1198"/>
      <c r="V243" s="1198"/>
      <c r="W243" s="1198"/>
      <c r="X243" s="1198"/>
      <c r="Y243" s="1198"/>
      <c r="Z243" s="1198"/>
      <c r="AA243" s="1198"/>
      <c r="AB243" s="1198"/>
      <c r="AC243" s="1198"/>
      <c r="AD243" s="1198"/>
      <c r="AE243" s="1198"/>
      <c r="AF243" s="1198"/>
      <c r="AG243" s="1198"/>
      <c r="AH243" s="1198"/>
      <c r="AI243" s="1198"/>
      <c r="AJ243" s="1086"/>
      <c r="AK243" s="1086"/>
      <c r="AL243" s="1086"/>
      <c r="AM243" s="1086"/>
      <c r="AN243" s="1086"/>
      <c r="AO243" s="1086"/>
      <c r="AP243" s="1086"/>
      <c r="AQ243" s="1086"/>
    </row>
    <row r="244" s="746" customFormat="1" ht="15" spans="1:43">
      <c r="A244" s="1198" t="s">
        <v>86</v>
      </c>
      <c r="B244" s="1198"/>
      <c r="C244" s="1198"/>
      <c r="D244" s="1198"/>
      <c r="E244" s="1198"/>
      <c r="F244" s="1198"/>
      <c r="G244" s="1198"/>
      <c r="H244" s="1198"/>
      <c r="I244" s="1198"/>
      <c r="J244" s="1198"/>
      <c r="K244" s="1198"/>
      <c r="L244" s="1198"/>
      <c r="M244" s="1198"/>
      <c r="N244" s="1198"/>
      <c r="O244" s="1198"/>
      <c r="P244" s="1198"/>
      <c r="Q244" s="1198"/>
      <c r="R244" s="1198"/>
      <c r="S244" s="1198"/>
      <c r="T244" s="1198"/>
      <c r="U244" s="1198"/>
      <c r="V244" s="1198"/>
      <c r="W244" s="1198"/>
      <c r="X244" s="1198"/>
      <c r="Y244" s="1198"/>
      <c r="Z244" s="1198"/>
      <c r="AA244" s="1198"/>
      <c r="AB244" s="1198"/>
      <c r="AC244" s="1198"/>
      <c r="AD244" s="1198"/>
      <c r="AE244" s="1198"/>
      <c r="AF244" s="1198"/>
      <c r="AG244" s="1198"/>
      <c r="AH244" s="1198"/>
      <c r="AI244" s="1198"/>
      <c r="AJ244" s="1086"/>
      <c r="AK244" s="1086"/>
      <c r="AL244" s="1086"/>
      <c r="AM244" s="1086"/>
      <c r="AN244" s="1086"/>
      <c r="AO244" s="1086"/>
      <c r="AP244" s="1086"/>
      <c r="AQ244" s="1086"/>
    </row>
    <row r="245" ht="13.5" spans="1:35">
      <c r="A245" s="1335"/>
      <c r="B245" s="1335"/>
      <c r="C245" s="1335"/>
      <c r="D245" s="1335"/>
      <c r="E245" s="1335"/>
      <c r="F245" s="1335"/>
      <c r="G245" s="1335"/>
      <c r="H245" s="1335"/>
      <c r="I245" s="1335"/>
      <c r="J245" s="1335"/>
      <c r="K245" s="1335"/>
      <c r="L245" s="1335"/>
      <c r="M245" s="1335"/>
      <c r="N245" s="1335"/>
      <c r="O245" s="1335"/>
      <c r="P245" s="1335"/>
      <c r="Q245" s="1335"/>
      <c r="R245" s="1335"/>
      <c r="S245" s="1335"/>
      <c r="T245" s="1335"/>
      <c r="U245" s="1335"/>
      <c r="V245" s="1335"/>
      <c r="W245" s="1335"/>
      <c r="X245" s="1335"/>
      <c r="Y245" s="1335"/>
      <c r="Z245" s="1335"/>
      <c r="AA245" s="1335"/>
      <c r="AB245" s="1335"/>
      <c r="AC245" s="1335"/>
      <c r="AD245" s="1335"/>
      <c r="AE245" s="1335"/>
      <c r="AF245" s="1335"/>
      <c r="AG245" s="1335"/>
      <c r="AH245" s="1335"/>
      <c r="AI245" s="1335" t="s">
        <v>2</v>
      </c>
    </row>
    <row r="246" s="1333" customFormat="1" ht="17.1" customHeight="1" spans="1:35">
      <c r="A246" s="1110" t="s">
        <v>3</v>
      </c>
      <c r="B246" s="1111" t="s">
        <v>4</v>
      </c>
      <c r="C246" s="1112" t="s">
        <v>5</v>
      </c>
      <c r="D246" s="1113"/>
      <c r="E246" s="1113"/>
      <c r="F246" s="1113"/>
      <c r="G246" s="1113"/>
      <c r="H246" s="1113"/>
      <c r="I246" s="1113"/>
      <c r="J246" s="1113"/>
      <c r="K246" s="1113"/>
      <c r="L246" s="1113"/>
      <c r="M246" s="1113"/>
      <c r="N246" s="1113"/>
      <c r="O246" s="1113"/>
      <c r="P246" s="1113"/>
      <c r="Q246" s="1113"/>
      <c r="R246" s="1113"/>
      <c r="S246" s="1113"/>
      <c r="T246" s="1113"/>
      <c r="U246" s="1113"/>
      <c r="V246" s="1113"/>
      <c r="W246" s="1113"/>
      <c r="X246" s="1113"/>
      <c r="Y246" s="1142"/>
      <c r="Z246" s="1144" t="s">
        <v>6</v>
      </c>
      <c r="AA246" s="1144" t="s">
        <v>7</v>
      </c>
      <c r="AB246" s="1144" t="s">
        <v>8</v>
      </c>
      <c r="AC246" s="1144" t="s">
        <v>9</v>
      </c>
      <c r="AD246" s="1144" t="s">
        <v>10</v>
      </c>
      <c r="AE246" s="1144" t="s">
        <v>11</v>
      </c>
      <c r="AF246" s="1144" t="s">
        <v>12</v>
      </c>
      <c r="AG246" s="1144" t="s">
        <v>13</v>
      </c>
      <c r="AH246" s="1144" t="s">
        <v>14</v>
      </c>
      <c r="AI246" s="1150" t="s">
        <v>15</v>
      </c>
    </row>
    <row r="247" s="1333" customFormat="1" ht="151.5" customHeight="1" spans="1:35">
      <c r="A247" s="1114"/>
      <c r="B247" s="1115"/>
      <c r="C247" s="1116" t="s">
        <v>16</v>
      </c>
      <c r="D247" s="1117" t="s">
        <v>17</v>
      </c>
      <c r="E247" s="1117" t="s">
        <v>18</v>
      </c>
      <c r="F247" s="1117" t="s">
        <v>19</v>
      </c>
      <c r="G247" s="1117" t="s">
        <v>20</v>
      </c>
      <c r="H247" s="1117" t="s">
        <v>21</v>
      </c>
      <c r="I247" s="1117" t="s">
        <v>22</v>
      </c>
      <c r="J247" s="1117" t="s">
        <v>23</v>
      </c>
      <c r="K247" s="1117" t="s">
        <v>24</v>
      </c>
      <c r="L247" s="1117" t="s">
        <v>25</v>
      </c>
      <c r="M247" s="1117" t="s">
        <v>26</v>
      </c>
      <c r="N247" s="1117" t="s">
        <v>27</v>
      </c>
      <c r="O247" s="1117" t="s">
        <v>28</v>
      </c>
      <c r="P247" s="1117" t="s">
        <v>29</v>
      </c>
      <c r="Q247" s="1117" t="s">
        <v>30</v>
      </c>
      <c r="R247" s="1117" t="s">
        <v>31</v>
      </c>
      <c r="S247" s="1117" t="s">
        <v>32</v>
      </c>
      <c r="T247" s="1117" t="s">
        <v>33</v>
      </c>
      <c r="U247" s="1117" t="s">
        <v>34</v>
      </c>
      <c r="V247" s="1117" t="s">
        <v>35</v>
      </c>
      <c r="W247" s="1117" t="s">
        <v>36</v>
      </c>
      <c r="X247" s="1117" t="s">
        <v>37</v>
      </c>
      <c r="Y247" s="1117" t="s">
        <v>38</v>
      </c>
      <c r="Z247" s="1146"/>
      <c r="AA247" s="1146"/>
      <c r="AB247" s="1146"/>
      <c r="AC247" s="1146"/>
      <c r="AD247" s="1146"/>
      <c r="AE247" s="1146"/>
      <c r="AF247" s="1146"/>
      <c r="AG247" s="1146"/>
      <c r="AH247" s="1146"/>
      <c r="AI247" s="1151"/>
    </row>
    <row r="248" s="1334" customFormat="1" ht="17.1" customHeight="1" spans="1:35">
      <c r="A248" s="1336">
        <v>1</v>
      </c>
      <c r="B248" s="1337">
        <v>2</v>
      </c>
      <c r="C248" s="1337">
        <v>3</v>
      </c>
      <c r="D248" s="1337">
        <v>4</v>
      </c>
      <c r="E248" s="1337">
        <v>5</v>
      </c>
      <c r="F248" s="1337">
        <v>6</v>
      </c>
      <c r="G248" s="1337">
        <v>7</v>
      </c>
      <c r="H248" s="1337"/>
      <c r="I248" s="1337">
        <v>9</v>
      </c>
      <c r="J248" s="1337">
        <v>10</v>
      </c>
      <c r="K248" s="1337">
        <v>11</v>
      </c>
      <c r="L248" s="1337">
        <v>12</v>
      </c>
      <c r="M248" s="1337">
        <v>13</v>
      </c>
      <c r="N248" s="1337">
        <v>14</v>
      </c>
      <c r="O248" s="1337">
        <v>15</v>
      </c>
      <c r="P248" s="1337">
        <v>16</v>
      </c>
      <c r="Q248" s="1337">
        <v>17</v>
      </c>
      <c r="R248" s="1337">
        <v>18</v>
      </c>
      <c r="S248" s="1337">
        <v>19</v>
      </c>
      <c r="T248" s="1337">
        <v>20</v>
      </c>
      <c r="U248" s="1337">
        <v>21</v>
      </c>
      <c r="V248" s="1337">
        <v>22</v>
      </c>
      <c r="W248" s="1337">
        <v>23</v>
      </c>
      <c r="X248" s="1337">
        <v>24</v>
      </c>
      <c r="Y248" s="1337">
        <v>25</v>
      </c>
      <c r="Z248" s="1337">
        <v>26</v>
      </c>
      <c r="AA248" s="1337">
        <v>27</v>
      </c>
      <c r="AB248" s="1337">
        <v>28</v>
      </c>
      <c r="AC248" s="1337">
        <v>29</v>
      </c>
      <c r="AD248" s="1337">
        <v>30</v>
      </c>
      <c r="AE248" s="1337">
        <v>31</v>
      </c>
      <c r="AF248" s="1337">
        <v>32</v>
      </c>
      <c r="AG248" s="1337">
        <v>33</v>
      </c>
      <c r="AH248" s="1356">
        <v>34</v>
      </c>
      <c r="AI248" s="1357">
        <v>35</v>
      </c>
    </row>
    <row r="249" ht="17.1" customHeight="1" spans="1:35">
      <c r="A249" s="1338">
        <v>1</v>
      </c>
      <c r="B249" s="1339" t="s">
        <v>39</v>
      </c>
      <c r="C249" s="1376"/>
      <c r="D249" s="1376"/>
      <c r="E249" s="1376"/>
      <c r="F249" s="1376"/>
      <c r="G249" s="1376"/>
      <c r="H249" s="1376"/>
      <c r="I249" s="1376"/>
      <c r="J249" s="1376"/>
      <c r="K249" s="1376"/>
      <c r="L249" s="1376"/>
      <c r="M249" s="1376"/>
      <c r="N249" s="1376"/>
      <c r="O249" s="1376"/>
      <c r="P249" s="1376"/>
      <c r="Q249" s="1376"/>
      <c r="R249" s="1376"/>
      <c r="S249" s="1376"/>
      <c r="T249" s="1376"/>
      <c r="U249" s="1376"/>
      <c r="V249" s="1376"/>
      <c r="W249" s="1376"/>
      <c r="X249" s="1376"/>
      <c r="Y249" s="1376"/>
      <c r="Z249" s="1376"/>
      <c r="AA249" s="1376"/>
      <c r="AB249" s="1376"/>
      <c r="AC249" s="1376"/>
      <c r="AD249" s="1376"/>
      <c r="AE249" s="1376"/>
      <c r="AF249" s="1376"/>
      <c r="AG249" s="1376"/>
      <c r="AH249" s="1358">
        <f t="shared" ref="AH249:AH266" si="14">SUM(C249:AG249)</f>
        <v>0</v>
      </c>
      <c r="AI249" s="1362"/>
    </row>
    <row r="250" ht="17.1" customHeight="1" spans="1:35">
      <c r="A250" s="1338">
        <v>2</v>
      </c>
      <c r="B250" s="1339" t="s">
        <v>40</v>
      </c>
      <c r="C250" s="1376"/>
      <c r="D250" s="1376"/>
      <c r="E250" s="1376"/>
      <c r="F250" s="1376"/>
      <c r="G250" s="1376"/>
      <c r="H250" s="1376"/>
      <c r="I250" s="1376"/>
      <c r="J250" s="1376"/>
      <c r="K250" s="1376"/>
      <c r="L250" s="1376"/>
      <c r="M250" s="1376"/>
      <c r="N250" s="1376"/>
      <c r="O250" s="1376"/>
      <c r="P250" s="1376"/>
      <c r="Q250" s="1376"/>
      <c r="R250" s="1376"/>
      <c r="S250" s="1376"/>
      <c r="T250" s="1376"/>
      <c r="U250" s="1376"/>
      <c r="V250" s="1376"/>
      <c r="W250" s="1376"/>
      <c r="X250" s="1376"/>
      <c r="Y250" s="1376"/>
      <c r="Z250" s="1376"/>
      <c r="AA250" s="1376"/>
      <c r="AB250" s="1376"/>
      <c r="AC250" s="1376"/>
      <c r="AD250" s="1376"/>
      <c r="AE250" s="1376"/>
      <c r="AF250" s="1376"/>
      <c r="AG250" s="1376"/>
      <c r="AH250" s="1358">
        <f t="shared" si="14"/>
        <v>0</v>
      </c>
      <c r="AI250" s="1363"/>
    </row>
    <row r="251" ht="17.1" customHeight="1" spans="1:35">
      <c r="A251" s="1338">
        <v>3</v>
      </c>
      <c r="B251" s="1339" t="s">
        <v>41</v>
      </c>
      <c r="C251" s="1376"/>
      <c r="D251" s="1376"/>
      <c r="E251" s="1376"/>
      <c r="F251" s="1376"/>
      <c r="G251" s="1376"/>
      <c r="H251" s="1376"/>
      <c r="I251" s="1376">
        <v>1</v>
      </c>
      <c r="J251" s="1376"/>
      <c r="K251" s="1376"/>
      <c r="L251" s="1376"/>
      <c r="M251" s="1376"/>
      <c r="N251" s="1376"/>
      <c r="O251" s="1376"/>
      <c r="P251" s="1376"/>
      <c r="Q251" s="1376"/>
      <c r="R251" s="1376"/>
      <c r="S251" s="1376"/>
      <c r="T251" s="1376"/>
      <c r="U251" s="1376"/>
      <c r="V251" s="1376"/>
      <c r="W251" s="1376"/>
      <c r="X251" s="1376"/>
      <c r="Y251" s="1376"/>
      <c r="Z251" s="1376"/>
      <c r="AA251" s="1376"/>
      <c r="AB251" s="1376"/>
      <c r="AC251" s="1376"/>
      <c r="AD251" s="1376"/>
      <c r="AE251" s="1376"/>
      <c r="AF251" s="1376"/>
      <c r="AG251" s="1376"/>
      <c r="AH251" s="1358">
        <f t="shared" si="14"/>
        <v>1</v>
      </c>
      <c r="AI251" s="1363"/>
    </row>
    <row r="252" ht="17.1" customHeight="1" spans="1:35">
      <c r="A252" s="1338">
        <v>4</v>
      </c>
      <c r="B252" s="1339" t="s">
        <v>42</v>
      </c>
      <c r="C252" s="1376"/>
      <c r="D252" s="1376"/>
      <c r="E252" s="1376"/>
      <c r="F252" s="1376"/>
      <c r="G252" s="1376"/>
      <c r="H252" s="1376"/>
      <c r="I252" s="1376"/>
      <c r="J252" s="1376">
        <v>1</v>
      </c>
      <c r="K252" s="1376"/>
      <c r="L252" s="1376"/>
      <c r="M252" s="1376"/>
      <c r="N252" s="1376"/>
      <c r="O252" s="1376"/>
      <c r="P252" s="1376"/>
      <c r="Q252" s="1376"/>
      <c r="R252" s="1376"/>
      <c r="S252" s="1376"/>
      <c r="T252" s="1376"/>
      <c r="U252" s="1376"/>
      <c r="V252" s="1376"/>
      <c r="W252" s="1376"/>
      <c r="X252" s="1376"/>
      <c r="Y252" s="1376"/>
      <c r="Z252" s="1376"/>
      <c r="AA252" s="1376"/>
      <c r="AB252" s="1376"/>
      <c r="AC252" s="1376"/>
      <c r="AD252" s="1376"/>
      <c r="AE252" s="1376"/>
      <c r="AF252" s="1376"/>
      <c r="AG252" s="1376"/>
      <c r="AH252" s="1358">
        <f t="shared" si="14"/>
        <v>1</v>
      </c>
      <c r="AI252" s="1363"/>
    </row>
    <row r="253" ht="17.1" customHeight="1" spans="1:35">
      <c r="A253" s="1338">
        <v>5</v>
      </c>
      <c r="B253" s="1339" t="s">
        <v>43</v>
      </c>
      <c r="C253" s="1376"/>
      <c r="D253" s="1376"/>
      <c r="E253" s="1376"/>
      <c r="F253" s="1376"/>
      <c r="G253" s="1376"/>
      <c r="H253" s="1376"/>
      <c r="I253" s="1376"/>
      <c r="J253" s="1376"/>
      <c r="K253" s="1376"/>
      <c r="L253" s="1376"/>
      <c r="M253" s="1376"/>
      <c r="N253" s="1376"/>
      <c r="O253" s="1376"/>
      <c r="P253" s="1376"/>
      <c r="Q253" s="1376"/>
      <c r="R253" s="1376"/>
      <c r="S253" s="1376"/>
      <c r="T253" s="1376"/>
      <c r="U253" s="1376"/>
      <c r="V253" s="1376"/>
      <c r="W253" s="1376"/>
      <c r="X253" s="1376"/>
      <c r="Y253" s="1376"/>
      <c r="Z253" s="1376"/>
      <c r="AA253" s="1376"/>
      <c r="AB253" s="1376"/>
      <c r="AC253" s="1376"/>
      <c r="AD253" s="1376"/>
      <c r="AE253" s="1376"/>
      <c r="AF253" s="1376"/>
      <c r="AG253" s="1376"/>
      <c r="AH253" s="1358">
        <f t="shared" si="14"/>
        <v>0</v>
      </c>
      <c r="AI253" s="1363"/>
    </row>
    <row r="254" ht="17.1" customHeight="1" spans="1:35">
      <c r="A254" s="1338">
        <v>6</v>
      </c>
      <c r="B254" s="1339" t="s">
        <v>44</v>
      </c>
      <c r="C254" s="1376"/>
      <c r="D254" s="1376"/>
      <c r="E254" s="1376"/>
      <c r="F254" s="1376"/>
      <c r="G254" s="1376"/>
      <c r="H254" s="1376"/>
      <c r="I254" s="1376"/>
      <c r="J254" s="1376"/>
      <c r="K254" s="1376"/>
      <c r="L254" s="1376"/>
      <c r="M254" s="1376"/>
      <c r="N254" s="1376"/>
      <c r="O254" s="1376"/>
      <c r="P254" s="1376"/>
      <c r="Q254" s="1376"/>
      <c r="R254" s="1376"/>
      <c r="S254" s="1376"/>
      <c r="T254" s="1376"/>
      <c r="U254" s="1376"/>
      <c r="V254" s="1376"/>
      <c r="W254" s="1376"/>
      <c r="X254" s="1376"/>
      <c r="Y254" s="1376"/>
      <c r="Z254" s="1376"/>
      <c r="AA254" s="1376"/>
      <c r="AB254" s="1376"/>
      <c r="AC254" s="1376"/>
      <c r="AD254" s="1376"/>
      <c r="AE254" s="1376"/>
      <c r="AF254" s="1376"/>
      <c r="AG254" s="1376"/>
      <c r="AH254" s="1358">
        <f t="shared" si="14"/>
        <v>0</v>
      </c>
      <c r="AI254" s="1363"/>
    </row>
    <row r="255" ht="17.1" customHeight="1" spans="1:35">
      <c r="A255" s="1338">
        <v>7</v>
      </c>
      <c r="B255" s="1339" t="s">
        <v>45</v>
      </c>
      <c r="C255" s="1376"/>
      <c r="D255" s="1376"/>
      <c r="E255" s="1376"/>
      <c r="F255" s="1376"/>
      <c r="G255" s="1376"/>
      <c r="H255" s="1376">
        <v>1</v>
      </c>
      <c r="I255" s="1376"/>
      <c r="J255" s="1376"/>
      <c r="K255" s="1376"/>
      <c r="L255" s="1376"/>
      <c r="M255" s="1376"/>
      <c r="N255" s="1376"/>
      <c r="O255" s="1376"/>
      <c r="P255" s="1376"/>
      <c r="Q255" s="1376"/>
      <c r="R255" s="1376"/>
      <c r="S255" s="1376"/>
      <c r="T255" s="1376"/>
      <c r="U255" s="1376"/>
      <c r="V255" s="1376"/>
      <c r="W255" s="1376"/>
      <c r="X255" s="1376"/>
      <c r="Y255" s="1376"/>
      <c r="Z255" s="1376"/>
      <c r="AA255" s="1376"/>
      <c r="AB255" s="1376"/>
      <c r="AC255" s="1376"/>
      <c r="AD255" s="1376"/>
      <c r="AE255" s="1376"/>
      <c r="AF255" s="1376"/>
      <c r="AG255" s="1376"/>
      <c r="AH255" s="1358">
        <f t="shared" si="14"/>
        <v>1</v>
      </c>
      <c r="AI255" s="1363"/>
    </row>
    <row r="256" ht="17.1" customHeight="1" spans="1:35">
      <c r="A256" s="1338">
        <v>8</v>
      </c>
      <c r="B256" s="1339" t="s">
        <v>46</v>
      </c>
      <c r="C256" s="1376"/>
      <c r="D256" s="1376"/>
      <c r="E256" s="1376"/>
      <c r="F256" s="1376"/>
      <c r="G256" s="1376"/>
      <c r="H256" s="1376"/>
      <c r="I256" s="1376"/>
      <c r="J256" s="1376"/>
      <c r="K256" s="1376"/>
      <c r="L256" s="1376"/>
      <c r="M256" s="1376"/>
      <c r="N256" s="1376"/>
      <c r="O256" s="1376"/>
      <c r="P256" s="1376"/>
      <c r="Q256" s="1376"/>
      <c r="R256" s="1376"/>
      <c r="S256" s="1376"/>
      <c r="T256" s="1376"/>
      <c r="U256" s="1376"/>
      <c r="V256" s="1376"/>
      <c r="W256" s="1376"/>
      <c r="X256" s="1376"/>
      <c r="Y256" s="1376"/>
      <c r="Z256" s="1376"/>
      <c r="AA256" s="1376"/>
      <c r="AB256" s="1376"/>
      <c r="AC256" s="1376"/>
      <c r="AD256" s="1376"/>
      <c r="AE256" s="1376"/>
      <c r="AF256" s="1376"/>
      <c r="AG256" s="1376"/>
      <c r="AH256" s="1358">
        <f t="shared" si="14"/>
        <v>0</v>
      </c>
      <c r="AI256" s="1363"/>
    </row>
    <row r="257" ht="17.1" customHeight="1" spans="1:35">
      <c r="A257" s="1338">
        <v>9</v>
      </c>
      <c r="B257" s="1339" t="s">
        <v>47</v>
      </c>
      <c r="C257" s="1376"/>
      <c r="D257" s="1376"/>
      <c r="E257" s="1376"/>
      <c r="F257" s="1376"/>
      <c r="G257" s="1376"/>
      <c r="H257" s="1376"/>
      <c r="I257" s="1376"/>
      <c r="J257" s="1376"/>
      <c r="K257" s="1376"/>
      <c r="L257" s="1376"/>
      <c r="M257" s="1376"/>
      <c r="N257" s="1376"/>
      <c r="O257" s="1376"/>
      <c r="P257" s="1376"/>
      <c r="Q257" s="1376"/>
      <c r="R257" s="1376"/>
      <c r="S257" s="1376"/>
      <c r="T257" s="1376"/>
      <c r="U257" s="1376"/>
      <c r="V257" s="1376"/>
      <c r="W257" s="1376"/>
      <c r="X257" s="1376"/>
      <c r="Y257" s="1376"/>
      <c r="Z257" s="1376"/>
      <c r="AA257" s="1376"/>
      <c r="AB257" s="1376"/>
      <c r="AC257" s="1376"/>
      <c r="AD257" s="1376"/>
      <c r="AE257" s="1376"/>
      <c r="AF257" s="1376"/>
      <c r="AG257" s="1376"/>
      <c r="AH257" s="1358">
        <f t="shared" si="14"/>
        <v>0</v>
      </c>
      <c r="AI257" s="1363"/>
    </row>
    <row r="258" ht="17.1" customHeight="1" spans="1:35">
      <c r="A258" s="1338">
        <v>10</v>
      </c>
      <c r="B258" s="1339" t="s">
        <v>48</v>
      </c>
      <c r="C258" s="1376"/>
      <c r="D258" s="1376"/>
      <c r="E258" s="1376"/>
      <c r="F258" s="1376"/>
      <c r="G258" s="1376"/>
      <c r="H258" s="1376"/>
      <c r="I258" s="1376"/>
      <c r="J258" s="1376"/>
      <c r="K258" s="1376"/>
      <c r="L258" s="1376"/>
      <c r="M258" s="1376"/>
      <c r="N258" s="1376"/>
      <c r="O258" s="1376"/>
      <c r="P258" s="1376"/>
      <c r="Q258" s="1376"/>
      <c r="R258" s="1376"/>
      <c r="S258" s="1376"/>
      <c r="T258" s="1376"/>
      <c r="U258" s="1376"/>
      <c r="V258" s="1376"/>
      <c r="W258" s="1376"/>
      <c r="X258" s="1376"/>
      <c r="Y258" s="1376"/>
      <c r="Z258" s="1376"/>
      <c r="AA258" s="1376"/>
      <c r="AB258" s="1376"/>
      <c r="AC258" s="1376"/>
      <c r="AD258" s="1376"/>
      <c r="AE258" s="1376"/>
      <c r="AF258" s="1376"/>
      <c r="AG258" s="1376"/>
      <c r="AH258" s="1358">
        <f t="shared" si="14"/>
        <v>0</v>
      </c>
      <c r="AI258" s="1363"/>
    </row>
    <row r="259" ht="17.1" customHeight="1" spans="1:35">
      <c r="A259" s="1338">
        <v>11</v>
      </c>
      <c r="B259" s="1339" t="s">
        <v>49</v>
      </c>
      <c r="C259" s="1376"/>
      <c r="D259" s="1376"/>
      <c r="E259" s="1376"/>
      <c r="F259" s="1376"/>
      <c r="G259" s="1376"/>
      <c r="H259" s="1376"/>
      <c r="I259" s="1376"/>
      <c r="J259" s="1376"/>
      <c r="K259" s="1376"/>
      <c r="L259" s="1376"/>
      <c r="M259" s="1376"/>
      <c r="N259" s="1376"/>
      <c r="O259" s="1376"/>
      <c r="P259" s="1376"/>
      <c r="Q259" s="1376"/>
      <c r="R259" s="1376"/>
      <c r="S259" s="1376"/>
      <c r="T259" s="1376"/>
      <c r="U259" s="1376"/>
      <c r="V259" s="1376"/>
      <c r="W259" s="1376"/>
      <c r="X259" s="1376"/>
      <c r="Y259" s="1376"/>
      <c r="Z259" s="1376"/>
      <c r="AA259" s="1376"/>
      <c r="AB259" s="1376"/>
      <c r="AC259" s="1376"/>
      <c r="AD259" s="1376"/>
      <c r="AE259" s="1376"/>
      <c r="AF259" s="1376"/>
      <c r="AG259" s="1376"/>
      <c r="AH259" s="1358">
        <f t="shared" si="14"/>
        <v>0</v>
      </c>
      <c r="AI259" s="1363"/>
    </row>
    <row r="260" ht="17.1" customHeight="1" spans="1:35">
      <c r="A260" s="1338">
        <v>12</v>
      </c>
      <c r="B260" s="1339" t="s">
        <v>50</v>
      </c>
      <c r="C260" s="1376"/>
      <c r="D260" s="1376"/>
      <c r="E260" s="1376"/>
      <c r="F260" s="1376"/>
      <c r="G260" s="1376"/>
      <c r="H260" s="1376">
        <v>1</v>
      </c>
      <c r="I260" s="1376"/>
      <c r="J260" s="1376"/>
      <c r="K260" s="1376"/>
      <c r="L260" s="1376"/>
      <c r="M260" s="1376"/>
      <c r="N260" s="1376"/>
      <c r="O260" s="1376"/>
      <c r="P260" s="1376"/>
      <c r="Q260" s="1376"/>
      <c r="R260" s="1376"/>
      <c r="S260" s="1376"/>
      <c r="T260" s="1376"/>
      <c r="U260" s="1376"/>
      <c r="V260" s="1376"/>
      <c r="W260" s="1376"/>
      <c r="X260" s="1376"/>
      <c r="Y260" s="1376"/>
      <c r="Z260" s="1376"/>
      <c r="AA260" s="1376"/>
      <c r="AB260" s="1376"/>
      <c r="AC260" s="1376"/>
      <c r="AD260" s="1376"/>
      <c r="AE260" s="1376"/>
      <c r="AF260" s="1376"/>
      <c r="AG260" s="1376"/>
      <c r="AH260" s="1358">
        <f t="shared" si="14"/>
        <v>1</v>
      </c>
      <c r="AI260" s="1363"/>
    </row>
    <row r="261" ht="17.1" customHeight="1" spans="1:35">
      <c r="A261" s="1338">
        <v>13</v>
      </c>
      <c r="B261" s="1339" t="s">
        <v>51</v>
      </c>
      <c r="C261" s="1376"/>
      <c r="D261" s="1376"/>
      <c r="E261" s="1376"/>
      <c r="F261" s="1376"/>
      <c r="G261" s="1376"/>
      <c r="H261" s="1376"/>
      <c r="I261" s="1376"/>
      <c r="J261" s="1376"/>
      <c r="K261" s="1376"/>
      <c r="L261" s="1376"/>
      <c r="M261" s="1376"/>
      <c r="N261" s="1376"/>
      <c r="O261" s="1376"/>
      <c r="P261" s="1376"/>
      <c r="Q261" s="1376"/>
      <c r="R261" s="1376"/>
      <c r="S261" s="1376"/>
      <c r="T261" s="1376"/>
      <c r="U261" s="1376"/>
      <c r="V261" s="1376"/>
      <c r="W261" s="1376"/>
      <c r="X261" s="1376"/>
      <c r="Y261" s="1376"/>
      <c r="Z261" s="1376"/>
      <c r="AA261" s="1376"/>
      <c r="AB261" s="1376"/>
      <c r="AC261" s="1376"/>
      <c r="AD261" s="1376"/>
      <c r="AE261" s="1376"/>
      <c r="AF261" s="1376"/>
      <c r="AG261" s="1376"/>
      <c r="AH261" s="1358">
        <f t="shared" si="14"/>
        <v>0</v>
      </c>
      <c r="AI261" s="1363"/>
    </row>
    <row r="262" ht="17.1" customHeight="1" spans="1:35">
      <c r="A262" s="1338">
        <v>14</v>
      </c>
      <c r="B262" s="1339" t="s">
        <v>52</v>
      </c>
      <c r="C262" s="1376"/>
      <c r="D262" s="1376"/>
      <c r="E262" s="1376"/>
      <c r="F262" s="1376"/>
      <c r="G262" s="1376"/>
      <c r="H262" s="1376"/>
      <c r="I262" s="1376"/>
      <c r="J262" s="1376"/>
      <c r="K262" s="1376"/>
      <c r="L262" s="1376"/>
      <c r="M262" s="1376"/>
      <c r="N262" s="1376"/>
      <c r="O262" s="1376"/>
      <c r="P262" s="1376"/>
      <c r="Q262" s="1376"/>
      <c r="R262" s="1376"/>
      <c r="S262" s="1376"/>
      <c r="T262" s="1376"/>
      <c r="U262" s="1376"/>
      <c r="V262" s="1376"/>
      <c r="W262" s="1376"/>
      <c r="X262" s="1376"/>
      <c r="Y262" s="1376"/>
      <c r="Z262" s="1376"/>
      <c r="AA262" s="1376"/>
      <c r="AB262" s="1376"/>
      <c r="AC262" s="1376"/>
      <c r="AD262" s="1376"/>
      <c r="AE262" s="1376"/>
      <c r="AF262" s="1376"/>
      <c r="AG262" s="1376"/>
      <c r="AH262" s="1358">
        <f t="shared" si="14"/>
        <v>0</v>
      </c>
      <c r="AI262" s="1363"/>
    </row>
    <row r="263" ht="17.1" customHeight="1" spans="1:35">
      <c r="A263" s="1338">
        <v>15</v>
      </c>
      <c r="B263" s="1339" t="s">
        <v>53</v>
      </c>
      <c r="C263" s="1376"/>
      <c r="D263" s="1376"/>
      <c r="E263" s="1376"/>
      <c r="F263" s="1376"/>
      <c r="G263" s="1376"/>
      <c r="H263" s="1376"/>
      <c r="I263" s="1376"/>
      <c r="J263" s="1376"/>
      <c r="K263" s="1376"/>
      <c r="L263" s="1376"/>
      <c r="M263" s="1376"/>
      <c r="N263" s="1376"/>
      <c r="O263" s="1376"/>
      <c r="P263" s="1376"/>
      <c r="Q263" s="1376"/>
      <c r="R263" s="1376"/>
      <c r="S263" s="1376"/>
      <c r="T263" s="1376"/>
      <c r="U263" s="1376"/>
      <c r="V263" s="1376"/>
      <c r="W263" s="1376"/>
      <c r="X263" s="1376"/>
      <c r="Y263" s="1376"/>
      <c r="Z263" s="1376"/>
      <c r="AA263" s="1376"/>
      <c r="AB263" s="1376"/>
      <c r="AC263" s="1376"/>
      <c r="AD263" s="1376"/>
      <c r="AE263" s="1376"/>
      <c r="AF263" s="1376"/>
      <c r="AG263" s="1376"/>
      <c r="AH263" s="1358">
        <f t="shared" si="14"/>
        <v>0</v>
      </c>
      <c r="AI263" s="1363"/>
    </row>
    <row r="264" ht="17.1" customHeight="1" spans="1:35">
      <c r="A264" s="1341">
        <v>16</v>
      </c>
      <c r="B264" s="1339" t="s">
        <v>54</v>
      </c>
      <c r="C264" s="1376"/>
      <c r="D264" s="1376"/>
      <c r="E264" s="1376"/>
      <c r="F264" s="1376"/>
      <c r="G264" s="1376"/>
      <c r="H264" s="1376">
        <v>1</v>
      </c>
      <c r="I264" s="1376"/>
      <c r="J264" s="1376"/>
      <c r="K264" s="1376"/>
      <c r="L264" s="1376"/>
      <c r="M264" s="1376"/>
      <c r="N264" s="1376"/>
      <c r="O264" s="1376"/>
      <c r="P264" s="1376"/>
      <c r="Q264" s="1376"/>
      <c r="R264" s="1376"/>
      <c r="S264" s="1376"/>
      <c r="T264" s="1376"/>
      <c r="U264" s="1376"/>
      <c r="V264" s="1376"/>
      <c r="W264" s="1376"/>
      <c r="X264" s="1376"/>
      <c r="Y264" s="1376"/>
      <c r="Z264" s="1376"/>
      <c r="AA264" s="1376"/>
      <c r="AB264" s="1376"/>
      <c r="AC264" s="1376"/>
      <c r="AD264" s="1376"/>
      <c r="AE264" s="1376"/>
      <c r="AF264" s="1376"/>
      <c r="AG264" s="1376"/>
      <c r="AH264" s="1358">
        <f t="shared" si="14"/>
        <v>1</v>
      </c>
      <c r="AI264" s="1364"/>
    </row>
    <row r="265" ht="17.1" customHeight="1" spans="1:35">
      <c r="A265" s="1341">
        <v>17</v>
      </c>
      <c r="B265" s="1342" t="s">
        <v>55</v>
      </c>
      <c r="C265" s="1376"/>
      <c r="D265" s="1376"/>
      <c r="E265" s="1376"/>
      <c r="F265" s="1376"/>
      <c r="G265" s="1376"/>
      <c r="H265" s="1376"/>
      <c r="I265" s="1376"/>
      <c r="J265" s="1376"/>
      <c r="K265" s="1376"/>
      <c r="L265" s="1376"/>
      <c r="M265" s="1376"/>
      <c r="N265" s="1376"/>
      <c r="O265" s="1376"/>
      <c r="P265" s="1376"/>
      <c r="Q265" s="1376"/>
      <c r="R265" s="1376"/>
      <c r="S265" s="1376"/>
      <c r="T265" s="1376"/>
      <c r="U265" s="1376"/>
      <c r="V265" s="1376"/>
      <c r="W265" s="1376"/>
      <c r="X265" s="1376"/>
      <c r="Y265" s="1376"/>
      <c r="Z265" s="1376"/>
      <c r="AA265" s="1376"/>
      <c r="AB265" s="1376"/>
      <c r="AC265" s="1376"/>
      <c r="AD265" s="1376"/>
      <c r="AE265" s="1376"/>
      <c r="AF265" s="1376"/>
      <c r="AG265" s="1376"/>
      <c r="AH265" s="1358">
        <f t="shared" si="14"/>
        <v>0</v>
      </c>
      <c r="AI265" s="1364"/>
    </row>
    <row r="266" ht="17.1" customHeight="1" spans="1:35">
      <c r="A266" s="1368">
        <v>18</v>
      </c>
      <c r="B266" s="1369" t="s">
        <v>56</v>
      </c>
      <c r="C266" s="1379"/>
      <c r="D266" s="1379"/>
      <c r="E266" s="1379"/>
      <c r="F266" s="1379"/>
      <c r="G266" s="1379"/>
      <c r="H266" s="1379"/>
      <c r="I266" s="1379"/>
      <c r="J266" s="1379"/>
      <c r="K266" s="1379"/>
      <c r="L266" s="1379"/>
      <c r="M266" s="1379"/>
      <c r="N266" s="1379"/>
      <c r="O266" s="1379"/>
      <c r="P266" s="1379"/>
      <c r="Q266" s="1379"/>
      <c r="R266" s="1379"/>
      <c r="S266" s="1379"/>
      <c r="T266" s="1379"/>
      <c r="U266" s="1379"/>
      <c r="V266" s="1379"/>
      <c r="W266" s="1379"/>
      <c r="X266" s="1379"/>
      <c r="Y266" s="1379"/>
      <c r="Z266" s="1379"/>
      <c r="AA266" s="1379"/>
      <c r="AB266" s="1379"/>
      <c r="AC266" s="1379"/>
      <c r="AD266" s="1379"/>
      <c r="AE266" s="1379"/>
      <c r="AF266" s="1379"/>
      <c r="AG266" s="1379"/>
      <c r="AH266" s="1358">
        <f t="shared" si="14"/>
        <v>0</v>
      </c>
      <c r="AI266" s="1364"/>
    </row>
    <row r="267" s="789" customFormat="1" ht="17.1" customHeight="1" spans="1:35">
      <c r="A267" s="1345" t="s">
        <v>57</v>
      </c>
      <c r="B267" s="1346"/>
      <c r="C267" s="1370">
        <f>SUM(C249:C266)</f>
        <v>0</v>
      </c>
      <c r="D267" s="1370">
        <f t="shared" ref="D267:AH267" si="15">SUM(D249:D266)</f>
        <v>0</v>
      </c>
      <c r="E267" s="1370">
        <f t="shared" si="15"/>
        <v>0</v>
      </c>
      <c r="F267" s="1370">
        <f t="shared" si="15"/>
        <v>0</v>
      </c>
      <c r="G267" s="1370">
        <f t="shared" si="15"/>
        <v>0</v>
      </c>
      <c r="H267" s="1370">
        <f t="shared" si="15"/>
        <v>3</v>
      </c>
      <c r="I267" s="1370">
        <f t="shared" si="15"/>
        <v>1</v>
      </c>
      <c r="J267" s="1370">
        <f t="shared" si="15"/>
        <v>1</v>
      </c>
      <c r="K267" s="1370">
        <f t="shared" si="15"/>
        <v>0</v>
      </c>
      <c r="L267" s="1370">
        <f t="shared" si="15"/>
        <v>0</v>
      </c>
      <c r="M267" s="1370">
        <f t="shared" si="15"/>
        <v>0</v>
      </c>
      <c r="N267" s="1370">
        <f t="shared" si="15"/>
        <v>0</v>
      </c>
      <c r="O267" s="1370">
        <f t="shared" si="15"/>
        <v>0</v>
      </c>
      <c r="P267" s="1370">
        <f t="shared" si="15"/>
        <v>0</v>
      </c>
      <c r="Q267" s="1370">
        <f t="shared" si="15"/>
        <v>0</v>
      </c>
      <c r="R267" s="1370">
        <f t="shared" si="15"/>
        <v>0</v>
      </c>
      <c r="S267" s="1370">
        <f t="shared" si="15"/>
        <v>0</v>
      </c>
      <c r="T267" s="1370">
        <f t="shared" si="15"/>
        <v>0</v>
      </c>
      <c r="U267" s="1370">
        <f t="shared" si="15"/>
        <v>0</v>
      </c>
      <c r="V267" s="1370">
        <f t="shared" si="15"/>
        <v>0</v>
      </c>
      <c r="W267" s="1370">
        <f t="shared" si="15"/>
        <v>0</v>
      </c>
      <c r="X267" s="1370">
        <f t="shared" si="15"/>
        <v>0</v>
      </c>
      <c r="Y267" s="1370">
        <f t="shared" si="15"/>
        <v>0</v>
      </c>
      <c r="Z267" s="1370">
        <f t="shared" si="15"/>
        <v>0</v>
      </c>
      <c r="AA267" s="1370">
        <f t="shared" si="15"/>
        <v>0</v>
      </c>
      <c r="AB267" s="1370">
        <f t="shared" si="15"/>
        <v>0</v>
      </c>
      <c r="AC267" s="1370">
        <f t="shared" si="15"/>
        <v>0</v>
      </c>
      <c r="AD267" s="1370">
        <f t="shared" si="15"/>
        <v>0</v>
      </c>
      <c r="AE267" s="1370">
        <f t="shared" si="15"/>
        <v>0</v>
      </c>
      <c r="AF267" s="1370">
        <f t="shared" si="15"/>
        <v>0</v>
      </c>
      <c r="AG267" s="1370">
        <f t="shared" si="15"/>
        <v>0</v>
      </c>
      <c r="AH267" s="1370">
        <f t="shared" si="15"/>
        <v>5</v>
      </c>
      <c r="AI267" s="1360">
        <f>SUM(AI249:AI265)</f>
        <v>0</v>
      </c>
    </row>
    <row r="268" ht="17.1" customHeight="1" spans="1:35">
      <c r="A268" s="1348"/>
      <c r="B268" s="1335"/>
      <c r="C268" s="1349"/>
      <c r="D268" s="1349"/>
      <c r="E268" s="1349"/>
      <c r="F268" s="1349"/>
      <c r="G268" s="1349"/>
      <c r="H268" s="1349"/>
      <c r="I268" s="1349"/>
      <c r="J268" s="1349"/>
      <c r="K268" s="1349"/>
      <c r="L268" s="1349"/>
      <c r="M268" s="1349"/>
      <c r="N268" s="1349"/>
      <c r="O268" s="1349"/>
      <c r="P268" s="1349"/>
      <c r="Q268" s="1349"/>
      <c r="R268" s="1349"/>
      <c r="S268" s="1349"/>
      <c r="T268" s="1349"/>
      <c r="U268" s="1349"/>
      <c r="V268" s="1349"/>
      <c r="W268" s="1349"/>
      <c r="X268" s="1349"/>
      <c r="Y268" s="1349"/>
      <c r="Z268" s="1349"/>
      <c r="AA268" s="1349"/>
      <c r="AB268" s="1349"/>
      <c r="AC268" s="1349"/>
      <c r="AD268" s="1349"/>
      <c r="AE268" s="1349"/>
      <c r="AF268" s="1349"/>
      <c r="AG268" s="1349"/>
      <c r="AH268" s="1349"/>
      <c r="AI268" s="1361"/>
    </row>
    <row r="269" ht="17.1" customHeight="1" spans="1:35">
      <c r="A269" s="1350"/>
      <c r="B269" s="1165"/>
      <c r="C269" s="887" t="s">
        <v>58</v>
      </c>
      <c r="D269" s="887"/>
      <c r="E269" s="887"/>
      <c r="F269" s="887"/>
      <c r="G269" s="887"/>
      <c r="H269" s="887"/>
      <c r="I269" s="887"/>
      <c r="J269" s="887"/>
      <c r="K269" s="887"/>
      <c r="X269" s="1165"/>
      <c r="Y269" s="887" t="s">
        <v>87</v>
      </c>
      <c r="Z269" s="1148"/>
      <c r="AA269" s="1148"/>
      <c r="AB269" s="1148"/>
      <c r="AC269" s="1148"/>
      <c r="AD269" s="1148"/>
      <c r="AE269" s="1148"/>
      <c r="AF269" s="1148"/>
      <c r="AG269" s="1148"/>
      <c r="AH269" s="1148"/>
      <c r="AI269" s="1148"/>
    </row>
    <row r="270" ht="17.1" customHeight="1" spans="1:35">
      <c r="A270" s="1350"/>
      <c r="B270" s="1165"/>
      <c r="C270" s="909" t="s">
        <v>60</v>
      </c>
      <c r="D270" s="909"/>
      <c r="E270" s="909"/>
      <c r="F270" s="909"/>
      <c r="G270" s="909"/>
      <c r="H270" s="909"/>
      <c r="I270" s="909"/>
      <c r="J270" s="909"/>
      <c r="K270" s="909"/>
      <c r="L270" s="908"/>
      <c r="M270" s="908"/>
      <c r="N270" s="908"/>
      <c r="O270" s="908"/>
      <c r="P270" s="908"/>
      <c r="Q270" s="908"/>
      <c r="R270" s="908"/>
      <c r="S270" s="908"/>
      <c r="T270" s="908"/>
      <c r="U270" s="908"/>
      <c r="V270" s="908"/>
      <c r="W270" s="908"/>
      <c r="X270" s="908"/>
      <c r="Y270" s="909" t="s">
        <v>61</v>
      </c>
      <c r="Z270" s="1095"/>
      <c r="AA270" s="1095"/>
      <c r="AB270" s="1095"/>
      <c r="AC270" s="1095"/>
      <c r="AD270" s="1095"/>
      <c r="AE270" s="1095"/>
      <c r="AF270" s="1095"/>
      <c r="AG270" s="1095"/>
      <c r="AH270" s="1095"/>
      <c r="AI270" s="1095"/>
    </row>
    <row r="271" ht="17.1" customHeight="1" spans="3:35">
      <c r="C271" s="909"/>
      <c r="D271" s="887"/>
      <c r="E271" s="887"/>
      <c r="F271" s="887"/>
      <c r="G271" s="887"/>
      <c r="H271" s="887"/>
      <c r="I271" s="887"/>
      <c r="J271" s="887"/>
      <c r="K271" s="887"/>
      <c r="L271" s="908"/>
      <c r="M271" s="908"/>
      <c r="N271" s="908"/>
      <c r="O271" s="908"/>
      <c r="P271" s="908"/>
      <c r="Q271" s="908"/>
      <c r="R271" s="908"/>
      <c r="S271" s="908"/>
      <c r="T271" s="908"/>
      <c r="U271" s="908"/>
      <c r="V271" s="908"/>
      <c r="W271" s="908"/>
      <c r="X271" s="908"/>
      <c r="Y271" s="1095"/>
      <c r="Z271" s="1095"/>
      <c r="AA271" s="1095"/>
      <c r="AB271" s="1095"/>
      <c r="AC271" s="1095"/>
      <c r="AD271" s="1095"/>
      <c r="AE271" s="1095"/>
      <c r="AF271" s="1095"/>
      <c r="AG271" s="1095"/>
      <c r="AH271" s="1095"/>
      <c r="AI271" s="1095"/>
    </row>
    <row r="272" ht="17.1" customHeight="1" spans="3:35">
      <c r="C272" s="909"/>
      <c r="D272" s="887"/>
      <c r="E272" s="887"/>
      <c r="F272" s="887"/>
      <c r="G272" s="887"/>
      <c r="H272" s="887"/>
      <c r="I272" s="887"/>
      <c r="J272" s="887"/>
      <c r="K272" s="887"/>
      <c r="L272" s="908"/>
      <c r="M272" s="908"/>
      <c r="N272" s="908"/>
      <c r="O272" s="908"/>
      <c r="P272" s="908"/>
      <c r="Q272" s="908"/>
      <c r="R272" s="908"/>
      <c r="S272" s="908"/>
      <c r="T272" s="908"/>
      <c r="U272" s="908"/>
      <c r="V272" s="908"/>
      <c r="W272" s="908"/>
      <c r="X272" s="908"/>
      <c r="Y272" s="1095"/>
      <c r="Z272" s="1095"/>
      <c r="AA272" s="1095"/>
      <c r="AB272" s="1095"/>
      <c r="AC272" s="1095"/>
      <c r="AD272" s="1095"/>
      <c r="AE272" s="1095"/>
      <c r="AF272" s="1095"/>
      <c r="AG272" s="1095"/>
      <c r="AH272" s="1095"/>
      <c r="AI272" s="1095"/>
    </row>
    <row r="273" ht="17.1" customHeight="1" spans="3:35">
      <c r="C273" s="909"/>
      <c r="D273" s="887"/>
      <c r="E273" s="887"/>
      <c r="F273" s="887"/>
      <c r="G273" s="887"/>
      <c r="H273" s="887"/>
      <c r="I273" s="887"/>
      <c r="J273" s="887"/>
      <c r="K273" s="887"/>
      <c r="L273" s="908"/>
      <c r="M273" s="908"/>
      <c r="N273" s="908"/>
      <c r="O273" s="908"/>
      <c r="P273" s="908"/>
      <c r="Q273" s="908"/>
      <c r="R273" s="908"/>
      <c r="S273" s="908"/>
      <c r="T273" s="908"/>
      <c r="U273" s="908"/>
      <c r="V273" s="908"/>
      <c r="W273" s="908"/>
      <c r="X273" s="908"/>
      <c r="Y273" s="1095"/>
      <c r="Z273" s="1095"/>
      <c r="AA273" s="1095"/>
      <c r="AB273" s="1095"/>
      <c r="AC273" s="1095"/>
      <c r="AD273" s="1095"/>
      <c r="AE273" s="1095"/>
      <c r="AF273" s="1095"/>
      <c r="AG273" s="1095"/>
      <c r="AH273" s="1095"/>
      <c r="AI273" s="1095"/>
    </row>
    <row r="274" ht="21" customHeight="1" spans="3:35">
      <c r="C274" s="909" t="s">
        <v>88</v>
      </c>
      <c r="D274" s="876"/>
      <c r="E274" s="876"/>
      <c r="F274" s="876"/>
      <c r="G274" s="876"/>
      <c r="H274" s="876"/>
      <c r="I274" s="876"/>
      <c r="J274" s="876"/>
      <c r="K274" s="876"/>
      <c r="L274" s="1354"/>
      <c r="M274" s="1354"/>
      <c r="N274" s="1354"/>
      <c r="O274" s="1354"/>
      <c r="P274" s="1354"/>
      <c r="Q274" s="1354"/>
      <c r="R274" s="1354"/>
      <c r="S274" s="1354"/>
      <c r="T274" s="1354"/>
      <c r="U274" s="1354"/>
      <c r="V274" s="1354"/>
      <c r="W274" s="1354"/>
      <c r="X274" s="1354"/>
      <c r="Y274" s="1194" t="s">
        <v>63</v>
      </c>
      <c r="Z274" s="1166"/>
      <c r="AA274" s="1166"/>
      <c r="AB274" s="1166"/>
      <c r="AC274" s="1166"/>
      <c r="AD274" s="1166"/>
      <c r="AE274" s="1166"/>
      <c r="AF274" s="1166"/>
      <c r="AG274" s="1194"/>
      <c r="AH274" s="1194"/>
      <c r="AI274" s="1095"/>
    </row>
    <row r="275" ht="17.1" customHeight="1" spans="3:35">
      <c r="C275" s="909" t="s">
        <v>64</v>
      </c>
      <c r="D275" s="1352"/>
      <c r="E275" s="1352"/>
      <c r="F275" s="1352"/>
      <c r="G275" s="1352"/>
      <c r="H275" s="1352"/>
      <c r="I275" s="1352"/>
      <c r="J275" s="1352"/>
      <c r="K275" s="1352"/>
      <c r="L275" s="908"/>
      <c r="M275" s="908"/>
      <c r="N275" s="908"/>
      <c r="O275" s="908"/>
      <c r="P275" s="908"/>
      <c r="Q275" s="908"/>
      <c r="R275" s="908"/>
      <c r="S275" s="908"/>
      <c r="T275" s="908"/>
      <c r="U275" s="908"/>
      <c r="V275" s="908"/>
      <c r="W275" s="908"/>
      <c r="X275" s="908"/>
      <c r="Y275" s="1046" t="s">
        <v>65</v>
      </c>
      <c r="Z275" s="1095"/>
      <c r="AA275" s="1095"/>
      <c r="AB275" s="1095"/>
      <c r="AC275" s="1095"/>
      <c r="AD275" s="1095"/>
      <c r="AE275" s="1095"/>
      <c r="AF275" s="1095"/>
      <c r="AG275" s="1095"/>
      <c r="AH275" s="1095"/>
      <c r="AI275" s="1095"/>
    </row>
    <row r="276" ht="17.1" customHeight="1" spans="3:35">
      <c r="C276" s="909"/>
      <c r="D276" s="1352"/>
      <c r="E276" s="1352"/>
      <c r="F276" s="1352"/>
      <c r="G276" s="1352"/>
      <c r="H276" s="1352"/>
      <c r="I276" s="1352"/>
      <c r="J276" s="1352"/>
      <c r="K276" s="1352"/>
      <c r="L276" s="908"/>
      <c r="M276" s="908"/>
      <c r="N276" s="908"/>
      <c r="O276" s="908"/>
      <c r="P276" s="908"/>
      <c r="Q276" s="908"/>
      <c r="R276" s="908"/>
      <c r="S276" s="908"/>
      <c r="T276" s="908"/>
      <c r="U276" s="908"/>
      <c r="V276" s="908"/>
      <c r="W276" s="908"/>
      <c r="X276" s="908"/>
      <c r="Y276" s="1046"/>
      <c r="Z276" s="1095"/>
      <c r="AA276" s="1095"/>
      <c r="AB276" s="1095"/>
      <c r="AC276" s="1095"/>
      <c r="AD276" s="1095"/>
      <c r="AE276" s="1095"/>
      <c r="AF276" s="1095"/>
      <c r="AG276" s="1095"/>
      <c r="AH276" s="1095"/>
      <c r="AI276" s="1095"/>
    </row>
    <row r="277" ht="17.1" customHeight="1" spans="3:35">
      <c r="C277" s="909"/>
      <c r="D277" s="1352"/>
      <c r="E277" s="1352"/>
      <c r="F277" s="1352"/>
      <c r="G277" s="1352"/>
      <c r="H277" s="1352"/>
      <c r="I277" s="1352"/>
      <c r="J277" s="1352"/>
      <c r="K277" s="1352"/>
      <c r="L277" s="908"/>
      <c r="M277" s="908"/>
      <c r="N277" s="908"/>
      <c r="O277" s="908"/>
      <c r="P277" s="908"/>
      <c r="Q277" s="908"/>
      <c r="R277" s="908"/>
      <c r="S277" s="908"/>
      <c r="T277" s="908"/>
      <c r="U277" s="908"/>
      <c r="V277" s="908"/>
      <c r="W277" s="908"/>
      <c r="X277" s="908"/>
      <c r="Y277" s="1046"/>
      <c r="Z277" s="1095"/>
      <c r="AA277" s="1095"/>
      <c r="AB277" s="1095"/>
      <c r="AC277" s="1095"/>
      <c r="AD277" s="1095"/>
      <c r="AE277" s="1095"/>
      <c r="AF277" s="1095"/>
      <c r="AG277" s="1095"/>
      <c r="AH277" s="1095"/>
      <c r="AI277" s="1095"/>
    </row>
    <row r="278" s="746" customFormat="1" ht="15" spans="1:43">
      <c r="A278" s="1198" t="s">
        <v>0</v>
      </c>
      <c r="B278" s="1198"/>
      <c r="C278" s="1198"/>
      <c r="D278" s="1198"/>
      <c r="E278" s="1198"/>
      <c r="F278" s="1198"/>
      <c r="G278" s="1198"/>
      <c r="H278" s="1198"/>
      <c r="I278" s="1198"/>
      <c r="J278" s="1198"/>
      <c r="K278" s="1198"/>
      <c r="L278" s="1198"/>
      <c r="M278" s="1198"/>
      <c r="N278" s="1198"/>
      <c r="O278" s="1198"/>
      <c r="P278" s="1198"/>
      <c r="Q278" s="1198"/>
      <c r="R278" s="1198"/>
      <c r="S278" s="1198"/>
      <c r="T278" s="1198"/>
      <c r="U278" s="1198"/>
      <c r="V278" s="1198"/>
      <c r="W278" s="1198"/>
      <c r="X278" s="1198"/>
      <c r="Y278" s="1198"/>
      <c r="Z278" s="1198"/>
      <c r="AA278" s="1198"/>
      <c r="AB278" s="1198"/>
      <c r="AC278" s="1198"/>
      <c r="AD278" s="1198"/>
      <c r="AE278" s="1198"/>
      <c r="AF278" s="1198"/>
      <c r="AG278" s="1198"/>
      <c r="AH278" s="1198"/>
      <c r="AI278" s="1198"/>
      <c r="AJ278" s="1086"/>
      <c r="AK278" s="1086"/>
      <c r="AL278" s="1086"/>
      <c r="AM278" s="1086"/>
      <c r="AN278" s="1086"/>
      <c r="AO278" s="1086"/>
      <c r="AP278" s="1086"/>
      <c r="AQ278" s="1086"/>
    </row>
    <row r="279" s="746" customFormat="1" ht="15" spans="1:43">
      <c r="A279" s="1198" t="s">
        <v>89</v>
      </c>
      <c r="B279" s="1198"/>
      <c r="C279" s="1198"/>
      <c r="D279" s="1198"/>
      <c r="E279" s="1198"/>
      <c r="F279" s="1198"/>
      <c r="G279" s="1198"/>
      <c r="H279" s="1198"/>
      <c r="I279" s="1198"/>
      <c r="J279" s="1198"/>
      <c r="K279" s="1198"/>
      <c r="L279" s="1198"/>
      <c r="M279" s="1198"/>
      <c r="N279" s="1198"/>
      <c r="O279" s="1198"/>
      <c r="P279" s="1198"/>
      <c r="Q279" s="1198"/>
      <c r="R279" s="1198"/>
      <c r="S279" s="1198"/>
      <c r="T279" s="1198"/>
      <c r="U279" s="1198"/>
      <c r="V279" s="1198"/>
      <c r="W279" s="1198"/>
      <c r="X279" s="1198"/>
      <c r="Y279" s="1198"/>
      <c r="Z279" s="1198"/>
      <c r="AA279" s="1198"/>
      <c r="AB279" s="1198"/>
      <c r="AC279" s="1198"/>
      <c r="AD279" s="1198"/>
      <c r="AE279" s="1198"/>
      <c r="AF279" s="1198"/>
      <c r="AG279" s="1198"/>
      <c r="AH279" s="1198"/>
      <c r="AI279" s="1198"/>
      <c r="AJ279" s="1086"/>
      <c r="AK279" s="1086"/>
      <c r="AL279" s="1086"/>
      <c r="AM279" s="1086"/>
      <c r="AN279" s="1086"/>
      <c r="AO279" s="1086"/>
      <c r="AP279" s="1086"/>
      <c r="AQ279" s="1086"/>
    </row>
    <row r="280" ht="13.5" spans="1:35">
      <c r="A280" s="1335"/>
      <c r="B280" s="1335"/>
      <c r="C280" s="1335"/>
      <c r="D280" s="1335"/>
      <c r="E280" s="1335"/>
      <c r="F280" s="1335"/>
      <c r="G280" s="1335"/>
      <c r="H280" s="1335"/>
      <c r="I280" s="1335"/>
      <c r="J280" s="1335"/>
      <c r="K280" s="1335"/>
      <c r="L280" s="1335"/>
      <c r="M280" s="1335"/>
      <c r="N280" s="1335"/>
      <c r="O280" s="1335"/>
      <c r="P280" s="1335"/>
      <c r="Q280" s="1335"/>
      <c r="R280" s="1335"/>
      <c r="S280" s="1335"/>
      <c r="T280" s="1335"/>
      <c r="U280" s="1335"/>
      <c r="V280" s="1335"/>
      <c r="W280" s="1335"/>
      <c r="X280" s="1335"/>
      <c r="Y280" s="1335"/>
      <c r="Z280" s="1335"/>
      <c r="AA280" s="1335"/>
      <c r="AB280" s="1335"/>
      <c r="AC280" s="1335"/>
      <c r="AD280" s="1335"/>
      <c r="AE280" s="1335"/>
      <c r="AF280" s="1335"/>
      <c r="AG280" s="1335"/>
      <c r="AH280" s="1335"/>
      <c r="AI280" s="1335" t="s">
        <v>2</v>
      </c>
    </row>
    <row r="281" s="1333" customFormat="1" ht="17.1" customHeight="1" spans="1:35">
      <c r="A281" s="1110" t="s">
        <v>3</v>
      </c>
      <c r="B281" s="1111" t="s">
        <v>4</v>
      </c>
      <c r="C281" s="1112" t="s">
        <v>5</v>
      </c>
      <c r="D281" s="1113"/>
      <c r="E281" s="1113"/>
      <c r="F281" s="1113"/>
      <c r="G281" s="1113"/>
      <c r="H281" s="1113"/>
      <c r="I281" s="1113"/>
      <c r="J281" s="1113"/>
      <c r="K281" s="1113"/>
      <c r="L281" s="1113"/>
      <c r="M281" s="1113"/>
      <c r="N281" s="1113"/>
      <c r="O281" s="1113"/>
      <c r="P281" s="1113"/>
      <c r="Q281" s="1113"/>
      <c r="R281" s="1113"/>
      <c r="S281" s="1113"/>
      <c r="T281" s="1113"/>
      <c r="U281" s="1113"/>
      <c r="V281" s="1113"/>
      <c r="W281" s="1113"/>
      <c r="X281" s="1113"/>
      <c r="Y281" s="1142"/>
      <c r="Z281" s="1144" t="s">
        <v>6</v>
      </c>
      <c r="AA281" s="1144" t="s">
        <v>7</v>
      </c>
      <c r="AB281" s="1144" t="s">
        <v>8</v>
      </c>
      <c r="AC281" s="1144" t="s">
        <v>9</v>
      </c>
      <c r="AD281" s="1144" t="s">
        <v>10</v>
      </c>
      <c r="AE281" s="1144" t="s">
        <v>11</v>
      </c>
      <c r="AF281" s="1144" t="s">
        <v>12</v>
      </c>
      <c r="AG281" s="1144" t="s">
        <v>13</v>
      </c>
      <c r="AH281" s="1144" t="s">
        <v>14</v>
      </c>
      <c r="AI281" s="1150" t="s">
        <v>15</v>
      </c>
    </row>
    <row r="282" s="1333" customFormat="1" ht="151.5" customHeight="1" spans="1:35">
      <c r="A282" s="1114"/>
      <c r="B282" s="1115"/>
      <c r="C282" s="1116" t="s">
        <v>16</v>
      </c>
      <c r="D282" s="1117" t="s">
        <v>17</v>
      </c>
      <c r="E282" s="1117" t="s">
        <v>18</v>
      </c>
      <c r="F282" s="1117" t="s">
        <v>19</v>
      </c>
      <c r="G282" s="1117" t="s">
        <v>20</v>
      </c>
      <c r="H282" s="1117" t="s">
        <v>21</v>
      </c>
      <c r="I282" s="1117" t="s">
        <v>22</v>
      </c>
      <c r="J282" s="1117" t="s">
        <v>23</v>
      </c>
      <c r="K282" s="1117" t="s">
        <v>24</v>
      </c>
      <c r="L282" s="1117" t="s">
        <v>25</v>
      </c>
      <c r="M282" s="1117" t="s">
        <v>26</v>
      </c>
      <c r="N282" s="1117" t="s">
        <v>27</v>
      </c>
      <c r="O282" s="1117" t="s">
        <v>28</v>
      </c>
      <c r="P282" s="1117" t="s">
        <v>29</v>
      </c>
      <c r="Q282" s="1117" t="s">
        <v>30</v>
      </c>
      <c r="R282" s="1117" t="s">
        <v>31</v>
      </c>
      <c r="S282" s="1117" t="s">
        <v>32</v>
      </c>
      <c r="T282" s="1117" t="s">
        <v>33</v>
      </c>
      <c r="U282" s="1117" t="s">
        <v>34</v>
      </c>
      <c r="V282" s="1117" t="s">
        <v>35</v>
      </c>
      <c r="W282" s="1117" t="s">
        <v>36</v>
      </c>
      <c r="X282" s="1117" t="s">
        <v>37</v>
      </c>
      <c r="Y282" s="1117" t="s">
        <v>38</v>
      </c>
      <c r="Z282" s="1146"/>
      <c r="AA282" s="1146"/>
      <c r="AB282" s="1146"/>
      <c r="AC282" s="1146"/>
      <c r="AD282" s="1146"/>
      <c r="AE282" s="1146"/>
      <c r="AF282" s="1146"/>
      <c r="AG282" s="1146"/>
      <c r="AH282" s="1146"/>
      <c r="AI282" s="1151"/>
    </row>
    <row r="283" s="1334" customFormat="1" ht="17.1" customHeight="1" spans="1:35">
      <c r="A283" s="1336">
        <v>1</v>
      </c>
      <c r="B283" s="1337">
        <v>2</v>
      </c>
      <c r="C283" s="1337">
        <v>3</v>
      </c>
      <c r="D283" s="1337">
        <v>4</v>
      </c>
      <c r="E283" s="1337">
        <v>5</v>
      </c>
      <c r="F283" s="1337">
        <v>6</v>
      </c>
      <c r="G283" s="1337">
        <v>7</v>
      </c>
      <c r="H283" s="1337">
        <v>8</v>
      </c>
      <c r="I283" s="1337">
        <v>9</v>
      </c>
      <c r="J283" s="1337">
        <v>10</v>
      </c>
      <c r="K283" s="1337">
        <v>11</v>
      </c>
      <c r="L283" s="1337">
        <v>12</v>
      </c>
      <c r="M283" s="1337">
        <v>13</v>
      </c>
      <c r="N283" s="1337">
        <v>14</v>
      </c>
      <c r="O283" s="1337">
        <v>15</v>
      </c>
      <c r="P283" s="1337">
        <v>16</v>
      </c>
      <c r="Q283" s="1337">
        <v>17</v>
      </c>
      <c r="R283" s="1337">
        <v>18</v>
      </c>
      <c r="S283" s="1337">
        <v>19</v>
      </c>
      <c r="T283" s="1337">
        <v>20</v>
      </c>
      <c r="U283" s="1337">
        <v>21</v>
      </c>
      <c r="V283" s="1337">
        <v>22</v>
      </c>
      <c r="W283" s="1337">
        <v>23</v>
      </c>
      <c r="X283" s="1337">
        <v>24</v>
      </c>
      <c r="Y283" s="1337">
        <v>25</v>
      </c>
      <c r="Z283" s="1337">
        <v>26</v>
      </c>
      <c r="AA283" s="1337">
        <v>27</v>
      </c>
      <c r="AB283" s="1337">
        <v>28</v>
      </c>
      <c r="AC283" s="1337">
        <v>29</v>
      </c>
      <c r="AD283" s="1337">
        <v>30</v>
      </c>
      <c r="AE283" s="1337">
        <v>31</v>
      </c>
      <c r="AF283" s="1337">
        <v>32</v>
      </c>
      <c r="AG283" s="1337">
        <v>33</v>
      </c>
      <c r="AH283" s="1356">
        <v>34</v>
      </c>
      <c r="AI283" s="1357">
        <v>35</v>
      </c>
    </row>
    <row r="284" ht="17.1" customHeight="1" spans="1:35">
      <c r="A284" s="1338">
        <v>1</v>
      </c>
      <c r="B284" s="1339" t="s">
        <v>39</v>
      </c>
      <c r="C284" s="1353"/>
      <c r="D284" s="1353"/>
      <c r="E284" s="1353"/>
      <c r="F284" s="1353"/>
      <c r="G284" s="1353"/>
      <c r="H284" s="1353"/>
      <c r="I284" s="1353">
        <v>1</v>
      </c>
      <c r="J284" s="1353"/>
      <c r="K284" s="1353"/>
      <c r="L284" s="1353"/>
      <c r="M284" s="1353"/>
      <c r="N284" s="1353"/>
      <c r="O284" s="1353"/>
      <c r="P284" s="1353"/>
      <c r="Q284" s="1353"/>
      <c r="R284" s="1353"/>
      <c r="S284" s="1353"/>
      <c r="T284" s="1353"/>
      <c r="U284" s="1353"/>
      <c r="V284" s="1353"/>
      <c r="W284" s="1353"/>
      <c r="X284" s="1353"/>
      <c r="Y284" s="1353"/>
      <c r="Z284" s="1353">
        <v>1</v>
      </c>
      <c r="AA284" s="1353">
        <v>1</v>
      </c>
      <c r="AB284" s="1353"/>
      <c r="AC284" s="1353"/>
      <c r="AD284" s="1353"/>
      <c r="AE284" s="1353"/>
      <c r="AF284" s="1353"/>
      <c r="AG284" s="1353"/>
      <c r="AH284" s="1358">
        <f t="shared" ref="AH284:AH301" si="16">SUM(C284:AG284)</f>
        <v>3</v>
      </c>
      <c r="AI284" s="1362"/>
    </row>
    <row r="285" ht="17.1" customHeight="1" spans="1:35">
      <c r="A285" s="1338">
        <v>2</v>
      </c>
      <c r="B285" s="1339" t="s">
        <v>40</v>
      </c>
      <c r="C285" s="1353"/>
      <c r="D285" s="1353"/>
      <c r="E285" s="1353"/>
      <c r="F285" s="1353"/>
      <c r="G285" s="1353"/>
      <c r="H285" s="1353"/>
      <c r="I285" s="1353"/>
      <c r="J285" s="1353"/>
      <c r="K285" s="1353"/>
      <c r="L285" s="1353"/>
      <c r="M285" s="1353"/>
      <c r="N285" s="1353"/>
      <c r="O285" s="1353"/>
      <c r="P285" s="1353"/>
      <c r="Q285" s="1353"/>
      <c r="R285" s="1353"/>
      <c r="S285" s="1353"/>
      <c r="T285" s="1353"/>
      <c r="U285" s="1353"/>
      <c r="V285" s="1353"/>
      <c r="W285" s="1353"/>
      <c r="X285" s="1353"/>
      <c r="Y285" s="1353"/>
      <c r="Z285" s="1353"/>
      <c r="AA285" s="1353"/>
      <c r="AB285" s="1353"/>
      <c r="AC285" s="1353"/>
      <c r="AD285" s="1353"/>
      <c r="AE285" s="1353"/>
      <c r="AF285" s="1353"/>
      <c r="AG285" s="1353"/>
      <c r="AH285" s="1358">
        <f t="shared" si="16"/>
        <v>0</v>
      </c>
      <c r="AI285" s="1363"/>
    </row>
    <row r="286" ht="17.1" customHeight="1" spans="1:35">
      <c r="A286" s="1338">
        <v>3</v>
      </c>
      <c r="B286" s="1339" t="s">
        <v>41</v>
      </c>
      <c r="C286" s="1353"/>
      <c r="D286" s="1353"/>
      <c r="E286" s="1353"/>
      <c r="F286" s="1353"/>
      <c r="G286" s="1353"/>
      <c r="H286" s="1353"/>
      <c r="I286" s="1353"/>
      <c r="J286" s="1353"/>
      <c r="K286" s="1353"/>
      <c r="L286" s="1353"/>
      <c r="M286" s="1353"/>
      <c r="N286" s="1353"/>
      <c r="O286" s="1353"/>
      <c r="P286" s="1353"/>
      <c r="Q286" s="1353"/>
      <c r="R286" s="1353"/>
      <c r="S286" s="1353"/>
      <c r="T286" s="1353"/>
      <c r="U286" s="1353"/>
      <c r="V286" s="1353"/>
      <c r="W286" s="1353"/>
      <c r="X286" s="1353"/>
      <c r="Y286" s="1353"/>
      <c r="Z286" s="1353"/>
      <c r="AA286" s="1353"/>
      <c r="AB286" s="1353"/>
      <c r="AC286" s="1353"/>
      <c r="AD286" s="1353"/>
      <c r="AE286" s="1353"/>
      <c r="AF286" s="1353"/>
      <c r="AG286" s="1353"/>
      <c r="AH286" s="1358">
        <f t="shared" si="16"/>
        <v>0</v>
      </c>
      <c r="AI286" s="1363"/>
    </row>
    <row r="287" ht="17.1" customHeight="1" spans="1:35">
      <c r="A287" s="1338">
        <v>4</v>
      </c>
      <c r="B287" s="1339" t="s">
        <v>42</v>
      </c>
      <c r="C287" s="1353"/>
      <c r="D287" s="1353"/>
      <c r="E287" s="1353"/>
      <c r="F287" s="1353"/>
      <c r="G287" s="1353"/>
      <c r="H287" s="1353">
        <v>1</v>
      </c>
      <c r="I287" s="1353"/>
      <c r="J287" s="1353"/>
      <c r="K287" s="1353"/>
      <c r="L287" s="1353"/>
      <c r="M287" s="1353"/>
      <c r="N287" s="1353"/>
      <c r="O287" s="1353"/>
      <c r="P287" s="1353"/>
      <c r="Q287" s="1353"/>
      <c r="R287" s="1353"/>
      <c r="S287" s="1353"/>
      <c r="T287" s="1353"/>
      <c r="U287" s="1353"/>
      <c r="V287" s="1353"/>
      <c r="W287" s="1353"/>
      <c r="X287" s="1353"/>
      <c r="Y287" s="1353"/>
      <c r="Z287" s="1353"/>
      <c r="AA287" s="1353"/>
      <c r="AB287" s="1353"/>
      <c r="AC287" s="1353"/>
      <c r="AD287" s="1353"/>
      <c r="AE287" s="1353"/>
      <c r="AF287" s="1353"/>
      <c r="AG287" s="1353"/>
      <c r="AH287" s="1358">
        <f t="shared" si="16"/>
        <v>1</v>
      </c>
      <c r="AI287" s="1363"/>
    </row>
    <row r="288" ht="17.1" customHeight="1" spans="1:35">
      <c r="A288" s="1338">
        <v>5</v>
      </c>
      <c r="B288" s="1339" t="s">
        <v>43</v>
      </c>
      <c r="C288" s="1353"/>
      <c r="D288" s="1353"/>
      <c r="E288" s="1353"/>
      <c r="F288" s="1353"/>
      <c r="G288" s="1353"/>
      <c r="H288" s="1353"/>
      <c r="I288" s="1353"/>
      <c r="J288" s="1353"/>
      <c r="K288" s="1353"/>
      <c r="L288" s="1353"/>
      <c r="M288" s="1353"/>
      <c r="N288" s="1353"/>
      <c r="O288" s="1353"/>
      <c r="P288" s="1353"/>
      <c r="Q288" s="1353"/>
      <c r="R288" s="1353"/>
      <c r="S288" s="1353"/>
      <c r="T288" s="1353"/>
      <c r="U288" s="1353"/>
      <c r="V288" s="1353"/>
      <c r="W288" s="1353"/>
      <c r="X288" s="1353"/>
      <c r="Y288" s="1353"/>
      <c r="Z288" s="1353"/>
      <c r="AA288" s="1353"/>
      <c r="AB288" s="1353"/>
      <c r="AC288" s="1353"/>
      <c r="AD288" s="1353"/>
      <c r="AE288" s="1353"/>
      <c r="AF288" s="1353"/>
      <c r="AG288" s="1353"/>
      <c r="AH288" s="1358">
        <f t="shared" si="16"/>
        <v>0</v>
      </c>
      <c r="AI288" s="1363"/>
    </row>
    <row r="289" ht="17.1" customHeight="1" spans="1:35">
      <c r="A289" s="1338">
        <v>6</v>
      </c>
      <c r="B289" s="1339" t="s">
        <v>44</v>
      </c>
      <c r="C289" s="1353"/>
      <c r="D289" s="1353"/>
      <c r="E289" s="1353"/>
      <c r="F289" s="1353"/>
      <c r="G289" s="1353"/>
      <c r="H289" s="1353"/>
      <c r="I289" s="1353"/>
      <c r="J289" s="1353"/>
      <c r="K289" s="1353">
        <v>1</v>
      </c>
      <c r="L289" s="1353"/>
      <c r="M289" s="1353"/>
      <c r="N289" s="1353"/>
      <c r="O289" s="1353"/>
      <c r="P289" s="1353"/>
      <c r="Q289" s="1353"/>
      <c r="R289" s="1353"/>
      <c r="S289" s="1353"/>
      <c r="T289" s="1353"/>
      <c r="U289" s="1353"/>
      <c r="V289" s="1353"/>
      <c r="W289" s="1353"/>
      <c r="X289" s="1353"/>
      <c r="Y289" s="1353"/>
      <c r="Z289" s="1353"/>
      <c r="AA289" s="1353"/>
      <c r="AB289" s="1353"/>
      <c r="AC289" s="1353"/>
      <c r="AD289" s="1353"/>
      <c r="AE289" s="1353"/>
      <c r="AF289" s="1353"/>
      <c r="AG289" s="1353"/>
      <c r="AH289" s="1358">
        <f t="shared" si="16"/>
        <v>1</v>
      </c>
      <c r="AI289" s="1363"/>
    </row>
    <row r="290" ht="17.1" customHeight="1" spans="1:35">
      <c r="A290" s="1338">
        <v>7</v>
      </c>
      <c r="B290" s="1339" t="s">
        <v>45</v>
      </c>
      <c r="C290" s="1353"/>
      <c r="D290" s="1353"/>
      <c r="E290" s="1353"/>
      <c r="F290" s="1353"/>
      <c r="G290" s="1353"/>
      <c r="H290" s="1353">
        <v>1</v>
      </c>
      <c r="I290" s="1353"/>
      <c r="J290" s="1353"/>
      <c r="K290" s="1353"/>
      <c r="L290" s="1353"/>
      <c r="M290" s="1353"/>
      <c r="N290" s="1353"/>
      <c r="O290" s="1353"/>
      <c r="P290" s="1353"/>
      <c r="Q290" s="1353"/>
      <c r="R290" s="1353"/>
      <c r="S290" s="1353"/>
      <c r="T290" s="1353"/>
      <c r="U290" s="1353"/>
      <c r="V290" s="1353"/>
      <c r="W290" s="1353"/>
      <c r="X290" s="1353"/>
      <c r="Y290" s="1353"/>
      <c r="Z290" s="1353"/>
      <c r="AA290" s="1353"/>
      <c r="AB290" s="1353"/>
      <c r="AC290" s="1353"/>
      <c r="AD290" s="1353"/>
      <c r="AE290" s="1353"/>
      <c r="AF290" s="1353"/>
      <c r="AG290" s="1353"/>
      <c r="AH290" s="1358">
        <f t="shared" si="16"/>
        <v>1</v>
      </c>
      <c r="AI290" s="1363"/>
    </row>
    <row r="291" ht="17.1" customHeight="1" spans="1:35">
      <c r="A291" s="1338">
        <v>8</v>
      </c>
      <c r="B291" s="1339" t="s">
        <v>46</v>
      </c>
      <c r="C291" s="1353"/>
      <c r="D291" s="1353"/>
      <c r="E291" s="1353"/>
      <c r="F291" s="1353"/>
      <c r="G291" s="1353"/>
      <c r="H291" s="1353"/>
      <c r="I291" s="1353"/>
      <c r="J291" s="1353"/>
      <c r="K291" s="1353"/>
      <c r="L291" s="1353"/>
      <c r="M291" s="1353"/>
      <c r="N291" s="1353"/>
      <c r="O291" s="1353"/>
      <c r="P291" s="1353"/>
      <c r="Q291" s="1353"/>
      <c r="R291" s="1353"/>
      <c r="S291" s="1353"/>
      <c r="T291" s="1353"/>
      <c r="U291" s="1353"/>
      <c r="V291" s="1353"/>
      <c r="W291" s="1353"/>
      <c r="X291" s="1353"/>
      <c r="Y291" s="1353"/>
      <c r="Z291" s="1353"/>
      <c r="AA291" s="1353"/>
      <c r="AB291" s="1353"/>
      <c r="AC291" s="1353"/>
      <c r="AD291" s="1353"/>
      <c r="AE291" s="1353"/>
      <c r="AF291" s="1353"/>
      <c r="AG291" s="1353"/>
      <c r="AH291" s="1358">
        <f t="shared" si="16"/>
        <v>0</v>
      </c>
      <c r="AI291" s="1363"/>
    </row>
    <row r="292" ht="17.1" customHeight="1" spans="1:35">
      <c r="A292" s="1338">
        <v>9</v>
      </c>
      <c r="B292" s="1339" t="s">
        <v>47</v>
      </c>
      <c r="C292" s="1353"/>
      <c r="D292" s="1353"/>
      <c r="E292" s="1353"/>
      <c r="F292" s="1353"/>
      <c r="G292" s="1353"/>
      <c r="H292" s="1353"/>
      <c r="I292" s="1353"/>
      <c r="J292" s="1353"/>
      <c r="K292" s="1353"/>
      <c r="L292" s="1353"/>
      <c r="M292" s="1353"/>
      <c r="N292" s="1353"/>
      <c r="O292" s="1353"/>
      <c r="P292" s="1353"/>
      <c r="Q292" s="1353"/>
      <c r="R292" s="1353"/>
      <c r="S292" s="1353"/>
      <c r="T292" s="1353"/>
      <c r="U292" s="1353"/>
      <c r="V292" s="1353"/>
      <c r="W292" s="1353"/>
      <c r="X292" s="1353"/>
      <c r="Y292" s="1353"/>
      <c r="Z292" s="1353"/>
      <c r="AA292" s="1353"/>
      <c r="AB292" s="1353"/>
      <c r="AC292" s="1353"/>
      <c r="AD292" s="1353"/>
      <c r="AE292" s="1353"/>
      <c r="AF292" s="1353"/>
      <c r="AG292" s="1353"/>
      <c r="AH292" s="1358">
        <f t="shared" si="16"/>
        <v>0</v>
      </c>
      <c r="AI292" s="1363"/>
    </row>
    <row r="293" ht="17.1" customHeight="1" spans="1:35">
      <c r="A293" s="1338">
        <v>10</v>
      </c>
      <c r="B293" s="1339" t="s">
        <v>48</v>
      </c>
      <c r="C293" s="1353"/>
      <c r="D293" s="1353"/>
      <c r="E293" s="1353"/>
      <c r="F293" s="1353"/>
      <c r="G293" s="1353"/>
      <c r="H293" s="1353"/>
      <c r="I293" s="1353"/>
      <c r="J293" s="1353"/>
      <c r="K293" s="1353"/>
      <c r="L293" s="1353"/>
      <c r="M293" s="1353"/>
      <c r="N293" s="1353"/>
      <c r="O293" s="1353"/>
      <c r="P293" s="1353"/>
      <c r="Q293" s="1353"/>
      <c r="R293" s="1353"/>
      <c r="S293" s="1353"/>
      <c r="T293" s="1353"/>
      <c r="U293" s="1353"/>
      <c r="V293" s="1353"/>
      <c r="W293" s="1353"/>
      <c r="X293" s="1353"/>
      <c r="Y293" s="1353"/>
      <c r="Z293" s="1353"/>
      <c r="AA293" s="1353"/>
      <c r="AB293" s="1353"/>
      <c r="AC293" s="1353"/>
      <c r="AD293" s="1353"/>
      <c r="AE293" s="1353"/>
      <c r="AF293" s="1353"/>
      <c r="AG293" s="1353"/>
      <c r="AH293" s="1358">
        <f t="shared" si="16"/>
        <v>0</v>
      </c>
      <c r="AI293" s="1363"/>
    </row>
    <row r="294" ht="17.1" customHeight="1" spans="1:35">
      <c r="A294" s="1338">
        <v>11</v>
      </c>
      <c r="B294" s="1339" t="s">
        <v>49</v>
      </c>
      <c r="C294" s="1353"/>
      <c r="D294" s="1353"/>
      <c r="E294" s="1353"/>
      <c r="F294" s="1353"/>
      <c r="G294" s="1353"/>
      <c r="H294" s="1353"/>
      <c r="I294" s="1353"/>
      <c r="J294" s="1353"/>
      <c r="K294" s="1353"/>
      <c r="L294" s="1353"/>
      <c r="M294" s="1353"/>
      <c r="N294" s="1353"/>
      <c r="O294" s="1353"/>
      <c r="P294" s="1353"/>
      <c r="Q294" s="1353"/>
      <c r="R294" s="1353"/>
      <c r="S294" s="1353"/>
      <c r="T294" s="1353"/>
      <c r="U294" s="1353"/>
      <c r="V294" s="1353"/>
      <c r="W294" s="1353"/>
      <c r="X294" s="1353"/>
      <c r="Y294" s="1353"/>
      <c r="Z294" s="1353"/>
      <c r="AA294" s="1353"/>
      <c r="AB294" s="1353"/>
      <c r="AC294" s="1353"/>
      <c r="AD294" s="1353"/>
      <c r="AE294" s="1353"/>
      <c r="AF294" s="1353"/>
      <c r="AG294" s="1353"/>
      <c r="AH294" s="1358">
        <f t="shared" si="16"/>
        <v>0</v>
      </c>
      <c r="AI294" s="1363"/>
    </row>
    <row r="295" ht="17.1" customHeight="1" spans="1:35">
      <c r="A295" s="1338">
        <v>12</v>
      </c>
      <c r="B295" s="1339" t="s">
        <v>50</v>
      </c>
      <c r="C295" s="1353"/>
      <c r="D295" s="1353"/>
      <c r="E295" s="1353"/>
      <c r="F295" s="1353"/>
      <c r="G295" s="1353"/>
      <c r="H295" s="1353"/>
      <c r="I295" s="1353"/>
      <c r="J295" s="1353"/>
      <c r="K295" s="1353"/>
      <c r="L295" s="1353"/>
      <c r="M295" s="1353"/>
      <c r="N295" s="1353"/>
      <c r="O295" s="1353"/>
      <c r="P295" s="1353"/>
      <c r="Q295" s="1353"/>
      <c r="R295" s="1353"/>
      <c r="S295" s="1353"/>
      <c r="T295" s="1353"/>
      <c r="U295" s="1353"/>
      <c r="V295" s="1353"/>
      <c r="W295" s="1353"/>
      <c r="X295" s="1353"/>
      <c r="Y295" s="1353"/>
      <c r="Z295" s="1353"/>
      <c r="AA295" s="1353"/>
      <c r="AB295" s="1353"/>
      <c r="AC295" s="1353"/>
      <c r="AD295" s="1353"/>
      <c r="AE295" s="1353"/>
      <c r="AF295" s="1353"/>
      <c r="AG295" s="1353"/>
      <c r="AH295" s="1358">
        <f t="shared" si="16"/>
        <v>0</v>
      </c>
      <c r="AI295" s="1363"/>
    </row>
    <row r="296" ht="17.1" customHeight="1" spans="1:35">
      <c r="A296" s="1338">
        <v>13</v>
      </c>
      <c r="B296" s="1339" t="s">
        <v>51</v>
      </c>
      <c r="C296" s="1353"/>
      <c r="D296" s="1353"/>
      <c r="E296" s="1353"/>
      <c r="F296" s="1353"/>
      <c r="G296" s="1353"/>
      <c r="H296" s="1353">
        <v>1</v>
      </c>
      <c r="I296" s="1353"/>
      <c r="J296" s="1353"/>
      <c r="K296" s="1353"/>
      <c r="L296" s="1353"/>
      <c r="M296" s="1353"/>
      <c r="N296" s="1353"/>
      <c r="O296" s="1353"/>
      <c r="P296" s="1353"/>
      <c r="Q296" s="1353"/>
      <c r="R296" s="1353"/>
      <c r="S296" s="1353"/>
      <c r="T296" s="1353"/>
      <c r="U296" s="1353"/>
      <c r="V296" s="1353"/>
      <c r="W296" s="1353"/>
      <c r="X296" s="1353"/>
      <c r="Y296" s="1353"/>
      <c r="Z296" s="1353"/>
      <c r="AA296" s="1353"/>
      <c r="AB296" s="1353"/>
      <c r="AC296" s="1353"/>
      <c r="AD296" s="1353"/>
      <c r="AE296" s="1353"/>
      <c r="AF296" s="1353"/>
      <c r="AG296" s="1353"/>
      <c r="AH296" s="1358">
        <f t="shared" si="16"/>
        <v>1</v>
      </c>
      <c r="AI296" s="1363"/>
    </row>
    <row r="297" ht="17.1" customHeight="1" spans="1:35">
      <c r="A297" s="1338">
        <v>14</v>
      </c>
      <c r="B297" s="1339" t="s">
        <v>52</v>
      </c>
      <c r="C297" s="1353"/>
      <c r="D297" s="1353"/>
      <c r="E297" s="1353"/>
      <c r="F297" s="1353"/>
      <c r="G297" s="1353"/>
      <c r="H297" s="1353"/>
      <c r="I297" s="1353"/>
      <c r="J297" s="1353"/>
      <c r="K297" s="1353"/>
      <c r="L297" s="1353"/>
      <c r="M297" s="1353"/>
      <c r="N297" s="1353"/>
      <c r="O297" s="1353"/>
      <c r="P297" s="1353"/>
      <c r="Q297" s="1353"/>
      <c r="R297" s="1353"/>
      <c r="S297" s="1353"/>
      <c r="T297" s="1353"/>
      <c r="U297" s="1353"/>
      <c r="V297" s="1353"/>
      <c r="W297" s="1353"/>
      <c r="X297" s="1353"/>
      <c r="Y297" s="1353"/>
      <c r="Z297" s="1353"/>
      <c r="AA297" s="1353"/>
      <c r="AB297" s="1353"/>
      <c r="AC297" s="1353"/>
      <c r="AD297" s="1353"/>
      <c r="AE297" s="1353"/>
      <c r="AF297" s="1353"/>
      <c r="AG297" s="1353"/>
      <c r="AH297" s="1358">
        <f t="shared" si="16"/>
        <v>0</v>
      </c>
      <c r="AI297" s="1363"/>
    </row>
    <row r="298" ht="17.1" customHeight="1" spans="1:35">
      <c r="A298" s="1338">
        <v>15</v>
      </c>
      <c r="B298" s="1339" t="s">
        <v>53</v>
      </c>
      <c r="C298" s="1353"/>
      <c r="D298" s="1353"/>
      <c r="E298" s="1353"/>
      <c r="F298" s="1353"/>
      <c r="G298" s="1353"/>
      <c r="H298" s="1353"/>
      <c r="I298" s="1353"/>
      <c r="J298" s="1353"/>
      <c r="K298" s="1353"/>
      <c r="L298" s="1353"/>
      <c r="M298" s="1353"/>
      <c r="N298" s="1353"/>
      <c r="O298" s="1353"/>
      <c r="P298" s="1353"/>
      <c r="Q298" s="1353"/>
      <c r="R298" s="1353"/>
      <c r="S298" s="1353"/>
      <c r="T298" s="1353"/>
      <c r="U298" s="1353"/>
      <c r="V298" s="1353"/>
      <c r="W298" s="1353"/>
      <c r="X298" s="1353"/>
      <c r="Y298" s="1353"/>
      <c r="Z298" s="1353"/>
      <c r="AA298" s="1353"/>
      <c r="AB298" s="1353"/>
      <c r="AC298" s="1353"/>
      <c r="AD298" s="1353"/>
      <c r="AE298" s="1353"/>
      <c r="AF298" s="1353"/>
      <c r="AG298" s="1353"/>
      <c r="AH298" s="1358">
        <f t="shared" si="16"/>
        <v>0</v>
      </c>
      <c r="AI298" s="1363"/>
    </row>
    <row r="299" ht="17.1" customHeight="1" spans="1:35">
      <c r="A299" s="1341">
        <v>16</v>
      </c>
      <c r="B299" s="1124" t="s">
        <v>90</v>
      </c>
      <c r="C299" s="1353"/>
      <c r="D299" s="1353"/>
      <c r="E299" s="1353"/>
      <c r="F299" s="1353"/>
      <c r="G299" s="1353"/>
      <c r="H299" s="1353"/>
      <c r="I299" s="1353"/>
      <c r="J299" s="1353"/>
      <c r="K299" s="1353"/>
      <c r="L299" s="1353"/>
      <c r="M299" s="1353"/>
      <c r="N299" s="1353"/>
      <c r="O299" s="1353"/>
      <c r="P299" s="1353"/>
      <c r="Q299" s="1353"/>
      <c r="R299" s="1353"/>
      <c r="S299" s="1353"/>
      <c r="T299" s="1353"/>
      <c r="U299" s="1353"/>
      <c r="V299" s="1353"/>
      <c r="W299" s="1353"/>
      <c r="X299" s="1353"/>
      <c r="Y299" s="1353"/>
      <c r="Z299" s="1353"/>
      <c r="AA299" s="1353"/>
      <c r="AB299" s="1353"/>
      <c r="AC299" s="1353"/>
      <c r="AD299" s="1353"/>
      <c r="AE299" s="1353"/>
      <c r="AF299" s="1353"/>
      <c r="AG299" s="1353"/>
      <c r="AH299" s="1358">
        <f t="shared" si="16"/>
        <v>0</v>
      </c>
      <c r="AI299" s="1364"/>
    </row>
    <row r="300" ht="17.1" customHeight="1" spans="1:35">
      <c r="A300" s="1341">
        <v>17</v>
      </c>
      <c r="B300" s="1342" t="s">
        <v>55</v>
      </c>
      <c r="C300" s="1353"/>
      <c r="D300" s="1353"/>
      <c r="E300" s="1353"/>
      <c r="F300" s="1353"/>
      <c r="G300" s="1353"/>
      <c r="H300" s="1353"/>
      <c r="I300" s="1353"/>
      <c r="J300" s="1353">
        <v>1</v>
      </c>
      <c r="K300" s="1353"/>
      <c r="L300" s="1353"/>
      <c r="M300" s="1353"/>
      <c r="N300" s="1353"/>
      <c r="O300" s="1353"/>
      <c r="P300" s="1353"/>
      <c r="Q300" s="1353"/>
      <c r="R300" s="1353"/>
      <c r="S300" s="1353"/>
      <c r="T300" s="1353"/>
      <c r="U300" s="1353"/>
      <c r="V300" s="1353"/>
      <c r="W300" s="1353"/>
      <c r="X300" s="1353"/>
      <c r="Y300" s="1353"/>
      <c r="Z300" s="1353"/>
      <c r="AA300" s="1353"/>
      <c r="AB300" s="1353"/>
      <c r="AC300" s="1353"/>
      <c r="AD300" s="1353"/>
      <c r="AE300" s="1353"/>
      <c r="AF300" s="1353"/>
      <c r="AG300" s="1353"/>
      <c r="AH300" s="1365">
        <f t="shared" si="16"/>
        <v>1</v>
      </c>
      <c r="AI300" s="1366"/>
    </row>
    <row r="301" ht="17.1" customHeight="1" spans="1:35">
      <c r="A301" s="1341">
        <v>18</v>
      </c>
      <c r="B301" s="1342" t="s">
        <v>56</v>
      </c>
      <c r="C301" s="1353"/>
      <c r="D301" s="1353"/>
      <c r="E301" s="1353"/>
      <c r="F301" s="1353"/>
      <c r="G301" s="1353"/>
      <c r="H301" s="1353"/>
      <c r="I301" s="1353"/>
      <c r="J301" s="1353"/>
      <c r="K301" s="1353"/>
      <c r="L301" s="1353"/>
      <c r="M301" s="1353"/>
      <c r="N301" s="1353"/>
      <c r="O301" s="1353"/>
      <c r="P301" s="1353"/>
      <c r="Q301" s="1353"/>
      <c r="R301" s="1353"/>
      <c r="S301" s="1353"/>
      <c r="T301" s="1353"/>
      <c r="U301" s="1353"/>
      <c r="V301" s="1353"/>
      <c r="W301" s="1353"/>
      <c r="X301" s="1353"/>
      <c r="Y301" s="1353"/>
      <c r="Z301" s="1353"/>
      <c r="AA301" s="1353"/>
      <c r="AB301" s="1353"/>
      <c r="AC301" s="1353"/>
      <c r="AD301" s="1353"/>
      <c r="AE301" s="1353"/>
      <c r="AF301" s="1353"/>
      <c r="AG301" s="1353"/>
      <c r="AH301" s="1365">
        <f t="shared" si="16"/>
        <v>0</v>
      </c>
      <c r="AI301" s="1367"/>
    </row>
    <row r="302" s="789" customFormat="1" ht="17.1" customHeight="1" spans="1:35">
      <c r="A302" s="1345" t="s">
        <v>57</v>
      </c>
      <c r="B302" s="1346"/>
      <c r="C302" s="1380">
        <f>SUM(C284:C301)</f>
        <v>0</v>
      </c>
      <c r="D302" s="1380">
        <f t="shared" ref="D302:AH302" si="17">SUM(D284:D301)</f>
        <v>0</v>
      </c>
      <c r="E302" s="1380">
        <f t="shared" si="17"/>
        <v>0</v>
      </c>
      <c r="F302" s="1380">
        <f t="shared" si="17"/>
        <v>0</v>
      </c>
      <c r="G302" s="1380">
        <f t="shared" si="17"/>
        <v>0</v>
      </c>
      <c r="H302" s="1380">
        <f t="shared" si="17"/>
        <v>3</v>
      </c>
      <c r="I302" s="1380">
        <f t="shared" si="17"/>
        <v>1</v>
      </c>
      <c r="J302" s="1380">
        <f t="shared" si="17"/>
        <v>1</v>
      </c>
      <c r="K302" s="1380">
        <f t="shared" si="17"/>
        <v>1</v>
      </c>
      <c r="L302" s="1380">
        <f t="shared" si="17"/>
        <v>0</v>
      </c>
      <c r="M302" s="1380">
        <f t="shared" si="17"/>
        <v>0</v>
      </c>
      <c r="N302" s="1380">
        <f t="shared" si="17"/>
        <v>0</v>
      </c>
      <c r="O302" s="1380">
        <f t="shared" si="17"/>
        <v>0</v>
      </c>
      <c r="P302" s="1380">
        <f t="shared" si="17"/>
        <v>0</v>
      </c>
      <c r="Q302" s="1380">
        <f t="shared" si="17"/>
        <v>0</v>
      </c>
      <c r="R302" s="1380">
        <f t="shared" si="17"/>
        <v>0</v>
      </c>
      <c r="S302" s="1380">
        <f t="shared" si="17"/>
        <v>0</v>
      </c>
      <c r="T302" s="1380">
        <f t="shared" si="17"/>
        <v>0</v>
      </c>
      <c r="U302" s="1380">
        <f t="shared" si="17"/>
        <v>0</v>
      </c>
      <c r="V302" s="1380">
        <f t="shared" si="17"/>
        <v>0</v>
      </c>
      <c r="W302" s="1380">
        <f t="shared" si="17"/>
        <v>0</v>
      </c>
      <c r="X302" s="1380">
        <f t="shared" si="17"/>
        <v>0</v>
      </c>
      <c r="Y302" s="1380">
        <f t="shared" si="17"/>
        <v>0</v>
      </c>
      <c r="Z302" s="1380">
        <f t="shared" si="17"/>
        <v>1</v>
      </c>
      <c r="AA302" s="1380">
        <f t="shared" si="17"/>
        <v>1</v>
      </c>
      <c r="AB302" s="1380">
        <f t="shared" si="17"/>
        <v>0</v>
      </c>
      <c r="AC302" s="1380">
        <f t="shared" si="17"/>
        <v>0</v>
      </c>
      <c r="AD302" s="1380">
        <f t="shared" si="17"/>
        <v>0</v>
      </c>
      <c r="AE302" s="1380">
        <f t="shared" si="17"/>
        <v>0</v>
      </c>
      <c r="AF302" s="1380">
        <f t="shared" si="17"/>
        <v>0</v>
      </c>
      <c r="AG302" s="1380">
        <f t="shared" si="17"/>
        <v>0</v>
      </c>
      <c r="AH302" s="1380">
        <f t="shared" si="17"/>
        <v>8</v>
      </c>
      <c r="AI302" s="1381">
        <f>SUM(AI284:AI300)</f>
        <v>0</v>
      </c>
    </row>
    <row r="303" ht="17.1" customHeight="1" spans="1:35">
      <c r="A303" s="1348"/>
      <c r="B303" s="1335"/>
      <c r="C303" s="1349"/>
      <c r="D303" s="1349"/>
      <c r="E303" s="1349"/>
      <c r="F303" s="1349"/>
      <c r="G303" s="1349"/>
      <c r="H303" s="1349"/>
      <c r="I303" s="1349"/>
      <c r="J303" s="1349"/>
      <c r="K303" s="1349"/>
      <c r="L303" s="1349"/>
      <c r="M303" s="1349"/>
      <c r="N303" s="1349"/>
      <c r="O303" s="1349"/>
      <c r="P303" s="1349"/>
      <c r="Q303" s="1349"/>
      <c r="R303" s="1349"/>
      <c r="S303" s="1349"/>
      <c r="T303" s="1349"/>
      <c r="U303" s="1349"/>
      <c r="V303" s="1349"/>
      <c r="W303" s="1349"/>
      <c r="X303" s="1349"/>
      <c r="Y303" s="1349"/>
      <c r="Z303" s="1349"/>
      <c r="AA303" s="1349"/>
      <c r="AB303" s="1349"/>
      <c r="AC303" s="1349"/>
      <c r="AD303" s="1349"/>
      <c r="AE303" s="1349"/>
      <c r="AF303" s="1349"/>
      <c r="AG303" s="1349"/>
      <c r="AH303" s="1349"/>
      <c r="AI303" s="1361"/>
    </row>
    <row r="304" ht="17.1" customHeight="1" spans="1:35">
      <c r="A304" s="1350"/>
      <c r="B304" s="1165"/>
      <c r="C304" s="887" t="s">
        <v>58</v>
      </c>
      <c r="D304" s="887"/>
      <c r="E304" s="887"/>
      <c r="F304" s="887"/>
      <c r="G304" s="887"/>
      <c r="H304" s="887"/>
      <c r="I304" s="887"/>
      <c r="J304" s="887"/>
      <c r="K304" s="887"/>
      <c r="X304" s="1165"/>
      <c r="Y304" s="862" t="s">
        <v>91</v>
      </c>
      <c r="Z304" s="1148"/>
      <c r="AA304" s="1148"/>
      <c r="AB304" s="1148"/>
      <c r="AC304" s="1148"/>
      <c r="AD304" s="1148"/>
      <c r="AE304" s="1148"/>
      <c r="AF304" s="1148"/>
      <c r="AG304" s="1148"/>
      <c r="AH304" s="1148"/>
      <c r="AI304" s="1148"/>
    </row>
    <row r="305" ht="17.1" customHeight="1" spans="1:35">
      <c r="A305" s="1350"/>
      <c r="B305" s="1165"/>
      <c r="C305" s="909" t="s">
        <v>68</v>
      </c>
      <c r="D305" s="909"/>
      <c r="E305" s="909"/>
      <c r="F305" s="909"/>
      <c r="G305" s="909"/>
      <c r="H305" s="909"/>
      <c r="I305" s="909"/>
      <c r="J305" s="909"/>
      <c r="K305" s="909"/>
      <c r="L305" s="908"/>
      <c r="M305" s="908"/>
      <c r="N305" s="908"/>
      <c r="O305" s="908"/>
      <c r="P305" s="908"/>
      <c r="Q305" s="908"/>
      <c r="R305" s="908"/>
      <c r="S305" s="908"/>
      <c r="T305" s="908"/>
      <c r="U305" s="908"/>
      <c r="V305" s="908"/>
      <c r="W305" s="908"/>
      <c r="X305" s="908"/>
      <c r="Y305" s="890" t="s">
        <v>61</v>
      </c>
      <c r="Z305" s="1095"/>
      <c r="AA305" s="1095"/>
      <c r="AB305" s="1095"/>
      <c r="AC305" s="1095"/>
      <c r="AD305" s="1095"/>
      <c r="AE305" s="1095"/>
      <c r="AF305" s="1095"/>
      <c r="AG305" s="1095"/>
      <c r="AH305" s="1095"/>
      <c r="AI305" s="1095"/>
    </row>
    <row r="306" ht="17.1" customHeight="1" spans="3:35">
      <c r="C306" s="909"/>
      <c r="D306" s="887"/>
      <c r="E306" s="887"/>
      <c r="F306" s="887"/>
      <c r="G306" s="887"/>
      <c r="H306" s="887"/>
      <c r="I306" s="887"/>
      <c r="J306" s="887"/>
      <c r="K306" s="887"/>
      <c r="L306" s="908"/>
      <c r="M306" s="908"/>
      <c r="N306" s="908"/>
      <c r="O306" s="908"/>
      <c r="P306" s="908"/>
      <c r="Q306" s="908"/>
      <c r="R306" s="908"/>
      <c r="S306" s="908"/>
      <c r="T306" s="908"/>
      <c r="U306" s="908"/>
      <c r="V306" s="908"/>
      <c r="W306" s="908"/>
      <c r="X306" s="908"/>
      <c r="Y306" s="1095"/>
      <c r="Z306" s="1095"/>
      <c r="AA306" s="1095"/>
      <c r="AB306" s="1095"/>
      <c r="AC306" s="1095"/>
      <c r="AD306" s="1095"/>
      <c r="AE306" s="1095"/>
      <c r="AF306" s="1095"/>
      <c r="AG306" s="1095"/>
      <c r="AH306" s="1095"/>
      <c r="AI306" s="1095"/>
    </row>
    <row r="307" ht="17.1" customHeight="1" spans="3:35">
      <c r="C307" s="909"/>
      <c r="D307" s="887"/>
      <c r="E307" s="887"/>
      <c r="F307" s="887"/>
      <c r="G307" s="887"/>
      <c r="H307" s="887"/>
      <c r="I307" s="887"/>
      <c r="J307" s="887"/>
      <c r="K307" s="887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1095"/>
      <c r="Z307" s="1095"/>
      <c r="AA307" s="1095"/>
      <c r="AB307" s="1095"/>
      <c r="AC307" s="1095"/>
      <c r="AD307" s="1095"/>
      <c r="AE307" s="1095"/>
      <c r="AF307" s="1095"/>
      <c r="AG307" s="1095"/>
      <c r="AH307" s="1095"/>
      <c r="AI307" s="1095"/>
    </row>
    <row r="308" ht="17.1" customHeight="1" spans="3:35">
      <c r="C308" s="909"/>
      <c r="D308" s="887"/>
      <c r="E308" s="887"/>
      <c r="F308" s="887"/>
      <c r="G308" s="887"/>
      <c r="H308" s="887"/>
      <c r="I308" s="887"/>
      <c r="J308" s="887"/>
      <c r="K308" s="887"/>
      <c r="L308" s="908"/>
      <c r="M308" s="908"/>
      <c r="N308" s="908"/>
      <c r="O308" s="908"/>
      <c r="P308" s="908"/>
      <c r="Q308" s="908"/>
      <c r="R308" s="908"/>
      <c r="S308" s="908"/>
      <c r="T308" s="908"/>
      <c r="U308" s="908"/>
      <c r="V308" s="908"/>
      <c r="W308" s="908"/>
      <c r="X308" s="908"/>
      <c r="Y308" s="1095"/>
      <c r="Z308" s="1095"/>
      <c r="AA308" s="1095"/>
      <c r="AB308" s="1095"/>
      <c r="AC308" s="1095"/>
      <c r="AD308" s="1095"/>
      <c r="AE308" s="1095"/>
      <c r="AF308" s="1095"/>
      <c r="AG308" s="1095"/>
      <c r="AH308" s="1095"/>
      <c r="AI308" s="1095"/>
    </row>
    <row r="309" ht="21" customHeight="1" spans="3:35">
      <c r="C309" s="909" t="s">
        <v>92</v>
      </c>
      <c r="D309" s="876"/>
      <c r="E309" s="876"/>
      <c r="F309" s="876"/>
      <c r="G309" s="876"/>
      <c r="H309" s="876"/>
      <c r="I309" s="876"/>
      <c r="J309" s="876"/>
      <c r="K309" s="876"/>
      <c r="L309" s="1354"/>
      <c r="M309" s="1354"/>
      <c r="N309" s="1354"/>
      <c r="O309" s="1354"/>
      <c r="P309" s="1354"/>
      <c r="Q309" s="1354"/>
      <c r="R309" s="1354"/>
      <c r="S309" s="1354"/>
      <c r="T309" s="1354"/>
      <c r="U309" s="1354"/>
      <c r="V309" s="1354"/>
      <c r="W309" s="1354"/>
      <c r="X309" s="1354"/>
      <c r="Y309" s="1194" t="s">
        <v>63</v>
      </c>
      <c r="Z309" s="1166"/>
      <c r="AA309" s="1166"/>
      <c r="AB309" s="1166"/>
      <c r="AC309" s="1166"/>
      <c r="AD309" s="1166"/>
      <c r="AE309" s="1166"/>
      <c r="AF309" s="1166"/>
      <c r="AG309" s="1194"/>
      <c r="AH309" s="1194"/>
      <c r="AI309" s="1095"/>
    </row>
    <row r="310" ht="17.1" customHeight="1" spans="3:35">
      <c r="C310" s="909" t="s">
        <v>93</v>
      </c>
      <c r="D310" s="1352"/>
      <c r="E310" s="1352"/>
      <c r="F310" s="1352"/>
      <c r="G310" s="1352"/>
      <c r="H310" s="1352"/>
      <c r="I310" s="1352"/>
      <c r="J310" s="1352"/>
      <c r="K310" s="1352"/>
      <c r="L310" s="908"/>
      <c r="M310" s="908"/>
      <c r="N310" s="908"/>
      <c r="O310" s="908"/>
      <c r="P310" s="908"/>
      <c r="Q310" s="908"/>
      <c r="R310" s="908"/>
      <c r="S310" s="908"/>
      <c r="T310" s="908"/>
      <c r="U310" s="908"/>
      <c r="V310" s="908"/>
      <c r="W310" s="908"/>
      <c r="X310" s="908"/>
      <c r="Y310" s="1046" t="s">
        <v>65</v>
      </c>
      <c r="Z310" s="1095"/>
      <c r="AA310" s="1095"/>
      <c r="AB310" s="1095"/>
      <c r="AC310" s="1095"/>
      <c r="AD310" s="1095"/>
      <c r="AE310" s="1095"/>
      <c r="AF310" s="1095"/>
      <c r="AG310" s="1095"/>
      <c r="AH310" s="1095"/>
      <c r="AI310" s="1095"/>
    </row>
    <row r="311" ht="17.1" customHeight="1" spans="3:35">
      <c r="C311" s="909"/>
      <c r="D311" s="1352"/>
      <c r="E311" s="1352"/>
      <c r="F311" s="1352"/>
      <c r="G311" s="1352"/>
      <c r="H311" s="1352"/>
      <c r="I311" s="1352"/>
      <c r="J311" s="1352"/>
      <c r="K311" s="1352"/>
      <c r="L311" s="908"/>
      <c r="M311" s="908"/>
      <c r="N311" s="908"/>
      <c r="O311" s="908"/>
      <c r="P311" s="908"/>
      <c r="Q311" s="908"/>
      <c r="R311" s="908"/>
      <c r="S311" s="908"/>
      <c r="T311" s="908"/>
      <c r="U311" s="908"/>
      <c r="V311" s="908"/>
      <c r="W311" s="908"/>
      <c r="X311" s="908"/>
      <c r="Y311" s="1046"/>
      <c r="Z311" s="1095"/>
      <c r="AA311" s="1095"/>
      <c r="AB311" s="1095"/>
      <c r="AC311" s="1095"/>
      <c r="AD311" s="1095"/>
      <c r="AE311" s="1095"/>
      <c r="AF311" s="1095"/>
      <c r="AG311" s="1095"/>
      <c r="AH311" s="1095"/>
      <c r="AI311" s="1095"/>
    </row>
    <row r="312" ht="17.1" customHeight="1" spans="3:35">
      <c r="C312" s="909"/>
      <c r="D312" s="1352"/>
      <c r="E312" s="1352"/>
      <c r="F312" s="1352"/>
      <c r="G312" s="1352"/>
      <c r="H312" s="1352"/>
      <c r="I312" s="1352"/>
      <c r="J312" s="1352"/>
      <c r="K312" s="1352"/>
      <c r="L312" s="908"/>
      <c r="M312" s="908"/>
      <c r="N312" s="908"/>
      <c r="O312" s="908"/>
      <c r="P312" s="908"/>
      <c r="Q312" s="908"/>
      <c r="R312" s="908"/>
      <c r="S312" s="908"/>
      <c r="T312" s="908"/>
      <c r="U312" s="908"/>
      <c r="V312" s="908"/>
      <c r="W312" s="908"/>
      <c r="X312" s="908"/>
      <c r="Y312" s="1046"/>
      <c r="Z312" s="1095"/>
      <c r="AA312" s="1095"/>
      <c r="AB312" s="1095"/>
      <c r="AC312" s="1095"/>
      <c r="AD312" s="1095"/>
      <c r="AE312" s="1095"/>
      <c r="AF312" s="1095"/>
      <c r="AG312" s="1095"/>
      <c r="AH312" s="1095"/>
      <c r="AI312" s="1095"/>
    </row>
    <row r="313" ht="17.1" customHeight="1" spans="1:35">
      <c r="A313" s="1198" t="s">
        <v>0</v>
      </c>
      <c r="B313" s="1198"/>
      <c r="C313" s="1198"/>
      <c r="D313" s="1198"/>
      <c r="E313" s="1198"/>
      <c r="F313" s="1198"/>
      <c r="G313" s="1198"/>
      <c r="H313" s="1198"/>
      <c r="I313" s="1198"/>
      <c r="J313" s="1198"/>
      <c r="K313" s="1198"/>
      <c r="L313" s="1198"/>
      <c r="M313" s="1198"/>
      <c r="N313" s="1198"/>
      <c r="O313" s="1198"/>
      <c r="P313" s="1198"/>
      <c r="Q313" s="1198"/>
      <c r="R313" s="1198"/>
      <c r="S313" s="1198"/>
      <c r="T313" s="1198"/>
      <c r="U313" s="1198"/>
      <c r="V313" s="1198"/>
      <c r="W313" s="1198"/>
      <c r="X313" s="1198"/>
      <c r="Y313" s="1198"/>
      <c r="Z313" s="1198"/>
      <c r="AA313" s="1198"/>
      <c r="AB313" s="1198"/>
      <c r="AC313" s="1198"/>
      <c r="AD313" s="1198"/>
      <c r="AE313" s="1198"/>
      <c r="AF313" s="1198"/>
      <c r="AG313" s="1198"/>
      <c r="AH313" s="1198"/>
      <c r="AI313" s="1198"/>
    </row>
    <row r="314" ht="17.1" customHeight="1" spans="1:35">
      <c r="A314" s="1198" t="s">
        <v>94</v>
      </c>
      <c r="B314" s="1198"/>
      <c r="C314" s="1198"/>
      <c r="D314" s="1198"/>
      <c r="E314" s="1198"/>
      <c r="F314" s="1198"/>
      <c r="G314" s="1198"/>
      <c r="H314" s="1198"/>
      <c r="I314" s="1198"/>
      <c r="J314" s="1198"/>
      <c r="K314" s="1198"/>
      <c r="L314" s="1198"/>
      <c r="M314" s="1198"/>
      <c r="N314" s="1198"/>
      <c r="O314" s="1198"/>
      <c r="P314" s="1198"/>
      <c r="Q314" s="1198"/>
      <c r="R314" s="1198"/>
      <c r="S314" s="1198"/>
      <c r="T314" s="1198"/>
      <c r="U314" s="1198"/>
      <c r="V314" s="1198"/>
      <c r="W314" s="1198"/>
      <c r="X314" s="1198"/>
      <c r="Y314" s="1198"/>
      <c r="Z314" s="1198"/>
      <c r="AA314" s="1198"/>
      <c r="AB314" s="1198"/>
      <c r="AC314" s="1198"/>
      <c r="AD314" s="1198"/>
      <c r="AE314" s="1198"/>
      <c r="AF314" s="1198"/>
      <c r="AG314" s="1198"/>
      <c r="AH314" s="1198"/>
      <c r="AI314" s="1198"/>
    </row>
    <row r="315" s="746" customFormat="1" ht="15" spans="1:43">
      <c r="A315" s="1335"/>
      <c r="B315" s="1335"/>
      <c r="C315" s="1335"/>
      <c r="D315" s="1335"/>
      <c r="E315" s="1335"/>
      <c r="F315" s="1335"/>
      <c r="G315" s="1335"/>
      <c r="H315" s="1335"/>
      <c r="I315" s="1335"/>
      <c r="J315" s="1335"/>
      <c r="K315" s="1335"/>
      <c r="L315" s="1335"/>
      <c r="M315" s="1335"/>
      <c r="N315" s="1335"/>
      <c r="O315" s="1335"/>
      <c r="P315" s="1335"/>
      <c r="Q315" s="1335"/>
      <c r="R315" s="1335"/>
      <c r="S315" s="1335"/>
      <c r="T315" s="1335"/>
      <c r="U315" s="1335"/>
      <c r="V315" s="1335"/>
      <c r="W315" s="1335"/>
      <c r="X315" s="1335"/>
      <c r="Y315" s="1335"/>
      <c r="Z315" s="1335"/>
      <c r="AA315" s="1335"/>
      <c r="AB315" s="1335"/>
      <c r="AC315" s="1335"/>
      <c r="AD315" s="1335"/>
      <c r="AE315" s="1335"/>
      <c r="AF315" s="1335"/>
      <c r="AG315" s="1335"/>
      <c r="AH315" s="1335"/>
      <c r="AI315" s="1335" t="s">
        <v>2</v>
      </c>
      <c r="AJ315" s="1086"/>
      <c r="AK315" s="1086"/>
      <c r="AL315" s="1086"/>
      <c r="AM315" s="1086"/>
      <c r="AN315" s="1086"/>
      <c r="AO315" s="1086"/>
      <c r="AP315" s="1086"/>
      <c r="AQ315" s="1086"/>
    </row>
    <row r="316" s="746" customFormat="1" ht="14.25" spans="1:43">
      <c r="A316" s="1110" t="s">
        <v>3</v>
      </c>
      <c r="B316" s="1111" t="s">
        <v>4</v>
      </c>
      <c r="C316" s="1112" t="s">
        <v>5</v>
      </c>
      <c r="D316" s="1113"/>
      <c r="E316" s="1113"/>
      <c r="F316" s="1113"/>
      <c r="G316" s="1113"/>
      <c r="H316" s="1113"/>
      <c r="I316" s="1113"/>
      <c r="J316" s="1113"/>
      <c r="K316" s="1113"/>
      <c r="L316" s="1113"/>
      <c r="M316" s="1113"/>
      <c r="N316" s="1113"/>
      <c r="O316" s="1113"/>
      <c r="P316" s="1113"/>
      <c r="Q316" s="1113"/>
      <c r="R316" s="1113"/>
      <c r="S316" s="1113"/>
      <c r="T316" s="1113"/>
      <c r="U316" s="1113"/>
      <c r="V316" s="1113"/>
      <c r="W316" s="1113"/>
      <c r="X316" s="1113"/>
      <c r="Y316" s="1142"/>
      <c r="Z316" s="1144" t="s">
        <v>6</v>
      </c>
      <c r="AA316" s="1144" t="s">
        <v>7</v>
      </c>
      <c r="AB316" s="1144" t="s">
        <v>8</v>
      </c>
      <c r="AC316" s="1144" t="s">
        <v>9</v>
      </c>
      <c r="AD316" s="1144" t="s">
        <v>10</v>
      </c>
      <c r="AE316" s="1144" t="s">
        <v>11</v>
      </c>
      <c r="AF316" s="1144" t="s">
        <v>12</v>
      </c>
      <c r="AG316" s="1144" t="s">
        <v>13</v>
      </c>
      <c r="AH316" s="1144" t="s">
        <v>14</v>
      </c>
      <c r="AI316" s="1150" t="s">
        <v>15</v>
      </c>
      <c r="AJ316" s="1086"/>
      <c r="AK316" s="1086"/>
      <c r="AL316" s="1086"/>
      <c r="AM316" s="1086"/>
      <c r="AN316" s="1086"/>
      <c r="AO316" s="1086"/>
      <c r="AP316" s="1086"/>
      <c r="AQ316" s="1086"/>
    </row>
    <row r="317" ht="147.05" spans="1:35">
      <c r="A317" s="1114"/>
      <c r="B317" s="1115"/>
      <c r="C317" s="1116" t="s">
        <v>16</v>
      </c>
      <c r="D317" s="1117" t="s">
        <v>17</v>
      </c>
      <c r="E317" s="1117" t="s">
        <v>18</v>
      </c>
      <c r="F317" s="1117" t="s">
        <v>19</v>
      </c>
      <c r="G317" s="1117" t="s">
        <v>20</v>
      </c>
      <c r="H317" s="1117" t="s">
        <v>21</v>
      </c>
      <c r="I317" s="1117" t="s">
        <v>22</v>
      </c>
      <c r="J317" s="1117" t="s">
        <v>23</v>
      </c>
      <c r="K317" s="1117" t="s">
        <v>24</v>
      </c>
      <c r="L317" s="1117" t="s">
        <v>25</v>
      </c>
      <c r="M317" s="1117" t="s">
        <v>26</v>
      </c>
      <c r="N317" s="1117" t="s">
        <v>27</v>
      </c>
      <c r="O317" s="1117" t="s">
        <v>28</v>
      </c>
      <c r="P317" s="1117" t="s">
        <v>29</v>
      </c>
      <c r="Q317" s="1117" t="s">
        <v>30</v>
      </c>
      <c r="R317" s="1117" t="s">
        <v>31</v>
      </c>
      <c r="S317" s="1117" t="s">
        <v>32</v>
      </c>
      <c r="T317" s="1117" t="s">
        <v>33</v>
      </c>
      <c r="U317" s="1117" t="s">
        <v>34</v>
      </c>
      <c r="V317" s="1117" t="s">
        <v>35</v>
      </c>
      <c r="W317" s="1117" t="s">
        <v>36</v>
      </c>
      <c r="X317" s="1117" t="s">
        <v>37</v>
      </c>
      <c r="Y317" s="1117" t="s">
        <v>38</v>
      </c>
      <c r="Z317" s="1146"/>
      <c r="AA317" s="1146"/>
      <c r="AB317" s="1146"/>
      <c r="AC317" s="1146"/>
      <c r="AD317" s="1146"/>
      <c r="AE317" s="1146"/>
      <c r="AF317" s="1146"/>
      <c r="AG317" s="1146"/>
      <c r="AH317" s="1146"/>
      <c r="AI317" s="1151"/>
    </row>
    <row r="318" s="1333" customFormat="1" ht="17.1" customHeight="1" spans="1:35">
      <c r="A318" s="1336">
        <v>1</v>
      </c>
      <c r="B318" s="1337">
        <v>2</v>
      </c>
      <c r="C318" s="1337">
        <v>3</v>
      </c>
      <c r="D318" s="1337">
        <v>4</v>
      </c>
      <c r="E318" s="1337">
        <v>5</v>
      </c>
      <c r="F318" s="1337">
        <v>6</v>
      </c>
      <c r="G318" s="1337">
        <v>7</v>
      </c>
      <c r="H318" s="1337">
        <v>8</v>
      </c>
      <c r="I318" s="1337">
        <v>9</v>
      </c>
      <c r="J318" s="1337">
        <v>10</v>
      </c>
      <c r="K318" s="1337">
        <v>11</v>
      </c>
      <c r="L318" s="1337">
        <v>12</v>
      </c>
      <c r="M318" s="1337">
        <v>13</v>
      </c>
      <c r="N318" s="1337">
        <v>14</v>
      </c>
      <c r="O318" s="1337">
        <v>15</v>
      </c>
      <c r="P318" s="1337">
        <v>16</v>
      </c>
      <c r="Q318" s="1337">
        <v>17</v>
      </c>
      <c r="R318" s="1337">
        <v>18</v>
      </c>
      <c r="S318" s="1337">
        <v>19</v>
      </c>
      <c r="T318" s="1337">
        <v>20</v>
      </c>
      <c r="U318" s="1337">
        <v>21</v>
      </c>
      <c r="V318" s="1337">
        <v>22</v>
      </c>
      <c r="W318" s="1337">
        <v>23</v>
      </c>
      <c r="X318" s="1337">
        <v>24</v>
      </c>
      <c r="Y318" s="1337">
        <v>25</v>
      </c>
      <c r="Z318" s="1337">
        <v>26</v>
      </c>
      <c r="AA318" s="1337">
        <v>27</v>
      </c>
      <c r="AB318" s="1337">
        <v>28</v>
      </c>
      <c r="AC318" s="1337">
        <v>29</v>
      </c>
      <c r="AD318" s="1337">
        <v>30</v>
      </c>
      <c r="AE318" s="1337">
        <v>31</v>
      </c>
      <c r="AF318" s="1337">
        <v>32</v>
      </c>
      <c r="AG318" s="1337">
        <v>33</v>
      </c>
      <c r="AH318" s="1356">
        <v>34</v>
      </c>
      <c r="AI318" s="1357">
        <v>35</v>
      </c>
    </row>
    <row r="319" s="1333" customFormat="1" ht="18" spans="1:35">
      <c r="A319" s="1338">
        <v>1</v>
      </c>
      <c r="B319" s="1339" t="s">
        <v>39</v>
      </c>
      <c r="C319" s="1340"/>
      <c r="D319" s="1340"/>
      <c r="E319" s="1340"/>
      <c r="F319" s="1340"/>
      <c r="G319" s="1340"/>
      <c r="H319" s="1340">
        <v>1</v>
      </c>
      <c r="I319" s="1340">
        <v>1</v>
      </c>
      <c r="J319" s="1340"/>
      <c r="K319" s="1340"/>
      <c r="L319" s="1340"/>
      <c r="M319" s="1340"/>
      <c r="N319" s="1340"/>
      <c r="O319" s="1340"/>
      <c r="P319" s="1340"/>
      <c r="Q319" s="1340"/>
      <c r="R319" s="1340"/>
      <c r="S319" s="1340"/>
      <c r="T319" s="1340"/>
      <c r="U319" s="1340"/>
      <c r="V319" s="1340"/>
      <c r="W319" s="1340"/>
      <c r="X319" s="1340"/>
      <c r="Y319" s="1340"/>
      <c r="Z319" s="1340"/>
      <c r="AA319" s="1340"/>
      <c r="AB319" s="1340"/>
      <c r="AC319" s="1340"/>
      <c r="AD319" s="1340"/>
      <c r="AE319" s="1340"/>
      <c r="AF319" s="1340"/>
      <c r="AG319" s="1340"/>
      <c r="AH319" s="1358">
        <f t="shared" ref="AH319:AH336" si="18">SUM(C319:AG319)</f>
        <v>2</v>
      </c>
      <c r="AI319" s="1362"/>
    </row>
    <row r="320" s="1334" customFormat="1" ht="17.1" customHeight="1" spans="1:35">
      <c r="A320" s="1338">
        <v>2</v>
      </c>
      <c r="B320" s="1339" t="s">
        <v>40</v>
      </c>
      <c r="C320" s="1340"/>
      <c r="D320" s="1340"/>
      <c r="E320" s="1340"/>
      <c r="F320" s="1340"/>
      <c r="G320" s="1340"/>
      <c r="H320" s="1340"/>
      <c r="I320" s="1340"/>
      <c r="J320" s="1340"/>
      <c r="K320" s="1340"/>
      <c r="L320" s="1340"/>
      <c r="M320" s="1340"/>
      <c r="N320" s="1340"/>
      <c r="O320" s="1340"/>
      <c r="P320" s="1340"/>
      <c r="Q320" s="1340"/>
      <c r="R320" s="1340"/>
      <c r="S320" s="1340"/>
      <c r="T320" s="1340"/>
      <c r="U320" s="1340"/>
      <c r="V320" s="1340"/>
      <c r="W320" s="1340"/>
      <c r="X320" s="1340"/>
      <c r="Y320" s="1340"/>
      <c r="Z320" s="1340"/>
      <c r="AA320" s="1340"/>
      <c r="AB320" s="1340"/>
      <c r="AC320" s="1340"/>
      <c r="AD320" s="1340"/>
      <c r="AE320" s="1340"/>
      <c r="AF320" s="1340"/>
      <c r="AG320" s="1340"/>
      <c r="AH320" s="1358">
        <f t="shared" si="18"/>
        <v>0</v>
      </c>
      <c r="AI320" s="1363"/>
    </row>
    <row r="321" ht="17.1" customHeight="1" spans="1:35">
      <c r="A321" s="1338">
        <v>3</v>
      </c>
      <c r="B321" s="1339" t="s">
        <v>41</v>
      </c>
      <c r="C321" s="1340"/>
      <c r="D321" s="1340"/>
      <c r="E321" s="1340"/>
      <c r="F321" s="1340"/>
      <c r="G321" s="1340"/>
      <c r="H321" s="1340"/>
      <c r="I321" s="1340"/>
      <c r="J321" s="1340"/>
      <c r="K321" s="1340"/>
      <c r="L321" s="1340"/>
      <c r="M321" s="1340"/>
      <c r="N321" s="1340"/>
      <c r="O321" s="1340"/>
      <c r="P321" s="1340"/>
      <c r="Q321" s="1340"/>
      <c r="R321" s="1340"/>
      <c r="S321" s="1340"/>
      <c r="T321" s="1340"/>
      <c r="U321" s="1340"/>
      <c r="V321" s="1340"/>
      <c r="W321" s="1340"/>
      <c r="X321" s="1340"/>
      <c r="Y321" s="1340"/>
      <c r="Z321" s="1340"/>
      <c r="AA321" s="1340"/>
      <c r="AB321" s="1340"/>
      <c r="AC321" s="1340"/>
      <c r="AD321" s="1340"/>
      <c r="AE321" s="1340"/>
      <c r="AF321" s="1340"/>
      <c r="AG321" s="1340"/>
      <c r="AH321" s="1358">
        <f t="shared" si="18"/>
        <v>0</v>
      </c>
      <c r="AI321" s="1363"/>
    </row>
    <row r="322" ht="17.1" customHeight="1" spans="1:35">
      <c r="A322" s="1338">
        <v>4</v>
      </c>
      <c r="B322" s="1339" t="s">
        <v>42</v>
      </c>
      <c r="C322" s="1340"/>
      <c r="D322" s="1340"/>
      <c r="E322" s="1340"/>
      <c r="F322" s="1340"/>
      <c r="G322" s="1340"/>
      <c r="H322" s="1340"/>
      <c r="I322" s="1340"/>
      <c r="J322" s="1340"/>
      <c r="K322" s="1340">
        <v>1</v>
      </c>
      <c r="L322" s="1340"/>
      <c r="M322" s="1340"/>
      <c r="N322" s="1340"/>
      <c r="O322" s="1340"/>
      <c r="P322" s="1340"/>
      <c r="Q322" s="1340"/>
      <c r="R322" s="1340"/>
      <c r="S322" s="1340"/>
      <c r="T322" s="1340"/>
      <c r="U322" s="1340"/>
      <c r="V322" s="1340"/>
      <c r="W322" s="1340"/>
      <c r="X322" s="1340"/>
      <c r="Y322" s="1340"/>
      <c r="Z322" s="1340"/>
      <c r="AA322" s="1340">
        <v>1</v>
      </c>
      <c r="AB322" s="1340"/>
      <c r="AC322" s="1340"/>
      <c r="AD322" s="1340"/>
      <c r="AE322" s="1340"/>
      <c r="AF322" s="1340"/>
      <c r="AG322" s="1340"/>
      <c r="AH322" s="1358">
        <f t="shared" si="18"/>
        <v>2</v>
      </c>
      <c r="AI322" s="1363"/>
    </row>
    <row r="323" ht="17.1" customHeight="1" spans="1:35">
      <c r="A323" s="1338">
        <v>5</v>
      </c>
      <c r="B323" s="1339" t="s">
        <v>43</v>
      </c>
      <c r="C323" s="1340"/>
      <c r="D323" s="1340"/>
      <c r="E323" s="1340"/>
      <c r="F323" s="1340"/>
      <c r="G323" s="1340"/>
      <c r="H323" s="1340"/>
      <c r="I323" s="1340"/>
      <c r="J323" s="1340"/>
      <c r="K323" s="1340"/>
      <c r="L323" s="1340"/>
      <c r="M323" s="1340"/>
      <c r="N323" s="1340"/>
      <c r="O323" s="1340"/>
      <c r="P323" s="1340"/>
      <c r="Q323" s="1340"/>
      <c r="R323" s="1340"/>
      <c r="S323" s="1340"/>
      <c r="T323" s="1340"/>
      <c r="U323" s="1340"/>
      <c r="V323" s="1340"/>
      <c r="W323" s="1340"/>
      <c r="X323" s="1340"/>
      <c r="Y323" s="1340"/>
      <c r="Z323" s="1340"/>
      <c r="AA323" s="1340"/>
      <c r="AB323" s="1340"/>
      <c r="AC323" s="1340"/>
      <c r="AD323" s="1340"/>
      <c r="AE323" s="1340"/>
      <c r="AF323" s="1340"/>
      <c r="AG323" s="1340"/>
      <c r="AH323" s="1358">
        <f t="shared" si="18"/>
        <v>0</v>
      </c>
      <c r="AI323" s="1363"/>
    </row>
    <row r="324" ht="17.1" customHeight="1" spans="1:35">
      <c r="A324" s="1338">
        <v>6</v>
      </c>
      <c r="B324" s="1339" t="s">
        <v>44</v>
      </c>
      <c r="C324" s="1340"/>
      <c r="D324" s="1340"/>
      <c r="E324" s="1340"/>
      <c r="F324" s="1340"/>
      <c r="G324" s="1340"/>
      <c r="H324" s="1340"/>
      <c r="I324" s="1340"/>
      <c r="J324" s="1340"/>
      <c r="K324" s="1340"/>
      <c r="L324" s="1340"/>
      <c r="M324" s="1340"/>
      <c r="N324" s="1340"/>
      <c r="O324" s="1340"/>
      <c r="P324" s="1340"/>
      <c r="Q324" s="1340"/>
      <c r="R324" s="1340"/>
      <c r="S324" s="1340"/>
      <c r="T324" s="1340"/>
      <c r="U324" s="1340"/>
      <c r="V324" s="1340"/>
      <c r="W324" s="1340"/>
      <c r="X324" s="1340"/>
      <c r="Y324" s="1340"/>
      <c r="Z324" s="1340"/>
      <c r="AA324" s="1340"/>
      <c r="AB324" s="1340"/>
      <c r="AC324" s="1340"/>
      <c r="AD324" s="1340"/>
      <c r="AE324" s="1340"/>
      <c r="AF324" s="1340"/>
      <c r="AG324" s="1340"/>
      <c r="AH324" s="1358">
        <f t="shared" si="18"/>
        <v>0</v>
      </c>
      <c r="AI324" s="1363"/>
    </row>
    <row r="325" ht="17.1" customHeight="1" spans="1:35">
      <c r="A325" s="1338">
        <v>7</v>
      </c>
      <c r="B325" s="1339" t="s">
        <v>45</v>
      </c>
      <c r="C325" s="1340"/>
      <c r="D325" s="1340"/>
      <c r="E325" s="1340"/>
      <c r="F325" s="1340"/>
      <c r="G325" s="1340"/>
      <c r="H325" s="1340"/>
      <c r="I325" s="1340"/>
      <c r="J325" s="1340"/>
      <c r="K325" s="1340"/>
      <c r="L325" s="1340"/>
      <c r="M325" s="1340"/>
      <c r="N325" s="1340"/>
      <c r="O325" s="1340"/>
      <c r="P325" s="1340"/>
      <c r="Q325" s="1340"/>
      <c r="R325" s="1340"/>
      <c r="S325" s="1340"/>
      <c r="T325" s="1340"/>
      <c r="U325" s="1340"/>
      <c r="V325" s="1340"/>
      <c r="W325" s="1340"/>
      <c r="X325" s="1340"/>
      <c r="Y325" s="1340"/>
      <c r="Z325" s="1340"/>
      <c r="AA325" s="1340"/>
      <c r="AB325" s="1340"/>
      <c r="AC325" s="1340"/>
      <c r="AD325" s="1340"/>
      <c r="AE325" s="1340"/>
      <c r="AF325" s="1340"/>
      <c r="AG325" s="1340"/>
      <c r="AH325" s="1358">
        <f t="shared" si="18"/>
        <v>0</v>
      </c>
      <c r="AI325" s="1363"/>
    </row>
    <row r="326" ht="17.1" customHeight="1" spans="1:35">
      <c r="A326" s="1338">
        <v>8</v>
      </c>
      <c r="B326" s="1339" t="s">
        <v>46</v>
      </c>
      <c r="C326" s="1340"/>
      <c r="D326" s="1340"/>
      <c r="E326" s="1340"/>
      <c r="F326" s="1340"/>
      <c r="G326" s="1340"/>
      <c r="H326" s="1340"/>
      <c r="I326" s="1340"/>
      <c r="J326" s="1340"/>
      <c r="K326" s="1340"/>
      <c r="L326" s="1340"/>
      <c r="M326" s="1340"/>
      <c r="N326" s="1340"/>
      <c r="O326" s="1340"/>
      <c r="P326" s="1340"/>
      <c r="Q326" s="1340"/>
      <c r="R326" s="1340"/>
      <c r="S326" s="1340"/>
      <c r="T326" s="1340"/>
      <c r="U326" s="1340"/>
      <c r="V326" s="1340"/>
      <c r="W326" s="1340"/>
      <c r="X326" s="1340"/>
      <c r="Y326" s="1340"/>
      <c r="Z326" s="1340"/>
      <c r="AA326" s="1340"/>
      <c r="AB326" s="1340"/>
      <c r="AC326" s="1340"/>
      <c r="AD326" s="1340"/>
      <c r="AE326" s="1340"/>
      <c r="AF326" s="1340"/>
      <c r="AG326" s="1340"/>
      <c r="AH326" s="1358">
        <f t="shared" si="18"/>
        <v>0</v>
      </c>
      <c r="AI326" s="1363"/>
    </row>
    <row r="327" ht="17.1" customHeight="1" spans="1:35">
      <c r="A327" s="1338">
        <v>9</v>
      </c>
      <c r="B327" s="1339" t="s">
        <v>47</v>
      </c>
      <c r="C327" s="1340"/>
      <c r="D327" s="1340"/>
      <c r="E327" s="1340"/>
      <c r="F327" s="1340"/>
      <c r="G327" s="1340"/>
      <c r="H327" s="1340"/>
      <c r="I327" s="1340"/>
      <c r="J327" s="1340"/>
      <c r="K327" s="1340"/>
      <c r="L327" s="1340"/>
      <c r="M327" s="1340"/>
      <c r="N327" s="1340"/>
      <c r="O327" s="1340"/>
      <c r="P327" s="1340"/>
      <c r="Q327" s="1340"/>
      <c r="R327" s="1340"/>
      <c r="S327" s="1340"/>
      <c r="T327" s="1340"/>
      <c r="U327" s="1340"/>
      <c r="V327" s="1340"/>
      <c r="W327" s="1340"/>
      <c r="X327" s="1340"/>
      <c r="Y327" s="1340"/>
      <c r="Z327" s="1340"/>
      <c r="AA327" s="1340"/>
      <c r="AB327" s="1340"/>
      <c r="AC327" s="1340"/>
      <c r="AD327" s="1340"/>
      <c r="AE327" s="1340"/>
      <c r="AF327" s="1340"/>
      <c r="AG327" s="1340"/>
      <c r="AH327" s="1358">
        <f t="shared" si="18"/>
        <v>0</v>
      </c>
      <c r="AI327" s="1363"/>
    </row>
    <row r="328" ht="17.1" customHeight="1" spans="1:35">
      <c r="A328" s="1338">
        <v>10</v>
      </c>
      <c r="B328" s="1339" t="s">
        <v>48</v>
      </c>
      <c r="C328" s="1340"/>
      <c r="D328" s="1340"/>
      <c r="E328" s="1340"/>
      <c r="F328" s="1340"/>
      <c r="G328" s="1340"/>
      <c r="H328" s="1340"/>
      <c r="I328" s="1340"/>
      <c r="J328" s="1340"/>
      <c r="K328" s="1340"/>
      <c r="L328" s="1340"/>
      <c r="M328" s="1340"/>
      <c r="N328" s="1340"/>
      <c r="O328" s="1340"/>
      <c r="P328" s="1340"/>
      <c r="Q328" s="1340"/>
      <c r="R328" s="1340"/>
      <c r="S328" s="1340"/>
      <c r="T328" s="1340"/>
      <c r="U328" s="1340"/>
      <c r="V328" s="1340"/>
      <c r="W328" s="1340"/>
      <c r="X328" s="1340"/>
      <c r="Y328" s="1340"/>
      <c r="Z328" s="1340"/>
      <c r="AA328" s="1340"/>
      <c r="AB328" s="1340"/>
      <c r="AC328" s="1340"/>
      <c r="AD328" s="1340"/>
      <c r="AE328" s="1340"/>
      <c r="AF328" s="1340"/>
      <c r="AG328" s="1340"/>
      <c r="AH328" s="1358">
        <f t="shared" si="18"/>
        <v>0</v>
      </c>
      <c r="AI328" s="1363"/>
    </row>
    <row r="329" ht="17.1" customHeight="1" spans="1:35">
      <c r="A329" s="1338">
        <v>11</v>
      </c>
      <c r="B329" s="1339" t="s">
        <v>49</v>
      </c>
      <c r="C329" s="1340"/>
      <c r="D329" s="1340"/>
      <c r="E329" s="1340"/>
      <c r="F329" s="1340"/>
      <c r="G329" s="1340"/>
      <c r="H329" s="1340"/>
      <c r="I329" s="1340"/>
      <c r="J329" s="1340"/>
      <c r="K329" s="1340"/>
      <c r="L329" s="1340"/>
      <c r="M329" s="1340"/>
      <c r="N329" s="1340"/>
      <c r="O329" s="1340"/>
      <c r="P329" s="1340"/>
      <c r="Q329" s="1340"/>
      <c r="R329" s="1340"/>
      <c r="S329" s="1340"/>
      <c r="T329" s="1340"/>
      <c r="U329" s="1340"/>
      <c r="V329" s="1340"/>
      <c r="W329" s="1340"/>
      <c r="X329" s="1340"/>
      <c r="Y329" s="1340"/>
      <c r="Z329" s="1340"/>
      <c r="AA329" s="1340"/>
      <c r="AB329" s="1340"/>
      <c r="AC329" s="1340"/>
      <c r="AD329" s="1340"/>
      <c r="AE329" s="1340"/>
      <c r="AF329" s="1340"/>
      <c r="AG329" s="1340"/>
      <c r="AH329" s="1358">
        <f t="shared" si="18"/>
        <v>0</v>
      </c>
      <c r="AI329" s="1363"/>
    </row>
    <row r="330" ht="17.1" customHeight="1" spans="1:35">
      <c r="A330" s="1338">
        <v>12</v>
      </c>
      <c r="B330" s="1339" t="s">
        <v>50</v>
      </c>
      <c r="C330" s="1340"/>
      <c r="D330" s="1340"/>
      <c r="E330" s="1340"/>
      <c r="F330" s="1340"/>
      <c r="G330" s="1340"/>
      <c r="H330" s="1340"/>
      <c r="I330" s="1340"/>
      <c r="J330" s="1340"/>
      <c r="K330" s="1340"/>
      <c r="L330" s="1340"/>
      <c r="M330" s="1340"/>
      <c r="N330" s="1340"/>
      <c r="O330" s="1340"/>
      <c r="P330" s="1340"/>
      <c r="Q330" s="1340"/>
      <c r="R330" s="1340"/>
      <c r="S330" s="1340"/>
      <c r="T330" s="1340"/>
      <c r="U330" s="1340"/>
      <c r="V330" s="1340"/>
      <c r="W330" s="1340"/>
      <c r="X330" s="1340"/>
      <c r="Y330" s="1340"/>
      <c r="Z330" s="1340"/>
      <c r="AA330" s="1340"/>
      <c r="AB330" s="1340"/>
      <c r="AC330" s="1340"/>
      <c r="AD330" s="1340"/>
      <c r="AE330" s="1340"/>
      <c r="AF330" s="1340"/>
      <c r="AG330" s="1340"/>
      <c r="AH330" s="1358">
        <f t="shared" si="18"/>
        <v>0</v>
      </c>
      <c r="AI330" s="1363"/>
    </row>
    <row r="331" ht="17.1" customHeight="1" spans="1:35">
      <c r="A331" s="1338">
        <v>13</v>
      </c>
      <c r="B331" s="1339" t="s">
        <v>51</v>
      </c>
      <c r="C331" s="1340"/>
      <c r="D331" s="1340"/>
      <c r="E331" s="1340"/>
      <c r="F331" s="1340"/>
      <c r="G331" s="1340"/>
      <c r="H331" s="1340"/>
      <c r="I331" s="1340"/>
      <c r="J331" s="1340"/>
      <c r="K331" s="1340"/>
      <c r="L331" s="1340"/>
      <c r="M331" s="1340"/>
      <c r="N331" s="1340"/>
      <c r="O331" s="1340"/>
      <c r="P331" s="1340"/>
      <c r="Q331" s="1340"/>
      <c r="R331" s="1340"/>
      <c r="S331" s="1340"/>
      <c r="T331" s="1340"/>
      <c r="U331" s="1340"/>
      <c r="V331" s="1340"/>
      <c r="W331" s="1340"/>
      <c r="X331" s="1340"/>
      <c r="Y331" s="1340"/>
      <c r="Z331" s="1340"/>
      <c r="AA331" s="1340"/>
      <c r="AB331" s="1340"/>
      <c r="AC331" s="1340"/>
      <c r="AD331" s="1340"/>
      <c r="AE331" s="1340"/>
      <c r="AF331" s="1340"/>
      <c r="AG331" s="1340"/>
      <c r="AH331" s="1358">
        <f t="shared" si="18"/>
        <v>0</v>
      </c>
      <c r="AI331" s="1363"/>
    </row>
    <row r="332" ht="17.1" customHeight="1" spans="1:35">
      <c r="A332" s="1338">
        <v>14</v>
      </c>
      <c r="B332" s="1339" t="s">
        <v>52</v>
      </c>
      <c r="C332" s="1340"/>
      <c r="D332" s="1340"/>
      <c r="E332" s="1340"/>
      <c r="F332" s="1340"/>
      <c r="G332" s="1340"/>
      <c r="H332" s="1340"/>
      <c r="I332" s="1340">
        <v>1</v>
      </c>
      <c r="J332" s="1340"/>
      <c r="K332" s="1340"/>
      <c r="L332" s="1340"/>
      <c r="M332" s="1340"/>
      <c r="N332" s="1340"/>
      <c r="O332" s="1340"/>
      <c r="P332" s="1340"/>
      <c r="Q332" s="1340"/>
      <c r="R332" s="1340"/>
      <c r="S332" s="1340"/>
      <c r="T332" s="1340"/>
      <c r="U332" s="1340"/>
      <c r="V332" s="1340"/>
      <c r="W332" s="1340"/>
      <c r="X332" s="1340"/>
      <c r="Y332" s="1340"/>
      <c r="Z332" s="1340"/>
      <c r="AA332" s="1340"/>
      <c r="AB332" s="1340"/>
      <c r="AC332" s="1340"/>
      <c r="AD332" s="1340"/>
      <c r="AE332" s="1340"/>
      <c r="AF332" s="1340"/>
      <c r="AG332" s="1340"/>
      <c r="AH332" s="1358">
        <f t="shared" si="18"/>
        <v>1</v>
      </c>
      <c r="AI332" s="1363"/>
    </row>
    <row r="333" ht="17.1" customHeight="1" spans="1:35">
      <c r="A333" s="1338">
        <v>15</v>
      </c>
      <c r="B333" s="1339" t="s">
        <v>53</v>
      </c>
      <c r="C333" s="1340"/>
      <c r="D333" s="1340"/>
      <c r="E333" s="1340"/>
      <c r="F333" s="1340"/>
      <c r="G333" s="1340"/>
      <c r="H333" s="1340"/>
      <c r="I333" s="1340"/>
      <c r="J333" s="1340"/>
      <c r="K333" s="1340"/>
      <c r="L333" s="1340"/>
      <c r="M333" s="1340"/>
      <c r="N333" s="1340"/>
      <c r="O333" s="1340"/>
      <c r="P333" s="1340"/>
      <c r="Q333" s="1340"/>
      <c r="R333" s="1340"/>
      <c r="S333" s="1340"/>
      <c r="T333" s="1340"/>
      <c r="U333" s="1340"/>
      <c r="V333" s="1340"/>
      <c r="W333" s="1340"/>
      <c r="X333" s="1340"/>
      <c r="Y333" s="1340"/>
      <c r="Z333" s="1340"/>
      <c r="AA333" s="1340"/>
      <c r="AB333" s="1340"/>
      <c r="AC333" s="1340"/>
      <c r="AD333" s="1340"/>
      <c r="AE333" s="1340"/>
      <c r="AF333" s="1340"/>
      <c r="AG333" s="1340"/>
      <c r="AH333" s="1358">
        <f t="shared" si="18"/>
        <v>0</v>
      </c>
      <c r="AI333" s="1363"/>
    </row>
    <row r="334" ht="17.1" customHeight="1" spans="1:35">
      <c r="A334" s="1341">
        <v>16</v>
      </c>
      <c r="B334" s="1124" t="s">
        <v>90</v>
      </c>
      <c r="C334" s="1340"/>
      <c r="D334" s="1340"/>
      <c r="E334" s="1340"/>
      <c r="F334" s="1340"/>
      <c r="G334" s="1340"/>
      <c r="H334" s="1340"/>
      <c r="I334" s="1340"/>
      <c r="J334" s="1340"/>
      <c r="K334" s="1340"/>
      <c r="L334" s="1340"/>
      <c r="M334" s="1340"/>
      <c r="N334" s="1340"/>
      <c r="O334" s="1340"/>
      <c r="P334" s="1340"/>
      <c r="Q334" s="1340"/>
      <c r="R334" s="1340"/>
      <c r="S334" s="1340"/>
      <c r="T334" s="1340"/>
      <c r="U334" s="1340"/>
      <c r="V334" s="1340"/>
      <c r="W334" s="1340"/>
      <c r="X334" s="1340"/>
      <c r="Y334" s="1340"/>
      <c r="Z334" s="1340"/>
      <c r="AA334" s="1340"/>
      <c r="AB334" s="1340"/>
      <c r="AC334" s="1340"/>
      <c r="AD334" s="1340"/>
      <c r="AE334" s="1340"/>
      <c r="AF334" s="1340"/>
      <c r="AG334" s="1340"/>
      <c r="AH334" s="1358">
        <f t="shared" si="18"/>
        <v>0</v>
      </c>
      <c r="AI334" s="1364"/>
    </row>
    <row r="335" ht="17.1" customHeight="1" spans="1:35">
      <c r="A335" s="1341">
        <v>17</v>
      </c>
      <c r="B335" s="1342" t="s">
        <v>55</v>
      </c>
      <c r="C335" s="1340"/>
      <c r="D335" s="1340"/>
      <c r="E335" s="1340"/>
      <c r="F335" s="1340"/>
      <c r="G335" s="1340"/>
      <c r="H335" s="1340"/>
      <c r="I335" s="1340">
        <v>1</v>
      </c>
      <c r="J335" s="1340"/>
      <c r="K335" s="1340"/>
      <c r="L335" s="1340"/>
      <c r="M335" s="1340"/>
      <c r="N335" s="1340"/>
      <c r="O335" s="1340"/>
      <c r="P335" s="1340"/>
      <c r="Q335" s="1340"/>
      <c r="R335" s="1340"/>
      <c r="S335" s="1340"/>
      <c r="T335" s="1340"/>
      <c r="U335" s="1340"/>
      <c r="V335" s="1340"/>
      <c r="W335" s="1340"/>
      <c r="X335" s="1340"/>
      <c r="Y335" s="1340"/>
      <c r="Z335" s="1340"/>
      <c r="AA335" s="1340"/>
      <c r="AB335" s="1340"/>
      <c r="AC335" s="1340"/>
      <c r="AD335" s="1340"/>
      <c r="AE335" s="1340"/>
      <c r="AF335" s="1340"/>
      <c r="AG335" s="1340"/>
      <c r="AH335" s="1365">
        <f t="shared" si="18"/>
        <v>1</v>
      </c>
      <c r="AI335" s="1366"/>
    </row>
    <row r="336" ht="17.1" customHeight="1" spans="1:35">
      <c r="A336" s="1338">
        <v>18</v>
      </c>
      <c r="B336" s="1339" t="s">
        <v>56</v>
      </c>
      <c r="C336" s="1340"/>
      <c r="D336" s="1340"/>
      <c r="E336" s="1340"/>
      <c r="F336" s="1340"/>
      <c r="G336" s="1340"/>
      <c r="H336" s="1340"/>
      <c r="I336" s="1340"/>
      <c r="J336" s="1340"/>
      <c r="K336" s="1340"/>
      <c r="L336" s="1340"/>
      <c r="M336" s="1340"/>
      <c r="N336" s="1340"/>
      <c r="O336" s="1340"/>
      <c r="P336" s="1340"/>
      <c r="Q336" s="1340"/>
      <c r="R336" s="1340"/>
      <c r="S336" s="1340"/>
      <c r="T336" s="1340"/>
      <c r="U336" s="1340"/>
      <c r="V336" s="1340"/>
      <c r="W336" s="1340"/>
      <c r="X336" s="1340"/>
      <c r="Y336" s="1340"/>
      <c r="Z336" s="1340"/>
      <c r="AA336" s="1340"/>
      <c r="AB336" s="1340"/>
      <c r="AC336" s="1340"/>
      <c r="AD336" s="1340"/>
      <c r="AE336" s="1340"/>
      <c r="AF336" s="1340"/>
      <c r="AG336" s="1340"/>
      <c r="AH336" s="1365">
        <f t="shared" si="18"/>
        <v>0</v>
      </c>
      <c r="AI336" s="1391"/>
    </row>
    <row r="337" ht="17.1" customHeight="1" spans="1:35">
      <c r="A337" s="1382" t="s">
        <v>57</v>
      </c>
      <c r="B337" s="1383"/>
      <c r="C337" s="1384">
        <f>SUM(C319:C336)</f>
        <v>0</v>
      </c>
      <c r="D337" s="1384">
        <f t="shared" ref="D337:AH337" si="19">SUM(D319:D336)</f>
        <v>0</v>
      </c>
      <c r="E337" s="1384">
        <f t="shared" si="19"/>
        <v>0</v>
      </c>
      <c r="F337" s="1384">
        <f t="shared" si="19"/>
        <v>0</v>
      </c>
      <c r="G337" s="1384">
        <f t="shared" si="19"/>
        <v>0</v>
      </c>
      <c r="H337" s="1384">
        <f t="shared" si="19"/>
        <v>1</v>
      </c>
      <c r="I337" s="1384">
        <f t="shared" si="19"/>
        <v>3</v>
      </c>
      <c r="J337" s="1384">
        <f t="shared" si="19"/>
        <v>0</v>
      </c>
      <c r="K337" s="1384">
        <f t="shared" si="19"/>
        <v>1</v>
      </c>
      <c r="L337" s="1384">
        <f t="shared" si="19"/>
        <v>0</v>
      </c>
      <c r="M337" s="1384">
        <f t="shared" si="19"/>
        <v>0</v>
      </c>
      <c r="N337" s="1384">
        <f t="shared" si="19"/>
        <v>0</v>
      </c>
      <c r="O337" s="1384">
        <f t="shared" si="19"/>
        <v>0</v>
      </c>
      <c r="P337" s="1384">
        <f t="shared" si="19"/>
        <v>0</v>
      </c>
      <c r="Q337" s="1384">
        <f t="shared" si="19"/>
        <v>0</v>
      </c>
      <c r="R337" s="1384">
        <f t="shared" si="19"/>
        <v>0</v>
      </c>
      <c r="S337" s="1384">
        <f t="shared" si="19"/>
        <v>0</v>
      </c>
      <c r="T337" s="1384">
        <f t="shared" si="19"/>
        <v>0</v>
      </c>
      <c r="U337" s="1384">
        <f t="shared" si="19"/>
        <v>0</v>
      </c>
      <c r="V337" s="1384">
        <f t="shared" si="19"/>
        <v>0</v>
      </c>
      <c r="W337" s="1384">
        <f t="shared" si="19"/>
        <v>0</v>
      </c>
      <c r="X337" s="1384">
        <f t="shared" si="19"/>
        <v>0</v>
      </c>
      <c r="Y337" s="1384">
        <f t="shared" si="19"/>
        <v>0</v>
      </c>
      <c r="Z337" s="1384">
        <f t="shared" si="19"/>
        <v>0</v>
      </c>
      <c r="AA337" s="1384">
        <f t="shared" si="19"/>
        <v>1</v>
      </c>
      <c r="AB337" s="1384">
        <f t="shared" si="19"/>
        <v>0</v>
      </c>
      <c r="AC337" s="1384">
        <f t="shared" si="19"/>
        <v>0</v>
      </c>
      <c r="AD337" s="1384">
        <f t="shared" si="19"/>
        <v>0</v>
      </c>
      <c r="AE337" s="1384">
        <f t="shared" si="19"/>
        <v>0</v>
      </c>
      <c r="AF337" s="1384">
        <f t="shared" si="19"/>
        <v>0</v>
      </c>
      <c r="AG337" s="1384">
        <f t="shared" si="19"/>
        <v>0</v>
      </c>
      <c r="AH337" s="1392">
        <f t="shared" si="19"/>
        <v>6</v>
      </c>
      <c r="AI337" s="1393">
        <f>SUM(AI319:AI335)</f>
        <v>0</v>
      </c>
    </row>
    <row r="338" ht="21.75" customHeight="1" spans="1:35">
      <c r="A338" s="1348"/>
      <c r="B338" s="1335"/>
      <c r="C338" s="1349"/>
      <c r="D338" s="1349"/>
      <c r="E338" s="1349"/>
      <c r="F338" s="1349"/>
      <c r="G338" s="1349"/>
      <c r="H338" s="1349"/>
      <c r="I338" s="1349"/>
      <c r="J338" s="1349"/>
      <c r="K338" s="1349"/>
      <c r="L338" s="1349"/>
      <c r="M338" s="1349"/>
      <c r="N338" s="1349"/>
      <c r="O338" s="1349"/>
      <c r="P338" s="1349"/>
      <c r="Q338" s="1349"/>
      <c r="R338" s="1349"/>
      <c r="S338" s="1349"/>
      <c r="T338" s="1349"/>
      <c r="U338" s="1349"/>
      <c r="V338" s="1349"/>
      <c r="W338" s="1349"/>
      <c r="X338" s="1349"/>
      <c r="Y338" s="1349"/>
      <c r="Z338" s="1349"/>
      <c r="AA338" s="1349"/>
      <c r="AB338" s="1349"/>
      <c r="AC338" s="1349"/>
      <c r="AD338" s="1349"/>
      <c r="AE338" s="1349"/>
      <c r="AF338" s="1349"/>
      <c r="AG338" s="1349"/>
      <c r="AH338" s="1349"/>
      <c r="AI338" s="1361"/>
    </row>
    <row r="339" s="789" customFormat="1" ht="17.1" customHeight="1" spans="1:35">
      <c r="A339" s="1350"/>
      <c r="B339" s="1385"/>
      <c r="C339" s="887" t="s">
        <v>58</v>
      </c>
      <c r="D339" s="887"/>
      <c r="E339" s="887"/>
      <c r="F339" s="887"/>
      <c r="G339" s="887"/>
      <c r="H339" s="887"/>
      <c r="I339" s="887"/>
      <c r="J339" s="887"/>
      <c r="K339" s="887"/>
      <c r="L339" s="745"/>
      <c r="M339" s="745"/>
      <c r="N339" s="745"/>
      <c r="O339" s="745"/>
      <c r="P339" s="745"/>
      <c r="Q339" s="745"/>
      <c r="R339" s="745"/>
      <c r="S339" s="745"/>
      <c r="T339" s="745"/>
      <c r="U339" s="745"/>
      <c r="V339" s="745"/>
      <c r="W339" s="745"/>
      <c r="X339" s="745"/>
      <c r="Y339" s="1304" t="s">
        <v>95</v>
      </c>
      <c r="Z339" s="1389"/>
      <c r="AA339" s="1389"/>
      <c r="AB339" s="1148"/>
      <c r="AC339" s="1148"/>
      <c r="AD339" s="1148"/>
      <c r="AE339" s="1148"/>
      <c r="AF339" s="1148"/>
      <c r="AG339" s="1148"/>
      <c r="AH339" s="1148"/>
      <c r="AI339" s="1148"/>
    </row>
    <row r="340" ht="17.1" customHeight="1" spans="1:35">
      <c r="A340" s="1350"/>
      <c r="B340" s="1385"/>
      <c r="C340" s="888" t="s">
        <v>96</v>
      </c>
      <c r="D340" s="888"/>
      <c r="E340" s="888"/>
      <c r="F340" s="888"/>
      <c r="G340" s="888"/>
      <c r="H340" s="888"/>
      <c r="I340" s="888"/>
      <c r="J340" s="888"/>
      <c r="K340" s="888"/>
      <c r="L340" s="887"/>
      <c r="M340" s="887"/>
      <c r="N340" s="887"/>
      <c r="O340" s="887"/>
      <c r="P340" s="887"/>
      <c r="Q340" s="887"/>
      <c r="R340" s="887"/>
      <c r="S340" s="887"/>
      <c r="T340" s="887"/>
      <c r="U340" s="887"/>
      <c r="V340" s="887"/>
      <c r="W340" s="887"/>
      <c r="X340" s="887"/>
      <c r="Y340" s="1306" t="s">
        <v>97</v>
      </c>
      <c r="Z340" s="1308"/>
      <c r="AA340" s="1308"/>
      <c r="AB340" s="1095"/>
      <c r="AC340" s="1095"/>
      <c r="AD340" s="1095"/>
      <c r="AE340" s="1095"/>
      <c r="AF340" s="1095"/>
      <c r="AG340" s="1095"/>
      <c r="AH340" s="1095"/>
      <c r="AI340" s="1095"/>
    </row>
    <row r="341" ht="17.1" customHeight="1" spans="2:35">
      <c r="B341" s="1385"/>
      <c r="C341" s="888"/>
      <c r="D341" s="887"/>
      <c r="E341" s="887"/>
      <c r="F341" s="887"/>
      <c r="G341" s="887"/>
      <c r="H341" s="887"/>
      <c r="I341" s="887"/>
      <c r="J341" s="887"/>
      <c r="K341" s="887"/>
      <c r="L341" s="887"/>
      <c r="M341" s="887"/>
      <c r="N341" s="887"/>
      <c r="O341" s="887"/>
      <c r="P341" s="887"/>
      <c r="Q341" s="887"/>
      <c r="R341" s="887"/>
      <c r="S341" s="887"/>
      <c r="T341" s="887"/>
      <c r="U341" s="887"/>
      <c r="V341" s="887"/>
      <c r="W341" s="887"/>
      <c r="X341" s="887"/>
      <c r="Y341" s="1308"/>
      <c r="Z341" s="1308"/>
      <c r="AA341" s="1308"/>
      <c r="AB341" s="1095"/>
      <c r="AC341" s="1095"/>
      <c r="AD341" s="1095"/>
      <c r="AE341" s="1095"/>
      <c r="AF341" s="1095"/>
      <c r="AG341" s="1095"/>
      <c r="AH341" s="1095"/>
      <c r="AI341" s="1095"/>
    </row>
    <row r="342" ht="17.1" customHeight="1" spans="2:35">
      <c r="B342" s="1385"/>
      <c r="C342" s="888"/>
      <c r="D342" s="887"/>
      <c r="E342" s="887"/>
      <c r="F342" s="887"/>
      <c r="G342" s="887"/>
      <c r="H342" s="887"/>
      <c r="I342" s="887"/>
      <c r="J342" s="887"/>
      <c r="K342" s="887"/>
      <c r="L342" s="887"/>
      <c r="M342" s="887"/>
      <c r="N342" s="887"/>
      <c r="O342" s="887"/>
      <c r="P342" s="887"/>
      <c r="Q342" s="887"/>
      <c r="R342" s="887"/>
      <c r="S342" s="887"/>
      <c r="T342" s="887"/>
      <c r="U342" s="887"/>
      <c r="V342" s="887"/>
      <c r="W342" s="887"/>
      <c r="X342" s="887"/>
      <c r="Y342" s="1308"/>
      <c r="Z342" s="1308"/>
      <c r="AA342" s="1308"/>
      <c r="AB342" s="1095"/>
      <c r="AC342" s="1095"/>
      <c r="AD342" s="1095"/>
      <c r="AE342" s="1095"/>
      <c r="AF342" s="1095"/>
      <c r="AG342" s="1095"/>
      <c r="AH342" s="1095"/>
      <c r="AI342" s="1095"/>
    </row>
    <row r="343" ht="17.1" customHeight="1" spans="2:35">
      <c r="B343" s="1385"/>
      <c r="C343" s="888"/>
      <c r="D343" s="887"/>
      <c r="E343" s="887"/>
      <c r="F343" s="887"/>
      <c r="G343" s="887"/>
      <c r="H343" s="887"/>
      <c r="I343" s="887"/>
      <c r="J343" s="887"/>
      <c r="K343" s="887"/>
      <c r="L343" s="887"/>
      <c r="M343" s="887"/>
      <c r="N343" s="887"/>
      <c r="O343" s="887"/>
      <c r="P343" s="887"/>
      <c r="Q343" s="887"/>
      <c r="R343" s="887"/>
      <c r="S343" s="887"/>
      <c r="T343" s="887"/>
      <c r="U343" s="887"/>
      <c r="V343" s="887"/>
      <c r="W343" s="887"/>
      <c r="X343" s="887"/>
      <c r="Y343" s="1308"/>
      <c r="Z343" s="1308"/>
      <c r="AA343" s="1308"/>
      <c r="AB343" s="1095"/>
      <c r="AC343" s="1095"/>
      <c r="AD343" s="1095"/>
      <c r="AE343" s="1095"/>
      <c r="AF343" s="1095"/>
      <c r="AG343" s="1095"/>
      <c r="AH343" s="1095"/>
      <c r="AI343" s="1095"/>
    </row>
    <row r="344" ht="21.75" customHeight="1" spans="2:35">
      <c r="B344" s="1385"/>
      <c r="C344" s="888" t="s">
        <v>62</v>
      </c>
      <c r="D344" s="1386"/>
      <c r="E344" s="1386"/>
      <c r="F344" s="1386"/>
      <c r="G344" s="1386"/>
      <c r="H344" s="1386"/>
      <c r="I344" s="1386"/>
      <c r="J344" s="1386"/>
      <c r="K344" s="1386"/>
      <c r="L344" s="894"/>
      <c r="M344" s="894"/>
      <c r="N344" s="894"/>
      <c r="O344" s="894"/>
      <c r="P344" s="894"/>
      <c r="Q344" s="894"/>
      <c r="R344" s="894"/>
      <c r="S344" s="894"/>
      <c r="T344" s="894"/>
      <c r="U344" s="894"/>
      <c r="V344" s="894"/>
      <c r="W344" s="894"/>
      <c r="X344" s="894"/>
      <c r="Y344" s="1309" t="s">
        <v>98</v>
      </c>
      <c r="Z344" s="1390"/>
      <c r="AA344" s="1390"/>
      <c r="AB344" s="1166"/>
      <c r="AC344" s="1166"/>
      <c r="AD344" s="1166"/>
      <c r="AE344" s="1166"/>
      <c r="AF344" s="1166"/>
      <c r="AG344" s="1194"/>
      <c r="AH344" s="1194"/>
      <c r="AI344" s="1095"/>
    </row>
    <row r="345" ht="24" customHeight="1" spans="2:35">
      <c r="B345" s="1385"/>
      <c r="C345" s="888" t="s">
        <v>64</v>
      </c>
      <c r="D345" s="159"/>
      <c r="E345" s="159"/>
      <c r="F345" s="159"/>
      <c r="G345" s="159"/>
      <c r="H345" s="159"/>
      <c r="I345" s="159"/>
      <c r="J345" s="159"/>
      <c r="K345" s="159"/>
      <c r="L345" s="887"/>
      <c r="M345" s="887"/>
      <c r="N345" s="887"/>
      <c r="O345" s="887"/>
      <c r="P345" s="887"/>
      <c r="Q345" s="887"/>
      <c r="R345" s="887"/>
      <c r="S345" s="887"/>
      <c r="T345" s="887"/>
      <c r="U345" s="887"/>
      <c r="V345" s="887"/>
      <c r="W345" s="887"/>
      <c r="X345" s="887"/>
      <c r="Y345" s="1046" t="s">
        <v>99</v>
      </c>
      <c r="Z345" s="1308"/>
      <c r="AA345" s="1308"/>
      <c r="AB345" s="1095"/>
      <c r="AC345" s="1095"/>
      <c r="AD345" s="1095"/>
      <c r="AE345" s="1095"/>
      <c r="AF345" s="1095"/>
      <c r="AG345" s="1095"/>
      <c r="AH345" s="1095"/>
      <c r="AI345" s="1095"/>
    </row>
    <row r="346" ht="17.1" customHeight="1" spans="1:35">
      <c r="A346" s="1198" t="s">
        <v>0</v>
      </c>
      <c r="B346" s="1198"/>
      <c r="C346" s="1198"/>
      <c r="D346" s="1198"/>
      <c r="E346" s="1198"/>
      <c r="F346" s="1198"/>
      <c r="G346" s="1198"/>
      <c r="H346" s="1198"/>
      <c r="I346" s="1198"/>
      <c r="J346" s="1198"/>
      <c r="K346" s="1198"/>
      <c r="L346" s="1198"/>
      <c r="M346" s="1198"/>
      <c r="N346" s="1198"/>
      <c r="O346" s="1198"/>
      <c r="P346" s="1198"/>
      <c r="Q346" s="1198"/>
      <c r="R346" s="1198"/>
      <c r="S346" s="1198"/>
      <c r="T346" s="1198"/>
      <c r="U346" s="1198"/>
      <c r="V346" s="1198"/>
      <c r="W346" s="1198"/>
      <c r="X346" s="1198"/>
      <c r="Y346" s="1198"/>
      <c r="Z346" s="1198"/>
      <c r="AA346" s="1198"/>
      <c r="AB346" s="1198"/>
      <c r="AC346" s="1198"/>
      <c r="AD346" s="1198"/>
      <c r="AE346" s="1198"/>
      <c r="AF346" s="1198"/>
      <c r="AG346" s="1198"/>
      <c r="AH346" s="1198"/>
      <c r="AI346" s="1198"/>
    </row>
    <row r="347" ht="17.1" customHeight="1" spans="1:35">
      <c r="A347" s="1198" t="s">
        <v>100</v>
      </c>
      <c r="B347" s="1198"/>
      <c r="C347" s="1198"/>
      <c r="D347" s="1198"/>
      <c r="E347" s="1198"/>
      <c r="F347" s="1198"/>
      <c r="G347" s="1198"/>
      <c r="H347" s="1198"/>
      <c r="I347" s="1198"/>
      <c r="J347" s="1198"/>
      <c r="K347" s="1198"/>
      <c r="L347" s="1198"/>
      <c r="M347" s="1198"/>
      <c r="N347" s="1198"/>
      <c r="O347" s="1198"/>
      <c r="P347" s="1198"/>
      <c r="Q347" s="1198"/>
      <c r="R347" s="1198"/>
      <c r="S347" s="1198"/>
      <c r="T347" s="1198"/>
      <c r="U347" s="1198"/>
      <c r="V347" s="1198"/>
      <c r="W347" s="1198"/>
      <c r="X347" s="1198"/>
      <c r="Y347" s="1198"/>
      <c r="Z347" s="1198"/>
      <c r="AA347" s="1198"/>
      <c r="AB347" s="1198"/>
      <c r="AC347" s="1198"/>
      <c r="AD347" s="1198"/>
      <c r="AE347" s="1198"/>
      <c r="AF347" s="1198"/>
      <c r="AG347" s="1198"/>
      <c r="AH347" s="1198"/>
      <c r="AI347" s="1198"/>
    </row>
    <row r="348" s="746" customFormat="1" ht="15" spans="1:43">
      <c r="A348" s="1335"/>
      <c r="B348" s="1335"/>
      <c r="C348" s="1335"/>
      <c r="D348" s="1335"/>
      <c r="E348" s="1335"/>
      <c r="F348" s="1335"/>
      <c r="G348" s="1335"/>
      <c r="H348" s="1335"/>
      <c r="I348" s="1335"/>
      <c r="J348" s="1335"/>
      <c r="K348" s="1335"/>
      <c r="L348" s="1335"/>
      <c r="M348" s="1335"/>
      <c r="N348" s="1335"/>
      <c r="O348" s="1335"/>
      <c r="P348" s="1335"/>
      <c r="Q348" s="1335"/>
      <c r="R348" s="1335"/>
      <c r="S348" s="1335"/>
      <c r="T348" s="1335"/>
      <c r="U348" s="1335"/>
      <c r="V348" s="1335"/>
      <c r="W348" s="1335"/>
      <c r="X348" s="1335"/>
      <c r="Y348" s="1335"/>
      <c r="Z348" s="1335"/>
      <c r="AA348" s="1335"/>
      <c r="AB348" s="1335"/>
      <c r="AC348" s="1335"/>
      <c r="AD348" s="1335"/>
      <c r="AE348" s="1335"/>
      <c r="AF348" s="1335"/>
      <c r="AG348" s="1335"/>
      <c r="AH348" s="1335"/>
      <c r="AI348" s="1335" t="s">
        <v>2</v>
      </c>
      <c r="AJ348" s="1086"/>
      <c r="AK348" s="1086"/>
      <c r="AL348" s="1086"/>
      <c r="AM348" s="1086"/>
      <c r="AN348" s="1086"/>
      <c r="AO348" s="1086"/>
      <c r="AP348" s="1086"/>
      <c r="AQ348" s="1086"/>
    </row>
    <row r="349" s="746" customFormat="1" ht="14.25" spans="1:43">
      <c r="A349" s="1110" t="s">
        <v>3</v>
      </c>
      <c r="B349" s="1111" t="s">
        <v>4</v>
      </c>
      <c r="C349" s="1112" t="s">
        <v>5</v>
      </c>
      <c r="D349" s="1113"/>
      <c r="E349" s="1113"/>
      <c r="F349" s="1113"/>
      <c r="G349" s="1113"/>
      <c r="H349" s="1113"/>
      <c r="I349" s="1113"/>
      <c r="J349" s="1113"/>
      <c r="K349" s="1113"/>
      <c r="L349" s="1113"/>
      <c r="M349" s="1113"/>
      <c r="N349" s="1113"/>
      <c r="O349" s="1113"/>
      <c r="P349" s="1113"/>
      <c r="Q349" s="1113"/>
      <c r="R349" s="1113"/>
      <c r="S349" s="1113"/>
      <c r="T349" s="1113"/>
      <c r="U349" s="1113"/>
      <c r="V349" s="1113"/>
      <c r="W349" s="1113"/>
      <c r="X349" s="1113"/>
      <c r="Y349" s="1142"/>
      <c r="Z349" s="1144" t="s">
        <v>6</v>
      </c>
      <c r="AA349" s="1144" t="s">
        <v>7</v>
      </c>
      <c r="AB349" s="1144" t="s">
        <v>8</v>
      </c>
      <c r="AC349" s="1144" t="s">
        <v>9</v>
      </c>
      <c r="AD349" s="1144" t="s">
        <v>10</v>
      </c>
      <c r="AE349" s="1144" t="s">
        <v>11</v>
      </c>
      <c r="AF349" s="1144" t="s">
        <v>12</v>
      </c>
      <c r="AG349" s="1144" t="s">
        <v>13</v>
      </c>
      <c r="AH349" s="1144" t="s">
        <v>14</v>
      </c>
      <c r="AI349" s="1150" t="s">
        <v>15</v>
      </c>
      <c r="AJ349" s="1086"/>
      <c r="AK349" s="1086"/>
      <c r="AL349" s="1086"/>
      <c r="AM349" s="1086"/>
      <c r="AN349" s="1086"/>
      <c r="AO349" s="1086"/>
      <c r="AP349" s="1086"/>
      <c r="AQ349" s="1086"/>
    </row>
    <row r="350" ht="147.05" spans="1:35">
      <c r="A350" s="1114"/>
      <c r="B350" s="1115"/>
      <c r="C350" s="1116" t="s">
        <v>16</v>
      </c>
      <c r="D350" s="1117" t="s">
        <v>17</v>
      </c>
      <c r="E350" s="1117" t="s">
        <v>18</v>
      </c>
      <c r="F350" s="1117" t="s">
        <v>19</v>
      </c>
      <c r="G350" s="1117" t="s">
        <v>20</v>
      </c>
      <c r="H350" s="1117" t="s">
        <v>21</v>
      </c>
      <c r="I350" s="1117" t="s">
        <v>22</v>
      </c>
      <c r="J350" s="1117" t="s">
        <v>23</v>
      </c>
      <c r="K350" s="1117" t="s">
        <v>24</v>
      </c>
      <c r="L350" s="1117" t="s">
        <v>25</v>
      </c>
      <c r="M350" s="1117" t="s">
        <v>26</v>
      </c>
      <c r="N350" s="1117" t="s">
        <v>27</v>
      </c>
      <c r="O350" s="1117" t="s">
        <v>28</v>
      </c>
      <c r="P350" s="1117" t="s">
        <v>29</v>
      </c>
      <c r="Q350" s="1117" t="s">
        <v>30</v>
      </c>
      <c r="R350" s="1117" t="s">
        <v>31</v>
      </c>
      <c r="S350" s="1117" t="s">
        <v>32</v>
      </c>
      <c r="T350" s="1117" t="s">
        <v>33</v>
      </c>
      <c r="U350" s="1117" t="s">
        <v>34</v>
      </c>
      <c r="V350" s="1117" t="s">
        <v>35</v>
      </c>
      <c r="W350" s="1117" t="s">
        <v>36</v>
      </c>
      <c r="X350" s="1117" t="s">
        <v>37</v>
      </c>
      <c r="Y350" s="1117" t="s">
        <v>38</v>
      </c>
      <c r="Z350" s="1146"/>
      <c r="AA350" s="1146"/>
      <c r="AB350" s="1146"/>
      <c r="AC350" s="1146"/>
      <c r="AD350" s="1146"/>
      <c r="AE350" s="1146"/>
      <c r="AF350" s="1146"/>
      <c r="AG350" s="1146"/>
      <c r="AH350" s="1146"/>
      <c r="AI350" s="1151"/>
    </row>
    <row r="351" s="1333" customFormat="1" ht="17.1" customHeight="1" spans="1:35">
      <c r="A351" s="1336">
        <v>1</v>
      </c>
      <c r="B351" s="1337">
        <v>2</v>
      </c>
      <c r="C351" s="1337">
        <v>3</v>
      </c>
      <c r="D351" s="1337">
        <v>4</v>
      </c>
      <c r="E351" s="1337">
        <v>5</v>
      </c>
      <c r="F351" s="1337">
        <v>6</v>
      </c>
      <c r="G351" s="1337">
        <v>7</v>
      </c>
      <c r="H351" s="1337">
        <v>8</v>
      </c>
      <c r="I351" s="1337">
        <v>9</v>
      </c>
      <c r="J351" s="1337">
        <v>10</v>
      </c>
      <c r="K351" s="1337">
        <v>11</v>
      </c>
      <c r="L351" s="1337">
        <v>12</v>
      </c>
      <c r="M351" s="1337">
        <v>13</v>
      </c>
      <c r="N351" s="1337">
        <v>14</v>
      </c>
      <c r="O351" s="1337">
        <v>15</v>
      </c>
      <c r="P351" s="1337">
        <v>16</v>
      </c>
      <c r="Q351" s="1337">
        <v>17</v>
      </c>
      <c r="R351" s="1337">
        <v>18</v>
      </c>
      <c r="S351" s="1337">
        <v>19</v>
      </c>
      <c r="T351" s="1337">
        <v>20</v>
      </c>
      <c r="U351" s="1337">
        <v>21</v>
      </c>
      <c r="V351" s="1337">
        <v>22</v>
      </c>
      <c r="W351" s="1337">
        <v>23</v>
      </c>
      <c r="X351" s="1337">
        <v>24</v>
      </c>
      <c r="Y351" s="1337">
        <v>25</v>
      </c>
      <c r="Z351" s="1337">
        <v>26</v>
      </c>
      <c r="AA351" s="1337">
        <v>27</v>
      </c>
      <c r="AB351" s="1337">
        <v>28</v>
      </c>
      <c r="AC351" s="1337">
        <v>29</v>
      </c>
      <c r="AD351" s="1337">
        <v>30</v>
      </c>
      <c r="AE351" s="1337">
        <v>31</v>
      </c>
      <c r="AF351" s="1337">
        <v>32</v>
      </c>
      <c r="AG351" s="1337">
        <v>33</v>
      </c>
      <c r="AH351" s="1356">
        <v>34</v>
      </c>
      <c r="AI351" s="1357">
        <v>35</v>
      </c>
    </row>
    <row r="352" s="1333" customFormat="1" ht="18" spans="1:35">
      <c r="A352" s="1338">
        <v>1</v>
      </c>
      <c r="B352" s="1339" t="s">
        <v>39</v>
      </c>
      <c r="C352" s="1340"/>
      <c r="D352" s="1340"/>
      <c r="E352" s="1340"/>
      <c r="F352" s="1340"/>
      <c r="G352" s="1340"/>
      <c r="H352" s="1340">
        <v>1</v>
      </c>
      <c r="I352" s="1340">
        <v>1</v>
      </c>
      <c r="J352" s="1340"/>
      <c r="K352" s="1340"/>
      <c r="L352" s="1340"/>
      <c r="M352" s="1340"/>
      <c r="N352" s="1340"/>
      <c r="O352" s="1340"/>
      <c r="P352" s="1340"/>
      <c r="Q352" s="1340"/>
      <c r="R352" s="1340"/>
      <c r="S352" s="1340"/>
      <c r="T352" s="1340"/>
      <c r="U352" s="1340"/>
      <c r="V352" s="1340"/>
      <c r="W352" s="1340"/>
      <c r="X352" s="1340"/>
      <c r="Y352" s="1340"/>
      <c r="Z352" s="1340"/>
      <c r="AA352" s="1340"/>
      <c r="AB352" s="1340"/>
      <c r="AC352" s="1340"/>
      <c r="AD352" s="1340"/>
      <c r="AE352" s="1340"/>
      <c r="AF352" s="1340"/>
      <c r="AG352" s="1340"/>
      <c r="AH352" s="1358">
        <f>SUM(C352:AG352)</f>
        <v>2</v>
      </c>
      <c r="AI352" s="1362"/>
    </row>
    <row r="353" s="1334" customFormat="1" ht="17.1" customHeight="1" spans="1:35">
      <c r="A353" s="1338">
        <v>2</v>
      </c>
      <c r="B353" s="1339" t="s">
        <v>40</v>
      </c>
      <c r="C353" s="1340"/>
      <c r="D353" s="1340"/>
      <c r="E353" s="1340"/>
      <c r="F353" s="1340"/>
      <c r="G353" s="1340"/>
      <c r="H353" s="1340"/>
      <c r="I353" s="1340"/>
      <c r="J353" s="1340"/>
      <c r="K353" s="1340"/>
      <c r="L353" s="1340"/>
      <c r="M353" s="1340"/>
      <c r="N353" s="1340"/>
      <c r="O353" s="1340"/>
      <c r="P353" s="1340"/>
      <c r="Q353" s="1340"/>
      <c r="R353" s="1340"/>
      <c r="S353" s="1340"/>
      <c r="T353" s="1340"/>
      <c r="U353" s="1340"/>
      <c r="V353" s="1340"/>
      <c r="W353" s="1340"/>
      <c r="X353" s="1340"/>
      <c r="Y353" s="1340"/>
      <c r="Z353" s="1340"/>
      <c r="AA353" s="1340"/>
      <c r="AB353" s="1340"/>
      <c r="AC353" s="1340"/>
      <c r="AD353" s="1340"/>
      <c r="AE353" s="1340"/>
      <c r="AF353" s="1340"/>
      <c r="AG353" s="1340"/>
      <c r="AH353" s="1358">
        <f t="shared" ref="AH353:AH369" si="20">SUM(C353:AG353)</f>
        <v>0</v>
      </c>
      <c r="AI353" s="1363"/>
    </row>
    <row r="354" ht="17.1" customHeight="1" spans="1:35">
      <c r="A354" s="1338">
        <v>3</v>
      </c>
      <c r="B354" s="1339" t="s">
        <v>41</v>
      </c>
      <c r="C354" s="1340"/>
      <c r="D354" s="1340"/>
      <c r="E354" s="1340"/>
      <c r="F354" s="1340"/>
      <c r="G354" s="1340"/>
      <c r="H354" s="1340"/>
      <c r="I354" s="1340"/>
      <c r="J354" s="1340"/>
      <c r="K354" s="1340"/>
      <c r="L354" s="1340"/>
      <c r="M354" s="1340"/>
      <c r="N354" s="1340"/>
      <c r="O354" s="1340"/>
      <c r="P354" s="1340"/>
      <c r="Q354" s="1340"/>
      <c r="R354" s="1340"/>
      <c r="S354" s="1340"/>
      <c r="T354" s="1340"/>
      <c r="U354" s="1340"/>
      <c r="V354" s="1340"/>
      <c r="W354" s="1340"/>
      <c r="X354" s="1340"/>
      <c r="Y354" s="1340"/>
      <c r="Z354" s="1340"/>
      <c r="AA354" s="1340"/>
      <c r="AB354" s="1340"/>
      <c r="AC354" s="1340"/>
      <c r="AD354" s="1340"/>
      <c r="AE354" s="1340"/>
      <c r="AF354" s="1340"/>
      <c r="AG354" s="1340"/>
      <c r="AH354" s="1358">
        <f t="shared" si="20"/>
        <v>0</v>
      </c>
      <c r="AI354" s="1363"/>
    </row>
    <row r="355" ht="17.1" customHeight="1" spans="1:35">
      <c r="A355" s="1338">
        <v>4</v>
      </c>
      <c r="B355" s="1339" t="s">
        <v>42</v>
      </c>
      <c r="C355" s="1340"/>
      <c r="D355" s="1340"/>
      <c r="E355" s="1340"/>
      <c r="F355" s="1340"/>
      <c r="G355" s="1340"/>
      <c r="H355" s="1340"/>
      <c r="I355" s="1340"/>
      <c r="J355" s="1340"/>
      <c r="K355" s="1340"/>
      <c r="L355" s="1340"/>
      <c r="M355" s="1340"/>
      <c r="N355" s="1340"/>
      <c r="O355" s="1340"/>
      <c r="P355" s="1340"/>
      <c r="Q355" s="1340"/>
      <c r="R355" s="1340"/>
      <c r="S355" s="1340"/>
      <c r="T355" s="1340"/>
      <c r="U355" s="1340"/>
      <c r="V355" s="1340"/>
      <c r="W355" s="1340"/>
      <c r="X355" s="1340"/>
      <c r="Y355" s="1340"/>
      <c r="Z355" s="1340"/>
      <c r="AA355" s="1340"/>
      <c r="AB355" s="1340"/>
      <c r="AC355" s="1340"/>
      <c r="AD355" s="1340"/>
      <c r="AE355" s="1340"/>
      <c r="AF355" s="1340"/>
      <c r="AG355" s="1340"/>
      <c r="AH355" s="1358">
        <f t="shared" si="20"/>
        <v>0</v>
      </c>
      <c r="AI355" s="1363"/>
    </row>
    <row r="356" ht="17.1" customHeight="1" spans="1:35">
      <c r="A356" s="1338">
        <v>5</v>
      </c>
      <c r="B356" s="1339" t="s">
        <v>43</v>
      </c>
      <c r="C356" s="1340"/>
      <c r="D356" s="1340"/>
      <c r="E356" s="1340"/>
      <c r="F356" s="1340"/>
      <c r="G356" s="1340"/>
      <c r="H356" s="1340">
        <v>1</v>
      </c>
      <c r="I356" s="1340"/>
      <c r="J356" s="1340"/>
      <c r="K356" s="1340"/>
      <c r="L356" s="1340"/>
      <c r="M356" s="1340"/>
      <c r="N356" s="1340"/>
      <c r="O356" s="1340"/>
      <c r="P356" s="1340"/>
      <c r="Q356" s="1340"/>
      <c r="R356" s="1340"/>
      <c r="S356" s="1340"/>
      <c r="T356" s="1340"/>
      <c r="U356" s="1340"/>
      <c r="V356" s="1340">
        <v>1</v>
      </c>
      <c r="W356" s="1340"/>
      <c r="X356" s="1340"/>
      <c r="Y356" s="1340"/>
      <c r="Z356" s="1340"/>
      <c r="AA356" s="1340"/>
      <c r="AB356" s="1340"/>
      <c r="AC356" s="1340"/>
      <c r="AD356" s="1340"/>
      <c r="AE356" s="1340"/>
      <c r="AF356" s="1340"/>
      <c r="AG356" s="1340"/>
      <c r="AH356" s="1358">
        <f t="shared" si="20"/>
        <v>2</v>
      </c>
      <c r="AI356" s="1363"/>
    </row>
    <row r="357" ht="17.1" customHeight="1" spans="1:35">
      <c r="A357" s="1338">
        <v>6</v>
      </c>
      <c r="B357" s="1339" t="s">
        <v>44</v>
      </c>
      <c r="C357" s="1340"/>
      <c r="D357" s="1340"/>
      <c r="E357" s="1340"/>
      <c r="F357" s="1340"/>
      <c r="G357" s="1340"/>
      <c r="H357" s="1340"/>
      <c r="I357" s="1340"/>
      <c r="J357" s="1340"/>
      <c r="K357" s="1340"/>
      <c r="L357" s="1340"/>
      <c r="M357" s="1340"/>
      <c r="N357" s="1340"/>
      <c r="O357" s="1340"/>
      <c r="P357" s="1340"/>
      <c r="Q357" s="1340"/>
      <c r="R357" s="1340"/>
      <c r="S357" s="1340"/>
      <c r="T357" s="1340"/>
      <c r="U357" s="1340"/>
      <c r="V357" s="1340"/>
      <c r="W357" s="1340"/>
      <c r="X357" s="1340"/>
      <c r="Y357" s="1340"/>
      <c r="Z357" s="1340"/>
      <c r="AA357" s="1340"/>
      <c r="AB357" s="1340"/>
      <c r="AC357" s="1340"/>
      <c r="AD357" s="1340"/>
      <c r="AE357" s="1340"/>
      <c r="AF357" s="1340"/>
      <c r="AG357" s="1340"/>
      <c r="AH357" s="1358">
        <f t="shared" si="20"/>
        <v>0</v>
      </c>
      <c r="AI357" s="1363"/>
    </row>
    <row r="358" ht="17.1" customHeight="1" spans="1:35">
      <c r="A358" s="1338">
        <v>7</v>
      </c>
      <c r="B358" s="1339" t="s">
        <v>45</v>
      </c>
      <c r="C358" s="1340"/>
      <c r="D358" s="1340"/>
      <c r="E358" s="1340"/>
      <c r="F358" s="1340"/>
      <c r="G358" s="1340"/>
      <c r="H358" s="1340"/>
      <c r="I358" s="1340"/>
      <c r="J358" s="1340"/>
      <c r="K358" s="1340"/>
      <c r="L358" s="1340"/>
      <c r="M358" s="1340"/>
      <c r="N358" s="1340"/>
      <c r="O358" s="1340"/>
      <c r="P358" s="1340"/>
      <c r="Q358" s="1340"/>
      <c r="R358" s="1340"/>
      <c r="S358" s="1340"/>
      <c r="T358" s="1340"/>
      <c r="U358" s="1340"/>
      <c r="V358" s="1340"/>
      <c r="W358" s="1340"/>
      <c r="X358" s="1340"/>
      <c r="Y358" s="1340"/>
      <c r="Z358" s="1340"/>
      <c r="AA358" s="1340"/>
      <c r="AB358" s="1340"/>
      <c r="AC358" s="1340"/>
      <c r="AD358" s="1340"/>
      <c r="AE358" s="1340"/>
      <c r="AF358" s="1340"/>
      <c r="AG358" s="1340"/>
      <c r="AH358" s="1358">
        <f t="shared" si="20"/>
        <v>0</v>
      </c>
      <c r="AI358" s="1363"/>
    </row>
    <row r="359" ht="17.1" customHeight="1" spans="1:35">
      <c r="A359" s="1338">
        <v>8</v>
      </c>
      <c r="B359" s="1339" t="s">
        <v>46</v>
      </c>
      <c r="C359" s="1340"/>
      <c r="D359" s="1340"/>
      <c r="E359" s="1340"/>
      <c r="F359" s="1340"/>
      <c r="G359" s="1340"/>
      <c r="H359" s="1340"/>
      <c r="I359" s="1340"/>
      <c r="J359" s="1340"/>
      <c r="K359" s="1340"/>
      <c r="L359" s="1340"/>
      <c r="M359" s="1340"/>
      <c r="N359" s="1340"/>
      <c r="O359" s="1340"/>
      <c r="P359" s="1340"/>
      <c r="Q359" s="1340"/>
      <c r="R359" s="1340"/>
      <c r="S359" s="1340"/>
      <c r="T359" s="1340"/>
      <c r="U359" s="1340"/>
      <c r="V359" s="1340"/>
      <c r="W359" s="1340"/>
      <c r="X359" s="1340"/>
      <c r="Y359" s="1340"/>
      <c r="Z359" s="1340"/>
      <c r="AA359" s="1340"/>
      <c r="AB359" s="1340"/>
      <c r="AC359" s="1340"/>
      <c r="AD359" s="1340"/>
      <c r="AE359" s="1340"/>
      <c r="AF359" s="1340"/>
      <c r="AG359" s="1340"/>
      <c r="AH359" s="1358">
        <f t="shared" si="20"/>
        <v>0</v>
      </c>
      <c r="AI359" s="1363"/>
    </row>
    <row r="360" ht="17.1" customHeight="1" spans="1:35">
      <c r="A360" s="1338">
        <v>9</v>
      </c>
      <c r="B360" s="1339" t="s">
        <v>47</v>
      </c>
      <c r="C360" s="1340"/>
      <c r="D360" s="1340"/>
      <c r="E360" s="1340"/>
      <c r="F360" s="1340"/>
      <c r="G360" s="1340"/>
      <c r="H360" s="1340"/>
      <c r="I360" s="1340"/>
      <c r="J360" s="1340"/>
      <c r="K360" s="1340"/>
      <c r="L360" s="1340"/>
      <c r="M360" s="1340"/>
      <c r="N360" s="1340"/>
      <c r="O360" s="1340"/>
      <c r="P360" s="1340"/>
      <c r="Q360" s="1340"/>
      <c r="R360" s="1340"/>
      <c r="S360" s="1340"/>
      <c r="T360" s="1340"/>
      <c r="U360" s="1340"/>
      <c r="V360" s="1340"/>
      <c r="W360" s="1340"/>
      <c r="X360" s="1340"/>
      <c r="Y360" s="1340"/>
      <c r="Z360" s="1340"/>
      <c r="AA360" s="1340"/>
      <c r="AB360" s="1340"/>
      <c r="AC360" s="1340"/>
      <c r="AD360" s="1340"/>
      <c r="AE360" s="1340"/>
      <c r="AF360" s="1340"/>
      <c r="AG360" s="1340"/>
      <c r="AH360" s="1358">
        <f t="shared" si="20"/>
        <v>0</v>
      </c>
      <c r="AI360" s="1363"/>
    </row>
    <row r="361" ht="17.1" customHeight="1" spans="1:35">
      <c r="A361" s="1338">
        <v>10</v>
      </c>
      <c r="B361" s="1339" t="s">
        <v>48</v>
      </c>
      <c r="C361" s="1340"/>
      <c r="D361" s="1340"/>
      <c r="E361" s="1340"/>
      <c r="F361" s="1340"/>
      <c r="G361" s="1340"/>
      <c r="H361" s="1340"/>
      <c r="I361" s="1340"/>
      <c r="J361" s="1340"/>
      <c r="K361" s="1340"/>
      <c r="L361" s="1340"/>
      <c r="M361" s="1340"/>
      <c r="N361" s="1340"/>
      <c r="O361" s="1340"/>
      <c r="P361" s="1340"/>
      <c r="Q361" s="1340"/>
      <c r="R361" s="1340"/>
      <c r="S361" s="1340"/>
      <c r="T361" s="1340"/>
      <c r="U361" s="1340"/>
      <c r="V361" s="1340"/>
      <c r="W361" s="1340"/>
      <c r="X361" s="1340"/>
      <c r="Y361" s="1340"/>
      <c r="Z361" s="1340"/>
      <c r="AA361" s="1340"/>
      <c r="AB361" s="1340"/>
      <c r="AC361" s="1340"/>
      <c r="AD361" s="1340"/>
      <c r="AE361" s="1340"/>
      <c r="AF361" s="1340"/>
      <c r="AG361" s="1340"/>
      <c r="AH361" s="1358">
        <f t="shared" si="20"/>
        <v>0</v>
      </c>
      <c r="AI361" s="1363"/>
    </row>
    <row r="362" ht="17.1" customHeight="1" spans="1:35">
      <c r="A362" s="1338">
        <v>11</v>
      </c>
      <c r="B362" s="1339" t="s">
        <v>49</v>
      </c>
      <c r="C362" s="1340"/>
      <c r="D362" s="1340"/>
      <c r="E362" s="1340"/>
      <c r="F362" s="1340"/>
      <c r="G362" s="1340"/>
      <c r="H362" s="1340"/>
      <c r="I362" s="1340"/>
      <c r="J362" s="1340"/>
      <c r="K362" s="1340"/>
      <c r="L362" s="1340"/>
      <c r="M362" s="1340"/>
      <c r="N362" s="1340"/>
      <c r="O362" s="1340"/>
      <c r="P362" s="1340"/>
      <c r="Q362" s="1340"/>
      <c r="R362" s="1340"/>
      <c r="S362" s="1340"/>
      <c r="T362" s="1340"/>
      <c r="U362" s="1340"/>
      <c r="V362" s="1340"/>
      <c r="W362" s="1340"/>
      <c r="X362" s="1340"/>
      <c r="Y362" s="1340"/>
      <c r="Z362" s="1340"/>
      <c r="AA362" s="1340"/>
      <c r="AB362" s="1340"/>
      <c r="AC362" s="1340"/>
      <c r="AD362" s="1340"/>
      <c r="AE362" s="1340"/>
      <c r="AF362" s="1340"/>
      <c r="AG362" s="1340"/>
      <c r="AH362" s="1358">
        <f t="shared" si="20"/>
        <v>0</v>
      </c>
      <c r="AI362" s="1363"/>
    </row>
    <row r="363" ht="17.1" customHeight="1" spans="1:35">
      <c r="A363" s="1338">
        <v>12</v>
      </c>
      <c r="B363" s="1339" t="s">
        <v>50</v>
      </c>
      <c r="C363" s="1340"/>
      <c r="D363" s="1340"/>
      <c r="E363" s="1340"/>
      <c r="F363" s="1340"/>
      <c r="G363" s="1340"/>
      <c r="H363" s="1340"/>
      <c r="I363" s="1340"/>
      <c r="J363" s="1340"/>
      <c r="K363" s="1340"/>
      <c r="L363" s="1340"/>
      <c r="M363" s="1340"/>
      <c r="N363" s="1340"/>
      <c r="O363" s="1340"/>
      <c r="P363" s="1340"/>
      <c r="Q363" s="1340"/>
      <c r="R363" s="1340"/>
      <c r="S363" s="1340"/>
      <c r="T363" s="1340"/>
      <c r="U363" s="1340"/>
      <c r="V363" s="1340"/>
      <c r="W363" s="1340"/>
      <c r="X363" s="1340"/>
      <c r="Y363" s="1340"/>
      <c r="Z363" s="1340"/>
      <c r="AA363" s="1340"/>
      <c r="AB363" s="1340"/>
      <c r="AC363" s="1340"/>
      <c r="AD363" s="1340"/>
      <c r="AE363" s="1340"/>
      <c r="AF363" s="1340"/>
      <c r="AG363" s="1340"/>
      <c r="AH363" s="1358">
        <f t="shared" si="20"/>
        <v>0</v>
      </c>
      <c r="AI363" s="1363"/>
    </row>
    <row r="364" ht="17.1" customHeight="1" spans="1:35">
      <c r="A364" s="1338">
        <v>13</v>
      </c>
      <c r="B364" s="1339" t="s">
        <v>51</v>
      </c>
      <c r="C364" s="1340"/>
      <c r="D364" s="1340"/>
      <c r="E364" s="1340"/>
      <c r="F364" s="1340"/>
      <c r="G364" s="1340"/>
      <c r="H364" s="1340">
        <v>1</v>
      </c>
      <c r="I364" s="1340"/>
      <c r="J364" s="1340">
        <v>1</v>
      </c>
      <c r="K364" s="1340"/>
      <c r="L364" s="1340"/>
      <c r="M364" s="1340"/>
      <c r="N364" s="1340"/>
      <c r="O364" s="1340"/>
      <c r="P364" s="1340"/>
      <c r="Q364" s="1340"/>
      <c r="R364" s="1340"/>
      <c r="S364" s="1340"/>
      <c r="T364" s="1340"/>
      <c r="U364" s="1340"/>
      <c r="V364" s="1340"/>
      <c r="W364" s="1340"/>
      <c r="X364" s="1340"/>
      <c r="Y364" s="1340"/>
      <c r="Z364" s="1340"/>
      <c r="AA364" s="1340"/>
      <c r="AB364" s="1340"/>
      <c r="AC364" s="1340"/>
      <c r="AD364" s="1340"/>
      <c r="AE364" s="1340"/>
      <c r="AF364" s="1340"/>
      <c r="AG364" s="1340"/>
      <c r="AH364" s="1358">
        <f t="shared" si="20"/>
        <v>2</v>
      </c>
      <c r="AI364" s="1363"/>
    </row>
    <row r="365" ht="17.1" customHeight="1" spans="1:35">
      <c r="A365" s="1338">
        <v>14</v>
      </c>
      <c r="B365" s="1339" t="s">
        <v>52</v>
      </c>
      <c r="C365" s="1340"/>
      <c r="D365" s="1340"/>
      <c r="E365" s="1340"/>
      <c r="F365" s="1340"/>
      <c r="G365" s="1340"/>
      <c r="H365" s="1340"/>
      <c r="I365" s="1340"/>
      <c r="J365" s="1340"/>
      <c r="K365" s="1340"/>
      <c r="L365" s="1340"/>
      <c r="M365" s="1340"/>
      <c r="N365" s="1340"/>
      <c r="O365" s="1340"/>
      <c r="P365" s="1340"/>
      <c r="Q365" s="1340"/>
      <c r="R365" s="1340"/>
      <c r="S365" s="1340"/>
      <c r="T365" s="1340"/>
      <c r="U365" s="1340"/>
      <c r="V365" s="1340"/>
      <c r="W365" s="1340"/>
      <c r="X365" s="1340"/>
      <c r="Y365" s="1340"/>
      <c r="Z365" s="1340"/>
      <c r="AA365" s="1340"/>
      <c r="AB365" s="1340"/>
      <c r="AC365" s="1340"/>
      <c r="AD365" s="1340"/>
      <c r="AE365" s="1340"/>
      <c r="AF365" s="1340"/>
      <c r="AG365" s="1340"/>
      <c r="AH365" s="1358">
        <f t="shared" si="20"/>
        <v>0</v>
      </c>
      <c r="AI365" s="1363"/>
    </row>
    <row r="366" ht="17.1" customHeight="1" spans="1:35">
      <c r="A366" s="1338">
        <v>15</v>
      </c>
      <c r="B366" s="1339" t="s">
        <v>53</v>
      </c>
      <c r="C366" s="1340"/>
      <c r="D366" s="1340"/>
      <c r="E366" s="1340"/>
      <c r="F366" s="1340"/>
      <c r="G366" s="1340"/>
      <c r="H366" s="1340"/>
      <c r="I366" s="1340"/>
      <c r="J366" s="1340"/>
      <c r="K366" s="1340"/>
      <c r="L366" s="1340"/>
      <c r="M366" s="1340"/>
      <c r="N366" s="1340"/>
      <c r="O366" s="1340"/>
      <c r="P366" s="1340"/>
      <c r="Q366" s="1340"/>
      <c r="R366" s="1340"/>
      <c r="S366" s="1340"/>
      <c r="T366" s="1340"/>
      <c r="U366" s="1340"/>
      <c r="V366" s="1340"/>
      <c r="W366" s="1340"/>
      <c r="X366" s="1340"/>
      <c r="Y366" s="1340"/>
      <c r="Z366" s="1340"/>
      <c r="AA366" s="1340"/>
      <c r="AB366" s="1340"/>
      <c r="AC366" s="1340"/>
      <c r="AD366" s="1340"/>
      <c r="AE366" s="1340"/>
      <c r="AF366" s="1340"/>
      <c r="AG366" s="1340"/>
      <c r="AH366" s="1358">
        <f t="shared" si="20"/>
        <v>0</v>
      </c>
      <c r="AI366" s="1363"/>
    </row>
    <row r="367" ht="17.1" customHeight="1" spans="1:35">
      <c r="A367" s="1341">
        <v>16</v>
      </c>
      <c r="B367" s="1124" t="s">
        <v>90</v>
      </c>
      <c r="C367" s="1340"/>
      <c r="D367" s="1340"/>
      <c r="E367" s="1340"/>
      <c r="F367" s="1340"/>
      <c r="G367" s="1340"/>
      <c r="H367" s="1340"/>
      <c r="I367" s="1340"/>
      <c r="J367" s="1340"/>
      <c r="K367" s="1340"/>
      <c r="L367" s="1340"/>
      <c r="M367" s="1340"/>
      <c r="N367" s="1340"/>
      <c r="O367" s="1340"/>
      <c r="P367" s="1340"/>
      <c r="Q367" s="1340"/>
      <c r="R367" s="1340"/>
      <c r="S367" s="1340"/>
      <c r="T367" s="1340"/>
      <c r="U367" s="1340"/>
      <c r="V367" s="1340"/>
      <c r="W367" s="1340"/>
      <c r="X367" s="1340"/>
      <c r="Y367" s="1340"/>
      <c r="Z367" s="1340"/>
      <c r="AA367" s="1340"/>
      <c r="AB367" s="1340"/>
      <c r="AC367" s="1340"/>
      <c r="AD367" s="1340"/>
      <c r="AE367" s="1340"/>
      <c r="AF367" s="1340"/>
      <c r="AG367" s="1340"/>
      <c r="AH367" s="1358">
        <f t="shared" si="20"/>
        <v>0</v>
      </c>
      <c r="AI367" s="1364"/>
    </row>
    <row r="368" ht="17.1" customHeight="1" spans="1:35">
      <c r="A368" s="1341">
        <v>17</v>
      </c>
      <c r="B368" s="1342" t="s">
        <v>55</v>
      </c>
      <c r="C368" s="1340"/>
      <c r="D368" s="1340"/>
      <c r="E368" s="1340"/>
      <c r="F368" s="1340"/>
      <c r="G368" s="1340"/>
      <c r="H368" s="1340"/>
      <c r="I368" s="1340"/>
      <c r="J368" s="1340"/>
      <c r="K368" s="1340"/>
      <c r="L368" s="1340"/>
      <c r="M368" s="1340"/>
      <c r="N368" s="1340"/>
      <c r="O368" s="1340"/>
      <c r="P368" s="1340"/>
      <c r="Q368" s="1340"/>
      <c r="R368" s="1340"/>
      <c r="S368" s="1340"/>
      <c r="T368" s="1340"/>
      <c r="U368" s="1340"/>
      <c r="V368" s="1340"/>
      <c r="W368" s="1340"/>
      <c r="X368" s="1340"/>
      <c r="Y368" s="1340"/>
      <c r="Z368" s="1340"/>
      <c r="AA368" s="1340"/>
      <c r="AB368" s="1340"/>
      <c r="AC368" s="1340"/>
      <c r="AD368" s="1340"/>
      <c r="AE368" s="1340"/>
      <c r="AF368" s="1340"/>
      <c r="AG368" s="1340"/>
      <c r="AH368" s="1365">
        <f t="shared" si="20"/>
        <v>0</v>
      </c>
      <c r="AI368" s="1366"/>
    </row>
    <row r="369" ht="17.1" customHeight="1" spans="1:35">
      <c r="A369" s="1387">
        <v>18</v>
      </c>
      <c r="B369" s="1344" t="s">
        <v>56</v>
      </c>
      <c r="C369" s="1388"/>
      <c r="D369" s="1388"/>
      <c r="E369" s="1388"/>
      <c r="F369" s="1388"/>
      <c r="G369" s="1388"/>
      <c r="H369" s="1388"/>
      <c r="I369" s="1388"/>
      <c r="J369" s="1388"/>
      <c r="K369" s="1388"/>
      <c r="L369" s="1388"/>
      <c r="M369" s="1388"/>
      <c r="N369" s="1388"/>
      <c r="O369" s="1388"/>
      <c r="P369" s="1388"/>
      <c r="Q369" s="1388"/>
      <c r="R369" s="1388"/>
      <c r="S369" s="1388"/>
      <c r="T369" s="1388"/>
      <c r="U369" s="1388"/>
      <c r="V369" s="1388"/>
      <c r="W369" s="1388"/>
      <c r="X369" s="1388"/>
      <c r="Y369" s="1388"/>
      <c r="Z369" s="1388"/>
      <c r="AA369" s="1388"/>
      <c r="AB369" s="1388"/>
      <c r="AC369" s="1388"/>
      <c r="AD369" s="1388"/>
      <c r="AE369" s="1388"/>
      <c r="AF369" s="1388"/>
      <c r="AG369" s="1388"/>
      <c r="AH369" s="1365">
        <f t="shared" si="20"/>
        <v>0</v>
      </c>
      <c r="AI369" s="1367"/>
    </row>
    <row r="370" ht="17.1" customHeight="1" spans="1:35">
      <c r="A370" s="1345" t="s">
        <v>57</v>
      </c>
      <c r="B370" s="1346"/>
      <c r="C370" s="1371">
        <f>SUM(C352:C369)</f>
        <v>0</v>
      </c>
      <c r="D370" s="1371">
        <f t="shared" ref="D370:AH370" si="21">SUM(D352:D369)</f>
        <v>0</v>
      </c>
      <c r="E370" s="1371">
        <f t="shared" si="21"/>
        <v>0</v>
      </c>
      <c r="F370" s="1371">
        <f t="shared" si="21"/>
        <v>0</v>
      </c>
      <c r="G370" s="1371">
        <f t="shared" si="21"/>
        <v>0</v>
      </c>
      <c r="H370" s="1371">
        <f t="shared" si="21"/>
        <v>3</v>
      </c>
      <c r="I370" s="1371">
        <f t="shared" si="21"/>
        <v>1</v>
      </c>
      <c r="J370" s="1371">
        <f t="shared" si="21"/>
        <v>1</v>
      </c>
      <c r="K370" s="1371">
        <f t="shared" si="21"/>
        <v>0</v>
      </c>
      <c r="L370" s="1371">
        <f t="shared" si="21"/>
        <v>0</v>
      </c>
      <c r="M370" s="1371">
        <f t="shared" si="21"/>
        <v>0</v>
      </c>
      <c r="N370" s="1371">
        <f t="shared" si="21"/>
        <v>0</v>
      </c>
      <c r="O370" s="1371">
        <f t="shared" si="21"/>
        <v>0</v>
      </c>
      <c r="P370" s="1371">
        <f t="shared" si="21"/>
        <v>0</v>
      </c>
      <c r="Q370" s="1371">
        <f t="shared" si="21"/>
        <v>0</v>
      </c>
      <c r="R370" s="1371">
        <f t="shared" si="21"/>
        <v>0</v>
      </c>
      <c r="S370" s="1371">
        <f t="shared" si="21"/>
        <v>0</v>
      </c>
      <c r="T370" s="1371">
        <f t="shared" si="21"/>
        <v>0</v>
      </c>
      <c r="U370" s="1371">
        <f t="shared" si="21"/>
        <v>0</v>
      </c>
      <c r="V370" s="1371">
        <f t="shared" si="21"/>
        <v>1</v>
      </c>
      <c r="W370" s="1371">
        <f t="shared" si="21"/>
        <v>0</v>
      </c>
      <c r="X370" s="1371">
        <f t="shared" si="21"/>
        <v>0</v>
      </c>
      <c r="Y370" s="1371">
        <f t="shared" si="21"/>
        <v>0</v>
      </c>
      <c r="Z370" s="1371">
        <f t="shared" si="21"/>
        <v>0</v>
      </c>
      <c r="AA370" s="1371">
        <f t="shared" si="21"/>
        <v>0</v>
      </c>
      <c r="AB370" s="1371">
        <f t="shared" si="21"/>
        <v>0</v>
      </c>
      <c r="AC370" s="1371">
        <f t="shared" si="21"/>
        <v>0</v>
      </c>
      <c r="AD370" s="1371">
        <f t="shared" si="21"/>
        <v>0</v>
      </c>
      <c r="AE370" s="1371">
        <f t="shared" si="21"/>
        <v>0</v>
      </c>
      <c r="AF370" s="1371">
        <f t="shared" si="21"/>
        <v>0</v>
      </c>
      <c r="AG370" s="1371">
        <f t="shared" si="21"/>
        <v>0</v>
      </c>
      <c r="AH370" s="1371">
        <f t="shared" si="21"/>
        <v>6</v>
      </c>
      <c r="AI370" s="1378">
        <f>SUM(AI352:AI368)</f>
        <v>0</v>
      </c>
    </row>
    <row r="371" ht="17.1" customHeight="1" spans="1:35">
      <c r="A371" s="1348"/>
      <c r="B371" s="1335"/>
      <c r="C371" s="1349"/>
      <c r="D371" s="1349"/>
      <c r="E371" s="1349"/>
      <c r="F371" s="1349"/>
      <c r="G371" s="1349"/>
      <c r="H371" s="1349"/>
      <c r="I371" s="1349"/>
      <c r="J371" s="1349"/>
      <c r="K371" s="1349"/>
      <c r="L371" s="1349"/>
      <c r="M371" s="1349"/>
      <c r="N371" s="1349"/>
      <c r="O371" s="1349"/>
      <c r="P371" s="1349"/>
      <c r="Q371" s="1349"/>
      <c r="R371" s="1349"/>
      <c r="S371" s="1349"/>
      <c r="T371" s="1349"/>
      <c r="U371" s="1349"/>
      <c r="V371" s="1349"/>
      <c r="W371" s="1349"/>
      <c r="X371" s="1349"/>
      <c r="Y371" s="1349"/>
      <c r="Z371" s="1349"/>
      <c r="AA371" s="1349"/>
      <c r="AB371" s="1349"/>
      <c r="AC371" s="1349"/>
      <c r="AD371" s="1349"/>
      <c r="AE371" s="1349"/>
      <c r="AF371" s="1349"/>
      <c r="AG371" s="1349"/>
      <c r="AH371" s="1349"/>
      <c r="AI371" s="1361"/>
    </row>
    <row r="372" s="789" customFormat="1" ht="17.1" customHeight="1" spans="1:35">
      <c r="A372" s="1350"/>
      <c r="B372" s="887" t="s">
        <v>58</v>
      </c>
      <c r="D372" s="887"/>
      <c r="E372" s="887"/>
      <c r="F372" s="887"/>
      <c r="G372" s="887"/>
      <c r="H372" s="887"/>
      <c r="I372" s="887"/>
      <c r="J372" s="887"/>
      <c r="K372" s="887"/>
      <c r="L372" s="745"/>
      <c r="M372" s="745"/>
      <c r="N372" s="745"/>
      <c r="O372" s="745"/>
      <c r="P372" s="745"/>
      <c r="Q372" s="745"/>
      <c r="R372" s="745"/>
      <c r="S372" s="745"/>
      <c r="T372" s="745"/>
      <c r="U372" s="745"/>
      <c r="V372" s="745"/>
      <c r="W372" s="745"/>
      <c r="X372" s="862" t="s">
        <v>101</v>
      </c>
      <c r="Z372" s="1148"/>
      <c r="AA372" s="1148"/>
      <c r="AB372" s="1148"/>
      <c r="AC372" s="1148"/>
      <c r="AD372" s="1148"/>
      <c r="AE372" s="1148"/>
      <c r="AF372" s="1148"/>
      <c r="AG372" s="1148"/>
      <c r="AH372" s="1148"/>
      <c r="AI372" s="1148"/>
    </row>
    <row r="373" ht="17.1" customHeight="1" spans="1:35">
      <c r="A373" s="1350"/>
      <c r="B373" s="909" t="s">
        <v>60</v>
      </c>
      <c r="D373" s="909"/>
      <c r="E373" s="909"/>
      <c r="F373" s="909"/>
      <c r="G373" s="909"/>
      <c r="H373" s="909"/>
      <c r="I373" s="909"/>
      <c r="J373" s="909"/>
      <c r="K373" s="909"/>
      <c r="L373" s="908"/>
      <c r="M373" s="908"/>
      <c r="N373" s="908"/>
      <c r="O373" s="908"/>
      <c r="P373" s="908"/>
      <c r="Q373" s="908"/>
      <c r="R373" s="908"/>
      <c r="S373" s="908"/>
      <c r="T373" s="908"/>
      <c r="U373" s="908"/>
      <c r="V373" s="908"/>
      <c r="W373" s="908"/>
      <c r="X373" s="890" t="s">
        <v>102</v>
      </c>
      <c r="Z373" s="1095"/>
      <c r="AA373" s="1095"/>
      <c r="AB373" s="1095"/>
      <c r="AC373" s="1095"/>
      <c r="AD373" s="1095"/>
      <c r="AE373" s="1095"/>
      <c r="AF373" s="1095"/>
      <c r="AG373" s="1095"/>
      <c r="AH373" s="1095"/>
      <c r="AI373" s="1095"/>
    </row>
    <row r="374" ht="17.1" customHeight="1" spans="2:35">
      <c r="B374" s="909"/>
      <c r="D374" s="887"/>
      <c r="E374" s="887"/>
      <c r="F374" s="887"/>
      <c r="G374" s="887"/>
      <c r="H374" s="887"/>
      <c r="I374" s="887"/>
      <c r="J374" s="887"/>
      <c r="K374" s="887"/>
      <c r="L374" s="908"/>
      <c r="M374" s="908"/>
      <c r="N374" s="908"/>
      <c r="O374" s="908"/>
      <c r="P374" s="908"/>
      <c r="Q374" s="908"/>
      <c r="R374" s="908"/>
      <c r="S374" s="908"/>
      <c r="T374" s="908"/>
      <c r="U374" s="908"/>
      <c r="V374" s="908"/>
      <c r="W374" s="908"/>
      <c r="X374" s="1095"/>
      <c r="Z374" s="1095"/>
      <c r="AA374" s="1095"/>
      <c r="AB374" s="1095"/>
      <c r="AC374" s="1095"/>
      <c r="AD374" s="1095"/>
      <c r="AE374" s="1095"/>
      <c r="AF374" s="1095"/>
      <c r="AG374" s="1095"/>
      <c r="AH374" s="1095"/>
      <c r="AI374" s="1095"/>
    </row>
    <row r="375" ht="17.1" customHeight="1" spans="2:35">
      <c r="B375" s="909"/>
      <c r="D375" s="887"/>
      <c r="E375" s="887"/>
      <c r="F375" s="887"/>
      <c r="G375" s="887"/>
      <c r="H375" s="887"/>
      <c r="I375" s="887"/>
      <c r="J375" s="887"/>
      <c r="K375" s="887"/>
      <c r="L375" s="908"/>
      <c r="M375" s="908"/>
      <c r="N375" s="908"/>
      <c r="O375" s="908"/>
      <c r="P375" s="908"/>
      <c r="Q375" s="908"/>
      <c r="R375" s="908"/>
      <c r="S375" s="908"/>
      <c r="T375" s="908"/>
      <c r="U375" s="908"/>
      <c r="V375" s="908"/>
      <c r="W375" s="908"/>
      <c r="X375" s="1095"/>
      <c r="Z375" s="1095"/>
      <c r="AA375" s="1095"/>
      <c r="AB375" s="1095"/>
      <c r="AC375" s="1095"/>
      <c r="AD375" s="1095"/>
      <c r="AE375" s="1095"/>
      <c r="AF375" s="1095"/>
      <c r="AG375" s="1095"/>
      <c r="AH375" s="1095"/>
      <c r="AI375" s="1095"/>
    </row>
    <row r="376" ht="17.1" customHeight="1" spans="2:35">
      <c r="B376" s="909"/>
      <c r="D376" s="887"/>
      <c r="E376" s="887"/>
      <c r="F376" s="887"/>
      <c r="G376" s="887"/>
      <c r="H376" s="887"/>
      <c r="I376" s="887"/>
      <c r="J376" s="887"/>
      <c r="K376" s="887"/>
      <c r="L376" s="908"/>
      <c r="M376" s="908"/>
      <c r="N376" s="908"/>
      <c r="O376" s="908"/>
      <c r="P376" s="908"/>
      <c r="Q376" s="908"/>
      <c r="R376" s="908"/>
      <c r="S376" s="908"/>
      <c r="T376" s="908"/>
      <c r="U376" s="908"/>
      <c r="V376" s="908"/>
      <c r="W376" s="908"/>
      <c r="X376" s="1095"/>
      <c r="Z376" s="1095"/>
      <c r="AA376" s="1095"/>
      <c r="AB376" s="1095"/>
      <c r="AC376" s="1095"/>
      <c r="AD376" s="1095"/>
      <c r="AE376" s="1095"/>
      <c r="AF376" s="1095"/>
      <c r="AG376" s="1095"/>
      <c r="AH376" s="1095"/>
      <c r="AI376" s="1095"/>
    </row>
    <row r="377" ht="21.75" customHeight="1" spans="2:35">
      <c r="B377" s="909" t="s">
        <v>62</v>
      </c>
      <c r="D377" s="876"/>
      <c r="E377" s="876"/>
      <c r="F377" s="876"/>
      <c r="G377" s="876"/>
      <c r="H377" s="876"/>
      <c r="I377" s="876"/>
      <c r="J377" s="876"/>
      <c r="K377" s="876"/>
      <c r="L377" s="1354"/>
      <c r="M377" s="1354"/>
      <c r="N377" s="1354"/>
      <c r="O377" s="1354"/>
      <c r="P377" s="1354"/>
      <c r="Q377" s="1354"/>
      <c r="R377" s="1354"/>
      <c r="S377" s="1354"/>
      <c r="T377" s="1354"/>
      <c r="U377" s="1354"/>
      <c r="V377" s="1354"/>
      <c r="W377" s="1354"/>
      <c r="X377" s="1309" t="s">
        <v>71</v>
      </c>
      <c r="Z377" s="1166"/>
      <c r="AA377" s="1166"/>
      <c r="AB377" s="1166"/>
      <c r="AC377" s="1166"/>
      <c r="AD377" s="1166"/>
      <c r="AE377" s="1166"/>
      <c r="AF377" s="1166"/>
      <c r="AG377" s="1194"/>
      <c r="AH377" s="1194"/>
      <c r="AI377" s="1095"/>
    </row>
    <row r="378" ht="17.1" customHeight="1" spans="2:35">
      <c r="B378" s="909" t="s">
        <v>64</v>
      </c>
      <c r="D378" s="1352"/>
      <c r="E378" s="1352"/>
      <c r="F378" s="1352"/>
      <c r="G378" s="1352"/>
      <c r="H378" s="1352"/>
      <c r="I378" s="1352"/>
      <c r="J378" s="1352"/>
      <c r="K378" s="1352"/>
      <c r="L378" s="908"/>
      <c r="M378" s="908"/>
      <c r="N378" s="908"/>
      <c r="O378" s="908"/>
      <c r="P378" s="908"/>
      <c r="Q378" s="908"/>
      <c r="R378" s="908"/>
      <c r="S378" s="908"/>
      <c r="T378" s="908"/>
      <c r="U378" s="908"/>
      <c r="V378" s="908"/>
      <c r="W378" s="908"/>
      <c r="X378" s="1046" t="s">
        <v>73</v>
      </c>
      <c r="Z378" s="1095"/>
      <c r="AA378" s="1095"/>
      <c r="AB378" s="1095"/>
      <c r="AC378" s="1095"/>
      <c r="AD378" s="1095"/>
      <c r="AE378" s="1095"/>
      <c r="AF378" s="1095"/>
      <c r="AG378" s="1095"/>
      <c r="AH378" s="1095"/>
      <c r="AI378" s="1095"/>
    </row>
    <row r="379" ht="17.1" customHeight="1" spans="1:35">
      <c r="A379" s="1198" t="s">
        <v>0</v>
      </c>
      <c r="B379" s="1198"/>
      <c r="C379" s="1198"/>
      <c r="D379" s="1198"/>
      <c r="E379" s="1198"/>
      <c r="F379" s="1198"/>
      <c r="G379" s="1198"/>
      <c r="H379" s="1198"/>
      <c r="I379" s="1198"/>
      <c r="J379" s="1198"/>
      <c r="K379" s="1198"/>
      <c r="L379" s="1198"/>
      <c r="M379" s="1198"/>
      <c r="N379" s="1198"/>
      <c r="O379" s="1198"/>
      <c r="P379" s="1198"/>
      <c r="Q379" s="1198"/>
      <c r="R379" s="1198"/>
      <c r="S379" s="1198"/>
      <c r="T379" s="1198"/>
      <c r="U379" s="1198"/>
      <c r="V379" s="1198"/>
      <c r="W379" s="1198"/>
      <c r="X379" s="1198"/>
      <c r="Y379" s="1198"/>
      <c r="Z379" s="1198"/>
      <c r="AA379" s="1198"/>
      <c r="AB379" s="1198"/>
      <c r="AC379" s="1198"/>
      <c r="AD379" s="1198"/>
      <c r="AE379" s="1198"/>
      <c r="AF379" s="1198"/>
      <c r="AG379" s="1198"/>
      <c r="AH379" s="1198"/>
      <c r="AI379" s="1198"/>
    </row>
    <row r="380" ht="17.1" customHeight="1" spans="1:35">
      <c r="A380" s="1198" t="s">
        <v>103</v>
      </c>
      <c r="B380" s="1198"/>
      <c r="C380" s="1198"/>
      <c r="D380" s="1198"/>
      <c r="E380" s="1198"/>
      <c r="F380" s="1198"/>
      <c r="G380" s="1198"/>
      <c r="H380" s="1198"/>
      <c r="I380" s="1198"/>
      <c r="J380" s="1198"/>
      <c r="K380" s="1198"/>
      <c r="L380" s="1198"/>
      <c r="M380" s="1198"/>
      <c r="N380" s="1198"/>
      <c r="O380" s="1198"/>
      <c r="P380" s="1198"/>
      <c r="Q380" s="1198"/>
      <c r="R380" s="1198"/>
      <c r="S380" s="1198"/>
      <c r="T380" s="1198"/>
      <c r="U380" s="1198"/>
      <c r="V380" s="1198"/>
      <c r="W380" s="1198"/>
      <c r="X380" s="1198"/>
      <c r="Y380" s="1198"/>
      <c r="Z380" s="1198"/>
      <c r="AA380" s="1198"/>
      <c r="AB380" s="1198"/>
      <c r="AC380" s="1198"/>
      <c r="AD380" s="1198"/>
      <c r="AE380" s="1198"/>
      <c r="AF380" s="1198"/>
      <c r="AG380" s="1198"/>
      <c r="AH380" s="1198"/>
      <c r="AI380" s="1198"/>
    </row>
    <row r="381" s="746" customFormat="1" ht="15" spans="1:43">
      <c r="A381" s="1335"/>
      <c r="B381" s="1335"/>
      <c r="C381" s="1335"/>
      <c r="D381" s="1335"/>
      <c r="E381" s="1335"/>
      <c r="F381" s="1335"/>
      <c r="G381" s="1335"/>
      <c r="H381" s="1335"/>
      <c r="I381" s="1335"/>
      <c r="J381" s="1335"/>
      <c r="K381" s="1335"/>
      <c r="L381" s="1335"/>
      <c r="M381" s="1335"/>
      <c r="N381" s="1335"/>
      <c r="O381" s="1335"/>
      <c r="P381" s="1335"/>
      <c r="Q381" s="1335"/>
      <c r="R381" s="1335"/>
      <c r="S381" s="1335"/>
      <c r="T381" s="1335"/>
      <c r="U381" s="1335"/>
      <c r="V381" s="1335"/>
      <c r="W381" s="1335"/>
      <c r="X381" s="1335"/>
      <c r="Y381" s="1335"/>
      <c r="Z381" s="1335"/>
      <c r="AA381" s="1335"/>
      <c r="AB381" s="1335"/>
      <c r="AC381" s="1335"/>
      <c r="AD381" s="1335"/>
      <c r="AE381" s="1335"/>
      <c r="AF381" s="1335"/>
      <c r="AG381" s="1335"/>
      <c r="AH381" s="1335"/>
      <c r="AI381" s="1335" t="s">
        <v>2</v>
      </c>
      <c r="AJ381" s="1086"/>
      <c r="AK381" s="1086"/>
      <c r="AL381" s="1086"/>
      <c r="AM381" s="1086"/>
      <c r="AN381" s="1086"/>
      <c r="AO381" s="1086"/>
      <c r="AP381" s="1086"/>
      <c r="AQ381" s="1086"/>
    </row>
    <row r="382" s="746" customFormat="1" ht="14.25" spans="1:43">
      <c r="A382" s="1110" t="s">
        <v>3</v>
      </c>
      <c r="B382" s="1111" t="s">
        <v>4</v>
      </c>
      <c r="C382" s="1112" t="s">
        <v>5</v>
      </c>
      <c r="D382" s="1113"/>
      <c r="E382" s="1113"/>
      <c r="F382" s="1113"/>
      <c r="G382" s="1113"/>
      <c r="H382" s="1113"/>
      <c r="I382" s="1113"/>
      <c r="J382" s="1113"/>
      <c r="K382" s="1113"/>
      <c r="L382" s="1113"/>
      <c r="M382" s="1113"/>
      <c r="N382" s="1113"/>
      <c r="O382" s="1113"/>
      <c r="P382" s="1113"/>
      <c r="Q382" s="1113"/>
      <c r="R382" s="1113"/>
      <c r="S382" s="1113"/>
      <c r="T382" s="1113"/>
      <c r="U382" s="1113"/>
      <c r="V382" s="1113"/>
      <c r="W382" s="1113"/>
      <c r="X382" s="1113"/>
      <c r="Y382" s="1142"/>
      <c r="Z382" s="1144" t="s">
        <v>6</v>
      </c>
      <c r="AA382" s="1144" t="s">
        <v>7</v>
      </c>
      <c r="AB382" s="1144" t="s">
        <v>8</v>
      </c>
      <c r="AC382" s="1144" t="s">
        <v>9</v>
      </c>
      <c r="AD382" s="1144" t="s">
        <v>10</v>
      </c>
      <c r="AE382" s="1144" t="s">
        <v>11</v>
      </c>
      <c r="AF382" s="1144" t="s">
        <v>12</v>
      </c>
      <c r="AG382" s="1144" t="s">
        <v>13</v>
      </c>
      <c r="AH382" s="1144" t="s">
        <v>14</v>
      </c>
      <c r="AI382" s="1150" t="s">
        <v>15</v>
      </c>
      <c r="AJ382" s="1086"/>
      <c r="AK382" s="1086"/>
      <c r="AL382" s="1086"/>
      <c r="AM382" s="1086"/>
      <c r="AN382" s="1086"/>
      <c r="AO382" s="1086"/>
      <c r="AP382" s="1086"/>
      <c r="AQ382" s="1086"/>
    </row>
    <row r="383" ht="147.05" spans="1:35">
      <c r="A383" s="1114"/>
      <c r="B383" s="1115"/>
      <c r="C383" s="1116" t="s">
        <v>16</v>
      </c>
      <c r="D383" s="1117" t="s">
        <v>17</v>
      </c>
      <c r="E383" s="1117" t="s">
        <v>18</v>
      </c>
      <c r="F383" s="1117" t="s">
        <v>19</v>
      </c>
      <c r="G383" s="1117" t="s">
        <v>20</v>
      </c>
      <c r="H383" s="1117" t="s">
        <v>21</v>
      </c>
      <c r="I383" s="1117" t="s">
        <v>22</v>
      </c>
      <c r="J383" s="1117" t="s">
        <v>23</v>
      </c>
      <c r="K383" s="1117" t="s">
        <v>24</v>
      </c>
      <c r="L383" s="1117" t="s">
        <v>25</v>
      </c>
      <c r="M383" s="1117" t="s">
        <v>26</v>
      </c>
      <c r="N383" s="1117" t="s">
        <v>27</v>
      </c>
      <c r="O383" s="1117" t="s">
        <v>28</v>
      </c>
      <c r="P383" s="1117" t="s">
        <v>29</v>
      </c>
      <c r="Q383" s="1117" t="s">
        <v>30</v>
      </c>
      <c r="R383" s="1117" t="s">
        <v>31</v>
      </c>
      <c r="S383" s="1117" t="s">
        <v>32</v>
      </c>
      <c r="T383" s="1117" t="s">
        <v>33</v>
      </c>
      <c r="U383" s="1117" t="s">
        <v>34</v>
      </c>
      <c r="V383" s="1117" t="s">
        <v>35</v>
      </c>
      <c r="W383" s="1117" t="s">
        <v>36</v>
      </c>
      <c r="X383" s="1117" t="s">
        <v>37</v>
      </c>
      <c r="Y383" s="1117" t="s">
        <v>38</v>
      </c>
      <c r="Z383" s="1146"/>
      <c r="AA383" s="1146"/>
      <c r="AB383" s="1146"/>
      <c r="AC383" s="1146"/>
      <c r="AD383" s="1146"/>
      <c r="AE383" s="1146"/>
      <c r="AF383" s="1146"/>
      <c r="AG383" s="1146"/>
      <c r="AH383" s="1146"/>
      <c r="AI383" s="1151"/>
    </row>
    <row r="384" s="1333" customFormat="1" ht="17.1" customHeight="1" spans="1:35">
      <c r="A384" s="1336">
        <v>1</v>
      </c>
      <c r="B384" s="1337">
        <v>2</v>
      </c>
      <c r="C384" s="1337">
        <v>3</v>
      </c>
      <c r="D384" s="1337">
        <v>4</v>
      </c>
      <c r="E384" s="1337">
        <v>5</v>
      </c>
      <c r="F384" s="1337">
        <v>6</v>
      </c>
      <c r="G384" s="1337">
        <v>7</v>
      </c>
      <c r="H384" s="1337">
        <v>8</v>
      </c>
      <c r="I384" s="1337">
        <v>9</v>
      </c>
      <c r="J384" s="1337">
        <v>10</v>
      </c>
      <c r="K384" s="1337">
        <v>11</v>
      </c>
      <c r="L384" s="1337">
        <v>12</v>
      </c>
      <c r="M384" s="1337">
        <v>13</v>
      </c>
      <c r="N384" s="1337">
        <v>14</v>
      </c>
      <c r="O384" s="1337">
        <v>15</v>
      </c>
      <c r="P384" s="1337">
        <v>16</v>
      </c>
      <c r="Q384" s="1337">
        <v>17</v>
      </c>
      <c r="R384" s="1337">
        <v>18</v>
      </c>
      <c r="S384" s="1337">
        <v>19</v>
      </c>
      <c r="T384" s="1337">
        <v>20</v>
      </c>
      <c r="U384" s="1337">
        <v>21</v>
      </c>
      <c r="V384" s="1337">
        <v>22</v>
      </c>
      <c r="W384" s="1337">
        <v>23</v>
      </c>
      <c r="X384" s="1337">
        <v>24</v>
      </c>
      <c r="Y384" s="1337">
        <v>25</v>
      </c>
      <c r="Z384" s="1337">
        <v>26</v>
      </c>
      <c r="AA384" s="1337">
        <v>27</v>
      </c>
      <c r="AB384" s="1337">
        <v>28</v>
      </c>
      <c r="AC384" s="1337">
        <v>29</v>
      </c>
      <c r="AD384" s="1337">
        <v>30</v>
      </c>
      <c r="AE384" s="1337">
        <v>31</v>
      </c>
      <c r="AF384" s="1337">
        <v>32</v>
      </c>
      <c r="AG384" s="1337">
        <v>33</v>
      </c>
      <c r="AH384" s="1356">
        <v>34</v>
      </c>
      <c r="AI384" s="1357">
        <v>35</v>
      </c>
    </row>
    <row r="385" s="1333" customFormat="1" ht="18" spans="1:35">
      <c r="A385" s="1338">
        <v>1</v>
      </c>
      <c r="B385" s="1339" t="s">
        <v>39</v>
      </c>
      <c r="C385" s="1353"/>
      <c r="D385" s="1353"/>
      <c r="E385" s="1353"/>
      <c r="F385" s="1353"/>
      <c r="G385" s="1353"/>
      <c r="H385" s="1353"/>
      <c r="I385" s="1353">
        <v>1</v>
      </c>
      <c r="J385" s="1353"/>
      <c r="K385" s="1353"/>
      <c r="L385" s="1353"/>
      <c r="M385" s="1353"/>
      <c r="N385" s="1353"/>
      <c r="O385" s="1353"/>
      <c r="P385" s="1353"/>
      <c r="Q385" s="1353"/>
      <c r="R385" s="1353"/>
      <c r="S385" s="1353"/>
      <c r="T385" s="1353"/>
      <c r="U385" s="1353"/>
      <c r="V385" s="1353"/>
      <c r="W385" s="1353"/>
      <c r="X385" s="1353"/>
      <c r="Y385" s="1353"/>
      <c r="Z385" s="1353"/>
      <c r="AA385" s="1353"/>
      <c r="AB385" s="1353"/>
      <c r="AC385" s="1353"/>
      <c r="AD385" s="1353"/>
      <c r="AE385" s="1353"/>
      <c r="AF385" s="1353"/>
      <c r="AG385" s="1353"/>
      <c r="AH385" s="1358">
        <f>SUM(C385:AG385)</f>
        <v>1</v>
      </c>
      <c r="AI385" s="1362"/>
    </row>
    <row r="386" s="1334" customFormat="1" ht="17.1" customHeight="1" spans="1:35">
      <c r="A386" s="1338">
        <v>2</v>
      </c>
      <c r="B386" s="1339" t="s">
        <v>40</v>
      </c>
      <c r="C386" s="1353"/>
      <c r="D386" s="1353"/>
      <c r="E386" s="1353"/>
      <c r="F386" s="1353"/>
      <c r="G386" s="1353"/>
      <c r="H386" s="1353"/>
      <c r="I386" s="1353"/>
      <c r="J386" s="1353"/>
      <c r="K386" s="1353"/>
      <c r="L386" s="1353"/>
      <c r="M386" s="1353"/>
      <c r="N386" s="1353"/>
      <c r="O386" s="1353"/>
      <c r="P386" s="1353"/>
      <c r="Q386" s="1353"/>
      <c r="R386" s="1353"/>
      <c r="S386" s="1353"/>
      <c r="T386" s="1353"/>
      <c r="U386" s="1353"/>
      <c r="V386" s="1353"/>
      <c r="W386" s="1353"/>
      <c r="X386" s="1353"/>
      <c r="Y386" s="1353"/>
      <c r="Z386" s="1353"/>
      <c r="AA386" s="1353"/>
      <c r="AB386" s="1353"/>
      <c r="AC386" s="1353"/>
      <c r="AD386" s="1353"/>
      <c r="AE386" s="1353"/>
      <c r="AF386" s="1353"/>
      <c r="AG386" s="1353"/>
      <c r="AH386" s="1358">
        <f t="shared" ref="AH386:AH402" si="22">SUM(C386:AG386)</f>
        <v>0</v>
      </c>
      <c r="AI386" s="1363"/>
    </row>
    <row r="387" ht="17.1" customHeight="1" spans="1:35">
      <c r="A387" s="1338">
        <v>3</v>
      </c>
      <c r="B387" s="1339" t="s">
        <v>41</v>
      </c>
      <c r="C387" s="1353"/>
      <c r="D387" s="1353"/>
      <c r="E387" s="1353"/>
      <c r="F387" s="1353"/>
      <c r="G387" s="1353"/>
      <c r="H387" s="1353"/>
      <c r="I387" s="1353"/>
      <c r="J387" s="1353"/>
      <c r="K387" s="1353"/>
      <c r="L387" s="1353"/>
      <c r="M387" s="1353"/>
      <c r="N387" s="1353"/>
      <c r="O387" s="1353"/>
      <c r="P387" s="1353"/>
      <c r="Q387" s="1353"/>
      <c r="R387" s="1353"/>
      <c r="S387" s="1353"/>
      <c r="T387" s="1353"/>
      <c r="U387" s="1353"/>
      <c r="V387" s="1353"/>
      <c r="W387" s="1353"/>
      <c r="X387" s="1353"/>
      <c r="Y387" s="1353"/>
      <c r="Z387" s="1353"/>
      <c r="AA387" s="1353"/>
      <c r="AB387" s="1353"/>
      <c r="AC387" s="1353"/>
      <c r="AD387" s="1353"/>
      <c r="AE387" s="1353"/>
      <c r="AF387" s="1353"/>
      <c r="AG387" s="1353"/>
      <c r="AH387" s="1358">
        <f t="shared" si="22"/>
        <v>0</v>
      </c>
      <c r="AI387" s="1363"/>
    </row>
    <row r="388" ht="17.1" customHeight="1" spans="1:35">
      <c r="A388" s="1338">
        <v>4</v>
      </c>
      <c r="B388" s="1339" t="s">
        <v>42</v>
      </c>
      <c r="C388" s="1353"/>
      <c r="D388" s="1353"/>
      <c r="E388" s="1353"/>
      <c r="F388" s="1353"/>
      <c r="G388" s="1353"/>
      <c r="H388" s="1353"/>
      <c r="I388" s="1353">
        <v>1</v>
      </c>
      <c r="J388" s="1353"/>
      <c r="K388" s="1353"/>
      <c r="L388" s="1353"/>
      <c r="M388" s="1353"/>
      <c r="N388" s="1353"/>
      <c r="O388" s="1353"/>
      <c r="P388" s="1353"/>
      <c r="Q388" s="1353"/>
      <c r="R388" s="1353"/>
      <c r="S388" s="1353"/>
      <c r="T388" s="1353"/>
      <c r="U388" s="1353"/>
      <c r="V388" s="1353"/>
      <c r="W388" s="1353"/>
      <c r="X388" s="1353"/>
      <c r="Y388" s="1353"/>
      <c r="Z388" s="1353"/>
      <c r="AA388" s="1353"/>
      <c r="AB388" s="1353"/>
      <c r="AC388" s="1353"/>
      <c r="AD388" s="1353"/>
      <c r="AE388" s="1353"/>
      <c r="AF388" s="1353"/>
      <c r="AG388" s="1353"/>
      <c r="AH388" s="1358">
        <f t="shared" si="22"/>
        <v>1</v>
      </c>
      <c r="AI388" s="1363"/>
    </row>
    <row r="389" ht="17.1" customHeight="1" spans="1:35">
      <c r="A389" s="1338">
        <v>5</v>
      </c>
      <c r="B389" s="1339" t="s">
        <v>43</v>
      </c>
      <c r="C389" s="1353"/>
      <c r="D389" s="1353"/>
      <c r="E389" s="1353"/>
      <c r="F389" s="1353"/>
      <c r="G389" s="1353"/>
      <c r="H389" s="1353"/>
      <c r="I389" s="1353"/>
      <c r="J389" s="1353"/>
      <c r="K389" s="1353"/>
      <c r="L389" s="1353"/>
      <c r="M389" s="1353"/>
      <c r="N389" s="1353"/>
      <c r="O389" s="1353"/>
      <c r="P389" s="1353"/>
      <c r="Q389" s="1353"/>
      <c r="R389" s="1353"/>
      <c r="S389" s="1353"/>
      <c r="T389" s="1353"/>
      <c r="U389" s="1353"/>
      <c r="V389" s="1353"/>
      <c r="W389" s="1353"/>
      <c r="X389" s="1353"/>
      <c r="Y389" s="1353"/>
      <c r="Z389" s="1353"/>
      <c r="AA389" s="1353"/>
      <c r="AB389" s="1353"/>
      <c r="AC389" s="1353"/>
      <c r="AD389" s="1353"/>
      <c r="AE389" s="1353"/>
      <c r="AF389" s="1353"/>
      <c r="AG389" s="1353"/>
      <c r="AH389" s="1358">
        <f t="shared" si="22"/>
        <v>0</v>
      </c>
      <c r="AI389" s="1363"/>
    </row>
    <row r="390" ht="17.1" customHeight="1" spans="1:35">
      <c r="A390" s="1338">
        <v>6</v>
      </c>
      <c r="B390" s="1339" t="s">
        <v>44</v>
      </c>
      <c r="C390" s="1353"/>
      <c r="D390" s="1353"/>
      <c r="E390" s="1353"/>
      <c r="F390" s="1353"/>
      <c r="G390" s="1353"/>
      <c r="H390" s="1353">
        <v>1</v>
      </c>
      <c r="I390" s="1353"/>
      <c r="J390" s="1353"/>
      <c r="K390" s="1353"/>
      <c r="L390" s="1353"/>
      <c r="M390" s="1353"/>
      <c r="N390" s="1353"/>
      <c r="O390" s="1353"/>
      <c r="P390" s="1353"/>
      <c r="Q390" s="1353"/>
      <c r="R390" s="1353"/>
      <c r="S390" s="1353"/>
      <c r="T390" s="1353"/>
      <c r="U390" s="1353"/>
      <c r="V390" s="1353"/>
      <c r="W390" s="1353"/>
      <c r="X390" s="1353"/>
      <c r="Y390" s="1353"/>
      <c r="Z390" s="1353"/>
      <c r="AA390" s="1353"/>
      <c r="AB390" s="1353"/>
      <c r="AC390" s="1353"/>
      <c r="AD390" s="1353"/>
      <c r="AE390" s="1353"/>
      <c r="AF390" s="1353"/>
      <c r="AG390" s="1353"/>
      <c r="AH390" s="1358">
        <f t="shared" si="22"/>
        <v>1</v>
      </c>
      <c r="AI390" s="1363"/>
    </row>
    <row r="391" ht="17.1" customHeight="1" spans="1:35">
      <c r="A391" s="1338">
        <v>7</v>
      </c>
      <c r="B391" s="1339" t="s">
        <v>45</v>
      </c>
      <c r="C391" s="1353"/>
      <c r="D391" s="1353"/>
      <c r="E391" s="1353"/>
      <c r="F391" s="1353"/>
      <c r="G391" s="1353"/>
      <c r="H391" s="1353"/>
      <c r="I391" s="1353"/>
      <c r="J391" s="1353"/>
      <c r="K391" s="1353"/>
      <c r="L391" s="1353"/>
      <c r="M391" s="1353"/>
      <c r="N391" s="1353"/>
      <c r="O391" s="1353"/>
      <c r="P391" s="1353"/>
      <c r="Q391" s="1353"/>
      <c r="R391" s="1353"/>
      <c r="S391" s="1353"/>
      <c r="T391" s="1353"/>
      <c r="U391" s="1353"/>
      <c r="V391" s="1353"/>
      <c r="W391" s="1353"/>
      <c r="X391" s="1353"/>
      <c r="Y391" s="1353"/>
      <c r="Z391" s="1353"/>
      <c r="AA391" s="1353"/>
      <c r="AB391" s="1353"/>
      <c r="AC391" s="1353"/>
      <c r="AD391" s="1353"/>
      <c r="AE391" s="1353"/>
      <c r="AF391" s="1353"/>
      <c r="AG391" s="1353"/>
      <c r="AH391" s="1358">
        <f t="shared" si="22"/>
        <v>0</v>
      </c>
      <c r="AI391" s="1363"/>
    </row>
    <row r="392" ht="17.1" customHeight="1" spans="1:35">
      <c r="A392" s="1338">
        <v>8</v>
      </c>
      <c r="B392" s="1339" t="s">
        <v>46</v>
      </c>
      <c r="C392" s="1353"/>
      <c r="D392" s="1353"/>
      <c r="E392" s="1353"/>
      <c r="F392" s="1353"/>
      <c r="G392" s="1353"/>
      <c r="H392" s="1353"/>
      <c r="I392" s="1353"/>
      <c r="J392" s="1353"/>
      <c r="K392" s="1353"/>
      <c r="L392" s="1353"/>
      <c r="M392" s="1353"/>
      <c r="N392" s="1353"/>
      <c r="O392" s="1353"/>
      <c r="P392" s="1353"/>
      <c r="Q392" s="1353"/>
      <c r="R392" s="1353"/>
      <c r="S392" s="1353"/>
      <c r="T392" s="1353"/>
      <c r="U392" s="1353"/>
      <c r="V392" s="1353"/>
      <c r="W392" s="1353"/>
      <c r="X392" s="1353"/>
      <c r="Y392" s="1353"/>
      <c r="Z392" s="1353"/>
      <c r="AA392" s="1353"/>
      <c r="AB392" s="1353"/>
      <c r="AC392" s="1353"/>
      <c r="AD392" s="1353"/>
      <c r="AE392" s="1353"/>
      <c r="AF392" s="1353"/>
      <c r="AG392" s="1353"/>
      <c r="AH392" s="1358">
        <f t="shared" si="22"/>
        <v>0</v>
      </c>
      <c r="AI392" s="1363"/>
    </row>
    <row r="393" ht="17.1" customHeight="1" spans="1:35">
      <c r="A393" s="1338">
        <v>9</v>
      </c>
      <c r="B393" s="1339" t="s">
        <v>47</v>
      </c>
      <c r="C393" s="1353"/>
      <c r="D393" s="1353"/>
      <c r="E393" s="1353"/>
      <c r="F393" s="1353"/>
      <c r="G393" s="1353"/>
      <c r="H393" s="1353"/>
      <c r="I393" s="1353"/>
      <c r="J393" s="1353"/>
      <c r="K393" s="1353"/>
      <c r="L393" s="1353"/>
      <c r="M393" s="1353"/>
      <c r="N393" s="1353"/>
      <c r="O393" s="1353"/>
      <c r="P393" s="1353"/>
      <c r="Q393" s="1353"/>
      <c r="R393" s="1353"/>
      <c r="S393" s="1353"/>
      <c r="T393" s="1353"/>
      <c r="U393" s="1353"/>
      <c r="V393" s="1353"/>
      <c r="W393" s="1353"/>
      <c r="X393" s="1353"/>
      <c r="Y393" s="1353"/>
      <c r="Z393" s="1353"/>
      <c r="AA393" s="1353"/>
      <c r="AB393" s="1353"/>
      <c r="AC393" s="1353"/>
      <c r="AD393" s="1353"/>
      <c r="AE393" s="1353"/>
      <c r="AF393" s="1353"/>
      <c r="AG393" s="1353"/>
      <c r="AH393" s="1358">
        <f t="shared" si="22"/>
        <v>0</v>
      </c>
      <c r="AI393" s="1363"/>
    </row>
    <row r="394" ht="17.1" customHeight="1" spans="1:35">
      <c r="A394" s="1338">
        <v>10</v>
      </c>
      <c r="B394" s="1339" t="s">
        <v>48</v>
      </c>
      <c r="C394" s="1353"/>
      <c r="D394" s="1353"/>
      <c r="E394" s="1353"/>
      <c r="F394" s="1353"/>
      <c r="G394" s="1353"/>
      <c r="H394" s="1353"/>
      <c r="I394" s="1353"/>
      <c r="J394" s="1353"/>
      <c r="K394" s="1353"/>
      <c r="L394" s="1353"/>
      <c r="M394" s="1353"/>
      <c r="N394" s="1353"/>
      <c r="O394" s="1353"/>
      <c r="P394" s="1353"/>
      <c r="Q394" s="1353"/>
      <c r="R394" s="1353"/>
      <c r="S394" s="1353"/>
      <c r="T394" s="1353"/>
      <c r="U394" s="1353"/>
      <c r="V394" s="1353"/>
      <c r="W394" s="1353"/>
      <c r="X394" s="1353"/>
      <c r="Y394" s="1353"/>
      <c r="Z394" s="1353"/>
      <c r="AA394" s="1353"/>
      <c r="AB394" s="1353"/>
      <c r="AC394" s="1353"/>
      <c r="AD394" s="1353"/>
      <c r="AE394" s="1353"/>
      <c r="AF394" s="1353"/>
      <c r="AG394" s="1353"/>
      <c r="AH394" s="1358">
        <f t="shared" si="22"/>
        <v>0</v>
      </c>
      <c r="AI394" s="1363"/>
    </row>
    <row r="395" ht="17.1" customHeight="1" spans="1:35">
      <c r="A395" s="1338">
        <v>11</v>
      </c>
      <c r="B395" s="1339" t="s">
        <v>49</v>
      </c>
      <c r="C395" s="1353"/>
      <c r="D395" s="1353"/>
      <c r="E395" s="1353"/>
      <c r="F395" s="1353"/>
      <c r="G395" s="1353"/>
      <c r="H395" s="1353"/>
      <c r="I395" s="1353"/>
      <c r="J395" s="1353"/>
      <c r="K395" s="1353"/>
      <c r="L395" s="1353"/>
      <c r="M395" s="1353"/>
      <c r="N395" s="1353"/>
      <c r="O395" s="1353"/>
      <c r="P395" s="1353"/>
      <c r="Q395" s="1353"/>
      <c r="R395" s="1353"/>
      <c r="S395" s="1353"/>
      <c r="T395" s="1353"/>
      <c r="U395" s="1353"/>
      <c r="V395" s="1353"/>
      <c r="W395" s="1353"/>
      <c r="X395" s="1353"/>
      <c r="Y395" s="1353"/>
      <c r="Z395" s="1353"/>
      <c r="AA395" s="1353"/>
      <c r="AB395" s="1353"/>
      <c r="AC395" s="1353"/>
      <c r="AD395" s="1353"/>
      <c r="AE395" s="1353"/>
      <c r="AF395" s="1353"/>
      <c r="AG395" s="1353"/>
      <c r="AH395" s="1358">
        <f t="shared" si="22"/>
        <v>0</v>
      </c>
      <c r="AI395" s="1363"/>
    </row>
    <row r="396" ht="17.1" customHeight="1" spans="1:35">
      <c r="A396" s="1338">
        <v>12</v>
      </c>
      <c r="B396" s="1339" t="s">
        <v>50</v>
      </c>
      <c r="C396" s="1353"/>
      <c r="D396" s="1353"/>
      <c r="E396" s="1353"/>
      <c r="F396" s="1353"/>
      <c r="G396" s="1353"/>
      <c r="H396" s="1353"/>
      <c r="I396" s="1353"/>
      <c r="J396" s="1353"/>
      <c r="K396" s="1353"/>
      <c r="L396" s="1353"/>
      <c r="M396" s="1353"/>
      <c r="N396" s="1353"/>
      <c r="O396" s="1353"/>
      <c r="P396" s="1353"/>
      <c r="Q396" s="1353"/>
      <c r="R396" s="1353"/>
      <c r="S396" s="1353"/>
      <c r="T396" s="1353"/>
      <c r="U396" s="1353"/>
      <c r="V396" s="1353"/>
      <c r="W396" s="1353"/>
      <c r="X396" s="1353"/>
      <c r="Y396" s="1353"/>
      <c r="Z396" s="1353"/>
      <c r="AA396" s="1353"/>
      <c r="AB396" s="1353"/>
      <c r="AC396" s="1353"/>
      <c r="AD396" s="1353"/>
      <c r="AE396" s="1353"/>
      <c r="AF396" s="1353"/>
      <c r="AG396" s="1353"/>
      <c r="AH396" s="1358">
        <f t="shared" si="22"/>
        <v>0</v>
      </c>
      <c r="AI396" s="1363"/>
    </row>
    <row r="397" ht="17.1" customHeight="1" spans="1:35">
      <c r="A397" s="1338">
        <v>13</v>
      </c>
      <c r="B397" s="1339" t="s">
        <v>51</v>
      </c>
      <c r="C397" s="1353"/>
      <c r="D397" s="1353"/>
      <c r="E397" s="1353"/>
      <c r="F397" s="1353"/>
      <c r="G397" s="1353"/>
      <c r="H397" s="1353"/>
      <c r="I397" s="1353">
        <v>1</v>
      </c>
      <c r="J397" s="1353">
        <v>1</v>
      </c>
      <c r="K397" s="1353"/>
      <c r="L397" s="1353"/>
      <c r="M397" s="1353"/>
      <c r="N397" s="1353"/>
      <c r="O397" s="1353"/>
      <c r="P397" s="1353"/>
      <c r="Q397" s="1353"/>
      <c r="R397" s="1353"/>
      <c r="S397" s="1353"/>
      <c r="T397" s="1353"/>
      <c r="U397" s="1353"/>
      <c r="V397" s="1353"/>
      <c r="W397" s="1353"/>
      <c r="X397" s="1353"/>
      <c r="Y397" s="1353"/>
      <c r="Z397" s="1353"/>
      <c r="AA397" s="1353"/>
      <c r="AB397" s="1353"/>
      <c r="AC397" s="1353"/>
      <c r="AD397" s="1353"/>
      <c r="AE397" s="1353"/>
      <c r="AF397" s="1353"/>
      <c r="AG397" s="1353"/>
      <c r="AH397" s="1358">
        <f t="shared" si="22"/>
        <v>2</v>
      </c>
      <c r="AI397" s="1363"/>
    </row>
    <row r="398" ht="17.1" customHeight="1" spans="1:35">
      <c r="A398" s="1338">
        <v>14</v>
      </c>
      <c r="B398" s="1339" t="s">
        <v>52</v>
      </c>
      <c r="C398" s="1353"/>
      <c r="D398" s="1353"/>
      <c r="E398" s="1353"/>
      <c r="F398" s="1353"/>
      <c r="G398" s="1353"/>
      <c r="H398" s="1353"/>
      <c r="I398" s="1353"/>
      <c r="J398" s="1353"/>
      <c r="K398" s="1353"/>
      <c r="L398" s="1353"/>
      <c r="M398" s="1353"/>
      <c r="N398" s="1353"/>
      <c r="O398" s="1353"/>
      <c r="P398" s="1353"/>
      <c r="Q398" s="1353"/>
      <c r="R398" s="1353"/>
      <c r="S398" s="1353"/>
      <c r="T398" s="1353"/>
      <c r="U398" s="1353"/>
      <c r="V398" s="1353"/>
      <c r="W398" s="1353"/>
      <c r="X398" s="1353"/>
      <c r="Y398" s="1353"/>
      <c r="Z398" s="1353"/>
      <c r="AA398" s="1353"/>
      <c r="AB398" s="1353"/>
      <c r="AC398" s="1353"/>
      <c r="AD398" s="1353"/>
      <c r="AE398" s="1353"/>
      <c r="AF398" s="1353"/>
      <c r="AG398" s="1353"/>
      <c r="AH398" s="1358">
        <f t="shared" si="22"/>
        <v>0</v>
      </c>
      <c r="AI398" s="1363"/>
    </row>
    <row r="399" ht="17.1" customHeight="1" spans="1:35">
      <c r="A399" s="1338">
        <v>15</v>
      </c>
      <c r="B399" s="1339" t="s">
        <v>53</v>
      </c>
      <c r="C399" s="1353"/>
      <c r="D399" s="1353"/>
      <c r="E399" s="1353"/>
      <c r="F399" s="1353"/>
      <c r="G399" s="1353"/>
      <c r="H399" s="1353"/>
      <c r="I399" s="1353"/>
      <c r="J399" s="1353"/>
      <c r="K399" s="1353"/>
      <c r="L399" s="1353"/>
      <c r="M399" s="1353"/>
      <c r="N399" s="1353"/>
      <c r="O399" s="1353"/>
      <c r="P399" s="1353"/>
      <c r="Q399" s="1353"/>
      <c r="R399" s="1353"/>
      <c r="S399" s="1353"/>
      <c r="T399" s="1353"/>
      <c r="U399" s="1353"/>
      <c r="V399" s="1353"/>
      <c r="W399" s="1353"/>
      <c r="X399" s="1353"/>
      <c r="Y399" s="1353"/>
      <c r="Z399" s="1353"/>
      <c r="AA399" s="1353"/>
      <c r="AB399" s="1353"/>
      <c r="AC399" s="1353"/>
      <c r="AD399" s="1353"/>
      <c r="AE399" s="1353"/>
      <c r="AF399" s="1353"/>
      <c r="AG399" s="1353"/>
      <c r="AH399" s="1358">
        <f t="shared" si="22"/>
        <v>0</v>
      </c>
      <c r="AI399" s="1363"/>
    </row>
    <row r="400" ht="17.1" customHeight="1" spans="1:35">
      <c r="A400" s="1341">
        <v>16</v>
      </c>
      <c r="B400" s="1124" t="s">
        <v>90</v>
      </c>
      <c r="C400" s="1353"/>
      <c r="D400" s="1353"/>
      <c r="E400" s="1353"/>
      <c r="F400" s="1353"/>
      <c r="G400" s="1353"/>
      <c r="H400" s="1353"/>
      <c r="I400" s="1353"/>
      <c r="J400" s="1353"/>
      <c r="K400" s="1353"/>
      <c r="L400" s="1353"/>
      <c r="M400" s="1353"/>
      <c r="N400" s="1353"/>
      <c r="O400" s="1353"/>
      <c r="P400" s="1353"/>
      <c r="Q400" s="1353"/>
      <c r="R400" s="1353"/>
      <c r="S400" s="1353"/>
      <c r="T400" s="1353"/>
      <c r="U400" s="1353"/>
      <c r="V400" s="1353"/>
      <c r="W400" s="1353"/>
      <c r="X400" s="1353"/>
      <c r="Y400" s="1353"/>
      <c r="Z400" s="1353"/>
      <c r="AA400" s="1353"/>
      <c r="AB400" s="1353"/>
      <c r="AC400" s="1353"/>
      <c r="AD400" s="1353"/>
      <c r="AE400" s="1353"/>
      <c r="AF400" s="1353"/>
      <c r="AG400" s="1353"/>
      <c r="AH400" s="1358">
        <f t="shared" si="22"/>
        <v>0</v>
      </c>
      <c r="AI400" s="1364"/>
    </row>
    <row r="401" ht="17.1" customHeight="1" spans="1:35">
      <c r="A401" s="1341">
        <v>17</v>
      </c>
      <c r="B401" s="1342" t="s">
        <v>55</v>
      </c>
      <c r="C401" s="1353"/>
      <c r="D401" s="1353"/>
      <c r="E401" s="1353"/>
      <c r="F401" s="1353"/>
      <c r="G401" s="1353"/>
      <c r="H401" s="1353"/>
      <c r="I401" s="1353"/>
      <c r="J401" s="1353"/>
      <c r="K401" s="1353"/>
      <c r="L401" s="1353"/>
      <c r="M401" s="1353"/>
      <c r="N401" s="1353"/>
      <c r="O401" s="1353"/>
      <c r="P401" s="1353"/>
      <c r="Q401" s="1353"/>
      <c r="R401" s="1353"/>
      <c r="S401" s="1353"/>
      <c r="T401" s="1353"/>
      <c r="U401" s="1353"/>
      <c r="V401" s="1353"/>
      <c r="W401" s="1353"/>
      <c r="X401" s="1353"/>
      <c r="Y401" s="1353"/>
      <c r="Z401" s="1353"/>
      <c r="AA401" s="1353"/>
      <c r="AB401" s="1353"/>
      <c r="AC401" s="1353"/>
      <c r="AD401" s="1353"/>
      <c r="AE401" s="1353"/>
      <c r="AF401" s="1353"/>
      <c r="AG401" s="1353"/>
      <c r="AH401" s="1365">
        <f t="shared" si="22"/>
        <v>0</v>
      </c>
      <c r="AI401" s="1366"/>
    </row>
    <row r="402" ht="17.1" customHeight="1" spans="1:35">
      <c r="A402" s="1338">
        <v>18</v>
      </c>
      <c r="B402" s="1339" t="s">
        <v>56</v>
      </c>
      <c r="C402" s="1353"/>
      <c r="D402" s="1353"/>
      <c r="E402" s="1353"/>
      <c r="F402" s="1353"/>
      <c r="G402" s="1353"/>
      <c r="H402" s="1353"/>
      <c r="I402" s="1353"/>
      <c r="J402" s="1353">
        <v>1</v>
      </c>
      <c r="K402" s="1353"/>
      <c r="L402" s="1353"/>
      <c r="M402" s="1353"/>
      <c r="N402" s="1353"/>
      <c r="O402" s="1353"/>
      <c r="P402" s="1353"/>
      <c r="Q402" s="1353"/>
      <c r="R402" s="1353"/>
      <c r="S402" s="1353"/>
      <c r="T402" s="1353"/>
      <c r="U402" s="1353"/>
      <c r="V402" s="1353"/>
      <c r="W402" s="1353"/>
      <c r="X402" s="1353"/>
      <c r="Y402" s="1353"/>
      <c r="Z402" s="1353"/>
      <c r="AA402" s="1353"/>
      <c r="AB402" s="1353"/>
      <c r="AC402" s="1353"/>
      <c r="AD402" s="1353"/>
      <c r="AE402" s="1353"/>
      <c r="AF402" s="1353"/>
      <c r="AG402" s="1353"/>
      <c r="AH402" s="1365">
        <f t="shared" si="22"/>
        <v>1</v>
      </c>
      <c r="AI402" s="1391"/>
    </row>
    <row r="403" ht="17.1" customHeight="1" spans="1:35">
      <c r="A403" s="1382" t="s">
        <v>57</v>
      </c>
      <c r="B403" s="1383"/>
      <c r="C403" s="1394">
        <f>SUM(C385:C402)</f>
        <v>0</v>
      </c>
      <c r="D403" s="1394">
        <f t="shared" ref="D403:AH403" si="23">SUM(D385:D402)</f>
        <v>0</v>
      </c>
      <c r="E403" s="1394">
        <f t="shared" si="23"/>
        <v>0</v>
      </c>
      <c r="F403" s="1394">
        <f t="shared" si="23"/>
        <v>0</v>
      </c>
      <c r="G403" s="1394">
        <f t="shared" si="23"/>
        <v>0</v>
      </c>
      <c r="H403" s="1394">
        <f t="shared" si="23"/>
        <v>1</v>
      </c>
      <c r="I403" s="1394">
        <f t="shared" si="23"/>
        <v>3</v>
      </c>
      <c r="J403" s="1394">
        <f t="shared" si="23"/>
        <v>2</v>
      </c>
      <c r="K403" s="1394">
        <f t="shared" si="23"/>
        <v>0</v>
      </c>
      <c r="L403" s="1394">
        <f t="shared" si="23"/>
        <v>0</v>
      </c>
      <c r="M403" s="1394">
        <f t="shared" si="23"/>
        <v>0</v>
      </c>
      <c r="N403" s="1394">
        <f t="shared" si="23"/>
        <v>0</v>
      </c>
      <c r="O403" s="1394">
        <f t="shared" si="23"/>
        <v>0</v>
      </c>
      <c r="P403" s="1394">
        <f t="shared" si="23"/>
        <v>0</v>
      </c>
      <c r="Q403" s="1394">
        <f t="shared" si="23"/>
        <v>0</v>
      </c>
      <c r="R403" s="1394">
        <f t="shared" si="23"/>
        <v>0</v>
      </c>
      <c r="S403" s="1394">
        <f t="shared" si="23"/>
        <v>0</v>
      </c>
      <c r="T403" s="1394">
        <f t="shared" si="23"/>
        <v>0</v>
      </c>
      <c r="U403" s="1394">
        <f t="shared" si="23"/>
        <v>0</v>
      </c>
      <c r="V403" s="1394">
        <f t="shared" si="23"/>
        <v>0</v>
      </c>
      <c r="W403" s="1394">
        <f t="shared" si="23"/>
        <v>0</v>
      </c>
      <c r="X403" s="1394">
        <f t="shared" si="23"/>
        <v>0</v>
      </c>
      <c r="Y403" s="1394">
        <f t="shared" si="23"/>
        <v>0</v>
      </c>
      <c r="Z403" s="1394">
        <f t="shared" si="23"/>
        <v>0</v>
      </c>
      <c r="AA403" s="1394">
        <f t="shared" si="23"/>
        <v>0</v>
      </c>
      <c r="AB403" s="1394">
        <f t="shared" si="23"/>
        <v>0</v>
      </c>
      <c r="AC403" s="1394">
        <f t="shared" si="23"/>
        <v>0</v>
      </c>
      <c r="AD403" s="1394">
        <f t="shared" si="23"/>
        <v>0</v>
      </c>
      <c r="AE403" s="1394">
        <f t="shared" si="23"/>
        <v>0</v>
      </c>
      <c r="AF403" s="1394">
        <f t="shared" si="23"/>
        <v>0</v>
      </c>
      <c r="AG403" s="1394">
        <f t="shared" si="23"/>
        <v>0</v>
      </c>
      <c r="AH403" s="1396">
        <f t="shared" si="23"/>
        <v>6</v>
      </c>
      <c r="AI403" s="1393">
        <f t="shared" ref="AI403" si="24">SUM(AI385:AI401)</f>
        <v>0</v>
      </c>
    </row>
    <row r="404" ht="17.1" customHeight="1" spans="1:35">
      <c r="A404" s="1348"/>
      <c r="B404" s="1335"/>
      <c r="C404" s="1349"/>
      <c r="D404" s="1349"/>
      <c r="E404" s="1349"/>
      <c r="F404" s="1349"/>
      <c r="G404" s="1349"/>
      <c r="H404" s="1349"/>
      <c r="I404" s="1349"/>
      <c r="J404" s="1349"/>
      <c r="K404" s="1349"/>
      <c r="L404" s="1349"/>
      <c r="M404" s="1349"/>
      <c r="N404" s="1349"/>
      <c r="O404" s="1349"/>
      <c r="P404" s="1349"/>
      <c r="Q404" s="1349"/>
      <c r="R404" s="1349"/>
      <c r="S404" s="1349"/>
      <c r="T404" s="1349"/>
      <c r="U404" s="1349"/>
      <c r="V404" s="1349"/>
      <c r="W404" s="1349"/>
      <c r="X404" s="1349"/>
      <c r="Y404" s="1349"/>
      <c r="Z404" s="1349"/>
      <c r="AA404" s="1349"/>
      <c r="AB404" s="1349"/>
      <c r="AC404" s="1349"/>
      <c r="AD404" s="1349"/>
      <c r="AE404" s="1349"/>
      <c r="AF404" s="1349"/>
      <c r="AG404" s="1349"/>
      <c r="AH404" s="1349"/>
      <c r="AI404" s="1361"/>
    </row>
    <row r="405" s="789" customFormat="1" ht="17.1" customHeight="1" spans="1:35">
      <c r="A405" s="1350"/>
      <c r="B405" s="1165"/>
      <c r="C405" s="887" t="s">
        <v>58</v>
      </c>
      <c r="D405" s="887"/>
      <c r="E405" s="887"/>
      <c r="F405" s="887"/>
      <c r="G405" s="887"/>
      <c r="H405" s="887"/>
      <c r="I405" s="887"/>
      <c r="J405" s="887"/>
      <c r="K405" s="887"/>
      <c r="L405" s="745"/>
      <c r="M405" s="745"/>
      <c r="N405" s="745"/>
      <c r="O405" s="745"/>
      <c r="P405" s="745"/>
      <c r="Q405" s="745"/>
      <c r="R405" s="745"/>
      <c r="S405" s="745"/>
      <c r="T405" s="745"/>
      <c r="U405" s="745"/>
      <c r="V405" s="745"/>
      <c r="W405" s="745"/>
      <c r="X405" s="1165"/>
      <c r="Y405" s="862" t="s">
        <v>104</v>
      </c>
      <c r="Z405" s="1148"/>
      <c r="AA405" s="1148"/>
      <c r="AB405" s="1148"/>
      <c r="AC405" s="1148"/>
      <c r="AD405" s="1148"/>
      <c r="AE405" s="1148"/>
      <c r="AF405" s="1148"/>
      <c r="AG405" s="1148"/>
      <c r="AH405" s="1148"/>
      <c r="AI405" s="1148"/>
    </row>
    <row r="406" ht="17.1" customHeight="1" spans="1:35">
      <c r="A406" s="1350"/>
      <c r="B406" s="1165"/>
      <c r="C406" s="909" t="s">
        <v>60</v>
      </c>
      <c r="D406" s="909"/>
      <c r="E406" s="909"/>
      <c r="F406" s="909"/>
      <c r="G406" s="909"/>
      <c r="H406" s="909"/>
      <c r="I406" s="909"/>
      <c r="J406" s="909"/>
      <c r="K406" s="909"/>
      <c r="L406" s="908"/>
      <c r="M406" s="908"/>
      <c r="N406" s="908"/>
      <c r="O406" s="908"/>
      <c r="P406" s="908"/>
      <c r="Q406" s="908"/>
      <c r="R406" s="908"/>
      <c r="S406" s="908"/>
      <c r="T406" s="908"/>
      <c r="U406" s="908"/>
      <c r="V406" s="908"/>
      <c r="W406" s="908"/>
      <c r="X406" s="908"/>
      <c r="Y406" s="890" t="s">
        <v>61</v>
      </c>
      <c r="Z406" s="1095"/>
      <c r="AA406" s="1095"/>
      <c r="AB406" s="1095"/>
      <c r="AC406" s="1095"/>
      <c r="AD406" s="1095"/>
      <c r="AE406" s="1095"/>
      <c r="AF406" s="1095"/>
      <c r="AG406" s="1095"/>
      <c r="AH406" s="1095"/>
      <c r="AI406" s="1095"/>
    </row>
    <row r="407" ht="17.1" customHeight="1" spans="3:35">
      <c r="C407" s="909"/>
      <c r="D407" s="887"/>
      <c r="E407" s="887"/>
      <c r="F407" s="887"/>
      <c r="G407" s="887"/>
      <c r="H407" s="887"/>
      <c r="I407" s="887"/>
      <c r="J407" s="887"/>
      <c r="K407" s="887"/>
      <c r="L407" s="908"/>
      <c r="M407" s="908"/>
      <c r="N407" s="908"/>
      <c r="O407" s="908"/>
      <c r="P407" s="908"/>
      <c r="Q407" s="908"/>
      <c r="R407" s="908"/>
      <c r="S407" s="908"/>
      <c r="T407" s="908"/>
      <c r="U407" s="908"/>
      <c r="V407" s="908"/>
      <c r="W407" s="908"/>
      <c r="X407" s="908"/>
      <c r="Y407" s="1095"/>
      <c r="Z407" s="1095"/>
      <c r="AA407" s="1095"/>
      <c r="AB407" s="1095"/>
      <c r="AC407" s="1095"/>
      <c r="AD407" s="1095"/>
      <c r="AE407" s="1095"/>
      <c r="AF407" s="1095"/>
      <c r="AG407" s="1095"/>
      <c r="AH407" s="1095"/>
      <c r="AI407" s="1095"/>
    </row>
    <row r="408" ht="17.1" customHeight="1" spans="3:35">
      <c r="C408" s="909"/>
      <c r="D408" s="887"/>
      <c r="E408" s="887"/>
      <c r="F408" s="887"/>
      <c r="G408" s="887"/>
      <c r="H408" s="887"/>
      <c r="I408" s="887"/>
      <c r="J408" s="887"/>
      <c r="K408" s="887"/>
      <c r="L408" s="908"/>
      <c r="M408" s="908"/>
      <c r="N408" s="908"/>
      <c r="O408" s="908"/>
      <c r="P408" s="908"/>
      <c r="Q408" s="908"/>
      <c r="R408" s="908"/>
      <c r="S408" s="908"/>
      <c r="T408" s="908"/>
      <c r="U408" s="908"/>
      <c r="V408" s="908"/>
      <c r="W408" s="908"/>
      <c r="X408" s="908"/>
      <c r="Y408" s="1095"/>
      <c r="Z408" s="1095"/>
      <c r="AA408" s="1095"/>
      <c r="AB408" s="1095"/>
      <c r="AC408" s="1095"/>
      <c r="AD408" s="1095"/>
      <c r="AE408" s="1095"/>
      <c r="AF408" s="1095"/>
      <c r="AG408" s="1095"/>
      <c r="AH408" s="1095"/>
      <c r="AI408" s="1095"/>
    </row>
    <row r="409" ht="17.1" customHeight="1" spans="3:35">
      <c r="C409" s="909"/>
      <c r="D409" s="887"/>
      <c r="E409" s="887"/>
      <c r="F409" s="887"/>
      <c r="G409" s="887"/>
      <c r="H409" s="887"/>
      <c r="I409" s="887"/>
      <c r="J409" s="887"/>
      <c r="K409" s="887"/>
      <c r="L409" s="908"/>
      <c r="M409" s="908"/>
      <c r="N409" s="908"/>
      <c r="O409" s="908"/>
      <c r="P409" s="908"/>
      <c r="Q409" s="908"/>
      <c r="R409" s="908"/>
      <c r="S409" s="908"/>
      <c r="T409" s="908"/>
      <c r="U409" s="908"/>
      <c r="V409" s="908"/>
      <c r="W409" s="908"/>
      <c r="X409" s="908"/>
      <c r="Y409" s="1095"/>
      <c r="Z409" s="1095"/>
      <c r="AA409" s="1095"/>
      <c r="AB409" s="1095"/>
      <c r="AC409" s="1095"/>
      <c r="AD409" s="1095"/>
      <c r="AE409" s="1095"/>
      <c r="AF409" s="1095"/>
      <c r="AG409" s="1095"/>
      <c r="AH409" s="1095"/>
      <c r="AI409" s="1095"/>
    </row>
    <row r="410" ht="21.75" customHeight="1" spans="3:35">
      <c r="C410" s="909" t="s">
        <v>62</v>
      </c>
      <c r="D410" s="876"/>
      <c r="E410" s="876"/>
      <c r="F410" s="876"/>
      <c r="G410" s="876"/>
      <c r="H410" s="876"/>
      <c r="I410" s="876"/>
      <c r="J410" s="876"/>
      <c r="K410" s="876"/>
      <c r="L410" s="1354"/>
      <c r="M410" s="1354"/>
      <c r="N410" s="1354"/>
      <c r="O410" s="1354"/>
      <c r="P410" s="1354"/>
      <c r="Q410" s="1354"/>
      <c r="R410" s="1354"/>
      <c r="S410" s="1354"/>
      <c r="T410" s="1354"/>
      <c r="U410" s="1354"/>
      <c r="V410" s="1354"/>
      <c r="W410" s="1354"/>
      <c r="X410" s="1354"/>
      <c r="Y410" s="1309" t="s">
        <v>63</v>
      </c>
      <c r="Z410" s="1166"/>
      <c r="AA410" s="1166"/>
      <c r="AB410" s="1166"/>
      <c r="AC410" s="1166"/>
      <c r="AD410" s="1166"/>
      <c r="AE410" s="1166"/>
      <c r="AF410" s="1166"/>
      <c r="AG410" s="1194"/>
      <c r="AH410" s="1194"/>
      <c r="AI410" s="1095"/>
    </row>
    <row r="411" ht="61.5" customHeight="1" spans="3:35">
      <c r="C411" s="1395" t="s">
        <v>64</v>
      </c>
      <c r="D411" s="1352"/>
      <c r="E411" s="1352"/>
      <c r="F411" s="1352"/>
      <c r="G411" s="1352"/>
      <c r="H411" s="1352"/>
      <c r="I411" s="1352"/>
      <c r="J411" s="1352"/>
      <c r="K411" s="1352"/>
      <c r="L411" s="908"/>
      <c r="M411" s="908"/>
      <c r="N411" s="908"/>
      <c r="O411" s="908"/>
      <c r="P411" s="908"/>
      <c r="Q411" s="908"/>
      <c r="R411" s="908"/>
      <c r="S411" s="908"/>
      <c r="T411" s="908"/>
      <c r="U411" s="908"/>
      <c r="V411" s="908"/>
      <c r="W411" s="908"/>
      <c r="X411" s="908"/>
      <c r="Y411" s="1046" t="s">
        <v>65</v>
      </c>
      <c r="Z411" s="1095"/>
      <c r="AA411" s="1095"/>
      <c r="AB411" s="1095"/>
      <c r="AC411" s="1095"/>
      <c r="AD411" s="1095"/>
      <c r="AE411" s="1095"/>
      <c r="AF411" s="1095"/>
      <c r="AG411" s="1095"/>
      <c r="AH411" s="1095"/>
      <c r="AI411" s="1095"/>
    </row>
    <row r="412" ht="17.1" customHeight="1" spans="1:35">
      <c r="A412" s="1198" t="s">
        <v>105</v>
      </c>
      <c r="B412" s="1198"/>
      <c r="C412" s="1198"/>
      <c r="D412" s="1198"/>
      <c r="E412" s="1198"/>
      <c r="F412" s="1198"/>
      <c r="G412" s="1198"/>
      <c r="H412" s="1198"/>
      <c r="I412" s="1198"/>
      <c r="J412" s="1198"/>
      <c r="K412" s="1198"/>
      <c r="L412" s="1198"/>
      <c r="M412" s="1198"/>
      <c r="N412" s="1198"/>
      <c r="O412" s="1198"/>
      <c r="P412" s="1198"/>
      <c r="Q412" s="1198"/>
      <c r="R412" s="1198"/>
      <c r="S412" s="1198"/>
      <c r="T412" s="1198"/>
      <c r="U412" s="1198"/>
      <c r="V412" s="1198"/>
      <c r="W412" s="1198"/>
      <c r="X412" s="1198"/>
      <c r="Y412" s="1198"/>
      <c r="Z412" s="1198"/>
      <c r="AA412" s="1198"/>
      <c r="AB412" s="1198"/>
      <c r="AC412" s="1198"/>
      <c r="AD412" s="1198"/>
      <c r="AE412" s="1198"/>
      <c r="AF412" s="1198"/>
      <c r="AG412" s="1198"/>
      <c r="AH412" s="1198"/>
      <c r="AI412" s="1198"/>
    </row>
    <row r="413" ht="17.1" customHeight="1" spans="1:35">
      <c r="A413" s="1198" t="s">
        <v>106</v>
      </c>
      <c r="B413" s="1198"/>
      <c r="C413" s="1198"/>
      <c r="D413" s="1198"/>
      <c r="E413" s="1198"/>
      <c r="F413" s="1198"/>
      <c r="G413" s="1198"/>
      <c r="H413" s="1198"/>
      <c r="I413" s="1198"/>
      <c r="J413" s="1198"/>
      <c r="K413" s="1198"/>
      <c r="L413" s="1198"/>
      <c r="M413" s="1198"/>
      <c r="N413" s="1198"/>
      <c r="O413" s="1198"/>
      <c r="P413" s="1198"/>
      <c r="Q413" s="1198"/>
      <c r="R413" s="1198"/>
      <c r="S413" s="1198"/>
      <c r="T413" s="1198"/>
      <c r="U413" s="1198"/>
      <c r="V413" s="1198"/>
      <c r="W413" s="1198"/>
      <c r="X413" s="1198"/>
      <c r="Y413" s="1198"/>
      <c r="Z413" s="1198"/>
      <c r="AA413" s="1198"/>
      <c r="AB413" s="1198"/>
      <c r="AC413" s="1198"/>
      <c r="AD413" s="1198"/>
      <c r="AE413" s="1198"/>
      <c r="AF413" s="1198"/>
      <c r="AG413" s="1198"/>
      <c r="AH413" s="1198"/>
      <c r="AI413" s="1198"/>
    </row>
    <row r="414" s="746" customFormat="1" ht="15" spans="1:43">
      <c r="A414" s="1335"/>
      <c r="B414" s="1335"/>
      <c r="C414" s="1335"/>
      <c r="D414" s="1335"/>
      <c r="E414" s="1335"/>
      <c r="F414" s="1335"/>
      <c r="G414" s="1335"/>
      <c r="H414" s="1335"/>
      <c r="I414" s="1335"/>
      <c r="J414" s="1335"/>
      <c r="K414" s="1335"/>
      <c r="L414" s="1335"/>
      <c r="M414" s="1335"/>
      <c r="N414" s="1335"/>
      <c r="O414" s="1335"/>
      <c r="P414" s="1335"/>
      <c r="Q414" s="1335"/>
      <c r="R414" s="1335"/>
      <c r="S414" s="1335"/>
      <c r="T414" s="1335"/>
      <c r="U414" s="1335"/>
      <c r="V414" s="1335"/>
      <c r="W414" s="1335"/>
      <c r="X414" s="1335"/>
      <c r="Y414" s="1335"/>
      <c r="Z414" s="1335"/>
      <c r="AA414" s="1335"/>
      <c r="AB414" s="1335"/>
      <c r="AC414" s="1335"/>
      <c r="AD414" s="1335"/>
      <c r="AE414" s="1335"/>
      <c r="AF414" s="1335"/>
      <c r="AG414" s="1335"/>
      <c r="AH414" s="1335"/>
      <c r="AI414" s="1335" t="s">
        <v>2</v>
      </c>
      <c r="AJ414" s="1086"/>
      <c r="AK414" s="1086"/>
      <c r="AL414" s="1086"/>
      <c r="AM414" s="1086"/>
      <c r="AN414" s="1086"/>
      <c r="AO414" s="1086"/>
      <c r="AP414" s="1086"/>
      <c r="AQ414" s="1086"/>
    </row>
    <row r="415" s="746" customFormat="1" ht="14.25" spans="1:43">
      <c r="A415" s="1110" t="s">
        <v>3</v>
      </c>
      <c r="B415" s="1111" t="s">
        <v>4</v>
      </c>
      <c r="C415" s="1112" t="s">
        <v>5</v>
      </c>
      <c r="D415" s="1113"/>
      <c r="E415" s="1113"/>
      <c r="F415" s="1113"/>
      <c r="G415" s="1113"/>
      <c r="H415" s="1113"/>
      <c r="I415" s="1113"/>
      <c r="J415" s="1113"/>
      <c r="K415" s="1113"/>
      <c r="L415" s="1113"/>
      <c r="M415" s="1113"/>
      <c r="N415" s="1113"/>
      <c r="O415" s="1113"/>
      <c r="P415" s="1113"/>
      <c r="Q415" s="1113"/>
      <c r="R415" s="1113"/>
      <c r="S415" s="1113"/>
      <c r="T415" s="1113"/>
      <c r="U415" s="1113"/>
      <c r="V415" s="1113"/>
      <c r="W415" s="1113"/>
      <c r="X415" s="1113"/>
      <c r="Y415" s="1142"/>
      <c r="Z415" s="1144" t="s">
        <v>6</v>
      </c>
      <c r="AA415" s="1144" t="s">
        <v>7</v>
      </c>
      <c r="AB415" s="1144" t="s">
        <v>8</v>
      </c>
      <c r="AC415" s="1144" t="s">
        <v>9</v>
      </c>
      <c r="AD415" s="1144" t="s">
        <v>10</v>
      </c>
      <c r="AE415" s="1144" t="s">
        <v>11</v>
      </c>
      <c r="AF415" s="1144" t="s">
        <v>12</v>
      </c>
      <c r="AG415" s="1144" t="s">
        <v>13</v>
      </c>
      <c r="AH415" s="1144" t="s">
        <v>14</v>
      </c>
      <c r="AI415" s="1150" t="s">
        <v>15</v>
      </c>
      <c r="AJ415" s="1086"/>
      <c r="AK415" s="1086"/>
      <c r="AL415" s="1086"/>
      <c r="AM415" s="1086"/>
      <c r="AN415" s="1086"/>
      <c r="AO415" s="1086"/>
      <c r="AP415" s="1086"/>
      <c r="AQ415" s="1086"/>
    </row>
    <row r="416" ht="147.05" spans="1:35">
      <c r="A416" s="1114"/>
      <c r="B416" s="1115"/>
      <c r="C416" s="1116" t="s">
        <v>16</v>
      </c>
      <c r="D416" s="1117" t="s">
        <v>17</v>
      </c>
      <c r="E416" s="1117" t="s">
        <v>18</v>
      </c>
      <c r="F416" s="1117" t="s">
        <v>19</v>
      </c>
      <c r="G416" s="1117" t="s">
        <v>20</v>
      </c>
      <c r="H416" s="1117" t="s">
        <v>21</v>
      </c>
      <c r="I416" s="1117" t="s">
        <v>22</v>
      </c>
      <c r="J416" s="1117" t="s">
        <v>23</v>
      </c>
      <c r="K416" s="1117" t="s">
        <v>24</v>
      </c>
      <c r="L416" s="1117" t="s">
        <v>25</v>
      </c>
      <c r="M416" s="1117" t="s">
        <v>26</v>
      </c>
      <c r="N416" s="1117" t="s">
        <v>27</v>
      </c>
      <c r="O416" s="1117" t="s">
        <v>28</v>
      </c>
      <c r="P416" s="1117" t="s">
        <v>29</v>
      </c>
      <c r="Q416" s="1117" t="s">
        <v>30</v>
      </c>
      <c r="R416" s="1117" t="s">
        <v>31</v>
      </c>
      <c r="S416" s="1117" t="s">
        <v>32</v>
      </c>
      <c r="T416" s="1117" t="s">
        <v>33</v>
      </c>
      <c r="U416" s="1117" t="s">
        <v>34</v>
      </c>
      <c r="V416" s="1117" t="s">
        <v>35</v>
      </c>
      <c r="W416" s="1117" t="s">
        <v>36</v>
      </c>
      <c r="X416" s="1117" t="s">
        <v>37</v>
      </c>
      <c r="Y416" s="1117" t="s">
        <v>38</v>
      </c>
      <c r="Z416" s="1146"/>
      <c r="AA416" s="1146"/>
      <c r="AB416" s="1146"/>
      <c r="AC416" s="1146"/>
      <c r="AD416" s="1146"/>
      <c r="AE416" s="1146"/>
      <c r="AF416" s="1146"/>
      <c r="AG416" s="1146"/>
      <c r="AH416" s="1146"/>
      <c r="AI416" s="1151"/>
    </row>
    <row r="417" s="1333" customFormat="1" ht="17.1" customHeight="1" spans="1:35">
      <c r="A417" s="1336">
        <v>1</v>
      </c>
      <c r="B417" s="1337">
        <v>2</v>
      </c>
      <c r="C417" s="1337">
        <v>3</v>
      </c>
      <c r="D417" s="1337">
        <v>4</v>
      </c>
      <c r="E417" s="1337">
        <v>5</v>
      </c>
      <c r="F417" s="1337">
        <v>6</v>
      </c>
      <c r="G417" s="1337">
        <v>7</v>
      </c>
      <c r="H417" s="1337">
        <v>8</v>
      </c>
      <c r="I417" s="1337">
        <v>9</v>
      </c>
      <c r="J417" s="1337">
        <v>10</v>
      </c>
      <c r="K417" s="1337">
        <v>11</v>
      </c>
      <c r="L417" s="1337">
        <v>12</v>
      </c>
      <c r="M417" s="1337">
        <v>13</v>
      </c>
      <c r="N417" s="1337">
        <v>14</v>
      </c>
      <c r="O417" s="1337">
        <v>15</v>
      </c>
      <c r="P417" s="1337">
        <v>16</v>
      </c>
      <c r="Q417" s="1337">
        <v>17</v>
      </c>
      <c r="R417" s="1337">
        <v>18</v>
      </c>
      <c r="S417" s="1337">
        <v>19</v>
      </c>
      <c r="T417" s="1337">
        <v>20</v>
      </c>
      <c r="U417" s="1337">
        <v>21</v>
      </c>
      <c r="V417" s="1337">
        <v>22</v>
      </c>
      <c r="W417" s="1337">
        <v>23</v>
      </c>
      <c r="X417" s="1337">
        <v>24</v>
      </c>
      <c r="Y417" s="1337">
        <v>25</v>
      </c>
      <c r="Z417" s="1337">
        <v>26</v>
      </c>
      <c r="AA417" s="1337">
        <v>27</v>
      </c>
      <c r="AB417" s="1337">
        <v>28</v>
      </c>
      <c r="AC417" s="1337">
        <v>29</v>
      </c>
      <c r="AD417" s="1337">
        <v>30</v>
      </c>
      <c r="AE417" s="1337">
        <v>31</v>
      </c>
      <c r="AF417" s="1337">
        <v>32</v>
      </c>
      <c r="AG417" s="1337">
        <v>33</v>
      </c>
      <c r="AH417" s="1356">
        <v>34</v>
      </c>
      <c r="AI417" s="1357">
        <v>35</v>
      </c>
    </row>
    <row r="418" s="1333" customFormat="1" ht="18" spans="1:35">
      <c r="A418" s="1338">
        <v>1</v>
      </c>
      <c r="B418" s="1339" t="s">
        <v>39</v>
      </c>
      <c r="C418" s="1353">
        <f>C7+C41+C75+C109</f>
        <v>0</v>
      </c>
      <c r="D418" s="1353">
        <f t="shared" ref="D418:AH418" si="25">D7+D41+D75+D109</f>
        <v>0</v>
      </c>
      <c r="E418" s="1353">
        <f t="shared" si="25"/>
        <v>0</v>
      </c>
      <c r="F418" s="1353">
        <f t="shared" si="25"/>
        <v>0</v>
      </c>
      <c r="G418" s="1353">
        <f t="shared" si="25"/>
        <v>0</v>
      </c>
      <c r="H418" s="1353">
        <f t="shared" si="25"/>
        <v>1</v>
      </c>
      <c r="I418" s="1353">
        <f t="shared" si="25"/>
        <v>2</v>
      </c>
      <c r="J418" s="1353">
        <f t="shared" si="25"/>
        <v>2</v>
      </c>
      <c r="K418" s="1353">
        <f t="shared" si="25"/>
        <v>0</v>
      </c>
      <c r="L418" s="1353">
        <f t="shared" si="25"/>
        <v>0</v>
      </c>
      <c r="M418" s="1353">
        <f t="shared" si="25"/>
        <v>0</v>
      </c>
      <c r="N418" s="1353">
        <f t="shared" si="25"/>
        <v>0</v>
      </c>
      <c r="O418" s="1353">
        <f t="shared" si="25"/>
        <v>0</v>
      </c>
      <c r="P418" s="1353">
        <f t="shared" si="25"/>
        <v>0</v>
      </c>
      <c r="Q418" s="1353">
        <f t="shared" si="25"/>
        <v>0</v>
      </c>
      <c r="R418" s="1353">
        <f t="shared" si="25"/>
        <v>0</v>
      </c>
      <c r="S418" s="1353">
        <f t="shared" si="25"/>
        <v>0</v>
      </c>
      <c r="T418" s="1353">
        <f t="shared" si="25"/>
        <v>0</v>
      </c>
      <c r="U418" s="1353">
        <f t="shared" si="25"/>
        <v>0</v>
      </c>
      <c r="V418" s="1353">
        <f t="shared" si="25"/>
        <v>0</v>
      </c>
      <c r="W418" s="1353">
        <f t="shared" si="25"/>
        <v>0</v>
      </c>
      <c r="X418" s="1353">
        <f t="shared" si="25"/>
        <v>0</v>
      </c>
      <c r="Y418" s="1353">
        <f t="shared" si="25"/>
        <v>0</v>
      </c>
      <c r="Z418" s="1353">
        <f t="shared" si="25"/>
        <v>0</v>
      </c>
      <c r="AA418" s="1353">
        <f t="shared" si="25"/>
        <v>0</v>
      </c>
      <c r="AB418" s="1353">
        <f t="shared" si="25"/>
        <v>0</v>
      </c>
      <c r="AC418" s="1353">
        <f t="shared" si="25"/>
        <v>0</v>
      </c>
      <c r="AD418" s="1353">
        <f t="shared" si="25"/>
        <v>0</v>
      </c>
      <c r="AE418" s="1353">
        <f t="shared" si="25"/>
        <v>0</v>
      </c>
      <c r="AF418" s="1353">
        <f t="shared" si="25"/>
        <v>0</v>
      </c>
      <c r="AG418" s="1353">
        <f t="shared" si="25"/>
        <v>0</v>
      </c>
      <c r="AH418" s="1353">
        <f t="shared" si="25"/>
        <v>5</v>
      </c>
      <c r="AI418" s="1362"/>
    </row>
    <row r="419" s="1334" customFormat="1" ht="17.1" customHeight="1" spans="1:35">
      <c r="A419" s="1338">
        <v>2</v>
      </c>
      <c r="B419" s="1339" t="s">
        <v>40</v>
      </c>
      <c r="C419" s="1353">
        <f t="shared" ref="C419:C435" si="26">C8+C42+C76+C110</f>
        <v>0</v>
      </c>
      <c r="D419" s="1353">
        <f t="shared" ref="D419:AG419" si="27">D8+D42+D76+D110</f>
        <v>0</v>
      </c>
      <c r="E419" s="1353">
        <f t="shared" si="27"/>
        <v>0</v>
      </c>
      <c r="F419" s="1353">
        <f t="shared" si="27"/>
        <v>0</v>
      </c>
      <c r="G419" s="1353">
        <f t="shared" si="27"/>
        <v>0</v>
      </c>
      <c r="H419" s="1353">
        <f t="shared" si="27"/>
        <v>2</v>
      </c>
      <c r="I419" s="1353">
        <f t="shared" si="27"/>
        <v>0</v>
      </c>
      <c r="J419" s="1353">
        <f t="shared" si="27"/>
        <v>1</v>
      </c>
      <c r="K419" s="1353">
        <f t="shared" si="27"/>
        <v>0</v>
      </c>
      <c r="L419" s="1353">
        <f t="shared" si="27"/>
        <v>0</v>
      </c>
      <c r="M419" s="1353">
        <f t="shared" si="27"/>
        <v>0</v>
      </c>
      <c r="N419" s="1353">
        <f t="shared" si="27"/>
        <v>0</v>
      </c>
      <c r="O419" s="1353">
        <f t="shared" si="27"/>
        <v>0</v>
      </c>
      <c r="P419" s="1353">
        <f t="shared" si="27"/>
        <v>0</v>
      </c>
      <c r="Q419" s="1353">
        <f t="shared" si="27"/>
        <v>0</v>
      </c>
      <c r="R419" s="1353">
        <f t="shared" si="27"/>
        <v>0</v>
      </c>
      <c r="S419" s="1353">
        <f t="shared" si="27"/>
        <v>0</v>
      </c>
      <c r="T419" s="1353">
        <f t="shared" si="27"/>
        <v>0</v>
      </c>
      <c r="U419" s="1353">
        <f t="shared" si="27"/>
        <v>0</v>
      </c>
      <c r="V419" s="1353">
        <f t="shared" si="27"/>
        <v>0</v>
      </c>
      <c r="W419" s="1353">
        <f t="shared" si="27"/>
        <v>0</v>
      </c>
      <c r="X419" s="1353">
        <f t="shared" si="27"/>
        <v>0</v>
      </c>
      <c r="Y419" s="1353">
        <f t="shared" si="27"/>
        <v>0</v>
      </c>
      <c r="Z419" s="1353">
        <f t="shared" si="27"/>
        <v>0</v>
      </c>
      <c r="AA419" s="1353">
        <f t="shared" si="27"/>
        <v>0</v>
      </c>
      <c r="AB419" s="1353">
        <f t="shared" si="27"/>
        <v>0</v>
      </c>
      <c r="AC419" s="1353">
        <f t="shared" si="27"/>
        <v>0</v>
      </c>
      <c r="AD419" s="1353">
        <f t="shared" si="27"/>
        <v>0</v>
      </c>
      <c r="AE419" s="1353">
        <f t="shared" si="27"/>
        <v>0</v>
      </c>
      <c r="AF419" s="1353">
        <f t="shared" si="27"/>
        <v>0</v>
      </c>
      <c r="AG419" s="1353">
        <f t="shared" si="27"/>
        <v>0</v>
      </c>
      <c r="AH419" s="1353">
        <f t="shared" ref="AH419:AH435" si="28">AH8+AH42+AH76+AH110</f>
        <v>3</v>
      </c>
      <c r="AI419" s="1363"/>
    </row>
    <row r="420" ht="17.1" customHeight="1" spans="1:35">
      <c r="A420" s="1338">
        <v>3</v>
      </c>
      <c r="B420" s="1339" t="s">
        <v>41</v>
      </c>
      <c r="C420" s="1353">
        <f t="shared" si="26"/>
        <v>0</v>
      </c>
      <c r="D420" s="1353">
        <f t="shared" ref="D420:AG420" si="29">D9+D43+D77+D111</f>
        <v>0</v>
      </c>
      <c r="E420" s="1353">
        <f t="shared" si="29"/>
        <v>0</v>
      </c>
      <c r="F420" s="1353">
        <f t="shared" si="29"/>
        <v>0</v>
      </c>
      <c r="G420" s="1353">
        <f t="shared" si="29"/>
        <v>0</v>
      </c>
      <c r="H420" s="1353">
        <f t="shared" si="29"/>
        <v>0</v>
      </c>
      <c r="I420" s="1353">
        <f t="shared" si="29"/>
        <v>0</v>
      </c>
      <c r="J420" s="1353">
        <f t="shared" si="29"/>
        <v>0</v>
      </c>
      <c r="K420" s="1353">
        <f t="shared" si="29"/>
        <v>0</v>
      </c>
      <c r="L420" s="1353">
        <f t="shared" si="29"/>
        <v>0</v>
      </c>
      <c r="M420" s="1353">
        <f t="shared" si="29"/>
        <v>0</v>
      </c>
      <c r="N420" s="1353">
        <f t="shared" si="29"/>
        <v>0</v>
      </c>
      <c r="O420" s="1353">
        <f t="shared" si="29"/>
        <v>0</v>
      </c>
      <c r="P420" s="1353">
        <f t="shared" si="29"/>
        <v>0</v>
      </c>
      <c r="Q420" s="1353">
        <f t="shared" si="29"/>
        <v>0</v>
      </c>
      <c r="R420" s="1353">
        <f t="shared" si="29"/>
        <v>0</v>
      </c>
      <c r="S420" s="1353">
        <f t="shared" si="29"/>
        <v>0</v>
      </c>
      <c r="T420" s="1353">
        <f t="shared" si="29"/>
        <v>0</v>
      </c>
      <c r="U420" s="1353">
        <f t="shared" si="29"/>
        <v>0</v>
      </c>
      <c r="V420" s="1353">
        <f t="shared" si="29"/>
        <v>0</v>
      </c>
      <c r="W420" s="1353">
        <f t="shared" si="29"/>
        <v>0</v>
      </c>
      <c r="X420" s="1353">
        <f t="shared" si="29"/>
        <v>0</v>
      </c>
      <c r="Y420" s="1353">
        <f t="shared" si="29"/>
        <v>0</v>
      </c>
      <c r="Z420" s="1353">
        <f t="shared" si="29"/>
        <v>0</v>
      </c>
      <c r="AA420" s="1353">
        <f t="shared" si="29"/>
        <v>0</v>
      </c>
      <c r="AB420" s="1353">
        <f t="shared" si="29"/>
        <v>0</v>
      </c>
      <c r="AC420" s="1353">
        <f t="shared" si="29"/>
        <v>0</v>
      </c>
      <c r="AD420" s="1353">
        <f t="shared" si="29"/>
        <v>0</v>
      </c>
      <c r="AE420" s="1353">
        <f t="shared" si="29"/>
        <v>0</v>
      </c>
      <c r="AF420" s="1353">
        <f t="shared" si="29"/>
        <v>0</v>
      </c>
      <c r="AG420" s="1353">
        <f t="shared" si="29"/>
        <v>0</v>
      </c>
      <c r="AH420" s="1353">
        <f t="shared" si="28"/>
        <v>0</v>
      </c>
      <c r="AI420" s="1363"/>
    </row>
    <row r="421" ht="17.1" customHeight="1" spans="1:35">
      <c r="A421" s="1338">
        <v>4</v>
      </c>
      <c r="B421" s="1339" t="s">
        <v>42</v>
      </c>
      <c r="C421" s="1353">
        <f t="shared" si="26"/>
        <v>0</v>
      </c>
      <c r="D421" s="1353">
        <f t="shared" ref="D421:AG421" si="30">D10+D44+D78+D112</f>
        <v>0</v>
      </c>
      <c r="E421" s="1353">
        <f t="shared" si="30"/>
        <v>0</v>
      </c>
      <c r="F421" s="1353">
        <f t="shared" si="30"/>
        <v>0</v>
      </c>
      <c r="G421" s="1353">
        <f t="shared" si="30"/>
        <v>0</v>
      </c>
      <c r="H421" s="1353">
        <f t="shared" si="30"/>
        <v>1</v>
      </c>
      <c r="I421" s="1353">
        <f t="shared" si="30"/>
        <v>0</v>
      </c>
      <c r="J421" s="1353">
        <f t="shared" si="30"/>
        <v>0</v>
      </c>
      <c r="K421" s="1353">
        <f t="shared" si="30"/>
        <v>0</v>
      </c>
      <c r="L421" s="1353">
        <f t="shared" si="30"/>
        <v>0</v>
      </c>
      <c r="M421" s="1353">
        <f t="shared" si="30"/>
        <v>0</v>
      </c>
      <c r="N421" s="1353">
        <f t="shared" si="30"/>
        <v>0</v>
      </c>
      <c r="O421" s="1353">
        <f t="shared" si="30"/>
        <v>0</v>
      </c>
      <c r="P421" s="1353">
        <f t="shared" si="30"/>
        <v>0</v>
      </c>
      <c r="Q421" s="1353">
        <f t="shared" si="30"/>
        <v>0</v>
      </c>
      <c r="R421" s="1353">
        <f t="shared" si="30"/>
        <v>0</v>
      </c>
      <c r="S421" s="1353">
        <f t="shared" si="30"/>
        <v>0</v>
      </c>
      <c r="T421" s="1353">
        <f t="shared" si="30"/>
        <v>0</v>
      </c>
      <c r="U421" s="1353">
        <f t="shared" si="30"/>
        <v>0</v>
      </c>
      <c r="V421" s="1353">
        <f t="shared" si="30"/>
        <v>0</v>
      </c>
      <c r="W421" s="1353">
        <f t="shared" si="30"/>
        <v>0</v>
      </c>
      <c r="X421" s="1353">
        <f t="shared" si="30"/>
        <v>0</v>
      </c>
      <c r="Y421" s="1353">
        <f t="shared" si="30"/>
        <v>0</v>
      </c>
      <c r="Z421" s="1353">
        <f t="shared" si="30"/>
        <v>0</v>
      </c>
      <c r="AA421" s="1353">
        <f t="shared" si="30"/>
        <v>1</v>
      </c>
      <c r="AB421" s="1353">
        <f t="shared" si="30"/>
        <v>0</v>
      </c>
      <c r="AC421" s="1353">
        <f t="shared" si="30"/>
        <v>1</v>
      </c>
      <c r="AD421" s="1353">
        <f t="shared" si="30"/>
        <v>0</v>
      </c>
      <c r="AE421" s="1353">
        <f t="shared" si="30"/>
        <v>0</v>
      </c>
      <c r="AF421" s="1353">
        <f t="shared" si="30"/>
        <v>0</v>
      </c>
      <c r="AG421" s="1353">
        <f t="shared" si="30"/>
        <v>1</v>
      </c>
      <c r="AH421" s="1353">
        <f t="shared" si="28"/>
        <v>4</v>
      </c>
      <c r="AI421" s="1363"/>
    </row>
    <row r="422" ht="17.1" customHeight="1" spans="1:35">
      <c r="A422" s="1338">
        <v>5</v>
      </c>
      <c r="B422" s="1339" t="s">
        <v>43</v>
      </c>
      <c r="C422" s="1353">
        <f t="shared" si="26"/>
        <v>0</v>
      </c>
      <c r="D422" s="1353">
        <f t="shared" ref="D422:AG422" si="31">D11+D45+D79+D113</f>
        <v>0</v>
      </c>
      <c r="E422" s="1353">
        <f t="shared" si="31"/>
        <v>0</v>
      </c>
      <c r="F422" s="1353">
        <f t="shared" si="31"/>
        <v>0</v>
      </c>
      <c r="G422" s="1353">
        <f t="shared" si="31"/>
        <v>0</v>
      </c>
      <c r="H422" s="1353">
        <f t="shared" si="31"/>
        <v>1</v>
      </c>
      <c r="I422" s="1353">
        <f t="shared" si="31"/>
        <v>0</v>
      </c>
      <c r="J422" s="1353">
        <f t="shared" si="31"/>
        <v>1</v>
      </c>
      <c r="K422" s="1353">
        <f t="shared" si="31"/>
        <v>0</v>
      </c>
      <c r="L422" s="1353">
        <f t="shared" si="31"/>
        <v>0</v>
      </c>
      <c r="M422" s="1353">
        <f t="shared" si="31"/>
        <v>0</v>
      </c>
      <c r="N422" s="1353">
        <f t="shared" si="31"/>
        <v>0</v>
      </c>
      <c r="O422" s="1353">
        <f t="shared" si="31"/>
        <v>0</v>
      </c>
      <c r="P422" s="1353">
        <f t="shared" si="31"/>
        <v>0</v>
      </c>
      <c r="Q422" s="1353">
        <f t="shared" si="31"/>
        <v>0</v>
      </c>
      <c r="R422" s="1353">
        <f t="shared" si="31"/>
        <v>0</v>
      </c>
      <c r="S422" s="1353">
        <f t="shared" si="31"/>
        <v>0</v>
      </c>
      <c r="T422" s="1353">
        <f t="shared" si="31"/>
        <v>0</v>
      </c>
      <c r="U422" s="1353">
        <f t="shared" si="31"/>
        <v>0</v>
      </c>
      <c r="V422" s="1353">
        <f t="shared" si="31"/>
        <v>0</v>
      </c>
      <c r="W422" s="1353">
        <f t="shared" si="31"/>
        <v>0</v>
      </c>
      <c r="X422" s="1353">
        <f t="shared" si="31"/>
        <v>0</v>
      </c>
      <c r="Y422" s="1353">
        <f t="shared" si="31"/>
        <v>0</v>
      </c>
      <c r="Z422" s="1353">
        <f t="shared" si="31"/>
        <v>0</v>
      </c>
      <c r="AA422" s="1353">
        <f t="shared" si="31"/>
        <v>1</v>
      </c>
      <c r="AB422" s="1353">
        <f t="shared" si="31"/>
        <v>0</v>
      </c>
      <c r="AC422" s="1353">
        <f t="shared" si="31"/>
        <v>0</v>
      </c>
      <c r="AD422" s="1353">
        <f t="shared" si="31"/>
        <v>0</v>
      </c>
      <c r="AE422" s="1353">
        <f t="shared" si="31"/>
        <v>0</v>
      </c>
      <c r="AF422" s="1353">
        <f t="shared" si="31"/>
        <v>0</v>
      </c>
      <c r="AG422" s="1353">
        <f t="shared" si="31"/>
        <v>0</v>
      </c>
      <c r="AH422" s="1353">
        <f t="shared" si="28"/>
        <v>3</v>
      </c>
      <c r="AI422" s="1363"/>
    </row>
    <row r="423" ht="17.1" customHeight="1" spans="1:35">
      <c r="A423" s="1338">
        <v>6</v>
      </c>
      <c r="B423" s="1339" t="s">
        <v>44</v>
      </c>
      <c r="C423" s="1353">
        <f t="shared" si="26"/>
        <v>0</v>
      </c>
      <c r="D423" s="1353">
        <f t="shared" ref="D423:AG423" si="32">D12+D46+D80+D114</f>
        <v>0</v>
      </c>
      <c r="E423" s="1353">
        <f t="shared" si="32"/>
        <v>0</v>
      </c>
      <c r="F423" s="1353">
        <f t="shared" si="32"/>
        <v>0</v>
      </c>
      <c r="G423" s="1353">
        <f t="shared" si="32"/>
        <v>0</v>
      </c>
      <c r="H423" s="1353">
        <f t="shared" si="32"/>
        <v>0</v>
      </c>
      <c r="I423" s="1353">
        <f t="shared" si="32"/>
        <v>0</v>
      </c>
      <c r="J423" s="1353">
        <f t="shared" si="32"/>
        <v>0</v>
      </c>
      <c r="K423" s="1353">
        <f t="shared" si="32"/>
        <v>0</v>
      </c>
      <c r="L423" s="1353">
        <f t="shared" si="32"/>
        <v>0</v>
      </c>
      <c r="M423" s="1353">
        <f t="shared" si="32"/>
        <v>0</v>
      </c>
      <c r="N423" s="1353">
        <f t="shared" si="32"/>
        <v>0</v>
      </c>
      <c r="O423" s="1353">
        <f t="shared" si="32"/>
        <v>0</v>
      </c>
      <c r="P423" s="1353">
        <f t="shared" si="32"/>
        <v>0</v>
      </c>
      <c r="Q423" s="1353">
        <f t="shared" si="32"/>
        <v>0</v>
      </c>
      <c r="R423" s="1353">
        <f t="shared" si="32"/>
        <v>0</v>
      </c>
      <c r="S423" s="1353">
        <f t="shared" si="32"/>
        <v>0</v>
      </c>
      <c r="T423" s="1353">
        <f t="shared" si="32"/>
        <v>0</v>
      </c>
      <c r="U423" s="1353">
        <f t="shared" si="32"/>
        <v>0</v>
      </c>
      <c r="V423" s="1353">
        <f t="shared" si="32"/>
        <v>0</v>
      </c>
      <c r="W423" s="1353">
        <f t="shared" si="32"/>
        <v>0</v>
      </c>
      <c r="X423" s="1353">
        <f t="shared" si="32"/>
        <v>0</v>
      </c>
      <c r="Y423" s="1353">
        <f t="shared" si="32"/>
        <v>0</v>
      </c>
      <c r="Z423" s="1353">
        <f t="shared" si="32"/>
        <v>0</v>
      </c>
      <c r="AA423" s="1353">
        <f t="shared" si="32"/>
        <v>0</v>
      </c>
      <c r="AB423" s="1353">
        <f t="shared" si="32"/>
        <v>0</v>
      </c>
      <c r="AC423" s="1353">
        <f t="shared" si="32"/>
        <v>0</v>
      </c>
      <c r="AD423" s="1353">
        <f t="shared" si="32"/>
        <v>0</v>
      </c>
      <c r="AE423" s="1353">
        <f t="shared" si="32"/>
        <v>0</v>
      </c>
      <c r="AF423" s="1353">
        <f t="shared" si="32"/>
        <v>0</v>
      </c>
      <c r="AG423" s="1353">
        <f t="shared" si="32"/>
        <v>0</v>
      </c>
      <c r="AH423" s="1353">
        <f t="shared" si="28"/>
        <v>0</v>
      </c>
      <c r="AI423" s="1363"/>
    </row>
    <row r="424" ht="17.1" customHeight="1" spans="1:35">
      <c r="A424" s="1338">
        <v>7</v>
      </c>
      <c r="B424" s="1339" t="s">
        <v>45</v>
      </c>
      <c r="C424" s="1353">
        <f t="shared" si="26"/>
        <v>0</v>
      </c>
      <c r="D424" s="1353">
        <f t="shared" ref="D424:AG424" si="33">D13+D47+D81+D115</f>
        <v>0</v>
      </c>
      <c r="E424" s="1353">
        <f t="shared" si="33"/>
        <v>0</v>
      </c>
      <c r="F424" s="1353">
        <f t="shared" si="33"/>
        <v>0</v>
      </c>
      <c r="G424" s="1353">
        <f t="shared" si="33"/>
        <v>0</v>
      </c>
      <c r="H424" s="1353">
        <f t="shared" si="33"/>
        <v>0</v>
      </c>
      <c r="I424" s="1353">
        <f t="shared" si="33"/>
        <v>0</v>
      </c>
      <c r="J424" s="1353">
        <f t="shared" si="33"/>
        <v>0</v>
      </c>
      <c r="K424" s="1353">
        <f t="shared" si="33"/>
        <v>0</v>
      </c>
      <c r="L424" s="1353">
        <f t="shared" si="33"/>
        <v>0</v>
      </c>
      <c r="M424" s="1353">
        <f t="shared" si="33"/>
        <v>0</v>
      </c>
      <c r="N424" s="1353">
        <f t="shared" si="33"/>
        <v>0</v>
      </c>
      <c r="O424" s="1353">
        <f t="shared" si="33"/>
        <v>0</v>
      </c>
      <c r="P424" s="1353">
        <f t="shared" si="33"/>
        <v>0</v>
      </c>
      <c r="Q424" s="1353">
        <f t="shared" si="33"/>
        <v>0</v>
      </c>
      <c r="R424" s="1353">
        <f t="shared" si="33"/>
        <v>0</v>
      </c>
      <c r="S424" s="1353">
        <f t="shared" si="33"/>
        <v>0</v>
      </c>
      <c r="T424" s="1353">
        <f t="shared" si="33"/>
        <v>0</v>
      </c>
      <c r="U424" s="1353">
        <f t="shared" si="33"/>
        <v>0</v>
      </c>
      <c r="V424" s="1353">
        <f t="shared" si="33"/>
        <v>0</v>
      </c>
      <c r="W424" s="1353">
        <f t="shared" si="33"/>
        <v>0</v>
      </c>
      <c r="X424" s="1353">
        <f t="shared" si="33"/>
        <v>0</v>
      </c>
      <c r="Y424" s="1353">
        <f t="shared" si="33"/>
        <v>0</v>
      </c>
      <c r="Z424" s="1353">
        <f t="shared" si="33"/>
        <v>0</v>
      </c>
      <c r="AA424" s="1353">
        <f t="shared" si="33"/>
        <v>1</v>
      </c>
      <c r="AB424" s="1353">
        <f t="shared" si="33"/>
        <v>0</v>
      </c>
      <c r="AC424" s="1353">
        <f t="shared" si="33"/>
        <v>0</v>
      </c>
      <c r="AD424" s="1353">
        <f t="shared" si="33"/>
        <v>0</v>
      </c>
      <c r="AE424" s="1353">
        <f t="shared" si="33"/>
        <v>0</v>
      </c>
      <c r="AF424" s="1353">
        <f t="shared" si="33"/>
        <v>0</v>
      </c>
      <c r="AG424" s="1353">
        <f t="shared" si="33"/>
        <v>0</v>
      </c>
      <c r="AH424" s="1353">
        <f t="shared" si="28"/>
        <v>1</v>
      </c>
      <c r="AI424" s="1363"/>
    </row>
    <row r="425" ht="17.1" customHeight="1" spans="1:35">
      <c r="A425" s="1338">
        <v>8</v>
      </c>
      <c r="B425" s="1339" t="s">
        <v>46</v>
      </c>
      <c r="C425" s="1353">
        <f t="shared" si="26"/>
        <v>0</v>
      </c>
      <c r="D425" s="1353">
        <f t="shared" ref="D425:AG425" si="34">D14+D48+D82+D116</f>
        <v>0</v>
      </c>
      <c r="E425" s="1353">
        <f t="shared" si="34"/>
        <v>0</v>
      </c>
      <c r="F425" s="1353">
        <f t="shared" si="34"/>
        <v>0</v>
      </c>
      <c r="G425" s="1353">
        <f t="shared" si="34"/>
        <v>0</v>
      </c>
      <c r="H425" s="1353">
        <f t="shared" si="34"/>
        <v>0</v>
      </c>
      <c r="I425" s="1353">
        <f t="shared" si="34"/>
        <v>1</v>
      </c>
      <c r="J425" s="1353">
        <f t="shared" si="34"/>
        <v>0</v>
      </c>
      <c r="K425" s="1353">
        <f t="shared" si="34"/>
        <v>0</v>
      </c>
      <c r="L425" s="1353">
        <f t="shared" si="34"/>
        <v>0</v>
      </c>
      <c r="M425" s="1353">
        <f t="shared" si="34"/>
        <v>0</v>
      </c>
      <c r="N425" s="1353">
        <f t="shared" si="34"/>
        <v>0</v>
      </c>
      <c r="O425" s="1353">
        <f t="shared" si="34"/>
        <v>0</v>
      </c>
      <c r="P425" s="1353">
        <f t="shared" si="34"/>
        <v>0</v>
      </c>
      <c r="Q425" s="1353">
        <f t="shared" si="34"/>
        <v>0</v>
      </c>
      <c r="R425" s="1353">
        <f t="shared" si="34"/>
        <v>0</v>
      </c>
      <c r="S425" s="1353">
        <f t="shared" si="34"/>
        <v>0</v>
      </c>
      <c r="T425" s="1353">
        <f t="shared" si="34"/>
        <v>0</v>
      </c>
      <c r="U425" s="1353">
        <f t="shared" si="34"/>
        <v>0</v>
      </c>
      <c r="V425" s="1353">
        <f t="shared" si="34"/>
        <v>0</v>
      </c>
      <c r="W425" s="1353">
        <f t="shared" si="34"/>
        <v>0</v>
      </c>
      <c r="X425" s="1353">
        <f t="shared" si="34"/>
        <v>0</v>
      </c>
      <c r="Y425" s="1353">
        <f t="shared" si="34"/>
        <v>0</v>
      </c>
      <c r="Z425" s="1353">
        <f t="shared" si="34"/>
        <v>0</v>
      </c>
      <c r="AA425" s="1353">
        <f t="shared" si="34"/>
        <v>0</v>
      </c>
      <c r="AB425" s="1353">
        <f t="shared" si="34"/>
        <v>0</v>
      </c>
      <c r="AC425" s="1353">
        <f t="shared" si="34"/>
        <v>0</v>
      </c>
      <c r="AD425" s="1353">
        <f t="shared" si="34"/>
        <v>0</v>
      </c>
      <c r="AE425" s="1353">
        <f t="shared" si="34"/>
        <v>0</v>
      </c>
      <c r="AF425" s="1353">
        <f t="shared" si="34"/>
        <v>0</v>
      </c>
      <c r="AG425" s="1353">
        <f t="shared" si="34"/>
        <v>0</v>
      </c>
      <c r="AH425" s="1353">
        <f t="shared" si="28"/>
        <v>1</v>
      </c>
      <c r="AI425" s="1363"/>
    </row>
    <row r="426" ht="17.1" customHeight="1" spans="1:35">
      <c r="A426" s="1338">
        <v>9</v>
      </c>
      <c r="B426" s="1339" t="s">
        <v>47</v>
      </c>
      <c r="C426" s="1353">
        <f t="shared" si="26"/>
        <v>0</v>
      </c>
      <c r="D426" s="1353">
        <f t="shared" ref="D426:AG426" si="35">D15+D49+D83+D117</f>
        <v>0</v>
      </c>
      <c r="E426" s="1353">
        <f t="shared" si="35"/>
        <v>0</v>
      </c>
      <c r="F426" s="1353">
        <f t="shared" si="35"/>
        <v>0</v>
      </c>
      <c r="G426" s="1353">
        <f t="shared" si="35"/>
        <v>0</v>
      </c>
      <c r="H426" s="1353">
        <f t="shared" si="35"/>
        <v>1</v>
      </c>
      <c r="I426" s="1353">
        <f t="shared" si="35"/>
        <v>0</v>
      </c>
      <c r="J426" s="1353">
        <f t="shared" si="35"/>
        <v>0</v>
      </c>
      <c r="K426" s="1353">
        <f t="shared" si="35"/>
        <v>0</v>
      </c>
      <c r="L426" s="1353">
        <f t="shared" si="35"/>
        <v>0</v>
      </c>
      <c r="M426" s="1353">
        <f t="shared" si="35"/>
        <v>0</v>
      </c>
      <c r="N426" s="1353">
        <f t="shared" si="35"/>
        <v>0</v>
      </c>
      <c r="O426" s="1353">
        <f t="shared" si="35"/>
        <v>0</v>
      </c>
      <c r="P426" s="1353">
        <f t="shared" si="35"/>
        <v>0</v>
      </c>
      <c r="Q426" s="1353">
        <f t="shared" si="35"/>
        <v>0</v>
      </c>
      <c r="R426" s="1353">
        <f t="shared" si="35"/>
        <v>0</v>
      </c>
      <c r="S426" s="1353">
        <f t="shared" si="35"/>
        <v>0</v>
      </c>
      <c r="T426" s="1353">
        <f t="shared" si="35"/>
        <v>0</v>
      </c>
      <c r="U426" s="1353">
        <f t="shared" si="35"/>
        <v>0</v>
      </c>
      <c r="V426" s="1353">
        <f t="shared" si="35"/>
        <v>0</v>
      </c>
      <c r="W426" s="1353">
        <f t="shared" si="35"/>
        <v>0</v>
      </c>
      <c r="X426" s="1353">
        <f t="shared" si="35"/>
        <v>0</v>
      </c>
      <c r="Y426" s="1353">
        <f t="shared" si="35"/>
        <v>0</v>
      </c>
      <c r="Z426" s="1353">
        <f t="shared" si="35"/>
        <v>0</v>
      </c>
      <c r="AA426" s="1353">
        <f t="shared" si="35"/>
        <v>0</v>
      </c>
      <c r="AB426" s="1353">
        <f t="shared" si="35"/>
        <v>0</v>
      </c>
      <c r="AC426" s="1353">
        <f t="shared" si="35"/>
        <v>0</v>
      </c>
      <c r="AD426" s="1353">
        <f t="shared" si="35"/>
        <v>0</v>
      </c>
      <c r="AE426" s="1353">
        <f t="shared" si="35"/>
        <v>0</v>
      </c>
      <c r="AF426" s="1353">
        <f t="shared" si="35"/>
        <v>0</v>
      </c>
      <c r="AG426" s="1353">
        <f t="shared" si="35"/>
        <v>0</v>
      </c>
      <c r="AH426" s="1353">
        <f t="shared" si="28"/>
        <v>1</v>
      </c>
      <c r="AI426" s="1363"/>
    </row>
    <row r="427" ht="17.1" customHeight="1" spans="1:35">
      <c r="A427" s="1338">
        <v>10</v>
      </c>
      <c r="B427" s="1339" t="s">
        <v>48</v>
      </c>
      <c r="C427" s="1353">
        <f t="shared" si="26"/>
        <v>0</v>
      </c>
      <c r="D427" s="1353">
        <f t="shared" ref="D427:AG427" si="36">D16+D50+D84+D118</f>
        <v>0</v>
      </c>
      <c r="E427" s="1353">
        <f t="shared" si="36"/>
        <v>0</v>
      </c>
      <c r="F427" s="1353">
        <f t="shared" si="36"/>
        <v>0</v>
      </c>
      <c r="G427" s="1353">
        <f t="shared" si="36"/>
        <v>0</v>
      </c>
      <c r="H427" s="1353">
        <f t="shared" si="36"/>
        <v>0</v>
      </c>
      <c r="I427" s="1353">
        <f t="shared" si="36"/>
        <v>0</v>
      </c>
      <c r="J427" s="1353">
        <f t="shared" si="36"/>
        <v>0</v>
      </c>
      <c r="K427" s="1353">
        <f t="shared" si="36"/>
        <v>0</v>
      </c>
      <c r="L427" s="1353">
        <f t="shared" si="36"/>
        <v>0</v>
      </c>
      <c r="M427" s="1353">
        <f t="shared" si="36"/>
        <v>0</v>
      </c>
      <c r="N427" s="1353">
        <f t="shared" si="36"/>
        <v>0</v>
      </c>
      <c r="O427" s="1353">
        <f t="shared" si="36"/>
        <v>0</v>
      </c>
      <c r="P427" s="1353">
        <f t="shared" si="36"/>
        <v>0</v>
      </c>
      <c r="Q427" s="1353">
        <f t="shared" si="36"/>
        <v>0</v>
      </c>
      <c r="R427" s="1353">
        <f t="shared" si="36"/>
        <v>0</v>
      </c>
      <c r="S427" s="1353">
        <f t="shared" si="36"/>
        <v>0</v>
      </c>
      <c r="T427" s="1353">
        <f t="shared" si="36"/>
        <v>0</v>
      </c>
      <c r="U427" s="1353">
        <f t="shared" si="36"/>
        <v>0</v>
      </c>
      <c r="V427" s="1353">
        <f t="shared" si="36"/>
        <v>0</v>
      </c>
      <c r="W427" s="1353">
        <f t="shared" si="36"/>
        <v>0</v>
      </c>
      <c r="X427" s="1353">
        <f t="shared" si="36"/>
        <v>0</v>
      </c>
      <c r="Y427" s="1353">
        <f t="shared" si="36"/>
        <v>0</v>
      </c>
      <c r="Z427" s="1353">
        <f t="shared" si="36"/>
        <v>0</v>
      </c>
      <c r="AA427" s="1353">
        <f t="shared" si="36"/>
        <v>0</v>
      </c>
      <c r="AB427" s="1353">
        <f t="shared" si="36"/>
        <v>0</v>
      </c>
      <c r="AC427" s="1353">
        <f t="shared" si="36"/>
        <v>0</v>
      </c>
      <c r="AD427" s="1353">
        <f t="shared" si="36"/>
        <v>0</v>
      </c>
      <c r="AE427" s="1353">
        <f t="shared" si="36"/>
        <v>0</v>
      </c>
      <c r="AF427" s="1353">
        <f t="shared" si="36"/>
        <v>0</v>
      </c>
      <c r="AG427" s="1353">
        <f t="shared" si="36"/>
        <v>0</v>
      </c>
      <c r="AH427" s="1353">
        <f t="shared" si="28"/>
        <v>0</v>
      </c>
      <c r="AI427" s="1363"/>
    </row>
    <row r="428" ht="17.1" customHeight="1" spans="1:35">
      <c r="A428" s="1338">
        <v>11</v>
      </c>
      <c r="B428" s="1339" t="s">
        <v>49</v>
      </c>
      <c r="C428" s="1353">
        <f t="shared" si="26"/>
        <v>0</v>
      </c>
      <c r="D428" s="1353">
        <f t="shared" ref="D428:AG428" si="37">D17+D51+D85+D119</f>
        <v>0</v>
      </c>
      <c r="E428" s="1353">
        <f t="shared" si="37"/>
        <v>0</v>
      </c>
      <c r="F428" s="1353">
        <f t="shared" si="37"/>
        <v>0</v>
      </c>
      <c r="G428" s="1353">
        <f t="shared" si="37"/>
        <v>0</v>
      </c>
      <c r="H428" s="1353">
        <f t="shared" si="37"/>
        <v>0</v>
      </c>
      <c r="I428" s="1353">
        <f t="shared" si="37"/>
        <v>0</v>
      </c>
      <c r="J428" s="1353">
        <f t="shared" si="37"/>
        <v>0</v>
      </c>
      <c r="K428" s="1353">
        <f t="shared" si="37"/>
        <v>0</v>
      </c>
      <c r="L428" s="1353">
        <f t="shared" si="37"/>
        <v>0</v>
      </c>
      <c r="M428" s="1353">
        <f t="shared" si="37"/>
        <v>0</v>
      </c>
      <c r="N428" s="1353">
        <f t="shared" si="37"/>
        <v>0</v>
      </c>
      <c r="O428" s="1353">
        <f t="shared" si="37"/>
        <v>0</v>
      </c>
      <c r="P428" s="1353">
        <f t="shared" si="37"/>
        <v>0</v>
      </c>
      <c r="Q428" s="1353">
        <f t="shared" si="37"/>
        <v>0</v>
      </c>
      <c r="R428" s="1353">
        <f t="shared" si="37"/>
        <v>0</v>
      </c>
      <c r="S428" s="1353">
        <f t="shared" si="37"/>
        <v>0</v>
      </c>
      <c r="T428" s="1353">
        <f t="shared" si="37"/>
        <v>0</v>
      </c>
      <c r="U428" s="1353">
        <f t="shared" si="37"/>
        <v>0</v>
      </c>
      <c r="V428" s="1353">
        <f t="shared" si="37"/>
        <v>0</v>
      </c>
      <c r="W428" s="1353">
        <f t="shared" si="37"/>
        <v>0</v>
      </c>
      <c r="X428" s="1353">
        <f t="shared" si="37"/>
        <v>0</v>
      </c>
      <c r="Y428" s="1353">
        <f t="shared" si="37"/>
        <v>0</v>
      </c>
      <c r="Z428" s="1353">
        <f t="shared" si="37"/>
        <v>0</v>
      </c>
      <c r="AA428" s="1353">
        <f t="shared" si="37"/>
        <v>0</v>
      </c>
      <c r="AB428" s="1353">
        <f t="shared" si="37"/>
        <v>0</v>
      </c>
      <c r="AC428" s="1353">
        <f t="shared" si="37"/>
        <v>0</v>
      </c>
      <c r="AD428" s="1353">
        <f t="shared" si="37"/>
        <v>0</v>
      </c>
      <c r="AE428" s="1353">
        <f t="shared" si="37"/>
        <v>0</v>
      </c>
      <c r="AF428" s="1353">
        <f t="shared" si="37"/>
        <v>0</v>
      </c>
      <c r="AG428" s="1353">
        <f t="shared" si="37"/>
        <v>1</v>
      </c>
      <c r="AH428" s="1353">
        <f t="shared" si="28"/>
        <v>1</v>
      </c>
      <c r="AI428" s="1363"/>
    </row>
    <row r="429" ht="17.1" customHeight="1" spans="1:35">
      <c r="A429" s="1338">
        <v>12</v>
      </c>
      <c r="B429" s="1339" t="s">
        <v>50</v>
      </c>
      <c r="C429" s="1353">
        <f t="shared" si="26"/>
        <v>0</v>
      </c>
      <c r="D429" s="1353">
        <f t="shared" ref="D429:AG429" si="38">D18+D52+D86+D120</f>
        <v>0</v>
      </c>
      <c r="E429" s="1353">
        <f t="shared" si="38"/>
        <v>0</v>
      </c>
      <c r="F429" s="1353">
        <f t="shared" si="38"/>
        <v>0</v>
      </c>
      <c r="G429" s="1353">
        <f t="shared" si="38"/>
        <v>0</v>
      </c>
      <c r="H429" s="1353">
        <f t="shared" si="38"/>
        <v>0</v>
      </c>
      <c r="I429" s="1353">
        <f t="shared" si="38"/>
        <v>0</v>
      </c>
      <c r="J429" s="1353">
        <f t="shared" si="38"/>
        <v>0</v>
      </c>
      <c r="K429" s="1353">
        <f t="shared" si="38"/>
        <v>0</v>
      </c>
      <c r="L429" s="1353">
        <f t="shared" si="38"/>
        <v>0</v>
      </c>
      <c r="M429" s="1353">
        <f t="shared" si="38"/>
        <v>0</v>
      </c>
      <c r="N429" s="1353">
        <f t="shared" si="38"/>
        <v>0</v>
      </c>
      <c r="O429" s="1353">
        <f t="shared" si="38"/>
        <v>0</v>
      </c>
      <c r="P429" s="1353">
        <f t="shared" si="38"/>
        <v>0</v>
      </c>
      <c r="Q429" s="1353">
        <f t="shared" si="38"/>
        <v>0</v>
      </c>
      <c r="R429" s="1353">
        <f t="shared" si="38"/>
        <v>0</v>
      </c>
      <c r="S429" s="1353">
        <f t="shared" si="38"/>
        <v>0</v>
      </c>
      <c r="T429" s="1353">
        <f t="shared" si="38"/>
        <v>0</v>
      </c>
      <c r="U429" s="1353">
        <f t="shared" si="38"/>
        <v>0</v>
      </c>
      <c r="V429" s="1353">
        <f t="shared" si="38"/>
        <v>0</v>
      </c>
      <c r="W429" s="1353">
        <f t="shared" si="38"/>
        <v>0</v>
      </c>
      <c r="X429" s="1353">
        <f t="shared" si="38"/>
        <v>0</v>
      </c>
      <c r="Y429" s="1353">
        <f t="shared" si="38"/>
        <v>0</v>
      </c>
      <c r="Z429" s="1353">
        <f t="shared" si="38"/>
        <v>0</v>
      </c>
      <c r="AA429" s="1353">
        <f t="shared" si="38"/>
        <v>0</v>
      </c>
      <c r="AB429" s="1353">
        <f t="shared" si="38"/>
        <v>0</v>
      </c>
      <c r="AC429" s="1353">
        <f t="shared" si="38"/>
        <v>0</v>
      </c>
      <c r="AD429" s="1353">
        <f t="shared" si="38"/>
        <v>0</v>
      </c>
      <c r="AE429" s="1353">
        <f t="shared" si="38"/>
        <v>0</v>
      </c>
      <c r="AF429" s="1353">
        <f t="shared" si="38"/>
        <v>0</v>
      </c>
      <c r="AG429" s="1353">
        <f t="shared" si="38"/>
        <v>0</v>
      </c>
      <c r="AH429" s="1353">
        <f t="shared" si="28"/>
        <v>0</v>
      </c>
      <c r="AI429" s="1363"/>
    </row>
    <row r="430" ht="17.1" customHeight="1" spans="1:35">
      <c r="A430" s="1338">
        <v>13</v>
      </c>
      <c r="B430" s="1339" t="s">
        <v>51</v>
      </c>
      <c r="C430" s="1353">
        <f t="shared" si="26"/>
        <v>0</v>
      </c>
      <c r="D430" s="1353">
        <f t="shared" ref="D430:AG430" si="39">D19+D53+D87+D121</f>
        <v>0</v>
      </c>
      <c r="E430" s="1353">
        <f t="shared" si="39"/>
        <v>0</v>
      </c>
      <c r="F430" s="1353">
        <f t="shared" si="39"/>
        <v>0</v>
      </c>
      <c r="G430" s="1353">
        <f t="shared" si="39"/>
        <v>0</v>
      </c>
      <c r="H430" s="1353">
        <f t="shared" si="39"/>
        <v>0</v>
      </c>
      <c r="I430" s="1353">
        <f t="shared" si="39"/>
        <v>0</v>
      </c>
      <c r="J430" s="1353">
        <f t="shared" si="39"/>
        <v>0</v>
      </c>
      <c r="K430" s="1353">
        <f t="shared" si="39"/>
        <v>0</v>
      </c>
      <c r="L430" s="1353">
        <f t="shared" si="39"/>
        <v>0</v>
      </c>
      <c r="M430" s="1353">
        <f t="shared" si="39"/>
        <v>0</v>
      </c>
      <c r="N430" s="1353">
        <f t="shared" si="39"/>
        <v>0</v>
      </c>
      <c r="O430" s="1353">
        <f t="shared" si="39"/>
        <v>0</v>
      </c>
      <c r="P430" s="1353">
        <f t="shared" si="39"/>
        <v>0</v>
      </c>
      <c r="Q430" s="1353">
        <f t="shared" si="39"/>
        <v>0</v>
      </c>
      <c r="R430" s="1353">
        <f t="shared" si="39"/>
        <v>0</v>
      </c>
      <c r="S430" s="1353">
        <f t="shared" si="39"/>
        <v>0</v>
      </c>
      <c r="T430" s="1353">
        <f t="shared" si="39"/>
        <v>0</v>
      </c>
      <c r="U430" s="1353">
        <f t="shared" si="39"/>
        <v>0</v>
      </c>
      <c r="V430" s="1353">
        <f t="shared" si="39"/>
        <v>0</v>
      </c>
      <c r="W430" s="1353">
        <f t="shared" si="39"/>
        <v>0</v>
      </c>
      <c r="X430" s="1353">
        <f t="shared" si="39"/>
        <v>0</v>
      </c>
      <c r="Y430" s="1353">
        <f t="shared" si="39"/>
        <v>0</v>
      </c>
      <c r="Z430" s="1353">
        <f t="shared" si="39"/>
        <v>0</v>
      </c>
      <c r="AA430" s="1353">
        <f t="shared" si="39"/>
        <v>1</v>
      </c>
      <c r="AB430" s="1353">
        <f t="shared" si="39"/>
        <v>0</v>
      </c>
      <c r="AC430" s="1353">
        <f t="shared" si="39"/>
        <v>0</v>
      </c>
      <c r="AD430" s="1353">
        <f t="shared" si="39"/>
        <v>0</v>
      </c>
      <c r="AE430" s="1353">
        <f t="shared" si="39"/>
        <v>0</v>
      </c>
      <c r="AF430" s="1353">
        <f t="shared" si="39"/>
        <v>0</v>
      </c>
      <c r="AG430" s="1353">
        <f t="shared" si="39"/>
        <v>0</v>
      </c>
      <c r="AH430" s="1353">
        <f t="shared" si="28"/>
        <v>1</v>
      </c>
      <c r="AI430" s="1363"/>
    </row>
    <row r="431" ht="17.1" customHeight="1" spans="1:35">
      <c r="A431" s="1338">
        <v>14</v>
      </c>
      <c r="B431" s="1339" t="s">
        <v>52</v>
      </c>
      <c r="C431" s="1353">
        <f t="shared" si="26"/>
        <v>0</v>
      </c>
      <c r="D431" s="1353">
        <f t="shared" ref="D431:AG431" si="40">D20+D54+D88+D122</f>
        <v>0</v>
      </c>
      <c r="E431" s="1353">
        <f t="shared" si="40"/>
        <v>0</v>
      </c>
      <c r="F431" s="1353">
        <f t="shared" si="40"/>
        <v>0</v>
      </c>
      <c r="G431" s="1353">
        <f t="shared" si="40"/>
        <v>0</v>
      </c>
      <c r="H431" s="1353">
        <f t="shared" si="40"/>
        <v>1</v>
      </c>
      <c r="I431" s="1353">
        <f t="shared" si="40"/>
        <v>1</v>
      </c>
      <c r="J431" s="1353">
        <f t="shared" si="40"/>
        <v>0</v>
      </c>
      <c r="K431" s="1353">
        <f t="shared" si="40"/>
        <v>0</v>
      </c>
      <c r="L431" s="1353">
        <f t="shared" si="40"/>
        <v>0</v>
      </c>
      <c r="M431" s="1353">
        <f t="shared" si="40"/>
        <v>0</v>
      </c>
      <c r="N431" s="1353">
        <f t="shared" si="40"/>
        <v>0</v>
      </c>
      <c r="O431" s="1353">
        <f t="shared" si="40"/>
        <v>0</v>
      </c>
      <c r="P431" s="1353">
        <f t="shared" si="40"/>
        <v>0</v>
      </c>
      <c r="Q431" s="1353">
        <f t="shared" si="40"/>
        <v>0</v>
      </c>
      <c r="R431" s="1353">
        <f t="shared" si="40"/>
        <v>0</v>
      </c>
      <c r="S431" s="1353">
        <f t="shared" si="40"/>
        <v>0</v>
      </c>
      <c r="T431" s="1353">
        <f t="shared" si="40"/>
        <v>0</v>
      </c>
      <c r="U431" s="1353">
        <f t="shared" si="40"/>
        <v>0</v>
      </c>
      <c r="V431" s="1353">
        <f t="shared" si="40"/>
        <v>0</v>
      </c>
      <c r="W431" s="1353">
        <f t="shared" si="40"/>
        <v>0</v>
      </c>
      <c r="X431" s="1353">
        <f t="shared" si="40"/>
        <v>0</v>
      </c>
      <c r="Y431" s="1353">
        <f t="shared" si="40"/>
        <v>0</v>
      </c>
      <c r="Z431" s="1353">
        <f t="shared" si="40"/>
        <v>0</v>
      </c>
      <c r="AA431" s="1353">
        <f t="shared" si="40"/>
        <v>0</v>
      </c>
      <c r="AB431" s="1353">
        <f t="shared" si="40"/>
        <v>0</v>
      </c>
      <c r="AC431" s="1353">
        <f t="shared" si="40"/>
        <v>0</v>
      </c>
      <c r="AD431" s="1353">
        <f t="shared" si="40"/>
        <v>0</v>
      </c>
      <c r="AE431" s="1353">
        <f t="shared" si="40"/>
        <v>0</v>
      </c>
      <c r="AF431" s="1353">
        <f t="shared" si="40"/>
        <v>0</v>
      </c>
      <c r="AG431" s="1353">
        <f t="shared" si="40"/>
        <v>0</v>
      </c>
      <c r="AH431" s="1353">
        <f t="shared" si="28"/>
        <v>2</v>
      </c>
      <c r="AI431" s="1363"/>
    </row>
    <row r="432" ht="17.1" customHeight="1" spans="1:35">
      <c r="A432" s="1338">
        <v>15</v>
      </c>
      <c r="B432" s="1339" t="s">
        <v>53</v>
      </c>
      <c r="C432" s="1353">
        <f t="shared" si="26"/>
        <v>0</v>
      </c>
      <c r="D432" s="1353">
        <f t="shared" ref="D432:AG432" si="41">D21+D55+D89+D123</f>
        <v>0</v>
      </c>
      <c r="E432" s="1353">
        <f t="shared" si="41"/>
        <v>0</v>
      </c>
      <c r="F432" s="1353">
        <f t="shared" si="41"/>
        <v>0</v>
      </c>
      <c r="G432" s="1353">
        <f t="shared" si="41"/>
        <v>0</v>
      </c>
      <c r="H432" s="1353">
        <f t="shared" si="41"/>
        <v>0</v>
      </c>
      <c r="I432" s="1353">
        <f t="shared" si="41"/>
        <v>0</v>
      </c>
      <c r="J432" s="1353">
        <f t="shared" si="41"/>
        <v>0</v>
      </c>
      <c r="K432" s="1353">
        <f t="shared" si="41"/>
        <v>0</v>
      </c>
      <c r="L432" s="1353">
        <f t="shared" si="41"/>
        <v>0</v>
      </c>
      <c r="M432" s="1353">
        <f t="shared" si="41"/>
        <v>0</v>
      </c>
      <c r="N432" s="1353">
        <f t="shared" si="41"/>
        <v>0</v>
      </c>
      <c r="O432" s="1353">
        <f t="shared" si="41"/>
        <v>0</v>
      </c>
      <c r="P432" s="1353">
        <f t="shared" si="41"/>
        <v>0</v>
      </c>
      <c r="Q432" s="1353">
        <f t="shared" si="41"/>
        <v>0</v>
      </c>
      <c r="R432" s="1353">
        <f t="shared" si="41"/>
        <v>0</v>
      </c>
      <c r="S432" s="1353">
        <f t="shared" si="41"/>
        <v>0</v>
      </c>
      <c r="T432" s="1353">
        <f t="shared" si="41"/>
        <v>0</v>
      </c>
      <c r="U432" s="1353">
        <f t="shared" si="41"/>
        <v>0</v>
      </c>
      <c r="V432" s="1353">
        <f t="shared" si="41"/>
        <v>0</v>
      </c>
      <c r="W432" s="1353">
        <f t="shared" si="41"/>
        <v>0</v>
      </c>
      <c r="X432" s="1353">
        <f t="shared" si="41"/>
        <v>0</v>
      </c>
      <c r="Y432" s="1353">
        <f t="shared" si="41"/>
        <v>0</v>
      </c>
      <c r="Z432" s="1353">
        <f t="shared" si="41"/>
        <v>0</v>
      </c>
      <c r="AA432" s="1353">
        <f t="shared" si="41"/>
        <v>0</v>
      </c>
      <c r="AB432" s="1353">
        <f t="shared" si="41"/>
        <v>0</v>
      </c>
      <c r="AC432" s="1353">
        <f t="shared" si="41"/>
        <v>0</v>
      </c>
      <c r="AD432" s="1353">
        <f t="shared" si="41"/>
        <v>0</v>
      </c>
      <c r="AE432" s="1353">
        <f t="shared" si="41"/>
        <v>0</v>
      </c>
      <c r="AF432" s="1353">
        <f t="shared" si="41"/>
        <v>0</v>
      </c>
      <c r="AG432" s="1353">
        <f t="shared" si="41"/>
        <v>0</v>
      </c>
      <c r="AH432" s="1353">
        <f t="shared" si="28"/>
        <v>0</v>
      </c>
      <c r="AI432" s="1363"/>
    </row>
    <row r="433" ht="17.1" customHeight="1" spans="1:35">
      <c r="A433" s="1341">
        <v>16</v>
      </c>
      <c r="B433" s="1124" t="s">
        <v>90</v>
      </c>
      <c r="C433" s="1353">
        <f t="shared" si="26"/>
        <v>0</v>
      </c>
      <c r="D433" s="1353">
        <f t="shared" ref="D433:AG433" si="42">D22+D56+D90+D124</f>
        <v>0</v>
      </c>
      <c r="E433" s="1353">
        <f t="shared" si="42"/>
        <v>0</v>
      </c>
      <c r="F433" s="1353">
        <f t="shared" si="42"/>
        <v>0</v>
      </c>
      <c r="G433" s="1353">
        <f t="shared" si="42"/>
        <v>0</v>
      </c>
      <c r="H433" s="1353">
        <f t="shared" si="42"/>
        <v>0</v>
      </c>
      <c r="I433" s="1353">
        <f t="shared" si="42"/>
        <v>0</v>
      </c>
      <c r="J433" s="1353">
        <f t="shared" si="42"/>
        <v>0</v>
      </c>
      <c r="K433" s="1353">
        <f t="shared" si="42"/>
        <v>0</v>
      </c>
      <c r="L433" s="1353">
        <f t="shared" si="42"/>
        <v>0</v>
      </c>
      <c r="M433" s="1353">
        <f t="shared" si="42"/>
        <v>0</v>
      </c>
      <c r="N433" s="1353">
        <f t="shared" si="42"/>
        <v>0</v>
      </c>
      <c r="O433" s="1353">
        <f t="shared" si="42"/>
        <v>0</v>
      </c>
      <c r="P433" s="1353">
        <f t="shared" si="42"/>
        <v>0</v>
      </c>
      <c r="Q433" s="1353">
        <f t="shared" si="42"/>
        <v>0</v>
      </c>
      <c r="R433" s="1353">
        <f t="shared" si="42"/>
        <v>0</v>
      </c>
      <c r="S433" s="1353">
        <f t="shared" si="42"/>
        <v>0</v>
      </c>
      <c r="T433" s="1353">
        <f t="shared" si="42"/>
        <v>0</v>
      </c>
      <c r="U433" s="1353">
        <f t="shared" si="42"/>
        <v>0</v>
      </c>
      <c r="V433" s="1353">
        <f t="shared" si="42"/>
        <v>0</v>
      </c>
      <c r="W433" s="1353">
        <f t="shared" si="42"/>
        <v>0</v>
      </c>
      <c r="X433" s="1353">
        <f t="shared" si="42"/>
        <v>0</v>
      </c>
      <c r="Y433" s="1353">
        <f t="shared" si="42"/>
        <v>0</v>
      </c>
      <c r="Z433" s="1353">
        <f t="shared" si="42"/>
        <v>0</v>
      </c>
      <c r="AA433" s="1353">
        <f t="shared" si="42"/>
        <v>0</v>
      </c>
      <c r="AB433" s="1353">
        <f t="shared" si="42"/>
        <v>0</v>
      </c>
      <c r="AC433" s="1353">
        <f t="shared" si="42"/>
        <v>0</v>
      </c>
      <c r="AD433" s="1353">
        <f t="shared" si="42"/>
        <v>0</v>
      </c>
      <c r="AE433" s="1353">
        <f t="shared" si="42"/>
        <v>0</v>
      </c>
      <c r="AF433" s="1353">
        <f t="shared" si="42"/>
        <v>0</v>
      </c>
      <c r="AG433" s="1353">
        <f t="shared" si="42"/>
        <v>0</v>
      </c>
      <c r="AH433" s="1353">
        <f t="shared" si="28"/>
        <v>0</v>
      </c>
      <c r="AI433" s="1364"/>
    </row>
    <row r="434" ht="17.1" customHeight="1" spans="1:35">
      <c r="A434" s="1341">
        <v>17</v>
      </c>
      <c r="B434" s="1342" t="s">
        <v>55</v>
      </c>
      <c r="C434" s="1353">
        <f t="shared" si="26"/>
        <v>0</v>
      </c>
      <c r="D434" s="1353">
        <f t="shared" ref="D434:AG434" si="43">D23+D57+D91+D125</f>
        <v>0</v>
      </c>
      <c r="E434" s="1353">
        <f t="shared" si="43"/>
        <v>0</v>
      </c>
      <c r="F434" s="1353">
        <f t="shared" si="43"/>
        <v>0</v>
      </c>
      <c r="G434" s="1353">
        <f t="shared" si="43"/>
        <v>0</v>
      </c>
      <c r="H434" s="1353">
        <f t="shared" si="43"/>
        <v>0</v>
      </c>
      <c r="I434" s="1353">
        <f t="shared" si="43"/>
        <v>1</v>
      </c>
      <c r="J434" s="1353">
        <f t="shared" si="43"/>
        <v>0</v>
      </c>
      <c r="K434" s="1353">
        <f t="shared" si="43"/>
        <v>0</v>
      </c>
      <c r="L434" s="1353">
        <f t="shared" si="43"/>
        <v>0</v>
      </c>
      <c r="M434" s="1353">
        <f t="shared" si="43"/>
        <v>0</v>
      </c>
      <c r="N434" s="1353">
        <f t="shared" si="43"/>
        <v>0</v>
      </c>
      <c r="O434" s="1353">
        <f t="shared" si="43"/>
        <v>0</v>
      </c>
      <c r="P434" s="1353">
        <f t="shared" si="43"/>
        <v>0</v>
      </c>
      <c r="Q434" s="1353">
        <f t="shared" si="43"/>
        <v>0</v>
      </c>
      <c r="R434" s="1353">
        <f t="shared" si="43"/>
        <v>0</v>
      </c>
      <c r="S434" s="1353">
        <f t="shared" si="43"/>
        <v>0</v>
      </c>
      <c r="T434" s="1353">
        <f t="shared" si="43"/>
        <v>0</v>
      </c>
      <c r="U434" s="1353">
        <f t="shared" si="43"/>
        <v>0</v>
      </c>
      <c r="V434" s="1353">
        <f t="shared" si="43"/>
        <v>0</v>
      </c>
      <c r="W434" s="1353">
        <f t="shared" si="43"/>
        <v>0</v>
      </c>
      <c r="X434" s="1353">
        <f t="shared" si="43"/>
        <v>0</v>
      </c>
      <c r="Y434" s="1353">
        <f t="shared" si="43"/>
        <v>0</v>
      </c>
      <c r="Z434" s="1353">
        <f t="shared" si="43"/>
        <v>0</v>
      </c>
      <c r="AA434" s="1353">
        <f t="shared" si="43"/>
        <v>0</v>
      </c>
      <c r="AB434" s="1353">
        <f t="shared" si="43"/>
        <v>0</v>
      </c>
      <c r="AC434" s="1353">
        <f t="shared" si="43"/>
        <v>0</v>
      </c>
      <c r="AD434" s="1353">
        <f t="shared" si="43"/>
        <v>0</v>
      </c>
      <c r="AE434" s="1353">
        <f t="shared" si="43"/>
        <v>0</v>
      </c>
      <c r="AF434" s="1353">
        <f t="shared" si="43"/>
        <v>0</v>
      </c>
      <c r="AG434" s="1353">
        <f t="shared" si="43"/>
        <v>0</v>
      </c>
      <c r="AH434" s="1353">
        <f t="shared" si="28"/>
        <v>1</v>
      </c>
      <c r="AI434" s="1366"/>
    </row>
    <row r="435" ht="17.1" customHeight="1" spans="1:35">
      <c r="A435" s="1368">
        <v>18</v>
      </c>
      <c r="B435" s="1369" t="s">
        <v>56</v>
      </c>
      <c r="C435" s="1353">
        <f t="shared" si="26"/>
        <v>0</v>
      </c>
      <c r="D435" s="1353">
        <f t="shared" ref="D435:AG435" si="44">D24+D58+D92+D126</f>
        <v>0</v>
      </c>
      <c r="E435" s="1353">
        <f t="shared" si="44"/>
        <v>0</v>
      </c>
      <c r="F435" s="1353">
        <f t="shared" si="44"/>
        <v>0</v>
      </c>
      <c r="G435" s="1353">
        <f t="shared" si="44"/>
        <v>0</v>
      </c>
      <c r="H435" s="1353">
        <f t="shared" si="44"/>
        <v>0</v>
      </c>
      <c r="I435" s="1353">
        <f t="shared" si="44"/>
        <v>0</v>
      </c>
      <c r="J435" s="1353">
        <f t="shared" si="44"/>
        <v>0</v>
      </c>
      <c r="K435" s="1353">
        <f t="shared" si="44"/>
        <v>0</v>
      </c>
      <c r="L435" s="1353">
        <f t="shared" si="44"/>
        <v>0</v>
      </c>
      <c r="M435" s="1353">
        <f t="shared" si="44"/>
        <v>0</v>
      </c>
      <c r="N435" s="1353">
        <f t="shared" si="44"/>
        <v>0</v>
      </c>
      <c r="O435" s="1353">
        <f t="shared" si="44"/>
        <v>0</v>
      </c>
      <c r="P435" s="1353">
        <f t="shared" si="44"/>
        <v>0</v>
      </c>
      <c r="Q435" s="1353">
        <f t="shared" si="44"/>
        <v>0</v>
      </c>
      <c r="R435" s="1353">
        <f t="shared" si="44"/>
        <v>0</v>
      </c>
      <c r="S435" s="1353">
        <f t="shared" si="44"/>
        <v>0</v>
      </c>
      <c r="T435" s="1353">
        <f t="shared" si="44"/>
        <v>0</v>
      </c>
      <c r="U435" s="1353">
        <f t="shared" si="44"/>
        <v>0</v>
      </c>
      <c r="V435" s="1353">
        <f t="shared" si="44"/>
        <v>0</v>
      </c>
      <c r="W435" s="1353">
        <f t="shared" si="44"/>
        <v>0</v>
      </c>
      <c r="X435" s="1353">
        <f t="shared" si="44"/>
        <v>0</v>
      </c>
      <c r="Y435" s="1353">
        <f t="shared" si="44"/>
        <v>0</v>
      </c>
      <c r="Z435" s="1353">
        <f t="shared" si="44"/>
        <v>0</v>
      </c>
      <c r="AA435" s="1353">
        <f t="shared" si="44"/>
        <v>0</v>
      </c>
      <c r="AB435" s="1353">
        <f t="shared" si="44"/>
        <v>0</v>
      </c>
      <c r="AC435" s="1353">
        <f t="shared" si="44"/>
        <v>0</v>
      </c>
      <c r="AD435" s="1353">
        <f t="shared" si="44"/>
        <v>0</v>
      </c>
      <c r="AE435" s="1353">
        <f t="shared" si="44"/>
        <v>0</v>
      </c>
      <c r="AF435" s="1353">
        <f t="shared" si="44"/>
        <v>0</v>
      </c>
      <c r="AG435" s="1353">
        <f t="shared" si="44"/>
        <v>0</v>
      </c>
      <c r="AH435" s="1353">
        <f t="shared" si="28"/>
        <v>0</v>
      </c>
      <c r="AI435" s="1367"/>
    </row>
    <row r="436" ht="17.1" customHeight="1" spans="1:35">
      <c r="A436" s="1345" t="s">
        <v>57</v>
      </c>
      <c r="B436" s="1346"/>
      <c r="C436" s="1347">
        <f>SUM(C418:C435)</f>
        <v>0</v>
      </c>
      <c r="D436" s="1347">
        <f t="shared" ref="D436:AG436" si="45">SUM(D418:D435)</f>
        <v>0</v>
      </c>
      <c r="E436" s="1347">
        <f t="shared" si="45"/>
        <v>0</v>
      </c>
      <c r="F436" s="1347">
        <f t="shared" si="45"/>
        <v>0</v>
      </c>
      <c r="G436" s="1347">
        <f t="shared" si="45"/>
        <v>0</v>
      </c>
      <c r="H436" s="1347">
        <f t="shared" si="45"/>
        <v>7</v>
      </c>
      <c r="I436" s="1347">
        <f t="shared" si="45"/>
        <v>5</v>
      </c>
      <c r="J436" s="1347">
        <f t="shared" si="45"/>
        <v>4</v>
      </c>
      <c r="K436" s="1347">
        <f t="shared" si="45"/>
        <v>0</v>
      </c>
      <c r="L436" s="1347">
        <f t="shared" si="45"/>
        <v>0</v>
      </c>
      <c r="M436" s="1347">
        <f t="shared" si="45"/>
        <v>0</v>
      </c>
      <c r="N436" s="1347">
        <f t="shared" si="45"/>
        <v>0</v>
      </c>
      <c r="O436" s="1347">
        <f t="shared" si="45"/>
        <v>0</v>
      </c>
      <c r="P436" s="1347">
        <f t="shared" si="45"/>
        <v>0</v>
      </c>
      <c r="Q436" s="1347">
        <f t="shared" si="45"/>
        <v>0</v>
      </c>
      <c r="R436" s="1347">
        <f t="shared" si="45"/>
        <v>0</v>
      </c>
      <c r="S436" s="1347">
        <f t="shared" si="45"/>
        <v>0</v>
      </c>
      <c r="T436" s="1347">
        <f t="shared" si="45"/>
        <v>0</v>
      </c>
      <c r="U436" s="1347">
        <f t="shared" si="45"/>
        <v>0</v>
      </c>
      <c r="V436" s="1347">
        <f t="shared" si="45"/>
        <v>0</v>
      </c>
      <c r="W436" s="1347">
        <f t="shared" si="45"/>
        <v>0</v>
      </c>
      <c r="X436" s="1347">
        <f t="shared" si="45"/>
        <v>0</v>
      </c>
      <c r="Y436" s="1347">
        <f t="shared" si="45"/>
        <v>0</v>
      </c>
      <c r="Z436" s="1347">
        <f t="shared" si="45"/>
        <v>0</v>
      </c>
      <c r="AA436" s="1347">
        <f t="shared" si="45"/>
        <v>4</v>
      </c>
      <c r="AB436" s="1347">
        <f t="shared" si="45"/>
        <v>0</v>
      </c>
      <c r="AC436" s="1347">
        <f t="shared" si="45"/>
        <v>1</v>
      </c>
      <c r="AD436" s="1347">
        <f t="shared" si="45"/>
        <v>0</v>
      </c>
      <c r="AE436" s="1347">
        <f t="shared" si="45"/>
        <v>0</v>
      </c>
      <c r="AF436" s="1347">
        <f t="shared" si="45"/>
        <v>0</v>
      </c>
      <c r="AG436" s="1347">
        <f t="shared" si="45"/>
        <v>2</v>
      </c>
      <c r="AH436" s="1347">
        <f t="shared" ref="AH436" si="46">SUM(AH418:AH435)</f>
        <v>23</v>
      </c>
      <c r="AI436" s="1360">
        <f>SUM(AI418:AI434)</f>
        <v>0</v>
      </c>
    </row>
    <row r="437" ht="17.1" customHeight="1" spans="1:35">
      <c r="A437" s="1348"/>
      <c r="B437" s="1335"/>
      <c r="C437" s="1349"/>
      <c r="D437" s="1349"/>
      <c r="E437" s="1349"/>
      <c r="F437" s="1349"/>
      <c r="G437" s="1349"/>
      <c r="H437" s="1349"/>
      <c r="I437" s="1349"/>
      <c r="J437" s="1349"/>
      <c r="K437" s="1349"/>
      <c r="L437" s="1349"/>
      <c r="M437" s="1349"/>
      <c r="N437" s="1349"/>
      <c r="O437" s="1349"/>
      <c r="P437" s="1349"/>
      <c r="Q437" s="1349"/>
      <c r="R437" s="1349"/>
      <c r="S437" s="1349"/>
      <c r="T437" s="1349"/>
      <c r="U437" s="1349"/>
      <c r="V437" s="1349"/>
      <c r="W437" s="1349"/>
      <c r="X437" s="1349"/>
      <c r="Y437" s="1349"/>
      <c r="Z437" s="1349"/>
      <c r="AA437" s="1349"/>
      <c r="AB437" s="1349"/>
      <c r="AC437" s="1349"/>
      <c r="AD437" s="1349"/>
      <c r="AE437" s="1349"/>
      <c r="AF437" s="1349"/>
      <c r="AG437" s="1349"/>
      <c r="AH437" s="1349"/>
      <c r="AI437" s="1361"/>
    </row>
    <row r="438" s="789" customFormat="1" ht="17.1" customHeight="1" spans="1:35">
      <c r="A438" s="1350"/>
      <c r="B438" s="1165"/>
      <c r="C438" s="887" t="s">
        <v>58</v>
      </c>
      <c r="D438" s="887"/>
      <c r="E438" s="887"/>
      <c r="F438" s="887"/>
      <c r="G438" s="887"/>
      <c r="H438" s="887"/>
      <c r="I438" s="887"/>
      <c r="J438" s="887"/>
      <c r="K438" s="887"/>
      <c r="L438" s="745"/>
      <c r="M438" s="745"/>
      <c r="N438" s="745"/>
      <c r="O438" s="745"/>
      <c r="P438" s="745"/>
      <c r="Q438" s="745"/>
      <c r="R438" s="745"/>
      <c r="S438" s="745"/>
      <c r="T438" s="745"/>
      <c r="U438" s="745"/>
      <c r="V438" s="745"/>
      <c r="W438" s="745"/>
      <c r="X438" s="1165"/>
      <c r="Y438" s="862" t="s">
        <v>104</v>
      </c>
      <c r="Z438" s="1148"/>
      <c r="AA438" s="1148"/>
      <c r="AB438" s="1148"/>
      <c r="AC438" s="1148"/>
      <c r="AD438" s="1148"/>
      <c r="AE438" s="1148"/>
      <c r="AF438" s="1148"/>
      <c r="AG438" s="1148"/>
      <c r="AH438" s="1148"/>
      <c r="AI438" s="1148"/>
    </row>
    <row r="439" ht="17.1" customHeight="1" spans="1:35">
      <c r="A439" s="1350"/>
      <c r="B439" s="1165"/>
      <c r="C439" s="909" t="s">
        <v>60</v>
      </c>
      <c r="D439" s="909"/>
      <c r="E439" s="909"/>
      <c r="F439" s="909"/>
      <c r="G439" s="909"/>
      <c r="H439" s="909"/>
      <c r="I439" s="909"/>
      <c r="J439" s="909"/>
      <c r="K439" s="909"/>
      <c r="L439" s="908"/>
      <c r="M439" s="908"/>
      <c r="N439" s="908"/>
      <c r="O439" s="908"/>
      <c r="P439" s="908"/>
      <c r="Q439" s="908"/>
      <c r="R439" s="908"/>
      <c r="S439" s="908"/>
      <c r="T439" s="908"/>
      <c r="U439" s="908"/>
      <c r="V439" s="908"/>
      <c r="W439" s="908"/>
      <c r="X439" s="908"/>
      <c r="Y439" s="890" t="s">
        <v>61</v>
      </c>
      <c r="Z439" s="1095"/>
      <c r="AA439" s="1095"/>
      <c r="AB439" s="1095"/>
      <c r="AC439" s="1095"/>
      <c r="AD439" s="1095"/>
      <c r="AE439" s="1095"/>
      <c r="AF439" s="1095"/>
      <c r="AG439" s="1095"/>
      <c r="AH439" s="1095"/>
      <c r="AI439" s="1095"/>
    </row>
    <row r="440" ht="17.1" customHeight="1" spans="3:35">
      <c r="C440" s="909"/>
      <c r="D440" s="887"/>
      <c r="E440" s="887"/>
      <c r="F440" s="887"/>
      <c r="G440" s="887"/>
      <c r="H440" s="887"/>
      <c r="I440" s="887"/>
      <c r="J440" s="887"/>
      <c r="K440" s="887"/>
      <c r="L440" s="908"/>
      <c r="M440" s="908"/>
      <c r="N440" s="908"/>
      <c r="O440" s="908"/>
      <c r="P440" s="908"/>
      <c r="Q440" s="908"/>
      <c r="R440" s="908"/>
      <c r="S440" s="908"/>
      <c r="T440" s="908"/>
      <c r="U440" s="908"/>
      <c r="V440" s="908"/>
      <c r="W440" s="908"/>
      <c r="X440" s="908"/>
      <c r="Y440" s="1095"/>
      <c r="Z440" s="1095"/>
      <c r="AA440" s="1095"/>
      <c r="AB440" s="1095"/>
      <c r="AC440" s="1095"/>
      <c r="AD440" s="1095"/>
      <c r="AE440" s="1095"/>
      <c r="AF440" s="1095"/>
      <c r="AG440" s="1095"/>
      <c r="AH440" s="1095"/>
      <c r="AI440" s="1095"/>
    </row>
    <row r="441" ht="17.1" customHeight="1" spans="3:35">
      <c r="C441" s="909"/>
      <c r="D441" s="887"/>
      <c r="E441" s="887"/>
      <c r="F441" s="887"/>
      <c r="G441" s="887"/>
      <c r="H441" s="887"/>
      <c r="I441" s="887"/>
      <c r="J441" s="887"/>
      <c r="K441" s="887"/>
      <c r="L441" s="908"/>
      <c r="M441" s="908"/>
      <c r="N441" s="908"/>
      <c r="O441" s="908"/>
      <c r="P441" s="908"/>
      <c r="Q441" s="908"/>
      <c r="R441" s="908"/>
      <c r="S441" s="908"/>
      <c r="T441" s="908"/>
      <c r="U441" s="908"/>
      <c r="V441" s="908"/>
      <c r="W441" s="908"/>
      <c r="X441" s="908"/>
      <c r="Y441" s="1095"/>
      <c r="Z441" s="1095"/>
      <c r="AA441" s="1095"/>
      <c r="AB441" s="1095"/>
      <c r="AC441" s="1095"/>
      <c r="AD441" s="1095"/>
      <c r="AE441" s="1095"/>
      <c r="AF441" s="1095"/>
      <c r="AG441" s="1095"/>
      <c r="AH441" s="1095"/>
      <c r="AI441" s="1095"/>
    </row>
    <row r="442" ht="17.1" customHeight="1" spans="3:35">
      <c r="C442" s="909"/>
      <c r="D442" s="887"/>
      <c r="E442" s="887"/>
      <c r="F442" s="887"/>
      <c r="G442" s="887"/>
      <c r="H442" s="887"/>
      <c r="I442" s="887"/>
      <c r="J442" s="887"/>
      <c r="K442" s="887"/>
      <c r="L442" s="908"/>
      <c r="M442" s="908"/>
      <c r="N442" s="908"/>
      <c r="O442" s="908"/>
      <c r="P442" s="908"/>
      <c r="Q442" s="908"/>
      <c r="R442" s="908"/>
      <c r="S442" s="908"/>
      <c r="T442" s="908"/>
      <c r="U442" s="908"/>
      <c r="V442" s="908"/>
      <c r="W442" s="908"/>
      <c r="X442" s="908"/>
      <c r="Y442" s="1095"/>
      <c r="Z442" s="1095"/>
      <c r="AA442" s="1095"/>
      <c r="AB442" s="1095"/>
      <c r="AC442" s="1095"/>
      <c r="AD442" s="1095"/>
      <c r="AE442" s="1095"/>
      <c r="AF442" s="1095"/>
      <c r="AG442" s="1095"/>
      <c r="AH442" s="1095"/>
      <c r="AI442" s="1095"/>
    </row>
    <row r="443" ht="21.75" customHeight="1" spans="3:35">
      <c r="C443" s="909" t="s">
        <v>62</v>
      </c>
      <c r="D443" s="876"/>
      <c r="E443" s="876"/>
      <c r="F443" s="876"/>
      <c r="G443" s="876"/>
      <c r="H443" s="876"/>
      <c r="I443" s="876"/>
      <c r="J443" s="876"/>
      <c r="K443" s="876"/>
      <c r="L443" s="1354"/>
      <c r="M443" s="1354"/>
      <c r="N443" s="1354"/>
      <c r="O443" s="1354"/>
      <c r="P443" s="1354"/>
      <c r="Q443" s="1354"/>
      <c r="R443" s="1354"/>
      <c r="S443" s="1354"/>
      <c r="T443" s="1354"/>
      <c r="U443" s="1354"/>
      <c r="V443" s="1354"/>
      <c r="W443" s="1354"/>
      <c r="X443" s="1354"/>
      <c r="Y443" s="1309" t="s">
        <v>63</v>
      </c>
      <c r="Z443" s="1166"/>
      <c r="AA443" s="1166"/>
      <c r="AB443" s="1166"/>
      <c r="AC443" s="1166"/>
      <c r="AD443" s="1166"/>
      <c r="AE443" s="1166"/>
      <c r="AF443" s="1166"/>
      <c r="AG443" s="1194"/>
      <c r="AH443" s="1194"/>
      <c r="AI443" s="1095"/>
    </row>
    <row r="444" ht="17.1" customHeight="1" spans="3:35">
      <c r="C444" s="909" t="s">
        <v>64</v>
      </c>
      <c r="D444" s="1352"/>
      <c r="E444" s="1352"/>
      <c r="F444" s="1352"/>
      <c r="G444" s="1352"/>
      <c r="H444" s="1352"/>
      <c r="I444" s="1352"/>
      <c r="J444" s="1352"/>
      <c r="K444" s="1352"/>
      <c r="L444" s="908"/>
      <c r="M444" s="908"/>
      <c r="N444" s="908"/>
      <c r="O444" s="908"/>
      <c r="P444" s="908"/>
      <c r="Q444" s="908"/>
      <c r="R444" s="908"/>
      <c r="S444" s="908"/>
      <c r="T444" s="908"/>
      <c r="U444" s="908"/>
      <c r="V444" s="908"/>
      <c r="W444" s="908"/>
      <c r="X444" s="908"/>
      <c r="Y444" s="1046" t="s">
        <v>65</v>
      </c>
      <c r="Z444" s="1095"/>
      <c r="AA444" s="1095"/>
      <c r="AB444" s="1095"/>
      <c r="AC444" s="1095"/>
      <c r="AD444" s="1095"/>
      <c r="AE444" s="1095"/>
      <c r="AF444" s="1095"/>
      <c r="AG444" s="1095"/>
      <c r="AH444" s="1095"/>
      <c r="AI444" s="1095"/>
    </row>
    <row r="445" ht="17.1" customHeight="1" spans="3:35">
      <c r="C445" s="909"/>
      <c r="D445" s="1352"/>
      <c r="E445" s="1352"/>
      <c r="F445" s="1352"/>
      <c r="G445" s="1352"/>
      <c r="H445" s="1352"/>
      <c r="I445" s="1352"/>
      <c r="J445" s="1352"/>
      <c r="K445" s="1352"/>
      <c r="L445" s="908"/>
      <c r="M445" s="908"/>
      <c r="N445" s="908"/>
      <c r="O445" s="908"/>
      <c r="P445" s="908"/>
      <c r="Q445" s="908"/>
      <c r="R445" s="908"/>
      <c r="S445" s="908"/>
      <c r="T445" s="908"/>
      <c r="U445" s="908"/>
      <c r="V445" s="908"/>
      <c r="W445" s="908"/>
      <c r="X445" s="908"/>
      <c r="Y445" s="1046"/>
      <c r="Z445" s="1095"/>
      <c r="AA445" s="1095"/>
      <c r="AB445" s="1095"/>
      <c r="AC445" s="1095"/>
      <c r="AD445" s="1095"/>
      <c r="AE445" s="1095"/>
      <c r="AF445" s="1095"/>
      <c r="AG445" s="1095"/>
      <c r="AH445" s="1095"/>
      <c r="AI445" s="1095"/>
    </row>
    <row r="446" ht="17.1" customHeight="1" spans="3:35">
      <c r="C446" s="909"/>
      <c r="D446" s="1352"/>
      <c r="E446" s="1352"/>
      <c r="F446" s="1352"/>
      <c r="G446" s="1352"/>
      <c r="H446" s="1352"/>
      <c r="I446" s="1352"/>
      <c r="J446" s="1352"/>
      <c r="K446" s="1352"/>
      <c r="L446" s="908"/>
      <c r="M446" s="908"/>
      <c r="N446" s="908"/>
      <c r="O446" s="908"/>
      <c r="P446" s="908"/>
      <c r="Q446" s="908"/>
      <c r="R446" s="908"/>
      <c r="S446" s="908"/>
      <c r="T446" s="908"/>
      <c r="U446" s="908"/>
      <c r="V446" s="908"/>
      <c r="W446" s="908"/>
      <c r="X446" s="908"/>
      <c r="Y446" s="1046"/>
      <c r="Z446" s="1095"/>
      <c r="AA446" s="1095"/>
      <c r="AB446" s="1095"/>
      <c r="AC446" s="1095"/>
      <c r="AD446" s="1095"/>
      <c r="AE446" s="1095"/>
      <c r="AF446" s="1095"/>
      <c r="AG446" s="1095"/>
      <c r="AH446" s="1095"/>
      <c r="AI446" s="1095"/>
    </row>
    <row r="447" ht="15" spans="1:35">
      <c r="A447" s="1198" t="s">
        <v>107</v>
      </c>
      <c r="B447" s="1198"/>
      <c r="C447" s="1198"/>
      <c r="D447" s="1198"/>
      <c r="E447" s="1198"/>
      <c r="F447" s="1198"/>
      <c r="G447" s="1198"/>
      <c r="H447" s="1198"/>
      <c r="I447" s="1198"/>
      <c r="J447" s="1198"/>
      <c r="K447" s="1198"/>
      <c r="L447" s="1198"/>
      <c r="M447" s="1198"/>
      <c r="N447" s="1198"/>
      <c r="O447" s="1198"/>
      <c r="P447" s="1198"/>
      <c r="Q447" s="1198"/>
      <c r="R447" s="1198"/>
      <c r="S447" s="1198"/>
      <c r="T447" s="1198"/>
      <c r="U447" s="1198"/>
      <c r="V447" s="1198"/>
      <c r="W447" s="1198"/>
      <c r="X447" s="1198"/>
      <c r="Y447" s="1198"/>
      <c r="Z447" s="1198"/>
      <c r="AA447" s="1198"/>
      <c r="AB447" s="1198"/>
      <c r="AC447" s="1198"/>
      <c r="AD447" s="1198"/>
      <c r="AE447" s="1198"/>
      <c r="AF447" s="1198"/>
      <c r="AG447" s="1198"/>
      <c r="AH447" s="1198"/>
      <c r="AI447" s="1198"/>
    </row>
    <row r="448" ht="15" spans="1:35">
      <c r="A448" s="1198" t="s">
        <v>108</v>
      </c>
      <c r="B448" s="1198"/>
      <c r="C448" s="1198"/>
      <c r="D448" s="1198"/>
      <c r="E448" s="1198"/>
      <c r="F448" s="1198"/>
      <c r="G448" s="1198"/>
      <c r="H448" s="1198"/>
      <c r="I448" s="1198"/>
      <c r="J448" s="1198"/>
      <c r="K448" s="1198"/>
      <c r="L448" s="1198"/>
      <c r="M448" s="1198"/>
      <c r="N448" s="1198"/>
      <c r="O448" s="1198"/>
      <c r="P448" s="1198"/>
      <c r="Q448" s="1198"/>
      <c r="R448" s="1198"/>
      <c r="S448" s="1198"/>
      <c r="T448" s="1198"/>
      <c r="U448" s="1198"/>
      <c r="V448" s="1198"/>
      <c r="W448" s="1198"/>
      <c r="X448" s="1198"/>
      <c r="Y448" s="1198"/>
      <c r="Z448" s="1198"/>
      <c r="AA448" s="1198"/>
      <c r="AB448" s="1198"/>
      <c r="AC448" s="1198"/>
      <c r="AD448" s="1198"/>
      <c r="AE448" s="1198"/>
      <c r="AF448" s="1198"/>
      <c r="AG448" s="1198"/>
      <c r="AH448" s="1198"/>
      <c r="AI448" s="1198"/>
    </row>
    <row r="449" ht="13.5" spans="1:35">
      <c r="A449" s="1335"/>
      <c r="B449" s="1335"/>
      <c r="C449" s="1335"/>
      <c r="D449" s="1335"/>
      <c r="E449" s="1335"/>
      <c r="F449" s="1335"/>
      <c r="G449" s="1335"/>
      <c r="H449" s="1335"/>
      <c r="I449" s="1335"/>
      <c r="J449" s="1335"/>
      <c r="K449" s="1335"/>
      <c r="L449" s="1335"/>
      <c r="M449" s="1335"/>
      <c r="N449" s="1335"/>
      <c r="O449" s="1335"/>
      <c r="P449" s="1335"/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  <c r="AA449" s="1335"/>
      <c r="AB449" s="1335"/>
      <c r="AC449" s="1335"/>
      <c r="AD449" s="1335"/>
      <c r="AE449" s="1335"/>
      <c r="AF449" s="1335"/>
      <c r="AG449" s="1335"/>
      <c r="AH449" s="1335"/>
      <c r="AI449" s="1335" t="s">
        <v>2</v>
      </c>
    </row>
    <row r="450" spans="1:35">
      <c r="A450" s="1110" t="s">
        <v>3</v>
      </c>
      <c r="B450" s="1111" t="s">
        <v>4</v>
      </c>
      <c r="C450" s="1112" t="s">
        <v>5</v>
      </c>
      <c r="D450" s="1113"/>
      <c r="E450" s="1113"/>
      <c r="F450" s="1113"/>
      <c r="G450" s="1113"/>
      <c r="H450" s="1113"/>
      <c r="I450" s="1113"/>
      <c r="J450" s="1113"/>
      <c r="K450" s="1113"/>
      <c r="L450" s="1113"/>
      <c r="M450" s="1113"/>
      <c r="N450" s="1113"/>
      <c r="O450" s="1113"/>
      <c r="P450" s="1113"/>
      <c r="Q450" s="1113"/>
      <c r="R450" s="1113"/>
      <c r="S450" s="1113"/>
      <c r="T450" s="1113"/>
      <c r="U450" s="1113"/>
      <c r="V450" s="1113"/>
      <c r="W450" s="1113"/>
      <c r="X450" s="1113"/>
      <c r="Y450" s="1142"/>
      <c r="Z450" s="1144" t="s">
        <v>6</v>
      </c>
      <c r="AA450" s="1144" t="s">
        <v>7</v>
      </c>
      <c r="AB450" s="1144" t="s">
        <v>8</v>
      </c>
      <c r="AC450" s="1144" t="s">
        <v>9</v>
      </c>
      <c r="AD450" s="1144" t="s">
        <v>10</v>
      </c>
      <c r="AE450" s="1144" t="s">
        <v>11</v>
      </c>
      <c r="AF450" s="1144" t="s">
        <v>12</v>
      </c>
      <c r="AG450" s="1144" t="s">
        <v>13</v>
      </c>
      <c r="AH450" s="1144" t="s">
        <v>14</v>
      </c>
      <c r="AI450" s="1150" t="s">
        <v>15</v>
      </c>
    </row>
    <row r="451" ht="147.05" spans="1:35">
      <c r="A451" s="1114"/>
      <c r="B451" s="1115"/>
      <c r="C451" s="1116" t="s">
        <v>16</v>
      </c>
      <c r="D451" s="1117" t="s">
        <v>17</v>
      </c>
      <c r="E451" s="1117" t="s">
        <v>18</v>
      </c>
      <c r="F451" s="1117" t="s">
        <v>19</v>
      </c>
      <c r="G451" s="1117" t="s">
        <v>20</v>
      </c>
      <c r="H451" s="1117" t="s">
        <v>21</v>
      </c>
      <c r="I451" s="1117" t="s">
        <v>22</v>
      </c>
      <c r="J451" s="1117" t="s">
        <v>23</v>
      </c>
      <c r="K451" s="1117" t="s">
        <v>24</v>
      </c>
      <c r="L451" s="1117" t="s">
        <v>25</v>
      </c>
      <c r="M451" s="1117" t="s">
        <v>26</v>
      </c>
      <c r="N451" s="1117" t="s">
        <v>27</v>
      </c>
      <c r="O451" s="1117" t="s">
        <v>28</v>
      </c>
      <c r="P451" s="1117" t="s">
        <v>29</v>
      </c>
      <c r="Q451" s="1117" t="s">
        <v>30</v>
      </c>
      <c r="R451" s="1117" t="s">
        <v>31</v>
      </c>
      <c r="S451" s="1117" t="s">
        <v>32</v>
      </c>
      <c r="T451" s="1117" t="s">
        <v>33</v>
      </c>
      <c r="U451" s="1117" t="s">
        <v>34</v>
      </c>
      <c r="V451" s="1117" t="s">
        <v>35</v>
      </c>
      <c r="W451" s="1117" t="s">
        <v>36</v>
      </c>
      <c r="X451" s="1117" t="s">
        <v>37</v>
      </c>
      <c r="Y451" s="1117" t="s">
        <v>38</v>
      </c>
      <c r="Z451" s="1146"/>
      <c r="AA451" s="1146"/>
      <c r="AB451" s="1146"/>
      <c r="AC451" s="1146"/>
      <c r="AD451" s="1146"/>
      <c r="AE451" s="1146"/>
      <c r="AF451" s="1146"/>
      <c r="AG451" s="1146"/>
      <c r="AH451" s="1146"/>
      <c r="AI451" s="1151"/>
    </row>
    <row r="452" spans="1:35">
      <c r="A452" s="1336">
        <v>1</v>
      </c>
      <c r="B452" s="1337">
        <v>2</v>
      </c>
      <c r="C452" s="1337">
        <v>3</v>
      </c>
      <c r="D452" s="1337">
        <v>4</v>
      </c>
      <c r="E452" s="1337">
        <v>5</v>
      </c>
      <c r="F452" s="1337">
        <v>6</v>
      </c>
      <c r="G452" s="1337">
        <v>7</v>
      </c>
      <c r="H452" s="1337">
        <v>8</v>
      </c>
      <c r="I452" s="1337">
        <v>9</v>
      </c>
      <c r="J452" s="1337">
        <v>10</v>
      </c>
      <c r="K452" s="1337">
        <v>11</v>
      </c>
      <c r="L452" s="1337">
        <v>12</v>
      </c>
      <c r="M452" s="1337">
        <v>13</v>
      </c>
      <c r="N452" s="1337">
        <v>14</v>
      </c>
      <c r="O452" s="1337">
        <v>15</v>
      </c>
      <c r="P452" s="1337">
        <v>16</v>
      </c>
      <c r="Q452" s="1337">
        <v>17</v>
      </c>
      <c r="R452" s="1337">
        <v>18</v>
      </c>
      <c r="S452" s="1337">
        <v>19</v>
      </c>
      <c r="T452" s="1337">
        <v>20</v>
      </c>
      <c r="U452" s="1337">
        <v>21</v>
      </c>
      <c r="V452" s="1337">
        <v>22</v>
      </c>
      <c r="W452" s="1337">
        <v>23</v>
      </c>
      <c r="X452" s="1337">
        <v>24</v>
      </c>
      <c r="Y452" s="1337">
        <v>25</v>
      </c>
      <c r="Z452" s="1337">
        <v>26</v>
      </c>
      <c r="AA452" s="1337">
        <v>27</v>
      </c>
      <c r="AB452" s="1337">
        <v>28</v>
      </c>
      <c r="AC452" s="1337">
        <v>29</v>
      </c>
      <c r="AD452" s="1337">
        <v>30</v>
      </c>
      <c r="AE452" s="1337">
        <v>31</v>
      </c>
      <c r="AF452" s="1337">
        <v>32</v>
      </c>
      <c r="AG452" s="1337">
        <v>33</v>
      </c>
      <c r="AH452" s="1356">
        <v>34</v>
      </c>
      <c r="AI452" s="1357">
        <v>35</v>
      </c>
    </row>
    <row r="453" ht="18" spans="1:35">
      <c r="A453" s="1338">
        <v>1</v>
      </c>
      <c r="B453" s="1339" t="s">
        <v>39</v>
      </c>
      <c r="C453" s="1353">
        <f>C7+C41+C75+C109+C143+C177+C211+C249</f>
        <v>0</v>
      </c>
      <c r="D453" s="1353">
        <f t="shared" ref="D453:AG461" si="47">D7+D41+D75+D109+D143+D177+D211+D249</f>
        <v>0</v>
      </c>
      <c r="E453" s="1353">
        <f t="shared" si="47"/>
        <v>0</v>
      </c>
      <c r="F453" s="1353">
        <f t="shared" si="47"/>
        <v>0</v>
      </c>
      <c r="G453" s="1353">
        <f t="shared" si="47"/>
        <v>0</v>
      </c>
      <c r="H453" s="1353">
        <f t="shared" si="47"/>
        <v>4</v>
      </c>
      <c r="I453" s="1353">
        <f t="shared" si="47"/>
        <v>2</v>
      </c>
      <c r="J453" s="1353">
        <f t="shared" si="47"/>
        <v>3</v>
      </c>
      <c r="K453" s="1353">
        <f t="shared" si="47"/>
        <v>0</v>
      </c>
      <c r="L453" s="1353">
        <f t="shared" si="47"/>
        <v>0</v>
      </c>
      <c r="M453" s="1353">
        <f t="shared" si="47"/>
        <v>0</v>
      </c>
      <c r="N453" s="1353">
        <f t="shared" si="47"/>
        <v>0</v>
      </c>
      <c r="O453" s="1353">
        <f t="shared" si="47"/>
        <v>0</v>
      </c>
      <c r="P453" s="1353">
        <f t="shared" si="47"/>
        <v>0</v>
      </c>
      <c r="Q453" s="1353">
        <f t="shared" si="47"/>
        <v>0</v>
      </c>
      <c r="R453" s="1353">
        <f t="shared" si="47"/>
        <v>0</v>
      </c>
      <c r="S453" s="1353">
        <f t="shared" si="47"/>
        <v>0</v>
      </c>
      <c r="T453" s="1353">
        <f t="shared" si="47"/>
        <v>0</v>
      </c>
      <c r="U453" s="1353">
        <f t="shared" si="47"/>
        <v>0</v>
      </c>
      <c r="V453" s="1353">
        <f t="shared" si="47"/>
        <v>1</v>
      </c>
      <c r="W453" s="1353">
        <f t="shared" si="47"/>
        <v>0</v>
      </c>
      <c r="X453" s="1353">
        <f t="shared" si="47"/>
        <v>0</v>
      </c>
      <c r="Y453" s="1353">
        <f t="shared" si="47"/>
        <v>0</v>
      </c>
      <c r="Z453" s="1353">
        <f t="shared" si="47"/>
        <v>0</v>
      </c>
      <c r="AA453" s="1353">
        <f t="shared" si="47"/>
        <v>2</v>
      </c>
      <c r="AB453" s="1353">
        <f t="shared" si="47"/>
        <v>0</v>
      </c>
      <c r="AC453" s="1353">
        <f t="shared" si="47"/>
        <v>0</v>
      </c>
      <c r="AD453" s="1353">
        <f t="shared" si="47"/>
        <v>0</v>
      </c>
      <c r="AE453" s="1353">
        <f t="shared" si="47"/>
        <v>0</v>
      </c>
      <c r="AF453" s="1353">
        <f t="shared" si="47"/>
        <v>0</v>
      </c>
      <c r="AG453" s="1353">
        <f t="shared" si="47"/>
        <v>0</v>
      </c>
      <c r="AH453" s="1358">
        <f t="shared" ref="AH453:AH469" si="48">SUM(C453:AG453)</f>
        <v>12</v>
      </c>
      <c r="AI453" s="1362"/>
    </row>
    <row r="454" ht="18" spans="1:35">
      <c r="A454" s="1338">
        <v>2</v>
      </c>
      <c r="B454" s="1339" t="s">
        <v>40</v>
      </c>
      <c r="C454" s="1353">
        <f t="shared" ref="C454:R469" si="49">C8+C42+C76+C110+C144+C178+C212+C250</f>
        <v>0</v>
      </c>
      <c r="D454" s="1353">
        <f t="shared" si="49"/>
        <v>0</v>
      </c>
      <c r="E454" s="1353">
        <f t="shared" si="49"/>
        <v>0</v>
      </c>
      <c r="F454" s="1353">
        <f t="shared" si="49"/>
        <v>0</v>
      </c>
      <c r="G454" s="1353">
        <f t="shared" si="49"/>
        <v>0</v>
      </c>
      <c r="H454" s="1353">
        <f t="shared" si="49"/>
        <v>2</v>
      </c>
      <c r="I454" s="1353">
        <f t="shared" si="49"/>
        <v>0</v>
      </c>
      <c r="J454" s="1353">
        <f t="shared" si="49"/>
        <v>1</v>
      </c>
      <c r="K454" s="1353">
        <f t="shared" si="49"/>
        <v>0</v>
      </c>
      <c r="L454" s="1353">
        <f t="shared" si="49"/>
        <v>0</v>
      </c>
      <c r="M454" s="1353">
        <f t="shared" si="49"/>
        <v>0</v>
      </c>
      <c r="N454" s="1353">
        <f t="shared" si="49"/>
        <v>0</v>
      </c>
      <c r="O454" s="1353">
        <f t="shared" si="49"/>
        <v>0</v>
      </c>
      <c r="P454" s="1353">
        <f t="shared" si="49"/>
        <v>0</v>
      </c>
      <c r="Q454" s="1353">
        <f t="shared" si="49"/>
        <v>0</v>
      </c>
      <c r="R454" s="1353">
        <f t="shared" si="49"/>
        <v>0</v>
      </c>
      <c r="S454" s="1353">
        <f t="shared" si="47"/>
        <v>0</v>
      </c>
      <c r="T454" s="1353">
        <f t="shared" si="47"/>
        <v>0</v>
      </c>
      <c r="U454" s="1353">
        <f t="shared" si="47"/>
        <v>0</v>
      </c>
      <c r="V454" s="1353">
        <f t="shared" si="47"/>
        <v>0</v>
      </c>
      <c r="W454" s="1353">
        <f t="shared" si="47"/>
        <v>0</v>
      </c>
      <c r="X454" s="1353">
        <f t="shared" si="47"/>
        <v>0</v>
      </c>
      <c r="Y454" s="1353">
        <f t="shared" si="47"/>
        <v>0</v>
      </c>
      <c r="Z454" s="1353">
        <f t="shared" si="47"/>
        <v>0</v>
      </c>
      <c r="AA454" s="1353">
        <f t="shared" si="47"/>
        <v>0</v>
      </c>
      <c r="AB454" s="1353">
        <f t="shared" si="47"/>
        <v>0</v>
      </c>
      <c r="AC454" s="1353">
        <f t="shared" si="47"/>
        <v>0</v>
      </c>
      <c r="AD454" s="1353">
        <f t="shared" si="47"/>
        <v>0</v>
      </c>
      <c r="AE454" s="1353">
        <f t="shared" si="47"/>
        <v>0</v>
      </c>
      <c r="AF454" s="1353">
        <f t="shared" si="47"/>
        <v>0</v>
      </c>
      <c r="AG454" s="1353">
        <f t="shared" si="47"/>
        <v>0</v>
      </c>
      <c r="AH454" s="1358">
        <f t="shared" si="48"/>
        <v>3</v>
      </c>
      <c r="AI454" s="1363"/>
    </row>
    <row r="455" ht="18" spans="1:35">
      <c r="A455" s="1338">
        <v>3</v>
      </c>
      <c r="B455" s="1339" t="s">
        <v>41</v>
      </c>
      <c r="C455" s="1353">
        <f t="shared" si="49"/>
        <v>0</v>
      </c>
      <c r="D455" s="1353">
        <f t="shared" si="47"/>
        <v>0</v>
      </c>
      <c r="E455" s="1353">
        <f t="shared" si="47"/>
        <v>0</v>
      </c>
      <c r="F455" s="1353">
        <f t="shared" si="47"/>
        <v>0</v>
      </c>
      <c r="G455" s="1353">
        <f t="shared" si="47"/>
        <v>0</v>
      </c>
      <c r="H455" s="1353">
        <f t="shared" si="47"/>
        <v>0</v>
      </c>
      <c r="I455" s="1353">
        <f t="shared" si="47"/>
        <v>2</v>
      </c>
      <c r="J455" s="1353">
        <f t="shared" si="47"/>
        <v>0</v>
      </c>
      <c r="K455" s="1353">
        <f t="shared" si="47"/>
        <v>0</v>
      </c>
      <c r="L455" s="1353">
        <f t="shared" si="47"/>
        <v>0</v>
      </c>
      <c r="M455" s="1353">
        <f t="shared" si="47"/>
        <v>0</v>
      </c>
      <c r="N455" s="1353">
        <f t="shared" si="47"/>
        <v>0</v>
      </c>
      <c r="O455" s="1353">
        <f t="shared" si="47"/>
        <v>0</v>
      </c>
      <c r="P455" s="1353">
        <f t="shared" si="47"/>
        <v>0</v>
      </c>
      <c r="Q455" s="1353">
        <f t="shared" si="47"/>
        <v>0</v>
      </c>
      <c r="R455" s="1353">
        <f t="shared" si="47"/>
        <v>0</v>
      </c>
      <c r="S455" s="1353">
        <f t="shared" si="47"/>
        <v>0</v>
      </c>
      <c r="T455" s="1353">
        <f t="shared" si="47"/>
        <v>0</v>
      </c>
      <c r="U455" s="1353">
        <f t="shared" si="47"/>
        <v>0</v>
      </c>
      <c r="V455" s="1353">
        <f t="shared" si="47"/>
        <v>0</v>
      </c>
      <c r="W455" s="1353">
        <f t="shared" si="47"/>
        <v>0</v>
      </c>
      <c r="X455" s="1353">
        <f t="shared" si="47"/>
        <v>0</v>
      </c>
      <c r="Y455" s="1353">
        <f t="shared" si="47"/>
        <v>0</v>
      </c>
      <c r="Z455" s="1353">
        <f t="shared" si="47"/>
        <v>0</v>
      </c>
      <c r="AA455" s="1353">
        <f t="shared" si="47"/>
        <v>0</v>
      </c>
      <c r="AB455" s="1353">
        <f t="shared" si="47"/>
        <v>0</v>
      </c>
      <c r="AC455" s="1353">
        <f t="shared" si="47"/>
        <v>0</v>
      </c>
      <c r="AD455" s="1353">
        <f t="shared" si="47"/>
        <v>0</v>
      </c>
      <c r="AE455" s="1353">
        <f t="shared" si="47"/>
        <v>0</v>
      </c>
      <c r="AF455" s="1353">
        <f t="shared" si="47"/>
        <v>0</v>
      </c>
      <c r="AG455" s="1353">
        <f t="shared" si="47"/>
        <v>0</v>
      </c>
      <c r="AH455" s="1358">
        <f t="shared" si="48"/>
        <v>2</v>
      </c>
      <c r="AI455" s="1363"/>
    </row>
    <row r="456" ht="18" spans="1:35">
      <c r="A456" s="1338">
        <v>4</v>
      </c>
      <c r="B456" s="1339" t="s">
        <v>42</v>
      </c>
      <c r="C456" s="1353">
        <f t="shared" si="49"/>
        <v>0</v>
      </c>
      <c r="D456" s="1353">
        <f t="shared" si="47"/>
        <v>0</v>
      </c>
      <c r="E456" s="1353">
        <f t="shared" si="47"/>
        <v>0</v>
      </c>
      <c r="F456" s="1353">
        <f t="shared" si="47"/>
        <v>0</v>
      </c>
      <c r="G456" s="1353">
        <f t="shared" si="47"/>
        <v>0</v>
      </c>
      <c r="H456" s="1353">
        <f t="shared" si="47"/>
        <v>1</v>
      </c>
      <c r="I456" s="1353">
        <f t="shared" si="47"/>
        <v>0</v>
      </c>
      <c r="J456" s="1353">
        <f t="shared" si="47"/>
        <v>2</v>
      </c>
      <c r="K456" s="1353">
        <f t="shared" si="47"/>
        <v>0</v>
      </c>
      <c r="L456" s="1353">
        <f t="shared" si="47"/>
        <v>0</v>
      </c>
      <c r="M456" s="1353">
        <f t="shared" si="47"/>
        <v>0</v>
      </c>
      <c r="N456" s="1353">
        <f t="shared" si="47"/>
        <v>0</v>
      </c>
      <c r="O456" s="1353">
        <f t="shared" si="47"/>
        <v>0</v>
      </c>
      <c r="P456" s="1353">
        <f t="shared" si="47"/>
        <v>0</v>
      </c>
      <c r="Q456" s="1353">
        <f t="shared" si="47"/>
        <v>0</v>
      </c>
      <c r="R456" s="1353">
        <f t="shared" si="47"/>
        <v>0</v>
      </c>
      <c r="S456" s="1353">
        <f t="shared" si="47"/>
        <v>0</v>
      </c>
      <c r="T456" s="1353">
        <f t="shared" si="47"/>
        <v>0</v>
      </c>
      <c r="U456" s="1353">
        <f t="shared" si="47"/>
        <v>0</v>
      </c>
      <c r="V456" s="1353">
        <f t="shared" si="47"/>
        <v>0</v>
      </c>
      <c r="W456" s="1353">
        <f t="shared" si="47"/>
        <v>0</v>
      </c>
      <c r="X456" s="1353">
        <f t="shared" si="47"/>
        <v>0</v>
      </c>
      <c r="Y456" s="1353">
        <f t="shared" si="47"/>
        <v>0</v>
      </c>
      <c r="Z456" s="1353">
        <f t="shared" si="47"/>
        <v>0</v>
      </c>
      <c r="AA456" s="1353">
        <f t="shared" si="47"/>
        <v>1</v>
      </c>
      <c r="AB456" s="1353">
        <f t="shared" si="47"/>
        <v>0</v>
      </c>
      <c r="AC456" s="1353">
        <f t="shared" si="47"/>
        <v>1</v>
      </c>
      <c r="AD456" s="1353">
        <f t="shared" si="47"/>
        <v>0</v>
      </c>
      <c r="AE456" s="1353">
        <f t="shared" si="47"/>
        <v>0</v>
      </c>
      <c r="AF456" s="1353">
        <f t="shared" si="47"/>
        <v>0</v>
      </c>
      <c r="AG456" s="1353">
        <f t="shared" si="47"/>
        <v>1</v>
      </c>
      <c r="AH456" s="1358">
        <f t="shared" si="48"/>
        <v>6</v>
      </c>
      <c r="AI456" s="1363"/>
    </row>
    <row r="457" ht="18" spans="1:35">
      <c r="A457" s="1338">
        <v>5</v>
      </c>
      <c r="B457" s="1339" t="s">
        <v>43</v>
      </c>
      <c r="C457" s="1353">
        <f t="shared" si="49"/>
        <v>0</v>
      </c>
      <c r="D457" s="1353">
        <f t="shared" si="47"/>
        <v>0</v>
      </c>
      <c r="E457" s="1353">
        <f t="shared" si="47"/>
        <v>0</v>
      </c>
      <c r="F457" s="1353">
        <f t="shared" si="47"/>
        <v>0</v>
      </c>
      <c r="G457" s="1353">
        <f t="shared" si="47"/>
        <v>0</v>
      </c>
      <c r="H457" s="1353">
        <f t="shared" si="47"/>
        <v>2</v>
      </c>
      <c r="I457" s="1353">
        <f t="shared" si="47"/>
        <v>1</v>
      </c>
      <c r="J457" s="1353">
        <f t="shared" si="47"/>
        <v>1</v>
      </c>
      <c r="K457" s="1353">
        <f t="shared" si="47"/>
        <v>0</v>
      </c>
      <c r="L457" s="1353">
        <f t="shared" si="47"/>
        <v>0</v>
      </c>
      <c r="M457" s="1353">
        <f t="shared" si="47"/>
        <v>0</v>
      </c>
      <c r="N457" s="1353">
        <f t="shared" si="47"/>
        <v>0</v>
      </c>
      <c r="O457" s="1353">
        <f t="shared" si="47"/>
        <v>0</v>
      </c>
      <c r="P457" s="1353">
        <f t="shared" si="47"/>
        <v>0</v>
      </c>
      <c r="Q457" s="1353">
        <f t="shared" si="47"/>
        <v>0</v>
      </c>
      <c r="R457" s="1353">
        <f t="shared" si="47"/>
        <v>0</v>
      </c>
      <c r="S457" s="1353">
        <f t="shared" si="47"/>
        <v>0</v>
      </c>
      <c r="T457" s="1353">
        <f t="shared" si="47"/>
        <v>0</v>
      </c>
      <c r="U457" s="1353">
        <f t="shared" si="47"/>
        <v>0</v>
      </c>
      <c r="V457" s="1353">
        <f t="shared" si="47"/>
        <v>0</v>
      </c>
      <c r="W457" s="1353">
        <f t="shared" si="47"/>
        <v>0</v>
      </c>
      <c r="X457" s="1353">
        <f t="shared" si="47"/>
        <v>0</v>
      </c>
      <c r="Y457" s="1353">
        <f t="shared" si="47"/>
        <v>0</v>
      </c>
      <c r="Z457" s="1353">
        <f t="shared" si="47"/>
        <v>0</v>
      </c>
      <c r="AA457" s="1353">
        <f t="shared" si="47"/>
        <v>1</v>
      </c>
      <c r="AB457" s="1353">
        <f t="shared" si="47"/>
        <v>0</v>
      </c>
      <c r="AC457" s="1353">
        <f t="shared" si="47"/>
        <v>0</v>
      </c>
      <c r="AD457" s="1353">
        <f t="shared" si="47"/>
        <v>0</v>
      </c>
      <c r="AE457" s="1353">
        <f t="shared" si="47"/>
        <v>0</v>
      </c>
      <c r="AF457" s="1353">
        <f t="shared" si="47"/>
        <v>0</v>
      </c>
      <c r="AG457" s="1353">
        <f t="shared" si="47"/>
        <v>0</v>
      </c>
      <c r="AH457" s="1358">
        <f t="shared" si="48"/>
        <v>5</v>
      </c>
      <c r="AI457" s="1363"/>
    </row>
    <row r="458" ht="18" spans="1:35">
      <c r="A458" s="1338">
        <v>6</v>
      </c>
      <c r="B458" s="1339" t="s">
        <v>44</v>
      </c>
      <c r="C458" s="1353">
        <f t="shared" si="49"/>
        <v>0</v>
      </c>
      <c r="D458" s="1353">
        <f t="shared" si="47"/>
        <v>0</v>
      </c>
      <c r="E458" s="1353">
        <f t="shared" si="47"/>
        <v>0</v>
      </c>
      <c r="F458" s="1353">
        <f t="shared" si="47"/>
        <v>0</v>
      </c>
      <c r="G458" s="1353">
        <f t="shared" si="47"/>
        <v>0</v>
      </c>
      <c r="H458" s="1353">
        <f t="shared" si="47"/>
        <v>0</v>
      </c>
      <c r="I458" s="1353">
        <f t="shared" si="47"/>
        <v>0</v>
      </c>
      <c r="J458" s="1353">
        <f t="shared" si="47"/>
        <v>0</v>
      </c>
      <c r="K458" s="1353">
        <f t="shared" si="47"/>
        <v>0</v>
      </c>
      <c r="L458" s="1353">
        <f t="shared" si="47"/>
        <v>0</v>
      </c>
      <c r="M458" s="1353">
        <f t="shared" si="47"/>
        <v>0</v>
      </c>
      <c r="N458" s="1353">
        <f t="shared" si="47"/>
        <v>0</v>
      </c>
      <c r="O458" s="1353">
        <f t="shared" si="47"/>
        <v>0</v>
      </c>
      <c r="P458" s="1353">
        <f t="shared" si="47"/>
        <v>0</v>
      </c>
      <c r="Q458" s="1353">
        <f t="shared" si="47"/>
        <v>0</v>
      </c>
      <c r="R458" s="1353">
        <f t="shared" si="47"/>
        <v>0</v>
      </c>
      <c r="S458" s="1353">
        <f t="shared" si="47"/>
        <v>0</v>
      </c>
      <c r="T458" s="1353">
        <f t="shared" si="47"/>
        <v>0</v>
      </c>
      <c r="U458" s="1353">
        <f t="shared" si="47"/>
        <v>0</v>
      </c>
      <c r="V458" s="1353">
        <f t="shared" si="47"/>
        <v>0</v>
      </c>
      <c r="W458" s="1353">
        <f t="shared" si="47"/>
        <v>0</v>
      </c>
      <c r="X458" s="1353">
        <f t="shared" si="47"/>
        <v>0</v>
      </c>
      <c r="Y458" s="1353">
        <f t="shared" si="47"/>
        <v>0</v>
      </c>
      <c r="Z458" s="1353">
        <f t="shared" si="47"/>
        <v>0</v>
      </c>
      <c r="AA458" s="1353">
        <f t="shared" si="47"/>
        <v>0</v>
      </c>
      <c r="AB458" s="1353">
        <f t="shared" si="47"/>
        <v>0</v>
      </c>
      <c r="AC458" s="1353">
        <f t="shared" si="47"/>
        <v>0</v>
      </c>
      <c r="AD458" s="1353">
        <f t="shared" si="47"/>
        <v>0</v>
      </c>
      <c r="AE458" s="1353">
        <f t="shared" si="47"/>
        <v>0</v>
      </c>
      <c r="AF458" s="1353">
        <f t="shared" si="47"/>
        <v>0</v>
      </c>
      <c r="AG458" s="1353">
        <f t="shared" si="47"/>
        <v>0</v>
      </c>
      <c r="AH458" s="1358">
        <f t="shared" si="48"/>
        <v>0</v>
      </c>
      <c r="AI458" s="1363"/>
    </row>
    <row r="459" ht="18" spans="1:35">
      <c r="A459" s="1338">
        <v>7</v>
      </c>
      <c r="B459" s="1339" t="s">
        <v>45</v>
      </c>
      <c r="C459" s="1353">
        <f t="shared" si="49"/>
        <v>0</v>
      </c>
      <c r="D459" s="1353">
        <f t="shared" si="47"/>
        <v>0</v>
      </c>
      <c r="E459" s="1353">
        <f t="shared" si="47"/>
        <v>0</v>
      </c>
      <c r="F459" s="1353">
        <f t="shared" si="47"/>
        <v>0</v>
      </c>
      <c r="G459" s="1353">
        <f t="shared" si="47"/>
        <v>0</v>
      </c>
      <c r="H459" s="1353">
        <f t="shared" si="47"/>
        <v>2</v>
      </c>
      <c r="I459" s="1353">
        <f t="shared" si="47"/>
        <v>0</v>
      </c>
      <c r="J459" s="1353">
        <f t="shared" si="47"/>
        <v>0</v>
      </c>
      <c r="K459" s="1353">
        <f t="shared" si="47"/>
        <v>0</v>
      </c>
      <c r="L459" s="1353">
        <f t="shared" si="47"/>
        <v>0</v>
      </c>
      <c r="M459" s="1353">
        <f t="shared" si="47"/>
        <v>0</v>
      </c>
      <c r="N459" s="1353">
        <f t="shared" si="47"/>
        <v>0</v>
      </c>
      <c r="O459" s="1353">
        <f t="shared" si="47"/>
        <v>0</v>
      </c>
      <c r="P459" s="1353">
        <f t="shared" si="47"/>
        <v>0</v>
      </c>
      <c r="Q459" s="1353">
        <f t="shared" si="47"/>
        <v>0</v>
      </c>
      <c r="R459" s="1353">
        <f t="shared" si="47"/>
        <v>0</v>
      </c>
      <c r="S459" s="1353">
        <f t="shared" si="47"/>
        <v>0</v>
      </c>
      <c r="T459" s="1353">
        <f t="shared" si="47"/>
        <v>0</v>
      </c>
      <c r="U459" s="1353">
        <f t="shared" si="47"/>
        <v>0</v>
      </c>
      <c r="V459" s="1353">
        <f t="shared" si="47"/>
        <v>0</v>
      </c>
      <c r="W459" s="1353">
        <f t="shared" si="47"/>
        <v>0</v>
      </c>
      <c r="X459" s="1353">
        <f t="shared" si="47"/>
        <v>0</v>
      </c>
      <c r="Y459" s="1353">
        <f t="shared" si="47"/>
        <v>0</v>
      </c>
      <c r="Z459" s="1353">
        <f t="shared" si="47"/>
        <v>0</v>
      </c>
      <c r="AA459" s="1353">
        <f t="shared" si="47"/>
        <v>1</v>
      </c>
      <c r="AB459" s="1353">
        <f t="shared" si="47"/>
        <v>0</v>
      </c>
      <c r="AC459" s="1353">
        <f t="shared" si="47"/>
        <v>0</v>
      </c>
      <c r="AD459" s="1353">
        <f t="shared" si="47"/>
        <v>0</v>
      </c>
      <c r="AE459" s="1353">
        <f t="shared" si="47"/>
        <v>0</v>
      </c>
      <c r="AF459" s="1353">
        <f t="shared" si="47"/>
        <v>0</v>
      </c>
      <c r="AG459" s="1353">
        <f t="shared" si="47"/>
        <v>0</v>
      </c>
      <c r="AH459" s="1358">
        <f t="shared" si="48"/>
        <v>3</v>
      </c>
      <c r="AI459" s="1363"/>
    </row>
    <row r="460" ht="18" spans="1:35">
      <c r="A460" s="1338">
        <v>8</v>
      </c>
      <c r="B460" s="1339" t="s">
        <v>46</v>
      </c>
      <c r="C460" s="1353">
        <f t="shared" si="49"/>
        <v>0</v>
      </c>
      <c r="D460" s="1353">
        <f t="shared" si="47"/>
        <v>0</v>
      </c>
      <c r="E460" s="1353">
        <f t="shared" si="47"/>
        <v>0</v>
      </c>
      <c r="F460" s="1353">
        <f t="shared" si="47"/>
        <v>0</v>
      </c>
      <c r="G460" s="1353">
        <f t="shared" si="47"/>
        <v>0</v>
      </c>
      <c r="H460" s="1353">
        <f t="shared" si="47"/>
        <v>0</v>
      </c>
      <c r="I460" s="1353">
        <f t="shared" si="47"/>
        <v>1</v>
      </c>
      <c r="J460" s="1353">
        <f t="shared" si="47"/>
        <v>0</v>
      </c>
      <c r="K460" s="1353">
        <f t="shared" si="47"/>
        <v>0</v>
      </c>
      <c r="L460" s="1353">
        <f t="shared" si="47"/>
        <v>0</v>
      </c>
      <c r="M460" s="1353">
        <f t="shared" si="47"/>
        <v>0</v>
      </c>
      <c r="N460" s="1353">
        <f t="shared" si="47"/>
        <v>0</v>
      </c>
      <c r="O460" s="1353">
        <f t="shared" si="47"/>
        <v>0</v>
      </c>
      <c r="P460" s="1353">
        <f t="shared" si="47"/>
        <v>0</v>
      </c>
      <c r="Q460" s="1353">
        <f t="shared" si="47"/>
        <v>0</v>
      </c>
      <c r="R460" s="1353">
        <f t="shared" si="47"/>
        <v>0</v>
      </c>
      <c r="S460" s="1353">
        <f t="shared" si="47"/>
        <v>0</v>
      </c>
      <c r="T460" s="1353">
        <f t="shared" si="47"/>
        <v>0</v>
      </c>
      <c r="U460" s="1353">
        <f t="shared" si="47"/>
        <v>0</v>
      </c>
      <c r="V460" s="1353">
        <f t="shared" si="47"/>
        <v>0</v>
      </c>
      <c r="W460" s="1353">
        <f t="shared" si="47"/>
        <v>0</v>
      </c>
      <c r="X460" s="1353">
        <f t="shared" si="47"/>
        <v>0</v>
      </c>
      <c r="Y460" s="1353">
        <f t="shared" si="47"/>
        <v>0</v>
      </c>
      <c r="Z460" s="1353">
        <f t="shared" si="47"/>
        <v>0</v>
      </c>
      <c r="AA460" s="1353">
        <f t="shared" si="47"/>
        <v>0</v>
      </c>
      <c r="AB460" s="1353">
        <f t="shared" si="47"/>
        <v>0</v>
      </c>
      <c r="AC460" s="1353">
        <f t="shared" si="47"/>
        <v>0</v>
      </c>
      <c r="AD460" s="1353">
        <f t="shared" si="47"/>
        <v>0</v>
      </c>
      <c r="AE460" s="1353">
        <f t="shared" si="47"/>
        <v>0</v>
      </c>
      <c r="AF460" s="1353">
        <f t="shared" si="47"/>
        <v>0</v>
      </c>
      <c r="AG460" s="1353">
        <f t="shared" si="47"/>
        <v>0</v>
      </c>
      <c r="AH460" s="1358">
        <f t="shared" si="48"/>
        <v>1</v>
      </c>
      <c r="AI460" s="1363"/>
    </row>
    <row r="461" ht="18" spans="1:35">
      <c r="A461" s="1338">
        <v>9</v>
      </c>
      <c r="B461" s="1339" t="s">
        <v>47</v>
      </c>
      <c r="C461" s="1353">
        <f t="shared" si="49"/>
        <v>0</v>
      </c>
      <c r="D461" s="1353">
        <f t="shared" si="47"/>
        <v>0</v>
      </c>
      <c r="E461" s="1353">
        <f t="shared" si="47"/>
        <v>0</v>
      </c>
      <c r="F461" s="1353">
        <f t="shared" si="47"/>
        <v>0</v>
      </c>
      <c r="G461" s="1353">
        <f t="shared" si="47"/>
        <v>0</v>
      </c>
      <c r="H461" s="1353">
        <f t="shared" si="47"/>
        <v>1</v>
      </c>
      <c r="I461" s="1353">
        <f t="shared" si="47"/>
        <v>0</v>
      </c>
      <c r="J461" s="1353">
        <f t="shared" si="47"/>
        <v>0</v>
      </c>
      <c r="K461" s="1353">
        <f t="shared" si="47"/>
        <v>0</v>
      </c>
      <c r="L461" s="1353">
        <f t="shared" si="47"/>
        <v>0</v>
      </c>
      <c r="M461" s="1353">
        <f t="shared" si="47"/>
        <v>0</v>
      </c>
      <c r="N461" s="1353">
        <f t="shared" si="47"/>
        <v>0</v>
      </c>
      <c r="O461" s="1353">
        <f t="shared" si="47"/>
        <v>0</v>
      </c>
      <c r="P461" s="1353">
        <f t="shared" si="47"/>
        <v>0</v>
      </c>
      <c r="Q461" s="1353">
        <f t="shared" si="47"/>
        <v>0</v>
      </c>
      <c r="R461" s="1353">
        <f t="shared" si="47"/>
        <v>0</v>
      </c>
      <c r="S461" s="1353">
        <f t="shared" si="47"/>
        <v>0</v>
      </c>
      <c r="T461" s="1353">
        <f t="shared" si="47"/>
        <v>0</v>
      </c>
      <c r="U461" s="1353">
        <f t="shared" si="47"/>
        <v>0</v>
      </c>
      <c r="V461" s="1353">
        <f t="shared" si="47"/>
        <v>0</v>
      </c>
      <c r="W461" s="1353">
        <f t="shared" si="47"/>
        <v>0</v>
      </c>
      <c r="X461" s="1353">
        <f t="shared" si="47"/>
        <v>0</v>
      </c>
      <c r="Y461" s="1353">
        <f t="shared" si="47"/>
        <v>0</v>
      </c>
      <c r="Z461" s="1353">
        <f t="shared" si="47"/>
        <v>0</v>
      </c>
      <c r="AA461" s="1353">
        <f t="shared" si="47"/>
        <v>0</v>
      </c>
      <c r="AB461" s="1353">
        <f t="shared" si="47"/>
        <v>0</v>
      </c>
      <c r="AC461" s="1353">
        <f t="shared" si="47"/>
        <v>0</v>
      </c>
      <c r="AD461" s="1353">
        <f t="shared" si="47"/>
        <v>0</v>
      </c>
      <c r="AE461" s="1353">
        <f t="shared" si="47"/>
        <v>0</v>
      </c>
      <c r="AF461" s="1353">
        <f t="shared" si="47"/>
        <v>0</v>
      </c>
      <c r="AG461" s="1353">
        <f t="shared" si="47"/>
        <v>0</v>
      </c>
      <c r="AH461" s="1358">
        <f t="shared" si="48"/>
        <v>1</v>
      </c>
      <c r="AI461" s="1363"/>
    </row>
    <row r="462" ht="18" spans="1:35">
      <c r="A462" s="1338">
        <v>10</v>
      </c>
      <c r="B462" s="1339" t="s">
        <v>48</v>
      </c>
      <c r="C462" s="1353">
        <f t="shared" si="49"/>
        <v>0</v>
      </c>
      <c r="D462" s="1353">
        <f t="shared" ref="D462:AG469" si="50">D16+D50+D84+D118+D152+D186+D220+D258</f>
        <v>0</v>
      </c>
      <c r="E462" s="1353">
        <f t="shared" si="50"/>
        <v>0</v>
      </c>
      <c r="F462" s="1353">
        <f t="shared" si="50"/>
        <v>0</v>
      </c>
      <c r="G462" s="1353">
        <f t="shared" si="50"/>
        <v>0</v>
      </c>
      <c r="H462" s="1353">
        <f t="shared" si="50"/>
        <v>0</v>
      </c>
      <c r="I462" s="1353">
        <f t="shared" si="50"/>
        <v>0</v>
      </c>
      <c r="J462" s="1353">
        <f t="shared" si="50"/>
        <v>0</v>
      </c>
      <c r="K462" s="1353">
        <f t="shared" si="50"/>
        <v>0</v>
      </c>
      <c r="L462" s="1353">
        <f t="shared" si="50"/>
        <v>0</v>
      </c>
      <c r="M462" s="1353">
        <f t="shared" si="50"/>
        <v>0</v>
      </c>
      <c r="N462" s="1353">
        <f t="shared" si="50"/>
        <v>0</v>
      </c>
      <c r="O462" s="1353">
        <f t="shared" si="50"/>
        <v>0</v>
      </c>
      <c r="P462" s="1353">
        <f t="shared" si="50"/>
        <v>0</v>
      </c>
      <c r="Q462" s="1353">
        <f t="shared" si="50"/>
        <v>0</v>
      </c>
      <c r="R462" s="1353">
        <f t="shared" si="50"/>
        <v>0</v>
      </c>
      <c r="S462" s="1353">
        <f t="shared" si="50"/>
        <v>0</v>
      </c>
      <c r="T462" s="1353">
        <f t="shared" si="50"/>
        <v>0</v>
      </c>
      <c r="U462" s="1353">
        <f t="shared" si="50"/>
        <v>0</v>
      </c>
      <c r="V462" s="1353">
        <f t="shared" si="50"/>
        <v>0</v>
      </c>
      <c r="W462" s="1353">
        <f t="shared" si="50"/>
        <v>0</v>
      </c>
      <c r="X462" s="1353">
        <f t="shared" si="50"/>
        <v>0</v>
      </c>
      <c r="Y462" s="1353">
        <f t="shared" si="50"/>
        <v>0</v>
      </c>
      <c r="Z462" s="1353">
        <f t="shared" si="50"/>
        <v>0</v>
      </c>
      <c r="AA462" s="1353">
        <f t="shared" si="50"/>
        <v>0</v>
      </c>
      <c r="AB462" s="1353">
        <f t="shared" si="50"/>
        <v>0</v>
      </c>
      <c r="AC462" s="1353">
        <f t="shared" si="50"/>
        <v>0</v>
      </c>
      <c r="AD462" s="1353">
        <f t="shared" si="50"/>
        <v>0</v>
      </c>
      <c r="AE462" s="1353">
        <f t="shared" si="50"/>
        <v>0</v>
      </c>
      <c r="AF462" s="1353">
        <f t="shared" si="50"/>
        <v>0</v>
      </c>
      <c r="AG462" s="1353">
        <f t="shared" si="50"/>
        <v>0</v>
      </c>
      <c r="AH462" s="1358">
        <f t="shared" si="48"/>
        <v>0</v>
      </c>
      <c r="AI462" s="1363"/>
    </row>
    <row r="463" ht="18" spans="1:35">
      <c r="A463" s="1338">
        <v>11</v>
      </c>
      <c r="B463" s="1339" t="s">
        <v>49</v>
      </c>
      <c r="C463" s="1353">
        <f t="shared" si="49"/>
        <v>0</v>
      </c>
      <c r="D463" s="1353">
        <f t="shared" si="50"/>
        <v>0</v>
      </c>
      <c r="E463" s="1353">
        <f t="shared" si="50"/>
        <v>0</v>
      </c>
      <c r="F463" s="1353">
        <f t="shared" si="50"/>
        <v>0</v>
      </c>
      <c r="G463" s="1353">
        <f t="shared" si="50"/>
        <v>0</v>
      </c>
      <c r="H463" s="1353">
        <f t="shared" si="50"/>
        <v>0</v>
      </c>
      <c r="I463" s="1353">
        <f t="shared" si="50"/>
        <v>0</v>
      </c>
      <c r="J463" s="1353">
        <f t="shared" si="50"/>
        <v>0</v>
      </c>
      <c r="K463" s="1353">
        <f t="shared" si="50"/>
        <v>0</v>
      </c>
      <c r="L463" s="1353">
        <f t="shared" si="50"/>
        <v>0</v>
      </c>
      <c r="M463" s="1353">
        <f t="shared" si="50"/>
        <v>0</v>
      </c>
      <c r="N463" s="1353">
        <f t="shared" si="50"/>
        <v>0</v>
      </c>
      <c r="O463" s="1353">
        <f t="shared" si="50"/>
        <v>0</v>
      </c>
      <c r="P463" s="1353">
        <f t="shared" si="50"/>
        <v>0</v>
      </c>
      <c r="Q463" s="1353">
        <f t="shared" si="50"/>
        <v>0</v>
      </c>
      <c r="R463" s="1353">
        <f t="shared" si="50"/>
        <v>0</v>
      </c>
      <c r="S463" s="1353">
        <f t="shared" si="50"/>
        <v>0</v>
      </c>
      <c r="T463" s="1353">
        <f t="shared" si="50"/>
        <v>0</v>
      </c>
      <c r="U463" s="1353">
        <f t="shared" si="50"/>
        <v>0</v>
      </c>
      <c r="V463" s="1353">
        <f t="shared" si="50"/>
        <v>0</v>
      </c>
      <c r="W463" s="1353">
        <f t="shared" si="50"/>
        <v>0</v>
      </c>
      <c r="X463" s="1353">
        <f t="shared" si="50"/>
        <v>0</v>
      </c>
      <c r="Y463" s="1353">
        <f t="shared" si="50"/>
        <v>0</v>
      </c>
      <c r="Z463" s="1353">
        <f t="shared" si="50"/>
        <v>0</v>
      </c>
      <c r="AA463" s="1353">
        <f t="shared" si="50"/>
        <v>0</v>
      </c>
      <c r="AB463" s="1353">
        <f t="shared" si="50"/>
        <v>0</v>
      </c>
      <c r="AC463" s="1353">
        <f t="shared" si="50"/>
        <v>0</v>
      </c>
      <c r="AD463" s="1353">
        <f t="shared" si="50"/>
        <v>0</v>
      </c>
      <c r="AE463" s="1353">
        <f t="shared" si="50"/>
        <v>0</v>
      </c>
      <c r="AF463" s="1353">
        <f t="shared" si="50"/>
        <v>0</v>
      </c>
      <c r="AG463" s="1353">
        <f t="shared" si="50"/>
        <v>1</v>
      </c>
      <c r="AH463" s="1358">
        <f t="shared" si="48"/>
        <v>1</v>
      </c>
      <c r="AI463" s="1363"/>
    </row>
    <row r="464" ht="18" spans="1:35">
      <c r="A464" s="1338">
        <v>12</v>
      </c>
      <c r="B464" s="1339" t="s">
        <v>50</v>
      </c>
      <c r="C464" s="1353">
        <f t="shared" si="49"/>
        <v>0</v>
      </c>
      <c r="D464" s="1353">
        <f t="shared" si="50"/>
        <v>0</v>
      </c>
      <c r="E464" s="1353">
        <f t="shared" si="50"/>
        <v>0</v>
      </c>
      <c r="F464" s="1353">
        <f t="shared" si="50"/>
        <v>0</v>
      </c>
      <c r="G464" s="1353">
        <f t="shared" si="50"/>
        <v>0</v>
      </c>
      <c r="H464" s="1353">
        <f t="shared" si="50"/>
        <v>1</v>
      </c>
      <c r="I464" s="1353">
        <f t="shared" si="50"/>
        <v>0</v>
      </c>
      <c r="J464" s="1353">
        <f t="shared" si="50"/>
        <v>1</v>
      </c>
      <c r="K464" s="1353">
        <f t="shared" si="50"/>
        <v>0</v>
      </c>
      <c r="L464" s="1353">
        <f t="shared" si="50"/>
        <v>0</v>
      </c>
      <c r="M464" s="1353">
        <f t="shared" si="50"/>
        <v>0</v>
      </c>
      <c r="N464" s="1353">
        <f t="shared" si="50"/>
        <v>0</v>
      </c>
      <c r="O464" s="1353">
        <f t="shared" si="50"/>
        <v>0</v>
      </c>
      <c r="P464" s="1353">
        <f t="shared" si="50"/>
        <v>0</v>
      </c>
      <c r="Q464" s="1353">
        <f t="shared" si="50"/>
        <v>0</v>
      </c>
      <c r="R464" s="1353">
        <f t="shared" si="50"/>
        <v>0</v>
      </c>
      <c r="S464" s="1353">
        <f t="shared" si="50"/>
        <v>0</v>
      </c>
      <c r="T464" s="1353">
        <f t="shared" si="50"/>
        <v>0</v>
      </c>
      <c r="U464" s="1353">
        <f t="shared" si="50"/>
        <v>0</v>
      </c>
      <c r="V464" s="1353">
        <f t="shared" si="50"/>
        <v>0</v>
      </c>
      <c r="W464" s="1353">
        <f t="shared" si="50"/>
        <v>0</v>
      </c>
      <c r="X464" s="1353">
        <f t="shared" si="50"/>
        <v>0</v>
      </c>
      <c r="Y464" s="1353">
        <f t="shared" si="50"/>
        <v>0</v>
      </c>
      <c r="Z464" s="1353">
        <f t="shared" si="50"/>
        <v>0</v>
      </c>
      <c r="AA464" s="1353">
        <f t="shared" si="50"/>
        <v>0</v>
      </c>
      <c r="AB464" s="1353">
        <f t="shared" si="50"/>
        <v>0</v>
      </c>
      <c r="AC464" s="1353">
        <f t="shared" si="50"/>
        <v>0</v>
      </c>
      <c r="AD464" s="1353">
        <f t="shared" si="50"/>
        <v>0</v>
      </c>
      <c r="AE464" s="1353">
        <f t="shared" si="50"/>
        <v>0</v>
      </c>
      <c r="AF464" s="1353">
        <f t="shared" si="50"/>
        <v>0</v>
      </c>
      <c r="AG464" s="1353">
        <f t="shared" si="50"/>
        <v>0</v>
      </c>
      <c r="AH464" s="1358">
        <f t="shared" si="48"/>
        <v>2</v>
      </c>
      <c r="AI464" s="1363"/>
    </row>
    <row r="465" ht="18" spans="1:35">
      <c r="A465" s="1338">
        <v>13</v>
      </c>
      <c r="B465" s="1339" t="s">
        <v>51</v>
      </c>
      <c r="C465" s="1353">
        <f t="shared" si="49"/>
        <v>0</v>
      </c>
      <c r="D465" s="1353">
        <f t="shared" si="50"/>
        <v>0</v>
      </c>
      <c r="E465" s="1353">
        <f t="shared" si="50"/>
        <v>0</v>
      </c>
      <c r="F465" s="1353">
        <f t="shared" si="50"/>
        <v>0</v>
      </c>
      <c r="G465" s="1353">
        <f t="shared" si="50"/>
        <v>0</v>
      </c>
      <c r="H465" s="1353">
        <f t="shared" si="50"/>
        <v>0</v>
      </c>
      <c r="I465" s="1353">
        <f t="shared" si="50"/>
        <v>0</v>
      </c>
      <c r="J465" s="1353">
        <f t="shared" si="50"/>
        <v>1</v>
      </c>
      <c r="K465" s="1353">
        <f t="shared" si="50"/>
        <v>0</v>
      </c>
      <c r="L465" s="1353">
        <f t="shared" si="50"/>
        <v>0</v>
      </c>
      <c r="M465" s="1353">
        <f t="shared" si="50"/>
        <v>0</v>
      </c>
      <c r="N465" s="1353">
        <f t="shared" si="50"/>
        <v>0</v>
      </c>
      <c r="O465" s="1353">
        <f t="shared" si="50"/>
        <v>0</v>
      </c>
      <c r="P465" s="1353">
        <f t="shared" si="50"/>
        <v>0</v>
      </c>
      <c r="Q465" s="1353">
        <f t="shared" si="50"/>
        <v>0</v>
      </c>
      <c r="R465" s="1353">
        <f t="shared" si="50"/>
        <v>0</v>
      </c>
      <c r="S465" s="1353">
        <f t="shared" si="50"/>
        <v>0</v>
      </c>
      <c r="T465" s="1353">
        <f t="shared" si="50"/>
        <v>0</v>
      </c>
      <c r="U465" s="1353">
        <f t="shared" si="50"/>
        <v>0</v>
      </c>
      <c r="V465" s="1353">
        <f t="shared" si="50"/>
        <v>0</v>
      </c>
      <c r="W465" s="1353">
        <f t="shared" si="50"/>
        <v>0</v>
      </c>
      <c r="X465" s="1353">
        <f t="shared" si="50"/>
        <v>0</v>
      </c>
      <c r="Y465" s="1353">
        <f t="shared" si="50"/>
        <v>0</v>
      </c>
      <c r="Z465" s="1353">
        <f t="shared" si="50"/>
        <v>0</v>
      </c>
      <c r="AA465" s="1353">
        <f t="shared" si="50"/>
        <v>1</v>
      </c>
      <c r="AB465" s="1353">
        <f t="shared" si="50"/>
        <v>0</v>
      </c>
      <c r="AC465" s="1353">
        <f t="shared" si="50"/>
        <v>0</v>
      </c>
      <c r="AD465" s="1353">
        <f t="shared" si="50"/>
        <v>0</v>
      </c>
      <c r="AE465" s="1353">
        <f t="shared" si="50"/>
        <v>0</v>
      </c>
      <c r="AF465" s="1353">
        <f t="shared" si="50"/>
        <v>0</v>
      </c>
      <c r="AG465" s="1353">
        <f t="shared" si="50"/>
        <v>0</v>
      </c>
      <c r="AH465" s="1358">
        <f t="shared" si="48"/>
        <v>2</v>
      </c>
      <c r="AI465" s="1363"/>
    </row>
    <row r="466" ht="18" spans="1:35">
      <c r="A466" s="1338">
        <v>14</v>
      </c>
      <c r="B466" s="1339" t="s">
        <v>52</v>
      </c>
      <c r="C466" s="1353">
        <f t="shared" si="49"/>
        <v>0</v>
      </c>
      <c r="D466" s="1353">
        <f t="shared" si="50"/>
        <v>0</v>
      </c>
      <c r="E466" s="1353">
        <f t="shared" si="50"/>
        <v>0</v>
      </c>
      <c r="F466" s="1353">
        <f t="shared" si="50"/>
        <v>0</v>
      </c>
      <c r="G466" s="1353">
        <f t="shared" si="50"/>
        <v>0</v>
      </c>
      <c r="H466" s="1353">
        <f t="shared" si="50"/>
        <v>1</v>
      </c>
      <c r="I466" s="1353">
        <f t="shared" si="50"/>
        <v>3</v>
      </c>
      <c r="J466" s="1353">
        <f t="shared" si="50"/>
        <v>1</v>
      </c>
      <c r="K466" s="1353">
        <f t="shared" si="50"/>
        <v>0</v>
      </c>
      <c r="L466" s="1353">
        <f t="shared" si="50"/>
        <v>0</v>
      </c>
      <c r="M466" s="1353">
        <f t="shared" si="50"/>
        <v>0</v>
      </c>
      <c r="N466" s="1353">
        <f t="shared" si="50"/>
        <v>0</v>
      </c>
      <c r="O466" s="1353">
        <f t="shared" si="50"/>
        <v>0</v>
      </c>
      <c r="P466" s="1353">
        <f t="shared" si="50"/>
        <v>0</v>
      </c>
      <c r="Q466" s="1353">
        <f t="shared" si="50"/>
        <v>0</v>
      </c>
      <c r="R466" s="1353">
        <f t="shared" si="50"/>
        <v>0</v>
      </c>
      <c r="S466" s="1353">
        <f t="shared" si="50"/>
        <v>0</v>
      </c>
      <c r="T466" s="1353">
        <f t="shared" si="50"/>
        <v>0</v>
      </c>
      <c r="U466" s="1353">
        <f t="shared" si="50"/>
        <v>0</v>
      </c>
      <c r="V466" s="1353">
        <f t="shared" si="50"/>
        <v>0</v>
      </c>
      <c r="W466" s="1353">
        <f t="shared" si="50"/>
        <v>0</v>
      </c>
      <c r="X466" s="1353">
        <f t="shared" si="50"/>
        <v>0</v>
      </c>
      <c r="Y466" s="1353">
        <f t="shared" si="50"/>
        <v>0</v>
      </c>
      <c r="Z466" s="1353">
        <f t="shared" si="50"/>
        <v>0</v>
      </c>
      <c r="AA466" s="1353">
        <f t="shared" si="50"/>
        <v>1</v>
      </c>
      <c r="AB466" s="1353">
        <f t="shared" si="50"/>
        <v>0</v>
      </c>
      <c r="AC466" s="1353">
        <f t="shared" si="50"/>
        <v>0</v>
      </c>
      <c r="AD466" s="1353">
        <f t="shared" si="50"/>
        <v>0</v>
      </c>
      <c r="AE466" s="1353">
        <f t="shared" si="50"/>
        <v>0</v>
      </c>
      <c r="AF466" s="1353">
        <f t="shared" si="50"/>
        <v>0</v>
      </c>
      <c r="AG466" s="1353">
        <f t="shared" si="50"/>
        <v>0</v>
      </c>
      <c r="AH466" s="1358">
        <f t="shared" si="48"/>
        <v>6</v>
      </c>
      <c r="AI466" s="1363"/>
    </row>
    <row r="467" ht="18" spans="1:35">
      <c r="A467" s="1338">
        <v>15</v>
      </c>
      <c r="B467" s="1339" t="s">
        <v>53</v>
      </c>
      <c r="C467" s="1353">
        <f t="shared" si="49"/>
        <v>0</v>
      </c>
      <c r="D467" s="1353">
        <f t="shared" si="50"/>
        <v>0</v>
      </c>
      <c r="E467" s="1353">
        <f t="shared" si="50"/>
        <v>0</v>
      </c>
      <c r="F467" s="1353">
        <f t="shared" si="50"/>
        <v>0</v>
      </c>
      <c r="G467" s="1353">
        <f t="shared" si="50"/>
        <v>0</v>
      </c>
      <c r="H467" s="1353">
        <f t="shared" si="50"/>
        <v>0</v>
      </c>
      <c r="I467" s="1353">
        <f t="shared" si="50"/>
        <v>0</v>
      </c>
      <c r="J467" s="1353">
        <f t="shared" si="50"/>
        <v>0</v>
      </c>
      <c r="K467" s="1353">
        <f t="shared" si="50"/>
        <v>0</v>
      </c>
      <c r="L467" s="1353">
        <f t="shared" si="50"/>
        <v>0</v>
      </c>
      <c r="M467" s="1353">
        <f t="shared" si="50"/>
        <v>0</v>
      </c>
      <c r="N467" s="1353">
        <f t="shared" si="50"/>
        <v>0</v>
      </c>
      <c r="O467" s="1353">
        <f t="shared" si="50"/>
        <v>0</v>
      </c>
      <c r="P467" s="1353">
        <f t="shared" si="50"/>
        <v>0</v>
      </c>
      <c r="Q467" s="1353">
        <f t="shared" si="50"/>
        <v>0</v>
      </c>
      <c r="R467" s="1353">
        <f t="shared" si="50"/>
        <v>0</v>
      </c>
      <c r="S467" s="1353">
        <f t="shared" si="50"/>
        <v>0</v>
      </c>
      <c r="T467" s="1353">
        <f t="shared" si="50"/>
        <v>0</v>
      </c>
      <c r="U467" s="1353">
        <f t="shared" si="50"/>
        <v>0</v>
      </c>
      <c r="V467" s="1353">
        <f t="shared" si="50"/>
        <v>0</v>
      </c>
      <c r="W467" s="1353">
        <f t="shared" si="50"/>
        <v>0</v>
      </c>
      <c r="X467" s="1353">
        <f t="shared" si="50"/>
        <v>0</v>
      </c>
      <c r="Y467" s="1353">
        <f t="shared" si="50"/>
        <v>0</v>
      </c>
      <c r="Z467" s="1353">
        <f t="shared" si="50"/>
        <v>0</v>
      </c>
      <c r="AA467" s="1353">
        <f t="shared" si="50"/>
        <v>0</v>
      </c>
      <c r="AB467" s="1353">
        <f t="shared" si="50"/>
        <v>0</v>
      </c>
      <c r="AC467" s="1353">
        <f t="shared" si="50"/>
        <v>0</v>
      </c>
      <c r="AD467" s="1353">
        <f t="shared" si="50"/>
        <v>0</v>
      </c>
      <c r="AE467" s="1353">
        <f t="shared" si="50"/>
        <v>0</v>
      </c>
      <c r="AF467" s="1353">
        <f t="shared" si="50"/>
        <v>0</v>
      </c>
      <c r="AG467" s="1353">
        <f t="shared" si="50"/>
        <v>0</v>
      </c>
      <c r="AH467" s="1358">
        <f t="shared" si="48"/>
        <v>0</v>
      </c>
      <c r="AI467" s="1363"/>
    </row>
    <row r="468" ht="18" spans="1:35">
      <c r="A468" s="1341">
        <v>16</v>
      </c>
      <c r="B468" s="1339" t="s">
        <v>54</v>
      </c>
      <c r="C468" s="1353">
        <f t="shared" si="49"/>
        <v>0</v>
      </c>
      <c r="D468" s="1353">
        <f t="shared" si="50"/>
        <v>0</v>
      </c>
      <c r="E468" s="1353">
        <f t="shared" si="50"/>
        <v>0</v>
      </c>
      <c r="F468" s="1353">
        <f t="shared" si="50"/>
        <v>0</v>
      </c>
      <c r="G468" s="1353">
        <f t="shared" si="50"/>
        <v>0</v>
      </c>
      <c r="H468" s="1353">
        <f t="shared" si="50"/>
        <v>1</v>
      </c>
      <c r="I468" s="1353">
        <f t="shared" si="50"/>
        <v>0</v>
      </c>
      <c r="J468" s="1353">
        <f t="shared" si="50"/>
        <v>0</v>
      </c>
      <c r="K468" s="1353">
        <f t="shared" si="50"/>
        <v>0</v>
      </c>
      <c r="L468" s="1353">
        <f t="shared" si="50"/>
        <v>0</v>
      </c>
      <c r="M468" s="1353">
        <f t="shared" si="50"/>
        <v>0</v>
      </c>
      <c r="N468" s="1353">
        <f t="shared" si="50"/>
        <v>0</v>
      </c>
      <c r="O468" s="1353">
        <f t="shared" si="50"/>
        <v>0</v>
      </c>
      <c r="P468" s="1353">
        <f t="shared" si="50"/>
        <v>0</v>
      </c>
      <c r="Q468" s="1353">
        <f t="shared" si="50"/>
        <v>0</v>
      </c>
      <c r="R468" s="1353">
        <f t="shared" si="50"/>
        <v>0</v>
      </c>
      <c r="S468" s="1353">
        <f t="shared" si="50"/>
        <v>0</v>
      </c>
      <c r="T468" s="1353">
        <f t="shared" si="50"/>
        <v>0</v>
      </c>
      <c r="U468" s="1353">
        <f t="shared" si="50"/>
        <v>0</v>
      </c>
      <c r="V468" s="1353">
        <f t="shared" si="50"/>
        <v>0</v>
      </c>
      <c r="W468" s="1353">
        <f t="shared" si="50"/>
        <v>0</v>
      </c>
      <c r="X468" s="1353">
        <f t="shared" si="50"/>
        <v>0</v>
      </c>
      <c r="Y468" s="1353">
        <f t="shared" si="50"/>
        <v>0</v>
      </c>
      <c r="Z468" s="1353">
        <f t="shared" si="50"/>
        <v>0</v>
      </c>
      <c r="AA468" s="1353">
        <f t="shared" si="50"/>
        <v>0</v>
      </c>
      <c r="AB468" s="1353">
        <f t="shared" si="50"/>
        <v>0</v>
      </c>
      <c r="AC468" s="1353">
        <f t="shared" si="50"/>
        <v>0</v>
      </c>
      <c r="AD468" s="1353">
        <f t="shared" si="50"/>
        <v>0</v>
      </c>
      <c r="AE468" s="1353">
        <f t="shared" si="50"/>
        <v>0</v>
      </c>
      <c r="AF468" s="1353">
        <f t="shared" si="50"/>
        <v>0</v>
      </c>
      <c r="AG468" s="1353">
        <f t="shared" si="50"/>
        <v>1</v>
      </c>
      <c r="AH468" s="1358">
        <f t="shared" si="48"/>
        <v>2</v>
      </c>
      <c r="AI468" s="1364"/>
    </row>
    <row r="469" ht="18.75" spans="1:35">
      <c r="A469" s="1341">
        <v>17</v>
      </c>
      <c r="B469" s="1342" t="s">
        <v>55</v>
      </c>
      <c r="C469" s="1353">
        <f t="shared" si="49"/>
        <v>0</v>
      </c>
      <c r="D469" s="1353">
        <f t="shared" si="50"/>
        <v>0</v>
      </c>
      <c r="E469" s="1353">
        <f t="shared" si="50"/>
        <v>0</v>
      </c>
      <c r="F469" s="1353">
        <f t="shared" si="50"/>
        <v>0</v>
      </c>
      <c r="G469" s="1353">
        <f t="shared" si="50"/>
        <v>0</v>
      </c>
      <c r="H469" s="1353">
        <f t="shared" si="50"/>
        <v>0</v>
      </c>
      <c r="I469" s="1353">
        <f t="shared" si="50"/>
        <v>1</v>
      </c>
      <c r="J469" s="1353">
        <f t="shared" si="50"/>
        <v>0</v>
      </c>
      <c r="K469" s="1353">
        <f t="shared" si="50"/>
        <v>0</v>
      </c>
      <c r="L469" s="1353">
        <f t="shared" si="50"/>
        <v>0</v>
      </c>
      <c r="M469" s="1353">
        <f t="shared" si="50"/>
        <v>0</v>
      </c>
      <c r="N469" s="1353">
        <f t="shared" si="50"/>
        <v>0</v>
      </c>
      <c r="O469" s="1353">
        <f t="shared" si="50"/>
        <v>0</v>
      </c>
      <c r="P469" s="1353">
        <f t="shared" si="50"/>
        <v>0</v>
      </c>
      <c r="Q469" s="1353">
        <f t="shared" si="50"/>
        <v>0</v>
      </c>
      <c r="R469" s="1353">
        <f t="shared" si="50"/>
        <v>0</v>
      </c>
      <c r="S469" s="1353">
        <f t="shared" si="50"/>
        <v>0</v>
      </c>
      <c r="T469" s="1353">
        <f t="shared" si="50"/>
        <v>0</v>
      </c>
      <c r="U469" s="1353">
        <f t="shared" si="50"/>
        <v>0</v>
      </c>
      <c r="V469" s="1353">
        <f t="shared" si="50"/>
        <v>0</v>
      </c>
      <c r="W469" s="1353">
        <f t="shared" si="50"/>
        <v>0</v>
      </c>
      <c r="X469" s="1353">
        <f t="shared" si="50"/>
        <v>0</v>
      </c>
      <c r="Y469" s="1353">
        <f t="shared" si="50"/>
        <v>0</v>
      </c>
      <c r="Z469" s="1353">
        <f t="shared" si="50"/>
        <v>0</v>
      </c>
      <c r="AA469" s="1353">
        <f t="shared" si="50"/>
        <v>0</v>
      </c>
      <c r="AB469" s="1353">
        <f t="shared" si="50"/>
        <v>0</v>
      </c>
      <c r="AC469" s="1353">
        <f t="shared" si="50"/>
        <v>0</v>
      </c>
      <c r="AD469" s="1353">
        <f t="shared" si="50"/>
        <v>0</v>
      </c>
      <c r="AE469" s="1353">
        <f t="shared" si="50"/>
        <v>0</v>
      </c>
      <c r="AF469" s="1353">
        <f t="shared" si="50"/>
        <v>0</v>
      </c>
      <c r="AG469" s="1353">
        <f t="shared" si="50"/>
        <v>0</v>
      </c>
      <c r="AH469" s="1365">
        <f t="shared" si="48"/>
        <v>1</v>
      </c>
      <c r="AI469" s="1366"/>
    </row>
    <row r="470" ht="19.5" spans="1:35">
      <c r="A470" s="1345" t="s">
        <v>57</v>
      </c>
      <c r="B470" s="1346"/>
      <c r="C470" s="1370">
        <f>SUM(C453:C469)</f>
        <v>0</v>
      </c>
      <c r="D470" s="1370">
        <f t="shared" ref="D470:AI470" si="51">SUM(D453:D469)</f>
        <v>0</v>
      </c>
      <c r="E470" s="1370">
        <f t="shared" si="51"/>
        <v>0</v>
      </c>
      <c r="F470" s="1370">
        <f t="shared" si="51"/>
        <v>0</v>
      </c>
      <c r="G470" s="1370">
        <f t="shared" si="51"/>
        <v>0</v>
      </c>
      <c r="H470" s="1347">
        <f t="shared" si="51"/>
        <v>15</v>
      </c>
      <c r="I470" s="1347">
        <f t="shared" si="51"/>
        <v>10</v>
      </c>
      <c r="J470" s="1347">
        <f t="shared" si="51"/>
        <v>10</v>
      </c>
      <c r="K470" s="1347">
        <f t="shared" si="51"/>
        <v>0</v>
      </c>
      <c r="L470" s="1347">
        <f t="shared" si="51"/>
        <v>0</v>
      </c>
      <c r="M470" s="1347">
        <f t="shared" si="51"/>
        <v>0</v>
      </c>
      <c r="N470" s="1347">
        <f t="shared" si="51"/>
        <v>0</v>
      </c>
      <c r="O470" s="1347">
        <f t="shared" si="51"/>
        <v>0</v>
      </c>
      <c r="P470" s="1347">
        <f t="shared" si="51"/>
        <v>0</v>
      </c>
      <c r="Q470" s="1347">
        <f t="shared" si="51"/>
        <v>0</v>
      </c>
      <c r="R470" s="1347">
        <f t="shared" si="51"/>
        <v>0</v>
      </c>
      <c r="S470" s="1347">
        <f t="shared" si="51"/>
        <v>0</v>
      </c>
      <c r="T470" s="1347">
        <f t="shared" si="51"/>
        <v>0</v>
      </c>
      <c r="U470" s="1347">
        <f t="shared" si="51"/>
        <v>0</v>
      </c>
      <c r="V470" s="1347">
        <f t="shared" si="51"/>
        <v>1</v>
      </c>
      <c r="W470" s="1347">
        <f t="shared" si="51"/>
        <v>0</v>
      </c>
      <c r="X470" s="1347">
        <f t="shared" si="51"/>
        <v>0</v>
      </c>
      <c r="Y470" s="1347">
        <f t="shared" si="51"/>
        <v>0</v>
      </c>
      <c r="Z470" s="1347">
        <f t="shared" si="51"/>
        <v>0</v>
      </c>
      <c r="AA470" s="1347">
        <f t="shared" si="51"/>
        <v>7</v>
      </c>
      <c r="AB470" s="1347">
        <f t="shared" si="51"/>
        <v>0</v>
      </c>
      <c r="AC470" s="1347">
        <f t="shared" si="51"/>
        <v>1</v>
      </c>
      <c r="AD470" s="1347">
        <f t="shared" si="51"/>
        <v>0</v>
      </c>
      <c r="AE470" s="1347">
        <f t="shared" si="51"/>
        <v>0</v>
      </c>
      <c r="AF470" s="1347">
        <f t="shared" si="51"/>
        <v>0</v>
      </c>
      <c r="AG470" s="1347">
        <f t="shared" si="51"/>
        <v>3</v>
      </c>
      <c r="AH470" s="1347">
        <f t="shared" si="51"/>
        <v>47</v>
      </c>
      <c r="AI470" s="1360">
        <f t="shared" si="51"/>
        <v>0</v>
      </c>
    </row>
    <row r="471" spans="1:35">
      <c r="A471" s="1348"/>
      <c r="B471" s="1335"/>
      <c r="C471" s="1349"/>
      <c r="D471" s="1349"/>
      <c r="E471" s="1349"/>
      <c r="F471" s="1349"/>
      <c r="G471" s="1349"/>
      <c r="H471" s="1349"/>
      <c r="I471" s="1349"/>
      <c r="J471" s="1349"/>
      <c r="K471" s="1349"/>
      <c r="L471" s="1349"/>
      <c r="M471" s="1349"/>
      <c r="N471" s="1349"/>
      <c r="O471" s="1349"/>
      <c r="P471" s="1349"/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  <c r="AA471" s="1349"/>
      <c r="AB471" s="1349"/>
      <c r="AC471" s="1349"/>
      <c r="AD471" s="1349"/>
      <c r="AE471" s="1349"/>
      <c r="AF471" s="1349"/>
      <c r="AG471" s="1349"/>
      <c r="AH471" s="1349"/>
      <c r="AI471" s="1361"/>
    </row>
    <row r="472" ht="15" spans="1:35">
      <c r="A472" s="1350"/>
      <c r="B472" s="1165"/>
      <c r="C472" s="887" t="s">
        <v>58</v>
      </c>
      <c r="D472" s="887"/>
      <c r="E472" s="887"/>
      <c r="F472" s="887"/>
      <c r="G472" s="887"/>
      <c r="H472" s="887"/>
      <c r="I472" s="887"/>
      <c r="J472" s="887"/>
      <c r="K472" s="887"/>
      <c r="X472" s="1165"/>
      <c r="Y472" s="862" t="s">
        <v>109</v>
      </c>
      <c r="Z472" s="1148"/>
      <c r="AA472" s="1148"/>
      <c r="AB472" s="1148"/>
      <c r="AC472" s="1148"/>
      <c r="AD472" s="1148"/>
      <c r="AE472" s="1148"/>
      <c r="AF472" s="1148"/>
      <c r="AG472" s="1148"/>
      <c r="AH472" s="1148"/>
      <c r="AI472" s="1148"/>
    </row>
    <row r="473" ht="15.75" spans="1:35">
      <c r="A473" s="1350"/>
      <c r="B473" s="1165"/>
      <c r="C473" s="909" t="str">
        <f>C164</f>
        <v>Ketua Pengadilan Tinggi Agama Padang,</v>
      </c>
      <c r="D473" s="909"/>
      <c r="E473" s="909"/>
      <c r="F473" s="909"/>
      <c r="G473" s="909"/>
      <c r="H473" s="909"/>
      <c r="I473" s="909"/>
      <c r="J473" s="909"/>
      <c r="K473" s="909"/>
      <c r="L473" s="908"/>
      <c r="M473" s="908"/>
      <c r="N473" s="908"/>
      <c r="O473" s="908"/>
      <c r="P473" s="908"/>
      <c r="Q473" s="908"/>
      <c r="R473" s="908"/>
      <c r="S473" s="908"/>
      <c r="T473" s="908"/>
      <c r="U473" s="908"/>
      <c r="V473" s="908"/>
      <c r="W473" s="908"/>
      <c r="X473" s="908"/>
      <c r="Y473" s="890" t="s">
        <v>61</v>
      </c>
      <c r="Z473" s="1095"/>
      <c r="AA473" s="1095"/>
      <c r="AB473" s="1095"/>
      <c r="AC473" s="1095"/>
      <c r="AD473" s="1095"/>
      <c r="AE473" s="1095"/>
      <c r="AF473" s="1095"/>
      <c r="AG473" s="1095"/>
      <c r="AH473" s="1095"/>
      <c r="AI473" s="1095"/>
    </row>
    <row r="474" ht="15.75" spans="3:35">
      <c r="C474" s="909"/>
      <c r="D474" s="887"/>
      <c r="E474" s="887"/>
      <c r="F474" s="887"/>
      <c r="G474" s="887"/>
      <c r="H474" s="887"/>
      <c r="I474" s="887"/>
      <c r="J474" s="887"/>
      <c r="K474" s="887"/>
      <c r="L474" s="908"/>
      <c r="M474" s="908"/>
      <c r="N474" s="908"/>
      <c r="O474" s="908"/>
      <c r="P474" s="908"/>
      <c r="Q474" s="908"/>
      <c r="R474" s="908"/>
      <c r="S474" s="908"/>
      <c r="T474" s="908"/>
      <c r="U474" s="908"/>
      <c r="V474" s="908"/>
      <c r="W474" s="908"/>
      <c r="X474" s="908"/>
      <c r="Y474" s="1095"/>
      <c r="Z474" s="1095"/>
      <c r="AA474" s="1095"/>
      <c r="AB474" s="1095"/>
      <c r="AC474" s="1095"/>
      <c r="AD474" s="1095"/>
      <c r="AE474" s="1095"/>
      <c r="AF474" s="1095"/>
      <c r="AG474" s="1095"/>
      <c r="AH474" s="1095"/>
      <c r="AI474" s="1095"/>
    </row>
    <row r="475" ht="15.75" spans="3:35">
      <c r="C475" s="909"/>
      <c r="D475" s="887"/>
      <c r="E475" s="887"/>
      <c r="F475" s="887"/>
      <c r="G475" s="887"/>
      <c r="H475" s="887"/>
      <c r="I475" s="887"/>
      <c r="J475" s="887"/>
      <c r="K475" s="887"/>
      <c r="L475" s="908"/>
      <c r="M475" s="908"/>
      <c r="N475" s="908"/>
      <c r="O475" s="908"/>
      <c r="P475" s="908"/>
      <c r="Q475" s="908"/>
      <c r="R475" s="908"/>
      <c r="S475" s="908"/>
      <c r="T475" s="908"/>
      <c r="U475" s="908"/>
      <c r="V475" s="908"/>
      <c r="W475" s="908"/>
      <c r="X475" s="908"/>
      <c r="Y475" s="1095"/>
      <c r="Z475" s="1095"/>
      <c r="AA475" s="1095"/>
      <c r="AB475" s="1095"/>
      <c r="AC475" s="1095"/>
      <c r="AD475" s="1095"/>
      <c r="AE475" s="1095"/>
      <c r="AF475" s="1095"/>
      <c r="AG475" s="1095"/>
      <c r="AH475" s="1095"/>
      <c r="AI475" s="1095"/>
    </row>
    <row r="476" ht="15.75" spans="3:35">
      <c r="C476" s="909"/>
      <c r="D476" s="887"/>
      <c r="E476" s="887"/>
      <c r="F476" s="887"/>
      <c r="G476" s="887"/>
      <c r="H476" s="887"/>
      <c r="I476" s="887"/>
      <c r="J476" s="887"/>
      <c r="K476" s="887"/>
      <c r="L476" s="908"/>
      <c r="M476" s="908"/>
      <c r="N476" s="908"/>
      <c r="O476" s="908"/>
      <c r="P476" s="908"/>
      <c r="Q476" s="908"/>
      <c r="R476" s="908"/>
      <c r="S476" s="908"/>
      <c r="T476" s="908"/>
      <c r="U476" s="908"/>
      <c r="V476" s="908"/>
      <c r="W476" s="908"/>
      <c r="X476" s="908"/>
      <c r="Y476" s="1095"/>
      <c r="Z476" s="1095"/>
      <c r="AA476" s="1095"/>
      <c r="AB476" s="1095"/>
      <c r="AC476" s="1095"/>
      <c r="AD476" s="1095"/>
      <c r="AE476" s="1095"/>
      <c r="AF476" s="1095"/>
      <c r="AG476" s="1095"/>
      <c r="AH476" s="1095"/>
      <c r="AI476" s="1095"/>
    </row>
    <row r="477" ht="20.25" spans="3:35">
      <c r="C477" s="909" t="s">
        <v>110</v>
      </c>
      <c r="D477" s="876"/>
      <c r="E477" s="876"/>
      <c r="F477" s="876"/>
      <c r="G477" s="876"/>
      <c r="H477" s="876"/>
      <c r="I477" s="876"/>
      <c r="J477" s="876"/>
      <c r="K477" s="876"/>
      <c r="L477" s="1354"/>
      <c r="M477" s="1354"/>
      <c r="N477" s="1354"/>
      <c r="O477" s="1354"/>
      <c r="P477" s="1354"/>
      <c r="Q477" s="1354"/>
      <c r="R477" s="1354"/>
      <c r="S477" s="1354"/>
      <c r="T477" s="1354"/>
      <c r="U477" s="1354"/>
      <c r="V477" s="1354"/>
      <c r="W477" s="1354"/>
      <c r="X477" s="1354"/>
      <c r="Y477" s="1194" t="s">
        <v>111</v>
      </c>
      <c r="Z477" s="1166"/>
      <c r="AA477" s="1166"/>
      <c r="AB477" s="1166"/>
      <c r="AC477" s="1166"/>
      <c r="AD477" s="1166"/>
      <c r="AE477" s="1166"/>
      <c r="AF477" s="1166"/>
      <c r="AG477" s="1194"/>
      <c r="AH477" s="1194"/>
      <c r="AI477" s="1095"/>
    </row>
    <row r="478" ht="15.75" spans="3:35">
      <c r="C478" s="909" t="s">
        <v>112</v>
      </c>
      <c r="D478" s="1352"/>
      <c r="E478" s="1352"/>
      <c r="F478" s="1352"/>
      <c r="G478" s="1352"/>
      <c r="H478" s="1352"/>
      <c r="I478" s="1352"/>
      <c r="J478" s="1352"/>
      <c r="K478" s="1352"/>
      <c r="L478" s="908"/>
      <c r="M478" s="908"/>
      <c r="N478" s="908"/>
      <c r="O478" s="908"/>
      <c r="P478" s="908"/>
      <c r="Q478" s="908"/>
      <c r="R478" s="908"/>
      <c r="S478" s="908"/>
      <c r="T478" s="908"/>
      <c r="U478" s="908"/>
      <c r="V478" s="908"/>
      <c r="W478" s="908"/>
      <c r="X478" s="908"/>
      <c r="Y478" s="1046" t="s">
        <v>113</v>
      </c>
      <c r="Z478" s="1095"/>
      <c r="AA478" s="1095"/>
      <c r="AB478" s="1095"/>
      <c r="AC478" s="1095"/>
      <c r="AD478" s="1095"/>
      <c r="AE478" s="1095"/>
      <c r="AF478" s="1095"/>
      <c r="AG478" s="1095"/>
      <c r="AH478" s="1095"/>
      <c r="AI478" s="1095"/>
    </row>
  </sheetData>
  <mergeCells count="224">
    <mergeCell ref="A1:AI1"/>
    <mergeCell ref="A2:AI2"/>
    <mergeCell ref="C4:Y4"/>
    <mergeCell ref="A25:B25"/>
    <mergeCell ref="A35:AI35"/>
    <mergeCell ref="A36:AI36"/>
    <mergeCell ref="C38:Y38"/>
    <mergeCell ref="A59:B59"/>
    <mergeCell ref="A69:AI69"/>
    <mergeCell ref="A70:AI70"/>
    <mergeCell ref="C72:Y72"/>
    <mergeCell ref="A93:B93"/>
    <mergeCell ref="A103:AI103"/>
    <mergeCell ref="A104:AI104"/>
    <mergeCell ref="C106:Y106"/>
    <mergeCell ref="A127:B127"/>
    <mergeCell ref="A137:AI137"/>
    <mergeCell ref="A138:AI138"/>
    <mergeCell ref="C140:Y140"/>
    <mergeCell ref="A161:B161"/>
    <mergeCell ref="A171:AI171"/>
    <mergeCell ref="A172:AI172"/>
    <mergeCell ref="C174:Y174"/>
    <mergeCell ref="A195:B195"/>
    <mergeCell ref="A205:AI205"/>
    <mergeCell ref="A206:AI206"/>
    <mergeCell ref="C208:Y208"/>
    <mergeCell ref="A229:B229"/>
    <mergeCell ref="A243:AI243"/>
    <mergeCell ref="A244:AI244"/>
    <mergeCell ref="C246:Y246"/>
    <mergeCell ref="A267:B267"/>
    <mergeCell ref="A278:AI278"/>
    <mergeCell ref="A279:AI279"/>
    <mergeCell ref="C281:Y281"/>
    <mergeCell ref="A302:B302"/>
    <mergeCell ref="A313:AI313"/>
    <mergeCell ref="A314:AI314"/>
    <mergeCell ref="C316:Y316"/>
    <mergeCell ref="A337:B337"/>
    <mergeCell ref="A346:AI346"/>
    <mergeCell ref="A347:AI347"/>
    <mergeCell ref="C349:Y349"/>
    <mergeCell ref="A370:B370"/>
    <mergeCell ref="A379:AI379"/>
    <mergeCell ref="A380:AI380"/>
    <mergeCell ref="C382:Y382"/>
    <mergeCell ref="A403:B403"/>
    <mergeCell ref="A412:AI412"/>
    <mergeCell ref="A413:AI413"/>
    <mergeCell ref="C415:Y415"/>
    <mergeCell ref="A436:B436"/>
    <mergeCell ref="A447:AI447"/>
    <mergeCell ref="A448:AI448"/>
    <mergeCell ref="C450:Y450"/>
    <mergeCell ref="A470:B470"/>
    <mergeCell ref="A4:A5"/>
    <mergeCell ref="A38:A39"/>
    <mergeCell ref="A72:A73"/>
    <mergeCell ref="A106:A107"/>
    <mergeCell ref="A140:A141"/>
    <mergeCell ref="A174:A175"/>
    <mergeCell ref="A208:A209"/>
    <mergeCell ref="A246:A247"/>
    <mergeCell ref="A281:A282"/>
    <mergeCell ref="A316:A317"/>
    <mergeCell ref="A349:A350"/>
    <mergeCell ref="A382:A383"/>
    <mergeCell ref="A415:A416"/>
    <mergeCell ref="A450:A451"/>
    <mergeCell ref="B4:B5"/>
    <mergeCell ref="B38:B39"/>
    <mergeCell ref="B72:B73"/>
    <mergeCell ref="B106:B107"/>
    <mergeCell ref="B140:B141"/>
    <mergeCell ref="B174:B175"/>
    <mergeCell ref="B208:B209"/>
    <mergeCell ref="B246:B247"/>
    <mergeCell ref="B281:B282"/>
    <mergeCell ref="B316:B317"/>
    <mergeCell ref="B349:B350"/>
    <mergeCell ref="B382:B383"/>
    <mergeCell ref="B415:B416"/>
    <mergeCell ref="B450:B451"/>
    <mergeCell ref="Z4:Z5"/>
    <mergeCell ref="Z38:Z39"/>
    <mergeCell ref="Z72:Z73"/>
    <mergeCell ref="Z106:Z107"/>
    <mergeCell ref="Z140:Z141"/>
    <mergeCell ref="Z174:Z175"/>
    <mergeCell ref="Z208:Z209"/>
    <mergeCell ref="Z246:Z247"/>
    <mergeCell ref="Z281:Z282"/>
    <mergeCell ref="Z316:Z317"/>
    <mergeCell ref="Z349:Z350"/>
    <mergeCell ref="Z382:Z383"/>
    <mergeCell ref="Z415:Z416"/>
    <mergeCell ref="Z450:Z451"/>
    <mergeCell ref="AA4:AA5"/>
    <mergeCell ref="AA38:AA39"/>
    <mergeCell ref="AA72:AA73"/>
    <mergeCell ref="AA106:AA107"/>
    <mergeCell ref="AA140:AA141"/>
    <mergeCell ref="AA174:AA175"/>
    <mergeCell ref="AA208:AA209"/>
    <mergeCell ref="AA246:AA247"/>
    <mergeCell ref="AA281:AA282"/>
    <mergeCell ref="AA316:AA317"/>
    <mergeCell ref="AA349:AA350"/>
    <mergeCell ref="AA382:AA383"/>
    <mergeCell ref="AA415:AA416"/>
    <mergeCell ref="AA450:AA451"/>
    <mergeCell ref="AB4:AB5"/>
    <mergeCell ref="AB38:AB39"/>
    <mergeCell ref="AB72:AB73"/>
    <mergeCell ref="AB106:AB107"/>
    <mergeCell ref="AB140:AB141"/>
    <mergeCell ref="AB174:AB175"/>
    <mergeCell ref="AB208:AB209"/>
    <mergeCell ref="AB246:AB247"/>
    <mergeCell ref="AB281:AB282"/>
    <mergeCell ref="AB316:AB317"/>
    <mergeCell ref="AB349:AB350"/>
    <mergeCell ref="AB382:AB383"/>
    <mergeCell ref="AB415:AB416"/>
    <mergeCell ref="AB450:AB451"/>
    <mergeCell ref="AC4:AC5"/>
    <mergeCell ref="AC38:AC39"/>
    <mergeCell ref="AC72:AC73"/>
    <mergeCell ref="AC106:AC107"/>
    <mergeCell ref="AC140:AC141"/>
    <mergeCell ref="AC174:AC175"/>
    <mergeCell ref="AC208:AC209"/>
    <mergeCell ref="AC246:AC247"/>
    <mergeCell ref="AC281:AC282"/>
    <mergeCell ref="AC316:AC317"/>
    <mergeCell ref="AC349:AC350"/>
    <mergeCell ref="AC382:AC383"/>
    <mergeCell ref="AC415:AC416"/>
    <mergeCell ref="AC450:AC451"/>
    <mergeCell ref="AD4:AD5"/>
    <mergeCell ref="AD38:AD39"/>
    <mergeCell ref="AD72:AD73"/>
    <mergeCell ref="AD106:AD107"/>
    <mergeCell ref="AD140:AD141"/>
    <mergeCell ref="AD174:AD175"/>
    <mergeCell ref="AD208:AD209"/>
    <mergeCell ref="AD246:AD247"/>
    <mergeCell ref="AD281:AD282"/>
    <mergeCell ref="AD316:AD317"/>
    <mergeCell ref="AD349:AD350"/>
    <mergeCell ref="AD382:AD383"/>
    <mergeCell ref="AD415:AD416"/>
    <mergeCell ref="AD450:AD451"/>
    <mergeCell ref="AE4:AE5"/>
    <mergeCell ref="AE38:AE39"/>
    <mergeCell ref="AE72:AE73"/>
    <mergeCell ref="AE106:AE107"/>
    <mergeCell ref="AE140:AE141"/>
    <mergeCell ref="AE174:AE175"/>
    <mergeCell ref="AE208:AE209"/>
    <mergeCell ref="AE246:AE247"/>
    <mergeCell ref="AE281:AE282"/>
    <mergeCell ref="AE316:AE317"/>
    <mergeCell ref="AE349:AE350"/>
    <mergeCell ref="AE382:AE383"/>
    <mergeCell ref="AE415:AE416"/>
    <mergeCell ref="AE450:AE451"/>
    <mergeCell ref="AF4:AF5"/>
    <mergeCell ref="AF38:AF39"/>
    <mergeCell ref="AF72:AF73"/>
    <mergeCell ref="AF106:AF107"/>
    <mergeCell ref="AF140:AF141"/>
    <mergeCell ref="AF174:AF175"/>
    <mergeCell ref="AF208:AF209"/>
    <mergeCell ref="AF246:AF247"/>
    <mergeCell ref="AF281:AF282"/>
    <mergeCell ref="AF316:AF317"/>
    <mergeCell ref="AF349:AF350"/>
    <mergeCell ref="AF382:AF383"/>
    <mergeCell ref="AF415:AF416"/>
    <mergeCell ref="AF450:AF451"/>
    <mergeCell ref="AG4:AG5"/>
    <mergeCell ref="AG38:AG39"/>
    <mergeCell ref="AG72:AG73"/>
    <mergeCell ref="AG106:AG107"/>
    <mergeCell ref="AG140:AG141"/>
    <mergeCell ref="AG174:AG175"/>
    <mergeCell ref="AG208:AG209"/>
    <mergeCell ref="AG246:AG247"/>
    <mergeCell ref="AG281:AG282"/>
    <mergeCell ref="AG316:AG317"/>
    <mergeCell ref="AG349:AG350"/>
    <mergeCell ref="AG382:AG383"/>
    <mergeCell ref="AG415:AG416"/>
    <mergeCell ref="AG450:AG451"/>
    <mergeCell ref="AH4:AH5"/>
    <mergeCell ref="AH38:AH39"/>
    <mergeCell ref="AH72:AH73"/>
    <mergeCell ref="AH106:AH107"/>
    <mergeCell ref="AH140:AH141"/>
    <mergeCell ref="AH174:AH175"/>
    <mergeCell ref="AH208:AH209"/>
    <mergeCell ref="AH246:AH247"/>
    <mergeCell ref="AH281:AH282"/>
    <mergeCell ref="AH316:AH317"/>
    <mergeCell ref="AH349:AH350"/>
    <mergeCell ref="AH382:AH383"/>
    <mergeCell ref="AH415:AH416"/>
    <mergeCell ref="AH450:AH451"/>
    <mergeCell ref="AI4:AI5"/>
    <mergeCell ref="AI38:AI39"/>
    <mergeCell ref="AI72:AI73"/>
    <mergeCell ref="AI106:AI107"/>
    <mergeCell ref="AI140:AI141"/>
    <mergeCell ref="AI174:AI175"/>
    <mergeCell ref="AI208:AI209"/>
    <mergeCell ref="AI246:AI247"/>
    <mergeCell ref="AI281:AI282"/>
    <mergeCell ref="AI316:AI317"/>
    <mergeCell ref="AI349:AI350"/>
    <mergeCell ref="AI382:AI383"/>
    <mergeCell ref="AI415:AI416"/>
    <mergeCell ref="AI450:AI451"/>
  </mergeCells>
  <printOptions horizontalCentered="1" verticalCentered="1"/>
  <pageMargins left="0.62992125984252" right="0.393700787401575" top="0.511811023622047" bottom="0.511811023622047" header="0.31496062992126" footer="0.31496062992126"/>
  <pageSetup paperSize="9" scale="69" fitToHeight="0" orientation="landscape" verticalDpi="598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39"/>
  <sheetViews>
    <sheetView view="pageBreakPreview" zoomScale="85" zoomScaleNormal="90" topLeftCell="A288" workbookViewId="0">
      <selection activeCell="F301" sqref="F301"/>
    </sheetView>
  </sheetViews>
  <sheetFormatPr defaultColWidth="9.14285714285714" defaultRowHeight="15"/>
  <cols>
    <col min="1" max="1" width="6.71428571428571" style="362" customWidth="1"/>
    <col min="2" max="2" width="29.1428571428571" style="357" customWidth="1"/>
    <col min="3" max="3" width="16.2857142857143" style="357" customWidth="1"/>
    <col min="4" max="4" width="17.4285714285714" style="357" customWidth="1"/>
    <col min="5" max="5" width="18.2857142857143" style="357" customWidth="1"/>
    <col min="6" max="6" width="18" style="357" customWidth="1"/>
    <col min="7" max="7" width="16.7142857142857" style="357" customWidth="1"/>
    <col min="8" max="8" width="14.5714285714286" style="357" customWidth="1"/>
    <col min="9" max="9" width="10.8571428571429" style="357"/>
    <col min="10" max="10" width="12.1428571428571" style="357" customWidth="1"/>
    <col min="11" max="11" width="11.5714285714286" style="357" customWidth="1"/>
    <col min="12" max="12" width="13.8571428571429" style="357" customWidth="1"/>
    <col min="13" max="13" width="12.8571428571429" style="357"/>
    <col min="14" max="16384" width="9.14285714285714" style="357"/>
  </cols>
  <sheetData>
    <row r="1" ht="15.75" spans="1:10">
      <c r="A1" s="173" t="s">
        <v>356</v>
      </c>
      <c r="B1" s="173"/>
      <c r="C1" s="173"/>
      <c r="D1" s="173"/>
      <c r="E1" s="173"/>
      <c r="F1" s="173"/>
      <c r="G1" s="173"/>
      <c r="H1" s="173"/>
      <c r="J1" s="548"/>
    </row>
    <row r="2" ht="15.75" spans="1:10">
      <c r="A2" s="173" t="s">
        <v>357</v>
      </c>
      <c r="B2" s="173"/>
      <c r="C2" s="173"/>
      <c r="D2" s="173"/>
      <c r="E2" s="173"/>
      <c r="F2" s="173"/>
      <c r="G2" s="173"/>
      <c r="H2" s="173"/>
      <c r="J2" s="548"/>
    </row>
    <row r="3" ht="15.75" spans="1:10">
      <c r="A3" s="173" t="str">
        <f>RK8a!A3</f>
        <v>BULAN JANUARI TAHUN 2023</v>
      </c>
      <c r="B3" s="173"/>
      <c r="C3" s="173"/>
      <c r="D3" s="173"/>
      <c r="E3" s="173"/>
      <c r="F3" s="173"/>
      <c r="G3" s="173"/>
      <c r="H3" s="173"/>
      <c r="J3" s="548"/>
    </row>
    <row r="4" spans="2:10">
      <c r="B4" s="362"/>
      <c r="C4" s="362"/>
      <c r="D4" s="174"/>
      <c r="E4" s="362"/>
      <c r="F4" s="362"/>
      <c r="G4" s="362"/>
      <c r="H4" s="399" t="s">
        <v>358</v>
      </c>
      <c r="J4" s="548"/>
    </row>
    <row r="5" s="360" customFormat="1" ht="30" spans="1:10">
      <c r="A5" s="513" t="s">
        <v>181</v>
      </c>
      <c r="B5" s="513" t="s">
        <v>359</v>
      </c>
      <c r="C5" s="186" t="s">
        <v>346</v>
      </c>
      <c r="D5" s="186" t="s">
        <v>360</v>
      </c>
      <c r="E5" s="513" t="s">
        <v>342</v>
      </c>
      <c r="F5" s="513" t="s">
        <v>57</v>
      </c>
      <c r="G5" s="513" t="s">
        <v>172</v>
      </c>
      <c r="H5" s="513" t="s">
        <v>344</v>
      </c>
      <c r="J5" s="548"/>
    </row>
    <row r="6" s="362" customFormat="1" spans="1:10">
      <c r="A6" s="514">
        <v>1</v>
      </c>
      <c r="B6" s="514">
        <v>2</v>
      </c>
      <c r="C6" s="514">
        <v>3</v>
      </c>
      <c r="D6" s="514">
        <v>4</v>
      </c>
      <c r="E6" s="514">
        <v>5</v>
      </c>
      <c r="F6" s="514">
        <v>6</v>
      </c>
      <c r="G6" s="514">
        <v>7</v>
      </c>
      <c r="H6" s="514">
        <v>9</v>
      </c>
      <c r="I6" s="524"/>
      <c r="J6" s="548"/>
    </row>
    <row r="7" spans="1:10">
      <c r="A7" s="520">
        <v>1</v>
      </c>
      <c r="B7" s="416" t="s">
        <v>310</v>
      </c>
      <c r="C7" s="540">
        <v>52000000</v>
      </c>
      <c r="D7" s="540">
        <v>0</v>
      </c>
      <c r="E7" s="541">
        <v>0</v>
      </c>
      <c r="F7" s="540">
        <f>SUM(D7:E7)</f>
        <v>0</v>
      </c>
      <c r="G7" s="540">
        <f>IFERROR(C7-F7,"NE")</f>
        <v>52000000</v>
      </c>
      <c r="H7" s="542">
        <v>0</v>
      </c>
      <c r="J7" s="548">
        <f>H7</f>
        <v>0</v>
      </c>
    </row>
    <row r="8" spans="1:12">
      <c r="A8" s="520">
        <f t="shared" ref="A8:A23" si="0">1+A7</f>
        <v>2</v>
      </c>
      <c r="B8" s="380" t="s">
        <v>311</v>
      </c>
      <c r="C8" s="540">
        <v>12000000</v>
      </c>
      <c r="D8" s="540">
        <v>0</v>
      </c>
      <c r="E8" s="541">
        <v>680000</v>
      </c>
      <c r="F8" s="540">
        <f t="shared" ref="F8:F24" si="1">SUM(D8:E8)</f>
        <v>680000</v>
      </c>
      <c r="G8" s="540">
        <f t="shared" ref="G8:G24" si="2">IFERROR(C8-F8,"NE")</f>
        <v>11320000</v>
      </c>
      <c r="H8" s="542">
        <v>2</v>
      </c>
      <c r="J8" s="548">
        <f t="shared" ref="J8:J24" si="3">H8</f>
        <v>2</v>
      </c>
      <c r="L8" s="548"/>
    </row>
    <row r="9" spans="1:10">
      <c r="A9" s="520">
        <f t="shared" si="0"/>
        <v>3</v>
      </c>
      <c r="B9" s="380" t="s">
        <v>312</v>
      </c>
      <c r="C9" s="540">
        <v>15000000</v>
      </c>
      <c r="D9" s="540">
        <v>0</v>
      </c>
      <c r="E9" s="541">
        <v>0</v>
      </c>
      <c r="F9" s="540">
        <f t="shared" si="1"/>
        <v>0</v>
      </c>
      <c r="G9" s="540">
        <f t="shared" si="2"/>
        <v>15000000</v>
      </c>
      <c r="H9" s="542">
        <v>0</v>
      </c>
      <c r="J9" s="548">
        <f t="shared" si="3"/>
        <v>0</v>
      </c>
    </row>
    <row r="10" spans="1:10">
      <c r="A10" s="520">
        <f t="shared" si="0"/>
        <v>4</v>
      </c>
      <c r="B10" s="380" t="s">
        <v>313</v>
      </c>
      <c r="C10" s="540">
        <v>11060000</v>
      </c>
      <c r="D10" s="540">
        <v>0</v>
      </c>
      <c r="E10" s="541">
        <v>0</v>
      </c>
      <c r="F10" s="540">
        <f t="shared" si="1"/>
        <v>0</v>
      </c>
      <c r="G10" s="540">
        <f t="shared" si="2"/>
        <v>11060000</v>
      </c>
      <c r="H10" s="542">
        <v>0</v>
      </c>
      <c r="J10" s="548">
        <f t="shared" si="3"/>
        <v>0</v>
      </c>
    </row>
    <row r="11" spans="1:10">
      <c r="A11" s="520">
        <f t="shared" si="0"/>
        <v>5</v>
      </c>
      <c r="B11" s="416" t="s">
        <v>314</v>
      </c>
      <c r="C11" s="540">
        <v>15400000</v>
      </c>
      <c r="D11" s="540">
        <v>0</v>
      </c>
      <c r="E11" s="541">
        <v>0</v>
      </c>
      <c r="F11" s="540">
        <f t="shared" si="1"/>
        <v>0</v>
      </c>
      <c r="G11" s="540">
        <f t="shared" si="2"/>
        <v>15400000</v>
      </c>
      <c r="H11" s="542">
        <v>0</v>
      </c>
      <c r="J11" s="548">
        <f t="shared" si="3"/>
        <v>0</v>
      </c>
    </row>
    <row r="12" spans="1:10">
      <c r="A12" s="520">
        <f t="shared" si="0"/>
        <v>6</v>
      </c>
      <c r="B12" s="380" t="s">
        <v>315</v>
      </c>
      <c r="C12" s="540">
        <v>6000000</v>
      </c>
      <c r="D12" s="540">
        <v>0</v>
      </c>
      <c r="E12" s="541">
        <v>0</v>
      </c>
      <c r="F12" s="540">
        <f t="shared" si="1"/>
        <v>0</v>
      </c>
      <c r="G12" s="540">
        <f t="shared" si="2"/>
        <v>6000000</v>
      </c>
      <c r="H12" s="542">
        <v>0</v>
      </c>
      <c r="J12" s="548">
        <f t="shared" si="3"/>
        <v>0</v>
      </c>
    </row>
    <row r="13" spans="1:10">
      <c r="A13" s="520">
        <f t="shared" si="0"/>
        <v>7</v>
      </c>
      <c r="B13" s="380" t="s">
        <v>316</v>
      </c>
      <c r="C13" s="540">
        <v>22500000</v>
      </c>
      <c r="D13" s="540">
        <v>0</v>
      </c>
      <c r="E13" s="541">
        <v>0</v>
      </c>
      <c r="F13" s="540">
        <f t="shared" si="1"/>
        <v>0</v>
      </c>
      <c r="G13" s="540">
        <f t="shared" si="2"/>
        <v>22500000</v>
      </c>
      <c r="H13" s="542">
        <v>0</v>
      </c>
      <c r="J13" s="548">
        <f t="shared" si="3"/>
        <v>0</v>
      </c>
    </row>
    <row r="14" spans="1:10">
      <c r="A14" s="520">
        <f t="shared" si="0"/>
        <v>8</v>
      </c>
      <c r="B14" s="380" t="s">
        <v>317</v>
      </c>
      <c r="C14" s="540">
        <v>90000000</v>
      </c>
      <c r="D14" s="540">
        <v>0</v>
      </c>
      <c r="E14" s="541">
        <v>4950000</v>
      </c>
      <c r="F14" s="540">
        <f t="shared" si="1"/>
        <v>4950000</v>
      </c>
      <c r="G14" s="540">
        <f t="shared" si="2"/>
        <v>85050000</v>
      </c>
      <c r="H14" s="542">
        <v>16</v>
      </c>
      <c r="J14" s="548">
        <f t="shared" si="3"/>
        <v>16</v>
      </c>
    </row>
    <row r="15" spans="1:10">
      <c r="A15" s="520">
        <f t="shared" si="0"/>
        <v>9</v>
      </c>
      <c r="B15" s="380" t="s">
        <v>318</v>
      </c>
      <c r="C15" s="540">
        <v>12000000</v>
      </c>
      <c r="D15" s="540">
        <v>0</v>
      </c>
      <c r="E15" s="541">
        <v>900000</v>
      </c>
      <c r="F15" s="540">
        <f t="shared" si="1"/>
        <v>900000</v>
      </c>
      <c r="G15" s="540">
        <f t="shared" si="2"/>
        <v>11100000</v>
      </c>
      <c r="H15" s="542">
        <v>3</v>
      </c>
      <c r="J15" s="548">
        <f t="shared" si="3"/>
        <v>3</v>
      </c>
    </row>
    <row r="16" spans="1:12">
      <c r="A16" s="520">
        <f t="shared" si="0"/>
        <v>10</v>
      </c>
      <c r="B16" s="380" t="s">
        <v>319</v>
      </c>
      <c r="C16" s="540">
        <v>50000000</v>
      </c>
      <c r="D16" s="540">
        <v>0</v>
      </c>
      <c r="E16" s="541">
        <v>0</v>
      </c>
      <c r="F16" s="540">
        <f t="shared" si="1"/>
        <v>0</v>
      </c>
      <c r="G16" s="540">
        <f t="shared" si="2"/>
        <v>50000000</v>
      </c>
      <c r="H16" s="542">
        <v>0</v>
      </c>
      <c r="J16" s="548">
        <f t="shared" si="3"/>
        <v>0</v>
      </c>
      <c r="L16" s="423" t="e">
        <f>E16/H16</f>
        <v>#DIV/0!</v>
      </c>
    </row>
    <row r="17" spans="1:10">
      <c r="A17" s="520">
        <f t="shared" si="0"/>
        <v>11</v>
      </c>
      <c r="B17" s="380" t="s">
        <v>320</v>
      </c>
      <c r="C17" s="540">
        <v>15000000</v>
      </c>
      <c r="D17" s="540">
        <v>0</v>
      </c>
      <c r="E17" s="541">
        <v>0</v>
      </c>
      <c r="F17" s="540">
        <f t="shared" si="1"/>
        <v>0</v>
      </c>
      <c r="G17" s="540">
        <f t="shared" si="2"/>
        <v>15000000</v>
      </c>
      <c r="H17" s="542">
        <v>0</v>
      </c>
      <c r="J17" s="548">
        <f t="shared" si="3"/>
        <v>0</v>
      </c>
    </row>
    <row r="18" spans="1:10">
      <c r="A18" s="520">
        <f t="shared" si="0"/>
        <v>12</v>
      </c>
      <c r="B18" s="380" t="s">
        <v>321</v>
      </c>
      <c r="C18" s="540">
        <v>4500000</v>
      </c>
      <c r="D18" s="540">
        <v>0</v>
      </c>
      <c r="E18" s="541">
        <v>0</v>
      </c>
      <c r="F18" s="540">
        <f t="shared" si="1"/>
        <v>0</v>
      </c>
      <c r="G18" s="540">
        <f t="shared" si="2"/>
        <v>4500000</v>
      </c>
      <c r="H18" s="542">
        <v>0</v>
      </c>
      <c r="J18" s="548">
        <f t="shared" si="3"/>
        <v>0</v>
      </c>
    </row>
    <row r="19" spans="1:10">
      <c r="A19" s="520">
        <f t="shared" si="0"/>
        <v>13</v>
      </c>
      <c r="B19" s="380" t="s">
        <v>322</v>
      </c>
      <c r="C19" s="540">
        <v>8520000</v>
      </c>
      <c r="D19" s="540">
        <v>0</v>
      </c>
      <c r="E19" s="541">
        <v>0</v>
      </c>
      <c r="F19" s="540">
        <f t="shared" si="1"/>
        <v>0</v>
      </c>
      <c r="G19" s="540">
        <f t="shared" si="2"/>
        <v>8520000</v>
      </c>
      <c r="H19" s="542">
        <v>0</v>
      </c>
      <c r="J19" s="548">
        <f t="shared" si="3"/>
        <v>0</v>
      </c>
    </row>
    <row r="20" s="507" customFormat="1" spans="1:10">
      <c r="A20" s="543">
        <f t="shared" si="0"/>
        <v>14</v>
      </c>
      <c r="B20" s="193" t="s">
        <v>323</v>
      </c>
      <c r="C20" s="540">
        <v>27000000</v>
      </c>
      <c r="D20" s="540">
        <v>0</v>
      </c>
      <c r="E20" s="544">
        <v>0</v>
      </c>
      <c r="F20" s="540">
        <f t="shared" si="1"/>
        <v>0</v>
      </c>
      <c r="G20" s="540">
        <f t="shared" si="2"/>
        <v>27000000</v>
      </c>
      <c r="H20" s="542">
        <v>0</v>
      </c>
      <c r="J20" s="548">
        <f t="shared" si="3"/>
        <v>0</v>
      </c>
    </row>
    <row r="21" spans="1:10">
      <c r="A21" s="520">
        <f t="shared" si="0"/>
        <v>15</v>
      </c>
      <c r="B21" s="380" t="s">
        <v>324</v>
      </c>
      <c r="C21" s="540">
        <v>10500000</v>
      </c>
      <c r="D21" s="540">
        <v>0</v>
      </c>
      <c r="E21" s="541">
        <v>0</v>
      </c>
      <c r="F21" s="540">
        <f t="shared" si="1"/>
        <v>0</v>
      </c>
      <c r="G21" s="540">
        <f t="shared" si="2"/>
        <v>10500000</v>
      </c>
      <c r="H21" s="542">
        <v>0</v>
      </c>
      <c r="J21" s="548">
        <f t="shared" si="3"/>
        <v>0</v>
      </c>
    </row>
    <row r="22" spans="1:10">
      <c r="A22" s="520">
        <f t="shared" si="0"/>
        <v>16</v>
      </c>
      <c r="B22" s="380" t="s">
        <v>325</v>
      </c>
      <c r="C22" s="540">
        <v>7000000</v>
      </c>
      <c r="D22" s="540">
        <v>0</v>
      </c>
      <c r="E22" s="541">
        <v>0</v>
      </c>
      <c r="F22" s="540">
        <f t="shared" si="1"/>
        <v>0</v>
      </c>
      <c r="G22" s="540">
        <f t="shared" si="2"/>
        <v>7000000</v>
      </c>
      <c r="H22" s="542">
        <v>0</v>
      </c>
      <c r="J22" s="548">
        <f t="shared" si="3"/>
        <v>0</v>
      </c>
    </row>
    <row r="23" spans="1:10">
      <c r="A23" s="520">
        <f t="shared" si="0"/>
        <v>17</v>
      </c>
      <c r="B23" s="380" t="s">
        <v>326</v>
      </c>
      <c r="C23" s="540">
        <v>36000000</v>
      </c>
      <c r="D23" s="540">
        <v>0</v>
      </c>
      <c r="E23" s="541">
        <v>0</v>
      </c>
      <c r="F23" s="540">
        <f t="shared" si="1"/>
        <v>0</v>
      </c>
      <c r="G23" s="540">
        <f t="shared" si="2"/>
        <v>36000000</v>
      </c>
      <c r="H23" s="542">
        <v>0</v>
      </c>
      <c r="J23" s="548">
        <f t="shared" si="3"/>
        <v>0</v>
      </c>
    </row>
    <row r="24" spans="1:10">
      <c r="A24" s="520">
        <v>18</v>
      </c>
      <c r="B24" s="416" t="s">
        <v>327</v>
      </c>
      <c r="C24" s="540">
        <v>6375000</v>
      </c>
      <c r="D24" s="540">
        <v>0</v>
      </c>
      <c r="E24" s="540">
        <v>0</v>
      </c>
      <c r="F24" s="540">
        <f t="shared" si="1"/>
        <v>0</v>
      </c>
      <c r="G24" s="540">
        <f t="shared" si="2"/>
        <v>6375000</v>
      </c>
      <c r="H24" s="542">
        <v>0</v>
      </c>
      <c r="J24" s="548">
        <f t="shared" si="3"/>
        <v>0</v>
      </c>
    </row>
    <row r="25" spans="1:8">
      <c r="A25" s="520" t="s">
        <v>57</v>
      </c>
      <c r="B25" s="520"/>
      <c r="C25" s="540">
        <f t="shared" ref="C25:H25" si="4">SUM(C7:C24)</f>
        <v>400855000</v>
      </c>
      <c r="D25" s="540">
        <f t="shared" si="4"/>
        <v>0</v>
      </c>
      <c r="E25" s="540">
        <f t="shared" si="4"/>
        <v>6530000</v>
      </c>
      <c r="F25" s="540">
        <f t="shared" si="4"/>
        <v>6530000</v>
      </c>
      <c r="G25" s="540">
        <f t="shared" si="4"/>
        <v>394325000</v>
      </c>
      <c r="H25" s="545">
        <f t="shared" si="4"/>
        <v>21</v>
      </c>
    </row>
    <row r="27" spans="2:6">
      <c r="B27" s="357" t="str">
        <f>RK8a!B27</f>
        <v>Mengetahui :</v>
      </c>
      <c r="F27" s="357" t="str">
        <f>RK8a!G27</f>
        <v>Padang, 6 Februari 2023</v>
      </c>
    </row>
    <row r="28" spans="2:6">
      <c r="B28" s="204" t="str">
        <f>RK8a!B28</f>
        <v>Ketua Pengadilan Tinggi Agama Padang,</v>
      </c>
      <c r="F28" s="204" t="str">
        <f>RK8a!G28</f>
        <v>Panitera Pengadilan Tinggi Agama Padang,</v>
      </c>
    </row>
    <row r="32" spans="2:6">
      <c r="B32" s="204" t="str">
        <f>RK8a!B32</f>
        <v>Dr. Drs. H. PELMIZAR, M.H.I.</v>
      </c>
      <c r="C32" s="204"/>
      <c r="D32" s="204"/>
      <c r="E32" s="204"/>
      <c r="F32" s="204" t="str">
        <f>RK8a!G32</f>
        <v>Drs. SYAFRUDDIN</v>
      </c>
    </row>
    <row r="33" spans="2:6">
      <c r="B33" s="204" t="str">
        <f>RK8a!B33</f>
        <v>NIP. 19561112 198103 1 009</v>
      </c>
      <c r="C33" s="204"/>
      <c r="D33" s="204"/>
      <c r="E33" s="204"/>
      <c r="F33" s="204" t="str">
        <f>RK8a!G33</f>
        <v>NIP. 196210141994031001</v>
      </c>
    </row>
    <row r="35" ht="15.75" spans="1:10">
      <c r="A35" s="173" t="s">
        <v>356</v>
      </c>
      <c r="B35" s="173"/>
      <c r="C35" s="173"/>
      <c r="D35" s="173"/>
      <c r="E35" s="173"/>
      <c r="F35" s="173"/>
      <c r="G35" s="173"/>
      <c r="H35" s="173"/>
      <c r="J35" s="548"/>
    </row>
    <row r="36" ht="15.75" spans="1:10">
      <c r="A36" s="173" t="s">
        <v>357</v>
      </c>
      <c r="B36" s="173"/>
      <c r="C36" s="173"/>
      <c r="D36" s="173"/>
      <c r="E36" s="173"/>
      <c r="F36" s="173"/>
      <c r="G36" s="173"/>
      <c r="H36" s="173"/>
      <c r="J36" s="548"/>
    </row>
    <row r="37" ht="15.75" spans="1:10">
      <c r="A37" s="173" t="str">
        <f>RK8a!A36</f>
        <v>BULAN FEBRUARI TAHUN 2023</v>
      </c>
      <c r="B37" s="173"/>
      <c r="C37" s="173"/>
      <c r="D37" s="173"/>
      <c r="E37" s="173"/>
      <c r="F37" s="173"/>
      <c r="G37" s="173"/>
      <c r="H37" s="173"/>
      <c r="J37" s="548"/>
    </row>
    <row r="38" spans="2:10">
      <c r="B38" s="362"/>
      <c r="C38" s="362"/>
      <c r="D38" s="174"/>
      <c r="E38" s="362"/>
      <c r="F38" s="362"/>
      <c r="G38" s="362"/>
      <c r="H38" s="399" t="s">
        <v>358</v>
      </c>
      <c r="J38" s="548"/>
    </row>
    <row r="39" s="360" customFormat="1" ht="30" spans="1:10">
      <c r="A39" s="513" t="s">
        <v>181</v>
      </c>
      <c r="B39" s="513" t="s">
        <v>359</v>
      </c>
      <c r="C39" s="186" t="s">
        <v>340</v>
      </c>
      <c r="D39" s="186" t="s">
        <v>360</v>
      </c>
      <c r="E39" s="513" t="s">
        <v>342</v>
      </c>
      <c r="F39" s="513" t="s">
        <v>57</v>
      </c>
      <c r="G39" s="513" t="s">
        <v>172</v>
      </c>
      <c r="H39" s="513" t="s">
        <v>344</v>
      </c>
      <c r="J39" s="548"/>
    </row>
    <row r="40" s="362" customFormat="1" spans="1:10">
      <c r="A40" s="514">
        <v>1</v>
      </c>
      <c r="B40" s="514">
        <v>2</v>
      </c>
      <c r="C40" s="514">
        <v>3</v>
      </c>
      <c r="D40" s="514">
        <v>4</v>
      </c>
      <c r="E40" s="514">
        <v>5</v>
      </c>
      <c r="F40" s="514">
        <v>6</v>
      </c>
      <c r="G40" s="514">
        <v>7</v>
      </c>
      <c r="H40" s="514">
        <v>9</v>
      </c>
      <c r="I40" s="524"/>
      <c r="J40" s="548"/>
    </row>
    <row r="41" spans="1:11">
      <c r="A41" s="520">
        <v>1</v>
      </c>
      <c r="B41" s="416" t="s">
        <v>310</v>
      </c>
      <c r="C41" s="541">
        <f>C7</f>
        <v>52000000</v>
      </c>
      <c r="D41" s="540">
        <f>F7</f>
        <v>0</v>
      </c>
      <c r="E41" s="541">
        <v>7050000</v>
      </c>
      <c r="F41" s="540">
        <f>SUM(D41:E41)</f>
        <v>7050000</v>
      </c>
      <c r="G41" s="540">
        <f t="shared" ref="G41:G58" si="5">IFERROR(C41-F41,"NE")</f>
        <v>44950000</v>
      </c>
      <c r="H41" s="542">
        <v>31</v>
      </c>
      <c r="J41" s="548">
        <f>H41+J7</f>
        <v>31</v>
      </c>
      <c r="K41" s="423">
        <f t="shared" ref="K41:K57" si="6">C41-C7</f>
        <v>0</v>
      </c>
    </row>
    <row r="42" spans="1:12">
      <c r="A42" s="520">
        <f t="shared" ref="A42:A57" si="7">1+A41</f>
        <v>2</v>
      </c>
      <c r="B42" s="380" t="s">
        <v>311</v>
      </c>
      <c r="C42" s="541">
        <f t="shared" ref="C42:C58" si="8">C8</f>
        <v>12000000</v>
      </c>
      <c r="D42" s="540">
        <f t="shared" ref="D42:D58" si="9">F8</f>
        <v>680000</v>
      </c>
      <c r="E42" s="541">
        <v>6120000</v>
      </c>
      <c r="F42" s="540">
        <f t="shared" ref="F42:F58" si="10">SUM(D42:E42)</f>
        <v>6800000</v>
      </c>
      <c r="G42" s="540">
        <f t="shared" si="5"/>
        <v>5200000</v>
      </c>
      <c r="H42" s="542">
        <v>20</v>
      </c>
      <c r="J42" s="548">
        <f t="shared" ref="J42:J58" si="11">H42+J8</f>
        <v>22</v>
      </c>
      <c r="K42" s="423">
        <f t="shared" si="6"/>
        <v>0</v>
      </c>
      <c r="L42" s="548"/>
    </row>
    <row r="43" spans="1:11">
      <c r="A43" s="520">
        <f t="shared" si="7"/>
        <v>3</v>
      </c>
      <c r="B43" s="380" t="s">
        <v>312</v>
      </c>
      <c r="C43" s="541">
        <f t="shared" si="8"/>
        <v>15000000</v>
      </c>
      <c r="D43" s="540">
        <f t="shared" si="9"/>
        <v>0</v>
      </c>
      <c r="E43" s="541">
        <v>0</v>
      </c>
      <c r="F43" s="540">
        <f t="shared" si="10"/>
        <v>0</v>
      </c>
      <c r="G43" s="540">
        <f t="shared" si="5"/>
        <v>15000000</v>
      </c>
      <c r="H43" s="542">
        <v>0</v>
      </c>
      <c r="J43" s="548">
        <f t="shared" si="11"/>
        <v>0</v>
      </c>
      <c r="K43" s="423">
        <f t="shared" si="6"/>
        <v>0</v>
      </c>
    </row>
    <row r="44" spans="1:11">
      <c r="A44" s="520">
        <f t="shared" si="7"/>
        <v>4</v>
      </c>
      <c r="B44" s="380" t="s">
        <v>313</v>
      </c>
      <c r="C44" s="541">
        <f t="shared" si="8"/>
        <v>11060000</v>
      </c>
      <c r="D44" s="540">
        <f t="shared" si="9"/>
        <v>0</v>
      </c>
      <c r="E44" s="541">
        <v>1862000</v>
      </c>
      <c r="F44" s="540">
        <f t="shared" si="10"/>
        <v>1862000</v>
      </c>
      <c r="G44" s="540">
        <f t="shared" si="5"/>
        <v>9198000</v>
      </c>
      <c r="H44" s="542">
        <v>16</v>
      </c>
      <c r="J44" s="548">
        <f t="shared" si="11"/>
        <v>16</v>
      </c>
      <c r="K44" s="423">
        <f t="shared" si="6"/>
        <v>0</v>
      </c>
    </row>
    <row r="45" spans="1:11">
      <c r="A45" s="520">
        <f t="shared" si="7"/>
        <v>5</v>
      </c>
      <c r="B45" s="416" t="s">
        <v>314</v>
      </c>
      <c r="C45" s="541">
        <f t="shared" si="8"/>
        <v>15400000</v>
      </c>
      <c r="D45" s="540">
        <f t="shared" si="9"/>
        <v>0</v>
      </c>
      <c r="E45" s="541">
        <v>847000</v>
      </c>
      <c r="F45" s="540">
        <f t="shared" si="10"/>
        <v>847000</v>
      </c>
      <c r="G45" s="540">
        <f t="shared" si="5"/>
        <v>14553000</v>
      </c>
      <c r="H45" s="542">
        <v>6</v>
      </c>
      <c r="J45" s="548">
        <f t="shared" si="11"/>
        <v>6</v>
      </c>
      <c r="K45" s="423">
        <f t="shared" si="6"/>
        <v>0</v>
      </c>
    </row>
    <row r="46" spans="1:11">
      <c r="A46" s="520">
        <f t="shared" si="7"/>
        <v>6</v>
      </c>
      <c r="B46" s="380" t="s">
        <v>315</v>
      </c>
      <c r="C46" s="541">
        <f t="shared" si="8"/>
        <v>6000000</v>
      </c>
      <c r="D46" s="540">
        <f t="shared" si="9"/>
        <v>0</v>
      </c>
      <c r="E46" s="541">
        <v>360000</v>
      </c>
      <c r="F46" s="540">
        <f t="shared" si="10"/>
        <v>360000</v>
      </c>
      <c r="G46" s="540">
        <f t="shared" si="5"/>
        <v>5640000</v>
      </c>
      <c r="H46" s="542">
        <v>3</v>
      </c>
      <c r="J46" s="548">
        <f t="shared" si="11"/>
        <v>3</v>
      </c>
      <c r="K46" s="423">
        <f t="shared" si="6"/>
        <v>0</v>
      </c>
    </row>
    <row r="47" spans="1:11">
      <c r="A47" s="520">
        <f t="shared" si="7"/>
        <v>7</v>
      </c>
      <c r="B47" s="380" t="s">
        <v>316</v>
      </c>
      <c r="C47" s="541">
        <f t="shared" si="8"/>
        <v>22500000</v>
      </c>
      <c r="D47" s="540">
        <f t="shared" si="9"/>
        <v>0</v>
      </c>
      <c r="E47" s="541">
        <v>2375000</v>
      </c>
      <c r="F47" s="540">
        <f t="shared" si="10"/>
        <v>2375000</v>
      </c>
      <c r="G47" s="540">
        <f t="shared" si="5"/>
        <v>20125000</v>
      </c>
      <c r="H47" s="542">
        <v>0</v>
      </c>
      <c r="J47" s="548">
        <f t="shared" si="11"/>
        <v>0</v>
      </c>
      <c r="K47" s="423">
        <f t="shared" si="6"/>
        <v>0</v>
      </c>
    </row>
    <row r="48" spans="1:11">
      <c r="A48" s="520">
        <f t="shared" si="7"/>
        <v>8</v>
      </c>
      <c r="B48" s="380" t="s">
        <v>317</v>
      </c>
      <c r="C48" s="541">
        <f t="shared" si="8"/>
        <v>90000000</v>
      </c>
      <c r="D48" s="540">
        <f t="shared" si="9"/>
        <v>4950000</v>
      </c>
      <c r="E48" s="541">
        <v>10800000</v>
      </c>
      <c r="F48" s="540">
        <f t="shared" si="10"/>
        <v>15750000</v>
      </c>
      <c r="G48" s="540">
        <f t="shared" si="5"/>
        <v>74250000</v>
      </c>
      <c r="H48" s="542">
        <v>53</v>
      </c>
      <c r="J48" s="548">
        <f t="shared" si="11"/>
        <v>69</v>
      </c>
      <c r="K48" s="423">
        <f t="shared" si="6"/>
        <v>0</v>
      </c>
    </row>
    <row r="49" spans="1:11">
      <c r="A49" s="520">
        <f t="shared" si="7"/>
        <v>9</v>
      </c>
      <c r="B49" s="380" t="s">
        <v>318</v>
      </c>
      <c r="C49" s="541">
        <f t="shared" si="8"/>
        <v>12000000</v>
      </c>
      <c r="D49" s="540">
        <f t="shared" si="9"/>
        <v>900000</v>
      </c>
      <c r="E49" s="541">
        <v>900000</v>
      </c>
      <c r="F49" s="540">
        <f t="shared" si="10"/>
        <v>1800000</v>
      </c>
      <c r="G49" s="540">
        <f t="shared" si="5"/>
        <v>10200000</v>
      </c>
      <c r="H49" s="542">
        <v>3</v>
      </c>
      <c r="J49" s="548">
        <f t="shared" si="11"/>
        <v>6</v>
      </c>
      <c r="K49" s="423">
        <f t="shared" si="6"/>
        <v>0</v>
      </c>
    </row>
    <row r="50" spans="1:12">
      <c r="A50" s="520">
        <f t="shared" si="7"/>
        <v>10</v>
      </c>
      <c r="B50" s="380" t="s">
        <v>319</v>
      </c>
      <c r="C50" s="541">
        <f t="shared" si="8"/>
        <v>50000000</v>
      </c>
      <c r="D50" s="540">
        <f t="shared" si="9"/>
        <v>0</v>
      </c>
      <c r="E50" s="541">
        <v>3000000</v>
      </c>
      <c r="F50" s="540">
        <f t="shared" si="10"/>
        <v>3000000</v>
      </c>
      <c r="G50" s="540">
        <f t="shared" si="5"/>
        <v>47000000</v>
      </c>
      <c r="H50" s="542">
        <v>28</v>
      </c>
      <c r="J50" s="548">
        <f t="shared" si="11"/>
        <v>28</v>
      </c>
      <c r="K50" s="423">
        <f t="shared" si="6"/>
        <v>0</v>
      </c>
      <c r="L50" s="423">
        <f>E50/H50</f>
        <v>107142.857142857</v>
      </c>
    </row>
    <row r="51" spans="1:11">
      <c r="A51" s="520">
        <f t="shared" si="7"/>
        <v>11</v>
      </c>
      <c r="B51" s="380" t="s">
        <v>320</v>
      </c>
      <c r="C51" s="541">
        <f t="shared" si="8"/>
        <v>15000000</v>
      </c>
      <c r="D51" s="540">
        <f t="shared" si="9"/>
        <v>0</v>
      </c>
      <c r="E51" s="541">
        <v>0</v>
      </c>
      <c r="F51" s="540">
        <f t="shared" si="10"/>
        <v>0</v>
      </c>
      <c r="G51" s="540">
        <f t="shared" si="5"/>
        <v>15000000</v>
      </c>
      <c r="H51" s="542">
        <v>0</v>
      </c>
      <c r="J51" s="548">
        <f t="shared" si="11"/>
        <v>0</v>
      </c>
      <c r="K51" s="423">
        <f t="shared" si="6"/>
        <v>0</v>
      </c>
    </row>
    <row r="52" spans="1:11">
      <c r="A52" s="520">
        <f t="shared" si="7"/>
        <v>12</v>
      </c>
      <c r="B52" s="380" t="s">
        <v>321</v>
      </c>
      <c r="C52" s="541">
        <f t="shared" si="8"/>
        <v>4500000</v>
      </c>
      <c r="D52" s="540">
        <f t="shared" si="9"/>
        <v>0</v>
      </c>
      <c r="E52" s="541">
        <v>680000</v>
      </c>
      <c r="F52" s="540">
        <f t="shared" si="10"/>
        <v>680000</v>
      </c>
      <c r="G52" s="540">
        <f t="shared" si="5"/>
        <v>3820000</v>
      </c>
      <c r="H52" s="542">
        <v>2</v>
      </c>
      <c r="J52" s="548">
        <f t="shared" si="11"/>
        <v>2</v>
      </c>
      <c r="K52" s="423">
        <f t="shared" si="6"/>
        <v>0</v>
      </c>
    </row>
    <row r="53" spans="1:11">
      <c r="A53" s="520">
        <f t="shared" si="7"/>
        <v>13</v>
      </c>
      <c r="B53" s="380" t="s">
        <v>322</v>
      </c>
      <c r="C53" s="541">
        <f t="shared" si="8"/>
        <v>8520000</v>
      </c>
      <c r="D53" s="540">
        <f t="shared" si="9"/>
        <v>0</v>
      </c>
      <c r="E53" s="541">
        <v>0</v>
      </c>
      <c r="F53" s="540">
        <f t="shared" si="10"/>
        <v>0</v>
      </c>
      <c r="G53" s="540">
        <f t="shared" si="5"/>
        <v>8520000</v>
      </c>
      <c r="H53" s="542">
        <v>0</v>
      </c>
      <c r="J53" s="548">
        <f t="shared" si="11"/>
        <v>0</v>
      </c>
      <c r="K53" s="423">
        <f t="shared" si="6"/>
        <v>0</v>
      </c>
    </row>
    <row r="54" s="507" customFormat="1" spans="1:11">
      <c r="A54" s="543">
        <f t="shared" si="7"/>
        <v>14</v>
      </c>
      <c r="B54" s="193" t="s">
        <v>323</v>
      </c>
      <c r="C54" s="541">
        <f t="shared" si="8"/>
        <v>27000000</v>
      </c>
      <c r="D54" s="540">
        <f t="shared" si="9"/>
        <v>0</v>
      </c>
      <c r="E54" s="544">
        <v>2400000</v>
      </c>
      <c r="F54" s="540">
        <f t="shared" si="10"/>
        <v>2400000</v>
      </c>
      <c r="G54" s="546">
        <f t="shared" si="5"/>
        <v>24600000</v>
      </c>
      <c r="H54" s="542">
        <v>20</v>
      </c>
      <c r="J54" s="548">
        <f t="shared" si="11"/>
        <v>20</v>
      </c>
      <c r="K54" s="423">
        <f t="shared" si="6"/>
        <v>0</v>
      </c>
    </row>
    <row r="55" spans="1:11">
      <c r="A55" s="520">
        <f t="shared" si="7"/>
        <v>15</v>
      </c>
      <c r="B55" s="380" t="s">
        <v>324</v>
      </c>
      <c r="C55" s="541">
        <f t="shared" si="8"/>
        <v>10500000</v>
      </c>
      <c r="D55" s="540">
        <f t="shared" si="9"/>
        <v>0</v>
      </c>
      <c r="E55" s="541">
        <v>0</v>
      </c>
      <c r="F55" s="540">
        <f t="shared" si="10"/>
        <v>0</v>
      </c>
      <c r="G55" s="540">
        <f t="shared" si="5"/>
        <v>10500000</v>
      </c>
      <c r="H55" s="542">
        <v>0</v>
      </c>
      <c r="J55" s="548">
        <f t="shared" si="11"/>
        <v>0</v>
      </c>
      <c r="K55" s="423">
        <f t="shared" si="6"/>
        <v>0</v>
      </c>
    </row>
    <row r="56" spans="1:11">
      <c r="A56" s="520">
        <f t="shared" si="7"/>
        <v>16</v>
      </c>
      <c r="B56" s="380" t="s">
        <v>325</v>
      </c>
      <c r="C56" s="541">
        <f t="shared" si="8"/>
        <v>7000000</v>
      </c>
      <c r="D56" s="540">
        <f t="shared" si="9"/>
        <v>0</v>
      </c>
      <c r="E56" s="541">
        <v>0</v>
      </c>
      <c r="F56" s="540">
        <f t="shared" si="10"/>
        <v>0</v>
      </c>
      <c r="G56" s="540">
        <f t="shared" si="5"/>
        <v>7000000</v>
      </c>
      <c r="H56" s="542">
        <v>0</v>
      </c>
      <c r="J56" s="548">
        <f t="shared" si="11"/>
        <v>0</v>
      </c>
      <c r="K56" s="423">
        <f t="shared" si="6"/>
        <v>0</v>
      </c>
    </row>
    <row r="57" spans="1:11">
      <c r="A57" s="520">
        <f t="shared" si="7"/>
        <v>17</v>
      </c>
      <c r="B57" s="380" t="s">
        <v>326</v>
      </c>
      <c r="C57" s="541">
        <f t="shared" si="8"/>
        <v>36000000</v>
      </c>
      <c r="D57" s="540">
        <f t="shared" si="9"/>
        <v>0</v>
      </c>
      <c r="E57" s="541">
        <v>9444500</v>
      </c>
      <c r="F57" s="540">
        <f t="shared" si="10"/>
        <v>9444500</v>
      </c>
      <c r="G57" s="540">
        <f t="shared" si="5"/>
        <v>26555500</v>
      </c>
      <c r="H57" s="542">
        <v>42</v>
      </c>
      <c r="J57" s="548">
        <f t="shared" si="11"/>
        <v>42</v>
      </c>
      <c r="K57" s="423">
        <f t="shared" si="6"/>
        <v>0</v>
      </c>
    </row>
    <row r="58" spans="1:11">
      <c r="A58" s="520">
        <v>18</v>
      </c>
      <c r="B58" s="416" t="s">
        <v>327</v>
      </c>
      <c r="C58" s="541">
        <f t="shared" si="8"/>
        <v>6375000</v>
      </c>
      <c r="D58" s="540">
        <f t="shared" si="9"/>
        <v>0</v>
      </c>
      <c r="E58" s="541">
        <v>2100000</v>
      </c>
      <c r="F58" s="540">
        <f t="shared" si="10"/>
        <v>2100000</v>
      </c>
      <c r="G58" s="540">
        <f t="shared" si="5"/>
        <v>4275000</v>
      </c>
      <c r="H58" s="542">
        <v>10</v>
      </c>
      <c r="J58" s="548">
        <f t="shared" si="11"/>
        <v>10</v>
      </c>
      <c r="K58" s="423"/>
    </row>
    <row r="59" spans="1:8">
      <c r="A59" s="520" t="s">
        <v>57</v>
      </c>
      <c r="B59" s="520"/>
      <c r="C59" s="540">
        <f t="shared" ref="C59:H59" si="12">SUM(C41:C58)</f>
        <v>400855000</v>
      </c>
      <c r="D59" s="540">
        <f t="shared" si="12"/>
        <v>6530000</v>
      </c>
      <c r="E59" s="540">
        <f t="shared" si="12"/>
        <v>47938500</v>
      </c>
      <c r="F59" s="540">
        <f t="shared" si="12"/>
        <v>54468500</v>
      </c>
      <c r="G59" s="540">
        <f t="shared" si="12"/>
        <v>346386500</v>
      </c>
      <c r="H59" s="545">
        <f t="shared" si="12"/>
        <v>234</v>
      </c>
    </row>
    <row r="61" spans="2:6">
      <c r="B61" s="357" t="str">
        <f>RK8a!B60</f>
        <v>Mengetahui :</v>
      </c>
      <c r="F61" s="547" t="str">
        <f>RK8a!G60</f>
        <v>Padang, 8 Maret 2023</v>
      </c>
    </row>
    <row r="62" spans="2:6">
      <c r="B62" s="204" t="s">
        <v>68</v>
      </c>
      <c r="C62" s="204"/>
      <c r="D62" s="204"/>
      <c r="E62" s="204"/>
      <c r="F62" s="425" t="str">
        <f>RK8a!G61</f>
        <v>Plh. Panitera Pengadilan Tinggi Agama Padang,</v>
      </c>
    </row>
    <row r="63" spans="2:6">
      <c r="B63" s="204"/>
      <c r="C63" s="204"/>
      <c r="D63" s="204"/>
      <c r="E63" s="204"/>
      <c r="F63" s="425"/>
    </row>
    <row r="64" spans="2:6">
      <c r="B64" s="204"/>
      <c r="C64" s="204"/>
      <c r="D64" s="204"/>
      <c r="E64" s="204"/>
      <c r="F64" s="425"/>
    </row>
    <row r="65" spans="2:6">
      <c r="B65" s="204"/>
      <c r="C65" s="204"/>
      <c r="D65" s="204"/>
      <c r="E65" s="204"/>
      <c r="F65" s="425"/>
    </row>
    <row r="66" spans="2:6">
      <c r="B66" s="204" t="s">
        <v>70</v>
      </c>
      <c r="C66" s="204"/>
      <c r="D66" s="204"/>
      <c r="E66" s="204"/>
      <c r="F66" s="425" t="str">
        <f>RK8a!G65</f>
        <v>H. MASDI, S.H.</v>
      </c>
    </row>
    <row r="67" spans="2:6">
      <c r="B67" s="204" t="s">
        <v>72</v>
      </c>
      <c r="C67" s="204"/>
      <c r="D67" s="204"/>
      <c r="E67" s="204"/>
      <c r="F67" s="425" t="str">
        <f>RK8a!G66</f>
        <v>NIP. 196806221990031004</v>
      </c>
    </row>
    <row r="69" ht="15.75" spans="1:10">
      <c r="A69" s="173" t="s">
        <v>356</v>
      </c>
      <c r="B69" s="173"/>
      <c r="C69" s="173"/>
      <c r="D69" s="173"/>
      <c r="E69" s="173"/>
      <c r="F69" s="173"/>
      <c r="G69" s="173"/>
      <c r="H69" s="173"/>
      <c r="J69" s="548"/>
    </row>
    <row r="70" ht="15.75" spans="1:10">
      <c r="A70" s="173" t="s">
        <v>357</v>
      </c>
      <c r="B70" s="173"/>
      <c r="C70" s="173"/>
      <c r="D70" s="173"/>
      <c r="E70" s="173"/>
      <c r="F70" s="173"/>
      <c r="G70" s="173"/>
      <c r="H70" s="173"/>
      <c r="J70" s="548"/>
    </row>
    <row r="71" ht="15.75" spans="1:10">
      <c r="A71" s="173" t="str">
        <f>RK8a!A69</f>
        <v>BULAN MARET TAHUN 2023</v>
      </c>
      <c r="B71" s="173"/>
      <c r="C71" s="173"/>
      <c r="D71" s="173"/>
      <c r="E71" s="173"/>
      <c r="F71" s="173"/>
      <c r="G71" s="173"/>
      <c r="H71" s="173"/>
      <c r="J71" s="548"/>
    </row>
    <row r="72" spans="2:10">
      <c r="B72" s="362"/>
      <c r="C72" s="362"/>
      <c r="D72" s="174"/>
      <c r="E72" s="362"/>
      <c r="F72" s="362"/>
      <c r="G72" s="362"/>
      <c r="H72" s="399" t="s">
        <v>358</v>
      </c>
      <c r="J72" s="548"/>
    </row>
    <row r="73" s="360" customFormat="1" ht="30" spans="1:10">
      <c r="A73" s="513" t="s">
        <v>181</v>
      </c>
      <c r="B73" s="513" t="s">
        <v>359</v>
      </c>
      <c r="C73" s="186" t="s">
        <v>346</v>
      </c>
      <c r="D73" s="186" t="s">
        <v>360</v>
      </c>
      <c r="E73" s="513" t="s">
        <v>342</v>
      </c>
      <c r="F73" s="513" t="s">
        <v>57</v>
      </c>
      <c r="G73" s="513" t="s">
        <v>172</v>
      </c>
      <c r="H73" s="513" t="s">
        <v>344</v>
      </c>
      <c r="J73" s="548"/>
    </row>
    <row r="74" s="362" customFormat="1" spans="1:10">
      <c r="A74" s="514">
        <v>1</v>
      </c>
      <c r="B74" s="514">
        <v>2</v>
      </c>
      <c r="C74" s="514">
        <v>3</v>
      </c>
      <c r="D74" s="514">
        <v>4</v>
      </c>
      <c r="E74" s="514">
        <v>5</v>
      </c>
      <c r="F74" s="514">
        <v>6</v>
      </c>
      <c r="G74" s="514">
        <v>7</v>
      </c>
      <c r="H74" s="514">
        <v>9</v>
      </c>
      <c r="I74" s="524"/>
      <c r="J74" s="548"/>
    </row>
    <row r="75" spans="1:10">
      <c r="A75" s="520">
        <v>1</v>
      </c>
      <c r="B75" s="416" t="s">
        <v>310</v>
      </c>
      <c r="C75" s="541">
        <f>C41</f>
        <v>52000000</v>
      </c>
      <c r="D75" s="540">
        <f>F41</f>
        <v>7050000</v>
      </c>
      <c r="E75" s="541">
        <v>8600000</v>
      </c>
      <c r="F75" s="540">
        <f>D75+E75</f>
        <v>15650000</v>
      </c>
      <c r="G75" s="540">
        <f>C75-F75</f>
        <v>36350000</v>
      </c>
      <c r="H75" s="542">
        <v>46</v>
      </c>
      <c r="J75" s="548">
        <f>H75+J41</f>
        <v>77</v>
      </c>
    </row>
    <row r="76" spans="1:12">
      <c r="A76" s="520">
        <f t="shared" ref="A76:A91" si="13">1+A75</f>
        <v>2</v>
      </c>
      <c r="B76" s="380" t="s">
        <v>311</v>
      </c>
      <c r="C76" s="541">
        <f t="shared" ref="C76:C92" si="14">C42</f>
        <v>12000000</v>
      </c>
      <c r="D76" s="540">
        <f t="shared" ref="D76:D92" si="15">F42</f>
        <v>6800000</v>
      </c>
      <c r="E76" s="541">
        <v>2380000</v>
      </c>
      <c r="F76" s="540">
        <f t="shared" ref="F76:F92" si="16">D76+E76</f>
        <v>9180000</v>
      </c>
      <c r="G76" s="540">
        <f t="shared" ref="G76:G92" si="17">C76-F76</f>
        <v>2820000</v>
      </c>
      <c r="H76" s="542">
        <v>7</v>
      </c>
      <c r="J76" s="548">
        <f t="shared" ref="J76:J92" si="18">H76+J42</f>
        <v>29</v>
      </c>
      <c r="L76" s="548"/>
    </row>
    <row r="77" spans="1:12">
      <c r="A77" s="520">
        <f t="shared" si="13"/>
        <v>3</v>
      </c>
      <c r="B77" s="380" t="s">
        <v>312</v>
      </c>
      <c r="C77" s="541">
        <f t="shared" si="14"/>
        <v>15000000</v>
      </c>
      <c r="D77" s="540">
        <f t="shared" si="15"/>
        <v>0</v>
      </c>
      <c r="E77" s="541">
        <v>2967500</v>
      </c>
      <c r="F77" s="540">
        <f t="shared" si="16"/>
        <v>2967500</v>
      </c>
      <c r="G77" s="540">
        <f t="shared" si="17"/>
        <v>12032500</v>
      </c>
      <c r="H77" s="542">
        <v>9</v>
      </c>
      <c r="J77" s="548">
        <f t="shared" si="18"/>
        <v>9</v>
      </c>
      <c r="L77" s="357">
        <f>480000/300</f>
        <v>1600</v>
      </c>
    </row>
    <row r="78" spans="1:10">
      <c r="A78" s="520">
        <f t="shared" si="13"/>
        <v>4</v>
      </c>
      <c r="B78" s="380" t="s">
        <v>313</v>
      </c>
      <c r="C78" s="541">
        <f t="shared" si="14"/>
        <v>11060000</v>
      </c>
      <c r="D78" s="540">
        <f t="shared" si="15"/>
        <v>1862000</v>
      </c>
      <c r="E78" s="541">
        <v>8533000</v>
      </c>
      <c r="F78" s="540">
        <f t="shared" si="16"/>
        <v>10395000</v>
      </c>
      <c r="G78" s="540">
        <f t="shared" si="17"/>
        <v>665000</v>
      </c>
      <c r="H78" s="542">
        <v>39</v>
      </c>
      <c r="J78" s="548">
        <f t="shared" si="18"/>
        <v>55</v>
      </c>
    </row>
    <row r="79" spans="1:10">
      <c r="A79" s="520">
        <f t="shared" si="13"/>
        <v>5</v>
      </c>
      <c r="B79" s="416" t="s">
        <v>314</v>
      </c>
      <c r="C79" s="541">
        <f t="shared" si="14"/>
        <v>15400000</v>
      </c>
      <c r="D79" s="540">
        <f t="shared" si="15"/>
        <v>847000</v>
      </c>
      <c r="E79" s="541">
        <v>1078000</v>
      </c>
      <c r="F79" s="540">
        <f t="shared" si="16"/>
        <v>1925000</v>
      </c>
      <c r="G79" s="540">
        <f t="shared" si="17"/>
        <v>13475000</v>
      </c>
      <c r="H79" s="542">
        <v>6</v>
      </c>
      <c r="J79" s="548">
        <f t="shared" si="18"/>
        <v>12</v>
      </c>
    </row>
    <row r="80" spans="1:10">
      <c r="A80" s="520">
        <f t="shared" si="13"/>
        <v>6</v>
      </c>
      <c r="B80" s="380" t="s">
        <v>315</v>
      </c>
      <c r="C80" s="541">
        <f t="shared" si="14"/>
        <v>6000000</v>
      </c>
      <c r="D80" s="540">
        <f t="shared" si="15"/>
        <v>360000</v>
      </c>
      <c r="E80" s="541">
        <v>2880000</v>
      </c>
      <c r="F80" s="540">
        <f t="shared" si="16"/>
        <v>3240000</v>
      </c>
      <c r="G80" s="540">
        <f t="shared" si="17"/>
        <v>2760000</v>
      </c>
      <c r="H80" s="542">
        <v>7</v>
      </c>
      <c r="J80" s="548">
        <f t="shared" si="18"/>
        <v>10</v>
      </c>
    </row>
    <row r="81" spans="1:10">
      <c r="A81" s="520">
        <f t="shared" si="13"/>
        <v>7</v>
      </c>
      <c r="B81" s="380" t="s">
        <v>316</v>
      </c>
      <c r="C81" s="541">
        <f t="shared" si="14"/>
        <v>22500000</v>
      </c>
      <c r="D81" s="540">
        <f t="shared" si="15"/>
        <v>2375000</v>
      </c>
      <c r="E81" s="541">
        <v>1585000</v>
      </c>
      <c r="F81" s="540">
        <f t="shared" si="16"/>
        <v>3960000</v>
      </c>
      <c r="G81" s="540">
        <f t="shared" si="17"/>
        <v>18540000</v>
      </c>
      <c r="H81" s="542">
        <v>0</v>
      </c>
      <c r="J81" s="548">
        <f t="shared" si="18"/>
        <v>0</v>
      </c>
    </row>
    <row r="82" spans="1:10">
      <c r="A82" s="520">
        <f t="shared" si="13"/>
        <v>8</v>
      </c>
      <c r="B82" s="380" t="s">
        <v>317</v>
      </c>
      <c r="C82" s="541">
        <f t="shared" si="14"/>
        <v>90000000</v>
      </c>
      <c r="D82" s="540">
        <f t="shared" si="15"/>
        <v>15750000</v>
      </c>
      <c r="E82" s="541">
        <v>11684500</v>
      </c>
      <c r="F82" s="540">
        <f t="shared" si="16"/>
        <v>27434500</v>
      </c>
      <c r="G82" s="540">
        <f t="shared" si="17"/>
        <v>62565500</v>
      </c>
      <c r="H82" s="542">
        <v>29</v>
      </c>
      <c r="J82" s="548">
        <f t="shared" si="18"/>
        <v>98</v>
      </c>
    </row>
    <row r="83" spans="1:10">
      <c r="A83" s="520">
        <f t="shared" si="13"/>
        <v>9</v>
      </c>
      <c r="B83" s="380" t="s">
        <v>318</v>
      </c>
      <c r="C83" s="541">
        <f t="shared" si="14"/>
        <v>12000000</v>
      </c>
      <c r="D83" s="540">
        <f t="shared" si="15"/>
        <v>1800000</v>
      </c>
      <c r="E83" s="541">
        <v>1800000</v>
      </c>
      <c r="F83" s="540">
        <f t="shared" si="16"/>
        <v>3600000</v>
      </c>
      <c r="G83" s="540">
        <f t="shared" si="17"/>
        <v>8400000</v>
      </c>
      <c r="H83" s="542">
        <v>6</v>
      </c>
      <c r="J83" s="548">
        <f t="shared" si="18"/>
        <v>12</v>
      </c>
    </row>
    <row r="84" spans="1:11">
      <c r="A84" s="520">
        <f t="shared" si="13"/>
        <v>10</v>
      </c>
      <c r="B84" s="380" t="s">
        <v>319</v>
      </c>
      <c r="C84" s="541">
        <f t="shared" si="14"/>
        <v>50000000</v>
      </c>
      <c r="D84" s="540">
        <f t="shared" si="15"/>
        <v>3000000</v>
      </c>
      <c r="E84" s="541">
        <v>3000000</v>
      </c>
      <c r="F84" s="540">
        <f t="shared" si="16"/>
        <v>6000000</v>
      </c>
      <c r="G84" s="540">
        <f t="shared" si="17"/>
        <v>44000000</v>
      </c>
      <c r="H84" s="542">
        <v>0</v>
      </c>
      <c r="J84" s="548">
        <f t="shared" si="18"/>
        <v>28</v>
      </c>
      <c r="K84" s="423" t="e">
        <f>E84/H84</f>
        <v>#DIV/0!</v>
      </c>
    </row>
    <row r="85" spans="1:10">
      <c r="A85" s="520">
        <f t="shared" si="13"/>
        <v>11</v>
      </c>
      <c r="B85" s="380" t="s">
        <v>320</v>
      </c>
      <c r="C85" s="541">
        <f t="shared" si="14"/>
        <v>15000000</v>
      </c>
      <c r="D85" s="540">
        <f t="shared" si="15"/>
        <v>0</v>
      </c>
      <c r="E85" s="541">
        <v>3394000</v>
      </c>
      <c r="F85" s="540">
        <f t="shared" si="16"/>
        <v>3394000</v>
      </c>
      <c r="G85" s="540">
        <f t="shared" si="17"/>
        <v>11606000</v>
      </c>
      <c r="H85" s="542">
        <v>12</v>
      </c>
      <c r="J85" s="548">
        <f t="shared" si="18"/>
        <v>12</v>
      </c>
    </row>
    <row r="86" spans="1:10">
      <c r="A86" s="520">
        <f t="shared" si="13"/>
        <v>12</v>
      </c>
      <c r="B86" s="380" t="s">
        <v>321</v>
      </c>
      <c r="C86" s="541">
        <f t="shared" si="14"/>
        <v>4500000</v>
      </c>
      <c r="D86" s="540">
        <f t="shared" si="15"/>
        <v>680000</v>
      </c>
      <c r="E86" s="541">
        <v>150000</v>
      </c>
      <c r="F86" s="540">
        <f t="shared" si="16"/>
        <v>830000</v>
      </c>
      <c r="G86" s="540">
        <f t="shared" si="17"/>
        <v>3670000</v>
      </c>
      <c r="H86" s="542">
        <v>2</v>
      </c>
      <c r="J86" s="548">
        <f t="shared" si="18"/>
        <v>4</v>
      </c>
    </row>
    <row r="87" spans="1:10">
      <c r="A87" s="520">
        <f t="shared" si="13"/>
        <v>13</v>
      </c>
      <c r="B87" s="380" t="s">
        <v>322</v>
      </c>
      <c r="C87" s="541">
        <f t="shared" si="14"/>
        <v>8520000</v>
      </c>
      <c r="D87" s="540">
        <f t="shared" si="15"/>
        <v>0</v>
      </c>
      <c r="E87" s="541">
        <v>1630000</v>
      </c>
      <c r="F87" s="540">
        <f t="shared" si="16"/>
        <v>1630000</v>
      </c>
      <c r="G87" s="540">
        <f t="shared" si="17"/>
        <v>6890000</v>
      </c>
      <c r="H87" s="542">
        <v>0</v>
      </c>
      <c r="J87" s="548">
        <f t="shared" si="18"/>
        <v>0</v>
      </c>
    </row>
    <row r="88" s="507" customFormat="1" spans="1:10">
      <c r="A88" s="543">
        <f t="shared" si="13"/>
        <v>14</v>
      </c>
      <c r="B88" s="193" t="s">
        <v>323</v>
      </c>
      <c r="C88" s="541">
        <f t="shared" si="14"/>
        <v>27000000</v>
      </c>
      <c r="D88" s="540">
        <f t="shared" si="15"/>
        <v>2400000</v>
      </c>
      <c r="E88" s="544">
        <v>480000</v>
      </c>
      <c r="F88" s="540">
        <f t="shared" si="16"/>
        <v>2880000</v>
      </c>
      <c r="G88" s="540">
        <f t="shared" si="17"/>
        <v>24120000</v>
      </c>
      <c r="H88" s="549">
        <v>2</v>
      </c>
      <c r="J88" s="548">
        <f t="shared" si="18"/>
        <v>22</v>
      </c>
    </row>
    <row r="89" spans="1:10">
      <c r="A89" s="520">
        <f t="shared" si="13"/>
        <v>15</v>
      </c>
      <c r="B89" s="380" t="s">
        <v>324</v>
      </c>
      <c r="C89" s="541">
        <f t="shared" si="14"/>
        <v>10500000</v>
      </c>
      <c r="D89" s="540">
        <f t="shared" si="15"/>
        <v>0</v>
      </c>
      <c r="E89" s="541">
        <v>10500000</v>
      </c>
      <c r="F89" s="540">
        <f t="shared" si="16"/>
        <v>10500000</v>
      </c>
      <c r="G89" s="540">
        <f t="shared" si="17"/>
        <v>0</v>
      </c>
      <c r="H89" s="542">
        <v>70</v>
      </c>
      <c r="J89" s="548">
        <f t="shared" si="18"/>
        <v>70</v>
      </c>
    </row>
    <row r="90" spans="1:10">
      <c r="A90" s="520">
        <f t="shared" si="13"/>
        <v>16</v>
      </c>
      <c r="B90" s="380" t="s">
        <v>325</v>
      </c>
      <c r="C90" s="541">
        <f t="shared" si="14"/>
        <v>7000000</v>
      </c>
      <c r="D90" s="540">
        <f t="shared" si="15"/>
        <v>0</v>
      </c>
      <c r="E90" s="541">
        <v>2050000</v>
      </c>
      <c r="F90" s="540">
        <f t="shared" si="16"/>
        <v>2050000</v>
      </c>
      <c r="G90" s="540">
        <f t="shared" si="17"/>
        <v>4950000</v>
      </c>
      <c r="H90" s="542">
        <v>11</v>
      </c>
      <c r="J90" s="548">
        <f t="shared" si="18"/>
        <v>11</v>
      </c>
    </row>
    <row r="91" spans="1:12">
      <c r="A91" s="520">
        <f t="shared" si="13"/>
        <v>17</v>
      </c>
      <c r="B91" s="380" t="s">
        <v>326</v>
      </c>
      <c r="C91" s="541">
        <f t="shared" si="14"/>
        <v>36000000</v>
      </c>
      <c r="D91" s="540">
        <f t="shared" si="15"/>
        <v>9444500</v>
      </c>
      <c r="E91" s="541">
        <v>8600000</v>
      </c>
      <c r="F91" s="540">
        <f t="shared" si="16"/>
        <v>18044500</v>
      </c>
      <c r="G91" s="540">
        <f t="shared" si="17"/>
        <v>17955500</v>
      </c>
      <c r="H91" s="542">
        <v>24</v>
      </c>
      <c r="J91" s="548">
        <f t="shared" si="18"/>
        <v>66</v>
      </c>
      <c r="L91" s="423">
        <f>E91/H91</f>
        <v>358333.333333333</v>
      </c>
    </row>
    <row r="92" spans="1:10">
      <c r="A92" s="520">
        <v>18</v>
      </c>
      <c r="B92" s="416" t="s">
        <v>327</v>
      </c>
      <c r="C92" s="541">
        <f t="shared" si="14"/>
        <v>6375000</v>
      </c>
      <c r="D92" s="540">
        <f t="shared" si="15"/>
        <v>2100000</v>
      </c>
      <c r="E92" s="541">
        <v>3220000</v>
      </c>
      <c r="F92" s="540">
        <f t="shared" si="16"/>
        <v>5320000</v>
      </c>
      <c r="G92" s="540">
        <f t="shared" si="17"/>
        <v>1055000</v>
      </c>
      <c r="H92" s="542">
        <v>10</v>
      </c>
      <c r="J92" s="548">
        <f t="shared" si="18"/>
        <v>20</v>
      </c>
    </row>
    <row r="93" spans="1:8">
      <c r="A93" s="520" t="s">
        <v>57</v>
      </c>
      <c r="B93" s="520"/>
      <c r="C93" s="540">
        <f t="shared" ref="C93:H93" si="19">SUM(C75:C92)</f>
        <v>400855000</v>
      </c>
      <c r="D93" s="540">
        <f t="shared" si="19"/>
        <v>54468500</v>
      </c>
      <c r="E93" s="540">
        <f t="shared" si="19"/>
        <v>74532000</v>
      </c>
      <c r="F93" s="540">
        <f t="shared" si="19"/>
        <v>129000500</v>
      </c>
      <c r="G93" s="540">
        <f t="shared" si="19"/>
        <v>271854500</v>
      </c>
      <c r="H93" s="545">
        <f t="shared" si="19"/>
        <v>280</v>
      </c>
    </row>
    <row r="95" spans="2:6">
      <c r="B95" s="357" t="str">
        <f>B61</f>
        <v>Mengetahui :</v>
      </c>
      <c r="F95" s="355" t="s">
        <v>77</v>
      </c>
    </row>
    <row r="96" spans="2:6">
      <c r="B96" s="204" t="str">
        <f>RK8a!B94</f>
        <v>Ketua Pengadilan Tinggi Agama Padang,</v>
      </c>
      <c r="C96" s="204"/>
      <c r="D96" s="204"/>
      <c r="E96" s="204"/>
      <c r="F96" s="550" t="str">
        <f>RK8a!G94</f>
        <v>Panitera Pengadilan Tinggi Agama Padang,</v>
      </c>
    </row>
    <row r="97" spans="2:6">
      <c r="B97" s="204"/>
      <c r="C97" s="204"/>
      <c r="D97" s="204"/>
      <c r="E97" s="204"/>
      <c r="F97" s="551"/>
    </row>
    <row r="98" spans="2:6">
      <c r="B98" s="204"/>
      <c r="C98" s="204"/>
      <c r="D98" s="204"/>
      <c r="E98" s="204"/>
      <c r="F98" s="551"/>
    </row>
    <row r="99" spans="2:6">
      <c r="B99" s="204"/>
      <c r="C99" s="204"/>
      <c r="D99" s="204"/>
      <c r="E99" s="204"/>
      <c r="F99" s="551"/>
    </row>
    <row r="100" spans="2:6">
      <c r="B100" s="204" t="str">
        <f>RK8a!B98</f>
        <v>Dr. Drs. H. PELMIZAR, M.H.I.</v>
      </c>
      <c r="C100" s="204"/>
      <c r="D100" s="204"/>
      <c r="E100" s="204"/>
      <c r="F100" s="550" t="str">
        <f>RK8a!G98</f>
        <v>Drs. SYAFRUDDIN</v>
      </c>
    </row>
    <row r="101" spans="2:6">
      <c r="B101" s="204" t="str">
        <f>RK8a!B99</f>
        <v>NIP. 19561112 198103 1 009</v>
      </c>
      <c r="C101" s="204"/>
      <c r="D101" s="204"/>
      <c r="E101" s="204"/>
      <c r="F101" s="550" t="str">
        <f>RK8a!G99</f>
        <v>NIP. 196210141994031001</v>
      </c>
    </row>
    <row r="103" ht="15.75" spans="1:10">
      <c r="A103" s="173" t="s">
        <v>356</v>
      </c>
      <c r="B103" s="173"/>
      <c r="C103" s="173"/>
      <c r="D103" s="173"/>
      <c r="E103" s="173"/>
      <c r="F103" s="173"/>
      <c r="G103" s="173"/>
      <c r="H103" s="173"/>
      <c r="J103" s="548"/>
    </row>
    <row r="104" ht="15.75" spans="1:10">
      <c r="A104" s="173" t="s">
        <v>357</v>
      </c>
      <c r="B104" s="173"/>
      <c r="C104" s="173"/>
      <c r="D104" s="173"/>
      <c r="E104" s="173"/>
      <c r="F104" s="173"/>
      <c r="G104" s="173"/>
      <c r="H104" s="173"/>
      <c r="J104" s="548"/>
    </row>
    <row r="105" ht="15.75" spans="1:10">
      <c r="A105" s="173" t="str">
        <f>RK8a!A102</f>
        <v>BULAN APRIL TAHUN 2023</v>
      </c>
      <c r="B105" s="173"/>
      <c r="C105" s="173"/>
      <c r="D105" s="173"/>
      <c r="E105" s="173"/>
      <c r="F105" s="173"/>
      <c r="G105" s="173"/>
      <c r="H105" s="173"/>
      <c r="J105" s="548"/>
    </row>
    <row r="106" spans="2:10">
      <c r="B106" s="362"/>
      <c r="C106" s="362"/>
      <c r="D106" s="174"/>
      <c r="E106" s="362"/>
      <c r="F106" s="362"/>
      <c r="G106" s="362"/>
      <c r="H106" s="399" t="s">
        <v>358</v>
      </c>
      <c r="J106" s="548"/>
    </row>
    <row r="107" s="360" customFormat="1" ht="30" spans="1:10">
      <c r="A107" s="513" t="s">
        <v>181</v>
      </c>
      <c r="B107" s="513" t="s">
        <v>359</v>
      </c>
      <c r="C107" s="186" t="s">
        <v>350</v>
      </c>
      <c r="D107" s="186" t="s">
        <v>360</v>
      </c>
      <c r="E107" s="513" t="s">
        <v>342</v>
      </c>
      <c r="F107" s="513" t="s">
        <v>57</v>
      </c>
      <c r="G107" s="513" t="s">
        <v>172</v>
      </c>
      <c r="H107" s="513" t="s">
        <v>344</v>
      </c>
      <c r="J107" s="548"/>
    </row>
    <row r="108" s="362" customFormat="1" spans="1:10">
      <c r="A108" s="514">
        <v>1</v>
      </c>
      <c r="B108" s="514">
        <v>2</v>
      </c>
      <c r="C108" s="514">
        <v>3</v>
      </c>
      <c r="D108" s="514">
        <v>4</v>
      </c>
      <c r="E108" s="514">
        <v>5</v>
      </c>
      <c r="F108" s="514">
        <v>6</v>
      </c>
      <c r="G108" s="514">
        <v>7</v>
      </c>
      <c r="H108" s="514">
        <v>9</v>
      </c>
      <c r="I108" s="524"/>
      <c r="J108" s="548"/>
    </row>
    <row r="109" spans="1:11">
      <c r="A109" s="520">
        <v>1</v>
      </c>
      <c r="B109" s="416" t="s">
        <v>310</v>
      </c>
      <c r="C109" s="540">
        <f>C75</f>
        <v>52000000</v>
      </c>
      <c r="D109" s="540">
        <f>F75</f>
        <v>15650000</v>
      </c>
      <c r="E109" s="541">
        <v>13318000</v>
      </c>
      <c r="F109" s="540">
        <f>D109+E109</f>
        <v>28968000</v>
      </c>
      <c r="G109" s="540">
        <f>C109-F109</f>
        <v>23032000</v>
      </c>
      <c r="H109" s="542">
        <v>15</v>
      </c>
      <c r="J109" s="548">
        <f>H109+J75</f>
        <v>92</v>
      </c>
      <c r="K109" s="357" t="s">
        <v>361</v>
      </c>
    </row>
    <row r="110" spans="1:12">
      <c r="A110" s="520">
        <f t="shared" ref="A110:A125" si="20">1+A109</f>
        <v>2</v>
      </c>
      <c r="B110" s="380" t="s">
        <v>311</v>
      </c>
      <c r="C110" s="540">
        <f t="shared" ref="C110:C126" si="21">C76</f>
        <v>12000000</v>
      </c>
      <c r="D110" s="540">
        <f t="shared" ref="D110:D126" si="22">F76</f>
        <v>9180000</v>
      </c>
      <c r="E110" s="541">
        <v>340000</v>
      </c>
      <c r="F110" s="540">
        <f t="shared" ref="F110:F126" si="23">D110+E110</f>
        <v>9520000</v>
      </c>
      <c r="G110" s="540">
        <f t="shared" ref="G110:G126" si="24">C110-F110</f>
        <v>2480000</v>
      </c>
      <c r="H110" s="542">
        <v>0</v>
      </c>
      <c r="J110" s="548">
        <f t="shared" ref="J110:J126" si="25">H110+J76</f>
        <v>29</v>
      </c>
      <c r="K110" s="553">
        <v>3000000</v>
      </c>
      <c r="L110" s="548"/>
    </row>
    <row r="111" spans="1:11">
      <c r="A111" s="520">
        <f t="shared" si="20"/>
        <v>3</v>
      </c>
      <c r="B111" s="380" t="s">
        <v>312</v>
      </c>
      <c r="C111" s="540">
        <f t="shared" si="21"/>
        <v>15000000</v>
      </c>
      <c r="D111" s="540">
        <f t="shared" si="22"/>
        <v>2967500</v>
      </c>
      <c r="E111" s="541">
        <v>0</v>
      </c>
      <c r="F111" s="540">
        <f t="shared" si="23"/>
        <v>2967500</v>
      </c>
      <c r="G111" s="540">
        <f t="shared" si="24"/>
        <v>12032500</v>
      </c>
      <c r="H111" s="542">
        <v>0</v>
      </c>
      <c r="J111" s="548">
        <f t="shared" si="25"/>
        <v>9</v>
      </c>
      <c r="K111" s="553">
        <v>2400000</v>
      </c>
    </row>
    <row r="112" spans="1:11">
      <c r="A112" s="520">
        <f t="shared" si="20"/>
        <v>4</v>
      </c>
      <c r="B112" s="380" t="s">
        <v>313</v>
      </c>
      <c r="C112" s="540">
        <f t="shared" si="21"/>
        <v>11060000</v>
      </c>
      <c r="D112" s="540">
        <f t="shared" si="22"/>
        <v>10395000</v>
      </c>
      <c r="E112" s="541">
        <v>665000</v>
      </c>
      <c r="F112" s="540">
        <f t="shared" si="23"/>
        <v>11060000</v>
      </c>
      <c r="G112" s="540">
        <f t="shared" si="24"/>
        <v>0</v>
      </c>
      <c r="H112" s="542">
        <v>0</v>
      </c>
      <c r="J112" s="548">
        <f t="shared" si="25"/>
        <v>55</v>
      </c>
      <c r="K112" s="553">
        <v>2528000</v>
      </c>
    </row>
    <row r="113" spans="1:11">
      <c r="A113" s="520">
        <f t="shared" si="20"/>
        <v>5</v>
      </c>
      <c r="B113" s="416" t="s">
        <v>314</v>
      </c>
      <c r="C113" s="540">
        <f t="shared" si="21"/>
        <v>15400000</v>
      </c>
      <c r="D113" s="540">
        <f t="shared" si="22"/>
        <v>1925000</v>
      </c>
      <c r="E113" s="541">
        <v>1463000</v>
      </c>
      <c r="F113" s="540">
        <f t="shared" si="23"/>
        <v>3388000</v>
      </c>
      <c r="G113" s="540">
        <f t="shared" si="24"/>
        <v>12012000</v>
      </c>
      <c r="H113" s="542">
        <v>2</v>
      </c>
      <c r="J113" s="548">
        <f t="shared" si="25"/>
        <v>14</v>
      </c>
      <c r="K113" s="553">
        <v>3000000</v>
      </c>
    </row>
    <row r="114" spans="1:12">
      <c r="A114" s="520">
        <f t="shared" si="20"/>
        <v>6</v>
      </c>
      <c r="B114" s="380" t="s">
        <v>315</v>
      </c>
      <c r="C114" s="540">
        <f t="shared" si="21"/>
        <v>6000000</v>
      </c>
      <c r="D114" s="540">
        <f t="shared" si="22"/>
        <v>3240000</v>
      </c>
      <c r="E114" s="541">
        <v>360000</v>
      </c>
      <c r="F114" s="540">
        <f t="shared" si="23"/>
        <v>3600000</v>
      </c>
      <c r="G114" s="540">
        <f t="shared" si="24"/>
        <v>2400000</v>
      </c>
      <c r="H114" s="542">
        <v>2</v>
      </c>
      <c r="J114" s="548">
        <f t="shared" si="25"/>
        <v>12</v>
      </c>
      <c r="K114" s="553">
        <v>913000</v>
      </c>
      <c r="L114" s="554" t="s">
        <v>57</v>
      </c>
    </row>
    <row r="115" spans="1:11">
      <c r="A115" s="520">
        <f t="shared" si="20"/>
        <v>7</v>
      </c>
      <c r="B115" s="380" t="s">
        <v>316</v>
      </c>
      <c r="C115" s="540">
        <f t="shared" si="21"/>
        <v>22500000</v>
      </c>
      <c r="D115" s="540">
        <f t="shared" si="22"/>
        <v>3960000</v>
      </c>
      <c r="E115" s="541">
        <v>0</v>
      </c>
      <c r="F115" s="540">
        <f t="shared" si="23"/>
        <v>3960000</v>
      </c>
      <c r="G115" s="540">
        <f t="shared" si="24"/>
        <v>18540000</v>
      </c>
      <c r="H115" s="542">
        <v>0</v>
      </c>
      <c r="J115" s="548">
        <f t="shared" si="25"/>
        <v>0</v>
      </c>
      <c r="K115" s="553">
        <v>5864000</v>
      </c>
    </row>
    <row r="116" spans="1:11">
      <c r="A116" s="520">
        <f t="shared" si="20"/>
        <v>8</v>
      </c>
      <c r="B116" s="380" t="s">
        <v>317</v>
      </c>
      <c r="C116" s="540">
        <f t="shared" si="21"/>
        <v>90000000</v>
      </c>
      <c r="D116" s="540">
        <f t="shared" si="22"/>
        <v>27434500</v>
      </c>
      <c r="E116" s="541">
        <v>5500000</v>
      </c>
      <c r="F116" s="540">
        <f t="shared" si="23"/>
        <v>32934500</v>
      </c>
      <c r="G116" s="540">
        <f t="shared" si="24"/>
        <v>57065500</v>
      </c>
      <c r="H116" s="542">
        <v>9</v>
      </c>
      <c r="J116" s="548">
        <f t="shared" si="25"/>
        <v>107</v>
      </c>
      <c r="K116" s="553">
        <v>1500000</v>
      </c>
    </row>
    <row r="117" spans="1:11">
      <c r="A117" s="520">
        <f t="shared" si="20"/>
        <v>9</v>
      </c>
      <c r="B117" s="380" t="s">
        <v>318</v>
      </c>
      <c r="C117" s="540">
        <f t="shared" si="21"/>
        <v>12000000</v>
      </c>
      <c r="D117" s="540">
        <f t="shared" si="22"/>
        <v>3600000</v>
      </c>
      <c r="E117" s="541">
        <v>900000</v>
      </c>
      <c r="F117" s="540">
        <f t="shared" si="23"/>
        <v>4500000</v>
      </c>
      <c r="G117" s="540">
        <f t="shared" si="24"/>
        <v>7500000</v>
      </c>
      <c r="H117" s="542">
        <v>3</v>
      </c>
      <c r="J117" s="548">
        <f t="shared" si="25"/>
        <v>15</v>
      </c>
      <c r="K117" s="553">
        <v>2124000</v>
      </c>
    </row>
    <row r="118" spans="1:13">
      <c r="A118" s="520">
        <f t="shared" si="20"/>
        <v>10</v>
      </c>
      <c r="B118" s="380" t="s">
        <v>319</v>
      </c>
      <c r="C118" s="540">
        <f t="shared" si="21"/>
        <v>50000000</v>
      </c>
      <c r="D118" s="540">
        <f t="shared" si="22"/>
        <v>6000000</v>
      </c>
      <c r="E118" s="541">
        <v>4350000</v>
      </c>
      <c r="F118" s="540">
        <f t="shared" si="23"/>
        <v>10350000</v>
      </c>
      <c r="G118" s="540">
        <f t="shared" si="24"/>
        <v>39650000</v>
      </c>
      <c r="H118" s="542">
        <v>0</v>
      </c>
      <c r="J118" s="548">
        <f t="shared" si="25"/>
        <v>28</v>
      </c>
      <c r="K118" s="553">
        <v>600000</v>
      </c>
      <c r="M118" s="357">
        <f>10000000/57</f>
        <v>175438.596491228</v>
      </c>
    </row>
    <row r="119" spans="1:11">
      <c r="A119" s="520">
        <f t="shared" si="20"/>
        <v>11</v>
      </c>
      <c r="B119" s="380" t="s">
        <v>320</v>
      </c>
      <c r="C119" s="540">
        <f t="shared" si="21"/>
        <v>15000000</v>
      </c>
      <c r="D119" s="540">
        <f t="shared" si="22"/>
        <v>3394000</v>
      </c>
      <c r="E119" s="541">
        <v>450000</v>
      </c>
      <c r="F119" s="540">
        <f t="shared" si="23"/>
        <v>3844000</v>
      </c>
      <c r="G119" s="540">
        <f t="shared" si="24"/>
        <v>11156000</v>
      </c>
      <c r="H119" s="542">
        <v>2</v>
      </c>
      <c r="J119" s="548">
        <f t="shared" si="25"/>
        <v>14</v>
      </c>
      <c r="K119" s="357" t="s">
        <v>361</v>
      </c>
    </row>
    <row r="120" spans="1:11">
      <c r="A120" s="520">
        <f t="shared" si="20"/>
        <v>12</v>
      </c>
      <c r="B120" s="380" t="s">
        <v>321</v>
      </c>
      <c r="C120" s="540">
        <f t="shared" si="21"/>
        <v>4500000</v>
      </c>
      <c r="D120" s="540">
        <f t="shared" si="22"/>
        <v>830000</v>
      </c>
      <c r="E120" s="541">
        <v>970000</v>
      </c>
      <c r="F120" s="540">
        <f t="shared" si="23"/>
        <v>1800000</v>
      </c>
      <c r="G120" s="540">
        <f t="shared" si="24"/>
        <v>2700000</v>
      </c>
      <c r="H120" s="542">
        <v>4</v>
      </c>
      <c r="J120" s="548">
        <f t="shared" si="25"/>
        <v>8</v>
      </c>
      <c r="K120" s="357" t="s">
        <v>361</v>
      </c>
    </row>
    <row r="121" spans="1:11">
      <c r="A121" s="520">
        <f t="shared" si="20"/>
        <v>13</v>
      </c>
      <c r="B121" s="380" t="s">
        <v>322</v>
      </c>
      <c r="C121" s="540">
        <f t="shared" si="21"/>
        <v>8520000</v>
      </c>
      <c r="D121" s="540">
        <f t="shared" si="22"/>
        <v>1630000</v>
      </c>
      <c r="E121" s="541">
        <v>2500000</v>
      </c>
      <c r="F121" s="540">
        <f t="shared" si="23"/>
        <v>4130000</v>
      </c>
      <c r="G121" s="540">
        <f t="shared" si="24"/>
        <v>4390000</v>
      </c>
      <c r="H121" s="542">
        <v>0</v>
      </c>
      <c r="J121" s="548">
        <f t="shared" si="25"/>
        <v>0</v>
      </c>
      <c r="K121" s="553">
        <v>3600000</v>
      </c>
    </row>
    <row r="122" s="507" customFormat="1" spans="1:11">
      <c r="A122" s="543">
        <f t="shared" si="20"/>
        <v>14</v>
      </c>
      <c r="B122" s="193" t="s">
        <v>323</v>
      </c>
      <c r="C122" s="540">
        <f t="shared" si="21"/>
        <v>27000000</v>
      </c>
      <c r="D122" s="540">
        <f t="shared" si="22"/>
        <v>2880000</v>
      </c>
      <c r="E122" s="541">
        <v>0</v>
      </c>
      <c r="F122" s="540">
        <f t="shared" si="23"/>
        <v>2880000</v>
      </c>
      <c r="G122" s="540">
        <f t="shared" si="24"/>
        <v>24120000</v>
      </c>
      <c r="H122" s="542">
        <v>0</v>
      </c>
      <c r="J122" s="548">
        <f t="shared" si="25"/>
        <v>22</v>
      </c>
      <c r="K122" s="555">
        <v>3286000</v>
      </c>
    </row>
    <row r="123" spans="1:11">
      <c r="A123" s="520">
        <f t="shared" si="20"/>
        <v>15</v>
      </c>
      <c r="B123" s="380" t="s">
        <v>324</v>
      </c>
      <c r="C123" s="540">
        <f t="shared" si="21"/>
        <v>10500000</v>
      </c>
      <c r="D123" s="540">
        <f t="shared" si="22"/>
        <v>10500000</v>
      </c>
      <c r="E123" s="541">
        <v>0</v>
      </c>
      <c r="F123" s="540">
        <f t="shared" si="23"/>
        <v>10500000</v>
      </c>
      <c r="G123" s="540">
        <f t="shared" si="24"/>
        <v>0</v>
      </c>
      <c r="H123" s="542">
        <v>0</v>
      </c>
      <c r="J123" s="548">
        <f t="shared" si="25"/>
        <v>70</v>
      </c>
      <c r="K123" s="553">
        <v>3000000</v>
      </c>
    </row>
    <row r="124" spans="1:11">
      <c r="A124" s="520">
        <f t="shared" si="20"/>
        <v>16</v>
      </c>
      <c r="B124" s="380" t="s">
        <v>325</v>
      </c>
      <c r="C124" s="540">
        <f t="shared" si="21"/>
        <v>7000000</v>
      </c>
      <c r="D124" s="540">
        <f t="shared" si="22"/>
        <v>2050000</v>
      </c>
      <c r="E124" s="541">
        <v>1635000</v>
      </c>
      <c r="F124" s="540">
        <f t="shared" si="23"/>
        <v>3685000</v>
      </c>
      <c r="G124" s="540">
        <f t="shared" si="24"/>
        <v>3315000</v>
      </c>
      <c r="H124" s="542">
        <v>16</v>
      </c>
      <c r="J124" s="548">
        <f t="shared" si="25"/>
        <v>27</v>
      </c>
      <c r="K124" s="553">
        <v>600000</v>
      </c>
    </row>
    <row r="125" spans="1:11">
      <c r="A125" s="520">
        <f t="shared" si="20"/>
        <v>17</v>
      </c>
      <c r="B125" s="380" t="s">
        <v>326</v>
      </c>
      <c r="C125" s="540">
        <f t="shared" si="21"/>
        <v>36000000</v>
      </c>
      <c r="D125" s="540">
        <f t="shared" si="22"/>
        <v>18044500</v>
      </c>
      <c r="E125" s="541">
        <v>2700000</v>
      </c>
      <c r="F125" s="540">
        <f t="shared" si="23"/>
        <v>20744500</v>
      </c>
      <c r="G125" s="540">
        <f t="shared" si="24"/>
        <v>15255500</v>
      </c>
      <c r="H125" s="542">
        <v>66</v>
      </c>
      <c r="J125" s="548">
        <f t="shared" si="25"/>
        <v>132</v>
      </c>
      <c r="K125" s="553">
        <v>3900000</v>
      </c>
    </row>
    <row r="126" spans="1:10">
      <c r="A126" s="520">
        <v>18</v>
      </c>
      <c r="B126" s="416" t="s">
        <v>327</v>
      </c>
      <c r="C126" s="540">
        <f t="shared" si="21"/>
        <v>6375000</v>
      </c>
      <c r="D126" s="540">
        <f t="shared" si="22"/>
        <v>5320000</v>
      </c>
      <c r="E126" s="541">
        <v>1000000</v>
      </c>
      <c r="F126" s="540">
        <f t="shared" si="23"/>
        <v>6320000</v>
      </c>
      <c r="G126" s="540">
        <f t="shared" si="24"/>
        <v>55000</v>
      </c>
      <c r="H126" s="542">
        <v>7</v>
      </c>
      <c r="J126" s="548">
        <f t="shared" si="25"/>
        <v>27</v>
      </c>
    </row>
    <row r="127" spans="1:8">
      <c r="A127" s="520" t="s">
        <v>57</v>
      </c>
      <c r="B127" s="520"/>
      <c r="C127" s="540">
        <f t="shared" ref="C127:H127" si="26">SUM(C109:C126)</f>
        <v>400855000</v>
      </c>
      <c r="D127" s="540">
        <f t="shared" si="26"/>
        <v>129000500</v>
      </c>
      <c r="E127" s="540">
        <f t="shared" si="26"/>
        <v>36151000</v>
      </c>
      <c r="F127" s="552">
        <f t="shared" si="26"/>
        <v>165151500</v>
      </c>
      <c r="G127" s="552">
        <f t="shared" si="26"/>
        <v>235703500</v>
      </c>
      <c r="H127" s="545">
        <f t="shared" si="26"/>
        <v>126</v>
      </c>
    </row>
    <row r="129" spans="2:6">
      <c r="B129" s="357" t="str">
        <f>B95</f>
        <v>Mengetahui :</v>
      </c>
      <c r="F129" s="355" t="s">
        <v>79</v>
      </c>
    </row>
    <row r="130" spans="2:6">
      <c r="B130" s="204" t="str">
        <f>B96</f>
        <v>Ketua Pengadilan Tinggi Agama Padang,</v>
      </c>
      <c r="C130" s="204"/>
      <c r="D130" s="204"/>
      <c r="E130" s="204"/>
      <c r="F130" s="425" t="s">
        <v>69</v>
      </c>
    </row>
    <row r="131" spans="2:6">
      <c r="B131" s="204"/>
      <c r="C131" s="204"/>
      <c r="D131" s="204"/>
      <c r="E131" s="204"/>
      <c r="F131" s="425"/>
    </row>
    <row r="132" spans="2:6">
      <c r="B132" s="204"/>
      <c r="C132" s="204"/>
      <c r="D132" s="204"/>
      <c r="E132" s="204"/>
      <c r="F132" s="425"/>
    </row>
    <row r="133" spans="2:6">
      <c r="B133" s="204"/>
      <c r="C133" s="204"/>
      <c r="D133" s="204"/>
      <c r="E133" s="204"/>
      <c r="F133" s="425"/>
    </row>
    <row r="134" spans="2:6">
      <c r="B134" s="204" t="str">
        <f>RK8a!B131</f>
        <v>Dr. Drs. H. PELMIZAR, M.H.I.</v>
      </c>
      <c r="C134" s="204"/>
      <c r="D134" s="204"/>
      <c r="E134" s="204"/>
      <c r="F134" s="425" t="s">
        <v>71</v>
      </c>
    </row>
    <row r="135" spans="2:6">
      <c r="B135" s="204" t="str">
        <f>RK8a!B132</f>
        <v>NIP. 19561112 198103 1 009</v>
      </c>
      <c r="C135" s="204"/>
      <c r="D135" s="204"/>
      <c r="E135" s="204"/>
      <c r="F135" s="425" t="s">
        <v>73</v>
      </c>
    </row>
    <row r="137" ht="15.75" spans="1:10">
      <c r="A137" s="173" t="s">
        <v>362</v>
      </c>
      <c r="B137" s="173"/>
      <c r="C137" s="173"/>
      <c r="D137" s="173"/>
      <c r="E137" s="173"/>
      <c r="F137" s="173"/>
      <c r="G137" s="173"/>
      <c r="H137" s="173"/>
      <c r="J137" s="548"/>
    </row>
    <row r="138" ht="15.75" spans="1:10">
      <c r="A138" s="173" t="s">
        <v>357</v>
      </c>
      <c r="B138" s="173"/>
      <c r="C138" s="173"/>
      <c r="D138" s="173"/>
      <c r="E138" s="173"/>
      <c r="F138" s="173"/>
      <c r="G138" s="173"/>
      <c r="H138" s="173"/>
      <c r="J138" s="548"/>
    </row>
    <row r="139" ht="15.75" spans="1:10">
      <c r="A139" s="173" t="str">
        <f>RK8a!A135</f>
        <v>BULAN MEI TAHUN 2023</v>
      </c>
      <c r="B139" s="173"/>
      <c r="C139" s="173"/>
      <c r="D139" s="173"/>
      <c r="E139" s="173"/>
      <c r="F139" s="173"/>
      <c r="G139" s="173"/>
      <c r="H139" s="173"/>
      <c r="J139" s="548"/>
    </row>
    <row r="140" spans="2:10">
      <c r="B140" s="362"/>
      <c r="C140" s="362"/>
      <c r="D140" s="174"/>
      <c r="E140" s="362"/>
      <c r="F140" s="362"/>
      <c r="G140" s="362"/>
      <c r="H140" s="399" t="s">
        <v>358</v>
      </c>
      <c r="J140" s="548"/>
    </row>
    <row r="141" s="360" customFormat="1" ht="30" spans="1:10">
      <c r="A141" s="513" t="s">
        <v>181</v>
      </c>
      <c r="B141" s="513" t="s">
        <v>359</v>
      </c>
      <c r="C141" s="186" t="s">
        <v>346</v>
      </c>
      <c r="D141" s="186" t="s">
        <v>360</v>
      </c>
      <c r="E141" s="513" t="s">
        <v>342</v>
      </c>
      <c r="F141" s="513" t="s">
        <v>57</v>
      </c>
      <c r="G141" s="513" t="s">
        <v>172</v>
      </c>
      <c r="H141" s="513" t="s">
        <v>344</v>
      </c>
      <c r="J141" s="548"/>
    </row>
    <row r="142" s="362" customFormat="1" spans="1:10">
      <c r="A142" s="514">
        <v>1</v>
      </c>
      <c r="B142" s="514">
        <v>2</v>
      </c>
      <c r="C142" s="514">
        <v>3</v>
      </c>
      <c r="D142" s="514">
        <v>4</v>
      </c>
      <c r="E142" s="514">
        <v>5</v>
      </c>
      <c r="F142" s="514">
        <v>6</v>
      </c>
      <c r="G142" s="514">
        <v>7</v>
      </c>
      <c r="H142" s="514">
        <v>9</v>
      </c>
      <c r="I142" s="524"/>
      <c r="J142" s="548"/>
    </row>
    <row r="143" spans="1:10">
      <c r="A143" s="520">
        <v>1</v>
      </c>
      <c r="B143" s="530" t="s">
        <v>310</v>
      </c>
      <c r="C143" s="541">
        <f>C109</f>
        <v>52000000</v>
      </c>
      <c r="D143" s="540">
        <f>F109</f>
        <v>28968000</v>
      </c>
      <c r="E143" s="556">
        <v>9000000</v>
      </c>
      <c r="F143" s="540">
        <f>D143+E143</f>
        <v>37968000</v>
      </c>
      <c r="G143" s="540">
        <f>IFERROR(C143-F143,"NE")</f>
        <v>14032000</v>
      </c>
      <c r="H143" s="542">
        <v>18</v>
      </c>
      <c r="J143" s="548">
        <f>H143+J109</f>
        <v>110</v>
      </c>
    </row>
    <row r="144" spans="1:12">
      <c r="A144" s="520">
        <f t="shared" ref="A144:A159" si="27">1+A143</f>
        <v>2</v>
      </c>
      <c r="B144" s="447" t="s">
        <v>311</v>
      </c>
      <c r="C144" s="541">
        <f t="shared" ref="C144:C160" si="28">C110</f>
        <v>12000000</v>
      </c>
      <c r="D144" s="540">
        <f t="shared" ref="D144:D160" si="29">F110</f>
        <v>9520000</v>
      </c>
      <c r="E144" s="556">
        <v>680000</v>
      </c>
      <c r="F144" s="540">
        <f t="shared" ref="F144:F160" si="30">D144+E144</f>
        <v>10200000</v>
      </c>
      <c r="G144" s="540">
        <f t="shared" ref="G144:G160" si="31">IFERROR(C144-F144,"NE")</f>
        <v>1800000</v>
      </c>
      <c r="H144" s="542">
        <v>30</v>
      </c>
      <c r="J144" s="548">
        <f t="shared" ref="J144:J160" si="32">H144+J110</f>
        <v>59</v>
      </c>
      <c r="L144" s="548"/>
    </row>
    <row r="145" spans="1:10">
      <c r="A145" s="520">
        <f t="shared" si="27"/>
        <v>3</v>
      </c>
      <c r="B145" s="447" t="s">
        <v>312</v>
      </c>
      <c r="C145" s="541">
        <f t="shared" si="28"/>
        <v>15000000</v>
      </c>
      <c r="D145" s="540">
        <f t="shared" si="29"/>
        <v>2967500</v>
      </c>
      <c r="E145" s="556">
        <v>2040000</v>
      </c>
      <c r="F145" s="540">
        <f t="shared" si="30"/>
        <v>5007500</v>
      </c>
      <c r="G145" s="540">
        <f t="shared" si="31"/>
        <v>9992500</v>
      </c>
      <c r="H145" s="542">
        <v>17</v>
      </c>
      <c r="J145" s="548">
        <f t="shared" si="32"/>
        <v>26</v>
      </c>
    </row>
    <row r="146" spans="1:10">
      <c r="A146" s="520">
        <f t="shared" si="27"/>
        <v>4</v>
      </c>
      <c r="B146" s="447" t="s">
        <v>313</v>
      </c>
      <c r="C146" s="541">
        <f t="shared" si="28"/>
        <v>11060000</v>
      </c>
      <c r="D146" s="540">
        <f t="shared" si="29"/>
        <v>11060000</v>
      </c>
      <c r="E146" s="556">
        <v>0</v>
      </c>
      <c r="F146" s="540">
        <f t="shared" si="30"/>
        <v>11060000</v>
      </c>
      <c r="G146" s="540">
        <f t="shared" si="31"/>
        <v>0</v>
      </c>
      <c r="H146" s="542">
        <v>0</v>
      </c>
      <c r="J146" s="548">
        <f t="shared" si="32"/>
        <v>55</v>
      </c>
    </row>
    <row r="147" spans="1:10">
      <c r="A147" s="520">
        <f t="shared" si="27"/>
        <v>5</v>
      </c>
      <c r="B147" s="530" t="s">
        <v>314</v>
      </c>
      <c r="C147" s="541">
        <f t="shared" si="28"/>
        <v>15400000</v>
      </c>
      <c r="D147" s="540">
        <f t="shared" si="29"/>
        <v>3388000</v>
      </c>
      <c r="E147" s="556">
        <v>1540000</v>
      </c>
      <c r="F147" s="540">
        <f t="shared" si="30"/>
        <v>4928000</v>
      </c>
      <c r="G147" s="540">
        <f t="shared" si="31"/>
        <v>10472000</v>
      </c>
      <c r="H147" s="542">
        <v>6</v>
      </c>
      <c r="J147" s="548">
        <f t="shared" si="32"/>
        <v>20</v>
      </c>
    </row>
    <row r="148" spans="1:10">
      <c r="A148" s="520">
        <f t="shared" si="27"/>
        <v>6</v>
      </c>
      <c r="B148" s="447" t="s">
        <v>315</v>
      </c>
      <c r="C148" s="541">
        <f t="shared" si="28"/>
        <v>6000000</v>
      </c>
      <c r="D148" s="540">
        <f t="shared" si="29"/>
        <v>3600000</v>
      </c>
      <c r="E148" s="556">
        <v>960000</v>
      </c>
      <c r="F148" s="540">
        <f t="shared" si="30"/>
        <v>4560000</v>
      </c>
      <c r="G148" s="540">
        <f t="shared" si="31"/>
        <v>1440000</v>
      </c>
      <c r="H148" s="542">
        <v>3</v>
      </c>
      <c r="J148" s="548">
        <f t="shared" si="32"/>
        <v>15</v>
      </c>
    </row>
    <row r="149" spans="1:10">
      <c r="A149" s="520">
        <f t="shared" si="27"/>
        <v>7</v>
      </c>
      <c r="B149" s="447" t="s">
        <v>316</v>
      </c>
      <c r="C149" s="541">
        <f t="shared" si="28"/>
        <v>22500000</v>
      </c>
      <c r="D149" s="540">
        <f t="shared" si="29"/>
        <v>3960000</v>
      </c>
      <c r="E149" s="556">
        <v>3786000</v>
      </c>
      <c r="F149" s="540">
        <f t="shared" si="30"/>
        <v>7746000</v>
      </c>
      <c r="G149" s="540">
        <f t="shared" si="31"/>
        <v>14754000</v>
      </c>
      <c r="H149" s="542">
        <v>0</v>
      </c>
      <c r="J149" s="548">
        <f t="shared" si="32"/>
        <v>0</v>
      </c>
    </row>
    <row r="150" spans="1:10">
      <c r="A150" s="520">
        <f t="shared" si="27"/>
        <v>8</v>
      </c>
      <c r="B150" s="447" t="s">
        <v>317</v>
      </c>
      <c r="C150" s="541">
        <f t="shared" si="28"/>
        <v>90000000</v>
      </c>
      <c r="D150" s="540">
        <f t="shared" si="29"/>
        <v>32934500</v>
      </c>
      <c r="E150" s="556">
        <v>8721000</v>
      </c>
      <c r="F150" s="540">
        <f t="shared" si="30"/>
        <v>41655500</v>
      </c>
      <c r="G150" s="540">
        <f t="shared" si="31"/>
        <v>48344500</v>
      </c>
      <c r="H150" s="542">
        <v>28</v>
      </c>
      <c r="J150" s="548">
        <f t="shared" si="32"/>
        <v>135</v>
      </c>
    </row>
    <row r="151" spans="1:10">
      <c r="A151" s="520">
        <f t="shared" si="27"/>
        <v>9</v>
      </c>
      <c r="B151" s="447" t="s">
        <v>318</v>
      </c>
      <c r="C151" s="541">
        <f t="shared" si="28"/>
        <v>12000000</v>
      </c>
      <c r="D151" s="540">
        <f t="shared" si="29"/>
        <v>4500000</v>
      </c>
      <c r="E151" s="556">
        <v>1800000</v>
      </c>
      <c r="F151" s="540">
        <f t="shared" si="30"/>
        <v>6300000</v>
      </c>
      <c r="G151" s="540">
        <f t="shared" si="31"/>
        <v>5700000</v>
      </c>
      <c r="H151" s="542">
        <v>6</v>
      </c>
      <c r="J151" s="548">
        <f t="shared" si="32"/>
        <v>21</v>
      </c>
    </row>
    <row r="152" spans="1:10">
      <c r="A152" s="520">
        <f t="shared" si="27"/>
        <v>10</v>
      </c>
      <c r="B152" s="447" t="s">
        <v>319</v>
      </c>
      <c r="C152" s="541">
        <f t="shared" si="28"/>
        <v>50000000</v>
      </c>
      <c r="D152" s="540">
        <f t="shared" si="29"/>
        <v>10350000</v>
      </c>
      <c r="E152" s="556">
        <v>2050000</v>
      </c>
      <c r="F152" s="540">
        <f t="shared" si="30"/>
        <v>12400000</v>
      </c>
      <c r="G152" s="540">
        <f t="shared" si="31"/>
        <v>37600000</v>
      </c>
      <c r="H152" s="542">
        <v>89</v>
      </c>
      <c r="J152" s="548">
        <f t="shared" si="32"/>
        <v>117</v>
      </c>
    </row>
    <row r="153" spans="1:10">
      <c r="A153" s="520">
        <f t="shared" si="27"/>
        <v>11</v>
      </c>
      <c r="B153" s="447" t="s">
        <v>320</v>
      </c>
      <c r="C153" s="541">
        <f t="shared" si="28"/>
        <v>15000000</v>
      </c>
      <c r="D153" s="540">
        <f t="shared" si="29"/>
        <v>3844000</v>
      </c>
      <c r="E153" s="556">
        <v>0</v>
      </c>
      <c r="F153" s="540">
        <f t="shared" si="30"/>
        <v>3844000</v>
      </c>
      <c r="G153" s="540">
        <f t="shared" si="31"/>
        <v>11156000</v>
      </c>
      <c r="H153" s="542">
        <v>0</v>
      </c>
      <c r="J153" s="548">
        <f t="shared" si="32"/>
        <v>14</v>
      </c>
    </row>
    <row r="154" spans="1:10">
      <c r="A154" s="520">
        <f t="shared" si="27"/>
        <v>12</v>
      </c>
      <c r="B154" s="447" t="s">
        <v>321</v>
      </c>
      <c r="C154" s="541">
        <f t="shared" si="28"/>
        <v>4500000</v>
      </c>
      <c r="D154" s="540">
        <f t="shared" si="29"/>
        <v>1800000</v>
      </c>
      <c r="E154" s="556">
        <v>0</v>
      </c>
      <c r="F154" s="540">
        <f t="shared" si="30"/>
        <v>1800000</v>
      </c>
      <c r="G154" s="540">
        <f t="shared" si="31"/>
        <v>2700000</v>
      </c>
      <c r="H154" s="542">
        <v>0</v>
      </c>
      <c r="J154" s="548">
        <f t="shared" si="32"/>
        <v>8</v>
      </c>
    </row>
    <row r="155" spans="1:10">
      <c r="A155" s="520">
        <f t="shared" si="27"/>
        <v>13</v>
      </c>
      <c r="B155" s="447" t="s">
        <v>322</v>
      </c>
      <c r="C155" s="541">
        <f t="shared" si="28"/>
        <v>8520000</v>
      </c>
      <c r="D155" s="540">
        <f t="shared" si="29"/>
        <v>4130000</v>
      </c>
      <c r="E155" s="556">
        <v>2038000</v>
      </c>
      <c r="F155" s="540">
        <f t="shared" si="30"/>
        <v>6168000</v>
      </c>
      <c r="G155" s="540">
        <f t="shared" si="31"/>
        <v>2352000</v>
      </c>
      <c r="H155" s="542">
        <v>0</v>
      </c>
      <c r="J155" s="548">
        <f t="shared" si="32"/>
        <v>0</v>
      </c>
    </row>
    <row r="156" s="507" customFormat="1" spans="1:10">
      <c r="A156" s="543">
        <f t="shared" si="27"/>
        <v>14</v>
      </c>
      <c r="B156" s="529" t="s">
        <v>323</v>
      </c>
      <c r="C156" s="541">
        <f t="shared" si="28"/>
        <v>27000000</v>
      </c>
      <c r="D156" s="540">
        <f t="shared" si="29"/>
        <v>2880000</v>
      </c>
      <c r="E156" s="556">
        <v>0</v>
      </c>
      <c r="F156" s="540">
        <f t="shared" si="30"/>
        <v>2880000</v>
      </c>
      <c r="G156" s="540">
        <f t="shared" si="31"/>
        <v>24120000</v>
      </c>
      <c r="H156" s="542">
        <v>0</v>
      </c>
      <c r="J156" s="548">
        <f t="shared" si="32"/>
        <v>22</v>
      </c>
    </row>
    <row r="157" spans="1:10">
      <c r="A157" s="520">
        <f t="shared" si="27"/>
        <v>15</v>
      </c>
      <c r="B157" s="447" t="s">
        <v>324</v>
      </c>
      <c r="C157" s="541">
        <f t="shared" si="28"/>
        <v>10500000</v>
      </c>
      <c r="D157" s="540">
        <f t="shared" si="29"/>
        <v>10500000</v>
      </c>
      <c r="E157" s="556">
        <v>0</v>
      </c>
      <c r="F157" s="540">
        <f t="shared" si="30"/>
        <v>10500000</v>
      </c>
      <c r="G157" s="540">
        <f t="shared" si="31"/>
        <v>0</v>
      </c>
      <c r="H157" s="542">
        <v>0</v>
      </c>
      <c r="J157" s="548">
        <f t="shared" si="32"/>
        <v>70</v>
      </c>
    </row>
    <row r="158" spans="1:10">
      <c r="A158" s="520">
        <f t="shared" si="27"/>
        <v>16</v>
      </c>
      <c r="B158" s="447" t="s">
        <v>325</v>
      </c>
      <c r="C158" s="541">
        <f t="shared" si="28"/>
        <v>7000000</v>
      </c>
      <c r="D158" s="540">
        <f t="shared" si="29"/>
        <v>3685000</v>
      </c>
      <c r="E158" s="556">
        <v>2080000</v>
      </c>
      <c r="F158" s="540">
        <f t="shared" si="30"/>
        <v>5765000</v>
      </c>
      <c r="G158" s="540">
        <f t="shared" si="31"/>
        <v>1235000</v>
      </c>
      <c r="H158" s="542">
        <v>20</v>
      </c>
      <c r="J158" s="548">
        <f t="shared" si="32"/>
        <v>47</v>
      </c>
    </row>
    <row r="159" spans="1:10">
      <c r="A159" s="520">
        <f t="shared" si="27"/>
        <v>17</v>
      </c>
      <c r="B159" s="447" t="s">
        <v>326</v>
      </c>
      <c r="C159" s="541">
        <f t="shared" si="28"/>
        <v>36000000</v>
      </c>
      <c r="D159" s="540">
        <f t="shared" si="29"/>
        <v>20744500</v>
      </c>
      <c r="E159" s="556">
        <v>1300000</v>
      </c>
      <c r="F159" s="540">
        <f t="shared" si="30"/>
        <v>22044500</v>
      </c>
      <c r="G159" s="540">
        <f t="shared" si="31"/>
        <v>13955500</v>
      </c>
      <c r="H159" s="542">
        <v>90</v>
      </c>
      <c r="J159" s="548">
        <f t="shared" si="32"/>
        <v>222</v>
      </c>
    </row>
    <row r="160" spans="1:10">
      <c r="A160" s="520">
        <v>18</v>
      </c>
      <c r="B160" s="530" t="s">
        <v>327</v>
      </c>
      <c r="C160" s="541">
        <f t="shared" si="28"/>
        <v>6375000</v>
      </c>
      <c r="D160" s="540">
        <f t="shared" si="29"/>
        <v>6320000</v>
      </c>
      <c r="E160" s="556">
        <v>0</v>
      </c>
      <c r="F160" s="540">
        <f t="shared" si="30"/>
        <v>6320000</v>
      </c>
      <c r="G160" s="540">
        <f t="shared" si="31"/>
        <v>55000</v>
      </c>
      <c r="H160" s="542">
        <v>0</v>
      </c>
      <c r="J160" s="548">
        <f t="shared" si="32"/>
        <v>27</v>
      </c>
    </row>
    <row r="161" spans="1:8">
      <c r="A161" s="520" t="s">
        <v>57</v>
      </c>
      <c r="B161" s="520"/>
      <c r="C161" s="540">
        <f t="shared" ref="C161:H161" si="33">SUM(C143:C160)</f>
        <v>400855000</v>
      </c>
      <c r="D161" s="540">
        <f t="shared" si="33"/>
        <v>165151500</v>
      </c>
      <c r="E161" s="540">
        <f t="shared" si="33"/>
        <v>35995000</v>
      </c>
      <c r="F161" s="540">
        <f t="shared" si="33"/>
        <v>201146500</v>
      </c>
      <c r="G161" s="540">
        <f t="shared" si="33"/>
        <v>199708500</v>
      </c>
      <c r="H161" s="545">
        <f t="shared" si="33"/>
        <v>307</v>
      </c>
    </row>
    <row r="163" spans="2:6">
      <c r="B163" s="357" t="str">
        <f>B129</f>
        <v>Mengetahui :</v>
      </c>
      <c r="F163" s="547" t="str">
        <f>RK8a!G159</f>
        <v>Padang, 7 Juni 2023</v>
      </c>
    </row>
    <row r="164" spans="2:6">
      <c r="B164" s="204" t="str">
        <f>RK8a!B160</f>
        <v>Ketua Pengadilan Tinggi Agama Padang,</v>
      </c>
      <c r="C164" s="204"/>
      <c r="D164" s="204"/>
      <c r="E164" s="204"/>
      <c r="F164" s="425" t="s">
        <v>61</v>
      </c>
    </row>
    <row r="165" spans="2:6">
      <c r="B165" s="204"/>
      <c r="C165" s="204"/>
      <c r="D165" s="204"/>
      <c r="E165" s="204"/>
      <c r="F165" s="425"/>
    </row>
    <row r="166" spans="2:6">
      <c r="B166" s="204"/>
      <c r="C166" s="204"/>
      <c r="D166" s="204"/>
      <c r="E166" s="204"/>
      <c r="F166" s="425"/>
    </row>
    <row r="167" spans="2:6">
      <c r="B167" s="204"/>
      <c r="C167" s="204"/>
      <c r="D167" s="204"/>
      <c r="E167" s="204"/>
      <c r="F167" s="425"/>
    </row>
    <row r="168" spans="2:6">
      <c r="B168" s="204" t="str">
        <f>RK8a!B164</f>
        <v>Dr. Drs. H. PELMIZAR, M.H.I.</v>
      </c>
      <c r="C168" s="204"/>
      <c r="D168" s="204"/>
      <c r="E168" s="204"/>
      <c r="F168" s="425" t="str">
        <f>RK8a!G164</f>
        <v>Drs. SYAFRUDDIN</v>
      </c>
    </row>
    <row r="169" spans="2:6">
      <c r="B169" s="204" t="str">
        <f>RK8a!B165</f>
        <v>NIP. 19561112 198103 1 009</v>
      </c>
      <c r="C169" s="204"/>
      <c r="D169" s="204"/>
      <c r="E169" s="204"/>
      <c r="F169" s="425" t="str">
        <f>RK8a!G165</f>
        <v>NIP. 196210141994031001</v>
      </c>
    </row>
    <row r="171" ht="15.75" spans="1:10">
      <c r="A171" s="173" t="s">
        <v>356</v>
      </c>
      <c r="B171" s="173"/>
      <c r="C171" s="173"/>
      <c r="D171" s="173"/>
      <c r="E171" s="173"/>
      <c r="F171" s="173"/>
      <c r="G171" s="173"/>
      <c r="H171" s="173"/>
      <c r="J171" s="548"/>
    </row>
    <row r="172" ht="15.75" spans="1:10">
      <c r="A172" s="173" t="s">
        <v>357</v>
      </c>
      <c r="B172" s="173"/>
      <c r="C172" s="173"/>
      <c r="D172" s="173"/>
      <c r="E172" s="173"/>
      <c r="F172" s="173"/>
      <c r="G172" s="173"/>
      <c r="H172" s="173"/>
      <c r="J172" s="548"/>
    </row>
    <row r="173" ht="15.75" spans="1:10">
      <c r="A173" s="173" t="str">
        <f>RK8a!A168</f>
        <v>BULAN JUNI TAHUN 2023</v>
      </c>
      <c r="B173" s="173"/>
      <c r="C173" s="173"/>
      <c r="D173" s="173"/>
      <c r="E173" s="173"/>
      <c r="F173" s="173"/>
      <c r="G173" s="173"/>
      <c r="H173" s="173"/>
      <c r="J173" s="548"/>
    </row>
    <row r="174" spans="2:10">
      <c r="B174" s="362"/>
      <c r="C174" s="362"/>
      <c r="D174" s="174"/>
      <c r="E174" s="362"/>
      <c r="F174" s="362"/>
      <c r="G174" s="362"/>
      <c r="H174" s="399" t="s">
        <v>358</v>
      </c>
      <c r="J174" s="548"/>
    </row>
    <row r="175" s="360" customFormat="1" ht="30" spans="1:10">
      <c r="A175" s="513" t="s">
        <v>181</v>
      </c>
      <c r="B175" s="513" t="s">
        <v>359</v>
      </c>
      <c r="C175" s="186" t="s">
        <v>346</v>
      </c>
      <c r="D175" s="186" t="s">
        <v>360</v>
      </c>
      <c r="E175" s="513" t="s">
        <v>342</v>
      </c>
      <c r="F175" s="513" t="s">
        <v>57</v>
      </c>
      <c r="G175" s="513" t="s">
        <v>172</v>
      </c>
      <c r="H175" s="513" t="s">
        <v>344</v>
      </c>
      <c r="J175" s="548"/>
    </row>
    <row r="176" s="362" customFormat="1" spans="1:10">
      <c r="A176" s="514">
        <v>1</v>
      </c>
      <c r="B176" s="514">
        <v>2</v>
      </c>
      <c r="C176" s="514">
        <v>3</v>
      </c>
      <c r="D176" s="514">
        <v>4</v>
      </c>
      <c r="E176" s="514">
        <v>5</v>
      </c>
      <c r="F176" s="514">
        <v>6</v>
      </c>
      <c r="G176" s="514">
        <v>7</v>
      </c>
      <c r="H176" s="514">
        <v>9</v>
      </c>
      <c r="I176" s="524"/>
      <c r="J176" s="548"/>
    </row>
    <row r="177" spans="1:12">
      <c r="A177" s="520">
        <v>1</v>
      </c>
      <c r="B177" s="416" t="s">
        <v>310</v>
      </c>
      <c r="C177" s="557">
        <f>C143</f>
        <v>52000000</v>
      </c>
      <c r="D177" s="540">
        <f>F143</f>
        <v>37968000</v>
      </c>
      <c r="E177" s="557">
        <v>3600000</v>
      </c>
      <c r="F177" s="540">
        <f>D177+E177</f>
        <v>41568000</v>
      </c>
      <c r="G177" s="540">
        <f>IFERROR(C177-F177,"NE")</f>
        <v>10432000</v>
      </c>
      <c r="H177" s="542">
        <v>7</v>
      </c>
      <c r="I177" s="357">
        <v>25</v>
      </c>
      <c r="J177" s="548">
        <f>H177+J143</f>
        <v>117</v>
      </c>
      <c r="K177" s="357">
        <v>52000000</v>
      </c>
      <c r="L177" s="436">
        <f>K177-C177</f>
        <v>0</v>
      </c>
    </row>
    <row r="178" spans="1:12">
      <c r="A178" s="520">
        <f t="shared" ref="A178:A193" si="34">1+A177</f>
        <v>2</v>
      </c>
      <c r="B178" s="380" t="s">
        <v>311</v>
      </c>
      <c r="C178" s="557">
        <f t="shared" ref="C178:C194" si="35">C144</f>
        <v>12000000</v>
      </c>
      <c r="D178" s="540">
        <f t="shared" ref="D178:D194" si="36">F144</f>
        <v>10200000</v>
      </c>
      <c r="E178" s="557">
        <v>0</v>
      </c>
      <c r="F178" s="540">
        <f t="shared" ref="F178:F194" si="37">D178+E178</f>
        <v>10200000</v>
      </c>
      <c r="G178" s="540">
        <f t="shared" ref="G178:G194" si="38">IFERROR(C178-F178,"NE")</f>
        <v>1800000</v>
      </c>
      <c r="H178" s="542">
        <v>0</v>
      </c>
      <c r="I178" s="357">
        <v>0</v>
      </c>
      <c r="J178" s="548">
        <f t="shared" ref="J178:J194" si="39">H178+J144</f>
        <v>59</v>
      </c>
      <c r="K178" s="357">
        <v>12000000</v>
      </c>
      <c r="L178" s="436">
        <f t="shared" ref="L178:L194" si="40">K178-C178</f>
        <v>0</v>
      </c>
    </row>
    <row r="179" spans="1:12">
      <c r="A179" s="520">
        <f t="shared" si="34"/>
        <v>3</v>
      </c>
      <c r="B179" s="380" t="s">
        <v>312</v>
      </c>
      <c r="C179" s="557">
        <f t="shared" si="35"/>
        <v>15000000</v>
      </c>
      <c r="D179" s="540">
        <f t="shared" si="36"/>
        <v>5007500</v>
      </c>
      <c r="E179" s="557">
        <v>510000</v>
      </c>
      <c r="F179" s="540">
        <f t="shared" si="37"/>
        <v>5517500</v>
      </c>
      <c r="G179" s="540">
        <f t="shared" si="38"/>
        <v>9482500</v>
      </c>
      <c r="H179" s="542">
        <v>19</v>
      </c>
      <c r="I179" s="357">
        <v>6</v>
      </c>
      <c r="J179" s="548">
        <f t="shared" si="39"/>
        <v>45</v>
      </c>
      <c r="K179" s="357">
        <v>13500000</v>
      </c>
      <c r="L179" s="436">
        <f t="shared" si="40"/>
        <v>-1500000</v>
      </c>
    </row>
    <row r="180" spans="1:12">
      <c r="A180" s="520">
        <f t="shared" si="34"/>
        <v>4</v>
      </c>
      <c r="B180" s="380" t="s">
        <v>313</v>
      </c>
      <c r="C180" s="557">
        <f t="shared" si="35"/>
        <v>11060000</v>
      </c>
      <c r="D180" s="540">
        <f t="shared" si="36"/>
        <v>11060000</v>
      </c>
      <c r="E180" s="557">
        <v>0</v>
      </c>
      <c r="F180" s="540">
        <f t="shared" si="37"/>
        <v>11060000</v>
      </c>
      <c r="G180" s="540">
        <f t="shared" si="38"/>
        <v>0</v>
      </c>
      <c r="H180" s="542">
        <v>0</v>
      </c>
      <c r="I180" s="357">
        <v>0</v>
      </c>
      <c r="J180" s="548">
        <f t="shared" si="39"/>
        <v>55</v>
      </c>
      <c r="K180" s="357">
        <v>11060000</v>
      </c>
      <c r="L180" s="436">
        <f t="shared" si="40"/>
        <v>0</v>
      </c>
    </row>
    <row r="181" spans="1:12">
      <c r="A181" s="520">
        <f t="shared" si="34"/>
        <v>5</v>
      </c>
      <c r="B181" s="416" t="s">
        <v>314</v>
      </c>
      <c r="C181" s="557">
        <f t="shared" si="35"/>
        <v>15400000</v>
      </c>
      <c r="D181" s="540">
        <f t="shared" si="36"/>
        <v>4928000</v>
      </c>
      <c r="E181" s="557">
        <v>308000</v>
      </c>
      <c r="F181" s="540">
        <f t="shared" si="37"/>
        <v>5236000</v>
      </c>
      <c r="G181" s="540">
        <f t="shared" si="38"/>
        <v>10164000</v>
      </c>
      <c r="H181" s="542">
        <v>3</v>
      </c>
      <c r="I181" s="357">
        <v>2</v>
      </c>
      <c r="J181" s="548">
        <f t="shared" si="39"/>
        <v>23</v>
      </c>
      <c r="K181" s="357">
        <v>9000000</v>
      </c>
      <c r="L181" s="436">
        <f t="shared" si="40"/>
        <v>-6400000</v>
      </c>
    </row>
    <row r="182" spans="1:12">
      <c r="A182" s="520">
        <f t="shared" si="34"/>
        <v>6</v>
      </c>
      <c r="B182" s="380" t="s">
        <v>315</v>
      </c>
      <c r="C182" s="557">
        <f t="shared" si="35"/>
        <v>6000000</v>
      </c>
      <c r="D182" s="540">
        <f t="shared" si="36"/>
        <v>4560000</v>
      </c>
      <c r="E182" s="557">
        <v>1440000</v>
      </c>
      <c r="F182" s="540">
        <f t="shared" si="37"/>
        <v>6000000</v>
      </c>
      <c r="G182" s="540">
        <f t="shared" si="38"/>
        <v>0</v>
      </c>
      <c r="H182" s="542">
        <v>7</v>
      </c>
      <c r="I182" s="357">
        <v>1</v>
      </c>
      <c r="J182" s="548">
        <f t="shared" si="39"/>
        <v>22</v>
      </c>
      <c r="K182" s="357">
        <v>3000000</v>
      </c>
      <c r="L182" s="436">
        <f t="shared" si="40"/>
        <v>-3000000</v>
      </c>
    </row>
    <row r="183" spans="1:12">
      <c r="A183" s="520">
        <f t="shared" si="34"/>
        <v>7</v>
      </c>
      <c r="B183" s="380" t="s">
        <v>316</v>
      </c>
      <c r="C183" s="557">
        <f t="shared" si="35"/>
        <v>22500000</v>
      </c>
      <c r="D183" s="540">
        <f t="shared" si="36"/>
        <v>7746000</v>
      </c>
      <c r="E183" s="557">
        <v>1125000</v>
      </c>
      <c r="F183" s="540">
        <f t="shared" si="37"/>
        <v>8871000</v>
      </c>
      <c r="G183" s="540">
        <f t="shared" si="38"/>
        <v>13629000</v>
      </c>
      <c r="H183" s="542">
        <v>0</v>
      </c>
      <c r="I183" s="357">
        <v>12</v>
      </c>
      <c r="J183" s="548">
        <f t="shared" si="39"/>
        <v>0</v>
      </c>
      <c r="K183" s="357">
        <v>22500000</v>
      </c>
      <c r="L183" s="436">
        <f t="shared" si="40"/>
        <v>0</v>
      </c>
    </row>
    <row r="184" spans="1:12">
      <c r="A184" s="520">
        <f t="shared" si="34"/>
        <v>8</v>
      </c>
      <c r="B184" s="380" t="s">
        <v>317</v>
      </c>
      <c r="C184" s="557">
        <f t="shared" si="35"/>
        <v>90000000</v>
      </c>
      <c r="D184" s="540">
        <f t="shared" si="36"/>
        <v>41655500</v>
      </c>
      <c r="E184" s="557">
        <v>5336000</v>
      </c>
      <c r="F184" s="540">
        <f t="shared" si="37"/>
        <v>46991500</v>
      </c>
      <c r="G184" s="540">
        <f t="shared" si="38"/>
        <v>43008500</v>
      </c>
      <c r="H184" s="542">
        <v>36</v>
      </c>
      <c r="I184" s="357">
        <v>0</v>
      </c>
      <c r="J184" s="548">
        <f t="shared" si="39"/>
        <v>171</v>
      </c>
      <c r="K184" s="357">
        <v>4500000</v>
      </c>
      <c r="L184" s="436">
        <f t="shared" si="40"/>
        <v>-85500000</v>
      </c>
    </row>
    <row r="185" spans="1:12">
      <c r="A185" s="520">
        <f t="shared" si="34"/>
        <v>9</v>
      </c>
      <c r="B185" s="380" t="s">
        <v>318</v>
      </c>
      <c r="C185" s="557">
        <f t="shared" si="35"/>
        <v>12000000</v>
      </c>
      <c r="D185" s="540">
        <f t="shared" si="36"/>
        <v>6300000</v>
      </c>
      <c r="E185" s="557">
        <v>900000</v>
      </c>
      <c r="F185" s="540">
        <f t="shared" si="37"/>
        <v>7200000</v>
      </c>
      <c r="G185" s="540">
        <f t="shared" si="38"/>
        <v>4800000</v>
      </c>
      <c r="H185" s="542">
        <v>3</v>
      </c>
      <c r="I185" s="357">
        <v>0</v>
      </c>
      <c r="J185" s="548">
        <f t="shared" si="39"/>
        <v>24</v>
      </c>
      <c r="K185" s="357">
        <v>10500000</v>
      </c>
      <c r="L185" s="436">
        <f t="shared" si="40"/>
        <v>-1500000</v>
      </c>
    </row>
    <row r="186" spans="1:12">
      <c r="A186" s="520">
        <f t="shared" si="34"/>
        <v>10</v>
      </c>
      <c r="B186" s="380" t="s">
        <v>319</v>
      </c>
      <c r="C186" s="557">
        <f t="shared" si="35"/>
        <v>50000000</v>
      </c>
      <c r="D186" s="540">
        <f t="shared" si="36"/>
        <v>12400000</v>
      </c>
      <c r="E186" s="557">
        <v>5856980</v>
      </c>
      <c r="F186" s="540">
        <f t="shared" si="37"/>
        <v>18256980</v>
      </c>
      <c r="G186" s="540">
        <f t="shared" si="38"/>
        <v>31743020</v>
      </c>
      <c r="H186" s="542">
        <v>39</v>
      </c>
      <c r="I186" s="357">
        <v>0</v>
      </c>
      <c r="J186" s="548">
        <f t="shared" si="39"/>
        <v>156</v>
      </c>
      <c r="K186" s="357">
        <v>10000000</v>
      </c>
      <c r="L186" s="436">
        <f t="shared" si="40"/>
        <v>-40000000</v>
      </c>
    </row>
    <row r="187" spans="1:12">
      <c r="A187" s="520">
        <f t="shared" si="34"/>
        <v>11</v>
      </c>
      <c r="B187" s="380" t="s">
        <v>320</v>
      </c>
      <c r="C187" s="557">
        <f t="shared" si="35"/>
        <v>15000000</v>
      </c>
      <c r="D187" s="540">
        <f t="shared" si="36"/>
        <v>3844000</v>
      </c>
      <c r="E187" s="557">
        <v>0</v>
      </c>
      <c r="F187" s="540">
        <f t="shared" si="37"/>
        <v>3844000</v>
      </c>
      <c r="G187" s="540">
        <f t="shared" si="38"/>
        <v>11156000</v>
      </c>
      <c r="H187" s="542">
        <v>0</v>
      </c>
      <c r="I187" s="357">
        <v>8</v>
      </c>
      <c r="J187" s="548">
        <f t="shared" si="39"/>
        <v>14</v>
      </c>
      <c r="K187" s="357">
        <v>7500000</v>
      </c>
      <c r="L187" s="436">
        <f t="shared" si="40"/>
        <v>-7500000</v>
      </c>
    </row>
    <row r="188" spans="1:12">
      <c r="A188" s="520">
        <f t="shared" si="34"/>
        <v>12</v>
      </c>
      <c r="B188" s="380" t="s">
        <v>321</v>
      </c>
      <c r="C188" s="557">
        <f t="shared" si="35"/>
        <v>4500000</v>
      </c>
      <c r="D188" s="540">
        <f t="shared" si="36"/>
        <v>1800000</v>
      </c>
      <c r="E188" s="557">
        <v>840000</v>
      </c>
      <c r="F188" s="540">
        <f t="shared" si="37"/>
        <v>2640000</v>
      </c>
      <c r="G188" s="540">
        <f t="shared" si="38"/>
        <v>1860000</v>
      </c>
      <c r="H188" s="542">
        <v>11</v>
      </c>
      <c r="I188" s="357">
        <v>11</v>
      </c>
      <c r="J188" s="548">
        <f t="shared" si="39"/>
        <v>19</v>
      </c>
      <c r="K188" s="357">
        <v>9000000</v>
      </c>
      <c r="L188" s="436">
        <f t="shared" si="40"/>
        <v>4500000</v>
      </c>
    </row>
    <row r="189" spans="1:12">
      <c r="A189" s="520">
        <f t="shared" si="34"/>
        <v>13</v>
      </c>
      <c r="B189" s="380" t="s">
        <v>322</v>
      </c>
      <c r="C189" s="557">
        <f t="shared" si="35"/>
        <v>8520000</v>
      </c>
      <c r="D189" s="540">
        <f t="shared" si="36"/>
        <v>6168000</v>
      </c>
      <c r="E189" s="557">
        <v>0</v>
      </c>
      <c r="F189" s="540">
        <f t="shared" si="37"/>
        <v>6168000</v>
      </c>
      <c r="G189" s="540">
        <f t="shared" si="38"/>
        <v>2352000</v>
      </c>
      <c r="H189" s="542">
        <v>0</v>
      </c>
      <c r="I189" s="357">
        <v>0</v>
      </c>
      <c r="J189" s="548">
        <f t="shared" si="39"/>
        <v>0</v>
      </c>
      <c r="K189" s="357">
        <v>6390000</v>
      </c>
      <c r="L189" s="436">
        <f t="shared" si="40"/>
        <v>-2130000</v>
      </c>
    </row>
    <row r="190" s="507" customFormat="1" spans="1:12">
      <c r="A190" s="543">
        <f t="shared" si="34"/>
        <v>14</v>
      </c>
      <c r="B190" s="193" t="s">
        <v>323</v>
      </c>
      <c r="C190" s="557">
        <f t="shared" si="35"/>
        <v>27000000</v>
      </c>
      <c r="D190" s="540">
        <f t="shared" si="36"/>
        <v>2880000</v>
      </c>
      <c r="E190" s="558">
        <v>6880000</v>
      </c>
      <c r="F190" s="540">
        <f t="shared" si="37"/>
        <v>9760000</v>
      </c>
      <c r="G190" s="540">
        <f t="shared" si="38"/>
        <v>17240000</v>
      </c>
      <c r="H190" s="542">
        <v>49</v>
      </c>
      <c r="I190" s="507">
        <v>2</v>
      </c>
      <c r="J190" s="548">
        <f t="shared" si="39"/>
        <v>71</v>
      </c>
      <c r="K190" s="507">
        <v>9000000</v>
      </c>
      <c r="L190" s="436">
        <f t="shared" si="40"/>
        <v>-18000000</v>
      </c>
    </row>
    <row r="191" spans="1:12">
      <c r="A191" s="520">
        <f t="shared" si="34"/>
        <v>15</v>
      </c>
      <c r="B191" s="380" t="s">
        <v>324</v>
      </c>
      <c r="C191" s="557">
        <f t="shared" si="35"/>
        <v>10500000</v>
      </c>
      <c r="D191" s="540">
        <f t="shared" si="36"/>
        <v>10500000</v>
      </c>
      <c r="E191" s="557">
        <v>0</v>
      </c>
      <c r="F191" s="540">
        <f t="shared" si="37"/>
        <v>10500000</v>
      </c>
      <c r="G191" s="540">
        <f t="shared" si="38"/>
        <v>0</v>
      </c>
      <c r="H191" s="542">
        <v>0</v>
      </c>
      <c r="I191" s="357">
        <v>0</v>
      </c>
      <c r="J191" s="548">
        <f t="shared" si="39"/>
        <v>70</v>
      </c>
      <c r="K191" s="357">
        <v>6000000</v>
      </c>
      <c r="L191" s="436">
        <f t="shared" si="40"/>
        <v>-4500000</v>
      </c>
    </row>
    <row r="192" spans="1:12">
      <c r="A192" s="520">
        <f t="shared" si="34"/>
        <v>16</v>
      </c>
      <c r="B192" s="380" t="s">
        <v>325</v>
      </c>
      <c r="C192" s="557">
        <f t="shared" si="35"/>
        <v>7000000</v>
      </c>
      <c r="D192" s="540">
        <f t="shared" si="36"/>
        <v>5765000</v>
      </c>
      <c r="E192" s="557">
        <v>240000</v>
      </c>
      <c r="F192" s="540">
        <f t="shared" si="37"/>
        <v>6005000</v>
      </c>
      <c r="G192" s="540">
        <f t="shared" si="38"/>
        <v>995000</v>
      </c>
      <c r="H192" s="542">
        <v>20</v>
      </c>
      <c r="I192" s="357">
        <v>0</v>
      </c>
      <c r="J192" s="548">
        <f t="shared" si="39"/>
        <v>67</v>
      </c>
      <c r="K192" s="357">
        <v>4500000</v>
      </c>
      <c r="L192" s="436">
        <f t="shared" si="40"/>
        <v>-2500000</v>
      </c>
    </row>
    <row r="193" spans="1:12">
      <c r="A193" s="520">
        <f t="shared" si="34"/>
        <v>17</v>
      </c>
      <c r="B193" s="380" t="s">
        <v>326</v>
      </c>
      <c r="C193" s="557">
        <f t="shared" si="35"/>
        <v>36000000</v>
      </c>
      <c r="D193" s="540">
        <f t="shared" si="36"/>
        <v>22044500</v>
      </c>
      <c r="E193" s="557">
        <v>7600000</v>
      </c>
      <c r="F193" s="540">
        <f t="shared" si="37"/>
        <v>29644500</v>
      </c>
      <c r="G193" s="540">
        <f t="shared" si="38"/>
        <v>6355500</v>
      </c>
      <c r="H193" s="542">
        <v>0</v>
      </c>
      <c r="I193" s="357">
        <v>0</v>
      </c>
      <c r="J193" s="548">
        <f t="shared" si="39"/>
        <v>222</v>
      </c>
      <c r="K193" s="357">
        <v>10760000</v>
      </c>
      <c r="L193" s="436">
        <f t="shared" si="40"/>
        <v>-25240000</v>
      </c>
    </row>
    <row r="194" spans="1:12">
      <c r="A194" s="520">
        <v>18</v>
      </c>
      <c r="B194" s="416" t="s">
        <v>327</v>
      </c>
      <c r="C194" s="557">
        <f t="shared" si="35"/>
        <v>6375000</v>
      </c>
      <c r="D194" s="540">
        <f t="shared" si="36"/>
        <v>6320000</v>
      </c>
      <c r="E194" s="541">
        <v>0</v>
      </c>
      <c r="F194" s="540">
        <f t="shared" si="37"/>
        <v>6320000</v>
      </c>
      <c r="G194" s="540">
        <f t="shared" si="38"/>
        <v>55000</v>
      </c>
      <c r="H194" s="542">
        <v>0</v>
      </c>
      <c r="I194" s="357">
        <v>1</v>
      </c>
      <c r="J194" s="548">
        <f t="shared" si="39"/>
        <v>27</v>
      </c>
      <c r="K194" s="357">
        <v>5625000</v>
      </c>
      <c r="L194" s="436">
        <f t="shared" si="40"/>
        <v>-750000</v>
      </c>
    </row>
    <row r="195" spans="1:9">
      <c r="A195" s="520" t="s">
        <v>57</v>
      </c>
      <c r="B195" s="520"/>
      <c r="C195" s="540">
        <f>SUM(C177:C194)</f>
        <v>400855000</v>
      </c>
      <c r="D195" s="540">
        <f>SUM(D177:D194)</f>
        <v>201146500</v>
      </c>
      <c r="E195" s="540">
        <f>SUM(E177:E194)</f>
        <v>34635980</v>
      </c>
      <c r="F195" s="540">
        <f>SUM(F177:F194)</f>
        <v>235782480</v>
      </c>
      <c r="G195" s="540">
        <f>SUM(G177:G194)</f>
        <v>165072520</v>
      </c>
      <c r="H195" s="545">
        <f>SUM(H177:H193)</f>
        <v>194</v>
      </c>
      <c r="I195" s="545">
        <f>SUM(I177:I193)</f>
        <v>67</v>
      </c>
    </row>
    <row r="197" spans="2:6">
      <c r="B197" s="357" t="str">
        <f>B163</f>
        <v>Mengetahui :</v>
      </c>
      <c r="F197" s="355" t="s">
        <v>83</v>
      </c>
    </row>
    <row r="198" spans="2:6">
      <c r="B198" s="204" t="str">
        <f>RK8a!B193</f>
        <v>Ketua Pengadilan Tinggi Agama Padang,</v>
      </c>
      <c r="C198" s="204"/>
      <c r="D198" s="204"/>
      <c r="E198" s="204"/>
      <c r="F198" s="425" t="s">
        <v>61</v>
      </c>
    </row>
    <row r="199" spans="2:6">
      <c r="B199" s="204"/>
      <c r="C199" s="204"/>
      <c r="D199" s="204"/>
      <c r="E199" s="204"/>
      <c r="F199" s="425"/>
    </row>
    <row r="200" spans="2:6">
      <c r="B200" s="204"/>
      <c r="C200" s="204"/>
      <c r="D200" s="204"/>
      <c r="E200" s="204"/>
      <c r="F200" s="425"/>
    </row>
    <row r="201" spans="2:6">
      <c r="B201" s="204"/>
      <c r="C201" s="204"/>
      <c r="D201" s="204"/>
      <c r="E201" s="204"/>
      <c r="F201" s="425"/>
    </row>
    <row r="202" spans="2:6">
      <c r="B202" s="204" t="str">
        <f>RK8a!B197</f>
        <v>Dr. Drs. H. PELMIZAR, M.H.I.</v>
      </c>
      <c r="C202" s="204"/>
      <c r="D202" s="204"/>
      <c r="E202" s="204"/>
      <c r="F202" s="425" t="s">
        <v>63</v>
      </c>
    </row>
    <row r="203" spans="2:6">
      <c r="B203" s="204" t="str">
        <f>RK8a!B198</f>
        <v>NIP. 19561112 198103 1 009</v>
      </c>
      <c r="C203" s="204"/>
      <c r="D203" s="204"/>
      <c r="E203" s="204"/>
      <c r="F203" s="425" t="s">
        <v>65</v>
      </c>
    </row>
    <row r="205" ht="15.75" spans="1:10">
      <c r="A205" s="173" t="s">
        <v>356</v>
      </c>
      <c r="B205" s="173"/>
      <c r="C205" s="173"/>
      <c r="D205" s="173"/>
      <c r="E205" s="173"/>
      <c r="F205" s="173"/>
      <c r="G205" s="173"/>
      <c r="H205" s="173"/>
      <c r="J205" s="548"/>
    </row>
    <row r="206" ht="15.75" spans="1:10">
      <c r="A206" s="173" t="s">
        <v>357</v>
      </c>
      <c r="B206" s="173"/>
      <c r="C206" s="173"/>
      <c r="D206" s="173"/>
      <c r="E206" s="173"/>
      <c r="F206" s="173"/>
      <c r="G206" s="173"/>
      <c r="H206" s="173"/>
      <c r="J206" s="548"/>
    </row>
    <row r="207" ht="15.75" spans="1:10">
      <c r="A207" s="173" t="str">
        <f>RK8a!A201</f>
        <v>BULAN JULI TAHUN 2023</v>
      </c>
      <c r="B207" s="173"/>
      <c r="C207" s="173"/>
      <c r="D207" s="173"/>
      <c r="E207" s="173"/>
      <c r="F207" s="173"/>
      <c r="G207" s="173"/>
      <c r="H207" s="173"/>
      <c r="J207" s="548"/>
    </row>
    <row r="208" spans="2:10">
      <c r="B208" s="362"/>
      <c r="C208" s="362"/>
      <c r="D208" s="174"/>
      <c r="E208" s="362"/>
      <c r="F208" s="362"/>
      <c r="G208" s="362"/>
      <c r="H208" s="399" t="s">
        <v>358</v>
      </c>
      <c r="J208" s="548"/>
    </row>
    <row r="209" s="360" customFormat="1" ht="38.25" customHeight="1" spans="1:10">
      <c r="A209" s="513" t="s">
        <v>181</v>
      </c>
      <c r="B209" s="186" t="s">
        <v>339</v>
      </c>
      <c r="C209" s="186" t="s">
        <v>340</v>
      </c>
      <c r="D209" s="186" t="s">
        <v>360</v>
      </c>
      <c r="E209" s="513" t="s">
        <v>342</v>
      </c>
      <c r="F209" s="513" t="s">
        <v>57</v>
      </c>
      <c r="G209" s="513" t="s">
        <v>172</v>
      </c>
      <c r="H209" s="513" t="s">
        <v>344</v>
      </c>
      <c r="J209" s="548"/>
    </row>
    <row r="210" s="362" customFormat="1" spans="1:10">
      <c r="A210" s="514">
        <v>1</v>
      </c>
      <c r="B210" s="514">
        <v>2</v>
      </c>
      <c r="C210" s="514">
        <v>3</v>
      </c>
      <c r="D210" s="514">
        <v>4</v>
      </c>
      <c r="E210" s="514">
        <v>5</v>
      </c>
      <c r="F210" s="514">
        <v>6</v>
      </c>
      <c r="G210" s="514">
        <v>7</v>
      </c>
      <c r="H210" s="514">
        <v>9</v>
      </c>
      <c r="I210" s="524"/>
      <c r="J210" s="548"/>
    </row>
    <row r="211" s="539" customFormat="1" ht="21" customHeight="1" spans="1:10">
      <c r="A211" s="520">
        <v>1</v>
      </c>
      <c r="B211" s="416" t="s">
        <v>310</v>
      </c>
      <c r="C211" s="540">
        <f>C177</f>
        <v>52000000</v>
      </c>
      <c r="D211" s="540">
        <f>F177</f>
        <v>41568000</v>
      </c>
      <c r="E211" s="541">
        <v>10331010</v>
      </c>
      <c r="F211" s="540">
        <f>D211+E211</f>
        <v>51899010</v>
      </c>
      <c r="G211" s="540">
        <f t="shared" ref="G211:G228" si="41">IFERROR(C211-F211,"NE")</f>
        <v>100990</v>
      </c>
      <c r="H211" s="542">
        <v>4</v>
      </c>
      <c r="J211" s="559">
        <f>H211+J177</f>
        <v>121</v>
      </c>
    </row>
    <row r="212" s="539" customFormat="1" ht="21" customHeight="1" spans="1:12">
      <c r="A212" s="520">
        <f t="shared" ref="A212:A227" si="42">1+A211</f>
        <v>2</v>
      </c>
      <c r="B212" s="380" t="s">
        <v>311</v>
      </c>
      <c r="C212" s="540">
        <f t="shared" ref="C212:C228" si="43">C178</f>
        <v>12000000</v>
      </c>
      <c r="D212" s="540">
        <f t="shared" ref="D212:D228" si="44">F178</f>
        <v>10200000</v>
      </c>
      <c r="E212" s="541">
        <v>1800000</v>
      </c>
      <c r="F212" s="540">
        <f t="shared" ref="F212:F228" si="45">D212+E212</f>
        <v>12000000</v>
      </c>
      <c r="G212" s="540">
        <f t="shared" si="41"/>
        <v>0</v>
      </c>
      <c r="H212" s="542">
        <v>0</v>
      </c>
      <c r="J212" s="559">
        <f t="shared" ref="J212:J228" si="46">H212+J178</f>
        <v>59</v>
      </c>
      <c r="L212" s="559"/>
    </row>
    <row r="213" s="539" customFormat="1" ht="21" customHeight="1" spans="1:10">
      <c r="A213" s="520">
        <f t="shared" si="42"/>
        <v>3</v>
      </c>
      <c r="B213" s="380" t="s">
        <v>312</v>
      </c>
      <c r="C213" s="540">
        <f t="shared" si="43"/>
        <v>15000000</v>
      </c>
      <c r="D213" s="540">
        <f t="shared" si="44"/>
        <v>5517500</v>
      </c>
      <c r="E213" s="541">
        <v>382500</v>
      </c>
      <c r="F213" s="540">
        <f t="shared" si="45"/>
        <v>5900000</v>
      </c>
      <c r="G213" s="540">
        <f t="shared" si="41"/>
        <v>9100000</v>
      </c>
      <c r="H213" s="542">
        <v>21</v>
      </c>
      <c r="J213" s="559">
        <f t="shared" si="46"/>
        <v>66</v>
      </c>
    </row>
    <row r="214" s="539" customFormat="1" ht="21" customHeight="1" spans="1:10">
      <c r="A214" s="520">
        <f t="shared" si="42"/>
        <v>4</v>
      </c>
      <c r="B214" s="380" t="s">
        <v>313</v>
      </c>
      <c r="C214" s="540">
        <f t="shared" si="43"/>
        <v>11060000</v>
      </c>
      <c r="D214" s="540">
        <f t="shared" si="44"/>
        <v>11060000</v>
      </c>
      <c r="E214" s="541">
        <v>0</v>
      </c>
      <c r="F214" s="540">
        <f t="shared" si="45"/>
        <v>11060000</v>
      </c>
      <c r="G214" s="540">
        <f t="shared" si="41"/>
        <v>0</v>
      </c>
      <c r="H214" s="542">
        <v>0</v>
      </c>
      <c r="J214" s="559">
        <f t="shared" si="46"/>
        <v>55</v>
      </c>
    </row>
    <row r="215" s="539" customFormat="1" ht="21" customHeight="1" spans="1:10">
      <c r="A215" s="520">
        <f t="shared" si="42"/>
        <v>5</v>
      </c>
      <c r="B215" s="416" t="s">
        <v>314</v>
      </c>
      <c r="C215" s="540">
        <f t="shared" si="43"/>
        <v>15400000</v>
      </c>
      <c r="D215" s="540">
        <f t="shared" si="44"/>
        <v>5236000</v>
      </c>
      <c r="E215" s="541">
        <v>2618000</v>
      </c>
      <c r="F215" s="540">
        <f t="shared" si="45"/>
        <v>7854000</v>
      </c>
      <c r="G215" s="540">
        <f t="shared" si="41"/>
        <v>7546000</v>
      </c>
      <c r="H215" s="542">
        <v>3</v>
      </c>
      <c r="J215" s="559">
        <f t="shared" si="46"/>
        <v>26</v>
      </c>
    </row>
    <row r="216" s="539" customFormat="1" ht="21" customHeight="1" spans="1:10">
      <c r="A216" s="520">
        <f t="shared" si="42"/>
        <v>6</v>
      </c>
      <c r="B216" s="380" t="s">
        <v>315</v>
      </c>
      <c r="C216" s="540">
        <f t="shared" si="43"/>
        <v>6000000</v>
      </c>
      <c r="D216" s="540">
        <f t="shared" si="44"/>
        <v>6000000</v>
      </c>
      <c r="E216" s="541">
        <v>0</v>
      </c>
      <c r="F216" s="540">
        <f t="shared" si="45"/>
        <v>6000000</v>
      </c>
      <c r="G216" s="540">
        <f t="shared" si="41"/>
        <v>0</v>
      </c>
      <c r="H216" s="542">
        <v>0</v>
      </c>
      <c r="J216" s="559">
        <f t="shared" si="46"/>
        <v>22</v>
      </c>
    </row>
    <row r="217" s="539" customFormat="1" ht="21" customHeight="1" spans="1:10">
      <c r="A217" s="520">
        <f t="shared" si="42"/>
        <v>7</v>
      </c>
      <c r="B217" s="380" t="s">
        <v>316</v>
      </c>
      <c r="C217" s="540">
        <f t="shared" si="43"/>
        <v>22500000</v>
      </c>
      <c r="D217" s="540">
        <f t="shared" si="44"/>
        <v>8871000</v>
      </c>
      <c r="E217" s="541">
        <v>1125000</v>
      </c>
      <c r="F217" s="540">
        <f t="shared" si="45"/>
        <v>9996000</v>
      </c>
      <c r="G217" s="540">
        <f t="shared" si="41"/>
        <v>12504000</v>
      </c>
      <c r="H217" s="542">
        <v>0</v>
      </c>
      <c r="J217" s="559">
        <f t="shared" si="46"/>
        <v>0</v>
      </c>
    </row>
    <row r="218" s="539" customFormat="1" ht="21" customHeight="1" spans="1:10">
      <c r="A218" s="520">
        <f t="shared" si="42"/>
        <v>8</v>
      </c>
      <c r="B218" s="380" t="s">
        <v>317</v>
      </c>
      <c r="C218" s="540">
        <f t="shared" si="43"/>
        <v>90000000</v>
      </c>
      <c r="D218" s="540">
        <f t="shared" si="44"/>
        <v>46991500</v>
      </c>
      <c r="E218" s="541">
        <v>5880000</v>
      </c>
      <c r="F218" s="540">
        <f t="shared" si="45"/>
        <v>52871500</v>
      </c>
      <c r="G218" s="540">
        <f t="shared" si="41"/>
        <v>37128500</v>
      </c>
      <c r="H218" s="542">
        <v>38</v>
      </c>
      <c r="J218" s="559">
        <f t="shared" si="46"/>
        <v>209</v>
      </c>
    </row>
    <row r="219" s="539" customFormat="1" ht="21" customHeight="1" spans="1:10">
      <c r="A219" s="520">
        <f t="shared" si="42"/>
        <v>9</v>
      </c>
      <c r="B219" s="380" t="s">
        <v>318</v>
      </c>
      <c r="C219" s="540">
        <f t="shared" si="43"/>
        <v>12000000</v>
      </c>
      <c r="D219" s="540">
        <f t="shared" si="44"/>
        <v>7200000</v>
      </c>
      <c r="E219" s="541">
        <v>1800000</v>
      </c>
      <c r="F219" s="540">
        <f t="shared" si="45"/>
        <v>9000000</v>
      </c>
      <c r="G219" s="540">
        <f t="shared" si="41"/>
        <v>3000000</v>
      </c>
      <c r="H219" s="542">
        <v>6</v>
      </c>
      <c r="J219" s="559">
        <f t="shared" si="46"/>
        <v>30</v>
      </c>
    </row>
    <row r="220" s="539" customFormat="1" ht="21" customHeight="1" spans="1:10">
      <c r="A220" s="520">
        <f t="shared" si="42"/>
        <v>10</v>
      </c>
      <c r="B220" s="380" t="s">
        <v>319</v>
      </c>
      <c r="C220" s="540">
        <f t="shared" si="43"/>
        <v>50000000</v>
      </c>
      <c r="D220" s="540">
        <f t="shared" si="44"/>
        <v>18256980</v>
      </c>
      <c r="E220" s="541">
        <v>3000000</v>
      </c>
      <c r="F220" s="540">
        <f t="shared" si="45"/>
        <v>21256980</v>
      </c>
      <c r="G220" s="540">
        <f t="shared" si="41"/>
        <v>28743020</v>
      </c>
      <c r="H220" s="542">
        <v>44</v>
      </c>
      <c r="J220" s="559">
        <f t="shared" si="46"/>
        <v>200</v>
      </c>
    </row>
    <row r="221" s="539" customFormat="1" ht="21" customHeight="1" spans="1:10">
      <c r="A221" s="520">
        <f t="shared" si="42"/>
        <v>11</v>
      </c>
      <c r="B221" s="380" t="s">
        <v>320</v>
      </c>
      <c r="C221" s="540">
        <f t="shared" si="43"/>
        <v>15000000</v>
      </c>
      <c r="D221" s="540">
        <f t="shared" si="44"/>
        <v>3844000</v>
      </c>
      <c r="E221" s="541">
        <v>1441000</v>
      </c>
      <c r="F221" s="540">
        <f t="shared" si="45"/>
        <v>5285000</v>
      </c>
      <c r="G221" s="540">
        <f t="shared" si="41"/>
        <v>9715000</v>
      </c>
      <c r="H221" s="542">
        <v>17</v>
      </c>
      <c r="J221" s="559">
        <f t="shared" si="46"/>
        <v>31</v>
      </c>
    </row>
    <row r="222" s="539" customFormat="1" ht="21" customHeight="1" spans="1:10">
      <c r="A222" s="520">
        <f t="shared" si="42"/>
        <v>12</v>
      </c>
      <c r="B222" s="380" t="s">
        <v>321</v>
      </c>
      <c r="C222" s="540">
        <f t="shared" si="43"/>
        <v>4500000</v>
      </c>
      <c r="D222" s="540">
        <f t="shared" si="44"/>
        <v>2640000</v>
      </c>
      <c r="E222" s="541">
        <v>480000</v>
      </c>
      <c r="F222" s="540">
        <f t="shared" si="45"/>
        <v>3120000</v>
      </c>
      <c r="G222" s="540">
        <f t="shared" si="41"/>
        <v>1380000</v>
      </c>
      <c r="H222" s="542">
        <v>14</v>
      </c>
      <c r="J222" s="559">
        <f t="shared" si="46"/>
        <v>33</v>
      </c>
    </row>
    <row r="223" s="539" customFormat="1" ht="21" customHeight="1" spans="1:10">
      <c r="A223" s="520">
        <f t="shared" si="42"/>
        <v>13</v>
      </c>
      <c r="B223" s="380" t="s">
        <v>322</v>
      </c>
      <c r="C223" s="540">
        <f t="shared" si="43"/>
        <v>8520000</v>
      </c>
      <c r="D223" s="540">
        <f t="shared" si="44"/>
        <v>6168000</v>
      </c>
      <c r="E223" s="541">
        <v>1490000</v>
      </c>
      <c r="F223" s="540">
        <f t="shared" si="45"/>
        <v>7658000</v>
      </c>
      <c r="G223" s="540">
        <f t="shared" si="41"/>
        <v>862000</v>
      </c>
      <c r="H223" s="542">
        <v>7</v>
      </c>
      <c r="J223" s="559">
        <f t="shared" si="46"/>
        <v>7</v>
      </c>
    </row>
    <row r="224" s="539" customFormat="1" ht="21" customHeight="1" spans="1:10">
      <c r="A224" s="520">
        <f t="shared" si="42"/>
        <v>14</v>
      </c>
      <c r="B224" s="416" t="s">
        <v>323</v>
      </c>
      <c r="C224" s="540">
        <f t="shared" si="43"/>
        <v>27000000</v>
      </c>
      <c r="D224" s="540">
        <f t="shared" si="44"/>
        <v>9760000</v>
      </c>
      <c r="E224" s="544">
        <v>1200000</v>
      </c>
      <c r="F224" s="540">
        <f t="shared" si="45"/>
        <v>10960000</v>
      </c>
      <c r="G224" s="540">
        <f t="shared" si="41"/>
        <v>16040000</v>
      </c>
      <c r="H224" s="549">
        <v>0</v>
      </c>
      <c r="J224" s="559">
        <f t="shared" si="46"/>
        <v>71</v>
      </c>
    </row>
    <row r="225" s="539" customFormat="1" ht="21" customHeight="1" spans="1:10">
      <c r="A225" s="520">
        <f t="shared" si="42"/>
        <v>15</v>
      </c>
      <c r="B225" s="380" t="s">
        <v>324</v>
      </c>
      <c r="C225" s="540">
        <f t="shared" si="43"/>
        <v>10500000</v>
      </c>
      <c r="D225" s="540">
        <f t="shared" si="44"/>
        <v>10500000</v>
      </c>
      <c r="E225" s="541">
        <v>0</v>
      </c>
      <c r="F225" s="540">
        <f t="shared" si="45"/>
        <v>10500000</v>
      </c>
      <c r="G225" s="540">
        <f t="shared" si="41"/>
        <v>0</v>
      </c>
      <c r="H225" s="542">
        <v>0</v>
      </c>
      <c r="J225" s="559">
        <f t="shared" si="46"/>
        <v>70</v>
      </c>
    </row>
    <row r="226" s="539" customFormat="1" ht="21" customHeight="1" spans="1:10">
      <c r="A226" s="520">
        <f t="shared" si="42"/>
        <v>16</v>
      </c>
      <c r="B226" s="380" t="s">
        <v>325</v>
      </c>
      <c r="C226" s="540">
        <f t="shared" si="43"/>
        <v>7000000</v>
      </c>
      <c r="D226" s="540">
        <f t="shared" si="44"/>
        <v>6005000</v>
      </c>
      <c r="E226" s="541">
        <v>0</v>
      </c>
      <c r="F226" s="540">
        <f t="shared" si="45"/>
        <v>6005000</v>
      </c>
      <c r="G226" s="540">
        <f t="shared" si="41"/>
        <v>995000</v>
      </c>
      <c r="H226" s="542">
        <v>0</v>
      </c>
      <c r="J226" s="559">
        <f t="shared" si="46"/>
        <v>67</v>
      </c>
    </row>
    <row r="227" s="539" customFormat="1" ht="21" customHeight="1" spans="1:10">
      <c r="A227" s="520">
        <f t="shared" si="42"/>
        <v>17</v>
      </c>
      <c r="B227" s="380" t="s">
        <v>326</v>
      </c>
      <c r="C227" s="540">
        <f t="shared" si="43"/>
        <v>36000000</v>
      </c>
      <c r="D227" s="540">
        <f t="shared" si="44"/>
        <v>29644500</v>
      </c>
      <c r="E227" s="541">
        <v>0</v>
      </c>
      <c r="F227" s="540">
        <f t="shared" si="45"/>
        <v>29644500</v>
      </c>
      <c r="G227" s="540">
        <f t="shared" si="41"/>
        <v>6355500</v>
      </c>
      <c r="H227" s="542">
        <v>0</v>
      </c>
      <c r="J227" s="559">
        <f t="shared" si="46"/>
        <v>222</v>
      </c>
    </row>
    <row r="228" s="539" customFormat="1" ht="21" customHeight="1" spans="1:10">
      <c r="A228" s="520">
        <v>18</v>
      </c>
      <c r="B228" s="416" t="s">
        <v>327</v>
      </c>
      <c r="C228" s="540">
        <f t="shared" si="43"/>
        <v>6375000</v>
      </c>
      <c r="D228" s="540">
        <f t="shared" si="44"/>
        <v>6320000</v>
      </c>
      <c r="E228" s="541">
        <v>0</v>
      </c>
      <c r="F228" s="540">
        <f t="shared" si="45"/>
        <v>6320000</v>
      </c>
      <c r="G228" s="540">
        <f t="shared" si="41"/>
        <v>55000</v>
      </c>
      <c r="H228" s="542">
        <v>0</v>
      </c>
      <c r="J228" s="559">
        <f t="shared" si="46"/>
        <v>27</v>
      </c>
    </row>
    <row r="229" s="539" customFormat="1" ht="21" customHeight="1" spans="1:8">
      <c r="A229" s="520" t="s">
        <v>57</v>
      </c>
      <c r="B229" s="520"/>
      <c r="C229" s="540">
        <f t="shared" ref="C229:H229" si="47">SUM(C211:C228)</f>
        <v>400855000</v>
      </c>
      <c r="D229" s="540">
        <f t="shared" si="47"/>
        <v>235782480</v>
      </c>
      <c r="E229" s="540">
        <f t="shared" si="47"/>
        <v>31547510</v>
      </c>
      <c r="F229" s="540">
        <f t="shared" si="47"/>
        <v>267329990</v>
      </c>
      <c r="G229" s="540">
        <f t="shared" si="47"/>
        <v>133525010</v>
      </c>
      <c r="H229" s="542">
        <f t="shared" si="47"/>
        <v>154</v>
      </c>
    </row>
    <row r="231" spans="2:6">
      <c r="B231" s="357" t="s">
        <v>58</v>
      </c>
      <c r="F231" s="355" t="s">
        <v>85</v>
      </c>
    </row>
    <row r="232" spans="2:6">
      <c r="B232" s="204" t="s">
        <v>60</v>
      </c>
      <c r="C232" s="204"/>
      <c r="D232" s="204"/>
      <c r="E232" s="204"/>
      <c r="F232" s="425" t="s">
        <v>61</v>
      </c>
    </row>
    <row r="233" spans="2:6">
      <c r="B233" s="204"/>
      <c r="C233" s="204"/>
      <c r="D233" s="204"/>
      <c r="E233" s="204"/>
      <c r="F233" s="425"/>
    </row>
    <row r="234" spans="2:6">
      <c r="B234" s="204"/>
      <c r="C234" s="204"/>
      <c r="D234" s="204"/>
      <c r="E234" s="204"/>
      <c r="F234" s="425"/>
    </row>
    <row r="235" spans="2:6">
      <c r="B235" s="204"/>
      <c r="C235" s="204"/>
      <c r="D235" s="204"/>
      <c r="E235" s="204"/>
      <c r="F235" s="425"/>
    </row>
    <row r="236" spans="2:6">
      <c r="B236" s="204" t="s">
        <v>62</v>
      </c>
      <c r="C236" s="204"/>
      <c r="D236" s="204"/>
      <c r="E236" s="204"/>
      <c r="F236" s="425" t="s">
        <v>63</v>
      </c>
    </row>
    <row r="237" spans="2:6">
      <c r="B237" s="204" t="s">
        <v>64</v>
      </c>
      <c r="C237" s="204"/>
      <c r="D237" s="204"/>
      <c r="E237" s="204"/>
      <c r="F237" s="425" t="s">
        <v>65</v>
      </c>
    </row>
    <row r="240" ht="15.75" spans="1:10">
      <c r="A240" s="173" t="s">
        <v>356</v>
      </c>
      <c r="B240" s="173"/>
      <c r="C240" s="173"/>
      <c r="D240" s="173"/>
      <c r="E240" s="173"/>
      <c r="F240" s="173"/>
      <c r="G240" s="173"/>
      <c r="H240" s="173"/>
      <c r="J240" s="548"/>
    </row>
    <row r="241" ht="15.75" spans="1:10">
      <c r="A241" s="173" t="s">
        <v>363</v>
      </c>
      <c r="B241" s="173"/>
      <c r="C241" s="173"/>
      <c r="D241" s="173"/>
      <c r="E241" s="173"/>
      <c r="F241" s="173"/>
      <c r="G241" s="173"/>
      <c r="H241" s="173"/>
      <c r="J241" s="548"/>
    </row>
    <row r="242" ht="15.75" spans="1:10">
      <c r="A242" s="173" t="s">
        <v>86</v>
      </c>
      <c r="B242" s="173"/>
      <c r="C242" s="173"/>
      <c r="D242" s="173"/>
      <c r="E242" s="173"/>
      <c r="F242" s="173"/>
      <c r="G242" s="173"/>
      <c r="H242" s="173"/>
      <c r="J242" s="548"/>
    </row>
    <row r="243" spans="2:10">
      <c r="B243" s="362"/>
      <c r="C243" s="362"/>
      <c r="D243" s="174"/>
      <c r="E243" s="362"/>
      <c r="F243" s="362"/>
      <c r="G243" s="362"/>
      <c r="H243" s="399" t="s">
        <v>358</v>
      </c>
      <c r="J243" s="548"/>
    </row>
    <row r="244" s="360" customFormat="1" ht="35.25" customHeight="1" spans="1:10">
      <c r="A244" s="513" t="s">
        <v>181</v>
      </c>
      <c r="B244" s="186" t="s">
        <v>339</v>
      </c>
      <c r="C244" s="186" t="s">
        <v>346</v>
      </c>
      <c r="D244" s="186" t="s">
        <v>360</v>
      </c>
      <c r="E244" s="513" t="s">
        <v>342</v>
      </c>
      <c r="F244" s="513" t="s">
        <v>57</v>
      </c>
      <c r="G244" s="513" t="s">
        <v>172</v>
      </c>
      <c r="H244" s="513" t="s">
        <v>344</v>
      </c>
      <c r="J244" s="548"/>
    </row>
    <row r="245" s="362" customFormat="1" spans="1:10">
      <c r="A245" s="514">
        <v>1</v>
      </c>
      <c r="B245" s="514">
        <v>2</v>
      </c>
      <c r="C245" s="514">
        <v>3</v>
      </c>
      <c r="D245" s="514">
        <v>4</v>
      </c>
      <c r="E245" s="514">
        <v>5</v>
      </c>
      <c r="F245" s="514">
        <v>6</v>
      </c>
      <c r="G245" s="514">
        <v>7</v>
      </c>
      <c r="H245" s="514">
        <v>9</v>
      </c>
      <c r="I245" s="524"/>
      <c r="J245" s="548"/>
    </row>
    <row r="246" ht="20.25" customHeight="1" spans="1:10">
      <c r="A246" s="520">
        <v>1</v>
      </c>
      <c r="B246" s="416" t="s">
        <v>310</v>
      </c>
      <c r="C246" s="541">
        <f>C211</f>
        <v>52000000</v>
      </c>
      <c r="D246" s="540">
        <f>F211</f>
        <v>51899010</v>
      </c>
      <c r="E246" s="541">
        <v>0</v>
      </c>
      <c r="F246" s="540">
        <f>D246+E246</f>
        <v>51899010</v>
      </c>
      <c r="G246" s="540">
        <f t="shared" ref="G246:G263" si="48">IFERROR(C246-F246,"NE")</f>
        <v>100990</v>
      </c>
      <c r="H246" s="542">
        <v>0</v>
      </c>
      <c r="J246" s="548">
        <f>J211+H246</f>
        <v>121</v>
      </c>
    </row>
    <row r="247" ht="20.25" customHeight="1" spans="1:12">
      <c r="A247" s="520">
        <f t="shared" ref="A247:A262" si="49">1+A246</f>
        <v>2</v>
      </c>
      <c r="B247" s="380" t="s">
        <v>311</v>
      </c>
      <c r="C247" s="541">
        <f t="shared" ref="C247:C263" si="50">C212</f>
        <v>12000000</v>
      </c>
      <c r="D247" s="540">
        <f t="shared" ref="D247:D263" si="51">F212</f>
        <v>12000000</v>
      </c>
      <c r="E247" s="541">
        <v>0</v>
      </c>
      <c r="F247" s="540">
        <f t="shared" ref="F247:F263" si="52">D247+E247</f>
        <v>12000000</v>
      </c>
      <c r="G247" s="540">
        <f t="shared" si="48"/>
        <v>0</v>
      </c>
      <c r="H247" s="542">
        <v>0</v>
      </c>
      <c r="J247" s="548">
        <f t="shared" ref="J247:J263" si="53">J212+H247</f>
        <v>59</v>
      </c>
      <c r="L247" s="548"/>
    </row>
    <row r="248" ht="20.25" customHeight="1" spans="1:10">
      <c r="A248" s="520">
        <f t="shared" si="49"/>
        <v>3</v>
      </c>
      <c r="B248" s="380" t="s">
        <v>312</v>
      </c>
      <c r="C248" s="541">
        <f t="shared" si="50"/>
        <v>15000000</v>
      </c>
      <c r="D248" s="540">
        <f t="shared" si="51"/>
        <v>5900000</v>
      </c>
      <c r="E248" s="541">
        <v>1275000</v>
      </c>
      <c r="F248" s="540">
        <f t="shared" si="52"/>
        <v>7175000</v>
      </c>
      <c r="G248" s="540">
        <f t="shared" si="48"/>
        <v>7825000</v>
      </c>
      <c r="H248" s="542">
        <v>5</v>
      </c>
      <c r="J248" s="548">
        <f t="shared" si="53"/>
        <v>71</v>
      </c>
    </row>
    <row r="249" ht="20.25" customHeight="1" spans="1:10">
      <c r="A249" s="520">
        <f t="shared" si="49"/>
        <v>4</v>
      </c>
      <c r="B249" s="380" t="s">
        <v>313</v>
      </c>
      <c r="C249" s="541">
        <f t="shared" si="50"/>
        <v>11060000</v>
      </c>
      <c r="D249" s="540">
        <f t="shared" si="51"/>
        <v>11060000</v>
      </c>
      <c r="E249" s="541">
        <v>0</v>
      </c>
      <c r="F249" s="540">
        <f t="shared" si="52"/>
        <v>11060000</v>
      </c>
      <c r="G249" s="540">
        <f t="shared" si="48"/>
        <v>0</v>
      </c>
      <c r="H249" s="542">
        <v>0</v>
      </c>
      <c r="J249" s="548">
        <f t="shared" si="53"/>
        <v>55</v>
      </c>
    </row>
    <row r="250" ht="20.25" customHeight="1" spans="1:10">
      <c r="A250" s="520">
        <f t="shared" si="49"/>
        <v>5</v>
      </c>
      <c r="B250" s="416" t="s">
        <v>314</v>
      </c>
      <c r="C250" s="541">
        <f t="shared" si="50"/>
        <v>15400000</v>
      </c>
      <c r="D250" s="540">
        <f t="shared" si="51"/>
        <v>7854000</v>
      </c>
      <c r="E250" s="541">
        <v>1078000</v>
      </c>
      <c r="F250" s="540">
        <f t="shared" si="52"/>
        <v>8932000</v>
      </c>
      <c r="G250" s="540">
        <f t="shared" si="48"/>
        <v>6468000</v>
      </c>
      <c r="H250" s="542">
        <v>1</v>
      </c>
      <c r="J250" s="548">
        <f t="shared" si="53"/>
        <v>27</v>
      </c>
    </row>
    <row r="251" ht="20.25" customHeight="1" spans="1:10">
      <c r="A251" s="520">
        <f t="shared" si="49"/>
        <v>6</v>
      </c>
      <c r="B251" s="380" t="s">
        <v>315</v>
      </c>
      <c r="C251" s="541">
        <f t="shared" si="50"/>
        <v>6000000</v>
      </c>
      <c r="D251" s="540">
        <f t="shared" si="51"/>
        <v>6000000</v>
      </c>
      <c r="E251" s="541">
        <v>0</v>
      </c>
      <c r="F251" s="540">
        <f t="shared" si="52"/>
        <v>6000000</v>
      </c>
      <c r="G251" s="540">
        <f t="shared" si="48"/>
        <v>0</v>
      </c>
      <c r="H251" s="542">
        <v>0</v>
      </c>
      <c r="J251" s="548">
        <f t="shared" si="53"/>
        <v>22</v>
      </c>
    </row>
    <row r="252" ht="20.25" customHeight="1" spans="1:10">
      <c r="A252" s="520">
        <f t="shared" si="49"/>
        <v>7</v>
      </c>
      <c r="B252" s="380" t="s">
        <v>316</v>
      </c>
      <c r="C252" s="541">
        <f t="shared" si="50"/>
        <v>22500000</v>
      </c>
      <c r="D252" s="540">
        <f t="shared" si="51"/>
        <v>9996000</v>
      </c>
      <c r="E252" s="541">
        <v>2275000</v>
      </c>
      <c r="F252" s="540">
        <f t="shared" si="52"/>
        <v>12271000</v>
      </c>
      <c r="G252" s="540">
        <f t="shared" si="48"/>
        <v>10229000</v>
      </c>
      <c r="H252" s="542">
        <v>0</v>
      </c>
      <c r="J252" s="548">
        <f t="shared" si="53"/>
        <v>0</v>
      </c>
    </row>
    <row r="253" ht="20.25" customHeight="1" spans="1:10">
      <c r="A253" s="520">
        <f t="shared" si="49"/>
        <v>8</v>
      </c>
      <c r="B253" s="380" t="s">
        <v>317</v>
      </c>
      <c r="C253" s="541">
        <f t="shared" si="50"/>
        <v>90000000</v>
      </c>
      <c r="D253" s="540">
        <f t="shared" si="51"/>
        <v>52871500</v>
      </c>
      <c r="E253" s="541">
        <v>6000000</v>
      </c>
      <c r="F253" s="540">
        <f t="shared" si="52"/>
        <v>58871500</v>
      </c>
      <c r="G253" s="540">
        <f t="shared" si="48"/>
        <v>31128500</v>
      </c>
      <c r="H253" s="542">
        <v>20</v>
      </c>
      <c r="J253" s="548">
        <f t="shared" si="53"/>
        <v>229</v>
      </c>
    </row>
    <row r="254" ht="20.25" customHeight="1" spans="1:10">
      <c r="A254" s="520">
        <f t="shared" si="49"/>
        <v>9</v>
      </c>
      <c r="B254" s="380" t="s">
        <v>318</v>
      </c>
      <c r="C254" s="541">
        <f t="shared" si="50"/>
        <v>12000000</v>
      </c>
      <c r="D254" s="540">
        <f t="shared" si="51"/>
        <v>9000000</v>
      </c>
      <c r="E254" s="541">
        <v>900000</v>
      </c>
      <c r="F254" s="540">
        <f t="shared" si="52"/>
        <v>9900000</v>
      </c>
      <c r="G254" s="540">
        <f t="shared" si="48"/>
        <v>2100000</v>
      </c>
      <c r="H254" s="542">
        <v>3</v>
      </c>
      <c r="J254" s="548">
        <f t="shared" si="53"/>
        <v>33</v>
      </c>
    </row>
    <row r="255" ht="20.25" customHeight="1" spans="1:10">
      <c r="A255" s="520">
        <f t="shared" si="49"/>
        <v>10</v>
      </c>
      <c r="B255" s="380" t="s">
        <v>319</v>
      </c>
      <c r="C255" s="541">
        <f t="shared" si="50"/>
        <v>50000000</v>
      </c>
      <c r="D255" s="540">
        <f t="shared" si="51"/>
        <v>21256980</v>
      </c>
      <c r="E255" s="541">
        <v>2093020</v>
      </c>
      <c r="F255" s="540">
        <f t="shared" si="52"/>
        <v>23350000</v>
      </c>
      <c r="G255" s="540">
        <f t="shared" si="48"/>
        <v>26650000</v>
      </c>
      <c r="H255" s="542">
        <v>14</v>
      </c>
      <c r="J255" s="548">
        <f t="shared" si="53"/>
        <v>214</v>
      </c>
    </row>
    <row r="256" ht="20.25" customHeight="1" spans="1:10">
      <c r="A256" s="520">
        <f t="shared" si="49"/>
        <v>11</v>
      </c>
      <c r="B256" s="380" t="s">
        <v>320</v>
      </c>
      <c r="C256" s="541">
        <f t="shared" si="50"/>
        <v>15000000</v>
      </c>
      <c r="D256" s="540">
        <f t="shared" si="51"/>
        <v>5285000</v>
      </c>
      <c r="E256" s="541">
        <v>6800000</v>
      </c>
      <c r="F256" s="540">
        <f t="shared" si="52"/>
        <v>12085000</v>
      </c>
      <c r="G256" s="540">
        <f t="shared" si="48"/>
        <v>2915000</v>
      </c>
      <c r="H256" s="542">
        <v>16</v>
      </c>
      <c r="J256" s="548">
        <f t="shared" si="53"/>
        <v>47</v>
      </c>
    </row>
    <row r="257" ht="20.25" customHeight="1" spans="1:10">
      <c r="A257" s="520">
        <f t="shared" si="49"/>
        <v>12</v>
      </c>
      <c r="B257" s="380" t="s">
        <v>321</v>
      </c>
      <c r="C257" s="541">
        <f t="shared" si="50"/>
        <v>4500000</v>
      </c>
      <c r="D257" s="540">
        <f t="shared" si="51"/>
        <v>3120000</v>
      </c>
      <c r="E257" s="541">
        <v>480000</v>
      </c>
      <c r="F257" s="540">
        <f t="shared" si="52"/>
        <v>3600000</v>
      </c>
      <c r="G257" s="540">
        <f t="shared" si="48"/>
        <v>900000</v>
      </c>
      <c r="H257" s="542">
        <v>1</v>
      </c>
      <c r="J257" s="548">
        <f t="shared" si="53"/>
        <v>34</v>
      </c>
    </row>
    <row r="258" ht="20.25" customHeight="1" spans="1:10">
      <c r="A258" s="520">
        <f t="shared" si="49"/>
        <v>13</v>
      </c>
      <c r="B258" s="380" t="s">
        <v>322</v>
      </c>
      <c r="C258" s="541">
        <f t="shared" si="50"/>
        <v>8520000</v>
      </c>
      <c r="D258" s="540">
        <f t="shared" si="51"/>
        <v>7658000</v>
      </c>
      <c r="E258" s="541">
        <v>0</v>
      </c>
      <c r="F258" s="540">
        <f t="shared" si="52"/>
        <v>7658000</v>
      </c>
      <c r="G258" s="540">
        <f t="shared" si="48"/>
        <v>862000</v>
      </c>
      <c r="H258" s="542">
        <v>0</v>
      </c>
      <c r="J258" s="548">
        <f t="shared" si="53"/>
        <v>7</v>
      </c>
    </row>
    <row r="259" s="507" customFormat="1" ht="20.25" customHeight="1" spans="1:10">
      <c r="A259" s="543">
        <f t="shared" si="49"/>
        <v>14</v>
      </c>
      <c r="B259" s="193" t="s">
        <v>323</v>
      </c>
      <c r="C259" s="541">
        <f t="shared" si="50"/>
        <v>27000000</v>
      </c>
      <c r="D259" s="540">
        <f t="shared" si="51"/>
        <v>10960000</v>
      </c>
      <c r="E259" s="544">
        <v>9110000</v>
      </c>
      <c r="F259" s="540">
        <f t="shared" si="52"/>
        <v>20070000</v>
      </c>
      <c r="G259" s="540">
        <f t="shared" si="48"/>
        <v>6930000</v>
      </c>
      <c r="H259" s="549">
        <v>87</v>
      </c>
      <c r="J259" s="548">
        <f t="shared" si="53"/>
        <v>158</v>
      </c>
    </row>
    <row r="260" ht="20.25" customHeight="1" spans="1:10">
      <c r="A260" s="520">
        <f t="shared" si="49"/>
        <v>15</v>
      </c>
      <c r="B260" s="380" t="s">
        <v>324</v>
      </c>
      <c r="C260" s="541">
        <f t="shared" si="50"/>
        <v>10500000</v>
      </c>
      <c r="D260" s="540">
        <f t="shared" si="51"/>
        <v>10500000</v>
      </c>
      <c r="E260" s="541">
        <v>0</v>
      </c>
      <c r="F260" s="540">
        <f t="shared" si="52"/>
        <v>10500000</v>
      </c>
      <c r="G260" s="540">
        <f t="shared" si="48"/>
        <v>0</v>
      </c>
      <c r="H260" s="542">
        <v>0</v>
      </c>
      <c r="J260" s="548">
        <f t="shared" si="53"/>
        <v>70</v>
      </c>
    </row>
    <row r="261" ht="20.25" customHeight="1" spans="1:10">
      <c r="A261" s="520">
        <f t="shared" si="49"/>
        <v>16</v>
      </c>
      <c r="B261" s="380" t="s">
        <v>325</v>
      </c>
      <c r="C261" s="541">
        <f t="shared" si="50"/>
        <v>7000000</v>
      </c>
      <c r="D261" s="540">
        <f t="shared" si="51"/>
        <v>6005000</v>
      </c>
      <c r="E261" s="541">
        <v>110000</v>
      </c>
      <c r="F261" s="540">
        <f t="shared" si="52"/>
        <v>6115000</v>
      </c>
      <c r="G261" s="540">
        <f t="shared" si="48"/>
        <v>885000</v>
      </c>
      <c r="H261" s="542">
        <v>0</v>
      </c>
      <c r="J261" s="548">
        <f t="shared" si="53"/>
        <v>67</v>
      </c>
    </row>
    <row r="262" ht="20.25" customHeight="1" spans="1:10">
      <c r="A262" s="520">
        <f t="shared" si="49"/>
        <v>17</v>
      </c>
      <c r="B262" s="380" t="s">
        <v>326</v>
      </c>
      <c r="C262" s="541">
        <f t="shared" si="50"/>
        <v>36000000</v>
      </c>
      <c r="D262" s="540">
        <f t="shared" si="51"/>
        <v>29644500</v>
      </c>
      <c r="E262" s="541">
        <v>1300000</v>
      </c>
      <c r="F262" s="540">
        <f t="shared" si="52"/>
        <v>30944500</v>
      </c>
      <c r="G262" s="540">
        <f t="shared" si="48"/>
        <v>5055500</v>
      </c>
      <c r="H262" s="542">
        <v>13</v>
      </c>
      <c r="J262" s="548">
        <f t="shared" si="53"/>
        <v>235</v>
      </c>
    </row>
    <row r="263" ht="20.25" customHeight="1" spans="1:10">
      <c r="A263" s="520">
        <v>18</v>
      </c>
      <c r="B263" s="416" t="s">
        <v>327</v>
      </c>
      <c r="C263" s="541">
        <f t="shared" si="50"/>
        <v>6375000</v>
      </c>
      <c r="D263" s="540">
        <f t="shared" si="51"/>
        <v>6320000</v>
      </c>
      <c r="E263" s="541">
        <v>0</v>
      </c>
      <c r="F263" s="540">
        <f t="shared" si="52"/>
        <v>6320000</v>
      </c>
      <c r="G263" s="540">
        <f t="shared" si="48"/>
        <v>55000</v>
      </c>
      <c r="H263" s="542">
        <v>0</v>
      </c>
      <c r="J263" s="548">
        <f t="shared" si="53"/>
        <v>27</v>
      </c>
    </row>
    <row r="264" ht="20.25" customHeight="1" spans="1:8">
      <c r="A264" s="520" t="s">
        <v>57</v>
      </c>
      <c r="B264" s="520"/>
      <c r="C264" s="540">
        <f t="shared" ref="C264:H264" si="54">SUM(C246:C263)</f>
        <v>400855000</v>
      </c>
      <c r="D264" s="540">
        <f t="shared" si="54"/>
        <v>267329990</v>
      </c>
      <c r="E264" s="540">
        <f t="shared" si="54"/>
        <v>31421020</v>
      </c>
      <c r="F264" s="540">
        <f t="shared" si="54"/>
        <v>298751010</v>
      </c>
      <c r="G264" s="540">
        <f t="shared" si="54"/>
        <v>102103990</v>
      </c>
      <c r="H264" s="545">
        <f t="shared" si="54"/>
        <v>160</v>
      </c>
    </row>
    <row r="266" spans="2:6">
      <c r="B266" s="357" t="s">
        <v>58</v>
      </c>
      <c r="F266" s="355" t="s">
        <v>87</v>
      </c>
    </row>
    <row r="267" spans="2:6">
      <c r="B267" s="204" t="s">
        <v>60</v>
      </c>
      <c r="C267" s="204"/>
      <c r="D267" s="204"/>
      <c r="E267" s="204"/>
      <c r="F267" s="425" t="s">
        <v>61</v>
      </c>
    </row>
    <row r="268" spans="2:6">
      <c r="B268" s="204"/>
      <c r="C268" s="204"/>
      <c r="D268" s="204"/>
      <c r="E268" s="204"/>
      <c r="F268" s="425"/>
    </row>
    <row r="269" spans="2:6">
      <c r="B269" s="204"/>
      <c r="C269" s="204"/>
      <c r="D269" s="204"/>
      <c r="E269" s="204"/>
      <c r="F269" s="425"/>
    </row>
    <row r="270" spans="2:6">
      <c r="B270" s="204"/>
      <c r="C270" s="204"/>
      <c r="D270" s="204"/>
      <c r="E270" s="204"/>
      <c r="F270" s="425"/>
    </row>
    <row r="271" spans="2:6">
      <c r="B271" s="204" t="s">
        <v>88</v>
      </c>
      <c r="C271" s="204"/>
      <c r="D271" s="204"/>
      <c r="E271" s="204"/>
      <c r="F271" s="257" t="s">
        <v>63</v>
      </c>
    </row>
    <row r="272" spans="2:6">
      <c r="B272" s="204" t="s">
        <v>64</v>
      </c>
      <c r="C272" s="204"/>
      <c r="D272" s="204"/>
      <c r="E272" s="204"/>
      <c r="F272" s="257" t="s">
        <v>65</v>
      </c>
    </row>
    <row r="274" ht="15.75" spans="1:10">
      <c r="A274" s="173" t="s">
        <v>356</v>
      </c>
      <c r="B274" s="173"/>
      <c r="C274" s="173"/>
      <c r="D274" s="173"/>
      <c r="E274" s="173"/>
      <c r="F274" s="173"/>
      <c r="G274" s="173"/>
      <c r="H274" s="173"/>
      <c r="J274" s="548"/>
    </row>
    <row r="275" ht="15.75" spans="1:10">
      <c r="A275" s="173" t="s">
        <v>363</v>
      </c>
      <c r="B275" s="173"/>
      <c r="C275" s="173"/>
      <c r="D275" s="173"/>
      <c r="E275" s="173"/>
      <c r="F275" s="173"/>
      <c r="G275" s="173"/>
      <c r="H275" s="173"/>
      <c r="J275" s="548"/>
    </row>
    <row r="276" ht="15.75" spans="1:10">
      <c r="A276" s="173" t="str">
        <f>RK8a!A273</f>
        <v>BULAN SEPTEMBER TAHUN 2023</v>
      </c>
      <c r="B276" s="173"/>
      <c r="C276" s="173"/>
      <c r="D276" s="173"/>
      <c r="E276" s="173"/>
      <c r="F276" s="173"/>
      <c r="G276" s="173"/>
      <c r="H276" s="173"/>
      <c r="J276" s="548"/>
    </row>
    <row r="277" spans="2:10">
      <c r="B277" s="362"/>
      <c r="C277" s="362"/>
      <c r="D277" s="174"/>
      <c r="E277" s="362"/>
      <c r="F277" s="362"/>
      <c r="G277" s="362"/>
      <c r="H277" s="399" t="s">
        <v>358</v>
      </c>
      <c r="J277" s="548"/>
    </row>
    <row r="278" s="360" customFormat="1" ht="36" customHeight="1" spans="1:10">
      <c r="A278" s="513" t="s">
        <v>181</v>
      </c>
      <c r="B278" s="186" t="s">
        <v>339</v>
      </c>
      <c r="C278" s="186" t="s">
        <v>340</v>
      </c>
      <c r="D278" s="186" t="s">
        <v>360</v>
      </c>
      <c r="E278" s="513" t="s">
        <v>342</v>
      </c>
      <c r="F278" s="513" t="s">
        <v>57</v>
      </c>
      <c r="G278" s="513" t="s">
        <v>172</v>
      </c>
      <c r="H278" s="513" t="s">
        <v>344</v>
      </c>
      <c r="J278" s="548"/>
    </row>
    <row r="279" s="362" customFormat="1" spans="1:10">
      <c r="A279" s="514">
        <v>1</v>
      </c>
      <c r="B279" s="514">
        <v>2</v>
      </c>
      <c r="C279" s="514">
        <v>3</v>
      </c>
      <c r="D279" s="514">
        <v>4</v>
      </c>
      <c r="E279" s="514">
        <v>5</v>
      </c>
      <c r="F279" s="514">
        <v>6</v>
      </c>
      <c r="G279" s="514">
        <v>7</v>
      </c>
      <c r="H279" s="514">
        <v>9</v>
      </c>
      <c r="I279" s="524"/>
      <c r="J279" s="548"/>
    </row>
    <row r="280" ht="21" customHeight="1" spans="1:10">
      <c r="A280" s="520">
        <v>1</v>
      </c>
      <c r="B280" s="416" t="s">
        <v>310</v>
      </c>
      <c r="C280" s="541">
        <f>C246</f>
        <v>52000000</v>
      </c>
      <c r="D280" s="540">
        <f>F246</f>
        <v>51899010</v>
      </c>
      <c r="E280" s="541">
        <v>0</v>
      </c>
      <c r="F280" s="540">
        <f>D280+E280</f>
        <v>51899010</v>
      </c>
      <c r="G280" s="540">
        <f t="shared" ref="G280:G297" si="55">IFERROR(C280-F280,"NE")</f>
        <v>100990</v>
      </c>
      <c r="H280" s="542">
        <v>0</v>
      </c>
      <c r="J280" s="548">
        <f>J246+H280</f>
        <v>121</v>
      </c>
    </row>
    <row r="281" ht="21" customHeight="1" spans="1:12">
      <c r="A281" s="520">
        <f t="shared" ref="A281:A296" si="56">1+A280</f>
        <v>2</v>
      </c>
      <c r="B281" s="380" t="s">
        <v>311</v>
      </c>
      <c r="C281" s="541">
        <f t="shared" ref="C281:C297" si="57">C247</f>
        <v>12000000</v>
      </c>
      <c r="D281" s="540">
        <f t="shared" ref="D281:D297" si="58">F247</f>
        <v>12000000</v>
      </c>
      <c r="E281" s="541">
        <v>0</v>
      </c>
      <c r="F281" s="540">
        <f t="shared" ref="F281:F297" si="59">D281+E281</f>
        <v>12000000</v>
      </c>
      <c r="G281" s="540">
        <f t="shared" si="55"/>
        <v>0</v>
      </c>
      <c r="H281" s="542">
        <v>0</v>
      </c>
      <c r="J281" s="548">
        <f t="shared" ref="J281:J297" si="60">J247+H281</f>
        <v>59</v>
      </c>
      <c r="L281" s="548"/>
    </row>
    <row r="282" ht="21" customHeight="1" spans="1:10">
      <c r="A282" s="520">
        <f t="shared" si="56"/>
        <v>3</v>
      </c>
      <c r="B282" s="380" t="s">
        <v>312</v>
      </c>
      <c r="C282" s="541">
        <f t="shared" si="57"/>
        <v>15000000</v>
      </c>
      <c r="D282" s="540">
        <f t="shared" si="58"/>
        <v>7175000</v>
      </c>
      <c r="E282" s="541">
        <v>1530000</v>
      </c>
      <c r="F282" s="540">
        <f t="shared" si="59"/>
        <v>8705000</v>
      </c>
      <c r="G282" s="540">
        <f t="shared" si="55"/>
        <v>6295000</v>
      </c>
      <c r="H282" s="542">
        <v>0</v>
      </c>
      <c r="J282" s="548">
        <f t="shared" si="60"/>
        <v>71</v>
      </c>
    </row>
    <row r="283" ht="21" customHeight="1" spans="1:10">
      <c r="A283" s="520">
        <f t="shared" si="56"/>
        <v>4</v>
      </c>
      <c r="B283" s="380" t="s">
        <v>313</v>
      </c>
      <c r="C283" s="541">
        <f t="shared" si="57"/>
        <v>11060000</v>
      </c>
      <c r="D283" s="540">
        <f t="shared" si="58"/>
        <v>11060000</v>
      </c>
      <c r="E283" s="541">
        <v>0</v>
      </c>
      <c r="F283" s="540">
        <f t="shared" si="59"/>
        <v>11060000</v>
      </c>
      <c r="G283" s="540">
        <f t="shared" si="55"/>
        <v>0</v>
      </c>
      <c r="H283" s="542">
        <v>0</v>
      </c>
      <c r="J283" s="548">
        <f t="shared" si="60"/>
        <v>55</v>
      </c>
    </row>
    <row r="284" ht="21" customHeight="1" spans="1:10">
      <c r="A284" s="520">
        <f t="shared" si="56"/>
        <v>5</v>
      </c>
      <c r="B284" s="416" t="s">
        <v>314</v>
      </c>
      <c r="C284" s="541">
        <f t="shared" si="57"/>
        <v>15400000</v>
      </c>
      <c r="D284" s="540">
        <f t="shared" si="58"/>
        <v>8932000</v>
      </c>
      <c r="E284" s="541">
        <v>0</v>
      </c>
      <c r="F284" s="540">
        <f t="shared" si="59"/>
        <v>8932000</v>
      </c>
      <c r="G284" s="540">
        <f t="shared" si="55"/>
        <v>6468000</v>
      </c>
      <c r="H284" s="542">
        <v>0</v>
      </c>
      <c r="J284" s="548">
        <f t="shared" si="60"/>
        <v>27</v>
      </c>
    </row>
    <row r="285" ht="21" customHeight="1" spans="1:10">
      <c r="A285" s="520">
        <f t="shared" si="56"/>
        <v>6</v>
      </c>
      <c r="B285" s="380" t="s">
        <v>315</v>
      </c>
      <c r="C285" s="541">
        <f t="shared" si="57"/>
        <v>6000000</v>
      </c>
      <c r="D285" s="540">
        <f t="shared" si="58"/>
        <v>6000000</v>
      </c>
      <c r="E285" s="541">
        <v>0</v>
      </c>
      <c r="F285" s="540">
        <f t="shared" si="59"/>
        <v>6000000</v>
      </c>
      <c r="G285" s="540">
        <f t="shared" si="55"/>
        <v>0</v>
      </c>
      <c r="H285" s="542">
        <v>0</v>
      </c>
      <c r="J285" s="548">
        <f t="shared" si="60"/>
        <v>22</v>
      </c>
    </row>
    <row r="286" ht="21" customHeight="1" spans="1:10">
      <c r="A286" s="520">
        <f t="shared" si="56"/>
        <v>7</v>
      </c>
      <c r="B286" s="380" t="s">
        <v>316</v>
      </c>
      <c r="C286" s="541">
        <f t="shared" si="57"/>
        <v>22500000</v>
      </c>
      <c r="D286" s="540">
        <f t="shared" si="58"/>
        <v>12271000</v>
      </c>
      <c r="E286" s="541">
        <v>2354000</v>
      </c>
      <c r="F286" s="540">
        <f t="shared" si="59"/>
        <v>14625000</v>
      </c>
      <c r="G286" s="540">
        <f t="shared" si="55"/>
        <v>7875000</v>
      </c>
      <c r="H286" s="542">
        <v>0</v>
      </c>
      <c r="J286" s="548">
        <f t="shared" si="60"/>
        <v>0</v>
      </c>
    </row>
    <row r="287" ht="21" customHeight="1" spans="1:10">
      <c r="A287" s="520">
        <f t="shared" si="56"/>
        <v>8</v>
      </c>
      <c r="B287" s="380" t="s">
        <v>317</v>
      </c>
      <c r="C287" s="541">
        <f t="shared" si="57"/>
        <v>90000000</v>
      </c>
      <c r="D287" s="540">
        <f t="shared" si="58"/>
        <v>58871500</v>
      </c>
      <c r="E287" s="541">
        <v>5920000</v>
      </c>
      <c r="F287" s="540">
        <f t="shared" si="59"/>
        <v>64791500</v>
      </c>
      <c r="G287" s="540">
        <f t="shared" si="55"/>
        <v>25208500</v>
      </c>
      <c r="H287" s="542">
        <v>42</v>
      </c>
      <c r="J287" s="548">
        <f t="shared" si="60"/>
        <v>271</v>
      </c>
    </row>
    <row r="288" ht="21" customHeight="1" spans="1:10">
      <c r="A288" s="520">
        <f t="shared" si="56"/>
        <v>9</v>
      </c>
      <c r="B288" s="380" t="s">
        <v>318</v>
      </c>
      <c r="C288" s="541">
        <f t="shared" si="57"/>
        <v>12000000</v>
      </c>
      <c r="D288" s="540">
        <f t="shared" si="58"/>
        <v>9900000</v>
      </c>
      <c r="E288" s="541">
        <v>900000</v>
      </c>
      <c r="F288" s="540">
        <f t="shared" si="59"/>
        <v>10800000</v>
      </c>
      <c r="G288" s="540">
        <f t="shared" si="55"/>
        <v>1200000</v>
      </c>
      <c r="H288" s="542">
        <v>3</v>
      </c>
      <c r="J288" s="548">
        <f t="shared" si="60"/>
        <v>36</v>
      </c>
    </row>
    <row r="289" ht="21" customHeight="1" spans="1:10">
      <c r="A289" s="520">
        <f t="shared" si="56"/>
        <v>10</v>
      </c>
      <c r="B289" s="380" t="s">
        <v>319</v>
      </c>
      <c r="C289" s="541">
        <f t="shared" si="57"/>
        <v>50000000</v>
      </c>
      <c r="D289" s="540">
        <f t="shared" si="58"/>
        <v>23350000</v>
      </c>
      <c r="E289" s="541">
        <v>3600000</v>
      </c>
      <c r="F289" s="540">
        <f t="shared" si="59"/>
        <v>26950000</v>
      </c>
      <c r="G289" s="540">
        <f t="shared" si="55"/>
        <v>23050000</v>
      </c>
      <c r="H289" s="542">
        <v>63</v>
      </c>
      <c r="J289" s="548">
        <f t="shared" si="60"/>
        <v>277</v>
      </c>
    </row>
    <row r="290" ht="21" customHeight="1" spans="1:10">
      <c r="A290" s="520">
        <f t="shared" si="56"/>
        <v>11</v>
      </c>
      <c r="B290" s="380" t="s">
        <v>320</v>
      </c>
      <c r="C290" s="541">
        <f t="shared" si="57"/>
        <v>15000000</v>
      </c>
      <c r="D290" s="540">
        <f t="shared" si="58"/>
        <v>12085000</v>
      </c>
      <c r="E290" s="541">
        <v>0</v>
      </c>
      <c r="F290" s="540">
        <f t="shared" si="59"/>
        <v>12085000</v>
      </c>
      <c r="G290" s="540">
        <f t="shared" si="55"/>
        <v>2915000</v>
      </c>
      <c r="H290" s="542">
        <v>0</v>
      </c>
      <c r="J290" s="548">
        <f t="shared" si="60"/>
        <v>47</v>
      </c>
    </row>
    <row r="291" ht="21" customHeight="1" spans="1:10">
      <c r="A291" s="520">
        <f t="shared" si="56"/>
        <v>12</v>
      </c>
      <c r="B291" s="380" t="s">
        <v>321</v>
      </c>
      <c r="C291" s="541">
        <f t="shared" si="57"/>
        <v>4500000</v>
      </c>
      <c r="D291" s="540">
        <f t="shared" si="58"/>
        <v>3600000</v>
      </c>
      <c r="E291" s="541">
        <v>240000</v>
      </c>
      <c r="F291" s="540">
        <f t="shared" si="59"/>
        <v>3840000</v>
      </c>
      <c r="G291" s="540">
        <f t="shared" si="55"/>
        <v>660000</v>
      </c>
      <c r="H291" s="542">
        <v>1</v>
      </c>
      <c r="J291" s="548">
        <f t="shared" si="60"/>
        <v>35</v>
      </c>
    </row>
    <row r="292" ht="21" customHeight="1" spans="1:10">
      <c r="A292" s="520">
        <f t="shared" si="56"/>
        <v>13</v>
      </c>
      <c r="B292" s="380" t="s">
        <v>322</v>
      </c>
      <c r="C292" s="541">
        <f t="shared" si="57"/>
        <v>8520000</v>
      </c>
      <c r="D292" s="540">
        <f t="shared" si="58"/>
        <v>7658000</v>
      </c>
      <c r="E292" s="541">
        <v>0</v>
      </c>
      <c r="F292" s="540">
        <f t="shared" si="59"/>
        <v>7658000</v>
      </c>
      <c r="G292" s="540">
        <f t="shared" si="55"/>
        <v>862000</v>
      </c>
      <c r="H292" s="542">
        <v>0</v>
      </c>
      <c r="J292" s="548">
        <f t="shared" si="60"/>
        <v>7</v>
      </c>
    </row>
    <row r="293" s="507" customFormat="1" ht="21" customHeight="1" spans="1:10">
      <c r="A293" s="543">
        <f t="shared" si="56"/>
        <v>14</v>
      </c>
      <c r="B293" s="193" t="s">
        <v>323</v>
      </c>
      <c r="C293" s="541">
        <f t="shared" si="57"/>
        <v>27000000</v>
      </c>
      <c r="D293" s="540">
        <f t="shared" si="58"/>
        <v>20070000</v>
      </c>
      <c r="E293" s="544">
        <v>6930000</v>
      </c>
      <c r="F293" s="540">
        <f t="shared" si="59"/>
        <v>27000000</v>
      </c>
      <c r="G293" s="546">
        <f t="shared" si="55"/>
        <v>0</v>
      </c>
      <c r="H293" s="549">
        <v>90</v>
      </c>
      <c r="J293" s="548">
        <f t="shared" si="60"/>
        <v>248</v>
      </c>
    </row>
    <row r="294" ht="21" customHeight="1" spans="1:10">
      <c r="A294" s="520">
        <f t="shared" si="56"/>
        <v>15</v>
      </c>
      <c r="B294" s="380" t="s">
        <v>324</v>
      </c>
      <c r="C294" s="541">
        <f t="shared" si="57"/>
        <v>10500000</v>
      </c>
      <c r="D294" s="540">
        <f t="shared" si="58"/>
        <v>10500000</v>
      </c>
      <c r="E294" s="541">
        <v>0</v>
      </c>
      <c r="F294" s="540">
        <f t="shared" si="59"/>
        <v>10500000</v>
      </c>
      <c r="G294" s="540">
        <f t="shared" si="55"/>
        <v>0</v>
      </c>
      <c r="H294" s="542">
        <v>0</v>
      </c>
      <c r="J294" s="548">
        <f t="shared" si="60"/>
        <v>70</v>
      </c>
    </row>
    <row r="295" ht="21" customHeight="1" spans="1:10">
      <c r="A295" s="520">
        <f t="shared" si="56"/>
        <v>16</v>
      </c>
      <c r="B295" s="380" t="s">
        <v>325</v>
      </c>
      <c r="C295" s="541">
        <f t="shared" si="57"/>
        <v>7000000</v>
      </c>
      <c r="D295" s="540">
        <f t="shared" si="58"/>
        <v>6115000</v>
      </c>
      <c r="E295" s="541">
        <v>0</v>
      </c>
      <c r="F295" s="540">
        <f t="shared" si="59"/>
        <v>6115000</v>
      </c>
      <c r="G295" s="540">
        <f t="shared" si="55"/>
        <v>885000</v>
      </c>
      <c r="H295" s="542">
        <v>0</v>
      </c>
      <c r="J295" s="548">
        <f t="shared" si="60"/>
        <v>67</v>
      </c>
    </row>
    <row r="296" ht="21" customHeight="1" spans="1:10">
      <c r="A296" s="520">
        <f t="shared" si="56"/>
        <v>17</v>
      </c>
      <c r="B296" s="380" t="s">
        <v>326</v>
      </c>
      <c r="C296" s="541">
        <f t="shared" si="57"/>
        <v>36000000</v>
      </c>
      <c r="D296" s="540">
        <f t="shared" si="58"/>
        <v>30944500</v>
      </c>
      <c r="E296" s="541">
        <v>0</v>
      </c>
      <c r="F296" s="540">
        <f t="shared" si="59"/>
        <v>30944500</v>
      </c>
      <c r="G296" s="540">
        <f t="shared" si="55"/>
        <v>5055500</v>
      </c>
      <c r="H296" s="542">
        <v>0</v>
      </c>
      <c r="J296" s="548">
        <f t="shared" si="60"/>
        <v>235</v>
      </c>
    </row>
    <row r="297" ht="21" customHeight="1" spans="1:10">
      <c r="A297" s="520">
        <v>18</v>
      </c>
      <c r="B297" s="416" t="s">
        <v>327</v>
      </c>
      <c r="C297" s="541">
        <f t="shared" si="57"/>
        <v>6375000</v>
      </c>
      <c r="D297" s="540">
        <f t="shared" si="58"/>
        <v>6320000</v>
      </c>
      <c r="E297" s="541">
        <v>0</v>
      </c>
      <c r="F297" s="540">
        <f t="shared" si="59"/>
        <v>6320000</v>
      </c>
      <c r="G297" s="540">
        <f t="shared" si="55"/>
        <v>55000</v>
      </c>
      <c r="H297" s="542">
        <v>0</v>
      </c>
      <c r="J297" s="548">
        <f t="shared" si="60"/>
        <v>27</v>
      </c>
    </row>
    <row r="298" s="539" customFormat="1" ht="21.75" customHeight="1" spans="1:8">
      <c r="A298" s="520" t="s">
        <v>57</v>
      </c>
      <c r="B298" s="520"/>
      <c r="C298" s="540">
        <f t="shared" ref="C298:H298" si="61">SUM(C280:C297)</f>
        <v>400855000</v>
      </c>
      <c r="D298" s="540">
        <f t="shared" si="61"/>
        <v>298751010</v>
      </c>
      <c r="E298" s="540">
        <f t="shared" si="61"/>
        <v>21474000</v>
      </c>
      <c r="F298" s="540">
        <f t="shared" si="61"/>
        <v>320225010</v>
      </c>
      <c r="G298" s="540">
        <f t="shared" si="61"/>
        <v>80629990</v>
      </c>
      <c r="H298" s="545">
        <f t="shared" si="61"/>
        <v>199</v>
      </c>
    </row>
    <row r="300" spans="2:6">
      <c r="B300" s="357" t="s">
        <v>58</v>
      </c>
      <c r="F300" s="355" t="s">
        <v>91</v>
      </c>
    </row>
    <row r="301" spans="2:6">
      <c r="B301" s="204" t="s">
        <v>68</v>
      </c>
      <c r="C301" s="204"/>
      <c r="D301" s="204"/>
      <c r="E301" s="204"/>
      <c r="F301" s="425" t="s">
        <v>61</v>
      </c>
    </row>
    <row r="302" spans="2:6">
      <c r="B302" s="204"/>
      <c r="C302" s="204"/>
      <c r="D302" s="204"/>
      <c r="E302" s="204"/>
      <c r="F302" s="425"/>
    </row>
    <row r="303" spans="2:6">
      <c r="B303" s="204"/>
      <c r="C303" s="204"/>
      <c r="D303" s="204"/>
      <c r="E303" s="204"/>
      <c r="F303" s="425"/>
    </row>
    <row r="304" spans="2:6">
      <c r="B304" s="204"/>
      <c r="C304" s="204"/>
      <c r="D304" s="204"/>
      <c r="E304" s="204"/>
      <c r="F304" s="425"/>
    </row>
    <row r="305" spans="2:6">
      <c r="B305" s="204" t="s">
        <v>92</v>
      </c>
      <c r="C305" s="204"/>
      <c r="D305" s="204"/>
      <c r="E305" s="204"/>
      <c r="F305" s="425" t="s">
        <v>63</v>
      </c>
    </row>
    <row r="306" spans="2:6">
      <c r="B306" s="204" t="s">
        <v>93</v>
      </c>
      <c r="F306" s="257" t="s">
        <v>65</v>
      </c>
    </row>
    <row r="308" ht="15.75" spans="1:10">
      <c r="A308" s="173" t="s">
        <v>356</v>
      </c>
      <c r="B308" s="173"/>
      <c r="C308" s="173"/>
      <c r="D308" s="173"/>
      <c r="E308" s="173"/>
      <c r="F308" s="173"/>
      <c r="G308" s="173"/>
      <c r="H308" s="173"/>
      <c r="J308" s="548"/>
    </row>
    <row r="309" ht="15.75" spans="1:10">
      <c r="A309" s="173" t="s">
        <v>357</v>
      </c>
      <c r="B309" s="173"/>
      <c r="C309" s="173"/>
      <c r="D309" s="173"/>
      <c r="E309" s="173"/>
      <c r="F309" s="173"/>
      <c r="G309" s="173"/>
      <c r="H309" s="173"/>
      <c r="J309" s="548"/>
    </row>
    <row r="310" ht="15.75" spans="1:10">
      <c r="A310" s="173" t="s">
        <v>94</v>
      </c>
      <c r="B310" s="173"/>
      <c r="C310" s="173"/>
      <c r="D310" s="173"/>
      <c r="E310" s="173"/>
      <c r="F310" s="173"/>
      <c r="G310" s="173"/>
      <c r="H310" s="173"/>
      <c r="J310" s="548"/>
    </row>
    <row r="311" spans="2:10">
      <c r="B311" s="362"/>
      <c r="C311" s="362"/>
      <c r="D311" s="174"/>
      <c r="E311" s="362"/>
      <c r="F311" s="362"/>
      <c r="G311" s="362"/>
      <c r="H311" s="399" t="s">
        <v>358</v>
      </c>
      <c r="J311" s="548"/>
    </row>
    <row r="312" ht="30" spans="1:10">
      <c r="A312" s="513" t="s">
        <v>181</v>
      </c>
      <c r="B312" s="186" t="s">
        <v>339</v>
      </c>
      <c r="C312" s="186" t="s">
        <v>350</v>
      </c>
      <c r="D312" s="186" t="s">
        <v>360</v>
      </c>
      <c r="E312" s="513" t="s">
        <v>342</v>
      </c>
      <c r="F312" s="513" t="s">
        <v>57</v>
      </c>
      <c r="G312" s="513" t="s">
        <v>172</v>
      </c>
      <c r="H312" s="513" t="s">
        <v>344</v>
      </c>
      <c r="I312" s="360"/>
      <c r="J312" s="548"/>
    </row>
    <row r="313" spans="1:10">
      <c r="A313" s="514">
        <v>1</v>
      </c>
      <c r="B313" s="514">
        <v>2</v>
      </c>
      <c r="C313" s="514">
        <v>3</v>
      </c>
      <c r="D313" s="514">
        <v>4</v>
      </c>
      <c r="E313" s="514">
        <v>5</v>
      </c>
      <c r="F313" s="514">
        <v>6</v>
      </c>
      <c r="G313" s="514">
        <v>7</v>
      </c>
      <c r="H313" s="514">
        <v>9</v>
      </c>
      <c r="I313" s="524"/>
      <c r="J313" s="548"/>
    </row>
    <row r="314" ht="21" customHeight="1" spans="1:10">
      <c r="A314" s="520">
        <v>1</v>
      </c>
      <c r="B314" s="416" t="s">
        <v>310</v>
      </c>
      <c r="C314" s="560">
        <f>C280</f>
        <v>52000000</v>
      </c>
      <c r="D314" s="540">
        <f>F280</f>
        <v>51899010</v>
      </c>
      <c r="E314" s="561">
        <v>0</v>
      </c>
      <c r="F314" s="540">
        <f>D314+E314</f>
        <v>51899010</v>
      </c>
      <c r="G314" s="540">
        <f t="shared" ref="G314:G331" si="62">IFERROR(C314-F314,"NE")</f>
        <v>100990</v>
      </c>
      <c r="H314" s="542">
        <v>0</v>
      </c>
      <c r="J314" s="548">
        <f>J280+H314</f>
        <v>121</v>
      </c>
    </row>
    <row r="315" ht="21" customHeight="1" spans="1:10">
      <c r="A315" s="520">
        <f t="shared" ref="A315:A330" si="63">1+A314</f>
        <v>2</v>
      </c>
      <c r="B315" s="380" t="s">
        <v>311</v>
      </c>
      <c r="C315" s="560">
        <f t="shared" ref="C315:C331" si="64">C281</f>
        <v>12000000</v>
      </c>
      <c r="D315" s="540">
        <f t="shared" ref="D315:D331" si="65">F281</f>
        <v>12000000</v>
      </c>
      <c r="E315" s="561">
        <v>0</v>
      </c>
      <c r="F315" s="540">
        <f t="shared" ref="F315:F331" si="66">D315+E315</f>
        <v>12000000</v>
      </c>
      <c r="G315" s="540">
        <f t="shared" si="62"/>
        <v>0</v>
      </c>
      <c r="H315" s="542">
        <v>0</v>
      </c>
      <c r="J315" s="548">
        <f t="shared" ref="J315:J331" si="67">J281+H315</f>
        <v>59</v>
      </c>
    </row>
    <row r="316" ht="21" customHeight="1" spans="1:10">
      <c r="A316" s="520">
        <f t="shared" si="63"/>
        <v>3</v>
      </c>
      <c r="B316" s="380" t="s">
        <v>312</v>
      </c>
      <c r="C316" s="560">
        <f t="shared" si="64"/>
        <v>15000000</v>
      </c>
      <c r="D316" s="540">
        <f t="shared" si="65"/>
        <v>8705000</v>
      </c>
      <c r="E316" s="561">
        <v>510000</v>
      </c>
      <c r="F316" s="540">
        <f t="shared" si="66"/>
        <v>9215000</v>
      </c>
      <c r="G316" s="540">
        <f t="shared" si="62"/>
        <v>5785000</v>
      </c>
      <c r="H316" s="542">
        <v>0</v>
      </c>
      <c r="J316" s="548">
        <f t="shared" si="67"/>
        <v>71</v>
      </c>
    </row>
    <row r="317" ht="21" customHeight="1" spans="1:10">
      <c r="A317" s="520">
        <f t="shared" si="63"/>
        <v>4</v>
      </c>
      <c r="B317" s="380" t="s">
        <v>313</v>
      </c>
      <c r="C317" s="560">
        <f t="shared" si="64"/>
        <v>11060000</v>
      </c>
      <c r="D317" s="540">
        <f t="shared" si="65"/>
        <v>11060000</v>
      </c>
      <c r="E317" s="561">
        <v>0</v>
      </c>
      <c r="F317" s="540">
        <f t="shared" si="66"/>
        <v>11060000</v>
      </c>
      <c r="G317" s="540">
        <f t="shared" si="62"/>
        <v>0</v>
      </c>
      <c r="H317" s="542"/>
      <c r="J317" s="548">
        <f t="shared" si="67"/>
        <v>55</v>
      </c>
    </row>
    <row r="318" ht="21" customHeight="1" spans="1:10">
      <c r="A318" s="520">
        <f t="shared" si="63"/>
        <v>5</v>
      </c>
      <c r="B318" s="416" t="s">
        <v>314</v>
      </c>
      <c r="C318" s="560">
        <f t="shared" si="64"/>
        <v>15400000</v>
      </c>
      <c r="D318" s="540">
        <f t="shared" si="65"/>
        <v>8932000</v>
      </c>
      <c r="E318" s="561">
        <v>2665000</v>
      </c>
      <c r="F318" s="540">
        <f t="shared" si="66"/>
        <v>11597000</v>
      </c>
      <c r="G318" s="540">
        <f t="shared" si="62"/>
        <v>3803000</v>
      </c>
      <c r="H318" s="542">
        <v>10</v>
      </c>
      <c r="J318" s="548">
        <f t="shared" si="67"/>
        <v>37</v>
      </c>
    </row>
    <row r="319" ht="21" customHeight="1" spans="1:10">
      <c r="A319" s="520">
        <f t="shared" si="63"/>
        <v>6</v>
      </c>
      <c r="B319" s="380" t="s">
        <v>315</v>
      </c>
      <c r="C319" s="560">
        <f t="shared" si="64"/>
        <v>6000000</v>
      </c>
      <c r="D319" s="540">
        <f t="shared" si="65"/>
        <v>6000000</v>
      </c>
      <c r="E319" s="561">
        <v>0</v>
      </c>
      <c r="F319" s="540">
        <f t="shared" si="66"/>
        <v>6000000</v>
      </c>
      <c r="G319" s="540">
        <f t="shared" si="62"/>
        <v>0</v>
      </c>
      <c r="H319" s="542">
        <v>0</v>
      </c>
      <c r="J319" s="548">
        <f t="shared" si="67"/>
        <v>22</v>
      </c>
    </row>
    <row r="320" ht="21" customHeight="1" spans="1:10">
      <c r="A320" s="520">
        <f t="shared" si="63"/>
        <v>7</v>
      </c>
      <c r="B320" s="380" t="s">
        <v>316</v>
      </c>
      <c r="C320" s="560">
        <f t="shared" si="64"/>
        <v>22500000</v>
      </c>
      <c r="D320" s="540">
        <f t="shared" si="65"/>
        <v>14625000</v>
      </c>
      <c r="E320" s="561">
        <v>0</v>
      </c>
      <c r="F320" s="540">
        <f t="shared" si="66"/>
        <v>14625000</v>
      </c>
      <c r="G320" s="540">
        <f t="shared" si="62"/>
        <v>7875000</v>
      </c>
      <c r="H320" s="542">
        <v>0</v>
      </c>
      <c r="J320" s="548">
        <f t="shared" si="67"/>
        <v>0</v>
      </c>
    </row>
    <row r="321" ht="21" customHeight="1" spans="1:10">
      <c r="A321" s="520">
        <f t="shared" si="63"/>
        <v>8</v>
      </c>
      <c r="B321" s="380" t="s">
        <v>317</v>
      </c>
      <c r="C321" s="560">
        <f t="shared" si="64"/>
        <v>90000000</v>
      </c>
      <c r="D321" s="540">
        <f t="shared" si="65"/>
        <v>64791500</v>
      </c>
      <c r="E321" s="561">
        <v>11300000</v>
      </c>
      <c r="F321" s="540">
        <f t="shared" si="66"/>
        <v>76091500</v>
      </c>
      <c r="G321" s="540">
        <f t="shared" si="62"/>
        <v>13908500</v>
      </c>
      <c r="H321" s="542">
        <v>47</v>
      </c>
      <c r="J321" s="548">
        <f t="shared" si="67"/>
        <v>318</v>
      </c>
    </row>
    <row r="322" ht="21" customHeight="1" spans="1:10">
      <c r="A322" s="520">
        <f t="shared" si="63"/>
        <v>9</v>
      </c>
      <c r="B322" s="380" t="s">
        <v>318</v>
      </c>
      <c r="C322" s="560">
        <f t="shared" si="64"/>
        <v>12000000</v>
      </c>
      <c r="D322" s="540">
        <f t="shared" si="65"/>
        <v>10800000</v>
      </c>
      <c r="E322" s="561">
        <v>0</v>
      </c>
      <c r="F322" s="540">
        <f t="shared" si="66"/>
        <v>10800000</v>
      </c>
      <c r="G322" s="540">
        <f t="shared" si="62"/>
        <v>1200000</v>
      </c>
      <c r="H322" s="542">
        <v>0</v>
      </c>
      <c r="J322" s="548">
        <f t="shared" si="67"/>
        <v>36</v>
      </c>
    </row>
    <row r="323" ht="21" customHeight="1" spans="1:10">
      <c r="A323" s="520">
        <f t="shared" si="63"/>
        <v>10</v>
      </c>
      <c r="B323" s="380" t="s">
        <v>319</v>
      </c>
      <c r="C323" s="560">
        <f t="shared" si="64"/>
        <v>50000000</v>
      </c>
      <c r="D323" s="540">
        <f t="shared" si="65"/>
        <v>26950000</v>
      </c>
      <c r="E323" s="561">
        <v>3000000</v>
      </c>
      <c r="F323" s="540">
        <f t="shared" si="66"/>
        <v>29950000</v>
      </c>
      <c r="G323" s="540">
        <f t="shared" si="62"/>
        <v>20050000</v>
      </c>
      <c r="H323" s="542">
        <v>0</v>
      </c>
      <c r="J323" s="548">
        <f t="shared" si="67"/>
        <v>277</v>
      </c>
    </row>
    <row r="324" ht="21" customHeight="1" spans="1:10">
      <c r="A324" s="520">
        <f t="shared" si="63"/>
        <v>11</v>
      </c>
      <c r="B324" s="380" t="s">
        <v>320</v>
      </c>
      <c r="C324" s="560">
        <f t="shared" si="64"/>
        <v>15000000</v>
      </c>
      <c r="D324" s="540">
        <f t="shared" si="65"/>
        <v>12085000</v>
      </c>
      <c r="E324" s="561">
        <v>8100000</v>
      </c>
      <c r="F324" s="540">
        <f t="shared" si="66"/>
        <v>20185000</v>
      </c>
      <c r="G324" s="540">
        <f t="shared" si="62"/>
        <v>-5185000</v>
      </c>
      <c r="H324" s="542">
        <v>48</v>
      </c>
      <c r="J324" s="548">
        <f t="shared" si="67"/>
        <v>95</v>
      </c>
    </row>
    <row r="325" ht="21" customHeight="1" spans="1:10">
      <c r="A325" s="520">
        <f t="shared" si="63"/>
        <v>12</v>
      </c>
      <c r="B325" s="380" t="s">
        <v>321</v>
      </c>
      <c r="C325" s="560">
        <f t="shared" si="64"/>
        <v>4500000</v>
      </c>
      <c r="D325" s="540">
        <f t="shared" si="65"/>
        <v>3840000</v>
      </c>
      <c r="E325" s="561">
        <v>0</v>
      </c>
      <c r="F325" s="540">
        <f t="shared" si="66"/>
        <v>3840000</v>
      </c>
      <c r="G325" s="540">
        <f t="shared" si="62"/>
        <v>660000</v>
      </c>
      <c r="H325" s="542">
        <v>0</v>
      </c>
      <c r="J325" s="548">
        <f t="shared" si="67"/>
        <v>35</v>
      </c>
    </row>
    <row r="326" ht="21" customHeight="1" spans="1:10">
      <c r="A326" s="520">
        <f t="shared" si="63"/>
        <v>13</v>
      </c>
      <c r="B326" s="380" t="s">
        <v>322</v>
      </c>
      <c r="C326" s="560">
        <f t="shared" si="64"/>
        <v>8520000</v>
      </c>
      <c r="D326" s="540">
        <f t="shared" si="65"/>
        <v>7658000</v>
      </c>
      <c r="E326" s="561">
        <v>0</v>
      </c>
      <c r="F326" s="540">
        <f t="shared" si="66"/>
        <v>7658000</v>
      </c>
      <c r="G326" s="540">
        <f t="shared" si="62"/>
        <v>862000</v>
      </c>
      <c r="H326" s="542">
        <v>0</v>
      </c>
      <c r="J326" s="548">
        <f t="shared" si="67"/>
        <v>7</v>
      </c>
    </row>
    <row r="327" ht="21" customHeight="1" spans="1:10">
      <c r="A327" s="543">
        <f t="shared" si="63"/>
        <v>14</v>
      </c>
      <c r="B327" s="193" t="s">
        <v>323</v>
      </c>
      <c r="C327" s="560">
        <f t="shared" si="64"/>
        <v>27000000</v>
      </c>
      <c r="D327" s="540">
        <f t="shared" si="65"/>
        <v>27000000</v>
      </c>
      <c r="E327" s="561">
        <v>0</v>
      </c>
      <c r="F327" s="540">
        <f t="shared" si="66"/>
        <v>27000000</v>
      </c>
      <c r="G327" s="546">
        <f t="shared" si="62"/>
        <v>0</v>
      </c>
      <c r="H327" s="542">
        <v>0</v>
      </c>
      <c r="I327" s="507"/>
      <c r="J327" s="548">
        <f t="shared" si="67"/>
        <v>248</v>
      </c>
    </row>
    <row r="328" ht="21" customHeight="1" spans="1:10">
      <c r="A328" s="520">
        <f t="shared" si="63"/>
        <v>15</v>
      </c>
      <c r="B328" s="380" t="s">
        <v>324</v>
      </c>
      <c r="C328" s="560">
        <f t="shared" si="64"/>
        <v>10500000</v>
      </c>
      <c r="D328" s="540">
        <f t="shared" si="65"/>
        <v>10500000</v>
      </c>
      <c r="E328" s="561">
        <v>0</v>
      </c>
      <c r="F328" s="540">
        <f t="shared" si="66"/>
        <v>10500000</v>
      </c>
      <c r="G328" s="540">
        <f t="shared" si="62"/>
        <v>0</v>
      </c>
      <c r="H328" s="542">
        <v>0</v>
      </c>
      <c r="J328" s="548">
        <f t="shared" si="67"/>
        <v>70</v>
      </c>
    </row>
    <row r="329" ht="21" customHeight="1" spans="1:10">
      <c r="A329" s="520">
        <f t="shared" si="63"/>
        <v>16</v>
      </c>
      <c r="B329" s="380" t="s">
        <v>325</v>
      </c>
      <c r="C329" s="560">
        <f t="shared" si="64"/>
        <v>7000000</v>
      </c>
      <c r="D329" s="540">
        <f t="shared" si="65"/>
        <v>6115000</v>
      </c>
      <c r="E329" s="561">
        <v>0</v>
      </c>
      <c r="F329" s="540">
        <f t="shared" si="66"/>
        <v>6115000</v>
      </c>
      <c r="G329" s="540">
        <f t="shared" si="62"/>
        <v>885000</v>
      </c>
      <c r="H329" s="542">
        <v>0</v>
      </c>
      <c r="J329" s="548">
        <f t="shared" si="67"/>
        <v>67</v>
      </c>
    </row>
    <row r="330" ht="21" customHeight="1" spans="1:10">
      <c r="A330" s="520">
        <f t="shared" si="63"/>
        <v>17</v>
      </c>
      <c r="B330" s="380" t="s">
        <v>326</v>
      </c>
      <c r="C330" s="560">
        <f t="shared" si="64"/>
        <v>36000000</v>
      </c>
      <c r="D330" s="540">
        <f t="shared" si="65"/>
        <v>30944500</v>
      </c>
      <c r="E330" s="561">
        <v>0</v>
      </c>
      <c r="F330" s="540">
        <f t="shared" si="66"/>
        <v>30944500</v>
      </c>
      <c r="G330" s="540">
        <f t="shared" si="62"/>
        <v>5055500</v>
      </c>
      <c r="H330" s="542">
        <v>0</v>
      </c>
      <c r="J330" s="548">
        <f t="shared" si="67"/>
        <v>235</v>
      </c>
    </row>
    <row r="331" ht="21" customHeight="1" spans="1:10">
      <c r="A331" s="520">
        <v>18</v>
      </c>
      <c r="B331" s="416" t="s">
        <v>327</v>
      </c>
      <c r="C331" s="560">
        <f t="shared" si="64"/>
        <v>6375000</v>
      </c>
      <c r="D331" s="540">
        <f t="shared" si="65"/>
        <v>6320000</v>
      </c>
      <c r="E331" s="561">
        <v>0</v>
      </c>
      <c r="F331" s="540">
        <f t="shared" si="66"/>
        <v>6320000</v>
      </c>
      <c r="G331" s="540">
        <f t="shared" si="62"/>
        <v>55000</v>
      </c>
      <c r="H331" s="542">
        <v>0</v>
      </c>
      <c r="J331" s="548">
        <f t="shared" si="67"/>
        <v>27</v>
      </c>
    </row>
    <row r="332" ht="21" customHeight="1" spans="1:8">
      <c r="A332" s="520" t="s">
        <v>57</v>
      </c>
      <c r="B332" s="520"/>
      <c r="C332" s="540">
        <f t="shared" ref="C332:H332" si="68">SUM(C314:C331)</f>
        <v>400855000</v>
      </c>
      <c r="D332" s="540">
        <f t="shared" si="68"/>
        <v>320225010</v>
      </c>
      <c r="E332" s="540">
        <f t="shared" si="68"/>
        <v>25575000</v>
      </c>
      <c r="F332" s="540">
        <f t="shared" si="68"/>
        <v>345800010</v>
      </c>
      <c r="G332" s="540">
        <f t="shared" si="68"/>
        <v>55054990</v>
      </c>
      <c r="H332" s="545">
        <f t="shared" si="68"/>
        <v>105</v>
      </c>
    </row>
    <row r="334" spans="2:6">
      <c r="B334" s="357" t="s">
        <v>58</v>
      </c>
      <c r="F334" s="355" t="s">
        <v>165</v>
      </c>
    </row>
    <row r="335" spans="2:6">
      <c r="B335" s="204" t="s">
        <v>96</v>
      </c>
      <c r="C335" s="204"/>
      <c r="D335" s="204"/>
      <c r="E335" s="204"/>
      <c r="F335" s="425" t="s">
        <v>137</v>
      </c>
    </row>
    <row r="336" spans="2:6">
      <c r="B336" s="204"/>
      <c r="C336" s="204"/>
      <c r="D336" s="204"/>
      <c r="E336" s="204"/>
      <c r="F336" s="425"/>
    </row>
    <row r="337" spans="2:6">
      <c r="B337" s="204"/>
      <c r="C337" s="204"/>
      <c r="D337" s="204"/>
      <c r="E337" s="204"/>
      <c r="F337" s="425"/>
    </row>
    <row r="338" spans="2:6">
      <c r="B338" s="204"/>
      <c r="C338" s="204"/>
      <c r="D338" s="204"/>
      <c r="E338" s="204"/>
      <c r="F338" s="425"/>
    </row>
    <row r="339" spans="2:6">
      <c r="B339" s="204" t="s">
        <v>226</v>
      </c>
      <c r="C339" s="204"/>
      <c r="D339" s="204"/>
      <c r="E339" s="204"/>
      <c r="F339" s="425" t="s">
        <v>98</v>
      </c>
    </row>
    <row r="340" spans="2:6">
      <c r="B340" s="357" t="s">
        <v>207</v>
      </c>
      <c r="F340" s="357" t="s">
        <v>99</v>
      </c>
    </row>
    <row r="341" ht="15.75" spans="1:10">
      <c r="A341" s="173" t="s">
        <v>356</v>
      </c>
      <c r="B341" s="173"/>
      <c r="C341" s="173"/>
      <c r="D341" s="173"/>
      <c r="E341" s="173"/>
      <c r="F341" s="173"/>
      <c r="G341" s="173"/>
      <c r="H341" s="173"/>
      <c r="J341" s="548"/>
    </row>
    <row r="342" ht="15.75" spans="1:10">
      <c r="A342" s="173" t="s">
        <v>357</v>
      </c>
      <c r="B342" s="173"/>
      <c r="C342" s="173"/>
      <c r="D342" s="173"/>
      <c r="E342" s="173"/>
      <c r="F342" s="173"/>
      <c r="G342" s="173"/>
      <c r="H342" s="173"/>
      <c r="J342" s="548"/>
    </row>
    <row r="343" ht="15.75" spans="1:10">
      <c r="A343" s="173" t="s">
        <v>100</v>
      </c>
      <c r="B343" s="173"/>
      <c r="C343" s="173"/>
      <c r="D343" s="173"/>
      <c r="E343" s="173"/>
      <c r="F343" s="173"/>
      <c r="G343" s="173"/>
      <c r="H343" s="173"/>
      <c r="J343" s="548"/>
    </row>
    <row r="344" spans="2:10">
      <c r="B344" s="362"/>
      <c r="C344" s="362"/>
      <c r="D344" s="174"/>
      <c r="E344" s="362"/>
      <c r="F344" s="362"/>
      <c r="G344" s="362"/>
      <c r="H344" s="399" t="s">
        <v>358</v>
      </c>
      <c r="J344" s="548"/>
    </row>
    <row r="345" ht="35.25" customHeight="1" spans="1:10">
      <c r="A345" s="513" t="s">
        <v>181</v>
      </c>
      <c r="B345" s="186" t="s">
        <v>339</v>
      </c>
      <c r="C345" s="186" t="s">
        <v>350</v>
      </c>
      <c r="D345" s="186" t="s">
        <v>360</v>
      </c>
      <c r="E345" s="513" t="s">
        <v>342</v>
      </c>
      <c r="F345" s="513" t="s">
        <v>57</v>
      </c>
      <c r="G345" s="513" t="s">
        <v>172</v>
      </c>
      <c r="H345" s="513" t="s">
        <v>344</v>
      </c>
      <c r="I345" s="360"/>
      <c r="J345" s="548"/>
    </row>
    <row r="346" spans="1:10">
      <c r="A346" s="514">
        <v>1</v>
      </c>
      <c r="B346" s="514">
        <v>2</v>
      </c>
      <c r="C346" s="514">
        <v>3</v>
      </c>
      <c r="D346" s="514">
        <v>4</v>
      </c>
      <c r="E346" s="514">
        <v>5</v>
      </c>
      <c r="F346" s="514">
        <v>6</v>
      </c>
      <c r="G346" s="514">
        <v>7</v>
      </c>
      <c r="H346" s="514">
        <v>9</v>
      </c>
      <c r="I346" s="524"/>
      <c r="J346" s="548"/>
    </row>
    <row r="347" ht="21" customHeight="1" spans="1:10">
      <c r="A347" s="520">
        <v>1</v>
      </c>
      <c r="B347" s="416" t="s">
        <v>310</v>
      </c>
      <c r="C347" s="540">
        <f>C314</f>
        <v>52000000</v>
      </c>
      <c r="D347" s="540">
        <f>F314</f>
        <v>51899010</v>
      </c>
      <c r="E347" s="540">
        <v>0</v>
      </c>
      <c r="F347" s="540">
        <f>D347+E347</f>
        <v>51899010</v>
      </c>
      <c r="G347" s="540">
        <f t="shared" ref="G347:G364" si="69">IFERROR(C347-F347,"NE")</f>
        <v>100990</v>
      </c>
      <c r="H347" s="542">
        <v>0</v>
      </c>
      <c r="J347" s="548">
        <f>H347+J314</f>
        <v>121</v>
      </c>
    </row>
    <row r="348" ht="21" customHeight="1" spans="1:10">
      <c r="A348" s="520">
        <f t="shared" ref="A348:A363" si="70">1+A347</f>
        <v>2</v>
      </c>
      <c r="B348" s="380" t="s">
        <v>311</v>
      </c>
      <c r="C348" s="540">
        <f t="shared" ref="C348:C364" si="71">C315</f>
        <v>12000000</v>
      </c>
      <c r="D348" s="540">
        <f t="shared" ref="D348:D364" si="72">F315</f>
        <v>12000000</v>
      </c>
      <c r="E348" s="540">
        <v>0</v>
      </c>
      <c r="F348" s="540">
        <f t="shared" ref="F348:F364" si="73">D348+E348</f>
        <v>12000000</v>
      </c>
      <c r="G348" s="540">
        <f t="shared" si="69"/>
        <v>0</v>
      </c>
      <c r="H348" s="542">
        <v>0</v>
      </c>
      <c r="J348" s="548">
        <f t="shared" ref="J348:J364" si="74">H348+J315</f>
        <v>59</v>
      </c>
    </row>
    <row r="349" ht="21" customHeight="1" spans="1:10">
      <c r="A349" s="520">
        <f t="shared" si="70"/>
        <v>3</v>
      </c>
      <c r="B349" s="380" t="s">
        <v>312</v>
      </c>
      <c r="C349" s="540">
        <f t="shared" si="71"/>
        <v>15000000</v>
      </c>
      <c r="D349" s="540">
        <f t="shared" si="72"/>
        <v>9215000</v>
      </c>
      <c r="E349" s="540">
        <v>0</v>
      </c>
      <c r="F349" s="540">
        <f t="shared" si="73"/>
        <v>9215000</v>
      </c>
      <c r="G349" s="540">
        <f t="shared" si="69"/>
        <v>5785000</v>
      </c>
      <c r="H349" s="542">
        <v>0</v>
      </c>
      <c r="J349" s="548">
        <f t="shared" si="74"/>
        <v>71</v>
      </c>
    </row>
    <row r="350" ht="21" customHeight="1" spans="1:10">
      <c r="A350" s="520">
        <f t="shared" si="70"/>
        <v>4</v>
      </c>
      <c r="B350" s="380" t="s">
        <v>313</v>
      </c>
      <c r="C350" s="540">
        <f t="shared" si="71"/>
        <v>11060000</v>
      </c>
      <c r="D350" s="540">
        <f t="shared" si="72"/>
        <v>11060000</v>
      </c>
      <c r="E350" s="540">
        <v>0</v>
      </c>
      <c r="F350" s="540">
        <f t="shared" si="73"/>
        <v>11060000</v>
      </c>
      <c r="G350" s="540">
        <f t="shared" si="69"/>
        <v>0</v>
      </c>
      <c r="H350" s="542">
        <v>0</v>
      </c>
      <c r="J350" s="548">
        <f t="shared" si="74"/>
        <v>55</v>
      </c>
    </row>
    <row r="351" ht="21" customHeight="1" spans="1:10">
      <c r="A351" s="520">
        <f t="shared" si="70"/>
        <v>5</v>
      </c>
      <c r="B351" s="416" t="s">
        <v>314</v>
      </c>
      <c r="C351" s="540">
        <f t="shared" si="71"/>
        <v>15400000</v>
      </c>
      <c r="D351" s="540">
        <f t="shared" si="72"/>
        <v>11597000</v>
      </c>
      <c r="E351" s="540">
        <v>525000</v>
      </c>
      <c r="F351" s="540">
        <f t="shared" si="73"/>
        <v>12122000</v>
      </c>
      <c r="G351" s="540">
        <f t="shared" si="69"/>
        <v>3278000</v>
      </c>
      <c r="H351" s="542">
        <v>0</v>
      </c>
      <c r="J351" s="548">
        <f t="shared" si="74"/>
        <v>37</v>
      </c>
    </row>
    <row r="352" ht="21" customHeight="1" spans="1:10">
      <c r="A352" s="520">
        <f t="shared" si="70"/>
        <v>6</v>
      </c>
      <c r="B352" s="380" t="s">
        <v>315</v>
      </c>
      <c r="C352" s="540">
        <f t="shared" si="71"/>
        <v>6000000</v>
      </c>
      <c r="D352" s="540">
        <f t="shared" si="72"/>
        <v>6000000</v>
      </c>
      <c r="E352" s="540">
        <v>0</v>
      </c>
      <c r="F352" s="540">
        <f t="shared" si="73"/>
        <v>6000000</v>
      </c>
      <c r="G352" s="540">
        <f t="shared" si="69"/>
        <v>0</v>
      </c>
      <c r="H352" s="542">
        <v>0</v>
      </c>
      <c r="J352" s="548">
        <f t="shared" si="74"/>
        <v>22</v>
      </c>
    </row>
    <row r="353" ht="21" customHeight="1" spans="1:10">
      <c r="A353" s="520">
        <f t="shared" si="70"/>
        <v>7</v>
      </c>
      <c r="B353" s="380" t="s">
        <v>316</v>
      </c>
      <c r="C353" s="540">
        <f t="shared" si="71"/>
        <v>22500000</v>
      </c>
      <c r="D353" s="540">
        <f t="shared" si="72"/>
        <v>14625000</v>
      </c>
      <c r="E353" s="540">
        <v>1250000</v>
      </c>
      <c r="F353" s="540">
        <f t="shared" si="73"/>
        <v>15875000</v>
      </c>
      <c r="G353" s="540">
        <f t="shared" si="69"/>
        <v>6625000</v>
      </c>
      <c r="H353" s="542">
        <v>0</v>
      </c>
      <c r="J353" s="548">
        <f t="shared" si="74"/>
        <v>0</v>
      </c>
    </row>
    <row r="354" ht="21" customHeight="1" spans="1:10">
      <c r="A354" s="520">
        <f t="shared" si="70"/>
        <v>8</v>
      </c>
      <c r="B354" s="380" t="s">
        <v>317</v>
      </c>
      <c r="C354" s="540">
        <f t="shared" si="71"/>
        <v>90000000</v>
      </c>
      <c r="D354" s="540">
        <f t="shared" si="72"/>
        <v>76091500</v>
      </c>
      <c r="E354" s="540">
        <v>6290000</v>
      </c>
      <c r="F354" s="540">
        <f t="shared" si="73"/>
        <v>82381500</v>
      </c>
      <c r="G354" s="540">
        <f t="shared" si="69"/>
        <v>7618500</v>
      </c>
      <c r="H354" s="542">
        <v>0</v>
      </c>
      <c r="J354" s="548">
        <f t="shared" si="74"/>
        <v>318</v>
      </c>
    </row>
    <row r="355" ht="21" customHeight="1" spans="1:10">
      <c r="A355" s="520">
        <f t="shared" si="70"/>
        <v>9</v>
      </c>
      <c r="B355" s="380" t="s">
        <v>318</v>
      </c>
      <c r="C355" s="540">
        <f t="shared" si="71"/>
        <v>12000000</v>
      </c>
      <c r="D355" s="540">
        <f t="shared" si="72"/>
        <v>10800000</v>
      </c>
      <c r="E355" s="540">
        <v>0</v>
      </c>
      <c r="F355" s="540">
        <f t="shared" si="73"/>
        <v>10800000</v>
      </c>
      <c r="G355" s="540">
        <f t="shared" si="69"/>
        <v>1200000</v>
      </c>
      <c r="H355" s="542">
        <v>0</v>
      </c>
      <c r="J355" s="548">
        <f t="shared" si="74"/>
        <v>36</v>
      </c>
    </row>
    <row r="356" ht="21" customHeight="1" spans="1:10">
      <c r="A356" s="520">
        <f t="shared" si="70"/>
        <v>10</v>
      </c>
      <c r="B356" s="380" t="s">
        <v>319</v>
      </c>
      <c r="C356" s="540">
        <f t="shared" si="71"/>
        <v>50000000</v>
      </c>
      <c r="D356" s="540">
        <f t="shared" si="72"/>
        <v>29950000</v>
      </c>
      <c r="E356" s="540">
        <v>3040000</v>
      </c>
      <c r="F356" s="540">
        <f t="shared" si="73"/>
        <v>32990000</v>
      </c>
      <c r="G356" s="540">
        <f t="shared" si="69"/>
        <v>17010000</v>
      </c>
      <c r="H356" s="542">
        <v>0</v>
      </c>
      <c r="J356" s="548">
        <f t="shared" si="74"/>
        <v>277</v>
      </c>
    </row>
    <row r="357" ht="21" customHeight="1" spans="1:10">
      <c r="A357" s="520">
        <f t="shared" si="70"/>
        <v>11</v>
      </c>
      <c r="B357" s="380" t="s">
        <v>320</v>
      </c>
      <c r="C357" s="540">
        <f t="shared" si="71"/>
        <v>15000000</v>
      </c>
      <c r="D357" s="540">
        <f t="shared" si="72"/>
        <v>20185000</v>
      </c>
      <c r="E357" s="540"/>
      <c r="F357" s="540">
        <f t="shared" si="73"/>
        <v>20185000</v>
      </c>
      <c r="G357" s="540">
        <f t="shared" si="69"/>
        <v>-5185000</v>
      </c>
      <c r="H357" s="542">
        <v>1</v>
      </c>
      <c r="J357" s="548">
        <f t="shared" si="74"/>
        <v>96</v>
      </c>
    </row>
    <row r="358" ht="21" customHeight="1" spans="1:10">
      <c r="A358" s="520">
        <f t="shared" si="70"/>
        <v>12</v>
      </c>
      <c r="B358" s="380" t="s">
        <v>321</v>
      </c>
      <c r="C358" s="540">
        <f t="shared" si="71"/>
        <v>4500000</v>
      </c>
      <c r="D358" s="540">
        <f t="shared" si="72"/>
        <v>3840000</v>
      </c>
      <c r="E358" s="540">
        <v>0</v>
      </c>
      <c r="F358" s="540">
        <f t="shared" si="73"/>
        <v>3840000</v>
      </c>
      <c r="G358" s="540">
        <f t="shared" si="69"/>
        <v>660000</v>
      </c>
      <c r="H358" s="542">
        <v>0</v>
      </c>
      <c r="J358" s="548">
        <f t="shared" si="74"/>
        <v>35</v>
      </c>
    </row>
    <row r="359" ht="21" customHeight="1" spans="1:10">
      <c r="A359" s="520">
        <f t="shared" si="70"/>
        <v>13</v>
      </c>
      <c r="B359" s="380" t="s">
        <v>322</v>
      </c>
      <c r="C359" s="540">
        <f t="shared" si="71"/>
        <v>8520000</v>
      </c>
      <c r="D359" s="540">
        <f t="shared" si="72"/>
        <v>7658000</v>
      </c>
      <c r="E359" s="540">
        <v>0</v>
      </c>
      <c r="F359" s="540">
        <f t="shared" si="73"/>
        <v>7658000</v>
      </c>
      <c r="G359" s="540">
        <f t="shared" si="69"/>
        <v>862000</v>
      </c>
      <c r="H359" s="542">
        <v>0</v>
      </c>
      <c r="J359" s="548">
        <f t="shared" si="74"/>
        <v>7</v>
      </c>
    </row>
    <row r="360" ht="21" customHeight="1" spans="1:10">
      <c r="A360" s="543">
        <f t="shared" si="70"/>
        <v>14</v>
      </c>
      <c r="B360" s="193" t="s">
        <v>323</v>
      </c>
      <c r="C360" s="540">
        <f t="shared" si="71"/>
        <v>27000000</v>
      </c>
      <c r="D360" s="540">
        <f t="shared" si="72"/>
        <v>27000000</v>
      </c>
      <c r="E360" s="540">
        <v>930000</v>
      </c>
      <c r="F360" s="540">
        <f t="shared" si="73"/>
        <v>27930000</v>
      </c>
      <c r="G360" s="546">
        <f t="shared" si="69"/>
        <v>-930000</v>
      </c>
      <c r="H360" s="542">
        <v>0</v>
      </c>
      <c r="I360" s="507"/>
      <c r="J360" s="548">
        <f t="shared" si="74"/>
        <v>248</v>
      </c>
    </row>
    <row r="361" ht="21" customHeight="1" spans="1:10">
      <c r="A361" s="520">
        <f t="shared" si="70"/>
        <v>15</v>
      </c>
      <c r="B361" s="380" t="s">
        <v>324</v>
      </c>
      <c r="C361" s="540">
        <f t="shared" si="71"/>
        <v>10500000</v>
      </c>
      <c r="D361" s="540">
        <f t="shared" si="72"/>
        <v>10500000</v>
      </c>
      <c r="E361" s="540">
        <v>0</v>
      </c>
      <c r="F361" s="540">
        <f t="shared" si="73"/>
        <v>10500000</v>
      </c>
      <c r="G361" s="540">
        <f t="shared" si="69"/>
        <v>0</v>
      </c>
      <c r="H361" s="542">
        <v>0</v>
      </c>
      <c r="J361" s="548">
        <f t="shared" si="74"/>
        <v>70</v>
      </c>
    </row>
    <row r="362" ht="21" customHeight="1" spans="1:10">
      <c r="A362" s="520">
        <f t="shared" si="70"/>
        <v>16</v>
      </c>
      <c r="B362" s="380" t="s">
        <v>325</v>
      </c>
      <c r="C362" s="540">
        <f t="shared" si="71"/>
        <v>7000000</v>
      </c>
      <c r="D362" s="540">
        <f t="shared" si="72"/>
        <v>6115000</v>
      </c>
      <c r="E362" s="540">
        <v>0</v>
      </c>
      <c r="F362" s="540">
        <f t="shared" si="73"/>
        <v>6115000</v>
      </c>
      <c r="G362" s="540">
        <f t="shared" si="69"/>
        <v>885000</v>
      </c>
      <c r="H362" s="542">
        <v>0</v>
      </c>
      <c r="J362" s="548">
        <f t="shared" si="74"/>
        <v>67</v>
      </c>
    </row>
    <row r="363" ht="21" customHeight="1" spans="1:10">
      <c r="A363" s="520">
        <f t="shared" si="70"/>
        <v>17</v>
      </c>
      <c r="B363" s="380" t="s">
        <v>326</v>
      </c>
      <c r="C363" s="540">
        <f t="shared" si="71"/>
        <v>36000000</v>
      </c>
      <c r="D363" s="540">
        <f t="shared" si="72"/>
        <v>30944500</v>
      </c>
      <c r="E363" s="540">
        <v>0</v>
      </c>
      <c r="F363" s="540">
        <f t="shared" si="73"/>
        <v>30944500</v>
      </c>
      <c r="G363" s="540">
        <f t="shared" si="69"/>
        <v>5055500</v>
      </c>
      <c r="H363" s="542">
        <v>0</v>
      </c>
      <c r="J363" s="548">
        <f t="shared" si="74"/>
        <v>235</v>
      </c>
    </row>
    <row r="364" ht="21" customHeight="1" spans="1:10">
      <c r="A364" s="520">
        <v>18</v>
      </c>
      <c r="B364" s="416" t="s">
        <v>327</v>
      </c>
      <c r="C364" s="540">
        <f t="shared" si="71"/>
        <v>6375000</v>
      </c>
      <c r="D364" s="540">
        <f t="shared" si="72"/>
        <v>6320000</v>
      </c>
      <c r="E364" s="540">
        <v>0</v>
      </c>
      <c r="F364" s="540">
        <f t="shared" si="73"/>
        <v>6320000</v>
      </c>
      <c r="G364" s="540">
        <f t="shared" si="69"/>
        <v>55000</v>
      </c>
      <c r="H364" s="542">
        <v>0</v>
      </c>
      <c r="J364" s="548">
        <f t="shared" si="74"/>
        <v>27</v>
      </c>
    </row>
    <row r="365" ht="21" customHeight="1" spans="1:8">
      <c r="A365" s="520" t="s">
        <v>57</v>
      </c>
      <c r="B365" s="520"/>
      <c r="C365" s="540">
        <f t="shared" ref="C365:H365" si="75">SUM(C347:C364)</f>
        <v>400855000</v>
      </c>
      <c r="D365" s="540">
        <f t="shared" si="75"/>
        <v>345800010</v>
      </c>
      <c r="E365" s="540">
        <f t="shared" si="75"/>
        <v>12035000</v>
      </c>
      <c r="F365" s="540">
        <f t="shared" si="75"/>
        <v>357835010</v>
      </c>
      <c r="G365" s="540">
        <f t="shared" si="75"/>
        <v>43019990</v>
      </c>
      <c r="H365" s="545">
        <f t="shared" si="75"/>
        <v>1</v>
      </c>
    </row>
    <row r="367" spans="2:6">
      <c r="B367" s="357" t="s">
        <v>58</v>
      </c>
      <c r="F367" s="355" t="s">
        <v>101</v>
      </c>
    </row>
    <row r="368" spans="2:6">
      <c r="B368" s="204" t="s">
        <v>60</v>
      </c>
      <c r="C368" s="204"/>
      <c r="D368" s="204"/>
      <c r="E368" s="204"/>
      <c r="F368" s="425" t="s">
        <v>102</v>
      </c>
    </row>
    <row r="369" spans="2:6">
      <c r="B369" s="204"/>
      <c r="C369" s="204"/>
      <c r="D369" s="204"/>
      <c r="E369" s="204"/>
      <c r="F369" s="425"/>
    </row>
    <row r="370" spans="2:6">
      <c r="B370" s="204"/>
      <c r="C370" s="204"/>
      <c r="D370" s="204"/>
      <c r="E370" s="204"/>
      <c r="F370" s="425"/>
    </row>
    <row r="371" spans="2:6">
      <c r="B371" s="204"/>
      <c r="C371" s="204"/>
      <c r="D371" s="204"/>
      <c r="E371" s="204"/>
      <c r="F371" s="425"/>
    </row>
    <row r="372" spans="2:6">
      <c r="B372" s="204" t="s">
        <v>62</v>
      </c>
      <c r="C372" s="204"/>
      <c r="D372" s="204"/>
      <c r="E372" s="204"/>
      <c r="F372" s="425" t="s">
        <v>71</v>
      </c>
    </row>
    <row r="373" spans="2:6">
      <c r="B373" s="357" t="s">
        <v>64</v>
      </c>
      <c r="F373" s="357" t="s">
        <v>73</v>
      </c>
    </row>
    <row r="374" ht="15.75" spans="1:10">
      <c r="A374" s="173" t="s">
        <v>362</v>
      </c>
      <c r="B374" s="173"/>
      <c r="C374" s="173"/>
      <c r="D374" s="173"/>
      <c r="E374" s="173"/>
      <c r="F374" s="173"/>
      <c r="G374" s="173"/>
      <c r="H374" s="173"/>
      <c r="J374" s="548"/>
    </row>
    <row r="375" ht="15.75" spans="1:10">
      <c r="A375" s="173" t="s">
        <v>357</v>
      </c>
      <c r="B375" s="173"/>
      <c r="C375" s="173"/>
      <c r="D375" s="173"/>
      <c r="E375" s="173"/>
      <c r="F375" s="173"/>
      <c r="G375" s="173"/>
      <c r="H375" s="173"/>
      <c r="J375" s="548"/>
    </row>
    <row r="376" ht="15.75" spans="1:10">
      <c r="A376" s="173" t="s">
        <v>103</v>
      </c>
      <c r="B376" s="173"/>
      <c r="C376" s="173"/>
      <c r="D376" s="173"/>
      <c r="E376" s="173"/>
      <c r="F376" s="173"/>
      <c r="G376" s="173"/>
      <c r="H376" s="173"/>
      <c r="J376" s="548"/>
    </row>
    <row r="377" spans="2:10">
      <c r="B377" s="362"/>
      <c r="C377" s="362"/>
      <c r="D377" s="174"/>
      <c r="E377" s="362"/>
      <c r="F377" s="362"/>
      <c r="G377" s="362"/>
      <c r="H377" s="399" t="s">
        <v>358</v>
      </c>
      <c r="J377" s="548"/>
    </row>
    <row r="378" ht="36.75" customHeight="1" spans="1:10">
      <c r="A378" s="513" t="s">
        <v>181</v>
      </c>
      <c r="B378" s="186" t="s">
        <v>339</v>
      </c>
      <c r="C378" s="186" t="s">
        <v>350</v>
      </c>
      <c r="D378" s="186" t="s">
        <v>360</v>
      </c>
      <c r="E378" s="513" t="s">
        <v>342</v>
      </c>
      <c r="F378" s="513" t="s">
        <v>57</v>
      </c>
      <c r="G378" s="513" t="s">
        <v>172</v>
      </c>
      <c r="H378" s="513" t="s">
        <v>344</v>
      </c>
      <c r="I378" s="360"/>
      <c r="J378" s="548"/>
    </row>
    <row r="379" spans="1:10">
      <c r="A379" s="514">
        <v>1</v>
      </c>
      <c r="B379" s="514">
        <v>2</v>
      </c>
      <c r="C379" s="514">
        <v>3</v>
      </c>
      <c r="D379" s="514">
        <v>4</v>
      </c>
      <c r="E379" s="514">
        <v>5</v>
      </c>
      <c r="F379" s="514">
        <v>6</v>
      </c>
      <c r="G379" s="514">
        <v>7</v>
      </c>
      <c r="H379" s="514">
        <v>9</v>
      </c>
      <c r="I379" s="524"/>
      <c r="J379" s="548"/>
    </row>
    <row r="380" ht="18" customHeight="1" spans="1:10">
      <c r="A380" s="520">
        <v>1</v>
      </c>
      <c r="B380" s="416" t="s">
        <v>310</v>
      </c>
      <c r="C380" s="540">
        <v>64000000</v>
      </c>
      <c r="D380" s="540">
        <f>F347</f>
        <v>51899010</v>
      </c>
      <c r="E380" s="540">
        <v>12000000</v>
      </c>
      <c r="F380" s="540">
        <f>D380+E380</f>
        <v>63899010</v>
      </c>
      <c r="G380" s="540">
        <f>C380-F380</f>
        <v>100990</v>
      </c>
      <c r="H380" s="545">
        <v>21</v>
      </c>
      <c r="J380" s="548">
        <f>H380+J347</f>
        <v>142</v>
      </c>
    </row>
    <row r="381" ht="18" customHeight="1" spans="1:10">
      <c r="A381" s="520">
        <f t="shared" ref="A381:A396" si="76">1+A380</f>
        <v>2</v>
      </c>
      <c r="B381" s="380" t="s">
        <v>311</v>
      </c>
      <c r="C381" s="540">
        <f t="shared" ref="C381:C397" si="77">C348</f>
        <v>12000000</v>
      </c>
      <c r="D381" s="540">
        <f t="shared" ref="D381:D397" si="78">F348</f>
        <v>12000000</v>
      </c>
      <c r="E381" s="540">
        <v>0</v>
      </c>
      <c r="F381" s="540">
        <f t="shared" ref="F381:F397" si="79">D381+E381</f>
        <v>12000000</v>
      </c>
      <c r="G381" s="540">
        <f t="shared" ref="G381:G397" si="80">C381-F381</f>
        <v>0</v>
      </c>
      <c r="H381" s="545">
        <v>0</v>
      </c>
      <c r="J381" s="548">
        <f t="shared" ref="J381:J396" si="81">H381+J348</f>
        <v>59</v>
      </c>
    </row>
    <row r="382" ht="18" customHeight="1" spans="1:10">
      <c r="A382" s="520">
        <f t="shared" si="76"/>
        <v>3</v>
      </c>
      <c r="B382" s="447" t="s">
        <v>312</v>
      </c>
      <c r="C382" s="540">
        <f t="shared" si="77"/>
        <v>15000000</v>
      </c>
      <c r="D382" s="540">
        <f t="shared" si="78"/>
        <v>9215000</v>
      </c>
      <c r="E382" s="540">
        <v>0</v>
      </c>
      <c r="F382" s="540">
        <f t="shared" si="79"/>
        <v>9215000</v>
      </c>
      <c r="G382" s="540">
        <f t="shared" si="80"/>
        <v>5785000</v>
      </c>
      <c r="H382" s="545">
        <v>0</v>
      </c>
      <c r="J382" s="548">
        <f t="shared" si="81"/>
        <v>71</v>
      </c>
    </row>
    <row r="383" ht="18" customHeight="1" spans="1:11">
      <c r="A383" s="520">
        <f t="shared" si="76"/>
        <v>4</v>
      </c>
      <c r="B383" s="447" t="s">
        <v>313</v>
      </c>
      <c r="C383" s="540">
        <f t="shared" si="77"/>
        <v>11060000</v>
      </c>
      <c r="D383" s="540">
        <f t="shared" si="78"/>
        <v>11060000</v>
      </c>
      <c r="E383" s="540">
        <v>0</v>
      </c>
      <c r="F383" s="540">
        <f t="shared" si="79"/>
        <v>11060000</v>
      </c>
      <c r="G383" s="540">
        <f t="shared" si="80"/>
        <v>0</v>
      </c>
      <c r="H383" s="545">
        <v>0</v>
      </c>
      <c r="J383" s="548">
        <f t="shared" si="81"/>
        <v>55</v>
      </c>
      <c r="K383" s="357">
        <v>30</v>
      </c>
    </row>
    <row r="384" ht="18" customHeight="1" spans="1:10">
      <c r="A384" s="520">
        <f t="shared" si="76"/>
        <v>5</v>
      </c>
      <c r="B384" s="530" t="s">
        <v>314</v>
      </c>
      <c r="C384" s="540">
        <f t="shared" si="77"/>
        <v>15400000</v>
      </c>
      <c r="D384" s="540">
        <f t="shared" si="78"/>
        <v>12122000</v>
      </c>
      <c r="E384" s="540">
        <v>0</v>
      </c>
      <c r="F384" s="540">
        <f t="shared" si="79"/>
        <v>12122000</v>
      </c>
      <c r="G384" s="540">
        <f t="shared" si="80"/>
        <v>3278000</v>
      </c>
      <c r="H384" s="545">
        <v>0</v>
      </c>
      <c r="J384" s="548">
        <f t="shared" si="81"/>
        <v>37</v>
      </c>
    </row>
    <row r="385" ht="18" customHeight="1" spans="1:10">
      <c r="A385" s="520">
        <f t="shared" si="76"/>
        <v>6</v>
      </c>
      <c r="B385" s="447" t="s">
        <v>315</v>
      </c>
      <c r="C385" s="540">
        <f t="shared" si="77"/>
        <v>6000000</v>
      </c>
      <c r="D385" s="540">
        <f t="shared" si="78"/>
        <v>6000000</v>
      </c>
      <c r="E385" s="540">
        <v>0</v>
      </c>
      <c r="F385" s="540">
        <f t="shared" si="79"/>
        <v>6000000</v>
      </c>
      <c r="G385" s="540">
        <f t="shared" si="80"/>
        <v>0</v>
      </c>
      <c r="H385" s="545">
        <v>0</v>
      </c>
      <c r="J385" s="548">
        <f t="shared" si="81"/>
        <v>22</v>
      </c>
    </row>
    <row r="386" ht="18" customHeight="1" spans="1:10">
      <c r="A386" s="520">
        <f t="shared" si="76"/>
        <v>7</v>
      </c>
      <c r="B386" s="447" t="s">
        <v>316</v>
      </c>
      <c r="C386" s="540">
        <f t="shared" si="77"/>
        <v>22500000</v>
      </c>
      <c r="D386" s="540">
        <f t="shared" si="78"/>
        <v>15875000</v>
      </c>
      <c r="E386" s="540">
        <v>1250000</v>
      </c>
      <c r="F386" s="540">
        <f t="shared" si="79"/>
        <v>17125000</v>
      </c>
      <c r="G386" s="540">
        <f t="shared" si="80"/>
        <v>5375000</v>
      </c>
      <c r="H386" s="545">
        <v>0</v>
      </c>
      <c r="J386" s="548">
        <f t="shared" si="81"/>
        <v>0</v>
      </c>
    </row>
    <row r="387" ht="18" customHeight="1" spans="1:10">
      <c r="A387" s="520">
        <f t="shared" si="76"/>
        <v>8</v>
      </c>
      <c r="B387" s="447" t="s">
        <v>317</v>
      </c>
      <c r="C387" s="540">
        <f t="shared" si="77"/>
        <v>90000000</v>
      </c>
      <c r="D387" s="540">
        <f t="shared" si="78"/>
        <v>82381500</v>
      </c>
      <c r="E387" s="540">
        <v>0</v>
      </c>
      <c r="F387" s="540">
        <f t="shared" si="79"/>
        <v>82381500</v>
      </c>
      <c r="G387" s="540">
        <f t="shared" si="80"/>
        <v>7618500</v>
      </c>
      <c r="H387" s="545">
        <v>0</v>
      </c>
      <c r="J387" s="548">
        <f t="shared" si="81"/>
        <v>318</v>
      </c>
    </row>
    <row r="388" ht="18" customHeight="1" spans="1:10">
      <c r="A388" s="520">
        <f t="shared" si="76"/>
        <v>9</v>
      </c>
      <c r="B388" s="447" t="s">
        <v>318</v>
      </c>
      <c r="C388" s="540">
        <f t="shared" si="77"/>
        <v>12000000</v>
      </c>
      <c r="D388" s="540">
        <f t="shared" si="78"/>
        <v>10800000</v>
      </c>
      <c r="E388" s="540">
        <v>0</v>
      </c>
      <c r="F388" s="540">
        <f t="shared" si="79"/>
        <v>10800000</v>
      </c>
      <c r="G388" s="540">
        <f t="shared" si="80"/>
        <v>1200000</v>
      </c>
      <c r="H388" s="545">
        <v>0</v>
      </c>
      <c r="J388" s="548">
        <f t="shared" si="81"/>
        <v>36</v>
      </c>
    </row>
    <row r="389" ht="18" customHeight="1" spans="1:10">
      <c r="A389" s="520">
        <f t="shared" si="76"/>
        <v>10</v>
      </c>
      <c r="B389" s="447" t="s">
        <v>319</v>
      </c>
      <c r="C389" s="540">
        <v>38000000</v>
      </c>
      <c r="D389" s="540">
        <f t="shared" si="78"/>
        <v>32990000</v>
      </c>
      <c r="E389" s="540">
        <v>3880000</v>
      </c>
      <c r="F389" s="540">
        <f t="shared" si="79"/>
        <v>36870000</v>
      </c>
      <c r="G389" s="540">
        <f t="shared" si="80"/>
        <v>1130000</v>
      </c>
      <c r="H389" s="545">
        <v>1</v>
      </c>
      <c r="J389" s="548">
        <f t="shared" si="81"/>
        <v>278</v>
      </c>
    </row>
    <row r="390" ht="18" customHeight="1" spans="1:10">
      <c r="A390" s="520">
        <f t="shared" si="76"/>
        <v>11</v>
      </c>
      <c r="B390" s="447" t="s">
        <v>320</v>
      </c>
      <c r="C390" s="540">
        <f t="shared" si="77"/>
        <v>15000000</v>
      </c>
      <c r="D390" s="540">
        <f t="shared" si="78"/>
        <v>20185000</v>
      </c>
      <c r="E390" s="540">
        <v>65000</v>
      </c>
      <c r="F390" s="540">
        <f t="shared" si="79"/>
        <v>20250000</v>
      </c>
      <c r="G390" s="540">
        <f t="shared" si="80"/>
        <v>-5250000</v>
      </c>
      <c r="H390" s="545">
        <v>1</v>
      </c>
      <c r="J390" s="548">
        <f t="shared" si="81"/>
        <v>97</v>
      </c>
    </row>
    <row r="391" ht="18" customHeight="1" spans="1:10">
      <c r="A391" s="520">
        <f t="shared" si="76"/>
        <v>12</v>
      </c>
      <c r="B391" s="447" t="s">
        <v>321</v>
      </c>
      <c r="C391" s="540">
        <f t="shared" si="77"/>
        <v>4500000</v>
      </c>
      <c r="D391" s="540">
        <f t="shared" si="78"/>
        <v>3840000</v>
      </c>
      <c r="E391" s="540">
        <v>0</v>
      </c>
      <c r="F391" s="540">
        <f t="shared" si="79"/>
        <v>3840000</v>
      </c>
      <c r="G391" s="540">
        <f t="shared" si="80"/>
        <v>660000</v>
      </c>
      <c r="H391" s="545">
        <v>0</v>
      </c>
      <c r="J391" s="548">
        <f t="shared" si="81"/>
        <v>35</v>
      </c>
    </row>
    <row r="392" ht="18" customHeight="1" spans="1:10">
      <c r="A392" s="520">
        <f t="shared" si="76"/>
        <v>13</v>
      </c>
      <c r="B392" s="447" t="s">
        <v>322</v>
      </c>
      <c r="C392" s="540">
        <f t="shared" si="77"/>
        <v>8520000</v>
      </c>
      <c r="D392" s="540">
        <f t="shared" si="78"/>
        <v>7658000</v>
      </c>
      <c r="E392" s="540">
        <v>0</v>
      </c>
      <c r="F392" s="540">
        <f t="shared" si="79"/>
        <v>7658000</v>
      </c>
      <c r="G392" s="540">
        <f t="shared" si="80"/>
        <v>862000</v>
      </c>
      <c r="H392" s="545">
        <v>0</v>
      </c>
      <c r="J392" s="548">
        <f t="shared" si="81"/>
        <v>7</v>
      </c>
    </row>
    <row r="393" ht="18" customHeight="1" spans="1:10">
      <c r="A393" s="520">
        <f t="shared" si="76"/>
        <v>14</v>
      </c>
      <c r="B393" s="530" t="s">
        <v>323</v>
      </c>
      <c r="C393" s="540">
        <f t="shared" si="77"/>
        <v>27000000</v>
      </c>
      <c r="D393" s="540">
        <f t="shared" si="78"/>
        <v>27930000</v>
      </c>
      <c r="E393" s="540">
        <v>0</v>
      </c>
      <c r="F393" s="540">
        <f t="shared" si="79"/>
        <v>27930000</v>
      </c>
      <c r="G393" s="540">
        <f t="shared" si="80"/>
        <v>-930000</v>
      </c>
      <c r="H393" s="545">
        <v>0</v>
      </c>
      <c r="I393" s="507"/>
      <c r="J393" s="548">
        <f t="shared" si="81"/>
        <v>248</v>
      </c>
    </row>
    <row r="394" ht="18" customHeight="1" spans="1:10">
      <c r="A394" s="520">
        <f t="shared" si="76"/>
        <v>15</v>
      </c>
      <c r="B394" s="447" t="s">
        <v>324</v>
      </c>
      <c r="C394" s="540">
        <f t="shared" si="77"/>
        <v>10500000</v>
      </c>
      <c r="D394" s="540">
        <f t="shared" si="78"/>
        <v>10500000</v>
      </c>
      <c r="E394" s="540">
        <v>0</v>
      </c>
      <c r="F394" s="540">
        <f t="shared" si="79"/>
        <v>10500000</v>
      </c>
      <c r="G394" s="540">
        <f t="shared" si="80"/>
        <v>0</v>
      </c>
      <c r="H394" s="545">
        <v>0</v>
      </c>
      <c r="J394" s="548">
        <f t="shared" si="81"/>
        <v>70</v>
      </c>
    </row>
    <row r="395" ht="18" customHeight="1" spans="1:10">
      <c r="A395" s="520">
        <f t="shared" si="76"/>
        <v>16</v>
      </c>
      <c r="B395" s="447" t="s">
        <v>325</v>
      </c>
      <c r="C395" s="540">
        <f t="shared" si="77"/>
        <v>7000000</v>
      </c>
      <c r="D395" s="540">
        <f t="shared" si="78"/>
        <v>6115000</v>
      </c>
      <c r="E395" s="540">
        <v>0</v>
      </c>
      <c r="F395" s="540">
        <f t="shared" si="79"/>
        <v>6115000</v>
      </c>
      <c r="G395" s="540">
        <f t="shared" si="80"/>
        <v>885000</v>
      </c>
      <c r="H395" s="545">
        <v>0</v>
      </c>
      <c r="J395" s="548">
        <f t="shared" si="81"/>
        <v>67</v>
      </c>
    </row>
    <row r="396" ht="18" customHeight="1" spans="1:10">
      <c r="A396" s="520">
        <f t="shared" si="76"/>
        <v>17</v>
      </c>
      <c r="B396" s="447" t="s">
        <v>326</v>
      </c>
      <c r="C396" s="540">
        <f t="shared" si="77"/>
        <v>36000000</v>
      </c>
      <c r="D396" s="540">
        <f t="shared" si="78"/>
        <v>30944500</v>
      </c>
      <c r="E396" s="540">
        <v>0</v>
      </c>
      <c r="F396" s="540">
        <f t="shared" si="79"/>
        <v>30944500</v>
      </c>
      <c r="G396" s="540">
        <f t="shared" si="80"/>
        <v>5055500</v>
      </c>
      <c r="H396" s="545">
        <v>0</v>
      </c>
      <c r="J396" s="548">
        <f t="shared" si="81"/>
        <v>235</v>
      </c>
    </row>
    <row r="397" ht="18" customHeight="1" spans="1:10">
      <c r="A397" s="520">
        <v>18</v>
      </c>
      <c r="B397" s="530" t="s">
        <v>327</v>
      </c>
      <c r="C397" s="540">
        <f t="shared" si="77"/>
        <v>6375000</v>
      </c>
      <c r="D397" s="540">
        <f t="shared" si="78"/>
        <v>6320000</v>
      </c>
      <c r="E397" s="540">
        <v>0</v>
      </c>
      <c r="F397" s="540">
        <f t="shared" si="79"/>
        <v>6320000</v>
      </c>
      <c r="G397" s="540">
        <f t="shared" si="80"/>
        <v>55000</v>
      </c>
      <c r="H397" s="545">
        <v>0</v>
      </c>
      <c r="J397" s="548"/>
    </row>
    <row r="398" ht="18" customHeight="1" spans="1:8">
      <c r="A398" s="520" t="s">
        <v>57</v>
      </c>
      <c r="B398" s="520"/>
      <c r="C398" s="540">
        <f t="shared" ref="C398:H398" si="82">SUM(C380:C397)</f>
        <v>400855000</v>
      </c>
      <c r="D398" s="540">
        <f t="shared" si="82"/>
        <v>357835010</v>
      </c>
      <c r="E398" s="540">
        <f t="shared" si="82"/>
        <v>17195000</v>
      </c>
      <c r="F398" s="540">
        <f t="shared" si="82"/>
        <v>375030010</v>
      </c>
      <c r="G398" s="540">
        <f t="shared" si="82"/>
        <v>25824990</v>
      </c>
      <c r="H398" s="562">
        <f t="shared" si="82"/>
        <v>23</v>
      </c>
    </row>
    <row r="400" spans="2:6">
      <c r="B400" s="357" t="s">
        <v>58</v>
      </c>
      <c r="F400" s="355" t="s">
        <v>104</v>
      </c>
    </row>
    <row r="401" spans="2:6">
      <c r="B401" s="204" t="s">
        <v>60</v>
      </c>
      <c r="D401" s="204"/>
      <c r="E401" s="204"/>
      <c r="F401" s="204" t="s">
        <v>137</v>
      </c>
    </row>
    <row r="402" spans="2:6">
      <c r="B402" s="204"/>
      <c r="D402" s="204"/>
      <c r="E402" s="204"/>
      <c r="F402" s="204"/>
    </row>
    <row r="403" spans="2:6">
      <c r="B403" s="204"/>
      <c r="D403" s="204"/>
      <c r="E403" s="204"/>
      <c r="F403" s="204"/>
    </row>
    <row r="404" spans="2:6">
      <c r="B404" s="204"/>
      <c r="D404" s="204"/>
      <c r="E404" s="204"/>
      <c r="F404" s="204"/>
    </row>
    <row r="405" spans="2:6">
      <c r="B405" s="204" t="s">
        <v>62</v>
      </c>
      <c r="D405" s="204"/>
      <c r="E405" s="204"/>
      <c r="F405" s="204" t="s">
        <v>63</v>
      </c>
    </row>
    <row r="406" spans="2:6">
      <c r="B406" s="357" t="s">
        <v>64</v>
      </c>
      <c r="D406" s="204"/>
      <c r="E406" s="204"/>
      <c r="F406" s="204" t="s">
        <v>65</v>
      </c>
    </row>
    <row r="407" ht="15.75" spans="1:8">
      <c r="A407" s="173" t="s">
        <v>362</v>
      </c>
      <c r="B407" s="173"/>
      <c r="C407" s="173"/>
      <c r="D407" s="173"/>
      <c r="E407" s="173"/>
      <c r="F407" s="173"/>
      <c r="G407" s="531"/>
      <c r="H407" s="531"/>
    </row>
    <row r="408" ht="15.75" spans="1:8">
      <c r="A408" s="173" t="s">
        <v>357</v>
      </c>
      <c r="B408" s="173"/>
      <c r="C408" s="173"/>
      <c r="D408" s="173"/>
      <c r="E408" s="173"/>
      <c r="F408" s="173"/>
      <c r="G408" s="531"/>
      <c r="H408" s="531"/>
    </row>
    <row r="409" ht="15.75" spans="1:8">
      <c r="A409" s="173" t="s">
        <v>106</v>
      </c>
      <c r="B409" s="173"/>
      <c r="C409" s="173"/>
      <c r="D409" s="173"/>
      <c r="E409" s="173"/>
      <c r="F409" s="173"/>
      <c r="G409" s="531"/>
      <c r="H409" s="531"/>
    </row>
    <row r="410" spans="2:7">
      <c r="B410" s="362"/>
      <c r="C410" s="362"/>
      <c r="D410" s="174"/>
      <c r="E410" s="362"/>
      <c r="F410" s="399" t="s">
        <v>358</v>
      </c>
      <c r="G410" s="362"/>
    </row>
    <row r="411" ht="39" customHeight="1" spans="1:6">
      <c r="A411" s="513" t="s">
        <v>181</v>
      </c>
      <c r="B411" s="186" t="str">
        <f>UPPER("Satker Pengadilan Agama")</f>
        <v>SATKER PENGADILAN AGAMA</v>
      </c>
      <c r="C411" s="186" t="s">
        <v>340</v>
      </c>
      <c r="D411" s="186" t="s">
        <v>360</v>
      </c>
      <c r="E411" s="513" t="s">
        <v>172</v>
      </c>
      <c r="F411" s="513" t="s">
        <v>344</v>
      </c>
    </row>
    <row r="412" spans="1:6">
      <c r="A412" s="514">
        <v>1</v>
      </c>
      <c r="B412" s="514">
        <v>2</v>
      </c>
      <c r="C412" s="514">
        <v>3</v>
      </c>
      <c r="D412" s="514">
        <v>4</v>
      </c>
      <c r="E412" s="514">
        <v>7</v>
      </c>
      <c r="F412" s="514">
        <v>9</v>
      </c>
    </row>
    <row r="413" ht="17.25" customHeight="1" spans="1:8">
      <c r="A413" s="520">
        <v>1</v>
      </c>
      <c r="B413" s="416" t="s">
        <v>310</v>
      </c>
      <c r="C413" s="540">
        <f>C109</f>
        <v>52000000</v>
      </c>
      <c r="D413" s="540">
        <f>F109</f>
        <v>28968000</v>
      </c>
      <c r="E413" s="540">
        <f>IFERROR(C413-D413,"NE")</f>
        <v>23032000</v>
      </c>
      <c r="F413" s="562">
        <f>H7+H41+H75+H109</f>
        <v>92</v>
      </c>
      <c r="H413" s="416" t="s">
        <v>310</v>
      </c>
    </row>
    <row r="414" ht="17.25" customHeight="1" spans="1:8">
      <c r="A414" s="520">
        <f t="shared" ref="A414:A429" si="83">1+A413</f>
        <v>2</v>
      </c>
      <c r="B414" s="380" t="s">
        <v>311</v>
      </c>
      <c r="C414" s="540">
        <f t="shared" ref="C414:C430" si="84">C110</f>
        <v>12000000</v>
      </c>
      <c r="D414" s="540">
        <f t="shared" ref="D414:D430" si="85">F110</f>
        <v>9520000</v>
      </c>
      <c r="E414" s="540">
        <f t="shared" ref="E414:E430" si="86">IFERROR(C414-D414,"NE")</f>
        <v>2480000</v>
      </c>
      <c r="F414" s="562">
        <f t="shared" ref="F414:F430" si="87">H8+H42+H76+H110</f>
        <v>29</v>
      </c>
      <c r="H414" s="380" t="s">
        <v>311</v>
      </c>
    </row>
    <row r="415" ht="17.25" customHeight="1" spans="1:8">
      <c r="A415" s="520">
        <f t="shared" si="83"/>
        <v>3</v>
      </c>
      <c r="B415" s="380" t="s">
        <v>312</v>
      </c>
      <c r="C415" s="540">
        <f t="shared" si="84"/>
        <v>15000000</v>
      </c>
      <c r="D415" s="540">
        <f t="shared" si="85"/>
        <v>2967500</v>
      </c>
      <c r="E415" s="540">
        <f t="shared" si="86"/>
        <v>12032500</v>
      </c>
      <c r="F415" s="562">
        <f t="shared" si="87"/>
        <v>9</v>
      </c>
      <c r="H415" s="535" t="s">
        <v>312</v>
      </c>
    </row>
    <row r="416" ht="17.25" customHeight="1" spans="1:8">
      <c r="A416" s="520">
        <f t="shared" si="83"/>
        <v>4</v>
      </c>
      <c r="B416" s="380" t="s">
        <v>313</v>
      </c>
      <c r="C416" s="540">
        <f t="shared" si="84"/>
        <v>11060000</v>
      </c>
      <c r="D416" s="540">
        <f t="shared" si="85"/>
        <v>11060000</v>
      </c>
      <c r="E416" s="540">
        <f t="shared" si="86"/>
        <v>0</v>
      </c>
      <c r="F416" s="562">
        <f t="shared" si="87"/>
        <v>55</v>
      </c>
      <c r="G416" s="172"/>
      <c r="H416" s="535" t="s">
        <v>313</v>
      </c>
    </row>
    <row r="417" ht="17.25" customHeight="1" spans="1:8">
      <c r="A417" s="520">
        <f t="shared" si="83"/>
        <v>5</v>
      </c>
      <c r="B417" s="416" t="s">
        <v>314</v>
      </c>
      <c r="C417" s="540">
        <f t="shared" si="84"/>
        <v>15400000</v>
      </c>
      <c r="D417" s="540">
        <f t="shared" si="85"/>
        <v>3388000</v>
      </c>
      <c r="E417" s="540">
        <f t="shared" si="86"/>
        <v>12012000</v>
      </c>
      <c r="F417" s="562">
        <f t="shared" si="87"/>
        <v>14</v>
      </c>
      <c r="H417" s="563" t="s">
        <v>314</v>
      </c>
    </row>
    <row r="418" ht="17.25" customHeight="1" spans="1:8">
      <c r="A418" s="520">
        <f t="shared" si="83"/>
        <v>6</v>
      </c>
      <c r="B418" s="380" t="s">
        <v>315</v>
      </c>
      <c r="C418" s="540">
        <f t="shared" si="84"/>
        <v>6000000</v>
      </c>
      <c r="D418" s="540">
        <f t="shared" si="85"/>
        <v>3600000</v>
      </c>
      <c r="E418" s="540">
        <f t="shared" si="86"/>
        <v>2400000</v>
      </c>
      <c r="F418" s="562">
        <f t="shared" si="87"/>
        <v>12</v>
      </c>
      <c r="H418" s="380" t="s">
        <v>315</v>
      </c>
    </row>
    <row r="419" ht="17.25" customHeight="1" spans="1:8">
      <c r="A419" s="520">
        <f t="shared" si="83"/>
        <v>7</v>
      </c>
      <c r="B419" s="380" t="s">
        <v>316</v>
      </c>
      <c r="C419" s="540">
        <f t="shared" si="84"/>
        <v>22500000</v>
      </c>
      <c r="D419" s="540">
        <f t="shared" si="85"/>
        <v>3960000</v>
      </c>
      <c r="E419" s="540">
        <f t="shared" si="86"/>
        <v>18540000</v>
      </c>
      <c r="F419" s="562">
        <f t="shared" si="87"/>
        <v>0</v>
      </c>
      <c r="H419" s="380" t="s">
        <v>316</v>
      </c>
    </row>
    <row r="420" ht="17.25" customHeight="1" spans="1:8">
      <c r="A420" s="520">
        <f t="shared" si="83"/>
        <v>8</v>
      </c>
      <c r="B420" s="380" t="s">
        <v>317</v>
      </c>
      <c r="C420" s="540">
        <f t="shared" si="84"/>
        <v>90000000</v>
      </c>
      <c r="D420" s="540">
        <f t="shared" si="85"/>
        <v>32934500</v>
      </c>
      <c r="E420" s="540">
        <f t="shared" si="86"/>
        <v>57065500</v>
      </c>
      <c r="F420" s="562">
        <f t="shared" si="87"/>
        <v>107</v>
      </c>
      <c r="H420" s="380" t="s">
        <v>317</v>
      </c>
    </row>
    <row r="421" ht="17.25" customHeight="1" spans="1:8">
      <c r="A421" s="520">
        <f t="shared" si="83"/>
        <v>9</v>
      </c>
      <c r="B421" s="380" t="s">
        <v>318</v>
      </c>
      <c r="C421" s="540">
        <f t="shared" si="84"/>
        <v>12000000</v>
      </c>
      <c r="D421" s="540">
        <f t="shared" si="85"/>
        <v>4500000</v>
      </c>
      <c r="E421" s="540">
        <f t="shared" si="86"/>
        <v>7500000</v>
      </c>
      <c r="F421" s="562">
        <f t="shared" si="87"/>
        <v>15</v>
      </c>
      <c r="H421" s="535" t="s">
        <v>318</v>
      </c>
    </row>
    <row r="422" ht="17.25" customHeight="1" spans="1:8">
      <c r="A422" s="520">
        <f t="shared" si="83"/>
        <v>10</v>
      </c>
      <c r="B422" s="447" t="s">
        <v>319</v>
      </c>
      <c r="C422" s="540">
        <f t="shared" si="84"/>
        <v>50000000</v>
      </c>
      <c r="D422" s="540">
        <f t="shared" si="85"/>
        <v>10350000</v>
      </c>
      <c r="E422" s="540">
        <f t="shared" si="86"/>
        <v>39650000</v>
      </c>
      <c r="F422" s="562">
        <f t="shared" si="87"/>
        <v>28</v>
      </c>
      <c r="H422" s="535" t="s">
        <v>319</v>
      </c>
    </row>
    <row r="423" ht="17.25" customHeight="1" spans="1:8">
      <c r="A423" s="520">
        <f t="shared" si="83"/>
        <v>11</v>
      </c>
      <c r="B423" s="380" t="s">
        <v>320</v>
      </c>
      <c r="C423" s="540">
        <f t="shared" si="84"/>
        <v>15000000</v>
      </c>
      <c r="D423" s="540">
        <f t="shared" si="85"/>
        <v>3844000</v>
      </c>
      <c r="E423" s="540">
        <f t="shared" si="86"/>
        <v>11156000</v>
      </c>
      <c r="F423" s="562">
        <f t="shared" si="87"/>
        <v>14</v>
      </c>
      <c r="H423" s="535" t="s">
        <v>320</v>
      </c>
    </row>
    <row r="424" ht="17.25" customHeight="1" spans="1:8">
      <c r="A424" s="520">
        <f t="shared" si="83"/>
        <v>12</v>
      </c>
      <c r="B424" s="380" t="s">
        <v>321</v>
      </c>
      <c r="C424" s="540">
        <f t="shared" si="84"/>
        <v>4500000</v>
      </c>
      <c r="D424" s="540">
        <f t="shared" si="85"/>
        <v>1800000</v>
      </c>
      <c r="E424" s="540">
        <f t="shared" si="86"/>
        <v>2700000</v>
      </c>
      <c r="F424" s="562">
        <f t="shared" si="87"/>
        <v>8</v>
      </c>
      <c r="H424" s="380" t="s">
        <v>321</v>
      </c>
    </row>
    <row r="425" ht="17.25" customHeight="1" spans="1:8">
      <c r="A425" s="520">
        <f t="shared" si="83"/>
        <v>13</v>
      </c>
      <c r="B425" s="380" t="s">
        <v>322</v>
      </c>
      <c r="C425" s="540">
        <f t="shared" si="84"/>
        <v>8520000</v>
      </c>
      <c r="D425" s="540">
        <f t="shared" si="85"/>
        <v>4130000</v>
      </c>
      <c r="E425" s="540">
        <f t="shared" si="86"/>
        <v>4390000</v>
      </c>
      <c r="F425" s="562">
        <f t="shared" si="87"/>
        <v>0</v>
      </c>
      <c r="H425" s="380" t="s">
        <v>322</v>
      </c>
    </row>
    <row r="426" ht="17.25" customHeight="1" spans="1:8">
      <c r="A426" s="520">
        <f t="shared" si="83"/>
        <v>14</v>
      </c>
      <c r="B426" s="416" t="s">
        <v>323</v>
      </c>
      <c r="C426" s="540">
        <f t="shared" si="84"/>
        <v>27000000</v>
      </c>
      <c r="D426" s="540">
        <f t="shared" si="85"/>
        <v>2880000</v>
      </c>
      <c r="E426" s="540">
        <f t="shared" si="86"/>
        <v>24120000</v>
      </c>
      <c r="F426" s="562">
        <f t="shared" si="87"/>
        <v>22</v>
      </c>
      <c r="H426" s="416" t="s">
        <v>323</v>
      </c>
    </row>
    <row r="427" ht="17.25" customHeight="1" spans="1:8">
      <c r="A427" s="520">
        <f t="shared" si="83"/>
        <v>15</v>
      </c>
      <c r="B427" s="380" t="s">
        <v>324</v>
      </c>
      <c r="C427" s="540">
        <f t="shared" si="84"/>
        <v>10500000</v>
      </c>
      <c r="D427" s="540">
        <f t="shared" si="85"/>
        <v>10500000</v>
      </c>
      <c r="E427" s="540">
        <f t="shared" si="86"/>
        <v>0</v>
      </c>
      <c r="F427" s="562">
        <f t="shared" si="87"/>
        <v>70</v>
      </c>
      <c r="H427" s="380" t="s">
        <v>324</v>
      </c>
    </row>
    <row r="428" ht="17.25" customHeight="1" spans="1:8">
      <c r="A428" s="520">
        <f t="shared" si="83"/>
        <v>16</v>
      </c>
      <c r="B428" s="380" t="s">
        <v>325</v>
      </c>
      <c r="C428" s="540">
        <f t="shared" si="84"/>
        <v>7000000</v>
      </c>
      <c r="D428" s="540">
        <f t="shared" si="85"/>
        <v>3685000</v>
      </c>
      <c r="E428" s="540">
        <f t="shared" si="86"/>
        <v>3315000</v>
      </c>
      <c r="F428" s="562">
        <f t="shared" si="87"/>
        <v>27</v>
      </c>
      <c r="H428" s="535" t="s">
        <v>325</v>
      </c>
    </row>
    <row r="429" ht="17.25" customHeight="1" spans="1:8">
      <c r="A429" s="520">
        <f t="shared" si="83"/>
        <v>17</v>
      </c>
      <c r="B429" s="380" t="s">
        <v>326</v>
      </c>
      <c r="C429" s="540">
        <f t="shared" si="84"/>
        <v>36000000</v>
      </c>
      <c r="D429" s="540">
        <f t="shared" si="85"/>
        <v>20744500</v>
      </c>
      <c r="E429" s="540">
        <f t="shared" si="86"/>
        <v>15255500</v>
      </c>
      <c r="F429" s="562">
        <f t="shared" si="87"/>
        <v>132</v>
      </c>
      <c r="H429" s="535" t="s">
        <v>326</v>
      </c>
    </row>
    <row r="430" ht="17.25" customHeight="1" spans="1:8">
      <c r="A430" s="520">
        <v>18</v>
      </c>
      <c r="B430" s="416" t="s">
        <v>327</v>
      </c>
      <c r="C430" s="540">
        <f t="shared" si="84"/>
        <v>6375000</v>
      </c>
      <c r="D430" s="540">
        <f t="shared" si="85"/>
        <v>6320000</v>
      </c>
      <c r="E430" s="540">
        <f t="shared" si="86"/>
        <v>55000</v>
      </c>
      <c r="F430" s="562">
        <f t="shared" si="87"/>
        <v>27</v>
      </c>
      <c r="H430" s="416" t="s">
        <v>327</v>
      </c>
    </row>
    <row r="431" ht="17.25" customHeight="1" spans="1:6">
      <c r="A431" s="520" t="s">
        <v>57</v>
      </c>
      <c r="B431" s="520"/>
      <c r="C431" s="540">
        <f>SUM(C413:C430)</f>
        <v>400855000</v>
      </c>
      <c r="D431" s="540">
        <f>SUM(D413:D430)</f>
        <v>165151500</v>
      </c>
      <c r="E431" s="540">
        <f>SUM(E413:E430)</f>
        <v>235703500</v>
      </c>
      <c r="F431" s="545">
        <f>SUM(F413:F430)</f>
        <v>661</v>
      </c>
    </row>
    <row r="432" ht="6" customHeight="1"/>
    <row r="433" spans="2:5">
      <c r="B433" s="357" t="s">
        <v>58</v>
      </c>
      <c r="E433" s="355" t="s">
        <v>104</v>
      </c>
    </row>
    <row r="434" spans="2:5">
      <c r="B434" s="204" t="s">
        <v>60</v>
      </c>
      <c r="D434" s="204"/>
      <c r="E434" s="204" t="s">
        <v>61</v>
      </c>
    </row>
    <row r="435" spans="2:5">
      <c r="B435" s="204"/>
      <c r="D435" s="204"/>
      <c r="E435" s="204"/>
    </row>
    <row r="436" spans="2:5">
      <c r="B436" s="204"/>
      <c r="D436" s="204"/>
      <c r="E436" s="204"/>
    </row>
    <row r="437" spans="2:5">
      <c r="B437" s="204"/>
      <c r="D437" s="204"/>
      <c r="E437" s="204"/>
    </row>
    <row r="438" spans="2:5">
      <c r="B438" s="204" t="s">
        <v>62</v>
      </c>
      <c r="D438" s="204"/>
      <c r="E438" s="204" t="s">
        <v>63</v>
      </c>
    </row>
    <row r="439" spans="2:5">
      <c r="B439" s="357" t="s">
        <v>64</v>
      </c>
      <c r="D439" s="204"/>
      <c r="E439" s="204" t="s">
        <v>65</v>
      </c>
    </row>
  </sheetData>
  <mergeCells count="52">
    <mergeCell ref="A1:H1"/>
    <mergeCell ref="A2:H2"/>
    <mergeCell ref="A3:H3"/>
    <mergeCell ref="A25:B25"/>
    <mergeCell ref="A35:H35"/>
    <mergeCell ref="A36:H36"/>
    <mergeCell ref="A37:H37"/>
    <mergeCell ref="A59:B59"/>
    <mergeCell ref="A69:H69"/>
    <mergeCell ref="A70:H70"/>
    <mergeCell ref="A71:H71"/>
    <mergeCell ref="A93:B93"/>
    <mergeCell ref="A103:H103"/>
    <mergeCell ref="A104:H104"/>
    <mergeCell ref="A105:H105"/>
    <mergeCell ref="A127:B127"/>
    <mergeCell ref="A137:H137"/>
    <mergeCell ref="A138:H138"/>
    <mergeCell ref="A139:H139"/>
    <mergeCell ref="A161:B161"/>
    <mergeCell ref="A171:H171"/>
    <mergeCell ref="A172:H172"/>
    <mergeCell ref="A173:H173"/>
    <mergeCell ref="A195:B195"/>
    <mergeCell ref="A205:H205"/>
    <mergeCell ref="A206:H206"/>
    <mergeCell ref="A207:H207"/>
    <mergeCell ref="A229:B229"/>
    <mergeCell ref="A240:H240"/>
    <mergeCell ref="A241:H241"/>
    <mergeCell ref="A242:H242"/>
    <mergeCell ref="A264:B264"/>
    <mergeCell ref="A274:H274"/>
    <mergeCell ref="A275:H275"/>
    <mergeCell ref="A276:H276"/>
    <mergeCell ref="A298:B298"/>
    <mergeCell ref="A308:H308"/>
    <mergeCell ref="A309:H309"/>
    <mergeCell ref="A310:H310"/>
    <mergeCell ref="A332:B332"/>
    <mergeCell ref="A341:H341"/>
    <mergeCell ref="A342:H342"/>
    <mergeCell ref="A343:H343"/>
    <mergeCell ref="A365:B365"/>
    <mergeCell ref="A374:H374"/>
    <mergeCell ref="A375:H375"/>
    <mergeCell ref="A376:H376"/>
    <mergeCell ref="A398:B398"/>
    <mergeCell ref="A407:F407"/>
    <mergeCell ref="A408:F408"/>
    <mergeCell ref="A409:F409"/>
    <mergeCell ref="A431:B431"/>
  </mergeCells>
  <conditionalFormatting sqref="H25">
    <cfRule type="cellIs" dxfId="1" priority="1" operator="equal">
      <formula>"ND"</formula>
    </cfRule>
  </conditionalFormatting>
  <conditionalFormatting sqref="H59">
    <cfRule type="cellIs" dxfId="1" priority="69" operator="equal">
      <formula>"ND"</formula>
    </cfRule>
  </conditionalFormatting>
  <conditionalFormatting sqref="H75">
    <cfRule type="cellIs" dxfId="1" priority="64" operator="equal">
      <formula>"ND"</formula>
    </cfRule>
  </conditionalFormatting>
  <conditionalFormatting sqref="H93">
    <cfRule type="cellIs" dxfId="1" priority="63" operator="equal">
      <formula>"ND"</formula>
    </cfRule>
  </conditionalFormatting>
  <conditionalFormatting sqref="H127">
    <cfRule type="cellIs" dxfId="1" priority="56" operator="equal">
      <formula>"ND"</formula>
    </cfRule>
  </conditionalFormatting>
  <conditionalFormatting sqref="H143">
    <cfRule type="cellIs" dxfId="1" priority="50" operator="equal">
      <formula>"ND"</formula>
    </cfRule>
  </conditionalFormatting>
  <conditionalFormatting sqref="H161">
    <cfRule type="cellIs" dxfId="1" priority="49" operator="equal">
      <formula>"ND"</formula>
    </cfRule>
  </conditionalFormatting>
  <conditionalFormatting sqref="H195:I195">
    <cfRule type="cellIs" dxfId="1" priority="42" operator="equal">
      <formula>"ND"</formula>
    </cfRule>
  </conditionalFormatting>
  <conditionalFormatting sqref="H264">
    <cfRule type="cellIs" dxfId="1" priority="30" operator="equal">
      <formula>"ND"</formula>
    </cfRule>
  </conditionalFormatting>
  <conditionalFormatting sqref="H298">
    <cfRule type="cellIs" dxfId="1" priority="25" operator="equal">
      <formula>"ND"</formula>
    </cfRule>
  </conditionalFormatting>
  <conditionalFormatting sqref="H332">
    <cfRule type="cellIs" dxfId="1" priority="21" operator="equal">
      <formula>"ND"</formula>
    </cfRule>
  </conditionalFormatting>
  <conditionalFormatting sqref="H365">
    <cfRule type="cellIs" dxfId="1" priority="17" operator="equal">
      <formula>"ND"</formula>
    </cfRule>
  </conditionalFormatting>
  <conditionalFormatting sqref="H398">
    <cfRule type="cellIs" dxfId="1" priority="13" operator="equal">
      <formula>"ND"</formula>
    </cfRule>
  </conditionalFormatting>
  <conditionalFormatting sqref="F431">
    <cfRule type="cellIs" dxfId="1" priority="9" operator="equal">
      <formula>"ND"</formula>
    </cfRule>
  </conditionalFormatting>
  <conditionalFormatting sqref="C7:C24">
    <cfRule type="cellIs" dxfId="1" priority="82" operator="equal">
      <formula>"ND"</formula>
    </cfRule>
  </conditionalFormatting>
  <conditionalFormatting sqref="C41:C58">
    <cfRule type="cellIs" dxfId="1" priority="68" operator="equal">
      <formula>"ND"</formula>
    </cfRule>
  </conditionalFormatting>
  <conditionalFormatting sqref="C75:C92">
    <cfRule type="cellIs" dxfId="1" priority="62" operator="equal">
      <formula>"ND"</formula>
    </cfRule>
  </conditionalFormatting>
  <conditionalFormatting sqref="C109:C126">
    <cfRule type="cellIs" dxfId="1" priority="55" operator="equal">
      <formula>"ND"</formula>
    </cfRule>
  </conditionalFormatting>
  <conditionalFormatting sqref="C177:C194">
    <cfRule type="cellIs" dxfId="1" priority="4" operator="equal">
      <formula>"ND"</formula>
    </cfRule>
  </conditionalFormatting>
  <conditionalFormatting sqref="C246:C263">
    <cfRule type="cellIs" dxfId="1" priority="29" operator="equal">
      <formula>"ND"</formula>
    </cfRule>
  </conditionalFormatting>
  <conditionalFormatting sqref="C280:C297">
    <cfRule type="cellIs" dxfId="1" priority="24" operator="equal">
      <formula>"ND"</formula>
    </cfRule>
  </conditionalFormatting>
  <conditionalFormatting sqref="C314:C331">
    <cfRule type="cellIs" dxfId="1" priority="20" operator="equal">
      <formula>"ND"</formula>
    </cfRule>
  </conditionalFormatting>
  <conditionalFormatting sqref="C347:C364">
    <cfRule type="cellIs" dxfId="1" priority="16" operator="equal">
      <formula>"ND"</formula>
    </cfRule>
  </conditionalFormatting>
  <conditionalFormatting sqref="C380:C397">
    <cfRule type="cellIs" dxfId="1" priority="12" operator="equal">
      <formula>"ND"</formula>
    </cfRule>
  </conditionalFormatting>
  <conditionalFormatting sqref="C413:C430">
    <cfRule type="cellIs" dxfId="1" priority="8" operator="equal">
      <formula>"ND"</formula>
    </cfRule>
  </conditionalFormatting>
  <conditionalFormatting sqref="E177:E193">
    <cfRule type="cellIs" dxfId="1" priority="5" operator="equal">
      <formula>"ND"</formula>
    </cfRule>
  </conditionalFormatting>
  <conditionalFormatting sqref="F413:F430">
    <cfRule type="cellIs" dxfId="1" priority="7" operator="equal">
      <formula>"ND"</formula>
    </cfRule>
  </conditionalFormatting>
  <conditionalFormatting sqref="H7:H24">
    <cfRule type="cellIs" dxfId="1" priority="84" operator="equal">
      <formula>"ND"</formula>
    </cfRule>
  </conditionalFormatting>
  <conditionalFormatting sqref="H41:H58">
    <cfRule type="cellIs" dxfId="1" priority="3" operator="equal">
      <formula>"ND"</formula>
    </cfRule>
  </conditionalFormatting>
  <conditionalFormatting sqref="H76:H90">
    <cfRule type="cellIs" dxfId="1" priority="59" operator="equal">
      <formula>"ND"</formula>
    </cfRule>
  </conditionalFormatting>
  <conditionalFormatting sqref="H91:H92">
    <cfRule type="cellIs" dxfId="1" priority="61" operator="equal">
      <formula>"ND"</formula>
    </cfRule>
  </conditionalFormatting>
  <conditionalFormatting sqref="H109:H126">
    <cfRule type="cellIs" dxfId="1" priority="57" operator="equal">
      <formula>"ND"</formula>
    </cfRule>
  </conditionalFormatting>
  <conditionalFormatting sqref="H144:H160">
    <cfRule type="cellIs" dxfId="1" priority="45" operator="equal">
      <formula>"ND"</formula>
    </cfRule>
  </conditionalFormatting>
  <conditionalFormatting sqref="H177:H194">
    <cfRule type="cellIs" dxfId="1" priority="43" operator="equal">
      <formula>"ND"</formula>
    </cfRule>
  </conditionalFormatting>
  <conditionalFormatting sqref="H211:H229">
    <cfRule type="cellIs" dxfId="1" priority="37" operator="equal">
      <formula>"ND"</formula>
    </cfRule>
  </conditionalFormatting>
  <conditionalFormatting sqref="H246:H263">
    <cfRule type="cellIs" dxfId="1" priority="28" operator="equal">
      <formula>"ND"</formula>
    </cfRule>
  </conditionalFormatting>
  <conditionalFormatting sqref="H280:H297">
    <cfRule type="cellIs" dxfId="1" priority="23" operator="equal">
      <formula>"ND"</formula>
    </cfRule>
  </conditionalFormatting>
  <conditionalFormatting sqref="H314:H331">
    <cfRule type="cellIs" dxfId="1" priority="19" operator="equal">
      <formula>"ND"</formula>
    </cfRule>
  </conditionalFormatting>
  <conditionalFormatting sqref="H347:H364">
    <cfRule type="cellIs" dxfId="1" priority="15" operator="equal">
      <formula>"ND"</formula>
    </cfRule>
  </conditionalFormatting>
  <conditionalFormatting sqref="H380:H397">
    <cfRule type="cellIs" dxfId="1" priority="11" operator="equal">
      <formula>"ND"</formula>
    </cfRule>
  </conditionalFormatting>
  <printOptions horizontalCentered="1"/>
  <pageMargins left="0.708661417322835" right="0.708661417322835" top="0.45" bottom="0.4" header="0.31496062992126" footer="0.31496062992126"/>
  <pageSetup paperSize="9" scale="87" orientation="landscape" verticalDpi="598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E448"/>
  <sheetViews>
    <sheetView view="pageBreakPreview" zoomScaleNormal="72" topLeftCell="A296" workbookViewId="0">
      <selection activeCell="F305" sqref="F305"/>
    </sheetView>
  </sheetViews>
  <sheetFormatPr defaultColWidth="9.14285714285714" defaultRowHeight="15"/>
  <cols>
    <col min="1" max="1" width="4.14285714285714" style="357" customWidth="1"/>
    <col min="2" max="2" width="33.1428571428571" style="357" customWidth="1"/>
    <col min="3" max="3" width="20.8571428571429" style="357" customWidth="1"/>
    <col min="4" max="4" width="20.2857142857143" style="357" customWidth="1"/>
    <col min="5" max="5" width="21.1428571428571" style="357" customWidth="1"/>
    <col min="6" max="6" width="19.4285714285714" style="357" customWidth="1"/>
    <col min="7" max="8" width="16.4285714285714" style="357" customWidth="1"/>
    <col min="9" max="9" width="30.4285714285714" style="357" customWidth="1"/>
    <col min="10" max="10" width="13.8571428571429" style="357" customWidth="1"/>
    <col min="11" max="11" width="9.14285714285714" style="357"/>
    <col min="12" max="12" width="12.8571428571429" style="357" customWidth="1"/>
    <col min="13" max="16384" width="9.14285714285714" style="357"/>
  </cols>
  <sheetData>
    <row r="1" ht="15.75" spans="1:8">
      <c r="A1" s="173" t="s">
        <v>364</v>
      </c>
      <c r="B1" s="173"/>
      <c r="C1" s="173"/>
      <c r="D1" s="173"/>
      <c r="E1" s="173"/>
      <c r="F1" s="173"/>
      <c r="G1" s="173"/>
      <c r="H1" s="173"/>
    </row>
    <row r="2" ht="15.75" spans="1:8">
      <c r="A2" s="173" t="str">
        <f>RK8b!A2</f>
        <v>PENGADILAN AGAMA SEWILAYAH PENGADILAN TINGGI AGAMA PADANG</v>
      </c>
      <c r="B2" s="173"/>
      <c r="C2" s="173"/>
      <c r="D2" s="173"/>
      <c r="E2" s="173"/>
      <c r="F2" s="173"/>
      <c r="G2" s="173"/>
      <c r="H2" s="173"/>
    </row>
    <row r="3" ht="15.75" spans="1:8">
      <c r="A3" s="173" t="str">
        <f>RK8b!A3</f>
        <v>BULAN JANUARI TAHUN 2023</v>
      </c>
      <c r="B3" s="173"/>
      <c r="C3" s="173"/>
      <c r="D3" s="173"/>
      <c r="E3" s="173"/>
      <c r="F3" s="173"/>
      <c r="G3" s="173"/>
      <c r="H3" s="173"/>
    </row>
    <row r="4" spans="1:8">
      <c r="A4" s="362"/>
      <c r="B4" s="362"/>
      <c r="C4" s="362"/>
      <c r="D4" s="362"/>
      <c r="E4" s="362"/>
      <c r="F4" s="362"/>
      <c r="G4" s="362"/>
      <c r="H4" s="399" t="s">
        <v>365</v>
      </c>
    </row>
    <row r="5" s="360" customFormat="1" spans="1:8">
      <c r="A5" s="508" t="s">
        <v>181</v>
      </c>
      <c r="B5" s="508" t="s">
        <v>339</v>
      </c>
      <c r="C5" s="509" t="s">
        <v>366</v>
      </c>
      <c r="D5" s="510"/>
      <c r="E5" s="510"/>
      <c r="F5" s="510"/>
      <c r="G5" s="510"/>
      <c r="H5" s="511"/>
    </row>
    <row r="6" s="360" customFormat="1" ht="30" spans="1:8">
      <c r="A6" s="512"/>
      <c r="B6" s="512"/>
      <c r="C6" s="186" t="s">
        <v>340</v>
      </c>
      <c r="D6" s="186" t="s">
        <v>341</v>
      </c>
      <c r="E6" s="513" t="s">
        <v>342</v>
      </c>
      <c r="F6" s="513" t="s">
        <v>57</v>
      </c>
      <c r="G6" s="513" t="s">
        <v>172</v>
      </c>
      <c r="H6" s="513" t="s">
        <v>367</v>
      </c>
    </row>
    <row r="7" s="362" customFormat="1" spans="1:9">
      <c r="A7" s="514">
        <v>1</v>
      </c>
      <c r="B7" s="514">
        <v>2</v>
      </c>
      <c r="C7" s="514">
        <v>3</v>
      </c>
      <c r="D7" s="514">
        <v>4</v>
      </c>
      <c r="E7" s="514">
        <v>5</v>
      </c>
      <c r="F7" s="514">
        <v>6</v>
      </c>
      <c r="G7" s="514">
        <v>7</v>
      </c>
      <c r="H7" s="514">
        <v>9</v>
      </c>
      <c r="I7" s="524"/>
    </row>
    <row r="8" spans="1:10">
      <c r="A8" s="377">
        <v>1</v>
      </c>
      <c r="B8" s="380" t="s">
        <v>310</v>
      </c>
      <c r="C8" s="515">
        <v>88000000</v>
      </c>
      <c r="D8" s="516">
        <v>0</v>
      </c>
      <c r="E8" s="517">
        <v>0</v>
      </c>
      <c r="F8" s="516">
        <f>SUM(D8:E8)</f>
        <v>0</v>
      </c>
      <c r="G8" s="516">
        <f>C8-F8</f>
        <v>88000000</v>
      </c>
      <c r="H8" s="518">
        <v>0</v>
      </c>
      <c r="J8" s="525"/>
    </row>
    <row r="9" spans="1:10">
      <c r="A9" s="377">
        <f t="shared" ref="A9:A24" si="0">1+A8</f>
        <v>2</v>
      </c>
      <c r="B9" s="380" t="s">
        <v>311</v>
      </c>
      <c r="C9" s="515">
        <v>45600000</v>
      </c>
      <c r="D9" s="516">
        <v>0</v>
      </c>
      <c r="E9" s="517">
        <v>12400000</v>
      </c>
      <c r="F9" s="516">
        <f t="shared" ref="F9:F25" si="1">SUM(D9:E9)</f>
        <v>12400000</v>
      </c>
      <c r="G9" s="516">
        <f t="shared" ref="G9:G25" si="2">C9-F9</f>
        <v>33200000</v>
      </c>
      <c r="H9" s="518">
        <v>124</v>
      </c>
      <c r="J9" s="525"/>
    </row>
    <row r="10" spans="1:10">
      <c r="A10" s="377">
        <f t="shared" si="0"/>
        <v>3</v>
      </c>
      <c r="B10" s="380" t="s">
        <v>312</v>
      </c>
      <c r="C10" s="515">
        <v>72000000</v>
      </c>
      <c r="D10" s="516">
        <v>0</v>
      </c>
      <c r="E10" s="517">
        <v>0</v>
      </c>
      <c r="F10" s="516">
        <f t="shared" si="1"/>
        <v>0</v>
      </c>
      <c r="G10" s="516">
        <f t="shared" si="2"/>
        <v>72000000</v>
      </c>
      <c r="H10" s="518">
        <v>720</v>
      </c>
      <c r="J10" s="525"/>
    </row>
    <row r="11" spans="1:10">
      <c r="A11" s="377">
        <f t="shared" si="0"/>
        <v>4</v>
      </c>
      <c r="B11" s="380" t="s">
        <v>313</v>
      </c>
      <c r="C11" s="515">
        <v>72000000</v>
      </c>
      <c r="D11" s="516">
        <v>0</v>
      </c>
      <c r="E11" s="517">
        <v>0</v>
      </c>
      <c r="F11" s="516">
        <f t="shared" si="1"/>
        <v>0</v>
      </c>
      <c r="G11" s="516">
        <f t="shared" si="2"/>
        <v>72000000</v>
      </c>
      <c r="H11" s="518">
        <v>0</v>
      </c>
      <c r="J11" s="525"/>
    </row>
    <row r="12" spans="1:10">
      <c r="A12" s="377">
        <f t="shared" si="0"/>
        <v>5</v>
      </c>
      <c r="B12" s="380" t="s">
        <v>314</v>
      </c>
      <c r="C12" s="515">
        <v>31350000</v>
      </c>
      <c r="D12" s="516">
        <v>0</v>
      </c>
      <c r="E12" s="517">
        <v>0</v>
      </c>
      <c r="F12" s="516">
        <f t="shared" si="1"/>
        <v>0</v>
      </c>
      <c r="G12" s="516">
        <f t="shared" si="2"/>
        <v>31350000</v>
      </c>
      <c r="H12" s="518">
        <v>0</v>
      </c>
      <c r="J12" s="525"/>
    </row>
    <row r="13" spans="1:10">
      <c r="A13" s="377">
        <f t="shared" si="0"/>
        <v>6</v>
      </c>
      <c r="B13" s="380" t="s">
        <v>315</v>
      </c>
      <c r="C13" s="515">
        <v>30000000</v>
      </c>
      <c r="D13" s="516">
        <v>0</v>
      </c>
      <c r="E13" s="517">
        <v>0</v>
      </c>
      <c r="F13" s="516">
        <f t="shared" si="1"/>
        <v>0</v>
      </c>
      <c r="G13" s="516">
        <f t="shared" si="2"/>
        <v>30000000</v>
      </c>
      <c r="H13" s="518">
        <v>0</v>
      </c>
      <c r="J13" s="525"/>
    </row>
    <row r="14" spans="1:10">
      <c r="A14" s="377">
        <f t="shared" si="0"/>
        <v>7</v>
      </c>
      <c r="B14" s="380" t="s">
        <v>316</v>
      </c>
      <c r="C14" s="515">
        <v>72000000</v>
      </c>
      <c r="D14" s="516">
        <v>0</v>
      </c>
      <c r="E14" s="517">
        <v>0</v>
      </c>
      <c r="F14" s="516">
        <f t="shared" si="1"/>
        <v>0</v>
      </c>
      <c r="G14" s="516">
        <f t="shared" si="2"/>
        <v>72000000</v>
      </c>
      <c r="H14" s="518">
        <v>0</v>
      </c>
      <c r="J14" s="525"/>
    </row>
    <row r="15" spans="1:10">
      <c r="A15" s="377">
        <f t="shared" si="0"/>
        <v>8</v>
      </c>
      <c r="B15" s="380" t="s">
        <v>317</v>
      </c>
      <c r="C15" s="515">
        <v>80000000</v>
      </c>
      <c r="D15" s="516">
        <v>0</v>
      </c>
      <c r="E15" s="517">
        <v>0</v>
      </c>
      <c r="F15" s="516">
        <f t="shared" si="1"/>
        <v>0</v>
      </c>
      <c r="G15" s="516">
        <f t="shared" si="2"/>
        <v>80000000</v>
      </c>
      <c r="H15" s="518">
        <v>0</v>
      </c>
      <c r="J15" s="525"/>
    </row>
    <row r="16" spans="1:10">
      <c r="A16" s="377">
        <f t="shared" si="0"/>
        <v>9</v>
      </c>
      <c r="B16" s="380" t="s">
        <v>318</v>
      </c>
      <c r="C16" s="515">
        <v>40000000</v>
      </c>
      <c r="D16" s="516">
        <v>0</v>
      </c>
      <c r="E16" s="517">
        <v>0</v>
      </c>
      <c r="F16" s="516">
        <f t="shared" si="1"/>
        <v>0</v>
      </c>
      <c r="G16" s="516">
        <f t="shared" si="2"/>
        <v>40000000</v>
      </c>
      <c r="H16" s="518">
        <v>0</v>
      </c>
      <c r="J16" s="525"/>
    </row>
    <row r="17" spans="1:10">
      <c r="A17" s="377">
        <f t="shared" si="0"/>
        <v>10</v>
      </c>
      <c r="B17" s="380" t="s">
        <v>319</v>
      </c>
      <c r="C17" s="515">
        <v>55600000</v>
      </c>
      <c r="D17" s="516">
        <v>0</v>
      </c>
      <c r="E17" s="517">
        <v>0</v>
      </c>
      <c r="F17" s="516">
        <f t="shared" si="1"/>
        <v>0</v>
      </c>
      <c r="G17" s="516">
        <f t="shared" si="2"/>
        <v>55600000</v>
      </c>
      <c r="H17" s="518">
        <v>0</v>
      </c>
      <c r="J17" s="525"/>
    </row>
    <row r="18" spans="1:10">
      <c r="A18" s="377">
        <f t="shared" si="0"/>
        <v>11</v>
      </c>
      <c r="B18" s="380" t="s">
        <v>320</v>
      </c>
      <c r="C18" s="515">
        <v>70000000</v>
      </c>
      <c r="D18" s="516">
        <v>0</v>
      </c>
      <c r="E18" s="517">
        <v>1400000</v>
      </c>
      <c r="F18" s="516">
        <f t="shared" si="1"/>
        <v>1400000</v>
      </c>
      <c r="G18" s="516">
        <f t="shared" si="2"/>
        <v>68600000</v>
      </c>
      <c r="H18" s="518">
        <v>14</v>
      </c>
      <c r="J18" s="525"/>
    </row>
    <row r="19" spans="1:10">
      <c r="A19" s="377">
        <f t="shared" si="0"/>
        <v>12</v>
      </c>
      <c r="B19" s="380" t="s">
        <v>321</v>
      </c>
      <c r="C19" s="515">
        <v>46200000</v>
      </c>
      <c r="D19" s="516">
        <v>0</v>
      </c>
      <c r="E19" s="517">
        <v>0</v>
      </c>
      <c r="F19" s="516">
        <f t="shared" si="1"/>
        <v>0</v>
      </c>
      <c r="G19" s="516">
        <f t="shared" si="2"/>
        <v>46200000</v>
      </c>
      <c r="H19" s="518">
        <v>0</v>
      </c>
      <c r="J19" s="525"/>
    </row>
    <row r="20" spans="1:44">
      <c r="A20" s="377">
        <f t="shared" si="0"/>
        <v>13</v>
      </c>
      <c r="B20" s="380" t="s">
        <v>322</v>
      </c>
      <c r="C20" s="515">
        <v>30000000</v>
      </c>
      <c r="D20" s="516">
        <v>0</v>
      </c>
      <c r="E20" s="517">
        <v>0</v>
      </c>
      <c r="F20" s="516">
        <f t="shared" si="1"/>
        <v>0</v>
      </c>
      <c r="G20" s="516">
        <f t="shared" si="2"/>
        <v>30000000</v>
      </c>
      <c r="H20" s="518">
        <v>0</v>
      </c>
      <c r="J20" s="525"/>
      <c r="AR20" s="357">
        <v>0</v>
      </c>
    </row>
    <row r="21" s="507" customFormat="1" spans="1:10">
      <c r="A21" s="519">
        <f t="shared" si="0"/>
        <v>14</v>
      </c>
      <c r="B21" s="193" t="s">
        <v>345</v>
      </c>
      <c r="C21" s="515">
        <v>108000000</v>
      </c>
      <c r="D21" s="516">
        <v>0</v>
      </c>
      <c r="E21" s="517">
        <v>0</v>
      </c>
      <c r="F21" s="516">
        <f t="shared" si="1"/>
        <v>0</v>
      </c>
      <c r="G21" s="516">
        <f t="shared" si="2"/>
        <v>108000000</v>
      </c>
      <c r="H21" s="518">
        <v>0</v>
      </c>
      <c r="J21" s="525"/>
    </row>
    <row r="22" spans="1:10">
      <c r="A22" s="377">
        <f t="shared" si="0"/>
        <v>15</v>
      </c>
      <c r="B22" s="416" t="s">
        <v>330</v>
      </c>
      <c r="C22" s="515">
        <v>72000000</v>
      </c>
      <c r="D22" s="516">
        <v>0</v>
      </c>
      <c r="E22" s="517">
        <v>0</v>
      </c>
      <c r="F22" s="516">
        <f t="shared" si="1"/>
        <v>0</v>
      </c>
      <c r="G22" s="516">
        <f t="shared" si="2"/>
        <v>72000000</v>
      </c>
      <c r="H22" s="518">
        <v>0</v>
      </c>
      <c r="J22" s="525"/>
    </row>
    <row r="23" spans="1:10">
      <c r="A23" s="377">
        <f t="shared" si="0"/>
        <v>16</v>
      </c>
      <c r="B23" s="380" t="s">
        <v>325</v>
      </c>
      <c r="C23" s="515">
        <v>70000000</v>
      </c>
      <c r="D23" s="516">
        <v>0</v>
      </c>
      <c r="E23" s="517">
        <v>0</v>
      </c>
      <c r="F23" s="516">
        <f t="shared" si="1"/>
        <v>0</v>
      </c>
      <c r="G23" s="516">
        <f t="shared" si="2"/>
        <v>70000000</v>
      </c>
      <c r="H23" s="518">
        <v>0</v>
      </c>
      <c r="J23" s="525"/>
    </row>
    <row r="24" spans="1:12">
      <c r="A24" s="377">
        <f t="shared" si="0"/>
        <v>17</v>
      </c>
      <c r="B24" s="380" t="s">
        <v>326</v>
      </c>
      <c r="C24" s="515">
        <v>72000000</v>
      </c>
      <c r="D24" s="516">
        <v>0</v>
      </c>
      <c r="E24" s="517">
        <v>0</v>
      </c>
      <c r="F24" s="516">
        <f t="shared" si="1"/>
        <v>0</v>
      </c>
      <c r="G24" s="516">
        <f t="shared" si="2"/>
        <v>72000000</v>
      </c>
      <c r="H24" s="518">
        <v>0</v>
      </c>
      <c r="J24" s="525"/>
      <c r="L24" s="172"/>
    </row>
    <row r="25" spans="1:12">
      <c r="A25" s="377">
        <v>18</v>
      </c>
      <c r="B25" s="416" t="s">
        <v>327</v>
      </c>
      <c r="C25" s="515">
        <v>36000000</v>
      </c>
      <c r="D25" s="516">
        <v>0</v>
      </c>
      <c r="E25" s="517">
        <v>0</v>
      </c>
      <c r="F25" s="516">
        <f t="shared" si="1"/>
        <v>0</v>
      </c>
      <c r="G25" s="516">
        <f t="shared" si="2"/>
        <v>36000000</v>
      </c>
      <c r="H25" s="518">
        <v>0</v>
      </c>
      <c r="J25" s="525"/>
      <c r="L25" s="172"/>
    </row>
    <row r="26" spans="1:8">
      <c r="A26" s="520" t="s">
        <v>57</v>
      </c>
      <c r="B26" s="520"/>
      <c r="C26" s="516">
        <f t="shared" ref="C26:H26" si="3">SUM(C8:C25)</f>
        <v>1090750000</v>
      </c>
      <c r="D26" s="516">
        <f t="shared" si="3"/>
        <v>0</v>
      </c>
      <c r="E26" s="516">
        <f t="shared" si="3"/>
        <v>13800000</v>
      </c>
      <c r="F26" s="516">
        <f t="shared" si="3"/>
        <v>13800000</v>
      </c>
      <c r="G26" s="516">
        <f t="shared" si="3"/>
        <v>1076950000</v>
      </c>
      <c r="H26" s="521">
        <f t="shared" si="3"/>
        <v>858</v>
      </c>
    </row>
    <row r="27" ht="9" customHeight="1"/>
    <row r="28" spans="2:6">
      <c r="B28" s="357" t="str">
        <f>RK8b!B27</f>
        <v>Mengetahui :</v>
      </c>
      <c r="F28" s="357" t="s">
        <v>59</v>
      </c>
    </row>
    <row r="29" spans="2:7">
      <c r="B29" s="204" t="str">
        <f>RK8b!B28</f>
        <v>Ketua Pengadilan Tinggi Agama Padang,</v>
      </c>
      <c r="F29" s="204" t="s">
        <v>61</v>
      </c>
      <c r="G29" s="204"/>
    </row>
    <row r="33" spans="2:7">
      <c r="B33" s="204" t="str">
        <f>RK8b!B32</f>
        <v>Dr. Drs. H. PELMIZAR, M.H.I.</v>
      </c>
      <c r="C33" s="204"/>
      <c r="D33" s="204"/>
      <c r="E33" s="204"/>
      <c r="F33" s="204" t="s">
        <v>63</v>
      </c>
      <c r="G33" s="204"/>
    </row>
    <row r="34" spans="2:7">
      <c r="B34" s="204" t="str">
        <f>RK8b!B33</f>
        <v>NIP. 19561112 198103 1 009</v>
      </c>
      <c r="C34" s="204"/>
      <c r="D34" s="204"/>
      <c r="E34" s="204"/>
      <c r="F34" s="204" t="s">
        <v>65</v>
      </c>
      <c r="G34" s="204"/>
    </row>
    <row r="35" spans="2:7">
      <c r="B35" s="204"/>
      <c r="C35" s="204"/>
      <c r="D35" s="204"/>
      <c r="E35" s="204"/>
      <c r="F35" s="204"/>
      <c r="G35" s="204"/>
    </row>
    <row r="36" ht="15.75" spans="1:8">
      <c r="A36" s="173" t="s">
        <v>364</v>
      </c>
      <c r="B36" s="173"/>
      <c r="C36" s="173"/>
      <c r="D36" s="173"/>
      <c r="E36" s="173"/>
      <c r="F36" s="173"/>
      <c r="G36" s="173"/>
      <c r="H36" s="173"/>
    </row>
    <row r="37" ht="15.75" spans="1:8">
      <c r="A37" s="173" t="str">
        <f>RK8b!A36</f>
        <v>PENGADILAN AGAMA SEWILAYAH PENGADILAN TINGGI AGAMA PADANG</v>
      </c>
      <c r="B37" s="173"/>
      <c r="C37" s="173"/>
      <c r="D37" s="173"/>
      <c r="E37" s="173"/>
      <c r="F37" s="173"/>
      <c r="G37" s="173"/>
      <c r="H37" s="173"/>
    </row>
    <row r="38" ht="15.75" spans="1:8">
      <c r="A38" s="173" t="str">
        <f>RK8b!A37</f>
        <v>BULAN FEBRUARI TAHUN 2023</v>
      </c>
      <c r="B38" s="173"/>
      <c r="C38" s="173"/>
      <c r="D38" s="173"/>
      <c r="E38" s="173"/>
      <c r="F38" s="173"/>
      <c r="G38" s="173"/>
      <c r="H38" s="173"/>
    </row>
    <row r="39" s="360" customFormat="1" spans="1:161">
      <c r="A39" s="362"/>
      <c r="B39" s="362"/>
      <c r="C39" s="362"/>
      <c r="D39" s="362"/>
      <c r="E39" s="362"/>
      <c r="F39" s="362"/>
      <c r="G39" s="362"/>
      <c r="H39" s="399" t="s">
        <v>365</v>
      </c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7"/>
      <c r="CQ39" s="357"/>
      <c r="CR39" s="357"/>
      <c r="CS39" s="357"/>
      <c r="CT39" s="357"/>
      <c r="CU39" s="357"/>
      <c r="CV39" s="357"/>
      <c r="CW39" s="357"/>
      <c r="CX39" s="357"/>
      <c r="CY39" s="357"/>
      <c r="CZ39" s="357"/>
      <c r="DA39" s="357"/>
      <c r="DB39" s="357"/>
      <c r="DC39" s="357"/>
      <c r="DD39" s="357"/>
      <c r="DE39" s="357"/>
      <c r="DF39" s="357"/>
      <c r="DG39" s="357"/>
      <c r="DH39" s="357"/>
      <c r="DI39" s="357"/>
      <c r="DJ39" s="357"/>
      <c r="DK39" s="357"/>
      <c r="DL39" s="357"/>
      <c r="DM39" s="357"/>
      <c r="DN39" s="357"/>
      <c r="DO39" s="357"/>
      <c r="DP39" s="357"/>
      <c r="DQ39" s="357"/>
      <c r="DR39" s="357"/>
      <c r="DS39" s="357"/>
      <c r="DT39" s="357"/>
      <c r="DU39" s="357"/>
      <c r="DV39" s="357"/>
      <c r="DW39" s="357"/>
      <c r="DX39" s="357"/>
      <c r="DY39" s="357"/>
      <c r="DZ39" s="357"/>
      <c r="EA39" s="357"/>
      <c r="EB39" s="357"/>
      <c r="EC39" s="357"/>
      <c r="ED39" s="357"/>
      <c r="EE39" s="357"/>
      <c r="EF39" s="357"/>
      <c r="EG39" s="357"/>
      <c r="EH39" s="357"/>
      <c r="EI39" s="357"/>
      <c r="EJ39" s="357"/>
      <c r="EK39" s="357"/>
      <c r="EL39" s="357"/>
      <c r="EM39" s="357"/>
      <c r="EN39" s="357"/>
      <c r="EO39" s="357"/>
      <c r="EP39" s="357"/>
      <c r="EQ39" s="357"/>
      <c r="ER39" s="357"/>
      <c r="ES39" s="357"/>
      <c r="ET39" s="357"/>
      <c r="EU39" s="357"/>
      <c r="EV39" s="357"/>
      <c r="EW39" s="357"/>
      <c r="EX39" s="357"/>
      <c r="EY39" s="357"/>
      <c r="EZ39" s="357"/>
      <c r="FA39" s="357"/>
      <c r="FB39" s="357"/>
      <c r="FC39" s="357"/>
      <c r="FD39" s="357"/>
      <c r="FE39" s="357"/>
    </row>
    <row r="40" s="360" customFormat="1" spans="1:8">
      <c r="A40" s="508" t="s">
        <v>181</v>
      </c>
      <c r="B40" s="508" t="s">
        <v>339</v>
      </c>
      <c r="C40" s="509" t="s">
        <v>366</v>
      </c>
      <c r="D40" s="510"/>
      <c r="E40" s="510"/>
      <c r="F40" s="510"/>
      <c r="G40" s="510"/>
      <c r="H40" s="511"/>
    </row>
    <row r="41" s="362" customFormat="1" ht="30" spans="1:161">
      <c r="A41" s="512"/>
      <c r="B41" s="512"/>
      <c r="C41" s="186" t="s">
        <v>340</v>
      </c>
      <c r="D41" s="186" t="s">
        <v>341</v>
      </c>
      <c r="E41" s="513" t="s">
        <v>342</v>
      </c>
      <c r="F41" s="513" t="s">
        <v>57</v>
      </c>
      <c r="G41" s="513" t="s">
        <v>172</v>
      </c>
      <c r="H41" s="513" t="s">
        <v>367</v>
      </c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0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  <c r="AL41" s="360"/>
      <c r="AM41" s="360"/>
      <c r="AN41" s="360"/>
      <c r="AO41" s="360"/>
      <c r="AP41" s="360"/>
      <c r="AQ41" s="360"/>
      <c r="AR41" s="360"/>
      <c r="AS41" s="360"/>
      <c r="AT41" s="360"/>
      <c r="AU41" s="360"/>
      <c r="AV41" s="360"/>
      <c r="AW41" s="360"/>
      <c r="AX41" s="360"/>
      <c r="AY41" s="360"/>
      <c r="AZ41" s="360"/>
      <c r="BA41" s="360"/>
      <c r="BB41" s="360"/>
      <c r="BC41" s="360"/>
      <c r="BD41" s="360"/>
      <c r="BE41" s="360"/>
      <c r="BF41" s="360"/>
      <c r="BG41" s="360"/>
      <c r="BH41" s="360"/>
      <c r="BI41" s="360"/>
      <c r="BJ41" s="360"/>
      <c r="BK41" s="360"/>
      <c r="BL41" s="360"/>
      <c r="BM41" s="360"/>
      <c r="BN41" s="360"/>
      <c r="BO41" s="360"/>
      <c r="BP41" s="360"/>
      <c r="BQ41" s="360"/>
      <c r="BR41" s="360"/>
      <c r="BS41" s="360"/>
      <c r="BT41" s="360"/>
      <c r="BU41" s="360"/>
      <c r="BV41" s="360"/>
      <c r="BW41" s="360"/>
      <c r="BX41" s="360"/>
      <c r="BY41" s="360"/>
      <c r="BZ41" s="360"/>
      <c r="CA41" s="360"/>
      <c r="CB41" s="360"/>
      <c r="CC41" s="360"/>
      <c r="CD41" s="360"/>
      <c r="CE41" s="360"/>
      <c r="CF41" s="360"/>
      <c r="CG41" s="360"/>
      <c r="CH41" s="360"/>
      <c r="CI41" s="360"/>
      <c r="CJ41" s="360"/>
      <c r="CK41" s="360"/>
      <c r="CL41" s="360"/>
      <c r="CM41" s="360"/>
      <c r="CN41" s="360"/>
      <c r="CO41" s="360"/>
      <c r="CP41" s="360"/>
      <c r="CQ41" s="360"/>
      <c r="CR41" s="360"/>
      <c r="CS41" s="360"/>
      <c r="CT41" s="360"/>
      <c r="CU41" s="360"/>
      <c r="CV41" s="360"/>
      <c r="CW41" s="360"/>
      <c r="CX41" s="360"/>
      <c r="CY41" s="360"/>
      <c r="CZ41" s="360"/>
      <c r="DA41" s="360"/>
      <c r="DB41" s="360"/>
      <c r="DC41" s="360"/>
      <c r="DD41" s="360"/>
      <c r="DE41" s="360"/>
      <c r="DF41" s="360"/>
      <c r="DG41" s="360"/>
      <c r="DH41" s="360"/>
      <c r="DI41" s="360"/>
      <c r="DJ41" s="360"/>
      <c r="DK41" s="360"/>
      <c r="DL41" s="360"/>
      <c r="DM41" s="360"/>
      <c r="DN41" s="360"/>
      <c r="DO41" s="360"/>
      <c r="DP41" s="360"/>
      <c r="DQ41" s="360"/>
      <c r="DR41" s="360"/>
      <c r="DS41" s="360"/>
      <c r="DT41" s="360"/>
      <c r="DU41" s="360"/>
      <c r="DV41" s="360"/>
      <c r="DW41" s="360"/>
      <c r="DX41" s="360"/>
      <c r="DY41" s="360"/>
      <c r="DZ41" s="360"/>
      <c r="EA41" s="360"/>
      <c r="EB41" s="360"/>
      <c r="EC41" s="360"/>
      <c r="ED41" s="360"/>
      <c r="EE41" s="360"/>
      <c r="EF41" s="360"/>
      <c r="EG41" s="360"/>
      <c r="EH41" s="360"/>
      <c r="EI41" s="360"/>
      <c r="EJ41" s="360"/>
      <c r="EK41" s="360"/>
      <c r="EL41" s="360"/>
      <c r="EM41" s="360"/>
      <c r="EN41" s="360"/>
      <c r="EO41" s="360"/>
      <c r="EP41" s="360"/>
      <c r="EQ41" s="360"/>
      <c r="ER41" s="360"/>
      <c r="ES41" s="360"/>
      <c r="ET41" s="360"/>
      <c r="EU41" s="360"/>
      <c r="EV41" s="360"/>
      <c r="EW41" s="360"/>
      <c r="EX41" s="360"/>
      <c r="EY41" s="360"/>
      <c r="EZ41" s="360"/>
      <c r="FA41" s="360"/>
      <c r="FB41" s="360"/>
      <c r="FC41" s="360"/>
      <c r="FD41" s="360"/>
      <c r="FE41" s="360"/>
    </row>
    <row r="42" spans="1:161">
      <c r="A42" s="514">
        <v>1</v>
      </c>
      <c r="B42" s="514">
        <v>2</v>
      </c>
      <c r="C42" s="514">
        <v>3</v>
      </c>
      <c r="D42" s="514">
        <v>4</v>
      </c>
      <c r="E42" s="514">
        <v>5</v>
      </c>
      <c r="F42" s="514">
        <v>6</v>
      </c>
      <c r="G42" s="514">
        <v>7</v>
      </c>
      <c r="H42" s="514">
        <v>9</v>
      </c>
      <c r="I42" s="524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362"/>
      <c r="AJ42" s="362"/>
      <c r="AK42" s="362"/>
      <c r="AL42" s="362"/>
      <c r="AM42" s="362"/>
      <c r="AN42" s="362"/>
      <c r="AO42" s="362"/>
      <c r="AP42" s="362"/>
      <c r="AQ42" s="362"/>
      <c r="AR42" s="362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  <c r="BF42" s="362"/>
      <c r="BG42" s="362"/>
      <c r="BH42" s="362"/>
      <c r="BI42" s="362"/>
      <c r="BJ42" s="362"/>
      <c r="BK42" s="362"/>
      <c r="BL42" s="362"/>
      <c r="BM42" s="362"/>
      <c r="BN42" s="362"/>
      <c r="BO42" s="362"/>
      <c r="BP42" s="362"/>
      <c r="BQ42" s="362"/>
      <c r="BR42" s="362"/>
      <c r="BS42" s="362"/>
      <c r="BT42" s="362"/>
      <c r="BU42" s="362"/>
      <c r="BV42" s="362"/>
      <c r="BW42" s="362"/>
      <c r="BX42" s="362"/>
      <c r="BY42" s="362"/>
      <c r="BZ42" s="362"/>
      <c r="CA42" s="362"/>
      <c r="CB42" s="362"/>
      <c r="CC42" s="362"/>
      <c r="CD42" s="362"/>
      <c r="CE42" s="362"/>
      <c r="CF42" s="362"/>
      <c r="CG42" s="362"/>
      <c r="CH42" s="362"/>
      <c r="CI42" s="362"/>
      <c r="CJ42" s="362"/>
      <c r="CK42" s="362"/>
      <c r="CL42" s="362"/>
      <c r="CM42" s="362"/>
      <c r="CN42" s="362"/>
      <c r="CO42" s="362"/>
      <c r="CP42" s="362"/>
      <c r="CQ42" s="362"/>
      <c r="CR42" s="362"/>
      <c r="CS42" s="362"/>
      <c r="CT42" s="362"/>
      <c r="CU42" s="362"/>
      <c r="CV42" s="362"/>
      <c r="CW42" s="362"/>
      <c r="CX42" s="362"/>
      <c r="CY42" s="362"/>
      <c r="CZ42" s="362"/>
      <c r="DA42" s="362"/>
      <c r="DB42" s="362"/>
      <c r="DC42" s="362"/>
      <c r="DD42" s="362"/>
      <c r="DE42" s="362"/>
      <c r="DF42" s="362"/>
      <c r="DG42" s="362"/>
      <c r="DH42" s="362"/>
      <c r="DI42" s="362"/>
      <c r="DJ42" s="362"/>
      <c r="DK42" s="362"/>
      <c r="DL42" s="362"/>
      <c r="DM42" s="362"/>
      <c r="DN42" s="362"/>
      <c r="DO42" s="362"/>
      <c r="DP42" s="362"/>
      <c r="DQ42" s="362"/>
      <c r="DR42" s="362"/>
      <c r="DS42" s="362"/>
      <c r="DT42" s="362"/>
      <c r="DU42" s="362"/>
      <c r="DV42" s="362"/>
      <c r="DW42" s="362"/>
      <c r="DX42" s="362"/>
      <c r="DY42" s="362"/>
      <c r="DZ42" s="362"/>
      <c r="EA42" s="362"/>
      <c r="EB42" s="362"/>
      <c r="EC42" s="362"/>
      <c r="ED42" s="362"/>
      <c r="EE42" s="362"/>
      <c r="EF42" s="362"/>
      <c r="EG42" s="362"/>
      <c r="EH42" s="362"/>
      <c r="EI42" s="362"/>
      <c r="EJ42" s="362"/>
      <c r="EK42" s="362"/>
      <c r="EL42" s="362"/>
      <c r="EM42" s="362"/>
      <c r="EN42" s="362"/>
      <c r="EO42" s="362"/>
      <c r="EP42" s="362"/>
      <c r="EQ42" s="362"/>
      <c r="ER42" s="362"/>
      <c r="ES42" s="362"/>
      <c r="ET42" s="362"/>
      <c r="EU42" s="362"/>
      <c r="EV42" s="362"/>
      <c r="EW42" s="362"/>
      <c r="EX42" s="362"/>
      <c r="EY42" s="362"/>
      <c r="EZ42" s="362"/>
      <c r="FA42" s="362"/>
      <c r="FB42" s="362"/>
      <c r="FC42" s="362"/>
      <c r="FD42" s="362"/>
      <c r="FE42" s="362"/>
    </row>
    <row r="43" spans="1:10">
      <c r="A43" s="377">
        <v>1</v>
      </c>
      <c r="B43" s="380" t="s">
        <v>310</v>
      </c>
      <c r="C43" s="522">
        <v>88000000</v>
      </c>
      <c r="D43" s="516">
        <f>F8</f>
        <v>0</v>
      </c>
      <c r="E43" s="522">
        <v>15000000</v>
      </c>
      <c r="F43" s="516">
        <f>SUM(D43:E43)</f>
        <v>15000000</v>
      </c>
      <c r="G43" s="516">
        <f t="shared" ref="G43:G60" si="4">C43-F43</f>
        <v>73000000</v>
      </c>
      <c r="H43" s="518">
        <v>100</v>
      </c>
      <c r="J43" s="525">
        <f t="shared" ref="J43:J59" si="5">H43+H8</f>
        <v>100</v>
      </c>
    </row>
    <row r="44" spans="1:10">
      <c r="A44" s="377">
        <f t="shared" ref="A44:A59" si="6">1+A43</f>
        <v>2</v>
      </c>
      <c r="B44" s="380" t="s">
        <v>311</v>
      </c>
      <c r="C44" s="522">
        <v>45600000</v>
      </c>
      <c r="D44" s="516">
        <f t="shared" ref="D44:D60" si="7">F9</f>
        <v>12400000</v>
      </c>
      <c r="E44" s="522">
        <v>12600000</v>
      </c>
      <c r="F44" s="516">
        <f t="shared" ref="F44:F60" si="8">SUM(D44:E44)</f>
        <v>25000000</v>
      </c>
      <c r="G44" s="516">
        <f t="shared" si="4"/>
        <v>20600000</v>
      </c>
      <c r="H44" s="518">
        <v>126</v>
      </c>
      <c r="J44" s="525">
        <f t="shared" si="5"/>
        <v>250</v>
      </c>
    </row>
    <row r="45" spans="1:10">
      <c r="A45" s="377">
        <f t="shared" si="6"/>
        <v>3</v>
      </c>
      <c r="B45" s="380" t="s">
        <v>312</v>
      </c>
      <c r="C45" s="522">
        <v>72000000</v>
      </c>
      <c r="D45" s="516">
        <f t="shared" si="7"/>
        <v>0</v>
      </c>
      <c r="E45" s="522">
        <v>10900000</v>
      </c>
      <c r="F45" s="516">
        <f t="shared" si="8"/>
        <v>10900000</v>
      </c>
      <c r="G45" s="516">
        <f t="shared" si="4"/>
        <v>61100000</v>
      </c>
      <c r="H45" s="518">
        <v>109</v>
      </c>
      <c r="J45" s="525">
        <f t="shared" si="5"/>
        <v>829</v>
      </c>
    </row>
    <row r="46" spans="1:10">
      <c r="A46" s="377">
        <f t="shared" si="6"/>
        <v>4</v>
      </c>
      <c r="B46" s="380" t="s">
        <v>313</v>
      </c>
      <c r="C46" s="522">
        <v>72000000</v>
      </c>
      <c r="D46" s="516">
        <f t="shared" si="7"/>
        <v>0</v>
      </c>
      <c r="E46" s="522">
        <v>0</v>
      </c>
      <c r="F46" s="516">
        <f t="shared" si="8"/>
        <v>0</v>
      </c>
      <c r="G46" s="516">
        <f t="shared" si="4"/>
        <v>72000000</v>
      </c>
      <c r="H46" s="518">
        <v>0</v>
      </c>
      <c r="J46" s="525">
        <f t="shared" si="5"/>
        <v>0</v>
      </c>
    </row>
    <row r="47" spans="1:10">
      <c r="A47" s="377">
        <f t="shared" si="6"/>
        <v>5</v>
      </c>
      <c r="B47" s="380" t="s">
        <v>314</v>
      </c>
      <c r="C47" s="522">
        <v>31350000</v>
      </c>
      <c r="D47" s="516">
        <f t="shared" si="7"/>
        <v>0</v>
      </c>
      <c r="E47" s="522">
        <v>3657500</v>
      </c>
      <c r="F47" s="516">
        <f t="shared" si="8"/>
        <v>3657500</v>
      </c>
      <c r="G47" s="516">
        <f t="shared" si="4"/>
        <v>27692500</v>
      </c>
      <c r="H47" s="518">
        <v>35</v>
      </c>
      <c r="J47" s="525">
        <f t="shared" si="5"/>
        <v>35</v>
      </c>
    </row>
    <row r="48" spans="1:10">
      <c r="A48" s="377">
        <f t="shared" si="6"/>
        <v>6</v>
      </c>
      <c r="B48" s="380" t="s">
        <v>315</v>
      </c>
      <c r="C48" s="522">
        <v>30000000</v>
      </c>
      <c r="D48" s="516">
        <f t="shared" si="7"/>
        <v>0</v>
      </c>
      <c r="E48" s="522">
        <v>1700000</v>
      </c>
      <c r="F48" s="516">
        <f t="shared" si="8"/>
        <v>1700000</v>
      </c>
      <c r="G48" s="516">
        <f t="shared" si="4"/>
        <v>28300000</v>
      </c>
      <c r="H48" s="518">
        <v>17</v>
      </c>
      <c r="J48" s="525">
        <f t="shared" si="5"/>
        <v>17</v>
      </c>
    </row>
    <row r="49" spans="1:10">
      <c r="A49" s="377">
        <f t="shared" si="6"/>
        <v>7</v>
      </c>
      <c r="B49" s="380" t="s">
        <v>316</v>
      </c>
      <c r="C49" s="522">
        <v>72000000</v>
      </c>
      <c r="D49" s="516">
        <f t="shared" si="7"/>
        <v>0</v>
      </c>
      <c r="E49" s="522">
        <v>9200000</v>
      </c>
      <c r="F49" s="516">
        <f t="shared" si="8"/>
        <v>9200000</v>
      </c>
      <c r="G49" s="516">
        <f t="shared" si="4"/>
        <v>62800000</v>
      </c>
      <c r="H49" s="518">
        <v>92</v>
      </c>
      <c r="J49" s="525">
        <f t="shared" si="5"/>
        <v>92</v>
      </c>
    </row>
    <row r="50" spans="1:10">
      <c r="A50" s="377">
        <f t="shared" si="6"/>
        <v>8</v>
      </c>
      <c r="B50" s="380" t="s">
        <v>317</v>
      </c>
      <c r="C50" s="522">
        <v>80000000</v>
      </c>
      <c r="D50" s="516">
        <f t="shared" si="7"/>
        <v>0</v>
      </c>
      <c r="E50" s="522">
        <v>8600000</v>
      </c>
      <c r="F50" s="516">
        <f t="shared" si="8"/>
        <v>8600000</v>
      </c>
      <c r="G50" s="516">
        <f t="shared" si="4"/>
        <v>71400000</v>
      </c>
      <c r="H50" s="518">
        <v>110</v>
      </c>
      <c r="J50" s="525">
        <f t="shared" si="5"/>
        <v>110</v>
      </c>
    </row>
    <row r="51" spans="1:10">
      <c r="A51" s="377">
        <f t="shared" si="6"/>
        <v>9</v>
      </c>
      <c r="B51" s="380" t="s">
        <v>318</v>
      </c>
      <c r="C51" s="522">
        <v>40000000</v>
      </c>
      <c r="D51" s="516">
        <f t="shared" si="7"/>
        <v>0</v>
      </c>
      <c r="E51" s="522">
        <v>2400000</v>
      </c>
      <c r="F51" s="516">
        <f t="shared" si="8"/>
        <v>2400000</v>
      </c>
      <c r="G51" s="516">
        <f t="shared" si="4"/>
        <v>37600000</v>
      </c>
      <c r="H51" s="518">
        <v>24</v>
      </c>
      <c r="J51" s="525">
        <f t="shared" si="5"/>
        <v>24</v>
      </c>
    </row>
    <row r="52" spans="1:10">
      <c r="A52" s="377">
        <f t="shared" si="6"/>
        <v>10</v>
      </c>
      <c r="B52" s="380" t="s">
        <v>319</v>
      </c>
      <c r="C52" s="522">
        <v>55600000</v>
      </c>
      <c r="D52" s="516">
        <f t="shared" si="7"/>
        <v>0</v>
      </c>
      <c r="E52" s="522">
        <v>0</v>
      </c>
      <c r="F52" s="516">
        <f t="shared" si="8"/>
        <v>0</v>
      </c>
      <c r="G52" s="516">
        <f t="shared" si="4"/>
        <v>55600000</v>
      </c>
      <c r="H52" s="518">
        <v>27</v>
      </c>
      <c r="J52" s="525">
        <f t="shared" si="5"/>
        <v>27</v>
      </c>
    </row>
    <row r="53" spans="1:10">
      <c r="A53" s="377">
        <f t="shared" si="6"/>
        <v>11</v>
      </c>
      <c r="B53" s="380" t="s">
        <v>320</v>
      </c>
      <c r="C53" s="522">
        <v>70000000</v>
      </c>
      <c r="D53" s="516">
        <f t="shared" si="7"/>
        <v>1400000</v>
      </c>
      <c r="E53" s="522">
        <v>0</v>
      </c>
      <c r="F53" s="516">
        <f t="shared" si="8"/>
        <v>1400000</v>
      </c>
      <c r="G53" s="516">
        <f t="shared" si="4"/>
        <v>68600000</v>
      </c>
      <c r="H53" s="518">
        <v>0</v>
      </c>
      <c r="J53" s="525">
        <f t="shared" si="5"/>
        <v>14</v>
      </c>
    </row>
    <row r="54" spans="1:10">
      <c r="A54" s="377">
        <f t="shared" si="6"/>
        <v>12</v>
      </c>
      <c r="B54" s="380" t="s">
        <v>321</v>
      </c>
      <c r="C54" s="522">
        <v>46200000</v>
      </c>
      <c r="D54" s="516">
        <f t="shared" si="7"/>
        <v>0</v>
      </c>
      <c r="E54" s="522">
        <v>0</v>
      </c>
      <c r="F54" s="516">
        <f t="shared" si="8"/>
        <v>0</v>
      </c>
      <c r="G54" s="516">
        <f t="shared" si="4"/>
        <v>46200000</v>
      </c>
      <c r="H54" s="518">
        <v>0</v>
      </c>
      <c r="J54" s="525">
        <f t="shared" si="5"/>
        <v>0</v>
      </c>
    </row>
    <row r="55" s="507" customFormat="1" spans="1:161">
      <c r="A55" s="377">
        <f t="shared" si="6"/>
        <v>13</v>
      </c>
      <c r="B55" s="380" t="s">
        <v>322</v>
      </c>
      <c r="C55" s="522">
        <v>30000000</v>
      </c>
      <c r="D55" s="516">
        <f t="shared" si="7"/>
        <v>0</v>
      </c>
      <c r="E55" s="522">
        <v>2800000</v>
      </c>
      <c r="F55" s="516">
        <f t="shared" si="8"/>
        <v>2800000</v>
      </c>
      <c r="G55" s="516">
        <f t="shared" si="4"/>
        <v>27200000</v>
      </c>
      <c r="H55" s="518">
        <v>28</v>
      </c>
      <c r="I55" s="357"/>
      <c r="J55" s="525">
        <f t="shared" si="5"/>
        <v>28</v>
      </c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  <c r="CK55" s="357"/>
      <c r="CL55" s="357"/>
      <c r="CM55" s="357"/>
      <c r="CN55" s="357"/>
      <c r="CO55" s="357"/>
      <c r="CP55" s="357"/>
      <c r="CQ55" s="357"/>
      <c r="CR55" s="357"/>
      <c r="CS55" s="357"/>
      <c r="CT55" s="357"/>
      <c r="CU55" s="357"/>
      <c r="CV55" s="357"/>
      <c r="CW55" s="357"/>
      <c r="CX55" s="357"/>
      <c r="CY55" s="357"/>
      <c r="CZ55" s="357"/>
      <c r="DA55" s="357"/>
      <c r="DB55" s="357"/>
      <c r="DC55" s="357"/>
      <c r="DD55" s="357"/>
      <c r="DE55" s="357"/>
      <c r="DF55" s="357"/>
      <c r="DG55" s="357"/>
      <c r="DH55" s="357"/>
      <c r="DI55" s="357"/>
      <c r="DJ55" s="357"/>
      <c r="DK55" s="357"/>
      <c r="DL55" s="357"/>
      <c r="DM55" s="357"/>
      <c r="DN55" s="357"/>
      <c r="DO55" s="357"/>
      <c r="DP55" s="357"/>
      <c r="DQ55" s="357"/>
      <c r="DR55" s="357"/>
      <c r="DS55" s="357"/>
      <c r="DT55" s="357"/>
      <c r="DU55" s="357"/>
      <c r="DV55" s="357"/>
      <c r="DW55" s="357"/>
      <c r="DX55" s="357"/>
      <c r="DY55" s="357"/>
      <c r="DZ55" s="357"/>
      <c r="EA55" s="357"/>
      <c r="EB55" s="357"/>
      <c r="EC55" s="357"/>
      <c r="ED55" s="357"/>
      <c r="EE55" s="357"/>
      <c r="EF55" s="357"/>
      <c r="EG55" s="357"/>
      <c r="EH55" s="357"/>
      <c r="EI55" s="357"/>
      <c r="EJ55" s="357"/>
      <c r="EK55" s="357"/>
      <c r="EL55" s="357"/>
      <c r="EM55" s="357"/>
      <c r="EN55" s="357"/>
      <c r="EO55" s="357"/>
      <c r="EP55" s="357"/>
      <c r="EQ55" s="357"/>
      <c r="ER55" s="357"/>
      <c r="ES55" s="357"/>
      <c r="ET55" s="357"/>
      <c r="EU55" s="357"/>
      <c r="EV55" s="357"/>
      <c r="EW55" s="357"/>
      <c r="EX55" s="357"/>
      <c r="EY55" s="357"/>
      <c r="EZ55" s="357"/>
      <c r="FA55" s="357"/>
      <c r="FB55" s="357"/>
      <c r="FC55" s="357"/>
      <c r="FD55" s="357"/>
      <c r="FE55" s="357"/>
    </row>
    <row r="56" spans="1:161">
      <c r="A56" s="519">
        <f t="shared" si="6"/>
        <v>14</v>
      </c>
      <c r="B56" s="193" t="s">
        <v>345</v>
      </c>
      <c r="C56" s="523">
        <v>108000000</v>
      </c>
      <c r="D56" s="516">
        <f t="shared" si="7"/>
        <v>0</v>
      </c>
      <c r="E56" s="523">
        <v>0</v>
      </c>
      <c r="F56" s="516">
        <f t="shared" si="8"/>
        <v>0</v>
      </c>
      <c r="G56" s="516">
        <f t="shared" si="4"/>
        <v>108000000</v>
      </c>
      <c r="H56" s="518">
        <v>0</v>
      </c>
      <c r="I56" s="507"/>
      <c r="J56" s="525">
        <f t="shared" si="5"/>
        <v>0</v>
      </c>
      <c r="K56" s="507"/>
      <c r="L56" s="507"/>
      <c r="M56" s="507"/>
      <c r="N56" s="507"/>
      <c r="O56" s="507"/>
      <c r="P56" s="507"/>
      <c r="Q56" s="507"/>
      <c r="R56" s="507"/>
      <c r="S56" s="507"/>
      <c r="T56" s="507"/>
      <c r="U56" s="507"/>
      <c r="V56" s="507"/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  <c r="AT56" s="507"/>
      <c r="AU56" s="507"/>
      <c r="AV56" s="507"/>
      <c r="AW56" s="507"/>
      <c r="AX56" s="507"/>
      <c r="AY56" s="507"/>
      <c r="AZ56" s="507"/>
      <c r="BA56" s="507"/>
      <c r="BB56" s="507"/>
      <c r="BC56" s="507"/>
      <c r="BD56" s="507"/>
      <c r="BE56" s="507"/>
      <c r="BF56" s="507"/>
      <c r="BG56" s="507"/>
      <c r="BH56" s="507"/>
      <c r="BI56" s="507"/>
      <c r="BJ56" s="507"/>
      <c r="BK56" s="507"/>
      <c r="BL56" s="507"/>
      <c r="BM56" s="507"/>
      <c r="BN56" s="507"/>
      <c r="BO56" s="507"/>
      <c r="BP56" s="507"/>
      <c r="BQ56" s="507"/>
      <c r="BR56" s="507"/>
      <c r="BS56" s="507"/>
      <c r="BT56" s="507"/>
      <c r="BU56" s="507"/>
      <c r="BV56" s="507"/>
      <c r="BW56" s="507"/>
      <c r="BX56" s="507"/>
      <c r="BY56" s="507"/>
      <c r="BZ56" s="507"/>
      <c r="CA56" s="507"/>
      <c r="CB56" s="507"/>
      <c r="CC56" s="507"/>
      <c r="CD56" s="507"/>
      <c r="CE56" s="507"/>
      <c r="CF56" s="507"/>
      <c r="CG56" s="507"/>
      <c r="CH56" s="507"/>
      <c r="CI56" s="507"/>
      <c r="CJ56" s="507"/>
      <c r="CK56" s="507"/>
      <c r="CL56" s="507"/>
      <c r="CM56" s="507"/>
      <c r="CN56" s="507"/>
      <c r="CO56" s="507"/>
      <c r="CP56" s="507"/>
      <c r="CQ56" s="507"/>
      <c r="CR56" s="507"/>
      <c r="CS56" s="507"/>
      <c r="CT56" s="507"/>
      <c r="CU56" s="507"/>
      <c r="CV56" s="507"/>
      <c r="CW56" s="507"/>
      <c r="CX56" s="507"/>
      <c r="CY56" s="507"/>
      <c r="CZ56" s="507"/>
      <c r="DA56" s="507"/>
      <c r="DB56" s="507"/>
      <c r="DC56" s="507"/>
      <c r="DD56" s="507"/>
      <c r="DE56" s="507"/>
      <c r="DF56" s="507"/>
      <c r="DG56" s="507"/>
      <c r="DH56" s="507"/>
      <c r="DI56" s="507"/>
      <c r="DJ56" s="507"/>
      <c r="DK56" s="507"/>
      <c r="DL56" s="507"/>
      <c r="DM56" s="507"/>
      <c r="DN56" s="507"/>
      <c r="DO56" s="507"/>
      <c r="DP56" s="507"/>
      <c r="DQ56" s="507"/>
      <c r="DR56" s="507"/>
      <c r="DS56" s="507"/>
      <c r="DT56" s="507"/>
      <c r="DU56" s="507"/>
      <c r="DV56" s="507"/>
      <c r="DW56" s="507"/>
      <c r="DX56" s="507"/>
      <c r="DY56" s="507"/>
      <c r="DZ56" s="507"/>
      <c r="EA56" s="507"/>
      <c r="EB56" s="507"/>
      <c r="EC56" s="507"/>
      <c r="ED56" s="507"/>
      <c r="EE56" s="507"/>
      <c r="EF56" s="507"/>
      <c r="EG56" s="507"/>
      <c r="EH56" s="507"/>
      <c r="EI56" s="507"/>
      <c r="EJ56" s="507"/>
      <c r="EK56" s="507"/>
      <c r="EL56" s="507"/>
      <c r="EM56" s="507"/>
      <c r="EN56" s="507"/>
      <c r="EO56" s="507"/>
      <c r="EP56" s="507"/>
      <c r="EQ56" s="507"/>
      <c r="ER56" s="507"/>
      <c r="ES56" s="507"/>
      <c r="ET56" s="507"/>
      <c r="EU56" s="507"/>
      <c r="EV56" s="507"/>
      <c r="EW56" s="507"/>
      <c r="EX56" s="507"/>
      <c r="EY56" s="507"/>
      <c r="EZ56" s="507"/>
      <c r="FA56" s="507"/>
      <c r="FB56" s="507"/>
      <c r="FC56" s="507"/>
      <c r="FD56" s="507"/>
      <c r="FE56" s="507"/>
    </row>
    <row r="57" spans="1:10">
      <c r="A57" s="377">
        <f t="shared" si="6"/>
        <v>15</v>
      </c>
      <c r="B57" s="416" t="s">
        <v>330</v>
      </c>
      <c r="C57" s="522">
        <v>72000000</v>
      </c>
      <c r="D57" s="516">
        <f t="shared" si="7"/>
        <v>0</v>
      </c>
      <c r="E57" s="522">
        <v>8000000</v>
      </c>
      <c r="F57" s="516">
        <f t="shared" si="8"/>
        <v>8000000</v>
      </c>
      <c r="G57" s="516">
        <f t="shared" si="4"/>
        <v>64000000</v>
      </c>
      <c r="H57" s="518">
        <v>80</v>
      </c>
      <c r="J57" s="525">
        <f t="shared" si="5"/>
        <v>80</v>
      </c>
    </row>
    <row r="58" spans="1:10">
      <c r="A58" s="377">
        <f t="shared" si="6"/>
        <v>16</v>
      </c>
      <c r="B58" s="380" t="s">
        <v>325</v>
      </c>
      <c r="C58" s="522">
        <v>70000000</v>
      </c>
      <c r="D58" s="516">
        <f t="shared" si="7"/>
        <v>0</v>
      </c>
      <c r="E58" s="522">
        <v>0</v>
      </c>
      <c r="F58" s="516">
        <f t="shared" si="8"/>
        <v>0</v>
      </c>
      <c r="G58" s="516">
        <f t="shared" si="4"/>
        <v>70000000</v>
      </c>
      <c r="H58" s="518">
        <v>0</v>
      </c>
      <c r="J58" s="525">
        <f t="shared" si="5"/>
        <v>0</v>
      </c>
    </row>
    <row r="59" spans="1:12">
      <c r="A59" s="377">
        <f t="shared" si="6"/>
        <v>17</v>
      </c>
      <c r="B59" s="380" t="s">
        <v>326</v>
      </c>
      <c r="C59" s="522">
        <v>72000000</v>
      </c>
      <c r="D59" s="516">
        <f t="shared" si="7"/>
        <v>0</v>
      </c>
      <c r="E59" s="522">
        <v>11500000</v>
      </c>
      <c r="F59" s="516">
        <f t="shared" si="8"/>
        <v>11500000</v>
      </c>
      <c r="G59" s="516">
        <f t="shared" si="4"/>
        <v>60500000</v>
      </c>
      <c r="H59" s="518">
        <v>115</v>
      </c>
      <c r="J59" s="525">
        <f t="shared" si="5"/>
        <v>115</v>
      </c>
      <c r="L59" s="172"/>
    </row>
    <row r="60" spans="1:12">
      <c r="A60" s="377">
        <v>18</v>
      </c>
      <c r="B60" s="416" t="s">
        <v>327</v>
      </c>
      <c r="C60" s="522">
        <v>36000000</v>
      </c>
      <c r="D60" s="516">
        <f t="shared" si="7"/>
        <v>0</v>
      </c>
      <c r="E60" s="522">
        <v>1400000</v>
      </c>
      <c r="F60" s="516">
        <f t="shared" si="8"/>
        <v>1400000</v>
      </c>
      <c r="G60" s="516">
        <f t="shared" si="4"/>
        <v>34600000</v>
      </c>
      <c r="H60" s="518">
        <v>14</v>
      </c>
      <c r="J60" s="525"/>
      <c r="L60" s="172"/>
    </row>
    <row r="61" customHeight="1" spans="1:8">
      <c r="A61" s="520" t="s">
        <v>57</v>
      </c>
      <c r="B61" s="520"/>
      <c r="C61" s="516">
        <f t="shared" ref="C61:H61" si="9">SUM(C43:C60)</f>
        <v>1090750000</v>
      </c>
      <c r="D61" s="516">
        <f t="shared" si="9"/>
        <v>13800000</v>
      </c>
      <c r="E61" s="516">
        <f t="shared" si="9"/>
        <v>87757500</v>
      </c>
      <c r="F61" s="516">
        <f t="shared" si="9"/>
        <v>101557500</v>
      </c>
      <c r="G61" s="516">
        <f t="shared" si="9"/>
        <v>989192500</v>
      </c>
      <c r="H61" s="521">
        <f t="shared" si="9"/>
        <v>877</v>
      </c>
    </row>
    <row r="63" spans="2:6">
      <c r="B63" s="357" t="str">
        <f>RK8b!B61</f>
        <v>Mengetahui :</v>
      </c>
      <c r="F63" s="357" t="s">
        <v>67</v>
      </c>
    </row>
    <row r="64" spans="1:7">
      <c r="A64" s="204"/>
      <c r="B64" s="204" t="s">
        <v>68</v>
      </c>
      <c r="C64" s="204"/>
      <c r="D64" s="204"/>
      <c r="E64" s="204"/>
      <c r="F64" s="204" t="s">
        <v>69</v>
      </c>
      <c r="G64" s="204"/>
    </row>
    <row r="65" spans="1:7">
      <c r="A65" s="204"/>
      <c r="B65" s="204"/>
      <c r="C65" s="204"/>
      <c r="D65" s="204"/>
      <c r="E65" s="204"/>
      <c r="F65" s="204"/>
      <c r="G65" s="204"/>
    </row>
    <row r="66" spans="1:7">
      <c r="A66" s="204"/>
      <c r="B66" s="204"/>
      <c r="C66" s="204"/>
      <c r="D66" s="204"/>
      <c r="E66" s="204"/>
      <c r="F66" s="204"/>
      <c r="G66" s="204"/>
    </row>
    <row r="67" spans="1:7">
      <c r="A67" s="204"/>
      <c r="B67" s="204"/>
      <c r="C67" s="204"/>
      <c r="D67" s="204"/>
      <c r="E67" s="204"/>
      <c r="F67" s="204"/>
      <c r="G67" s="204"/>
    </row>
    <row r="68" spans="1:7">
      <c r="A68" s="204"/>
      <c r="B68" s="204" t="s">
        <v>70</v>
      </c>
      <c r="C68" s="204"/>
      <c r="D68" s="204"/>
      <c r="E68" s="204"/>
      <c r="F68" s="204" t="s">
        <v>71</v>
      </c>
      <c r="G68" s="204"/>
    </row>
    <row r="69" spans="1:7">
      <c r="A69" s="204"/>
      <c r="B69" s="204" t="s">
        <v>72</v>
      </c>
      <c r="C69" s="204"/>
      <c r="D69" s="204"/>
      <c r="E69" s="204"/>
      <c r="F69" s="204" t="s">
        <v>73</v>
      </c>
      <c r="G69" s="204"/>
    </row>
    <row r="70" ht="15.75" spans="1:8">
      <c r="A70" s="173" t="s">
        <v>364</v>
      </c>
      <c r="B70" s="173"/>
      <c r="C70" s="173"/>
      <c r="D70" s="173"/>
      <c r="E70" s="173"/>
      <c r="F70" s="173"/>
      <c r="G70" s="173"/>
      <c r="H70" s="173"/>
    </row>
    <row r="71" ht="15.75" spans="1:8">
      <c r="A71" s="173" t="str">
        <f>RK8b!A70</f>
        <v>PENGADILAN AGAMA SEWILAYAH PENGADILAN TINGGI AGAMA PADANG</v>
      </c>
      <c r="B71" s="173"/>
      <c r="C71" s="173"/>
      <c r="D71" s="173"/>
      <c r="E71" s="173"/>
      <c r="F71" s="173"/>
      <c r="G71" s="173"/>
      <c r="H71" s="173"/>
    </row>
    <row r="72" ht="15.75" spans="1:8">
      <c r="A72" s="173" t="str">
        <f>RK8b!A71</f>
        <v>BULAN MARET TAHUN 2023</v>
      </c>
      <c r="B72" s="173"/>
      <c r="C72" s="173"/>
      <c r="D72" s="173"/>
      <c r="E72" s="173"/>
      <c r="F72" s="173"/>
      <c r="G72" s="173"/>
      <c r="H72" s="173"/>
    </row>
    <row r="73" s="360" customFormat="1" spans="1:161">
      <c r="A73" s="362"/>
      <c r="B73" s="362"/>
      <c r="C73" s="362"/>
      <c r="D73" s="362"/>
      <c r="E73" s="362"/>
      <c r="F73" s="362"/>
      <c r="G73" s="362"/>
      <c r="H73" s="399" t="s">
        <v>365</v>
      </c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7"/>
      <c r="AK73" s="357"/>
      <c r="AL73" s="357"/>
      <c r="AM73" s="357"/>
      <c r="AN73" s="357"/>
      <c r="AO73" s="357"/>
      <c r="AP73" s="357"/>
      <c r="AQ73" s="357"/>
      <c r="AR73" s="357"/>
      <c r="AS73" s="357"/>
      <c r="AT73" s="357"/>
      <c r="AU73" s="357"/>
      <c r="AV73" s="357"/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  <c r="BR73" s="357"/>
      <c r="BS73" s="357"/>
      <c r="BT73" s="357"/>
      <c r="BU73" s="357"/>
      <c r="BV73" s="357"/>
      <c r="BW73" s="357"/>
      <c r="BX73" s="357"/>
      <c r="BY73" s="357"/>
      <c r="BZ73" s="357"/>
      <c r="CA73" s="357"/>
      <c r="CB73" s="357"/>
      <c r="CC73" s="357"/>
      <c r="CD73" s="357"/>
      <c r="CE73" s="357"/>
      <c r="CF73" s="357"/>
      <c r="CG73" s="357"/>
      <c r="CH73" s="357"/>
      <c r="CI73" s="357"/>
      <c r="CJ73" s="357"/>
      <c r="CK73" s="357"/>
      <c r="CL73" s="357"/>
      <c r="CM73" s="357"/>
      <c r="CN73" s="357"/>
      <c r="CO73" s="357"/>
      <c r="CP73" s="357"/>
      <c r="CQ73" s="357"/>
      <c r="CR73" s="357"/>
      <c r="CS73" s="357"/>
      <c r="CT73" s="357"/>
      <c r="CU73" s="357"/>
      <c r="CV73" s="357"/>
      <c r="CW73" s="357"/>
      <c r="CX73" s="357"/>
      <c r="CY73" s="357"/>
      <c r="CZ73" s="357"/>
      <c r="DA73" s="357"/>
      <c r="DB73" s="357"/>
      <c r="DC73" s="357"/>
      <c r="DD73" s="357"/>
      <c r="DE73" s="357"/>
      <c r="DF73" s="357"/>
      <c r="DG73" s="357"/>
      <c r="DH73" s="357"/>
      <c r="DI73" s="357"/>
      <c r="DJ73" s="357"/>
      <c r="DK73" s="357"/>
      <c r="DL73" s="357"/>
      <c r="DM73" s="357"/>
      <c r="DN73" s="357"/>
      <c r="DO73" s="357"/>
      <c r="DP73" s="357"/>
      <c r="DQ73" s="357"/>
      <c r="DR73" s="357"/>
      <c r="DS73" s="357"/>
      <c r="DT73" s="357"/>
      <c r="DU73" s="357"/>
      <c r="DV73" s="357"/>
      <c r="DW73" s="357"/>
      <c r="DX73" s="357"/>
      <c r="DY73" s="357"/>
      <c r="DZ73" s="357"/>
      <c r="EA73" s="357"/>
      <c r="EB73" s="357"/>
      <c r="EC73" s="357"/>
      <c r="ED73" s="357"/>
      <c r="EE73" s="357"/>
      <c r="EF73" s="357"/>
      <c r="EG73" s="357"/>
      <c r="EH73" s="357"/>
      <c r="EI73" s="357"/>
      <c r="EJ73" s="357"/>
      <c r="EK73" s="357"/>
      <c r="EL73" s="357"/>
      <c r="EM73" s="357"/>
      <c r="EN73" s="357"/>
      <c r="EO73" s="357"/>
      <c r="EP73" s="357"/>
      <c r="EQ73" s="357"/>
      <c r="ER73" s="357"/>
      <c r="ES73" s="357"/>
      <c r="ET73" s="357"/>
      <c r="EU73" s="357"/>
      <c r="EV73" s="357"/>
      <c r="EW73" s="357"/>
      <c r="EX73" s="357"/>
      <c r="EY73" s="357"/>
      <c r="EZ73" s="357"/>
      <c r="FA73" s="357"/>
      <c r="FB73" s="357"/>
      <c r="FC73" s="357"/>
      <c r="FD73" s="357"/>
      <c r="FE73" s="357"/>
    </row>
    <row r="74" s="360" customFormat="1" spans="1:8">
      <c r="A74" s="508" t="s">
        <v>181</v>
      </c>
      <c r="B74" s="508" t="s">
        <v>339</v>
      </c>
      <c r="C74" s="509" t="s">
        <v>366</v>
      </c>
      <c r="D74" s="510"/>
      <c r="E74" s="510"/>
      <c r="F74" s="510"/>
      <c r="G74" s="510"/>
      <c r="H74" s="511"/>
    </row>
    <row r="75" s="362" customFormat="1" ht="30" spans="1:161">
      <c r="A75" s="512"/>
      <c r="B75" s="512"/>
      <c r="C75" s="186" t="s">
        <v>350</v>
      </c>
      <c r="D75" s="186" t="s">
        <v>341</v>
      </c>
      <c r="E75" s="513" t="s">
        <v>342</v>
      </c>
      <c r="F75" s="513" t="s">
        <v>57</v>
      </c>
      <c r="G75" s="513" t="s">
        <v>172</v>
      </c>
      <c r="H75" s="513" t="s">
        <v>367</v>
      </c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360"/>
      <c r="EF75" s="360"/>
      <c r="EG75" s="360"/>
      <c r="EH75" s="360"/>
      <c r="EI75" s="360"/>
      <c r="EJ75" s="360"/>
      <c r="EK75" s="360"/>
      <c r="EL75" s="360"/>
      <c r="EM75" s="360"/>
      <c r="EN75" s="360"/>
      <c r="EO75" s="360"/>
      <c r="EP75" s="360"/>
      <c r="EQ75" s="360"/>
      <c r="ER75" s="360"/>
      <c r="ES75" s="360"/>
      <c r="ET75" s="360"/>
      <c r="EU75" s="360"/>
      <c r="EV75" s="360"/>
      <c r="EW75" s="360"/>
      <c r="EX75" s="360"/>
      <c r="EY75" s="360"/>
      <c r="EZ75" s="360"/>
      <c r="FA75" s="360"/>
      <c r="FB75" s="360"/>
      <c r="FC75" s="360"/>
      <c r="FD75" s="360"/>
      <c r="FE75" s="360"/>
    </row>
    <row r="76" spans="1:161">
      <c r="A76" s="514">
        <v>1</v>
      </c>
      <c r="B76" s="514">
        <v>2</v>
      </c>
      <c r="C76" s="514">
        <v>3</v>
      </c>
      <c r="D76" s="514">
        <v>4</v>
      </c>
      <c r="E76" s="514">
        <v>5</v>
      </c>
      <c r="F76" s="514">
        <v>6</v>
      </c>
      <c r="G76" s="514">
        <v>7</v>
      </c>
      <c r="H76" s="514">
        <v>9</v>
      </c>
      <c r="I76" s="524"/>
      <c r="J76" s="362"/>
      <c r="K76" s="362"/>
      <c r="L76" s="362"/>
      <c r="M76" s="362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362"/>
      <c r="AB76" s="362"/>
      <c r="AC76" s="362"/>
      <c r="AD76" s="362"/>
      <c r="AE76" s="362"/>
      <c r="AF76" s="362"/>
      <c r="AG76" s="362"/>
      <c r="AH76" s="362"/>
      <c r="AI76" s="362"/>
      <c r="AJ76" s="362"/>
      <c r="AK76" s="362"/>
      <c r="AL76" s="362"/>
      <c r="AM76" s="362"/>
      <c r="AN76" s="362"/>
      <c r="AO76" s="362"/>
      <c r="AP76" s="362"/>
      <c r="AQ76" s="362"/>
      <c r="AR76" s="362"/>
      <c r="AS76" s="362"/>
      <c r="AT76" s="362"/>
      <c r="AU76" s="362"/>
      <c r="AV76" s="362"/>
      <c r="AW76" s="362"/>
      <c r="AX76" s="362"/>
      <c r="AY76" s="362"/>
      <c r="AZ76" s="362"/>
      <c r="BA76" s="362"/>
      <c r="BB76" s="362"/>
      <c r="BC76" s="362"/>
      <c r="BD76" s="362"/>
      <c r="BE76" s="362"/>
      <c r="BF76" s="362"/>
      <c r="BG76" s="362"/>
      <c r="BH76" s="362"/>
      <c r="BI76" s="362"/>
      <c r="BJ76" s="362"/>
      <c r="BK76" s="362"/>
      <c r="BL76" s="362"/>
      <c r="BM76" s="362"/>
      <c r="BN76" s="362"/>
      <c r="BO76" s="362"/>
      <c r="BP76" s="362"/>
      <c r="BQ76" s="362"/>
      <c r="BR76" s="362"/>
      <c r="BS76" s="362"/>
      <c r="BT76" s="362"/>
      <c r="BU76" s="362"/>
      <c r="BV76" s="362"/>
      <c r="BW76" s="362"/>
      <c r="BX76" s="362"/>
      <c r="BY76" s="362"/>
      <c r="BZ76" s="362"/>
      <c r="CA76" s="362"/>
      <c r="CB76" s="362"/>
      <c r="CC76" s="362"/>
      <c r="CD76" s="362"/>
      <c r="CE76" s="362"/>
      <c r="CF76" s="362"/>
      <c r="CG76" s="362"/>
      <c r="CH76" s="362"/>
      <c r="CI76" s="362"/>
      <c r="CJ76" s="362"/>
      <c r="CK76" s="362"/>
      <c r="CL76" s="362"/>
      <c r="CM76" s="362"/>
      <c r="CN76" s="362"/>
      <c r="CO76" s="362"/>
      <c r="CP76" s="362"/>
      <c r="CQ76" s="362"/>
      <c r="CR76" s="362"/>
      <c r="CS76" s="362"/>
      <c r="CT76" s="362"/>
      <c r="CU76" s="362"/>
      <c r="CV76" s="362"/>
      <c r="CW76" s="362"/>
      <c r="CX76" s="362"/>
      <c r="CY76" s="362"/>
      <c r="CZ76" s="362"/>
      <c r="DA76" s="362"/>
      <c r="DB76" s="362"/>
      <c r="DC76" s="362"/>
      <c r="DD76" s="362"/>
      <c r="DE76" s="362"/>
      <c r="DF76" s="362"/>
      <c r="DG76" s="362"/>
      <c r="DH76" s="362"/>
      <c r="DI76" s="362"/>
      <c r="DJ76" s="362"/>
      <c r="DK76" s="362"/>
      <c r="DL76" s="362"/>
      <c r="DM76" s="362"/>
      <c r="DN76" s="362"/>
      <c r="DO76" s="362"/>
      <c r="DP76" s="362"/>
      <c r="DQ76" s="362"/>
      <c r="DR76" s="362"/>
      <c r="DS76" s="362"/>
      <c r="DT76" s="362"/>
      <c r="DU76" s="362"/>
      <c r="DV76" s="362"/>
      <c r="DW76" s="362"/>
      <c r="DX76" s="362"/>
      <c r="DY76" s="362"/>
      <c r="DZ76" s="362"/>
      <c r="EA76" s="362"/>
      <c r="EB76" s="362"/>
      <c r="EC76" s="362"/>
      <c r="ED76" s="362"/>
      <c r="EE76" s="362"/>
      <c r="EF76" s="362"/>
      <c r="EG76" s="362"/>
      <c r="EH76" s="362"/>
      <c r="EI76" s="362"/>
      <c r="EJ76" s="362"/>
      <c r="EK76" s="362"/>
      <c r="EL76" s="362"/>
      <c r="EM76" s="362"/>
      <c r="EN76" s="362"/>
      <c r="EO76" s="362"/>
      <c r="EP76" s="362"/>
      <c r="EQ76" s="362"/>
      <c r="ER76" s="362"/>
      <c r="ES76" s="362"/>
      <c r="ET76" s="362"/>
      <c r="EU76" s="362"/>
      <c r="EV76" s="362"/>
      <c r="EW76" s="362"/>
      <c r="EX76" s="362"/>
      <c r="EY76" s="362"/>
      <c r="EZ76" s="362"/>
      <c r="FA76" s="362"/>
      <c r="FB76" s="362"/>
      <c r="FC76" s="362"/>
      <c r="FD76" s="362"/>
      <c r="FE76" s="362"/>
    </row>
    <row r="77" spans="1:10">
      <c r="A77" s="377">
        <v>1</v>
      </c>
      <c r="B77" s="380" t="s">
        <v>310</v>
      </c>
      <c r="C77" s="522">
        <f>C43</f>
        <v>88000000</v>
      </c>
      <c r="D77" s="516">
        <f>F43</f>
        <v>15000000</v>
      </c>
      <c r="E77" s="522">
        <v>15000000</v>
      </c>
      <c r="F77" s="516">
        <f>SUM(D77+E77)</f>
        <v>30000000</v>
      </c>
      <c r="G77" s="516">
        <f>C77-F77</f>
        <v>58000000</v>
      </c>
      <c r="H77" s="518">
        <v>150</v>
      </c>
      <c r="J77" s="525">
        <f t="shared" ref="J77:J93" si="10">J43+H77</f>
        <v>250</v>
      </c>
    </row>
    <row r="78" spans="1:10">
      <c r="A78" s="377">
        <f t="shared" ref="A78:A93" si="11">1+A77</f>
        <v>2</v>
      </c>
      <c r="B78" s="380" t="s">
        <v>311</v>
      </c>
      <c r="C78" s="522">
        <f t="shared" ref="C78:C94" si="12">C44</f>
        <v>45600000</v>
      </c>
      <c r="D78" s="516">
        <f t="shared" ref="D78:D94" si="13">F44</f>
        <v>25000000</v>
      </c>
      <c r="E78" s="522">
        <v>9500000</v>
      </c>
      <c r="F78" s="516">
        <f t="shared" ref="F78:F94" si="14">SUM(D78+E78)</f>
        <v>34500000</v>
      </c>
      <c r="G78" s="516">
        <f t="shared" ref="G78:G94" si="15">C78-F78</f>
        <v>11100000</v>
      </c>
      <c r="H78" s="518">
        <v>95</v>
      </c>
      <c r="J78" s="525">
        <f t="shared" si="10"/>
        <v>345</v>
      </c>
    </row>
    <row r="79" spans="1:10">
      <c r="A79" s="377">
        <f t="shared" si="11"/>
        <v>3</v>
      </c>
      <c r="B79" s="380" t="s">
        <v>312</v>
      </c>
      <c r="C79" s="522">
        <f t="shared" si="12"/>
        <v>72000000</v>
      </c>
      <c r="D79" s="516">
        <f t="shared" si="13"/>
        <v>10900000</v>
      </c>
      <c r="E79" s="522">
        <v>9700000</v>
      </c>
      <c r="F79" s="516">
        <f t="shared" si="14"/>
        <v>20600000</v>
      </c>
      <c r="G79" s="516">
        <f t="shared" si="15"/>
        <v>51400000</v>
      </c>
      <c r="H79" s="518">
        <v>97</v>
      </c>
      <c r="J79" s="525">
        <f t="shared" si="10"/>
        <v>926</v>
      </c>
    </row>
    <row r="80" spans="1:10">
      <c r="A80" s="377">
        <f t="shared" si="11"/>
        <v>4</v>
      </c>
      <c r="B80" s="380" t="s">
        <v>313</v>
      </c>
      <c r="C80" s="522">
        <f t="shared" si="12"/>
        <v>72000000</v>
      </c>
      <c r="D80" s="516">
        <f t="shared" si="13"/>
        <v>0</v>
      </c>
      <c r="E80" s="522">
        <v>33500000</v>
      </c>
      <c r="F80" s="516">
        <f t="shared" si="14"/>
        <v>33500000</v>
      </c>
      <c r="G80" s="516">
        <f t="shared" si="15"/>
        <v>38500000</v>
      </c>
      <c r="H80" s="518">
        <v>335</v>
      </c>
      <c r="J80" s="525">
        <f t="shared" si="10"/>
        <v>335</v>
      </c>
    </row>
    <row r="81" spans="1:10">
      <c r="A81" s="377">
        <f t="shared" si="11"/>
        <v>5</v>
      </c>
      <c r="B81" s="380" t="s">
        <v>314</v>
      </c>
      <c r="C81" s="522">
        <f t="shared" si="12"/>
        <v>31350000</v>
      </c>
      <c r="D81" s="516">
        <f t="shared" si="13"/>
        <v>3657500</v>
      </c>
      <c r="E81" s="522">
        <v>3657500</v>
      </c>
      <c r="F81" s="516">
        <f t="shared" si="14"/>
        <v>7315000</v>
      </c>
      <c r="G81" s="516">
        <f t="shared" si="15"/>
        <v>24035000</v>
      </c>
      <c r="H81" s="518">
        <v>35</v>
      </c>
      <c r="J81" s="525">
        <f t="shared" si="10"/>
        <v>70</v>
      </c>
    </row>
    <row r="82" spans="1:10">
      <c r="A82" s="377">
        <f t="shared" si="11"/>
        <v>6</v>
      </c>
      <c r="B82" s="380" t="s">
        <v>315</v>
      </c>
      <c r="C82" s="522">
        <f t="shared" si="12"/>
        <v>30000000</v>
      </c>
      <c r="D82" s="516">
        <f t="shared" si="13"/>
        <v>1700000</v>
      </c>
      <c r="E82" s="522">
        <v>3100000</v>
      </c>
      <c r="F82" s="516">
        <f t="shared" si="14"/>
        <v>4800000</v>
      </c>
      <c r="G82" s="516">
        <f t="shared" si="15"/>
        <v>25200000</v>
      </c>
      <c r="H82" s="518">
        <v>48</v>
      </c>
      <c r="J82" s="525">
        <f t="shared" si="10"/>
        <v>65</v>
      </c>
    </row>
    <row r="83" spans="1:10">
      <c r="A83" s="377">
        <f t="shared" si="11"/>
        <v>7</v>
      </c>
      <c r="B83" s="380" t="s">
        <v>316</v>
      </c>
      <c r="C83" s="522">
        <f t="shared" si="12"/>
        <v>72000000</v>
      </c>
      <c r="D83" s="516">
        <f t="shared" si="13"/>
        <v>9200000</v>
      </c>
      <c r="E83" s="522">
        <v>12000000</v>
      </c>
      <c r="F83" s="516">
        <f t="shared" si="14"/>
        <v>21200000</v>
      </c>
      <c r="G83" s="516">
        <f t="shared" si="15"/>
        <v>50800000</v>
      </c>
      <c r="H83" s="518">
        <v>120</v>
      </c>
      <c r="J83" s="525">
        <f t="shared" si="10"/>
        <v>212</v>
      </c>
    </row>
    <row r="84" spans="1:10">
      <c r="A84" s="377">
        <f t="shared" si="11"/>
        <v>8</v>
      </c>
      <c r="B84" s="380" t="s">
        <v>317</v>
      </c>
      <c r="C84" s="522">
        <f t="shared" si="12"/>
        <v>80000000</v>
      </c>
      <c r="D84" s="516">
        <f t="shared" si="13"/>
        <v>8600000</v>
      </c>
      <c r="E84" s="522">
        <v>21200000</v>
      </c>
      <c r="F84" s="516">
        <f t="shared" si="14"/>
        <v>29800000</v>
      </c>
      <c r="G84" s="516">
        <f t="shared" si="15"/>
        <v>50200000</v>
      </c>
      <c r="H84" s="518">
        <v>102</v>
      </c>
      <c r="J84" s="525">
        <f t="shared" si="10"/>
        <v>212</v>
      </c>
    </row>
    <row r="85" spans="1:10">
      <c r="A85" s="377">
        <f t="shared" si="11"/>
        <v>9</v>
      </c>
      <c r="B85" s="380" t="s">
        <v>318</v>
      </c>
      <c r="C85" s="522">
        <f t="shared" si="12"/>
        <v>40000000</v>
      </c>
      <c r="D85" s="516">
        <f t="shared" si="13"/>
        <v>2400000</v>
      </c>
      <c r="E85" s="522">
        <v>5000000</v>
      </c>
      <c r="F85" s="516">
        <f t="shared" si="14"/>
        <v>7400000</v>
      </c>
      <c r="G85" s="516">
        <f t="shared" si="15"/>
        <v>32600000</v>
      </c>
      <c r="H85" s="518">
        <v>50</v>
      </c>
      <c r="J85" s="525">
        <f t="shared" si="10"/>
        <v>74</v>
      </c>
    </row>
    <row r="86" spans="1:10">
      <c r="A86" s="377">
        <f t="shared" si="11"/>
        <v>10</v>
      </c>
      <c r="B86" s="380" t="s">
        <v>319</v>
      </c>
      <c r="C86" s="522">
        <f t="shared" si="12"/>
        <v>55600000</v>
      </c>
      <c r="D86" s="516">
        <f t="shared" si="13"/>
        <v>0</v>
      </c>
      <c r="E86" s="522">
        <v>7100000</v>
      </c>
      <c r="F86" s="516">
        <f t="shared" si="14"/>
        <v>7100000</v>
      </c>
      <c r="G86" s="516">
        <f t="shared" si="15"/>
        <v>48500000</v>
      </c>
      <c r="H86" s="518">
        <v>71</v>
      </c>
      <c r="J86" s="525">
        <f t="shared" si="10"/>
        <v>98</v>
      </c>
    </row>
    <row r="87" spans="1:10">
      <c r="A87" s="377">
        <f t="shared" si="11"/>
        <v>11</v>
      </c>
      <c r="B87" s="380" t="s">
        <v>320</v>
      </c>
      <c r="C87" s="522">
        <f t="shared" si="12"/>
        <v>70000000</v>
      </c>
      <c r="D87" s="516">
        <f t="shared" si="13"/>
        <v>1400000</v>
      </c>
      <c r="E87" s="522">
        <v>15800000</v>
      </c>
      <c r="F87" s="516">
        <f t="shared" si="14"/>
        <v>17200000</v>
      </c>
      <c r="G87" s="516">
        <f t="shared" si="15"/>
        <v>52800000</v>
      </c>
      <c r="H87" s="518">
        <v>172</v>
      </c>
      <c r="J87" s="525">
        <f t="shared" si="10"/>
        <v>186</v>
      </c>
    </row>
    <row r="88" spans="1:10">
      <c r="A88" s="377">
        <f t="shared" si="11"/>
        <v>12</v>
      </c>
      <c r="B88" s="380" t="s">
        <v>321</v>
      </c>
      <c r="C88" s="522">
        <f t="shared" si="12"/>
        <v>46200000</v>
      </c>
      <c r="D88" s="516">
        <f t="shared" si="13"/>
        <v>0</v>
      </c>
      <c r="E88" s="522">
        <v>5700000</v>
      </c>
      <c r="F88" s="516">
        <f t="shared" si="14"/>
        <v>5700000</v>
      </c>
      <c r="G88" s="516">
        <f t="shared" si="15"/>
        <v>40500000</v>
      </c>
      <c r="H88" s="518">
        <v>57</v>
      </c>
      <c r="J88" s="525">
        <f t="shared" si="10"/>
        <v>57</v>
      </c>
    </row>
    <row r="89" s="507" customFormat="1" spans="1:161">
      <c r="A89" s="377">
        <f t="shared" si="11"/>
        <v>13</v>
      </c>
      <c r="B89" s="380" t="s">
        <v>322</v>
      </c>
      <c r="C89" s="522">
        <f t="shared" si="12"/>
        <v>30000000</v>
      </c>
      <c r="D89" s="516">
        <f t="shared" si="13"/>
        <v>2800000</v>
      </c>
      <c r="E89" s="522">
        <v>7500000</v>
      </c>
      <c r="F89" s="516">
        <f t="shared" si="14"/>
        <v>10300000</v>
      </c>
      <c r="G89" s="516">
        <f t="shared" si="15"/>
        <v>19700000</v>
      </c>
      <c r="H89" s="518">
        <v>75</v>
      </c>
      <c r="I89" s="357"/>
      <c r="J89" s="525">
        <f t="shared" si="10"/>
        <v>103</v>
      </c>
      <c r="K89" s="357"/>
      <c r="L89" s="357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7"/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  <c r="AJ89" s="357"/>
      <c r="AK89" s="357"/>
      <c r="AL89" s="357"/>
      <c r="AM89" s="357"/>
      <c r="AN89" s="357"/>
      <c r="AO89" s="357"/>
      <c r="AP89" s="357"/>
      <c r="AQ89" s="357"/>
      <c r="AR89" s="357"/>
      <c r="AS89" s="357"/>
      <c r="AT89" s="357"/>
      <c r="AU89" s="357"/>
      <c r="AV89" s="357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57"/>
      <c r="BJ89" s="357"/>
      <c r="BK89" s="357"/>
      <c r="BL89" s="357"/>
      <c r="BM89" s="357"/>
      <c r="BN89" s="357"/>
      <c r="BO89" s="357"/>
      <c r="BP89" s="357"/>
      <c r="BQ89" s="357"/>
      <c r="BR89" s="357"/>
      <c r="BS89" s="357"/>
      <c r="BT89" s="357"/>
      <c r="BU89" s="357"/>
      <c r="BV89" s="357"/>
      <c r="BW89" s="357"/>
      <c r="BX89" s="357"/>
      <c r="BY89" s="357"/>
      <c r="BZ89" s="357"/>
      <c r="CA89" s="357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357"/>
      <c r="CN89" s="357"/>
      <c r="CO89" s="357"/>
      <c r="CP89" s="357"/>
      <c r="CQ89" s="357"/>
      <c r="CR89" s="357"/>
      <c r="CS89" s="357"/>
      <c r="CT89" s="357"/>
      <c r="CU89" s="357"/>
      <c r="CV89" s="357"/>
      <c r="CW89" s="357"/>
      <c r="CX89" s="357"/>
      <c r="CY89" s="357"/>
      <c r="CZ89" s="357"/>
      <c r="DA89" s="357"/>
      <c r="DB89" s="357"/>
      <c r="DC89" s="357"/>
      <c r="DD89" s="357"/>
      <c r="DE89" s="357"/>
      <c r="DF89" s="357"/>
      <c r="DG89" s="357"/>
      <c r="DH89" s="357"/>
      <c r="DI89" s="357"/>
      <c r="DJ89" s="357"/>
      <c r="DK89" s="357"/>
      <c r="DL89" s="357"/>
      <c r="DM89" s="357"/>
      <c r="DN89" s="357"/>
      <c r="DO89" s="357"/>
      <c r="DP89" s="357"/>
      <c r="DQ89" s="357"/>
      <c r="DR89" s="357"/>
      <c r="DS89" s="357"/>
      <c r="DT89" s="357"/>
      <c r="DU89" s="357"/>
      <c r="DV89" s="357"/>
      <c r="DW89" s="357"/>
      <c r="DX89" s="357"/>
      <c r="DY89" s="357"/>
      <c r="DZ89" s="357"/>
      <c r="EA89" s="357"/>
      <c r="EB89" s="357"/>
      <c r="EC89" s="357"/>
      <c r="ED89" s="357"/>
      <c r="EE89" s="357"/>
      <c r="EF89" s="357"/>
      <c r="EG89" s="357"/>
      <c r="EH89" s="357"/>
      <c r="EI89" s="357"/>
      <c r="EJ89" s="357"/>
      <c r="EK89" s="357"/>
      <c r="EL89" s="357"/>
      <c r="EM89" s="357"/>
      <c r="EN89" s="357"/>
      <c r="EO89" s="357"/>
      <c r="EP89" s="357"/>
      <c r="EQ89" s="357"/>
      <c r="ER89" s="357"/>
      <c r="ES89" s="357"/>
      <c r="ET89" s="357"/>
      <c r="EU89" s="357"/>
      <c r="EV89" s="357"/>
      <c r="EW89" s="357"/>
      <c r="EX89" s="357"/>
      <c r="EY89" s="357"/>
      <c r="EZ89" s="357"/>
      <c r="FA89" s="357"/>
      <c r="FB89" s="357"/>
      <c r="FC89" s="357"/>
      <c r="FD89" s="357"/>
      <c r="FE89" s="357"/>
    </row>
    <row r="90" spans="1:161">
      <c r="A90" s="519">
        <f t="shared" si="11"/>
        <v>14</v>
      </c>
      <c r="B90" s="193" t="s">
        <v>345</v>
      </c>
      <c r="C90" s="522">
        <f t="shared" si="12"/>
        <v>108000000</v>
      </c>
      <c r="D90" s="516">
        <f t="shared" si="13"/>
        <v>0</v>
      </c>
      <c r="E90" s="523">
        <v>0</v>
      </c>
      <c r="F90" s="516">
        <f t="shared" si="14"/>
        <v>0</v>
      </c>
      <c r="G90" s="516">
        <f t="shared" si="15"/>
        <v>108000000</v>
      </c>
      <c r="H90" s="518">
        <v>0</v>
      </c>
      <c r="I90" s="507"/>
      <c r="J90" s="525">
        <f t="shared" si="10"/>
        <v>0</v>
      </c>
      <c r="K90" s="507"/>
      <c r="L90" s="507"/>
      <c r="M90" s="507"/>
      <c r="N90" s="507"/>
      <c r="O90" s="507"/>
      <c r="P90" s="507"/>
      <c r="Q90" s="507"/>
      <c r="R90" s="507"/>
      <c r="S90" s="507"/>
      <c r="T90" s="507"/>
      <c r="U90" s="507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  <c r="BU90" s="507"/>
      <c r="BV90" s="507"/>
      <c r="BW90" s="507"/>
      <c r="BX90" s="507"/>
      <c r="BY90" s="507"/>
      <c r="BZ90" s="507"/>
      <c r="CA90" s="507"/>
      <c r="CB90" s="507"/>
      <c r="CC90" s="507"/>
      <c r="CD90" s="507"/>
      <c r="CE90" s="507"/>
      <c r="CF90" s="507"/>
      <c r="CG90" s="507"/>
      <c r="CH90" s="507"/>
      <c r="CI90" s="507"/>
      <c r="CJ90" s="507"/>
      <c r="CK90" s="507"/>
      <c r="CL90" s="507"/>
      <c r="CM90" s="507"/>
      <c r="CN90" s="507"/>
      <c r="CO90" s="507"/>
      <c r="CP90" s="507"/>
      <c r="CQ90" s="507"/>
      <c r="CR90" s="507"/>
      <c r="CS90" s="507"/>
      <c r="CT90" s="507"/>
      <c r="CU90" s="507"/>
      <c r="CV90" s="507"/>
      <c r="CW90" s="507"/>
      <c r="CX90" s="507"/>
      <c r="CY90" s="507"/>
      <c r="CZ90" s="507"/>
      <c r="DA90" s="507"/>
      <c r="DB90" s="507"/>
      <c r="DC90" s="507"/>
      <c r="DD90" s="507"/>
      <c r="DE90" s="507"/>
      <c r="DF90" s="507"/>
      <c r="DG90" s="507"/>
      <c r="DH90" s="507"/>
      <c r="DI90" s="507"/>
      <c r="DJ90" s="507"/>
      <c r="DK90" s="507"/>
      <c r="DL90" s="507"/>
      <c r="DM90" s="507"/>
      <c r="DN90" s="507"/>
      <c r="DO90" s="507"/>
      <c r="DP90" s="507"/>
      <c r="DQ90" s="507"/>
      <c r="DR90" s="507"/>
      <c r="DS90" s="507"/>
      <c r="DT90" s="507"/>
      <c r="DU90" s="507"/>
      <c r="DV90" s="507"/>
      <c r="DW90" s="507"/>
      <c r="DX90" s="507"/>
      <c r="DY90" s="507"/>
      <c r="DZ90" s="507"/>
      <c r="EA90" s="507"/>
      <c r="EB90" s="507"/>
      <c r="EC90" s="507"/>
      <c r="ED90" s="507"/>
      <c r="EE90" s="507"/>
      <c r="EF90" s="507"/>
      <c r="EG90" s="507"/>
      <c r="EH90" s="507"/>
      <c r="EI90" s="507"/>
      <c r="EJ90" s="507"/>
      <c r="EK90" s="507"/>
      <c r="EL90" s="507"/>
      <c r="EM90" s="507"/>
      <c r="EN90" s="507"/>
      <c r="EO90" s="507"/>
      <c r="EP90" s="507"/>
      <c r="EQ90" s="507"/>
      <c r="ER90" s="507"/>
      <c r="ES90" s="507"/>
      <c r="ET90" s="507"/>
      <c r="EU90" s="507"/>
      <c r="EV90" s="507"/>
      <c r="EW90" s="507"/>
      <c r="EX90" s="507"/>
      <c r="EY90" s="507"/>
      <c r="EZ90" s="507"/>
      <c r="FA90" s="507"/>
      <c r="FB90" s="507"/>
      <c r="FC90" s="507"/>
      <c r="FD90" s="507"/>
      <c r="FE90" s="507"/>
    </row>
    <row r="91" spans="1:10">
      <c r="A91" s="377">
        <f t="shared" si="11"/>
        <v>15</v>
      </c>
      <c r="B91" s="416" t="s">
        <v>330</v>
      </c>
      <c r="C91" s="522">
        <f t="shared" si="12"/>
        <v>72000000</v>
      </c>
      <c r="D91" s="516">
        <f t="shared" si="13"/>
        <v>8000000</v>
      </c>
      <c r="E91" s="522">
        <v>10000000</v>
      </c>
      <c r="F91" s="516">
        <f t="shared" si="14"/>
        <v>18000000</v>
      </c>
      <c r="G91" s="516">
        <f t="shared" si="15"/>
        <v>54000000</v>
      </c>
      <c r="H91" s="518">
        <v>100</v>
      </c>
      <c r="J91" s="525">
        <f t="shared" si="10"/>
        <v>180</v>
      </c>
    </row>
    <row r="92" spans="1:10">
      <c r="A92" s="377">
        <f t="shared" si="11"/>
        <v>16</v>
      </c>
      <c r="B92" s="380" t="s">
        <v>325</v>
      </c>
      <c r="C92" s="522">
        <f t="shared" si="12"/>
        <v>70000000</v>
      </c>
      <c r="D92" s="516">
        <f t="shared" si="13"/>
        <v>0</v>
      </c>
      <c r="E92" s="522">
        <v>11000000</v>
      </c>
      <c r="F92" s="516">
        <f t="shared" si="14"/>
        <v>11000000</v>
      </c>
      <c r="G92" s="516">
        <f t="shared" si="15"/>
        <v>59000000</v>
      </c>
      <c r="H92" s="518">
        <v>110</v>
      </c>
      <c r="J92" s="525">
        <f t="shared" si="10"/>
        <v>110</v>
      </c>
    </row>
    <row r="93" spans="1:12">
      <c r="A93" s="377">
        <f t="shared" si="11"/>
        <v>17</v>
      </c>
      <c r="B93" s="380" t="s">
        <v>326</v>
      </c>
      <c r="C93" s="522">
        <f t="shared" si="12"/>
        <v>72000000</v>
      </c>
      <c r="D93" s="516">
        <f t="shared" si="13"/>
        <v>11500000</v>
      </c>
      <c r="E93" s="522">
        <v>12000000</v>
      </c>
      <c r="F93" s="516">
        <f t="shared" si="14"/>
        <v>23500000</v>
      </c>
      <c r="G93" s="516">
        <f t="shared" si="15"/>
        <v>48500000</v>
      </c>
      <c r="H93" s="518">
        <v>120</v>
      </c>
      <c r="J93" s="525">
        <f t="shared" si="10"/>
        <v>235</v>
      </c>
      <c r="L93" s="172"/>
    </row>
    <row r="94" spans="1:12">
      <c r="A94" s="377">
        <v>18</v>
      </c>
      <c r="B94" s="416" t="s">
        <v>327</v>
      </c>
      <c r="C94" s="522">
        <f t="shared" si="12"/>
        <v>36000000</v>
      </c>
      <c r="D94" s="516">
        <f t="shared" si="13"/>
        <v>1400000</v>
      </c>
      <c r="E94" s="522">
        <v>3800000</v>
      </c>
      <c r="F94" s="516">
        <f t="shared" si="14"/>
        <v>5200000</v>
      </c>
      <c r="G94" s="516">
        <f t="shared" si="15"/>
        <v>30800000</v>
      </c>
      <c r="H94" s="518">
        <v>38</v>
      </c>
      <c r="J94" s="525"/>
      <c r="L94" s="172"/>
    </row>
    <row r="95" customHeight="1" spans="1:8">
      <c r="A95" s="520" t="s">
        <v>57</v>
      </c>
      <c r="B95" s="520"/>
      <c r="C95" s="516">
        <f t="shared" ref="C95:H95" si="16">SUM(C77:C94)</f>
        <v>1090750000</v>
      </c>
      <c r="D95" s="516">
        <f t="shared" si="16"/>
        <v>101557500</v>
      </c>
      <c r="E95" s="516">
        <f t="shared" si="16"/>
        <v>185557500</v>
      </c>
      <c r="F95" s="516">
        <f t="shared" si="16"/>
        <v>287115000</v>
      </c>
      <c r="G95" s="516">
        <f t="shared" si="16"/>
        <v>803635000</v>
      </c>
      <c r="H95" s="518">
        <v>1775</v>
      </c>
    </row>
    <row r="97" spans="2:6">
      <c r="B97" s="357" t="str">
        <f>RK8b!B95</f>
        <v>Mengetahui :</v>
      </c>
      <c r="F97" s="355" t="str">
        <f>RK8b!F95</f>
        <v>Padang, 6 April 2023</v>
      </c>
    </row>
    <row r="98" spans="1:6">
      <c r="A98" s="204"/>
      <c r="B98" s="204" t="str">
        <f>RK8b!B96</f>
        <v>Ketua Pengadilan Tinggi Agama Padang,</v>
      </c>
      <c r="C98" s="204"/>
      <c r="D98" s="204"/>
      <c r="E98" s="204"/>
      <c r="F98" s="425" t="str">
        <f>RK8b!F96</f>
        <v>Panitera Pengadilan Tinggi Agama Padang,</v>
      </c>
    </row>
    <row r="99" spans="1:6">
      <c r="A99" s="204"/>
      <c r="B99" s="204"/>
      <c r="C99" s="204"/>
      <c r="D99" s="204"/>
      <c r="E99" s="204"/>
      <c r="F99" s="204"/>
    </row>
    <row r="100" spans="1:6">
      <c r="A100" s="204"/>
      <c r="B100" s="204"/>
      <c r="C100" s="204"/>
      <c r="D100" s="204"/>
      <c r="E100" s="204"/>
      <c r="F100" s="204"/>
    </row>
    <row r="101" spans="1:6">
      <c r="A101" s="204"/>
      <c r="B101" s="204"/>
      <c r="C101" s="204"/>
      <c r="D101" s="204"/>
      <c r="E101" s="204"/>
      <c r="F101" s="204"/>
    </row>
    <row r="102" spans="1:6">
      <c r="A102" s="204"/>
      <c r="B102" s="204" t="str">
        <f>RK8b!B100</f>
        <v>Dr. Drs. H. PELMIZAR, M.H.I.</v>
      </c>
      <c r="C102" s="204"/>
      <c r="D102" s="204"/>
      <c r="E102" s="204"/>
      <c r="F102" s="204" t="str">
        <f>RK8b!F100</f>
        <v>Drs. SYAFRUDDIN</v>
      </c>
    </row>
    <row r="103" spans="1:6">
      <c r="A103" s="204"/>
      <c r="B103" s="204" t="str">
        <f>RK8b!B101</f>
        <v>NIP. 19561112 198103 1 009</v>
      </c>
      <c r="C103" s="204"/>
      <c r="D103" s="204"/>
      <c r="E103" s="204"/>
      <c r="F103" s="204" t="str">
        <f>RK8b!F101</f>
        <v>NIP. 196210141994031001</v>
      </c>
    </row>
    <row r="104" ht="15.75" spans="1:8">
      <c r="A104" s="173" t="s">
        <v>364</v>
      </c>
      <c r="B104" s="173"/>
      <c r="C104" s="173"/>
      <c r="D104" s="173"/>
      <c r="E104" s="173"/>
      <c r="F104" s="173"/>
      <c r="G104" s="173"/>
      <c r="H104" s="173"/>
    </row>
    <row r="105" ht="15.75" spans="1:8">
      <c r="A105" s="173" t="str">
        <f>RK8b!A104</f>
        <v>PENGADILAN AGAMA SEWILAYAH PENGADILAN TINGGI AGAMA PADANG</v>
      </c>
      <c r="B105" s="173"/>
      <c r="C105" s="173"/>
      <c r="D105" s="173"/>
      <c r="E105" s="173"/>
      <c r="F105" s="173"/>
      <c r="G105" s="173"/>
      <c r="H105" s="173"/>
    </row>
    <row r="106" ht="15.75" spans="1:8">
      <c r="A106" s="173" t="str">
        <f>RK8b!A105</f>
        <v>BULAN APRIL TAHUN 2023</v>
      </c>
      <c r="B106" s="173"/>
      <c r="C106" s="173"/>
      <c r="D106" s="173"/>
      <c r="E106" s="173"/>
      <c r="F106" s="173"/>
      <c r="G106" s="173"/>
      <c r="H106" s="173"/>
    </row>
    <row r="107" s="360" customFormat="1" spans="1:161">
      <c r="A107" s="362"/>
      <c r="B107" s="362"/>
      <c r="C107" s="362"/>
      <c r="D107" s="362"/>
      <c r="E107" s="362"/>
      <c r="F107" s="362"/>
      <c r="G107" s="362"/>
      <c r="H107" s="399" t="s">
        <v>365</v>
      </c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7"/>
      <c r="AT107" s="357"/>
      <c r="AU107" s="357"/>
      <c r="AV107" s="357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  <c r="BR107" s="357"/>
      <c r="BS107" s="357"/>
      <c r="BT107" s="357"/>
      <c r="BU107" s="357"/>
      <c r="BV107" s="357"/>
      <c r="BW107" s="357"/>
      <c r="BX107" s="357"/>
      <c r="BY107" s="357"/>
      <c r="BZ107" s="357"/>
      <c r="CA107" s="357"/>
      <c r="CB107" s="357"/>
      <c r="CC107" s="357"/>
      <c r="CD107" s="357"/>
      <c r="CE107" s="357"/>
      <c r="CF107" s="357"/>
      <c r="CG107" s="357"/>
      <c r="CH107" s="357"/>
      <c r="CI107" s="357"/>
      <c r="CJ107" s="357"/>
      <c r="CK107" s="357"/>
      <c r="CL107" s="357"/>
      <c r="CM107" s="357"/>
      <c r="CN107" s="357"/>
      <c r="CO107" s="357"/>
      <c r="CP107" s="357"/>
      <c r="CQ107" s="357"/>
      <c r="CR107" s="357"/>
      <c r="CS107" s="357"/>
      <c r="CT107" s="357"/>
      <c r="CU107" s="357"/>
      <c r="CV107" s="357"/>
      <c r="CW107" s="357"/>
      <c r="CX107" s="357"/>
      <c r="CY107" s="357"/>
      <c r="CZ107" s="357"/>
      <c r="DA107" s="357"/>
      <c r="DB107" s="357"/>
      <c r="DC107" s="357"/>
      <c r="DD107" s="357"/>
      <c r="DE107" s="357"/>
      <c r="DF107" s="357"/>
      <c r="DG107" s="357"/>
      <c r="DH107" s="357"/>
      <c r="DI107" s="357"/>
      <c r="DJ107" s="357"/>
      <c r="DK107" s="357"/>
      <c r="DL107" s="357"/>
      <c r="DM107" s="357"/>
      <c r="DN107" s="357"/>
      <c r="DO107" s="357"/>
      <c r="DP107" s="357"/>
      <c r="DQ107" s="357"/>
      <c r="DR107" s="357"/>
      <c r="DS107" s="357"/>
      <c r="DT107" s="357"/>
      <c r="DU107" s="357"/>
      <c r="DV107" s="357"/>
      <c r="DW107" s="357"/>
      <c r="DX107" s="357"/>
      <c r="DY107" s="357"/>
      <c r="DZ107" s="357"/>
      <c r="EA107" s="357"/>
      <c r="EB107" s="357"/>
      <c r="EC107" s="357"/>
      <c r="ED107" s="357"/>
      <c r="EE107" s="357"/>
      <c r="EF107" s="357"/>
      <c r="EG107" s="357"/>
      <c r="EH107" s="357"/>
      <c r="EI107" s="357"/>
      <c r="EJ107" s="357"/>
      <c r="EK107" s="357"/>
      <c r="EL107" s="357"/>
      <c r="EM107" s="357"/>
      <c r="EN107" s="357"/>
      <c r="EO107" s="357"/>
      <c r="EP107" s="357"/>
      <c r="EQ107" s="357"/>
      <c r="ER107" s="357"/>
      <c r="ES107" s="357"/>
      <c r="ET107" s="357"/>
      <c r="EU107" s="357"/>
      <c r="EV107" s="357"/>
      <c r="EW107" s="357"/>
      <c r="EX107" s="357"/>
      <c r="EY107" s="357"/>
      <c r="EZ107" s="357"/>
      <c r="FA107" s="357"/>
      <c r="FB107" s="357"/>
      <c r="FC107" s="357"/>
      <c r="FD107" s="357"/>
      <c r="FE107" s="357"/>
    </row>
    <row r="108" s="360" customFormat="1" spans="1:8">
      <c r="A108" s="508" t="s">
        <v>181</v>
      </c>
      <c r="B108" s="508" t="s">
        <v>339</v>
      </c>
      <c r="C108" s="509" t="s">
        <v>366</v>
      </c>
      <c r="D108" s="510"/>
      <c r="E108" s="510"/>
      <c r="F108" s="510"/>
      <c r="G108" s="510"/>
      <c r="H108" s="511"/>
    </row>
    <row r="109" s="362" customFormat="1" ht="30" spans="1:161">
      <c r="A109" s="512"/>
      <c r="B109" s="512"/>
      <c r="C109" s="186" t="s">
        <v>346</v>
      </c>
      <c r="D109" s="186" t="s">
        <v>341</v>
      </c>
      <c r="E109" s="513" t="s">
        <v>342</v>
      </c>
      <c r="F109" s="513" t="s">
        <v>57</v>
      </c>
      <c r="G109" s="513" t="s">
        <v>172</v>
      </c>
      <c r="H109" s="513" t="s">
        <v>367</v>
      </c>
      <c r="I109" s="360"/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  <c r="AL109" s="360"/>
      <c r="AM109" s="360"/>
      <c r="AN109" s="360"/>
      <c r="AO109" s="360"/>
      <c r="AP109" s="360"/>
      <c r="AQ109" s="360"/>
      <c r="AR109" s="360"/>
      <c r="AS109" s="360"/>
      <c r="AT109" s="360"/>
      <c r="AU109" s="360"/>
      <c r="AV109" s="360"/>
      <c r="AW109" s="360"/>
      <c r="AX109" s="360"/>
      <c r="AY109" s="360"/>
      <c r="AZ109" s="360"/>
      <c r="BA109" s="360"/>
      <c r="BB109" s="360"/>
      <c r="BC109" s="360"/>
      <c r="BD109" s="360"/>
      <c r="BE109" s="360"/>
      <c r="BF109" s="360"/>
      <c r="BG109" s="360"/>
      <c r="BH109" s="360"/>
      <c r="BI109" s="360"/>
      <c r="BJ109" s="360"/>
      <c r="BK109" s="360"/>
      <c r="BL109" s="360"/>
      <c r="BM109" s="360"/>
      <c r="BN109" s="360"/>
      <c r="BO109" s="360"/>
      <c r="BP109" s="360"/>
      <c r="BQ109" s="360"/>
      <c r="BR109" s="360"/>
      <c r="BS109" s="360"/>
      <c r="BT109" s="360"/>
      <c r="BU109" s="360"/>
      <c r="BV109" s="360"/>
      <c r="BW109" s="360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0"/>
      <c r="CW109" s="360"/>
      <c r="CX109" s="360"/>
      <c r="CY109" s="360"/>
      <c r="CZ109" s="360"/>
      <c r="DA109" s="360"/>
      <c r="DB109" s="360"/>
      <c r="DC109" s="360"/>
      <c r="DD109" s="360"/>
      <c r="DE109" s="360"/>
      <c r="DF109" s="360"/>
      <c r="DG109" s="360"/>
      <c r="DH109" s="360"/>
      <c r="DI109" s="360"/>
      <c r="DJ109" s="360"/>
      <c r="DK109" s="360"/>
      <c r="DL109" s="360"/>
      <c r="DM109" s="360"/>
      <c r="DN109" s="360"/>
      <c r="DO109" s="360"/>
      <c r="DP109" s="360"/>
      <c r="DQ109" s="360"/>
      <c r="DR109" s="360"/>
      <c r="DS109" s="360"/>
      <c r="DT109" s="360"/>
      <c r="DU109" s="360"/>
      <c r="DV109" s="360"/>
      <c r="DW109" s="360"/>
      <c r="DX109" s="360"/>
      <c r="DY109" s="360"/>
      <c r="DZ109" s="360"/>
      <c r="EA109" s="360"/>
      <c r="EB109" s="360"/>
      <c r="EC109" s="360"/>
      <c r="ED109" s="360"/>
      <c r="EE109" s="360"/>
      <c r="EF109" s="360"/>
      <c r="EG109" s="360"/>
      <c r="EH109" s="360"/>
      <c r="EI109" s="360"/>
      <c r="EJ109" s="360"/>
      <c r="EK109" s="360"/>
      <c r="EL109" s="360"/>
      <c r="EM109" s="360"/>
      <c r="EN109" s="360"/>
      <c r="EO109" s="360"/>
      <c r="EP109" s="360"/>
      <c r="EQ109" s="360"/>
      <c r="ER109" s="360"/>
      <c r="ES109" s="360"/>
      <c r="ET109" s="360"/>
      <c r="EU109" s="360"/>
      <c r="EV109" s="360"/>
      <c r="EW109" s="360"/>
      <c r="EX109" s="360"/>
      <c r="EY109" s="360"/>
      <c r="EZ109" s="360"/>
      <c r="FA109" s="360"/>
      <c r="FB109" s="360"/>
      <c r="FC109" s="360"/>
      <c r="FD109" s="360"/>
      <c r="FE109" s="360"/>
    </row>
    <row r="110" spans="1:161">
      <c r="A110" s="514">
        <v>1</v>
      </c>
      <c r="B110" s="514">
        <v>2</v>
      </c>
      <c r="C110" s="514">
        <v>3</v>
      </c>
      <c r="D110" s="514">
        <v>4</v>
      </c>
      <c r="E110" s="514">
        <v>5</v>
      </c>
      <c r="F110" s="514">
        <v>6</v>
      </c>
      <c r="G110" s="514">
        <v>7</v>
      </c>
      <c r="H110" s="514">
        <v>9</v>
      </c>
      <c r="I110" s="524"/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  <c r="Z110" s="362"/>
      <c r="AA110" s="362"/>
      <c r="AB110" s="362"/>
      <c r="AC110" s="362"/>
      <c r="AD110" s="362"/>
      <c r="AE110" s="362"/>
      <c r="AF110" s="362"/>
      <c r="AG110" s="362"/>
      <c r="AH110" s="362"/>
      <c r="AI110" s="362"/>
      <c r="AJ110" s="362"/>
      <c r="AK110" s="362"/>
      <c r="AL110" s="362"/>
      <c r="AM110" s="362"/>
      <c r="AN110" s="362"/>
      <c r="AO110" s="362"/>
      <c r="AP110" s="362"/>
      <c r="AQ110" s="362"/>
      <c r="AR110" s="362"/>
      <c r="AS110" s="362"/>
      <c r="AT110" s="362"/>
      <c r="AU110" s="362"/>
      <c r="AV110" s="362"/>
      <c r="AW110" s="362"/>
      <c r="AX110" s="362"/>
      <c r="AY110" s="362"/>
      <c r="AZ110" s="362"/>
      <c r="BA110" s="362"/>
      <c r="BB110" s="362"/>
      <c r="BC110" s="362"/>
      <c r="BD110" s="362"/>
      <c r="BE110" s="362"/>
      <c r="BF110" s="362"/>
      <c r="BG110" s="362"/>
      <c r="BH110" s="362"/>
      <c r="BI110" s="362"/>
      <c r="BJ110" s="362"/>
      <c r="BK110" s="362"/>
      <c r="BL110" s="362"/>
      <c r="BM110" s="362"/>
      <c r="BN110" s="362"/>
      <c r="BO110" s="362"/>
      <c r="BP110" s="362"/>
      <c r="BQ110" s="362"/>
      <c r="BR110" s="362"/>
      <c r="BS110" s="362"/>
      <c r="BT110" s="362"/>
      <c r="BU110" s="362"/>
      <c r="BV110" s="362"/>
      <c r="BW110" s="362"/>
      <c r="BX110" s="362"/>
      <c r="BY110" s="362"/>
      <c r="BZ110" s="362"/>
      <c r="CA110" s="362"/>
      <c r="CB110" s="362"/>
      <c r="CC110" s="362"/>
      <c r="CD110" s="362"/>
      <c r="CE110" s="362"/>
      <c r="CF110" s="362"/>
      <c r="CG110" s="362"/>
      <c r="CH110" s="362"/>
      <c r="CI110" s="362"/>
      <c r="CJ110" s="362"/>
      <c r="CK110" s="362"/>
      <c r="CL110" s="362"/>
      <c r="CM110" s="362"/>
      <c r="CN110" s="362"/>
      <c r="CO110" s="362"/>
      <c r="CP110" s="362"/>
      <c r="CQ110" s="362"/>
      <c r="CR110" s="362"/>
      <c r="CS110" s="362"/>
      <c r="CT110" s="362"/>
      <c r="CU110" s="362"/>
      <c r="CV110" s="362"/>
      <c r="CW110" s="362"/>
      <c r="CX110" s="362"/>
      <c r="CY110" s="362"/>
      <c r="CZ110" s="362"/>
      <c r="DA110" s="362"/>
      <c r="DB110" s="362"/>
      <c r="DC110" s="362"/>
      <c r="DD110" s="362"/>
      <c r="DE110" s="362"/>
      <c r="DF110" s="362"/>
      <c r="DG110" s="362"/>
      <c r="DH110" s="362"/>
      <c r="DI110" s="362"/>
      <c r="DJ110" s="362"/>
      <c r="DK110" s="362"/>
      <c r="DL110" s="362"/>
      <c r="DM110" s="362"/>
      <c r="DN110" s="362"/>
      <c r="DO110" s="362"/>
      <c r="DP110" s="362"/>
      <c r="DQ110" s="362"/>
      <c r="DR110" s="362"/>
      <c r="DS110" s="362"/>
      <c r="DT110" s="362"/>
      <c r="DU110" s="362"/>
      <c r="DV110" s="362"/>
      <c r="DW110" s="362"/>
      <c r="DX110" s="362"/>
      <c r="DY110" s="362"/>
      <c r="DZ110" s="362"/>
      <c r="EA110" s="362"/>
      <c r="EB110" s="362"/>
      <c r="EC110" s="362"/>
      <c r="ED110" s="362"/>
      <c r="EE110" s="362"/>
      <c r="EF110" s="362"/>
      <c r="EG110" s="362"/>
      <c r="EH110" s="362"/>
      <c r="EI110" s="362"/>
      <c r="EJ110" s="362"/>
      <c r="EK110" s="362"/>
      <c r="EL110" s="362"/>
      <c r="EM110" s="362"/>
      <c r="EN110" s="362"/>
      <c r="EO110" s="362"/>
      <c r="EP110" s="362"/>
      <c r="EQ110" s="362"/>
      <c r="ER110" s="362"/>
      <c r="ES110" s="362"/>
      <c r="ET110" s="362"/>
      <c r="EU110" s="362"/>
      <c r="EV110" s="362"/>
      <c r="EW110" s="362"/>
      <c r="EX110" s="362"/>
      <c r="EY110" s="362"/>
      <c r="EZ110" s="362"/>
      <c r="FA110" s="362"/>
      <c r="FB110" s="362"/>
      <c r="FC110" s="362"/>
      <c r="FD110" s="362"/>
      <c r="FE110" s="362"/>
    </row>
    <row r="111" spans="1:10">
      <c r="A111" s="377">
        <v>1</v>
      </c>
      <c r="B111" s="380" t="s">
        <v>310</v>
      </c>
      <c r="C111" s="522">
        <f>C77</f>
        <v>88000000</v>
      </c>
      <c r="D111" s="516">
        <f>F77</f>
        <v>30000000</v>
      </c>
      <c r="E111" s="516">
        <v>12000000</v>
      </c>
      <c r="F111" s="516">
        <f>SUM(D111:E111)</f>
        <v>42000000</v>
      </c>
      <c r="G111" s="516">
        <f>C111-F111</f>
        <v>46000000</v>
      </c>
      <c r="H111" s="518">
        <v>52</v>
      </c>
      <c r="J111" s="525">
        <f t="shared" ref="J111:J127" si="17">J77+H111</f>
        <v>302</v>
      </c>
    </row>
    <row r="112" spans="1:10">
      <c r="A112" s="377">
        <f t="shared" ref="A112:A127" si="18">1+A111</f>
        <v>2</v>
      </c>
      <c r="B112" s="380" t="s">
        <v>311</v>
      </c>
      <c r="C112" s="522">
        <f t="shared" ref="C112:C128" si="19">C78</f>
        <v>45600000</v>
      </c>
      <c r="D112" s="516">
        <f t="shared" ref="D112:D128" si="20">F78</f>
        <v>34500000</v>
      </c>
      <c r="E112" s="516">
        <v>3200000</v>
      </c>
      <c r="F112" s="516">
        <f t="shared" ref="F112:F128" si="21">SUM(D112:E112)</f>
        <v>37700000</v>
      </c>
      <c r="G112" s="516">
        <f t="shared" ref="G112:G128" si="22">C112-F112</f>
        <v>7900000</v>
      </c>
      <c r="H112" s="518">
        <v>32</v>
      </c>
      <c r="J112" s="525">
        <f t="shared" si="17"/>
        <v>377</v>
      </c>
    </row>
    <row r="113" spans="1:10">
      <c r="A113" s="377">
        <f t="shared" si="18"/>
        <v>3</v>
      </c>
      <c r="B113" s="380" t="s">
        <v>312</v>
      </c>
      <c r="C113" s="522">
        <f t="shared" si="19"/>
        <v>72000000</v>
      </c>
      <c r="D113" s="516">
        <f t="shared" si="20"/>
        <v>20600000</v>
      </c>
      <c r="E113" s="516">
        <v>6500000</v>
      </c>
      <c r="F113" s="516">
        <f t="shared" si="21"/>
        <v>27100000</v>
      </c>
      <c r="G113" s="516">
        <f t="shared" si="22"/>
        <v>44900000</v>
      </c>
      <c r="H113" s="518">
        <v>65</v>
      </c>
      <c r="J113" s="525">
        <f t="shared" si="17"/>
        <v>991</v>
      </c>
    </row>
    <row r="114" spans="1:10">
      <c r="A114" s="377">
        <f t="shared" si="18"/>
        <v>4</v>
      </c>
      <c r="B114" s="380" t="s">
        <v>313</v>
      </c>
      <c r="C114" s="522">
        <f t="shared" si="19"/>
        <v>72000000</v>
      </c>
      <c r="D114" s="516">
        <f t="shared" si="20"/>
        <v>33500000</v>
      </c>
      <c r="E114" s="516">
        <v>11800000</v>
      </c>
      <c r="F114" s="516">
        <f t="shared" si="21"/>
        <v>45300000</v>
      </c>
      <c r="G114" s="516">
        <f t="shared" si="22"/>
        <v>26700000</v>
      </c>
      <c r="H114" s="518">
        <v>453</v>
      </c>
      <c r="J114" s="525">
        <f t="shared" si="17"/>
        <v>788</v>
      </c>
    </row>
    <row r="115" spans="1:10">
      <c r="A115" s="377">
        <f t="shared" si="18"/>
        <v>5</v>
      </c>
      <c r="B115" s="380" t="s">
        <v>314</v>
      </c>
      <c r="C115" s="522">
        <f t="shared" si="19"/>
        <v>31350000</v>
      </c>
      <c r="D115" s="516">
        <f t="shared" si="20"/>
        <v>7315000</v>
      </c>
      <c r="E115" s="516">
        <v>2821500</v>
      </c>
      <c r="F115" s="516">
        <f t="shared" si="21"/>
        <v>10136500</v>
      </c>
      <c r="G115" s="516">
        <f t="shared" si="22"/>
        <v>21213500</v>
      </c>
      <c r="H115" s="518">
        <v>27</v>
      </c>
      <c r="J115" s="525">
        <f t="shared" si="17"/>
        <v>97</v>
      </c>
    </row>
    <row r="116" spans="1:10">
      <c r="A116" s="377">
        <f t="shared" si="18"/>
        <v>6</v>
      </c>
      <c r="B116" s="380" t="s">
        <v>315</v>
      </c>
      <c r="C116" s="522">
        <f t="shared" si="19"/>
        <v>30000000</v>
      </c>
      <c r="D116" s="516">
        <f t="shared" si="20"/>
        <v>4800000</v>
      </c>
      <c r="E116" s="516">
        <v>1400000</v>
      </c>
      <c r="F116" s="516">
        <f t="shared" si="21"/>
        <v>6200000</v>
      </c>
      <c r="G116" s="516">
        <f t="shared" si="22"/>
        <v>23800000</v>
      </c>
      <c r="H116" s="518">
        <v>14</v>
      </c>
      <c r="J116" s="525">
        <f t="shared" si="17"/>
        <v>79</v>
      </c>
    </row>
    <row r="117" spans="1:10">
      <c r="A117" s="377">
        <f t="shared" si="18"/>
        <v>7</v>
      </c>
      <c r="B117" s="380" t="s">
        <v>316</v>
      </c>
      <c r="C117" s="522">
        <f t="shared" si="19"/>
        <v>72000000</v>
      </c>
      <c r="D117" s="516">
        <f t="shared" si="20"/>
        <v>21200000</v>
      </c>
      <c r="E117" s="516">
        <v>12000000</v>
      </c>
      <c r="F117" s="516">
        <f t="shared" si="21"/>
        <v>33200000</v>
      </c>
      <c r="G117" s="516">
        <f t="shared" si="22"/>
        <v>38800000</v>
      </c>
      <c r="H117" s="518">
        <v>120</v>
      </c>
      <c r="J117" s="525">
        <f t="shared" si="17"/>
        <v>332</v>
      </c>
    </row>
    <row r="118" spans="1:10">
      <c r="A118" s="377">
        <f t="shared" si="18"/>
        <v>8</v>
      </c>
      <c r="B118" s="380" t="s">
        <v>317</v>
      </c>
      <c r="C118" s="522">
        <f t="shared" si="19"/>
        <v>80000000</v>
      </c>
      <c r="D118" s="516">
        <f t="shared" si="20"/>
        <v>29800000</v>
      </c>
      <c r="E118" s="516">
        <v>0</v>
      </c>
      <c r="F118" s="516">
        <f t="shared" si="21"/>
        <v>29800000</v>
      </c>
      <c r="G118" s="516">
        <f t="shared" si="22"/>
        <v>50200000</v>
      </c>
      <c r="H118" s="518">
        <v>26</v>
      </c>
      <c r="J118" s="525">
        <f t="shared" si="17"/>
        <v>238</v>
      </c>
    </row>
    <row r="119" spans="1:10">
      <c r="A119" s="377">
        <f t="shared" si="18"/>
        <v>9</v>
      </c>
      <c r="B119" s="380" t="s">
        <v>318</v>
      </c>
      <c r="C119" s="522">
        <f t="shared" si="19"/>
        <v>40000000</v>
      </c>
      <c r="D119" s="516">
        <f t="shared" si="20"/>
        <v>7400000</v>
      </c>
      <c r="E119" s="516">
        <v>4000000</v>
      </c>
      <c r="F119" s="516">
        <f t="shared" si="21"/>
        <v>11400000</v>
      </c>
      <c r="G119" s="516">
        <f t="shared" si="22"/>
        <v>28600000</v>
      </c>
      <c r="H119" s="518">
        <v>40</v>
      </c>
      <c r="J119" s="525">
        <f t="shared" si="17"/>
        <v>114</v>
      </c>
    </row>
    <row r="120" spans="1:10">
      <c r="A120" s="377">
        <f t="shared" si="18"/>
        <v>10</v>
      </c>
      <c r="B120" s="380" t="s">
        <v>319</v>
      </c>
      <c r="C120" s="522">
        <f t="shared" si="19"/>
        <v>55600000</v>
      </c>
      <c r="D120" s="516">
        <f t="shared" si="20"/>
        <v>7100000</v>
      </c>
      <c r="E120" s="516">
        <v>4900000</v>
      </c>
      <c r="F120" s="516">
        <f t="shared" si="21"/>
        <v>12000000</v>
      </c>
      <c r="G120" s="516">
        <f t="shared" si="22"/>
        <v>43600000</v>
      </c>
      <c r="H120" s="518">
        <v>22</v>
      </c>
      <c r="J120" s="525">
        <f t="shared" si="17"/>
        <v>120</v>
      </c>
    </row>
    <row r="121" spans="1:10">
      <c r="A121" s="377">
        <f t="shared" si="18"/>
        <v>11</v>
      </c>
      <c r="B121" s="380" t="s">
        <v>320</v>
      </c>
      <c r="C121" s="522">
        <f t="shared" si="19"/>
        <v>70000000</v>
      </c>
      <c r="D121" s="516">
        <f t="shared" si="20"/>
        <v>17200000</v>
      </c>
      <c r="E121" s="516">
        <v>7100000</v>
      </c>
      <c r="F121" s="516">
        <f t="shared" si="21"/>
        <v>24300000</v>
      </c>
      <c r="G121" s="516">
        <f t="shared" si="22"/>
        <v>45700000</v>
      </c>
      <c r="H121" s="518">
        <v>71</v>
      </c>
      <c r="J121" s="525">
        <f t="shared" si="17"/>
        <v>257</v>
      </c>
    </row>
    <row r="122" spans="1:10">
      <c r="A122" s="377">
        <f t="shared" si="18"/>
        <v>12</v>
      </c>
      <c r="B122" s="380" t="s">
        <v>321</v>
      </c>
      <c r="C122" s="522">
        <f t="shared" si="19"/>
        <v>46200000</v>
      </c>
      <c r="D122" s="516">
        <f t="shared" si="20"/>
        <v>5700000</v>
      </c>
      <c r="E122" s="516">
        <v>2400000</v>
      </c>
      <c r="F122" s="516">
        <f t="shared" si="21"/>
        <v>8100000</v>
      </c>
      <c r="G122" s="516">
        <f t="shared" si="22"/>
        <v>38100000</v>
      </c>
      <c r="H122" s="518">
        <v>81</v>
      </c>
      <c r="J122" s="525">
        <f t="shared" si="17"/>
        <v>138</v>
      </c>
    </row>
    <row r="123" s="507" customFormat="1" spans="1:161">
      <c r="A123" s="377">
        <f t="shared" si="18"/>
        <v>13</v>
      </c>
      <c r="B123" s="380" t="s">
        <v>322</v>
      </c>
      <c r="C123" s="522">
        <f t="shared" si="19"/>
        <v>30000000</v>
      </c>
      <c r="D123" s="516">
        <f t="shared" si="20"/>
        <v>10300000</v>
      </c>
      <c r="E123" s="516">
        <v>5100000</v>
      </c>
      <c r="F123" s="516">
        <f t="shared" si="21"/>
        <v>15400000</v>
      </c>
      <c r="G123" s="516">
        <f t="shared" si="22"/>
        <v>14600000</v>
      </c>
      <c r="H123" s="518">
        <v>51</v>
      </c>
      <c r="I123" s="357"/>
      <c r="J123" s="525">
        <f t="shared" si="17"/>
        <v>154</v>
      </c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7"/>
      <c r="AT123" s="357"/>
      <c r="AU123" s="357"/>
      <c r="AV123" s="357"/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  <c r="BR123" s="357"/>
      <c r="BS123" s="357"/>
      <c r="BT123" s="357"/>
      <c r="BU123" s="357"/>
      <c r="BV123" s="357"/>
      <c r="BW123" s="357"/>
      <c r="BX123" s="357"/>
      <c r="BY123" s="357"/>
      <c r="BZ123" s="357"/>
      <c r="CA123" s="357"/>
      <c r="CB123" s="357"/>
      <c r="CC123" s="357"/>
      <c r="CD123" s="357"/>
      <c r="CE123" s="357"/>
      <c r="CF123" s="357"/>
      <c r="CG123" s="357"/>
      <c r="CH123" s="357"/>
      <c r="CI123" s="357"/>
      <c r="CJ123" s="357"/>
      <c r="CK123" s="357"/>
      <c r="CL123" s="357"/>
      <c r="CM123" s="357"/>
      <c r="CN123" s="357"/>
      <c r="CO123" s="357"/>
      <c r="CP123" s="357"/>
      <c r="CQ123" s="357"/>
      <c r="CR123" s="357"/>
      <c r="CS123" s="357"/>
      <c r="CT123" s="357"/>
      <c r="CU123" s="357"/>
      <c r="CV123" s="357"/>
      <c r="CW123" s="357"/>
      <c r="CX123" s="357"/>
      <c r="CY123" s="357"/>
      <c r="CZ123" s="357"/>
      <c r="DA123" s="357"/>
      <c r="DB123" s="357"/>
      <c r="DC123" s="357"/>
      <c r="DD123" s="357"/>
      <c r="DE123" s="357"/>
      <c r="DF123" s="357"/>
      <c r="DG123" s="357"/>
      <c r="DH123" s="357"/>
      <c r="DI123" s="357"/>
      <c r="DJ123" s="357"/>
      <c r="DK123" s="357"/>
      <c r="DL123" s="357"/>
      <c r="DM123" s="357"/>
      <c r="DN123" s="357"/>
      <c r="DO123" s="357"/>
      <c r="DP123" s="357"/>
      <c r="DQ123" s="357"/>
      <c r="DR123" s="357"/>
      <c r="DS123" s="357"/>
      <c r="DT123" s="357"/>
      <c r="DU123" s="357"/>
      <c r="DV123" s="357"/>
      <c r="DW123" s="357"/>
      <c r="DX123" s="357"/>
      <c r="DY123" s="357"/>
      <c r="DZ123" s="357"/>
      <c r="EA123" s="357"/>
      <c r="EB123" s="357"/>
      <c r="EC123" s="357"/>
      <c r="ED123" s="357"/>
      <c r="EE123" s="357"/>
      <c r="EF123" s="357"/>
      <c r="EG123" s="357"/>
      <c r="EH123" s="357"/>
      <c r="EI123" s="357"/>
      <c r="EJ123" s="357"/>
      <c r="EK123" s="357"/>
      <c r="EL123" s="357"/>
      <c r="EM123" s="357"/>
      <c r="EN123" s="357"/>
      <c r="EO123" s="357"/>
      <c r="EP123" s="357"/>
      <c r="EQ123" s="357"/>
      <c r="ER123" s="357"/>
      <c r="ES123" s="357"/>
      <c r="ET123" s="357"/>
      <c r="EU123" s="357"/>
      <c r="EV123" s="357"/>
      <c r="EW123" s="357"/>
      <c r="EX123" s="357"/>
      <c r="EY123" s="357"/>
      <c r="EZ123" s="357"/>
      <c r="FA123" s="357"/>
      <c r="FB123" s="357"/>
      <c r="FC123" s="357"/>
      <c r="FD123" s="357"/>
      <c r="FE123" s="357"/>
    </row>
    <row r="124" spans="1:161">
      <c r="A124" s="519">
        <f t="shared" si="18"/>
        <v>14</v>
      </c>
      <c r="B124" s="193" t="s">
        <v>345</v>
      </c>
      <c r="C124" s="522">
        <f t="shared" si="19"/>
        <v>108000000</v>
      </c>
      <c r="D124" s="516">
        <f t="shared" si="20"/>
        <v>0</v>
      </c>
      <c r="E124" s="516">
        <v>14899286</v>
      </c>
      <c r="F124" s="516">
        <f t="shared" si="21"/>
        <v>14899286</v>
      </c>
      <c r="G124" s="516">
        <f t="shared" si="22"/>
        <v>93100714</v>
      </c>
      <c r="H124" s="518">
        <v>152</v>
      </c>
      <c r="I124" s="507"/>
      <c r="J124" s="525">
        <f t="shared" si="17"/>
        <v>152</v>
      </c>
      <c r="K124" s="507"/>
      <c r="L124" s="507"/>
      <c r="M124" s="507"/>
      <c r="N124" s="507"/>
      <c r="O124" s="507"/>
      <c r="P124" s="507"/>
      <c r="Q124" s="507"/>
      <c r="R124" s="507"/>
      <c r="S124" s="507"/>
      <c r="T124" s="507"/>
      <c r="U124" s="507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  <c r="AT124" s="507"/>
      <c r="AU124" s="507"/>
      <c r="AV124" s="507"/>
      <c r="AW124" s="507"/>
      <c r="AX124" s="507"/>
      <c r="AY124" s="507"/>
      <c r="AZ124" s="507"/>
      <c r="BA124" s="507"/>
      <c r="BB124" s="507"/>
      <c r="BC124" s="507"/>
      <c r="BD124" s="507"/>
      <c r="BE124" s="507"/>
      <c r="BF124" s="507"/>
      <c r="BG124" s="507"/>
      <c r="BH124" s="507"/>
      <c r="BI124" s="507"/>
      <c r="BJ124" s="507"/>
      <c r="BK124" s="507"/>
      <c r="BL124" s="507"/>
      <c r="BM124" s="507"/>
      <c r="BN124" s="507"/>
      <c r="BO124" s="507"/>
      <c r="BP124" s="507"/>
      <c r="BQ124" s="507"/>
      <c r="BR124" s="507"/>
      <c r="BS124" s="507"/>
      <c r="BT124" s="507"/>
      <c r="BU124" s="507"/>
      <c r="BV124" s="507"/>
      <c r="BW124" s="507"/>
      <c r="BX124" s="507"/>
      <c r="BY124" s="507"/>
      <c r="BZ124" s="507"/>
      <c r="CA124" s="507"/>
      <c r="CB124" s="507"/>
      <c r="CC124" s="507"/>
      <c r="CD124" s="507"/>
      <c r="CE124" s="507"/>
      <c r="CF124" s="507"/>
      <c r="CG124" s="507"/>
      <c r="CH124" s="507"/>
      <c r="CI124" s="507"/>
      <c r="CJ124" s="507"/>
      <c r="CK124" s="507"/>
      <c r="CL124" s="507"/>
      <c r="CM124" s="507"/>
      <c r="CN124" s="507"/>
      <c r="CO124" s="507"/>
      <c r="CP124" s="507"/>
      <c r="CQ124" s="507"/>
      <c r="CR124" s="507"/>
      <c r="CS124" s="507"/>
      <c r="CT124" s="507"/>
      <c r="CU124" s="507"/>
      <c r="CV124" s="507"/>
      <c r="CW124" s="507"/>
      <c r="CX124" s="507"/>
      <c r="CY124" s="507"/>
      <c r="CZ124" s="507"/>
      <c r="DA124" s="507"/>
      <c r="DB124" s="507"/>
      <c r="DC124" s="507"/>
      <c r="DD124" s="507"/>
      <c r="DE124" s="507"/>
      <c r="DF124" s="507"/>
      <c r="DG124" s="507"/>
      <c r="DH124" s="507"/>
      <c r="DI124" s="507"/>
      <c r="DJ124" s="507"/>
      <c r="DK124" s="507"/>
      <c r="DL124" s="507"/>
      <c r="DM124" s="507"/>
      <c r="DN124" s="507"/>
      <c r="DO124" s="507"/>
      <c r="DP124" s="507"/>
      <c r="DQ124" s="507"/>
      <c r="DR124" s="507"/>
      <c r="DS124" s="507"/>
      <c r="DT124" s="507"/>
      <c r="DU124" s="507"/>
      <c r="DV124" s="507"/>
      <c r="DW124" s="507"/>
      <c r="DX124" s="507"/>
      <c r="DY124" s="507"/>
      <c r="DZ124" s="507"/>
      <c r="EA124" s="507"/>
      <c r="EB124" s="507"/>
      <c r="EC124" s="507"/>
      <c r="ED124" s="507"/>
      <c r="EE124" s="507"/>
      <c r="EF124" s="507"/>
      <c r="EG124" s="507"/>
      <c r="EH124" s="507"/>
      <c r="EI124" s="507"/>
      <c r="EJ124" s="507"/>
      <c r="EK124" s="507"/>
      <c r="EL124" s="507"/>
      <c r="EM124" s="507"/>
      <c r="EN124" s="507"/>
      <c r="EO124" s="507"/>
      <c r="EP124" s="507"/>
      <c r="EQ124" s="507"/>
      <c r="ER124" s="507"/>
      <c r="ES124" s="507"/>
      <c r="ET124" s="507"/>
      <c r="EU124" s="507"/>
      <c r="EV124" s="507"/>
      <c r="EW124" s="507"/>
      <c r="EX124" s="507"/>
      <c r="EY124" s="507"/>
      <c r="EZ124" s="507"/>
      <c r="FA124" s="507"/>
      <c r="FB124" s="507"/>
      <c r="FC124" s="507"/>
      <c r="FD124" s="507"/>
      <c r="FE124" s="507"/>
    </row>
    <row r="125" spans="1:10">
      <c r="A125" s="377">
        <f t="shared" si="18"/>
        <v>15</v>
      </c>
      <c r="B125" s="416" t="s">
        <v>330</v>
      </c>
      <c r="C125" s="522">
        <f t="shared" si="19"/>
        <v>72000000</v>
      </c>
      <c r="D125" s="516">
        <f t="shared" si="20"/>
        <v>18000000</v>
      </c>
      <c r="E125" s="516">
        <v>10500000</v>
      </c>
      <c r="F125" s="516">
        <f t="shared" si="21"/>
        <v>28500000</v>
      </c>
      <c r="G125" s="516">
        <f t="shared" si="22"/>
        <v>43500000</v>
      </c>
      <c r="H125" s="518">
        <v>105</v>
      </c>
      <c r="J125" s="525">
        <f t="shared" si="17"/>
        <v>285</v>
      </c>
    </row>
    <row r="126" spans="1:10">
      <c r="A126" s="377">
        <f t="shared" si="18"/>
        <v>16</v>
      </c>
      <c r="B126" s="380" t="s">
        <v>325</v>
      </c>
      <c r="C126" s="522">
        <f t="shared" si="19"/>
        <v>70000000</v>
      </c>
      <c r="D126" s="516">
        <f t="shared" si="20"/>
        <v>11000000</v>
      </c>
      <c r="E126" s="516">
        <v>6400000</v>
      </c>
      <c r="F126" s="516">
        <f t="shared" si="21"/>
        <v>17400000</v>
      </c>
      <c r="G126" s="516">
        <f t="shared" si="22"/>
        <v>52600000</v>
      </c>
      <c r="H126" s="518">
        <v>64</v>
      </c>
      <c r="J126" s="525">
        <f t="shared" si="17"/>
        <v>174</v>
      </c>
    </row>
    <row r="127" spans="1:12">
      <c r="A127" s="377">
        <f t="shared" si="18"/>
        <v>17</v>
      </c>
      <c r="B127" s="380" t="s">
        <v>326</v>
      </c>
      <c r="C127" s="522">
        <f t="shared" si="19"/>
        <v>72000000</v>
      </c>
      <c r="D127" s="516">
        <f t="shared" si="20"/>
        <v>23500000</v>
      </c>
      <c r="E127" s="516">
        <v>15000000</v>
      </c>
      <c r="F127" s="516">
        <f t="shared" si="21"/>
        <v>38500000</v>
      </c>
      <c r="G127" s="516">
        <f t="shared" si="22"/>
        <v>33500000</v>
      </c>
      <c r="H127" s="518">
        <v>150</v>
      </c>
      <c r="J127" s="525">
        <f t="shared" si="17"/>
        <v>385</v>
      </c>
      <c r="L127" s="172"/>
    </row>
    <row r="128" spans="1:12">
      <c r="A128" s="377">
        <v>18</v>
      </c>
      <c r="B128" s="416" t="s">
        <v>327</v>
      </c>
      <c r="C128" s="522">
        <f t="shared" si="19"/>
        <v>36000000</v>
      </c>
      <c r="D128" s="516">
        <f t="shared" si="20"/>
        <v>5200000</v>
      </c>
      <c r="E128" s="516">
        <v>3500000</v>
      </c>
      <c r="F128" s="516">
        <f t="shared" si="21"/>
        <v>8700000</v>
      </c>
      <c r="G128" s="516">
        <f t="shared" si="22"/>
        <v>27300000</v>
      </c>
      <c r="H128" s="518">
        <v>35</v>
      </c>
      <c r="J128" s="525"/>
      <c r="L128" s="172"/>
    </row>
    <row r="129" ht="16.5" customHeight="1" spans="1:8">
      <c r="A129" s="520" t="s">
        <v>57</v>
      </c>
      <c r="B129" s="520"/>
      <c r="C129" s="516">
        <f t="shared" ref="C129:H129" si="23">SUM(C111:C128)</f>
        <v>1090750000</v>
      </c>
      <c r="D129" s="516">
        <f t="shared" si="23"/>
        <v>287115000</v>
      </c>
      <c r="E129" s="516">
        <f t="shared" si="23"/>
        <v>123520786</v>
      </c>
      <c r="F129" s="516">
        <f t="shared" si="23"/>
        <v>410635786</v>
      </c>
      <c r="G129" s="516">
        <f t="shared" si="23"/>
        <v>680114214</v>
      </c>
      <c r="H129" s="521">
        <f t="shared" si="23"/>
        <v>1560</v>
      </c>
    </row>
    <row r="131" spans="2:6">
      <c r="B131" s="357" t="str">
        <f>RK8b!B129</f>
        <v>Mengetahui :</v>
      </c>
      <c r="F131" s="172" t="s">
        <v>79</v>
      </c>
    </row>
    <row r="132" spans="1:6">
      <c r="A132" s="204"/>
      <c r="B132" s="204" t="str">
        <f>RK8b!B130</f>
        <v>Ketua Pengadilan Tinggi Agama Padang,</v>
      </c>
      <c r="C132" s="204"/>
      <c r="D132" s="204"/>
      <c r="E132" s="204"/>
      <c r="F132" s="204" t="s">
        <v>69</v>
      </c>
    </row>
    <row r="133" spans="1:6">
      <c r="A133" s="204"/>
      <c r="B133" s="204"/>
      <c r="C133" s="204"/>
      <c r="D133" s="204"/>
      <c r="E133" s="204"/>
      <c r="F133" s="204"/>
    </row>
    <row r="134" spans="1:6">
      <c r="A134" s="204"/>
      <c r="B134" s="204"/>
      <c r="C134" s="204"/>
      <c r="D134" s="204"/>
      <c r="E134" s="204"/>
      <c r="F134" s="204"/>
    </row>
    <row r="135" spans="1:6">
      <c r="A135" s="204"/>
      <c r="B135" s="204"/>
      <c r="C135" s="204"/>
      <c r="D135" s="204"/>
      <c r="E135" s="204"/>
      <c r="F135" s="204"/>
    </row>
    <row r="136" spans="1:6">
      <c r="A136" s="204"/>
      <c r="B136" s="204" t="str">
        <f>RK8b!B134</f>
        <v>Dr. Drs. H. PELMIZAR, M.H.I.</v>
      </c>
      <c r="C136" s="204"/>
      <c r="D136" s="204"/>
      <c r="E136" s="204"/>
      <c r="F136" s="425" t="s">
        <v>71</v>
      </c>
    </row>
    <row r="137" spans="1:6">
      <c r="A137" s="204"/>
      <c r="B137" s="204" t="str">
        <f>RK8b!B135</f>
        <v>NIP. 19561112 198103 1 009</v>
      </c>
      <c r="C137" s="204"/>
      <c r="D137" s="204"/>
      <c r="E137" s="204"/>
      <c r="F137" s="425" t="s">
        <v>73</v>
      </c>
    </row>
    <row r="138" ht="15.75" spans="1:8">
      <c r="A138" s="173" t="s">
        <v>364</v>
      </c>
      <c r="B138" s="173"/>
      <c r="C138" s="173"/>
      <c r="D138" s="173"/>
      <c r="E138" s="173"/>
      <c r="F138" s="173"/>
      <c r="G138" s="173"/>
      <c r="H138" s="173"/>
    </row>
    <row r="139" ht="15.75" spans="1:8">
      <c r="A139" s="173" t="str">
        <f>RK8b!A138</f>
        <v>PENGADILAN AGAMA SEWILAYAH PENGADILAN TINGGI AGAMA PADANG</v>
      </c>
      <c r="B139" s="173"/>
      <c r="C139" s="173"/>
      <c r="D139" s="173"/>
      <c r="E139" s="173"/>
      <c r="F139" s="173"/>
      <c r="G139" s="173"/>
      <c r="H139" s="173"/>
    </row>
    <row r="140" ht="15.75" spans="1:8">
      <c r="A140" s="173" t="str">
        <f>RK8b!A139</f>
        <v>BULAN MEI TAHUN 2023</v>
      </c>
      <c r="B140" s="173"/>
      <c r="C140" s="173"/>
      <c r="D140" s="173"/>
      <c r="E140" s="173"/>
      <c r="F140" s="173"/>
      <c r="G140" s="173"/>
      <c r="H140" s="173"/>
    </row>
    <row r="141" s="360" customFormat="1" spans="1:161">
      <c r="A141" s="362"/>
      <c r="B141" s="362"/>
      <c r="C141" s="362"/>
      <c r="D141" s="362"/>
      <c r="E141" s="362"/>
      <c r="F141" s="362"/>
      <c r="G141" s="362"/>
      <c r="H141" s="399" t="s">
        <v>365</v>
      </c>
      <c r="I141" s="357"/>
      <c r="J141" s="357"/>
      <c r="K141" s="357"/>
      <c r="L141" s="357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  <c r="AJ141" s="357"/>
      <c r="AK141" s="357"/>
      <c r="AL141" s="357"/>
      <c r="AM141" s="357"/>
      <c r="AN141" s="357"/>
      <c r="AO141" s="357"/>
      <c r="AP141" s="357"/>
      <c r="AQ141" s="357"/>
      <c r="AR141" s="357"/>
      <c r="AS141" s="357"/>
      <c r="AT141" s="357"/>
      <c r="AU141" s="357"/>
      <c r="AV141" s="357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  <c r="BR141" s="357"/>
      <c r="BS141" s="357"/>
      <c r="BT141" s="357"/>
      <c r="BU141" s="357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57"/>
      <c r="CF141" s="357"/>
      <c r="CG141" s="357"/>
      <c r="CH141" s="357"/>
      <c r="CI141" s="357"/>
      <c r="CJ141" s="357"/>
      <c r="CK141" s="357"/>
      <c r="CL141" s="357"/>
      <c r="CM141" s="357"/>
      <c r="CN141" s="357"/>
      <c r="CO141" s="357"/>
      <c r="CP141" s="357"/>
      <c r="CQ141" s="357"/>
      <c r="CR141" s="357"/>
      <c r="CS141" s="357"/>
      <c r="CT141" s="357"/>
      <c r="CU141" s="357"/>
      <c r="CV141" s="357"/>
      <c r="CW141" s="357"/>
      <c r="CX141" s="357"/>
      <c r="CY141" s="357"/>
      <c r="CZ141" s="357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7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357"/>
      <c r="EQ141" s="357"/>
      <c r="ER141" s="357"/>
      <c r="ES141" s="357"/>
      <c r="ET141" s="357"/>
      <c r="EU141" s="357"/>
      <c r="EV141" s="357"/>
      <c r="EW141" s="357"/>
      <c r="EX141" s="357"/>
      <c r="EY141" s="357"/>
      <c r="EZ141" s="357"/>
      <c r="FA141" s="357"/>
      <c r="FB141" s="357"/>
      <c r="FC141" s="357"/>
      <c r="FD141" s="357"/>
      <c r="FE141" s="357"/>
    </row>
    <row r="142" s="360" customFormat="1" spans="1:8">
      <c r="A142" s="508" t="s">
        <v>181</v>
      </c>
      <c r="B142" s="508" t="s">
        <v>339</v>
      </c>
      <c r="C142" s="509" t="s">
        <v>366</v>
      </c>
      <c r="D142" s="510"/>
      <c r="E142" s="510"/>
      <c r="F142" s="510"/>
      <c r="G142" s="510"/>
      <c r="H142" s="511"/>
    </row>
    <row r="143" s="362" customFormat="1" ht="30" spans="1:161">
      <c r="A143" s="512"/>
      <c r="B143" s="512"/>
      <c r="C143" s="186" t="s">
        <v>346</v>
      </c>
      <c r="D143" s="186" t="s">
        <v>341</v>
      </c>
      <c r="E143" s="513" t="s">
        <v>342</v>
      </c>
      <c r="F143" s="513" t="s">
        <v>57</v>
      </c>
      <c r="G143" s="513" t="s">
        <v>172</v>
      </c>
      <c r="H143" s="513" t="s">
        <v>367</v>
      </c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360"/>
      <c r="AQ143" s="360"/>
      <c r="AR143" s="360"/>
      <c r="AS143" s="360"/>
      <c r="AT143" s="360"/>
      <c r="AU143" s="360"/>
      <c r="AV143" s="360"/>
      <c r="AW143" s="360"/>
      <c r="AX143" s="360"/>
      <c r="AY143" s="360"/>
      <c r="AZ143" s="360"/>
      <c r="BA143" s="360"/>
      <c r="BB143" s="360"/>
      <c r="BC143" s="360"/>
      <c r="BD143" s="360"/>
      <c r="BE143" s="360"/>
      <c r="BF143" s="360"/>
      <c r="BG143" s="360"/>
      <c r="BH143" s="360"/>
      <c r="BI143" s="360"/>
      <c r="BJ143" s="360"/>
      <c r="BK143" s="360"/>
      <c r="BL143" s="360"/>
      <c r="BM143" s="360"/>
      <c r="BN143" s="360"/>
      <c r="BO143" s="360"/>
      <c r="BP143" s="360"/>
      <c r="BQ143" s="360"/>
      <c r="BR143" s="360"/>
      <c r="BS143" s="360"/>
      <c r="BT143" s="360"/>
      <c r="BU143" s="360"/>
      <c r="BV143" s="360"/>
      <c r="BW143" s="360"/>
      <c r="BX143" s="360"/>
      <c r="BY143" s="360"/>
      <c r="BZ143" s="360"/>
      <c r="CA143" s="360"/>
      <c r="CB143" s="360"/>
      <c r="CC143" s="360"/>
      <c r="CD143" s="360"/>
      <c r="CE143" s="360"/>
      <c r="CF143" s="360"/>
      <c r="CG143" s="360"/>
      <c r="CH143" s="360"/>
      <c r="CI143" s="360"/>
      <c r="CJ143" s="360"/>
      <c r="CK143" s="360"/>
      <c r="CL143" s="360"/>
      <c r="CM143" s="360"/>
      <c r="CN143" s="360"/>
      <c r="CO143" s="360"/>
      <c r="CP143" s="360"/>
      <c r="CQ143" s="360"/>
      <c r="CR143" s="360"/>
      <c r="CS143" s="360"/>
      <c r="CT143" s="360"/>
      <c r="CU143" s="360"/>
      <c r="CV143" s="360"/>
      <c r="CW143" s="360"/>
      <c r="CX143" s="360"/>
      <c r="CY143" s="360"/>
      <c r="CZ143" s="360"/>
      <c r="DA143" s="360"/>
      <c r="DB143" s="360"/>
      <c r="DC143" s="360"/>
      <c r="DD143" s="360"/>
      <c r="DE143" s="360"/>
      <c r="DF143" s="360"/>
      <c r="DG143" s="360"/>
      <c r="DH143" s="360"/>
      <c r="DI143" s="360"/>
      <c r="DJ143" s="360"/>
      <c r="DK143" s="360"/>
      <c r="DL143" s="360"/>
      <c r="DM143" s="360"/>
      <c r="DN143" s="360"/>
      <c r="DO143" s="360"/>
      <c r="DP143" s="360"/>
      <c r="DQ143" s="360"/>
      <c r="DR143" s="360"/>
      <c r="DS143" s="360"/>
      <c r="DT143" s="360"/>
      <c r="DU143" s="360"/>
      <c r="DV143" s="360"/>
      <c r="DW143" s="360"/>
      <c r="DX143" s="360"/>
      <c r="DY143" s="360"/>
      <c r="DZ143" s="360"/>
      <c r="EA143" s="360"/>
      <c r="EB143" s="360"/>
      <c r="EC143" s="360"/>
      <c r="ED143" s="360"/>
      <c r="EE143" s="360"/>
      <c r="EF143" s="360"/>
      <c r="EG143" s="360"/>
      <c r="EH143" s="360"/>
      <c r="EI143" s="360"/>
      <c r="EJ143" s="360"/>
      <c r="EK143" s="360"/>
      <c r="EL143" s="360"/>
      <c r="EM143" s="360"/>
      <c r="EN143" s="360"/>
      <c r="EO143" s="360"/>
      <c r="EP143" s="360"/>
      <c r="EQ143" s="360"/>
      <c r="ER143" s="360"/>
      <c r="ES143" s="360"/>
      <c r="ET143" s="360"/>
      <c r="EU143" s="360"/>
      <c r="EV143" s="360"/>
      <c r="EW143" s="360"/>
      <c r="EX143" s="360"/>
      <c r="EY143" s="360"/>
      <c r="EZ143" s="360"/>
      <c r="FA143" s="360"/>
      <c r="FB143" s="360"/>
      <c r="FC143" s="360"/>
      <c r="FD143" s="360"/>
      <c r="FE143" s="360"/>
    </row>
    <row r="144" spans="1:161">
      <c r="A144" s="514">
        <v>1</v>
      </c>
      <c r="B144" s="514">
        <v>2</v>
      </c>
      <c r="C144" s="514">
        <v>3</v>
      </c>
      <c r="D144" s="514">
        <v>4</v>
      </c>
      <c r="E144" s="514">
        <v>5</v>
      </c>
      <c r="F144" s="514">
        <v>6</v>
      </c>
      <c r="G144" s="514">
        <v>7</v>
      </c>
      <c r="H144" s="514">
        <v>9</v>
      </c>
      <c r="I144" s="524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  <c r="Z144" s="362"/>
      <c r="AA144" s="362"/>
      <c r="AB144" s="362"/>
      <c r="AC144" s="362"/>
      <c r="AD144" s="362"/>
      <c r="AE144" s="362"/>
      <c r="AF144" s="362"/>
      <c r="AG144" s="362"/>
      <c r="AH144" s="362"/>
      <c r="AI144" s="362"/>
      <c r="AJ144" s="362"/>
      <c r="AK144" s="362"/>
      <c r="AL144" s="362"/>
      <c r="AM144" s="362"/>
      <c r="AN144" s="362"/>
      <c r="AO144" s="362"/>
      <c r="AP144" s="362"/>
      <c r="AQ144" s="362"/>
      <c r="AR144" s="362"/>
      <c r="AS144" s="362"/>
      <c r="AT144" s="362"/>
      <c r="AU144" s="362"/>
      <c r="AV144" s="362"/>
      <c r="AW144" s="362"/>
      <c r="AX144" s="362"/>
      <c r="AY144" s="362"/>
      <c r="AZ144" s="362"/>
      <c r="BA144" s="362"/>
      <c r="BB144" s="362"/>
      <c r="BC144" s="362"/>
      <c r="BD144" s="362"/>
      <c r="BE144" s="362"/>
      <c r="BF144" s="362"/>
      <c r="BG144" s="362"/>
      <c r="BH144" s="362"/>
      <c r="BI144" s="362"/>
      <c r="BJ144" s="362"/>
      <c r="BK144" s="362"/>
      <c r="BL144" s="362"/>
      <c r="BM144" s="362"/>
      <c r="BN144" s="362"/>
      <c r="BO144" s="362"/>
      <c r="BP144" s="362"/>
      <c r="BQ144" s="362"/>
      <c r="BR144" s="362"/>
      <c r="BS144" s="362"/>
      <c r="BT144" s="362"/>
      <c r="BU144" s="362"/>
      <c r="BV144" s="362"/>
      <c r="BW144" s="362"/>
      <c r="BX144" s="362"/>
      <c r="BY144" s="362"/>
      <c r="BZ144" s="362"/>
      <c r="CA144" s="362"/>
      <c r="CB144" s="362"/>
      <c r="CC144" s="362"/>
      <c r="CD144" s="362"/>
      <c r="CE144" s="362"/>
      <c r="CF144" s="362"/>
      <c r="CG144" s="362"/>
      <c r="CH144" s="362"/>
      <c r="CI144" s="362"/>
      <c r="CJ144" s="362"/>
      <c r="CK144" s="362"/>
      <c r="CL144" s="362"/>
      <c r="CM144" s="362"/>
      <c r="CN144" s="362"/>
      <c r="CO144" s="362"/>
      <c r="CP144" s="362"/>
      <c r="CQ144" s="362"/>
      <c r="CR144" s="362"/>
      <c r="CS144" s="362"/>
      <c r="CT144" s="362"/>
      <c r="CU144" s="362"/>
      <c r="CV144" s="362"/>
      <c r="CW144" s="362"/>
      <c r="CX144" s="362"/>
      <c r="CY144" s="362"/>
      <c r="CZ144" s="362"/>
      <c r="DA144" s="362"/>
      <c r="DB144" s="362"/>
      <c r="DC144" s="362"/>
      <c r="DD144" s="362"/>
      <c r="DE144" s="362"/>
      <c r="DF144" s="362"/>
      <c r="DG144" s="362"/>
      <c r="DH144" s="362"/>
      <c r="DI144" s="362"/>
      <c r="DJ144" s="362"/>
      <c r="DK144" s="362"/>
      <c r="DL144" s="362"/>
      <c r="DM144" s="362"/>
      <c r="DN144" s="362"/>
      <c r="DO144" s="362"/>
      <c r="DP144" s="362"/>
      <c r="DQ144" s="362"/>
      <c r="DR144" s="362"/>
      <c r="DS144" s="362"/>
      <c r="DT144" s="362"/>
      <c r="DU144" s="362"/>
      <c r="DV144" s="362"/>
      <c r="DW144" s="362"/>
      <c r="DX144" s="362"/>
      <c r="DY144" s="362"/>
      <c r="DZ144" s="362"/>
      <c r="EA144" s="362"/>
      <c r="EB144" s="362"/>
      <c r="EC144" s="362"/>
      <c r="ED144" s="362"/>
      <c r="EE144" s="362"/>
      <c r="EF144" s="362"/>
      <c r="EG144" s="362"/>
      <c r="EH144" s="362"/>
      <c r="EI144" s="362"/>
      <c r="EJ144" s="362"/>
      <c r="EK144" s="362"/>
      <c r="EL144" s="362"/>
      <c r="EM144" s="362"/>
      <c r="EN144" s="362"/>
      <c r="EO144" s="362"/>
      <c r="EP144" s="362"/>
      <c r="EQ144" s="362"/>
      <c r="ER144" s="362"/>
      <c r="ES144" s="362"/>
      <c r="ET144" s="362"/>
      <c r="EU144" s="362"/>
      <c r="EV144" s="362"/>
      <c r="EW144" s="362"/>
      <c r="EX144" s="362"/>
      <c r="EY144" s="362"/>
      <c r="EZ144" s="362"/>
      <c r="FA144" s="362"/>
      <c r="FB144" s="362"/>
      <c r="FC144" s="362"/>
      <c r="FD144" s="362"/>
      <c r="FE144" s="362"/>
    </row>
    <row r="145" spans="1:10">
      <c r="A145" s="377">
        <v>1</v>
      </c>
      <c r="B145" s="380" t="s">
        <v>310</v>
      </c>
      <c r="C145" s="526">
        <f>C111</f>
        <v>88000000</v>
      </c>
      <c r="D145" s="516">
        <f>F111</f>
        <v>42000000</v>
      </c>
      <c r="E145" s="517">
        <v>0</v>
      </c>
      <c r="F145" s="516">
        <f>SUM(D145:E145)</f>
        <v>42000000</v>
      </c>
      <c r="G145" s="516">
        <f>C145-F145</f>
        <v>46000000</v>
      </c>
      <c r="H145" s="518">
        <v>0</v>
      </c>
      <c r="J145" s="525">
        <f t="shared" ref="J145:J161" si="24">J111+H145</f>
        <v>302</v>
      </c>
    </row>
    <row r="146" spans="1:10">
      <c r="A146" s="377">
        <f t="shared" ref="A146:A161" si="25">1+A145</f>
        <v>2</v>
      </c>
      <c r="B146" s="380" t="s">
        <v>311</v>
      </c>
      <c r="C146" s="526">
        <f t="shared" ref="C146:C162" si="26">C112</f>
        <v>45600000</v>
      </c>
      <c r="D146" s="516">
        <f t="shared" ref="D146:D162" si="27">F112</f>
        <v>37700000</v>
      </c>
      <c r="E146" s="517">
        <v>7900000</v>
      </c>
      <c r="F146" s="516">
        <f t="shared" ref="F146:F162" si="28">SUM(D146:E146)</f>
        <v>45600000</v>
      </c>
      <c r="G146" s="516">
        <f t="shared" ref="G146:G162" si="29">C146-F146</f>
        <v>0</v>
      </c>
      <c r="H146" s="518">
        <v>79</v>
      </c>
      <c r="J146" s="525">
        <f t="shared" si="24"/>
        <v>456</v>
      </c>
    </row>
    <row r="147" spans="1:10">
      <c r="A147" s="377">
        <f t="shared" si="25"/>
        <v>3</v>
      </c>
      <c r="B147" s="380" t="s">
        <v>312</v>
      </c>
      <c r="C147" s="526">
        <f t="shared" si="26"/>
        <v>72000000</v>
      </c>
      <c r="D147" s="516">
        <f t="shared" si="27"/>
        <v>27100000</v>
      </c>
      <c r="E147" s="517">
        <v>0</v>
      </c>
      <c r="F147" s="516">
        <f t="shared" si="28"/>
        <v>27100000</v>
      </c>
      <c r="G147" s="516">
        <f t="shared" si="29"/>
        <v>44900000</v>
      </c>
      <c r="H147" s="518">
        <v>0</v>
      </c>
      <c r="J147" s="525">
        <f t="shared" si="24"/>
        <v>991</v>
      </c>
    </row>
    <row r="148" spans="1:10">
      <c r="A148" s="377">
        <f t="shared" si="25"/>
        <v>4</v>
      </c>
      <c r="B148" s="380" t="s">
        <v>313</v>
      </c>
      <c r="C148" s="526">
        <f t="shared" si="26"/>
        <v>72000000</v>
      </c>
      <c r="D148" s="516">
        <f t="shared" si="27"/>
        <v>45300000</v>
      </c>
      <c r="E148" s="517">
        <v>5000000</v>
      </c>
      <c r="F148" s="516">
        <f t="shared" si="28"/>
        <v>50300000</v>
      </c>
      <c r="G148" s="516">
        <f t="shared" si="29"/>
        <v>21700000</v>
      </c>
      <c r="H148" s="518">
        <v>50</v>
      </c>
      <c r="J148" s="525">
        <f t="shared" si="24"/>
        <v>838</v>
      </c>
    </row>
    <row r="149" spans="1:10">
      <c r="A149" s="377">
        <f t="shared" si="25"/>
        <v>5</v>
      </c>
      <c r="B149" s="380" t="s">
        <v>314</v>
      </c>
      <c r="C149" s="526">
        <f t="shared" si="26"/>
        <v>31350000</v>
      </c>
      <c r="D149" s="516">
        <f t="shared" si="27"/>
        <v>10136500</v>
      </c>
      <c r="E149" s="517">
        <v>1254000</v>
      </c>
      <c r="F149" s="516">
        <f t="shared" si="28"/>
        <v>11390500</v>
      </c>
      <c r="G149" s="516">
        <f t="shared" si="29"/>
        <v>19959500</v>
      </c>
      <c r="H149" s="518">
        <v>12</v>
      </c>
      <c r="J149" s="525">
        <f t="shared" si="24"/>
        <v>109</v>
      </c>
    </row>
    <row r="150" spans="1:10">
      <c r="A150" s="377">
        <f t="shared" si="25"/>
        <v>6</v>
      </c>
      <c r="B150" s="380" t="s">
        <v>315</v>
      </c>
      <c r="C150" s="526">
        <f t="shared" si="26"/>
        <v>30000000</v>
      </c>
      <c r="D150" s="516">
        <f t="shared" si="27"/>
        <v>6200000</v>
      </c>
      <c r="E150" s="517">
        <v>900000</v>
      </c>
      <c r="F150" s="516">
        <f t="shared" si="28"/>
        <v>7100000</v>
      </c>
      <c r="G150" s="516">
        <f t="shared" si="29"/>
        <v>22900000</v>
      </c>
      <c r="H150" s="518">
        <v>9</v>
      </c>
      <c r="J150" s="525">
        <f t="shared" si="24"/>
        <v>88</v>
      </c>
    </row>
    <row r="151" spans="1:10">
      <c r="A151" s="377">
        <f t="shared" si="25"/>
        <v>7</v>
      </c>
      <c r="B151" s="380" t="s">
        <v>316</v>
      </c>
      <c r="C151" s="526">
        <f t="shared" si="26"/>
        <v>72000000</v>
      </c>
      <c r="D151" s="516">
        <f t="shared" si="27"/>
        <v>33200000</v>
      </c>
      <c r="E151" s="517">
        <v>9500000</v>
      </c>
      <c r="F151" s="516">
        <f t="shared" si="28"/>
        <v>42700000</v>
      </c>
      <c r="G151" s="516">
        <f t="shared" si="29"/>
        <v>29300000</v>
      </c>
      <c r="H151" s="518">
        <v>95</v>
      </c>
      <c r="J151" s="525">
        <f t="shared" si="24"/>
        <v>427</v>
      </c>
    </row>
    <row r="152" spans="1:10">
      <c r="A152" s="377">
        <f t="shared" si="25"/>
        <v>8</v>
      </c>
      <c r="B152" s="380" t="s">
        <v>317</v>
      </c>
      <c r="C152" s="526">
        <f t="shared" si="26"/>
        <v>80000000</v>
      </c>
      <c r="D152" s="516">
        <f t="shared" si="27"/>
        <v>29800000</v>
      </c>
      <c r="E152" s="517">
        <v>2600000</v>
      </c>
      <c r="F152" s="516">
        <f t="shared" si="28"/>
        <v>32400000</v>
      </c>
      <c r="G152" s="516">
        <f t="shared" si="29"/>
        <v>47600000</v>
      </c>
      <c r="H152" s="518">
        <v>142</v>
      </c>
      <c r="J152" s="525">
        <f t="shared" si="24"/>
        <v>380</v>
      </c>
    </row>
    <row r="153" spans="1:10">
      <c r="A153" s="377">
        <f t="shared" si="25"/>
        <v>9</v>
      </c>
      <c r="B153" s="380" t="s">
        <v>318</v>
      </c>
      <c r="C153" s="526">
        <f t="shared" si="26"/>
        <v>40000000</v>
      </c>
      <c r="D153" s="516">
        <f t="shared" si="27"/>
        <v>11400000</v>
      </c>
      <c r="E153" s="517">
        <v>2500000</v>
      </c>
      <c r="F153" s="516">
        <f t="shared" si="28"/>
        <v>13900000</v>
      </c>
      <c r="G153" s="516">
        <f t="shared" si="29"/>
        <v>26100000</v>
      </c>
      <c r="H153" s="518">
        <v>25</v>
      </c>
      <c r="J153" s="525">
        <f t="shared" si="24"/>
        <v>139</v>
      </c>
    </row>
    <row r="154" spans="1:10">
      <c r="A154" s="377">
        <f t="shared" si="25"/>
        <v>10</v>
      </c>
      <c r="B154" s="380" t="s">
        <v>319</v>
      </c>
      <c r="C154" s="526">
        <f t="shared" si="26"/>
        <v>55600000</v>
      </c>
      <c r="D154" s="516">
        <f t="shared" si="27"/>
        <v>12000000</v>
      </c>
      <c r="E154" s="517">
        <v>6600000</v>
      </c>
      <c r="F154" s="516">
        <f t="shared" si="28"/>
        <v>18600000</v>
      </c>
      <c r="G154" s="516">
        <f t="shared" si="29"/>
        <v>37000000</v>
      </c>
      <c r="H154" s="518">
        <v>66</v>
      </c>
      <c r="J154" s="525">
        <f t="shared" si="24"/>
        <v>186</v>
      </c>
    </row>
    <row r="155" spans="1:10">
      <c r="A155" s="377">
        <f t="shared" si="25"/>
        <v>11</v>
      </c>
      <c r="B155" s="380" t="s">
        <v>320</v>
      </c>
      <c r="C155" s="526">
        <f t="shared" si="26"/>
        <v>70000000</v>
      </c>
      <c r="D155" s="516">
        <f t="shared" si="27"/>
        <v>24300000</v>
      </c>
      <c r="E155" s="517">
        <v>0</v>
      </c>
      <c r="F155" s="516">
        <f t="shared" si="28"/>
        <v>24300000</v>
      </c>
      <c r="G155" s="516">
        <f t="shared" si="29"/>
        <v>45700000</v>
      </c>
      <c r="H155" s="518">
        <v>0</v>
      </c>
      <c r="J155" s="525">
        <f t="shared" si="24"/>
        <v>257</v>
      </c>
    </row>
    <row r="156" spans="1:10">
      <c r="A156" s="377">
        <f t="shared" si="25"/>
        <v>12</v>
      </c>
      <c r="B156" s="380" t="s">
        <v>321</v>
      </c>
      <c r="C156" s="526">
        <f t="shared" si="26"/>
        <v>46200000</v>
      </c>
      <c r="D156" s="516">
        <f t="shared" si="27"/>
        <v>8100000</v>
      </c>
      <c r="E156" s="517">
        <v>3300000</v>
      </c>
      <c r="F156" s="516">
        <f t="shared" si="28"/>
        <v>11400000</v>
      </c>
      <c r="G156" s="516">
        <f t="shared" si="29"/>
        <v>34800000</v>
      </c>
      <c r="H156" s="518">
        <v>33</v>
      </c>
      <c r="J156" s="525">
        <f t="shared" si="24"/>
        <v>171</v>
      </c>
    </row>
    <row r="157" s="507" customFormat="1" spans="1:161">
      <c r="A157" s="377">
        <f t="shared" si="25"/>
        <v>13</v>
      </c>
      <c r="B157" s="380" t="s">
        <v>322</v>
      </c>
      <c r="C157" s="526">
        <f t="shared" si="26"/>
        <v>30000000</v>
      </c>
      <c r="D157" s="516">
        <f t="shared" si="27"/>
        <v>15400000</v>
      </c>
      <c r="E157" s="517">
        <v>2500000</v>
      </c>
      <c r="F157" s="516">
        <f t="shared" si="28"/>
        <v>17900000</v>
      </c>
      <c r="G157" s="516">
        <f t="shared" si="29"/>
        <v>12100000</v>
      </c>
      <c r="H157" s="518">
        <v>25</v>
      </c>
      <c r="I157" s="357"/>
      <c r="J157" s="525">
        <f t="shared" si="24"/>
        <v>179</v>
      </c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7"/>
      <c r="Z157" s="357"/>
      <c r="AA157" s="357"/>
      <c r="AB157" s="357"/>
      <c r="AC157" s="357"/>
      <c r="AD157" s="357"/>
      <c r="AE157" s="357"/>
      <c r="AF157" s="357"/>
      <c r="AG157" s="357"/>
      <c r="AH157" s="357"/>
      <c r="AI157" s="357"/>
      <c r="AJ157" s="357"/>
      <c r="AK157" s="357"/>
      <c r="AL157" s="357"/>
      <c r="AM157" s="357"/>
      <c r="AN157" s="357"/>
      <c r="AO157" s="357"/>
      <c r="AP157" s="357"/>
      <c r="AQ157" s="357"/>
      <c r="AR157" s="357"/>
      <c r="AS157" s="357"/>
      <c r="AT157" s="357"/>
      <c r="AU157" s="357"/>
      <c r="AV157" s="357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7"/>
      <c r="BR157" s="357"/>
      <c r="BS157" s="357"/>
      <c r="BT157" s="357"/>
      <c r="BU157" s="357"/>
      <c r="BV157" s="357"/>
      <c r="BW157" s="357"/>
      <c r="BX157" s="357"/>
      <c r="BY157" s="357"/>
      <c r="BZ157" s="357"/>
      <c r="CA157" s="357"/>
      <c r="CB157" s="357"/>
      <c r="CC157" s="357"/>
      <c r="CD157" s="357"/>
      <c r="CE157" s="357"/>
      <c r="CF157" s="357"/>
      <c r="CG157" s="357"/>
      <c r="CH157" s="357"/>
      <c r="CI157" s="357"/>
      <c r="CJ157" s="357"/>
      <c r="CK157" s="357"/>
      <c r="CL157" s="357"/>
      <c r="CM157" s="357"/>
      <c r="CN157" s="357"/>
      <c r="CO157" s="357"/>
      <c r="CP157" s="357"/>
      <c r="CQ157" s="357"/>
      <c r="CR157" s="357"/>
      <c r="CS157" s="357"/>
      <c r="CT157" s="357"/>
      <c r="CU157" s="357"/>
      <c r="CV157" s="357"/>
      <c r="CW157" s="357"/>
      <c r="CX157" s="357"/>
      <c r="CY157" s="357"/>
      <c r="CZ157" s="357"/>
      <c r="DA157" s="357"/>
      <c r="DB157" s="357"/>
      <c r="DC157" s="357"/>
      <c r="DD157" s="357"/>
      <c r="DE157" s="357"/>
      <c r="DF157" s="357"/>
      <c r="DG157" s="357"/>
      <c r="DH157" s="357"/>
      <c r="DI157" s="357"/>
      <c r="DJ157" s="357"/>
      <c r="DK157" s="357"/>
      <c r="DL157" s="357"/>
      <c r="DM157" s="357"/>
      <c r="DN157" s="357"/>
      <c r="DO157" s="357"/>
      <c r="DP157" s="357"/>
      <c r="DQ157" s="357"/>
      <c r="DR157" s="357"/>
      <c r="DS157" s="357"/>
      <c r="DT157" s="357"/>
      <c r="DU157" s="357"/>
      <c r="DV157" s="357"/>
      <c r="DW157" s="357"/>
      <c r="DX157" s="357"/>
      <c r="DY157" s="357"/>
      <c r="DZ157" s="357"/>
      <c r="EA157" s="357"/>
      <c r="EB157" s="357"/>
      <c r="EC157" s="357"/>
      <c r="ED157" s="357"/>
      <c r="EE157" s="357"/>
      <c r="EF157" s="357"/>
      <c r="EG157" s="357"/>
      <c r="EH157" s="357"/>
      <c r="EI157" s="357"/>
      <c r="EJ157" s="357"/>
      <c r="EK157" s="357"/>
      <c r="EL157" s="357"/>
      <c r="EM157" s="357"/>
      <c r="EN157" s="357"/>
      <c r="EO157" s="357"/>
      <c r="EP157" s="357"/>
      <c r="EQ157" s="357"/>
      <c r="ER157" s="357"/>
      <c r="ES157" s="357"/>
      <c r="ET157" s="357"/>
      <c r="EU157" s="357"/>
      <c r="EV157" s="357"/>
      <c r="EW157" s="357"/>
      <c r="EX157" s="357"/>
      <c r="EY157" s="357"/>
      <c r="EZ157" s="357"/>
      <c r="FA157" s="357"/>
      <c r="FB157" s="357"/>
      <c r="FC157" s="357"/>
      <c r="FD157" s="357"/>
      <c r="FE157" s="357"/>
    </row>
    <row r="158" spans="1:161">
      <c r="A158" s="519">
        <f t="shared" si="25"/>
        <v>14</v>
      </c>
      <c r="B158" s="193" t="s">
        <v>345</v>
      </c>
      <c r="C158" s="526">
        <f t="shared" si="26"/>
        <v>108000000</v>
      </c>
      <c r="D158" s="516">
        <f t="shared" si="27"/>
        <v>14899286</v>
      </c>
      <c r="E158" s="517">
        <v>8526000</v>
      </c>
      <c r="F158" s="516">
        <f t="shared" si="28"/>
        <v>23425286</v>
      </c>
      <c r="G158" s="516">
        <f t="shared" si="29"/>
        <v>84574714</v>
      </c>
      <c r="H158" s="518">
        <v>239</v>
      </c>
      <c r="I158" s="507"/>
      <c r="J158" s="525">
        <f t="shared" si="24"/>
        <v>391</v>
      </c>
      <c r="K158" s="507"/>
      <c r="L158" s="507"/>
      <c r="M158" s="507"/>
      <c r="N158" s="507"/>
      <c r="O158" s="507"/>
      <c r="P158" s="507"/>
      <c r="Q158" s="507"/>
      <c r="R158" s="507"/>
      <c r="S158" s="507"/>
      <c r="T158" s="507"/>
      <c r="U158" s="507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  <c r="AT158" s="507"/>
      <c r="AU158" s="507"/>
      <c r="AV158" s="507"/>
      <c r="AW158" s="507"/>
      <c r="AX158" s="507"/>
      <c r="AY158" s="507"/>
      <c r="AZ158" s="507"/>
      <c r="BA158" s="507"/>
      <c r="BB158" s="507"/>
      <c r="BC158" s="507"/>
      <c r="BD158" s="507"/>
      <c r="BE158" s="507"/>
      <c r="BF158" s="507"/>
      <c r="BG158" s="507"/>
      <c r="BH158" s="507"/>
      <c r="BI158" s="507"/>
      <c r="BJ158" s="507"/>
      <c r="BK158" s="507"/>
      <c r="BL158" s="507"/>
      <c r="BM158" s="507"/>
      <c r="BN158" s="507"/>
      <c r="BO158" s="507"/>
      <c r="BP158" s="507"/>
      <c r="BQ158" s="507"/>
      <c r="BR158" s="507"/>
      <c r="BS158" s="507"/>
      <c r="BT158" s="507"/>
      <c r="BU158" s="507"/>
      <c r="BV158" s="507"/>
      <c r="BW158" s="507"/>
      <c r="BX158" s="507"/>
      <c r="BY158" s="507"/>
      <c r="BZ158" s="507"/>
      <c r="CA158" s="507"/>
      <c r="CB158" s="507"/>
      <c r="CC158" s="507"/>
      <c r="CD158" s="507"/>
      <c r="CE158" s="507"/>
      <c r="CF158" s="507"/>
      <c r="CG158" s="507"/>
      <c r="CH158" s="507"/>
      <c r="CI158" s="507"/>
      <c r="CJ158" s="507"/>
      <c r="CK158" s="507"/>
      <c r="CL158" s="507"/>
      <c r="CM158" s="507"/>
      <c r="CN158" s="507"/>
      <c r="CO158" s="507"/>
      <c r="CP158" s="507"/>
      <c r="CQ158" s="507"/>
      <c r="CR158" s="507"/>
      <c r="CS158" s="507"/>
      <c r="CT158" s="507"/>
      <c r="CU158" s="507"/>
      <c r="CV158" s="507"/>
      <c r="CW158" s="507"/>
      <c r="CX158" s="507"/>
      <c r="CY158" s="507"/>
      <c r="CZ158" s="507"/>
      <c r="DA158" s="507"/>
      <c r="DB158" s="507"/>
      <c r="DC158" s="507"/>
      <c r="DD158" s="507"/>
      <c r="DE158" s="507"/>
      <c r="DF158" s="507"/>
      <c r="DG158" s="507"/>
      <c r="DH158" s="507"/>
      <c r="DI158" s="507"/>
      <c r="DJ158" s="507"/>
      <c r="DK158" s="507"/>
      <c r="DL158" s="507"/>
      <c r="DM158" s="507"/>
      <c r="DN158" s="507"/>
      <c r="DO158" s="507"/>
      <c r="DP158" s="507"/>
      <c r="DQ158" s="507"/>
      <c r="DR158" s="507"/>
      <c r="DS158" s="507"/>
      <c r="DT158" s="507"/>
      <c r="DU158" s="507"/>
      <c r="DV158" s="507"/>
      <c r="DW158" s="507"/>
      <c r="DX158" s="507"/>
      <c r="DY158" s="507"/>
      <c r="DZ158" s="507"/>
      <c r="EA158" s="507"/>
      <c r="EB158" s="507"/>
      <c r="EC158" s="507"/>
      <c r="ED158" s="507"/>
      <c r="EE158" s="507"/>
      <c r="EF158" s="507"/>
      <c r="EG158" s="507"/>
      <c r="EH158" s="507"/>
      <c r="EI158" s="507"/>
      <c r="EJ158" s="507"/>
      <c r="EK158" s="507"/>
      <c r="EL158" s="507"/>
      <c r="EM158" s="507"/>
      <c r="EN158" s="507"/>
      <c r="EO158" s="507"/>
      <c r="EP158" s="507"/>
      <c r="EQ158" s="507"/>
      <c r="ER158" s="507"/>
      <c r="ES158" s="507"/>
      <c r="ET158" s="507"/>
      <c r="EU158" s="507"/>
      <c r="EV158" s="507"/>
      <c r="EW158" s="507"/>
      <c r="EX158" s="507"/>
      <c r="EY158" s="507"/>
      <c r="EZ158" s="507"/>
      <c r="FA158" s="507"/>
      <c r="FB158" s="507"/>
      <c r="FC158" s="507"/>
      <c r="FD158" s="507"/>
      <c r="FE158" s="507"/>
    </row>
    <row r="159" spans="1:10">
      <c r="A159" s="377">
        <f t="shared" si="25"/>
        <v>15</v>
      </c>
      <c r="B159" s="416" t="s">
        <v>330</v>
      </c>
      <c r="C159" s="526">
        <f t="shared" si="26"/>
        <v>72000000</v>
      </c>
      <c r="D159" s="516">
        <f t="shared" si="27"/>
        <v>28500000</v>
      </c>
      <c r="E159" s="517">
        <v>7000000</v>
      </c>
      <c r="F159" s="516">
        <f t="shared" si="28"/>
        <v>35500000</v>
      </c>
      <c r="G159" s="516">
        <f t="shared" si="29"/>
        <v>36500000</v>
      </c>
      <c r="H159" s="518">
        <v>70</v>
      </c>
      <c r="J159" s="525">
        <f t="shared" si="24"/>
        <v>355</v>
      </c>
    </row>
    <row r="160" spans="1:10">
      <c r="A160" s="377">
        <f t="shared" si="25"/>
        <v>16</v>
      </c>
      <c r="B160" s="380" t="s">
        <v>325</v>
      </c>
      <c r="C160" s="526">
        <f t="shared" si="26"/>
        <v>70000000</v>
      </c>
      <c r="D160" s="516">
        <f t="shared" si="27"/>
        <v>17400000</v>
      </c>
      <c r="E160" s="517">
        <v>6000000</v>
      </c>
      <c r="F160" s="516">
        <f t="shared" si="28"/>
        <v>23400000</v>
      </c>
      <c r="G160" s="516">
        <f t="shared" si="29"/>
        <v>46600000</v>
      </c>
      <c r="H160" s="518">
        <v>60</v>
      </c>
      <c r="J160" s="525">
        <f t="shared" si="24"/>
        <v>234</v>
      </c>
    </row>
    <row r="161" spans="1:12">
      <c r="A161" s="377">
        <f t="shared" si="25"/>
        <v>17</v>
      </c>
      <c r="B161" s="380" t="s">
        <v>326</v>
      </c>
      <c r="C161" s="526">
        <f t="shared" si="26"/>
        <v>72000000</v>
      </c>
      <c r="D161" s="516">
        <f t="shared" si="27"/>
        <v>38500000</v>
      </c>
      <c r="E161" s="517">
        <v>10000000</v>
      </c>
      <c r="F161" s="516">
        <f t="shared" si="28"/>
        <v>48500000</v>
      </c>
      <c r="G161" s="516">
        <f t="shared" si="29"/>
        <v>23500000</v>
      </c>
      <c r="H161" s="518">
        <v>100</v>
      </c>
      <c r="J161" s="525">
        <f t="shared" si="24"/>
        <v>485</v>
      </c>
      <c r="L161" s="172"/>
    </row>
    <row r="162" spans="1:12">
      <c r="A162" s="377">
        <v>18</v>
      </c>
      <c r="B162" s="416" t="s">
        <v>327</v>
      </c>
      <c r="C162" s="526">
        <f t="shared" si="26"/>
        <v>36000000</v>
      </c>
      <c r="D162" s="516">
        <f t="shared" si="27"/>
        <v>8700000</v>
      </c>
      <c r="E162" s="517">
        <v>1400000</v>
      </c>
      <c r="F162" s="516">
        <f t="shared" si="28"/>
        <v>10100000</v>
      </c>
      <c r="G162" s="516">
        <f t="shared" si="29"/>
        <v>25900000</v>
      </c>
      <c r="H162" s="518">
        <v>14</v>
      </c>
      <c r="J162" s="525"/>
      <c r="L162" s="172"/>
    </row>
    <row r="163" ht="15.75" customHeight="1" spans="1:8">
      <c r="A163" s="520" t="s">
        <v>57</v>
      </c>
      <c r="B163" s="520"/>
      <c r="C163" s="516">
        <f t="shared" ref="C163:H163" si="30">SUM(C145:C162)</f>
        <v>1090750000</v>
      </c>
      <c r="D163" s="516">
        <f t="shared" si="30"/>
        <v>410635786</v>
      </c>
      <c r="E163" s="516">
        <f t="shared" si="30"/>
        <v>74980000</v>
      </c>
      <c r="F163" s="516">
        <f t="shared" si="30"/>
        <v>485615786</v>
      </c>
      <c r="G163" s="516">
        <f t="shared" si="30"/>
        <v>605134214</v>
      </c>
      <c r="H163" s="521">
        <f t="shared" si="30"/>
        <v>1019</v>
      </c>
    </row>
    <row r="165" spans="2:6">
      <c r="B165" s="357" t="s">
        <v>58</v>
      </c>
      <c r="F165" s="172" t="s">
        <v>81</v>
      </c>
    </row>
    <row r="166" spans="1:6">
      <c r="A166" s="204"/>
      <c r="B166" s="204" t="s">
        <v>60</v>
      </c>
      <c r="C166" s="204"/>
      <c r="D166" s="204"/>
      <c r="E166" s="204"/>
      <c r="F166" s="204" t="s">
        <v>61</v>
      </c>
    </row>
    <row r="167" spans="1:6">
      <c r="A167" s="204"/>
      <c r="B167" s="204"/>
      <c r="C167" s="204"/>
      <c r="D167" s="204"/>
      <c r="E167" s="204"/>
      <c r="F167" s="204"/>
    </row>
    <row r="168" spans="1:6">
      <c r="A168" s="204"/>
      <c r="B168" s="204"/>
      <c r="C168" s="204"/>
      <c r="D168" s="204"/>
      <c r="E168" s="204"/>
      <c r="F168" s="204"/>
    </row>
    <row r="169" spans="1:6">
      <c r="A169" s="204"/>
      <c r="B169" s="204"/>
      <c r="C169" s="204"/>
      <c r="D169" s="204"/>
      <c r="E169" s="204"/>
      <c r="F169" s="204"/>
    </row>
    <row r="170" spans="1:6">
      <c r="A170" s="204"/>
      <c r="B170" s="204" t="s">
        <v>62</v>
      </c>
      <c r="C170" s="204"/>
      <c r="D170" s="204"/>
      <c r="E170" s="204"/>
      <c r="F170" s="204" t="s">
        <v>63</v>
      </c>
    </row>
    <row r="171" spans="1:6">
      <c r="A171" s="204"/>
      <c r="B171" s="204" t="s">
        <v>64</v>
      </c>
      <c r="C171" s="204"/>
      <c r="D171" s="204"/>
      <c r="E171" s="204"/>
      <c r="F171" s="204" t="s">
        <v>65</v>
      </c>
    </row>
    <row r="172" ht="15.75" spans="1:8">
      <c r="A172" s="173" t="s">
        <v>364</v>
      </c>
      <c r="B172" s="173"/>
      <c r="C172" s="173"/>
      <c r="D172" s="173"/>
      <c r="E172" s="173"/>
      <c r="F172" s="173"/>
      <c r="G172" s="173"/>
      <c r="H172" s="173"/>
    </row>
    <row r="173" ht="15.75" spans="1:8">
      <c r="A173" s="173" t="str">
        <f>RK8b!A172</f>
        <v>PENGADILAN AGAMA SEWILAYAH PENGADILAN TINGGI AGAMA PADANG</v>
      </c>
      <c r="B173" s="173"/>
      <c r="C173" s="173"/>
      <c r="D173" s="173"/>
      <c r="E173" s="173"/>
      <c r="F173" s="173"/>
      <c r="G173" s="173"/>
      <c r="H173" s="173"/>
    </row>
    <row r="174" ht="15.75" spans="1:8">
      <c r="A174" s="173" t="str">
        <f>RK8b!A173</f>
        <v>BULAN JUNI TAHUN 2023</v>
      </c>
      <c r="B174" s="173"/>
      <c r="C174" s="173"/>
      <c r="D174" s="173"/>
      <c r="E174" s="173"/>
      <c r="F174" s="173"/>
      <c r="G174" s="173"/>
      <c r="H174" s="173"/>
    </row>
    <row r="175" s="360" customFormat="1" spans="1:161">
      <c r="A175" s="362"/>
      <c r="B175" s="362"/>
      <c r="C175" s="362"/>
      <c r="D175" s="362"/>
      <c r="E175" s="362"/>
      <c r="F175" s="362"/>
      <c r="G175" s="362"/>
      <c r="H175" s="399" t="s">
        <v>365</v>
      </c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357"/>
      <c r="AQ175" s="357"/>
      <c r="AR175" s="357"/>
      <c r="AS175" s="357"/>
      <c r="AT175" s="357"/>
      <c r="AU175" s="357"/>
      <c r="AV175" s="357"/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  <c r="BR175" s="357"/>
      <c r="BS175" s="357"/>
      <c r="BT175" s="357"/>
      <c r="BU175" s="357"/>
      <c r="BV175" s="357"/>
      <c r="BW175" s="357"/>
      <c r="BX175" s="357"/>
      <c r="BY175" s="357"/>
      <c r="BZ175" s="357"/>
      <c r="CA175" s="357"/>
      <c r="CB175" s="357"/>
      <c r="CC175" s="357"/>
      <c r="CD175" s="357"/>
      <c r="CE175" s="357"/>
      <c r="CF175" s="357"/>
      <c r="CG175" s="357"/>
      <c r="CH175" s="357"/>
      <c r="CI175" s="357"/>
      <c r="CJ175" s="357"/>
      <c r="CK175" s="357"/>
      <c r="CL175" s="357"/>
      <c r="CM175" s="357"/>
      <c r="CN175" s="357"/>
      <c r="CO175" s="357"/>
      <c r="CP175" s="357"/>
      <c r="CQ175" s="357"/>
      <c r="CR175" s="357"/>
      <c r="CS175" s="357"/>
      <c r="CT175" s="357"/>
      <c r="CU175" s="357"/>
      <c r="CV175" s="357"/>
      <c r="CW175" s="357"/>
      <c r="CX175" s="357"/>
      <c r="CY175" s="357"/>
      <c r="CZ175" s="357"/>
      <c r="DA175" s="357"/>
      <c r="DB175" s="357"/>
      <c r="DC175" s="357"/>
      <c r="DD175" s="357"/>
      <c r="DE175" s="357"/>
      <c r="DF175" s="357"/>
      <c r="DG175" s="357"/>
      <c r="DH175" s="357"/>
      <c r="DI175" s="357"/>
      <c r="DJ175" s="357"/>
      <c r="DK175" s="357"/>
      <c r="DL175" s="357"/>
      <c r="DM175" s="357"/>
      <c r="DN175" s="357"/>
      <c r="DO175" s="357"/>
      <c r="DP175" s="357"/>
      <c r="DQ175" s="357"/>
      <c r="DR175" s="357"/>
      <c r="DS175" s="357"/>
      <c r="DT175" s="357"/>
      <c r="DU175" s="357"/>
      <c r="DV175" s="357"/>
      <c r="DW175" s="357"/>
      <c r="DX175" s="357"/>
      <c r="DY175" s="357"/>
      <c r="DZ175" s="357"/>
      <c r="EA175" s="357"/>
      <c r="EB175" s="357"/>
      <c r="EC175" s="357"/>
      <c r="ED175" s="357"/>
      <c r="EE175" s="357"/>
      <c r="EF175" s="357"/>
      <c r="EG175" s="357"/>
      <c r="EH175" s="357"/>
      <c r="EI175" s="357"/>
      <c r="EJ175" s="357"/>
      <c r="EK175" s="357"/>
      <c r="EL175" s="357"/>
      <c r="EM175" s="357"/>
      <c r="EN175" s="357"/>
      <c r="EO175" s="357"/>
      <c r="EP175" s="357"/>
      <c r="EQ175" s="357"/>
      <c r="ER175" s="357"/>
      <c r="ES175" s="357"/>
      <c r="ET175" s="357"/>
      <c r="EU175" s="357"/>
      <c r="EV175" s="357"/>
      <c r="EW175" s="357"/>
      <c r="EX175" s="357"/>
      <c r="EY175" s="357"/>
      <c r="EZ175" s="357"/>
      <c r="FA175" s="357"/>
      <c r="FB175" s="357"/>
      <c r="FC175" s="357"/>
      <c r="FD175" s="357"/>
      <c r="FE175" s="357"/>
    </row>
    <row r="176" s="360" customFormat="1" spans="1:8">
      <c r="A176" s="508" t="s">
        <v>181</v>
      </c>
      <c r="B176" s="508" t="s">
        <v>339</v>
      </c>
      <c r="C176" s="509" t="s">
        <v>366</v>
      </c>
      <c r="D176" s="510"/>
      <c r="E176" s="510"/>
      <c r="F176" s="510"/>
      <c r="G176" s="510"/>
      <c r="H176" s="511"/>
    </row>
    <row r="177" s="362" customFormat="1" ht="30" spans="1:161">
      <c r="A177" s="512"/>
      <c r="B177" s="512"/>
      <c r="C177" s="186" t="s">
        <v>346</v>
      </c>
      <c r="D177" s="186" t="s">
        <v>341</v>
      </c>
      <c r="E177" s="513" t="s">
        <v>342</v>
      </c>
      <c r="F177" s="513" t="s">
        <v>57</v>
      </c>
      <c r="G177" s="513" t="s">
        <v>172</v>
      </c>
      <c r="H177" s="513" t="s">
        <v>367</v>
      </c>
      <c r="I177" s="360"/>
      <c r="J177" s="360"/>
      <c r="K177" s="360"/>
      <c r="L177" s="360"/>
      <c r="M177" s="360"/>
      <c r="N177" s="360"/>
      <c r="O177" s="360"/>
      <c r="P177" s="360"/>
      <c r="Q177" s="360"/>
      <c r="R177" s="360"/>
      <c r="S177" s="360"/>
      <c r="T177" s="360"/>
      <c r="U177" s="360"/>
      <c r="V177" s="360"/>
      <c r="W177" s="360"/>
      <c r="X177" s="360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  <c r="AL177" s="360"/>
      <c r="AM177" s="360"/>
      <c r="AN177" s="360"/>
      <c r="AO177" s="360"/>
      <c r="AP177" s="360"/>
      <c r="AQ177" s="360"/>
      <c r="AR177" s="360"/>
      <c r="AS177" s="360"/>
      <c r="AT177" s="360"/>
      <c r="AU177" s="360"/>
      <c r="AV177" s="360"/>
      <c r="AW177" s="360"/>
      <c r="AX177" s="360"/>
      <c r="AY177" s="360"/>
      <c r="AZ177" s="360"/>
      <c r="BA177" s="360"/>
      <c r="BB177" s="360"/>
      <c r="BC177" s="360"/>
      <c r="BD177" s="360"/>
      <c r="BE177" s="360"/>
      <c r="BF177" s="360"/>
      <c r="BG177" s="360"/>
      <c r="BH177" s="360"/>
      <c r="BI177" s="360"/>
      <c r="BJ177" s="360"/>
      <c r="BK177" s="360"/>
      <c r="BL177" s="360"/>
      <c r="BM177" s="360"/>
      <c r="BN177" s="360"/>
      <c r="BO177" s="360"/>
      <c r="BP177" s="360"/>
      <c r="BQ177" s="360"/>
      <c r="BR177" s="360"/>
      <c r="BS177" s="360"/>
      <c r="BT177" s="360"/>
      <c r="BU177" s="360"/>
      <c r="BV177" s="360"/>
      <c r="BW177" s="360"/>
      <c r="BX177" s="360"/>
      <c r="BY177" s="360"/>
      <c r="BZ177" s="360"/>
      <c r="CA177" s="360"/>
      <c r="CB177" s="360"/>
      <c r="CC177" s="360"/>
      <c r="CD177" s="360"/>
      <c r="CE177" s="360"/>
      <c r="CF177" s="360"/>
      <c r="CG177" s="360"/>
      <c r="CH177" s="360"/>
      <c r="CI177" s="360"/>
      <c r="CJ177" s="360"/>
      <c r="CK177" s="360"/>
      <c r="CL177" s="360"/>
      <c r="CM177" s="360"/>
      <c r="CN177" s="360"/>
      <c r="CO177" s="360"/>
      <c r="CP177" s="360"/>
      <c r="CQ177" s="360"/>
      <c r="CR177" s="360"/>
      <c r="CS177" s="360"/>
      <c r="CT177" s="360"/>
      <c r="CU177" s="360"/>
      <c r="CV177" s="360"/>
      <c r="CW177" s="360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360"/>
      <c r="DI177" s="360"/>
      <c r="DJ177" s="360"/>
      <c r="DK177" s="360"/>
      <c r="DL177" s="360"/>
      <c r="DM177" s="360"/>
      <c r="DN177" s="360"/>
      <c r="DO177" s="360"/>
      <c r="DP177" s="360"/>
      <c r="DQ177" s="360"/>
      <c r="DR177" s="360"/>
      <c r="DS177" s="360"/>
      <c r="DT177" s="360"/>
      <c r="DU177" s="360"/>
      <c r="DV177" s="360"/>
      <c r="DW177" s="360"/>
      <c r="DX177" s="360"/>
      <c r="DY177" s="360"/>
      <c r="DZ177" s="360"/>
      <c r="EA177" s="360"/>
      <c r="EB177" s="360"/>
      <c r="EC177" s="360"/>
      <c r="ED177" s="360"/>
      <c r="EE177" s="360"/>
      <c r="EF177" s="360"/>
      <c r="EG177" s="360"/>
      <c r="EH177" s="360"/>
      <c r="EI177" s="360"/>
      <c r="EJ177" s="360"/>
      <c r="EK177" s="360"/>
      <c r="EL177" s="360"/>
      <c r="EM177" s="360"/>
      <c r="EN177" s="360"/>
      <c r="EO177" s="360"/>
      <c r="EP177" s="360"/>
      <c r="EQ177" s="360"/>
      <c r="ER177" s="360"/>
      <c r="ES177" s="360"/>
      <c r="ET177" s="360"/>
      <c r="EU177" s="360"/>
      <c r="EV177" s="360"/>
      <c r="EW177" s="360"/>
      <c r="EX177" s="360"/>
      <c r="EY177" s="360"/>
      <c r="EZ177" s="360"/>
      <c r="FA177" s="360"/>
      <c r="FB177" s="360"/>
      <c r="FC177" s="360"/>
      <c r="FD177" s="360"/>
      <c r="FE177" s="360"/>
    </row>
    <row r="178" spans="1:161">
      <c r="A178" s="514">
        <v>1</v>
      </c>
      <c r="B178" s="514">
        <v>2</v>
      </c>
      <c r="C178" s="514">
        <v>3</v>
      </c>
      <c r="D178" s="514">
        <v>4</v>
      </c>
      <c r="E178" s="514">
        <v>5</v>
      </c>
      <c r="F178" s="514">
        <v>6</v>
      </c>
      <c r="G178" s="514">
        <v>7</v>
      </c>
      <c r="H178" s="514">
        <v>9</v>
      </c>
      <c r="I178" s="524"/>
      <c r="J178" s="362"/>
      <c r="K178" s="362"/>
      <c r="L178" s="362"/>
      <c r="M178" s="362"/>
      <c r="N178" s="36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2"/>
      <c r="Y178" s="362"/>
      <c r="Z178" s="362"/>
      <c r="AA178" s="362"/>
      <c r="AB178" s="362"/>
      <c r="AC178" s="362"/>
      <c r="AD178" s="362"/>
      <c r="AE178" s="362"/>
      <c r="AF178" s="362"/>
      <c r="AG178" s="362"/>
      <c r="AH178" s="362"/>
      <c r="AI178" s="362"/>
      <c r="AJ178" s="362"/>
      <c r="AK178" s="362"/>
      <c r="AL178" s="362"/>
      <c r="AM178" s="362"/>
      <c r="AN178" s="362"/>
      <c r="AO178" s="362"/>
      <c r="AP178" s="362"/>
      <c r="AQ178" s="362"/>
      <c r="AR178" s="362"/>
      <c r="AS178" s="362"/>
      <c r="AT178" s="362"/>
      <c r="AU178" s="362"/>
      <c r="AV178" s="362"/>
      <c r="AW178" s="362"/>
      <c r="AX178" s="362"/>
      <c r="AY178" s="362"/>
      <c r="AZ178" s="362"/>
      <c r="BA178" s="362"/>
      <c r="BB178" s="362"/>
      <c r="BC178" s="362"/>
      <c r="BD178" s="362"/>
      <c r="BE178" s="362"/>
      <c r="BF178" s="362"/>
      <c r="BG178" s="362"/>
      <c r="BH178" s="362"/>
      <c r="BI178" s="362"/>
      <c r="BJ178" s="362"/>
      <c r="BK178" s="362"/>
      <c r="BL178" s="362"/>
      <c r="BM178" s="362"/>
      <c r="BN178" s="362"/>
      <c r="BO178" s="362"/>
      <c r="BP178" s="362"/>
      <c r="BQ178" s="362"/>
      <c r="BR178" s="362"/>
      <c r="BS178" s="362"/>
      <c r="BT178" s="362"/>
      <c r="BU178" s="362"/>
      <c r="BV178" s="362"/>
      <c r="BW178" s="362"/>
      <c r="BX178" s="362"/>
      <c r="BY178" s="362"/>
      <c r="BZ178" s="362"/>
      <c r="CA178" s="362"/>
      <c r="CB178" s="362"/>
      <c r="CC178" s="362"/>
      <c r="CD178" s="362"/>
      <c r="CE178" s="362"/>
      <c r="CF178" s="362"/>
      <c r="CG178" s="362"/>
      <c r="CH178" s="362"/>
      <c r="CI178" s="362"/>
      <c r="CJ178" s="362"/>
      <c r="CK178" s="362"/>
      <c r="CL178" s="362"/>
      <c r="CM178" s="362"/>
      <c r="CN178" s="362"/>
      <c r="CO178" s="362"/>
      <c r="CP178" s="362"/>
      <c r="CQ178" s="362"/>
      <c r="CR178" s="362"/>
      <c r="CS178" s="362"/>
      <c r="CT178" s="362"/>
      <c r="CU178" s="362"/>
      <c r="CV178" s="362"/>
      <c r="CW178" s="362"/>
      <c r="CX178" s="362"/>
      <c r="CY178" s="362"/>
      <c r="CZ178" s="362"/>
      <c r="DA178" s="362"/>
      <c r="DB178" s="362"/>
      <c r="DC178" s="362"/>
      <c r="DD178" s="362"/>
      <c r="DE178" s="362"/>
      <c r="DF178" s="362"/>
      <c r="DG178" s="362"/>
      <c r="DH178" s="362"/>
      <c r="DI178" s="362"/>
      <c r="DJ178" s="362"/>
      <c r="DK178" s="362"/>
      <c r="DL178" s="362"/>
      <c r="DM178" s="362"/>
      <c r="DN178" s="362"/>
      <c r="DO178" s="362"/>
      <c r="DP178" s="362"/>
      <c r="DQ178" s="362"/>
      <c r="DR178" s="362"/>
      <c r="DS178" s="362"/>
      <c r="DT178" s="362"/>
      <c r="DU178" s="362"/>
      <c r="DV178" s="362"/>
      <c r="DW178" s="362"/>
      <c r="DX178" s="362"/>
      <c r="DY178" s="362"/>
      <c r="DZ178" s="362"/>
      <c r="EA178" s="362"/>
      <c r="EB178" s="362"/>
      <c r="EC178" s="362"/>
      <c r="ED178" s="362"/>
      <c r="EE178" s="362"/>
      <c r="EF178" s="362"/>
      <c r="EG178" s="362"/>
      <c r="EH178" s="362"/>
      <c r="EI178" s="362"/>
      <c r="EJ178" s="362"/>
      <c r="EK178" s="362"/>
      <c r="EL178" s="362"/>
      <c r="EM178" s="362"/>
      <c r="EN178" s="362"/>
      <c r="EO178" s="362"/>
      <c r="EP178" s="362"/>
      <c r="EQ178" s="362"/>
      <c r="ER178" s="362"/>
      <c r="ES178" s="362"/>
      <c r="ET178" s="362"/>
      <c r="EU178" s="362"/>
      <c r="EV178" s="362"/>
      <c r="EW178" s="362"/>
      <c r="EX178" s="362"/>
      <c r="EY178" s="362"/>
      <c r="EZ178" s="362"/>
      <c r="FA178" s="362"/>
      <c r="FB178" s="362"/>
      <c r="FC178" s="362"/>
      <c r="FD178" s="362"/>
      <c r="FE178" s="362"/>
    </row>
    <row r="179" spans="1:10">
      <c r="A179" s="377">
        <v>1</v>
      </c>
      <c r="B179" s="380" t="s">
        <v>310</v>
      </c>
      <c r="C179" s="516">
        <v>88000000</v>
      </c>
      <c r="D179" s="516">
        <f t="shared" ref="D179:D196" si="31">F145</f>
        <v>42000000</v>
      </c>
      <c r="E179" s="522">
        <v>11935200</v>
      </c>
      <c r="F179" s="516">
        <f>SUM(D179:E179)</f>
        <v>53935200</v>
      </c>
      <c r="G179" s="516">
        <f t="shared" ref="G179:G196" si="32">C179-F179</f>
        <v>34064800</v>
      </c>
      <c r="H179" s="518">
        <v>120</v>
      </c>
      <c r="J179" s="525">
        <f t="shared" ref="J179:J195" si="33">J145+H179</f>
        <v>422</v>
      </c>
    </row>
    <row r="180" spans="1:10">
      <c r="A180" s="377">
        <f t="shared" ref="A180:A195" si="34">1+A179</f>
        <v>2</v>
      </c>
      <c r="B180" s="380" t="s">
        <v>311</v>
      </c>
      <c r="C180" s="516">
        <v>45600000</v>
      </c>
      <c r="D180" s="516">
        <f t="shared" si="31"/>
        <v>45600000</v>
      </c>
      <c r="E180" s="522">
        <v>0</v>
      </c>
      <c r="F180" s="516">
        <f t="shared" ref="F180:F196" si="35">SUM(D180:E180)</f>
        <v>45600000</v>
      </c>
      <c r="G180" s="516">
        <f t="shared" si="32"/>
        <v>0</v>
      </c>
      <c r="H180" s="518">
        <v>0</v>
      </c>
      <c r="J180" s="525">
        <f t="shared" si="33"/>
        <v>456</v>
      </c>
    </row>
    <row r="181" spans="1:10">
      <c r="A181" s="377">
        <f t="shared" si="34"/>
        <v>3</v>
      </c>
      <c r="B181" s="380" t="s">
        <v>312</v>
      </c>
      <c r="C181" s="516">
        <v>72000000</v>
      </c>
      <c r="D181" s="516">
        <f t="shared" si="31"/>
        <v>27100000</v>
      </c>
      <c r="E181" s="522">
        <v>7700000</v>
      </c>
      <c r="F181" s="516">
        <f t="shared" si="35"/>
        <v>34800000</v>
      </c>
      <c r="G181" s="516">
        <f t="shared" si="32"/>
        <v>37200000</v>
      </c>
      <c r="H181" s="518">
        <v>77</v>
      </c>
      <c r="J181" s="525">
        <f t="shared" si="33"/>
        <v>1068</v>
      </c>
    </row>
    <row r="182" spans="1:10">
      <c r="A182" s="377">
        <f t="shared" si="34"/>
        <v>4</v>
      </c>
      <c r="B182" s="380" t="s">
        <v>313</v>
      </c>
      <c r="C182" s="516">
        <v>72000000</v>
      </c>
      <c r="D182" s="516">
        <f t="shared" si="31"/>
        <v>50300000</v>
      </c>
      <c r="E182" s="522">
        <v>21700000</v>
      </c>
      <c r="F182" s="516">
        <f t="shared" si="35"/>
        <v>72000000</v>
      </c>
      <c r="G182" s="516">
        <f t="shared" si="32"/>
        <v>0</v>
      </c>
      <c r="H182" s="518">
        <v>21</v>
      </c>
      <c r="J182" s="525">
        <f t="shared" si="33"/>
        <v>859</v>
      </c>
    </row>
    <row r="183" spans="1:10">
      <c r="A183" s="377">
        <f t="shared" si="34"/>
        <v>5</v>
      </c>
      <c r="B183" s="380" t="s">
        <v>314</v>
      </c>
      <c r="C183" s="516">
        <v>31350000</v>
      </c>
      <c r="D183" s="516">
        <f t="shared" si="31"/>
        <v>11390500</v>
      </c>
      <c r="E183" s="522">
        <v>4389000</v>
      </c>
      <c r="F183" s="516">
        <f t="shared" si="35"/>
        <v>15779500</v>
      </c>
      <c r="G183" s="516">
        <f t="shared" si="32"/>
        <v>15570500</v>
      </c>
      <c r="H183" s="518">
        <v>43</v>
      </c>
      <c r="J183" s="525">
        <f t="shared" si="33"/>
        <v>152</v>
      </c>
    </row>
    <row r="184" spans="1:10">
      <c r="A184" s="377">
        <f t="shared" si="34"/>
        <v>6</v>
      </c>
      <c r="B184" s="380" t="s">
        <v>315</v>
      </c>
      <c r="C184" s="516">
        <v>30000000</v>
      </c>
      <c r="D184" s="516">
        <f t="shared" si="31"/>
        <v>7100000</v>
      </c>
      <c r="E184" s="522">
        <v>2500000</v>
      </c>
      <c r="F184" s="516">
        <f t="shared" si="35"/>
        <v>9600000</v>
      </c>
      <c r="G184" s="516">
        <f t="shared" si="32"/>
        <v>20400000</v>
      </c>
      <c r="H184" s="518">
        <v>25</v>
      </c>
      <c r="J184" s="525">
        <f t="shared" si="33"/>
        <v>113</v>
      </c>
    </row>
    <row r="185" spans="1:10">
      <c r="A185" s="377">
        <f t="shared" si="34"/>
        <v>7</v>
      </c>
      <c r="B185" s="380" t="s">
        <v>316</v>
      </c>
      <c r="C185" s="516">
        <v>72000000</v>
      </c>
      <c r="D185" s="516">
        <f t="shared" si="31"/>
        <v>42700000</v>
      </c>
      <c r="E185" s="522">
        <v>8800000</v>
      </c>
      <c r="F185" s="516">
        <f t="shared" si="35"/>
        <v>51500000</v>
      </c>
      <c r="G185" s="516">
        <f t="shared" si="32"/>
        <v>20500000</v>
      </c>
      <c r="H185" s="518">
        <v>88</v>
      </c>
      <c r="J185" s="525">
        <f t="shared" si="33"/>
        <v>515</v>
      </c>
    </row>
    <row r="186" spans="1:10">
      <c r="A186" s="377">
        <f t="shared" si="34"/>
        <v>8</v>
      </c>
      <c r="B186" s="380" t="s">
        <v>317</v>
      </c>
      <c r="C186" s="516">
        <v>80000000</v>
      </c>
      <c r="D186" s="516">
        <f t="shared" si="31"/>
        <v>32400000</v>
      </c>
      <c r="E186" s="522">
        <v>14200000</v>
      </c>
      <c r="F186" s="516">
        <f t="shared" si="35"/>
        <v>46600000</v>
      </c>
      <c r="G186" s="516">
        <f t="shared" si="32"/>
        <v>33400000</v>
      </c>
      <c r="H186" s="518">
        <v>142</v>
      </c>
      <c r="J186" s="525">
        <f t="shared" si="33"/>
        <v>522</v>
      </c>
    </row>
    <row r="187" spans="1:10">
      <c r="A187" s="377">
        <f t="shared" si="34"/>
        <v>9</v>
      </c>
      <c r="B187" s="380" t="s">
        <v>318</v>
      </c>
      <c r="C187" s="516">
        <v>40000000</v>
      </c>
      <c r="D187" s="516">
        <f t="shared" si="31"/>
        <v>13900000</v>
      </c>
      <c r="E187" s="522">
        <v>7000000</v>
      </c>
      <c r="F187" s="516">
        <f t="shared" si="35"/>
        <v>20900000</v>
      </c>
      <c r="G187" s="516">
        <f t="shared" si="32"/>
        <v>19100000</v>
      </c>
      <c r="H187" s="518">
        <v>70</v>
      </c>
      <c r="J187" s="525">
        <f t="shared" si="33"/>
        <v>209</v>
      </c>
    </row>
    <row r="188" spans="1:10">
      <c r="A188" s="377">
        <f t="shared" si="34"/>
        <v>10</v>
      </c>
      <c r="B188" s="380" t="s">
        <v>319</v>
      </c>
      <c r="C188" s="516">
        <v>55600000</v>
      </c>
      <c r="D188" s="516">
        <f t="shared" si="31"/>
        <v>18600000</v>
      </c>
      <c r="E188" s="522">
        <v>5200000</v>
      </c>
      <c r="F188" s="516">
        <f t="shared" si="35"/>
        <v>23800000</v>
      </c>
      <c r="G188" s="516">
        <f t="shared" si="32"/>
        <v>31800000</v>
      </c>
      <c r="H188" s="518">
        <v>52</v>
      </c>
      <c r="J188" s="525">
        <f t="shared" si="33"/>
        <v>238</v>
      </c>
    </row>
    <row r="189" spans="1:10">
      <c r="A189" s="377">
        <f t="shared" si="34"/>
        <v>11</v>
      </c>
      <c r="B189" s="380" t="s">
        <v>320</v>
      </c>
      <c r="C189" s="516">
        <v>70000000</v>
      </c>
      <c r="D189" s="516">
        <f t="shared" si="31"/>
        <v>24300000</v>
      </c>
      <c r="E189" s="522">
        <v>15500000</v>
      </c>
      <c r="F189" s="516">
        <f t="shared" si="35"/>
        <v>39800000</v>
      </c>
      <c r="G189" s="516">
        <f t="shared" si="32"/>
        <v>30200000</v>
      </c>
      <c r="H189" s="518">
        <v>155</v>
      </c>
      <c r="J189" s="525">
        <f t="shared" si="33"/>
        <v>412</v>
      </c>
    </row>
    <row r="190" spans="1:10">
      <c r="A190" s="377">
        <f t="shared" si="34"/>
        <v>12</v>
      </c>
      <c r="B190" s="380" t="s">
        <v>321</v>
      </c>
      <c r="C190" s="516">
        <v>46200000</v>
      </c>
      <c r="D190" s="516">
        <f t="shared" si="31"/>
        <v>11400000</v>
      </c>
      <c r="E190" s="522">
        <v>9000000</v>
      </c>
      <c r="F190" s="516">
        <f t="shared" si="35"/>
        <v>20400000</v>
      </c>
      <c r="G190" s="516">
        <f t="shared" si="32"/>
        <v>25800000</v>
      </c>
      <c r="H190" s="518">
        <v>90</v>
      </c>
      <c r="J190" s="525">
        <f t="shared" si="33"/>
        <v>261</v>
      </c>
    </row>
    <row r="191" s="507" customFormat="1" spans="1:161">
      <c r="A191" s="377">
        <f t="shared" si="34"/>
        <v>13</v>
      </c>
      <c r="B191" s="380" t="s">
        <v>322</v>
      </c>
      <c r="C191" s="516">
        <v>30000000</v>
      </c>
      <c r="D191" s="516">
        <f t="shared" si="31"/>
        <v>17900000</v>
      </c>
      <c r="E191" s="522">
        <v>7000000</v>
      </c>
      <c r="F191" s="516">
        <f t="shared" si="35"/>
        <v>24900000</v>
      </c>
      <c r="G191" s="516">
        <f t="shared" si="32"/>
        <v>5100000</v>
      </c>
      <c r="H191" s="518">
        <v>70</v>
      </c>
      <c r="I191" s="357"/>
      <c r="J191" s="525">
        <f t="shared" si="33"/>
        <v>249</v>
      </c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357"/>
      <c r="AQ191" s="357"/>
      <c r="AR191" s="357"/>
      <c r="AS191" s="357"/>
      <c r="AT191" s="357"/>
      <c r="AU191" s="357"/>
      <c r="AV191" s="357"/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  <c r="BR191" s="357"/>
      <c r="BS191" s="357"/>
      <c r="BT191" s="357"/>
      <c r="BU191" s="357"/>
      <c r="BV191" s="357"/>
      <c r="BW191" s="357"/>
      <c r="BX191" s="357"/>
      <c r="BY191" s="357"/>
      <c r="BZ191" s="357"/>
      <c r="CA191" s="357"/>
      <c r="CB191" s="357"/>
      <c r="CC191" s="357"/>
      <c r="CD191" s="357"/>
      <c r="CE191" s="357"/>
      <c r="CF191" s="357"/>
      <c r="CG191" s="357"/>
      <c r="CH191" s="357"/>
      <c r="CI191" s="357"/>
      <c r="CJ191" s="357"/>
      <c r="CK191" s="357"/>
      <c r="CL191" s="357"/>
      <c r="CM191" s="357"/>
      <c r="CN191" s="357"/>
      <c r="CO191" s="357"/>
      <c r="CP191" s="357"/>
      <c r="CQ191" s="357"/>
      <c r="CR191" s="357"/>
      <c r="CS191" s="357"/>
      <c r="CT191" s="357"/>
      <c r="CU191" s="357"/>
      <c r="CV191" s="357"/>
      <c r="CW191" s="357"/>
      <c r="CX191" s="357"/>
      <c r="CY191" s="357"/>
      <c r="CZ191" s="357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7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357"/>
      <c r="EQ191" s="357"/>
      <c r="ER191" s="357"/>
      <c r="ES191" s="357"/>
      <c r="ET191" s="357"/>
      <c r="EU191" s="357"/>
      <c r="EV191" s="357"/>
      <c r="EW191" s="357"/>
      <c r="EX191" s="357"/>
      <c r="EY191" s="357"/>
      <c r="EZ191" s="357"/>
      <c r="FA191" s="357"/>
      <c r="FB191" s="357"/>
      <c r="FC191" s="357"/>
      <c r="FD191" s="357"/>
      <c r="FE191" s="357"/>
    </row>
    <row r="192" spans="1:161">
      <c r="A192" s="519">
        <f t="shared" si="34"/>
        <v>14</v>
      </c>
      <c r="B192" s="193" t="s">
        <v>345</v>
      </c>
      <c r="C192" s="516">
        <v>108000000</v>
      </c>
      <c r="D192" s="516">
        <f t="shared" si="31"/>
        <v>23425286</v>
      </c>
      <c r="E192" s="523">
        <v>14406000</v>
      </c>
      <c r="F192" s="516">
        <f t="shared" si="35"/>
        <v>37831286</v>
      </c>
      <c r="G192" s="516">
        <f t="shared" si="32"/>
        <v>70168714</v>
      </c>
      <c r="H192" s="518">
        <v>144</v>
      </c>
      <c r="I192" s="507"/>
      <c r="J192" s="525">
        <f t="shared" si="33"/>
        <v>535</v>
      </c>
      <c r="K192" s="507"/>
      <c r="L192" s="507"/>
      <c r="M192" s="507"/>
      <c r="N192" s="507"/>
      <c r="O192" s="507"/>
      <c r="P192" s="507"/>
      <c r="Q192" s="507"/>
      <c r="R192" s="507"/>
      <c r="S192" s="507"/>
      <c r="T192" s="507"/>
      <c r="U192" s="507"/>
      <c r="V192" s="507"/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  <c r="AT192" s="507"/>
      <c r="AU192" s="507"/>
      <c r="AV192" s="507"/>
      <c r="AW192" s="507"/>
      <c r="AX192" s="507"/>
      <c r="AY192" s="507"/>
      <c r="AZ192" s="507"/>
      <c r="BA192" s="507"/>
      <c r="BB192" s="507"/>
      <c r="BC192" s="507"/>
      <c r="BD192" s="507"/>
      <c r="BE192" s="507"/>
      <c r="BF192" s="507"/>
      <c r="BG192" s="507"/>
      <c r="BH192" s="507"/>
      <c r="BI192" s="507"/>
      <c r="BJ192" s="507"/>
      <c r="BK192" s="507"/>
      <c r="BL192" s="507"/>
      <c r="BM192" s="507"/>
      <c r="BN192" s="507"/>
      <c r="BO192" s="507"/>
      <c r="BP192" s="507"/>
      <c r="BQ192" s="507"/>
      <c r="BR192" s="507"/>
      <c r="BS192" s="507"/>
      <c r="BT192" s="507"/>
      <c r="BU192" s="507"/>
      <c r="BV192" s="507"/>
      <c r="BW192" s="507"/>
      <c r="BX192" s="507"/>
      <c r="BY192" s="507"/>
      <c r="BZ192" s="507"/>
      <c r="CA192" s="507"/>
      <c r="CB192" s="507"/>
      <c r="CC192" s="507"/>
      <c r="CD192" s="507"/>
      <c r="CE192" s="507"/>
      <c r="CF192" s="507"/>
      <c r="CG192" s="507"/>
      <c r="CH192" s="507"/>
      <c r="CI192" s="507"/>
      <c r="CJ192" s="507"/>
      <c r="CK192" s="507"/>
      <c r="CL192" s="507"/>
      <c r="CM192" s="507"/>
      <c r="CN192" s="507"/>
      <c r="CO192" s="507"/>
      <c r="CP192" s="507"/>
      <c r="CQ192" s="507"/>
      <c r="CR192" s="507"/>
      <c r="CS192" s="507"/>
      <c r="CT192" s="507"/>
      <c r="CU192" s="507"/>
      <c r="CV192" s="507"/>
      <c r="CW192" s="507"/>
      <c r="CX192" s="507"/>
      <c r="CY192" s="507"/>
      <c r="CZ192" s="507"/>
      <c r="DA192" s="507"/>
      <c r="DB192" s="507"/>
      <c r="DC192" s="507"/>
      <c r="DD192" s="507"/>
      <c r="DE192" s="507"/>
      <c r="DF192" s="507"/>
      <c r="DG192" s="507"/>
      <c r="DH192" s="507"/>
      <c r="DI192" s="507"/>
      <c r="DJ192" s="507"/>
      <c r="DK192" s="507"/>
      <c r="DL192" s="507"/>
      <c r="DM192" s="507"/>
      <c r="DN192" s="507"/>
      <c r="DO192" s="507"/>
      <c r="DP192" s="507"/>
      <c r="DQ192" s="507"/>
      <c r="DR192" s="507"/>
      <c r="DS192" s="507"/>
      <c r="DT192" s="507"/>
      <c r="DU192" s="507"/>
      <c r="DV192" s="507"/>
      <c r="DW192" s="507"/>
      <c r="DX192" s="507"/>
      <c r="DY192" s="507"/>
      <c r="DZ192" s="507"/>
      <c r="EA192" s="507"/>
      <c r="EB192" s="507"/>
      <c r="EC192" s="507"/>
      <c r="ED192" s="507"/>
      <c r="EE192" s="507"/>
      <c r="EF192" s="507"/>
      <c r="EG192" s="507"/>
      <c r="EH192" s="507"/>
      <c r="EI192" s="507"/>
      <c r="EJ192" s="507"/>
      <c r="EK192" s="507"/>
      <c r="EL192" s="507"/>
      <c r="EM192" s="507"/>
      <c r="EN192" s="507"/>
      <c r="EO192" s="507"/>
      <c r="EP192" s="507"/>
      <c r="EQ192" s="507"/>
      <c r="ER192" s="507"/>
      <c r="ES192" s="507"/>
      <c r="ET192" s="507"/>
      <c r="EU192" s="507"/>
      <c r="EV192" s="507"/>
      <c r="EW192" s="507"/>
      <c r="EX192" s="507"/>
      <c r="EY192" s="507"/>
      <c r="EZ192" s="507"/>
      <c r="FA192" s="507"/>
      <c r="FB192" s="507"/>
      <c r="FC192" s="507"/>
      <c r="FD192" s="507"/>
      <c r="FE192" s="507"/>
    </row>
    <row r="193" spans="1:10">
      <c r="A193" s="377">
        <f t="shared" si="34"/>
        <v>15</v>
      </c>
      <c r="B193" s="416" t="s">
        <v>330</v>
      </c>
      <c r="C193" s="516">
        <v>72000000</v>
      </c>
      <c r="D193" s="516">
        <f t="shared" si="31"/>
        <v>35500000</v>
      </c>
      <c r="E193" s="522">
        <v>10500000</v>
      </c>
      <c r="F193" s="516">
        <f t="shared" si="35"/>
        <v>46000000</v>
      </c>
      <c r="G193" s="516">
        <f t="shared" si="32"/>
        <v>26000000</v>
      </c>
      <c r="H193" s="518">
        <v>105</v>
      </c>
      <c r="J193" s="525">
        <f t="shared" si="33"/>
        <v>460</v>
      </c>
    </row>
    <row r="194" spans="1:10">
      <c r="A194" s="377">
        <f t="shared" si="34"/>
        <v>16</v>
      </c>
      <c r="B194" s="380" t="s">
        <v>325</v>
      </c>
      <c r="C194" s="516">
        <v>70000000</v>
      </c>
      <c r="D194" s="516">
        <f t="shared" si="31"/>
        <v>23400000</v>
      </c>
      <c r="E194" s="522">
        <v>8500000</v>
      </c>
      <c r="F194" s="516">
        <f t="shared" si="35"/>
        <v>31900000</v>
      </c>
      <c r="G194" s="516">
        <f t="shared" si="32"/>
        <v>38100000</v>
      </c>
      <c r="H194" s="518">
        <v>85</v>
      </c>
      <c r="J194" s="525">
        <f t="shared" si="33"/>
        <v>319</v>
      </c>
    </row>
    <row r="195" spans="1:12">
      <c r="A195" s="377">
        <f t="shared" si="34"/>
        <v>17</v>
      </c>
      <c r="B195" s="380" t="s">
        <v>326</v>
      </c>
      <c r="C195" s="516">
        <v>72000000</v>
      </c>
      <c r="D195" s="516">
        <f t="shared" si="31"/>
        <v>48500000</v>
      </c>
      <c r="E195" s="522">
        <v>15000000</v>
      </c>
      <c r="F195" s="516">
        <f t="shared" si="35"/>
        <v>63500000</v>
      </c>
      <c r="G195" s="516">
        <f t="shared" si="32"/>
        <v>8500000</v>
      </c>
      <c r="H195" s="518">
        <v>150</v>
      </c>
      <c r="I195" s="357" t="s">
        <v>368</v>
      </c>
      <c r="J195" s="525">
        <f t="shared" si="33"/>
        <v>635</v>
      </c>
      <c r="L195" s="172"/>
    </row>
    <row r="196" spans="1:12">
      <c r="A196" s="190" t="s">
        <v>369</v>
      </c>
      <c r="B196" s="416" t="s">
        <v>327</v>
      </c>
      <c r="C196" s="516">
        <v>36000000</v>
      </c>
      <c r="D196" s="516">
        <f t="shared" si="31"/>
        <v>10100000</v>
      </c>
      <c r="E196" s="522">
        <v>5600000</v>
      </c>
      <c r="F196" s="516">
        <f t="shared" si="35"/>
        <v>15700000</v>
      </c>
      <c r="G196" s="516">
        <f t="shared" si="32"/>
        <v>20300000</v>
      </c>
      <c r="H196" s="518">
        <v>56</v>
      </c>
      <c r="J196" s="525"/>
      <c r="L196" s="172"/>
    </row>
    <row r="197" ht="18.75" customHeight="1" spans="1:8">
      <c r="A197" s="520" t="s">
        <v>57</v>
      </c>
      <c r="B197" s="520"/>
      <c r="C197" s="516">
        <f t="shared" ref="C197:H197" si="36">SUM(C179:C196)</f>
        <v>1090750000</v>
      </c>
      <c r="D197" s="516">
        <f t="shared" si="36"/>
        <v>485615786</v>
      </c>
      <c r="E197" s="516">
        <f t="shared" si="36"/>
        <v>168930200</v>
      </c>
      <c r="F197" s="516">
        <f t="shared" si="36"/>
        <v>654545986</v>
      </c>
      <c r="G197" s="516">
        <f t="shared" si="36"/>
        <v>436204014</v>
      </c>
      <c r="H197" s="521">
        <f t="shared" si="36"/>
        <v>1493</v>
      </c>
    </row>
    <row r="199" spans="2:6">
      <c r="B199" s="357" t="s">
        <v>58</v>
      </c>
      <c r="F199" s="172" t="s">
        <v>83</v>
      </c>
    </row>
    <row r="200" spans="1:6">
      <c r="A200" s="204"/>
      <c r="B200" s="204" t="s">
        <v>60</v>
      </c>
      <c r="C200" s="204"/>
      <c r="D200" s="204"/>
      <c r="E200" s="204"/>
      <c r="F200" s="204" t="s">
        <v>61</v>
      </c>
    </row>
    <row r="201" spans="1:6">
      <c r="A201" s="204"/>
      <c r="B201" s="204"/>
      <c r="C201" s="204"/>
      <c r="D201" s="204"/>
      <c r="E201" s="204"/>
      <c r="F201" s="204"/>
    </row>
    <row r="202" spans="1:6">
      <c r="A202" s="204"/>
      <c r="B202" s="204"/>
      <c r="C202" s="204"/>
      <c r="D202" s="204"/>
      <c r="E202" s="204"/>
      <c r="F202" s="204"/>
    </row>
    <row r="203" spans="1:6">
      <c r="A203" s="204"/>
      <c r="B203" s="204"/>
      <c r="C203" s="204"/>
      <c r="D203" s="204"/>
      <c r="E203" s="204"/>
      <c r="F203" s="204"/>
    </row>
    <row r="204" spans="1:6">
      <c r="A204" s="204"/>
      <c r="B204" s="204" t="s">
        <v>62</v>
      </c>
      <c r="C204" s="204"/>
      <c r="D204" s="204"/>
      <c r="E204" s="204"/>
      <c r="F204" s="204" t="s">
        <v>63</v>
      </c>
    </row>
    <row r="205" spans="1:6">
      <c r="A205" s="204"/>
      <c r="B205" s="204" t="s">
        <v>64</v>
      </c>
      <c r="C205" s="204"/>
      <c r="D205" s="204"/>
      <c r="E205" s="204"/>
      <c r="F205" s="204" t="s">
        <v>65</v>
      </c>
    </row>
    <row r="206" ht="15.75" spans="1:8">
      <c r="A206" s="173" t="s">
        <v>364</v>
      </c>
      <c r="B206" s="173"/>
      <c r="C206" s="173"/>
      <c r="D206" s="173"/>
      <c r="E206" s="173"/>
      <c r="F206" s="173"/>
      <c r="G206" s="173"/>
      <c r="H206" s="173"/>
    </row>
    <row r="207" ht="15.75" spans="1:8">
      <c r="A207" s="173" t="str">
        <f>RK8b!A206</f>
        <v>PENGADILAN AGAMA SEWILAYAH PENGADILAN TINGGI AGAMA PADANG</v>
      </c>
      <c r="B207" s="173"/>
      <c r="C207" s="173"/>
      <c r="D207" s="173"/>
      <c r="E207" s="173"/>
      <c r="F207" s="173"/>
      <c r="G207" s="173"/>
      <c r="H207" s="173"/>
    </row>
    <row r="208" ht="15.75" spans="1:8">
      <c r="A208" s="173" t="str">
        <f>RK8b!A207</f>
        <v>BULAN JULI TAHUN 2023</v>
      </c>
      <c r="B208" s="173"/>
      <c r="C208" s="173"/>
      <c r="D208" s="173"/>
      <c r="E208" s="173"/>
      <c r="F208" s="173"/>
      <c r="G208" s="173"/>
      <c r="H208" s="173"/>
    </row>
    <row r="209" s="360" customFormat="1" spans="1:161">
      <c r="A209" s="362"/>
      <c r="B209" s="362"/>
      <c r="C209" s="362"/>
      <c r="D209" s="362"/>
      <c r="E209" s="362"/>
      <c r="F209" s="362"/>
      <c r="G209" s="362"/>
      <c r="H209" s="399" t="s">
        <v>365</v>
      </c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  <c r="BR209" s="357"/>
      <c r="BS209" s="357"/>
      <c r="BT209" s="357"/>
      <c r="BU209" s="357"/>
      <c r="BV209" s="357"/>
      <c r="BW209" s="357"/>
      <c r="BX209" s="357"/>
      <c r="BY209" s="357"/>
      <c r="BZ209" s="357"/>
      <c r="CA209" s="357"/>
      <c r="CB209" s="357"/>
      <c r="CC209" s="357"/>
      <c r="CD209" s="357"/>
      <c r="CE209" s="357"/>
      <c r="CF209" s="357"/>
      <c r="CG209" s="357"/>
      <c r="CH209" s="357"/>
      <c r="CI209" s="357"/>
      <c r="CJ209" s="357"/>
      <c r="CK209" s="357"/>
      <c r="CL209" s="357"/>
      <c r="CM209" s="357"/>
      <c r="CN209" s="357"/>
      <c r="CO209" s="357"/>
      <c r="CP209" s="357"/>
      <c r="CQ209" s="357"/>
      <c r="CR209" s="357"/>
      <c r="CS209" s="357"/>
      <c r="CT209" s="357"/>
      <c r="CU209" s="357"/>
      <c r="CV209" s="357"/>
      <c r="CW209" s="357"/>
      <c r="CX209" s="357"/>
      <c r="CY209" s="357"/>
      <c r="CZ209" s="357"/>
      <c r="DA209" s="357"/>
      <c r="DB209" s="357"/>
      <c r="DC209" s="357"/>
      <c r="DD209" s="357"/>
      <c r="DE209" s="357"/>
      <c r="DF209" s="357"/>
      <c r="DG209" s="357"/>
      <c r="DH209" s="357"/>
      <c r="DI209" s="357"/>
      <c r="DJ209" s="357"/>
      <c r="DK209" s="357"/>
      <c r="DL209" s="357"/>
      <c r="DM209" s="357"/>
      <c r="DN209" s="357"/>
      <c r="DO209" s="357"/>
      <c r="DP209" s="357"/>
      <c r="DQ209" s="357"/>
      <c r="DR209" s="357"/>
      <c r="DS209" s="357"/>
      <c r="DT209" s="357"/>
      <c r="DU209" s="357"/>
      <c r="DV209" s="357"/>
      <c r="DW209" s="357"/>
      <c r="DX209" s="357"/>
      <c r="DY209" s="357"/>
      <c r="DZ209" s="357"/>
      <c r="EA209" s="357"/>
      <c r="EB209" s="357"/>
      <c r="EC209" s="357"/>
      <c r="ED209" s="357"/>
      <c r="EE209" s="357"/>
      <c r="EF209" s="357"/>
      <c r="EG209" s="357"/>
      <c r="EH209" s="357"/>
      <c r="EI209" s="357"/>
      <c r="EJ209" s="357"/>
      <c r="EK209" s="357"/>
      <c r="EL209" s="357"/>
      <c r="EM209" s="357"/>
      <c r="EN209" s="357"/>
      <c r="EO209" s="357"/>
      <c r="EP209" s="357"/>
      <c r="EQ209" s="357"/>
      <c r="ER209" s="357"/>
      <c r="ES209" s="357"/>
      <c r="ET209" s="357"/>
      <c r="EU209" s="357"/>
      <c r="EV209" s="357"/>
      <c r="EW209" s="357"/>
      <c r="EX209" s="357"/>
      <c r="EY209" s="357"/>
      <c r="EZ209" s="357"/>
      <c r="FA209" s="357"/>
      <c r="FB209" s="357"/>
      <c r="FC209" s="357"/>
      <c r="FD209" s="357"/>
      <c r="FE209" s="357"/>
    </row>
    <row r="210" s="360" customFormat="1" spans="1:8">
      <c r="A210" s="508" t="s">
        <v>181</v>
      </c>
      <c r="B210" s="508" t="s">
        <v>339</v>
      </c>
      <c r="C210" s="509" t="s">
        <v>366</v>
      </c>
      <c r="D210" s="510"/>
      <c r="E210" s="510"/>
      <c r="F210" s="510"/>
      <c r="G210" s="510"/>
      <c r="H210" s="511"/>
    </row>
    <row r="211" s="362" customFormat="1" ht="30" spans="1:161">
      <c r="A211" s="512"/>
      <c r="B211" s="512"/>
      <c r="C211" s="186" t="s">
        <v>340</v>
      </c>
      <c r="D211" s="186" t="s">
        <v>341</v>
      </c>
      <c r="E211" s="513" t="s">
        <v>342</v>
      </c>
      <c r="F211" s="513" t="s">
        <v>57</v>
      </c>
      <c r="G211" s="513" t="s">
        <v>172</v>
      </c>
      <c r="H211" s="513" t="s">
        <v>367</v>
      </c>
      <c r="I211" s="360"/>
      <c r="J211" s="360"/>
      <c r="K211" s="360"/>
      <c r="L211" s="360"/>
      <c r="M211" s="360"/>
      <c r="N211" s="360"/>
      <c r="O211" s="360"/>
      <c r="P211" s="360"/>
      <c r="Q211" s="360"/>
      <c r="R211" s="360"/>
      <c r="S211" s="360"/>
      <c r="T211" s="360"/>
      <c r="U211" s="360"/>
      <c r="V211" s="360"/>
      <c r="W211" s="360"/>
      <c r="X211" s="360"/>
      <c r="Y211" s="360"/>
      <c r="Z211" s="360"/>
      <c r="AA211" s="360"/>
      <c r="AB211" s="360"/>
      <c r="AC211" s="360"/>
      <c r="AD211" s="360"/>
      <c r="AE211" s="360"/>
      <c r="AF211" s="360"/>
      <c r="AG211" s="360"/>
      <c r="AH211" s="360"/>
      <c r="AI211" s="360"/>
      <c r="AJ211" s="360"/>
      <c r="AK211" s="360"/>
      <c r="AL211" s="360"/>
      <c r="AM211" s="360"/>
      <c r="AN211" s="360"/>
      <c r="AO211" s="360"/>
      <c r="AP211" s="360"/>
      <c r="AQ211" s="360"/>
      <c r="AR211" s="360"/>
      <c r="AS211" s="360"/>
      <c r="AT211" s="360"/>
      <c r="AU211" s="360"/>
      <c r="AV211" s="360"/>
      <c r="AW211" s="360"/>
      <c r="AX211" s="360"/>
      <c r="AY211" s="360"/>
      <c r="AZ211" s="360"/>
      <c r="BA211" s="360"/>
      <c r="BB211" s="360"/>
      <c r="BC211" s="360"/>
      <c r="BD211" s="360"/>
      <c r="BE211" s="360"/>
      <c r="BF211" s="360"/>
      <c r="BG211" s="360"/>
      <c r="BH211" s="360"/>
      <c r="BI211" s="360"/>
      <c r="BJ211" s="360"/>
      <c r="BK211" s="360"/>
      <c r="BL211" s="360"/>
      <c r="BM211" s="360"/>
      <c r="BN211" s="360"/>
      <c r="BO211" s="360"/>
      <c r="BP211" s="360"/>
      <c r="BQ211" s="360"/>
      <c r="BR211" s="360"/>
      <c r="BS211" s="360"/>
      <c r="BT211" s="360"/>
      <c r="BU211" s="360"/>
      <c r="BV211" s="360"/>
      <c r="BW211" s="360"/>
      <c r="BX211" s="360"/>
      <c r="BY211" s="360"/>
      <c r="BZ211" s="360"/>
      <c r="CA211" s="360"/>
      <c r="CB211" s="360"/>
      <c r="CC211" s="360"/>
      <c r="CD211" s="360"/>
      <c r="CE211" s="360"/>
      <c r="CF211" s="360"/>
      <c r="CG211" s="360"/>
      <c r="CH211" s="360"/>
      <c r="CI211" s="360"/>
      <c r="CJ211" s="360"/>
      <c r="CK211" s="360"/>
      <c r="CL211" s="360"/>
      <c r="CM211" s="360"/>
      <c r="CN211" s="360"/>
      <c r="CO211" s="360"/>
      <c r="CP211" s="360"/>
      <c r="CQ211" s="360"/>
      <c r="CR211" s="360"/>
      <c r="CS211" s="360"/>
      <c r="CT211" s="360"/>
      <c r="CU211" s="360"/>
      <c r="CV211" s="360"/>
      <c r="CW211" s="360"/>
      <c r="CX211" s="360"/>
      <c r="CY211" s="360"/>
      <c r="CZ211" s="360"/>
      <c r="DA211" s="360"/>
      <c r="DB211" s="360"/>
      <c r="DC211" s="360"/>
      <c r="DD211" s="360"/>
      <c r="DE211" s="360"/>
      <c r="DF211" s="360"/>
      <c r="DG211" s="360"/>
      <c r="DH211" s="360"/>
      <c r="DI211" s="360"/>
      <c r="DJ211" s="360"/>
      <c r="DK211" s="360"/>
      <c r="DL211" s="360"/>
      <c r="DM211" s="360"/>
      <c r="DN211" s="360"/>
      <c r="DO211" s="360"/>
      <c r="DP211" s="360"/>
      <c r="DQ211" s="360"/>
      <c r="DR211" s="360"/>
      <c r="DS211" s="360"/>
      <c r="DT211" s="360"/>
      <c r="DU211" s="360"/>
      <c r="DV211" s="360"/>
      <c r="DW211" s="360"/>
      <c r="DX211" s="360"/>
      <c r="DY211" s="360"/>
      <c r="DZ211" s="360"/>
      <c r="EA211" s="360"/>
      <c r="EB211" s="360"/>
      <c r="EC211" s="360"/>
      <c r="ED211" s="360"/>
      <c r="EE211" s="360"/>
      <c r="EF211" s="360"/>
      <c r="EG211" s="360"/>
      <c r="EH211" s="360"/>
      <c r="EI211" s="360"/>
      <c r="EJ211" s="360"/>
      <c r="EK211" s="360"/>
      <c r="EL211" s="360"/>
      <c r="EM211" s="360"/>
      <c r="EN211" s="360"/>
      <c r="EO211" s="360"/>
      <c r="EP211" s="360"/>
      <c r="EQ211" s="360"/>
      <c r="ER211" s="360"/>
      <c r="ES211" s="360"/>
      <c r="ET211" s="360"/>
      <c r="EU211" s="360"/>
      <c r="EV211" s="360"/>
      <c r="EW211" s="360"/>
      <c r="EX211" s="360"/>
      <c r="EY211" s="360"/>
      <c r="EZ211" s="360"/>
      <c r="FA211" s="360"/>
      <c r="FB211" s="360"/>
      <c r="FC211" s="360"/>
      <c r="FD211" s="360"/>
      <c r="FE211" s="360"/>
    </row>
    <row r="212" spans="1:161">
      <c r="A212" s="514">
        <v>1</v>
      </c>
      <c r="B212" s="514">
        <v>2</v>
      </c>
      <c r="C212" s="514">
        <v>3</v>
      </c>
      <c r="D212" s="514">
        <v>4</v>
      </c>
      <c r="E212" s="514">
        <v>5</v>
      </c>
      <c r="F212" s="514">
        <v>6</v>
      </c>
      <c r="G212" s="514">
        <v>7</v>
      </c>
      <c r="H212" s="514">
        <v>9</v>
      </c>
      <c r="I212" s="524"/>
      <c r="J212" s="362"/>
      <c r="K212" s="362"/>
      <c r="L212" s="362"/>
      <c r="M212" s="362"/>
      <c r="N212" s="362"/>
      <c r="O212" s="362"/>
      <c r="P212" s="362"/>
      <c r="Q212" s="362"/>
      <c r="R212" s="362"/>
      <c r="S212" s="362"/>
      <c r="T212" s="362"/>
      <c r="U212" s="362"/>
      <c r="V212" s="362"/>
      <c r="W212" s="362"/>
      <c r="X212" s="362"/>
      <c r="Y212" s="362"/>
      <c r="Z212" s="362"/>
      <c r="AA212" s="362"/>
      <c r="AB212" s="362"/>
      <c r="AC212" s="362"/>
      <c r="AD212" s="362"/>
      <c r="AE212" s="362"/>
      <c r="AF212" s="362"/>
      <c r="AG212" s="362"/>
      <c r="AH212" s="362"/>
      <c r="AI212" s="362"/>
      <c r="AJ212" s="362"/>
      <c r="AK212" s="362"/>
      <c r="AL212" s="362"/>
      <c r="AM212" s="362"/>
      <c r="AN212" s="362"/>
      <c r="AO212" s="362"/>
      <c r="AP212" s="362"/>
      <c r="AQ212" s="362"/>
      <c r="AR212" s="362"/>
      <c r="AS212" s="362"/>
      <c r="AT212" s="362"/>
      <c r="AU212" s="362"/>
      <c r="AV212" s="362"/>
      <c r="AW212" s="362"/>
      <c r="AX212" s="362"/>
      <c r="AY212" s="362"/>
      <c r="AZ212" s="362"/>
      <c r="BA212" s="362"/>
      <c r="BB212" s="362"/>
      <c r="BC212" s="362"/>
      <c r="BD212" s="362"/>
      <c r="BE212" s="362"/>
      <c r="BF212" s="362"/>
      <c r="BG212" s="362"/>
      <c r="BH212" s="362"/>
      <c r="BI212" s="362"/>
      <c r="BJ212" s="362"/>
      <c r="BK212" s="362"/>
      <c r="BL212" s="362"/>
      <c r="BM212" s="362"/>
      <c r="BN212" s="362"/>
      <c r="BO212" s="362"/>
      <c r="BP212" s="362"/>
      <c r="BQ212" s="362"/>
      <c r="BR212" s="362"/>
      <c r="BS212" s="362"/>
      <c r="BT212" s="362"/>
      <c r="BU212" s="362"/>
      <c r="BV212" s="362"/>
      <c r="BW212" s="362"/>
      <c r="BX212" s="362"/>
      <c r="BY212" s="362"/>
      <c r="BZ212" s="362"/>
      <c r="CA212" s="362"/>
      <c r="CB212" s="362"/>
      <c r="CC212" s="362"/>
      <c r="CD212" s="362"/>
      <c r="CE212" s="362"/>
      <c r="CF212" s="362"/>
      <c r="CG212" s="362"/>
      <c r="CH212" s="362"/>
      <c r="CI212" s="362"/>
      <c r="CJ212" s="362"/>
      <c r="CK212" s="362"/>
      <c r="CL212" s="362"/>
      <c r="CM212" s="362"/>
      <c r="CN212" s="362"/>
      <c r="CO212" s="362"/>
      <c r="CP212" s="362"/>
      <c r="CQ212" s="362"/>
      <c r="CR212" s="362"/>
      <c r="CS212" s="362"/>
      <c r="CT212" s="362"/>
      <c r="CU212" s="362"/>
      <c r="CV212" s="362"/>
      <c r="CW212" s="362"/>
      <c r="CX212" s="362"/>
      <c r="CY212" s="362"/>
      <c r="CZ212" s="362"/>
      <c r="DA212" s="362"/>
      <c r="DB212" s="362"/>
      <c r="DC212" s="362"/>
      <c r="DD212" s="362"/>
      <c r="DE212" s="362"/>
      <c r="DF212" s="362"/>
      <c r="DG212" s="362"/>
      <c r="DH212" s="362"/>
      <c r="DI212" s="362"/>
      <c r="DJ212" s="362"/>
      <c r="DK212" s="362"/>
      <c r="DL212" s="362"/>
      <c r="DM212" s="362"/>
      <c r="DN212" s="362"/>
      <c r="DO212" s="362"/>
      <c r="DP212" s="362"/>
      <c r="DQ212" s="362"/>
      <c r="DR212" s="362"/>
      <c r="DS212" s="362"/>
      <c r="DT212" s="362"/>
      <c r="DU212" s="362"/>
      <c r="DV212" s="362"/>
      <c r="DW212" s="362"/>
      <c r="DX212" s="362"/>
      <c r="DY212" s="362"/>
      <c r="DZ212" s="362"/>
      <c r="EA212" s="362"/>
      <c r="EB212" s="362"/>
      <c r="EC212" s="362"/>
      <c r="ED212" s="362"/>
      <c r="EE212" s="362"/>
      <c r="EF212" s="362"/>
      <c r="EG212" s="362"/>
      <c r="EH212" s="362"/>
      <c r="EI212" s="362"/>
      <c r="EJ212" s="362"/>
      <c r="EK212" s="362"/>
      <c r="EL212" s="362"/>
      <c r="EM212" s="362"/>
      <c r="EN212" s="362"/>
      <c r="EO212" s="362"/>
      <c r="EP212" s="362"/>
      <c r="EQ212" s="362"/>
      <c r="ER212" s="362"/>
      <c r="ES212" s="362"/>
      <c r="ET212" s="362"/>
      <c r="EU212" s="362"/>
      <c r="EV212" s="362"/>
      <c r="EW212" s="362"/>
      <c r="EX212" s="362"/>
      <c r="EY212" s="362"/>
      <c r="EZ212" s="362"/>
      <c r="FA212" s="362"/>
      <c r="FB212" s="362"/>
      <c r="FC212" s="362"/>
      <c r="FD212" s="362"/>
      <c r="FE212" s="362"/>
    </row>
    <row r="213" spans="1:10">
      <c r="A213" s="377">
        <v>1</v>
      </c>
      <c r="B213" s="380" t="s">
        <v>310</v>
      </c>
      <c r="C213" s="516">
        <f>C179</f>
        <v>88000000</v>
      </c>
      <c r="D213" s="516">
        <f>F179</f>
        <v>53935200</v>
      </c>
      <c r="E213" s="516">
        <v>19700000</v>
      </c>
      <c r="F213" s="516">
        <f>SUM(D213:E213)</f>
        <v>73635200</v>
      </c>
      <c r="G213" s="516">
        <f t="shared" ref="G213:G230" si="37">C213-F213</f>
        <v>14364800</v>
      </c>
      <c r="H213" s="521">
        <v>70</v>
      </c>
      <c r="J213" s="525">
        <f t="shared" ref="J213:J229" si="38">J179+H213</f>
        <v>492</v>
      </c>
    </row>
    <row r="214" spans="1:10">
      <c r="A214" s="377">
        <f t="shared" ref="A214:A229" si="39">1+A213</f>
        <v>2</v>
      </c>
      <c r="B214" s="380" t="s">
        <v>311</v>
      </c>
      <c r="C214" s="516">
        <f t="shared" ref="C214:C230" si="40">C180</f>
        <v>45600000</v>
      </c>
      <c r="D214" s="516">
        <f t="shared" ref="D214:D230" si="41">F180</f>
        <v>45600000</v>
      </c>
      <c r="E214" s="516">
        <v>0</v>
      </c>
      <c r="F214" s="516">
        <f t="shared" ref="F214:F230" si="42">SUM(D214:E214)</f>
        <v>45600000</v>
      </c>
      <c r="G214" s="516">
        <f t="shared" si="37"/>
        <v>0</v>
      </c>
      <c r="H214" s="521">
        <v>0</v>
      </c>
      <c r="J214" s="525">
        <f t="shared" si="38"/>
        <v>456</v>
      </c>
    </row>
    <row r="215" spans="1:10">
      <c r="A215" s="377">
        <f t="shared" si="39"/>
        <v>3</v>
      </c>
      <c r="B215" s="380" t="s">
        <v>312</v>
      </c>
      <c r="C215" s="516">
        <f t="shared" si="40"/>
        <v>72000000</v>
      </c>
      <c r="D215" s="516">
        <f t="shared" si="41"/>
        <v>34800000</v>
      </c>
      <c r="E215" s="516">
        <v>9500000</v>
      </c>
      <c r="F215" s="516">
        <f t="shared" si="42"/>
        <v>44300000</v>
      </c>
      <c r="G215" s="516">
        <f t="shared" si="37"/>
        <v>27700000</v>
      </c>
      <c r="H215" s="521">
        <v>95</v>
      </c>
      <c r="J215" s="525">
        <f t="shared" si="38"/>
        <v>1163</v>
      </c>
    </row>
    <row r="216" spans="1:10">
      <c r="A216" s="377">
        <f t="shared" si="39"/>
        <v>4</v>
      </c>
      <c r="B216" s="380" t="s">
        <v>313</v>
      </c>
      <c r="C216" s="516">
        <f t="shared" si="40"/>
        <v>72000000</v>
      </c>
      <c r="D216" s="516">
        <f t="shared" si="41"/>
        <v>72000000</v>
      </c>
      <c r="E216" s="516">
        <v>0</v>
      </c>
      <c r="F216" s="516">
        <f t="shared" si="42"/>
        <v>72000000</v>
      </c>
      <c r="G216" s="516">
        <f t="shared" si="37"/>
        <v>0</v>
      </c>
      <c r="H216" s="521">
        <v>0</v>
      </c>
      <c r="J216" s="525">
        <f t="shared" si="38"/>
        <v>859</v>
      </c>
    </row>
    <row r="217" spans="1:10">
      <c r="A217" s="377">
        <f t="shared" si="39"/>
        <v>5</v>
      </c>
      <c r="B217" s="380" t="s">
        <v>314</v>
      </c>
      <c r="C217" s="516">
        <f t="shared" si="40"/>
        <v>31350000</v>
      </c>
      <c r="D217" s="516">
        <f t="shared" si="41"/>
        <v>15779500</v>
      </c>
      <c r="E217" s="516">
        <v>2821500</v>
      </c>
      <c r="F217" s="516">
        <f t="shared" si="42"/>
        <v>18601000</v>
      </c>
      <c r="G217" s="516">
        <f t="shared" si="37"/>
        <v>12749000</v>
      </c>
      <c r="H217" s="521">
        <v>27</v>
      </c>
      <c r="J217" s="525">
        <f t="shared" si="38"/>
        <v>179</v>
      </c>
    </row>
    <row r="218" spans="1:10">
      <c r="A218" s="377">
        <f t="shared" si="39"/>
        <v>6</v>
      </c>
      <c r="B218" s="380" t="s">
        <v>315</v>
      </c>
      <c r="C218" s="516">
        <f t="shared" si="40"/>
        <v>30000000</v>
      </c>
      <c r="D218" s="516">
        <f t="shared" si="41"/>
        <v>9600000</v>
      </c>
      <c r="E218" s="516">
        <v>4300000</v>
      </c>
      <c r="F218" s="516">
        <f t="shared" si="42"/>
        <v>13900000</v>
      </c>
      <c r="G218" s="516">
        <f t="shared" si="37"/>
        <v>16100000</v>
      </c>
      <c r="H218" s="521">
        <v>43</v>
      </c>
      <c r="J218" s="525">
        <f t="shared" si="38"/>
        <v>156</v>
      </c>
    </row>
    <row r="219" spans="1:10">
      <c r="A219" s="377">
        <f t="shared" si="39"/>
        <v>7</v>
      </c>
      <c r="B219" s="380" t="s">
        <v>316</v>
      </c>
      <c r="C219" s="516">
        <f t="shared" si="40"/>
        <v>72000000</v>
      </c>
      <c r="D219" s="516">
        <f t="shared" si="41"/>
        <v>51500000</v>
      </c>
      <c r="E219" s="516">
        <v>7000000</v>
      </c>
      <c r="F219" s="516">
        <f t="shared" si="42"/>
        <v>58500000</v>
      </c>
      <c r="G219" s="516">
        <f t="shared" si="37"/>
        <v>13500000</v>
      </c>
      <c r="H219" s="521">
        <v>70</v>
      </c>
      <c r="J219" s="525">
        <f t="shared" si="38"/>
        <v>585</v>
      </c>
    </row>
    <row r="220" spans="1:10">
      <c r="A220" s="377">
        <f t="shared" si="39"/>
        <v>8</v>
      </c>
      <c r="B220" s="380" t="s">
        <v>317</v>
      </c>
      <c r="C220" s="516">
        <f t="shared" si="40"/>
        <v>80000000</v>
      </c>
      <c r="D220" s="516">
        <f t="shared" si="41"/>
        <v>46600000</v>
      </c>
      <c r="E220" s="516">
        <v>8200000</v>
      </c>
      <c r="F220" s="516">
        <f t="shared" si="42"/>
        <v>54800000</v>
      </c>
      <c r="G220" s="516">
        <f t="shared" si="37"/>
        <v>25200000</v>
      </c>
      <c r="H220" s="521">
        <v>121</v>
      </c>
      <c r="J220" s="525">
        <f t="shared" si="38"/>
        <v>643</v>
      </c>
    </row>
    <row r="221" spans="1:10">
      <c r="A221" s="377">
        <f t="shared" si="39"/>
        <v>9</v>
      </c>
      <c r="B221" s="380" t="s">
        <v>318</v>
      </c>
      <c r="C221" s="516">
        <f t="shared" si="40"/>
        <v>40000000</v>
      </c>
      <c r="D221" s="516">
        <f t="shared" si="41"/>
        <v>20900000</v>
      </c>
      <c r="E221" s="516">
        <v>6500000</v>
      </c>
      <c r="F221" s="516">
        <f t="shared" si="42"/>
        <v>27400000</v>
      </c>
      <c r="G221" s="516">
        <f t="shared" si="37"/>
        <v>12600000</v>
      </c>
      <c r="H221" s="521">
        <v>65</v>
      </c>
      <c r="J221" s="525">
        <f t="shared" si="38"/>
        <v>274</v>
      </c>
    </row>
    <row r="222" spans="1:10">
      <c r="A222" s="377">
        <f t="shared" si="39"/>
        <v>10</v>
      </c>
      <c r="B222" s="380" t="s">
        <v>319</v>
      </c>
      <c r="C222" s="516">
        <f t="shared" si="40"/>
        <v>55600000</v>
      </c>
      <c r="D222" s="516">
        <f t="shared" si="41"/>
        <v>23800000</v>
      </c>
      <c r="E222" s="516">
        <v>6200000</v>
      </c>
      <c r="F222" s="516">
        <f t="shared" si="42"/>
        <v>30000000</v>
      </c>
      <c r="G222" s="516">
        <f t="shared" si="37"/>
        <v>25600000</v>
      </c>
      <c r="H222" s="521">
        <v>62</v>
      </c>
      <c r="J222" s="525">
        <f t="shared" si="38"/>
        <v>300</v>
      </c>
    </row>
    <row r="223" spans="1:10">
      <c r="A223" s="377">
        <f t="shared" si="39"/>
        <v>11</v>
      </c>
      <c r="B223" s="380" t="s">
        <v>320</v>
      </c>
      <c r="C223" s="516">
        <f t="shared" si="40"/>
        <v>70000000</v>
      </c>
      <c r="D223" s="516">
        <f t="shared" si="41"/>
        <v>39800000</v>
      </c>
      <c r="E223" s="516">
        <v>2400000</v>
      </c>
      <c r="F223" s="516">
        <f t="shared" si="42"/>
        <v>42200000</v>
      </c>
      <c r="G223" s="516">
        <f t="shared" si="37"/>
        <v>27800000</v>
      </c>
      <c r="H223" s="521">
        <v>24</v>
      </c>
      <c r="J223" s="525">
        <f t="shared" si="38"/>
        <v>436</v>
      </c>
    </row>
    <row r="224" spans="1:10">
      <c r="A224" s="377">
        <f t="shared" si="39"/>
        <v>12</v>
      </c>
      <c r="B224" s="380" t="s">
        <v>321</v>
      </c>
      <c r="C224" s="516">
        <f t="shared" si="40"/>
        <v>46200000</v>
      </c>
      <c r="D224" s="516">
        <f t="shared" si="41"/>
        <v>20400000</v>
      </c>
      <c r="E224" s="516">
        <v>4200000</v>
      </c>
      <c r="F224" s="516">
        <f t="shared" si="42"/>
        <v>24600000</v>
      </c>
      <c r="G224" s="516">
        <f t="shared" si="37"/>
        <v>21600000</v>
      </c>
      <c r="H224" s="521">
        <v>42</v>
      </c>
      <c r="J224" s="525">
        <f t="shared" si="38"/>
        <v>303</v>
      </c>
    </row>
    <row r="225" s="507" customFormat="1" spans="1:161">
      <c r="A225" s="377">
        <f t="shared" si="39"/>
        <v>13</v>
      </c>
      <c r="B225" s="380" t="s">
        <v>322</v>
      </c>
      <c r="C225" s="516">
        <f t="shared" si="40"/>
        <v>30000000</v>
      </c>
      <c r="D225" s="516">
        <f t="shared" si="41"/>
        <v>24900000</v>
      </c>
      <c r="E225" s="516">
        <v>5100000</v>
      </c>
      <c r="F225" s="516">
        <f t="shared" si="42"/>
        <v>30000000</v>
      </c>
      <c r="G225" s="516">
        <f t="shared" si="37"/>
        <v>0</v>
      </c>
      <c r="H225" s="521">
        <v>51</v>
      </c>
      <c r="I225" s="357"/>
      <c r="J225" s="525">
        <f t="shared" si="38"/>
        <v>300</v>
      </c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  <c r="AJ225" s="357"/>
      <c r="AK225" s="357"/>
      <c r="AL225" s="357"/>
      <c r="AM225" s="357"/>
      <c r="AN225" s="357"/>
      <c r="AO225" s="357"/>
      <c r="AP225" s="357"/>
      <c r="AQ225" s="357"/>
      <c r="AR225" s="357"/>
      <c r="AS225" s="357"/>
      <c r="AT225" s="357"/>
      <c r="AU225" s="357"/>
      <c r="AV225" s="357"/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  <c r="BR225" s="357"/>
      <c r="BS225" s="357"/>
      <c r="BT225" s="357"/>
      <c r="BU225" s="357"/>
      <c r="BV225" s="357"/>
      <c r="BW225" s="357"/>
      <c r="BX225" s="357"/>
      <c r="BY225" s="357"/>
      <c r="BZ225" s="357"/>
      <c r="CA225" s="357"/>
      <c r="CB225" s="357"/>
      <c r="CC225" s="357"/>
      <c r="CD225" s="357"/>
      <c r="CE225" s="357"/>
      <c r="CF225" s="357"/>
      <c r="CG225" s="357"/>
      <c r="CH225" s="357"/>
      <c r="CI225" s="357"/>
      <c r="CJ225" s="357"/>
      <c r="CK225" s="357"/>
      <c r="CL225" s="357"/>
      <c r="CM225" s="357"/>
      <c r="CN225" s="357"/>
      <c r="CO225" s="357"/>
      <c r="CP225" s="357"/>
      <c r="CQ225" s="357"/>
      <c r="CR225" s="357"/>
      <c r="CS225" s="357"/>
      <c r="CT225" s="357"/>
      <c r="CU225" s="357"/>
      <c r="CV225" s="357"/>
      <c r="CW225" s="357"/>
      <c r="CX225" s="357"/>
      <c r="CY225" s="357"/>
      <c r="CZ225" s="357"/>
      <c r="DA225" s="357"/>
      <c r="DB225" s="357"/>
      <c r="DC225" s="357"/>
      <c r="DD225" s="357"/>
      <c r="DE225" s="357"/>
      <c r="DF225" s="357"/>
      <c r="DG225" s="357"/>
      <c r="DH225" s="357"/>
      <c r="DI225" s="357"/>
      <c r="DJ225" s="357"/>
      <c r="DK225" s="357"/>
      <c r="DL225" s="357"/>
      <c r="DM225" s="357"/>
      <c r="DN225" s="357"/>
      <c r="DO225" s="357"/>
      <c r="DP225" s="357"/>
      <c r="DQ225" s="357"/>
      <c r="DR225" s="357"/>
      <c r="DS225" s="357"/>
      <c r="DT225" s="357"/>
      <c r="DU225" s="357"/>
      <c r="DV225" s="357"/>
      <c r="DW225" s="357"/>
      <c r="DX225" s="357"/>
      <c r="DY225" s="357"/>
      <c r="DZ225" s="357"/>
      <c r="EA225" s="357"/>
      <c r="EB225" s="357"/>
      <c r="EC225" s="357"/>
      <c r="ED225" s="357"/>
      <c r="EE225" s="357"/>
      <c r="EF225" s="357"/>
      <c r="EG225" s="357"/>
      <c r="EH225" s="357"/>
      <c r="EI225" s="357"/>
      <c r="EJ225" s="357"/>
      <c r="EK225" s="357"/>
      <c r="EL225" s="357"/>
      <c r="EM225" s="357"/>
      <c r="EN225" s="357"/>
      <c r="EO225" s="357"/>
      <c r="EP225" s="357"/>
      <c r="EQ225" s="357"/>
      <c r="ER225" s="357"/>
      <c r="ES225" s="357"/>
      <c r="ET225" s="357"/>
      <c r="EU225" s="357"/>
      <c r="EV225" s="357"/>
      <c r="EW225" s="357"/>
      <c r="EX225" s="357"/>
      <c r="EY225" s="357"/>
      <c r="EZ225" s="357"/>
      <c r="FA225" s="357"/>
      <c r="FB225" s="357"/>
      <c r="FC225" s="357"/>
      <c r="FD225" s="357"/>
      <c r="FE225" s="357"/>
    </row>
    <row r="226" spans="1:161">
      <c r="A226" s="519">
        <f t="shared" si="39"/>
        <v>14</v>
      </c>
      <c r="B226" s="193" t="s">
        <v>345</v>
      </c>
      <c r="C226" s="516">
        <f t="shared" si="40"/>
        <v>108000000</v>
      </c>
      <c r="D226" s="516">
        <f t="shared" si="41"/>
        <v>37831286</v>
      </c>
      <c r="E226" s="516">
        <v>11662000</v>
      </c>
      <c r="F226" s="516">
        <f t="shared" si="42"/>
        <v>49493286</v>
      </c>
      <c r="G226" s="516">
        <f t="shared" si="37"/>
        <v>58506714</v>
      </c>
      <c r="H226" s="521">
        <v>116</v>
      </c>
      <c r="I226" s="507"/>
      <c r="J226" s="525">
        <f t="shared" si="38"/>
        <v>651</v>
      </c>
      <c r="K226" s="507"/>
      <c r="L226" s="507"/>
      <c r="M226" s="507"/>
      <c r="N226" s="507"/>
      <c r="O226" s="507"/>
      <c r="P226" s="507"/>
      <c r="Q226" s="507"/>
      <c r="R226" s="507"/>
      <c r="S226" s="507"/>
      <c r="T226" s="507"/>
      <c r="U226" s="507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  <c r="AT226" s="507"/>
      <c r="AU226" s="507"/>
      <c r="AV226" s="507"/>
      <c r="AW226" s="507"/>
      <c r="AX226" s="507"/>
      <c r="AY226" s="507"/>
      <c r="AZ226" s="507"/>
      <c r="BA226" s="507"/>
      <c r="BB226" s="507"/>
      <c r="BC226" s="507"/>
      <c r="BD226" s="507"/>
      <c r="BE226" s="507"/>
      <c r="BF226" s="507"/>
      <c r="BG226" s="507"/>
      <c r="BH226" s="507"/>
      <c r="BI226" s="507"/>
      <c r="BJ226" s="507"/>
      <c r="BK226" s="507"/>
      <c r="BL226" s="507"/>
      <c r="BM226" s="507"/>
      <c r="BN226" s="507"/>
      <c r="BO226" s="507"/>
      <c r="BP226" s="507"/>
      <c r="BQ226" s="507"/>
      <c r="BR226" s="507"/>
      <c r="BS226" s="507"/>
      <c r="BT226" s="507"/>
      <c r="BU226" s="507"/>
      <c r="BV226" s="507"/>
      <c r="BW226" s="507"/>
      <c r="BX226" s="507"/>
      <c r="BY226" s="507"/>
      <c r="BZ226" s="507"/>
      <c r="CA226" s="507"/>
      <c r="CB226" s="507"/>
      <c r="CC226" s="507"/>
      <c r="CD226" s="507"/>
      <c r="CE226" s="507"/>
      <c r="CF226" s="507"/>
      <c r="CG226" s="507"/>
      <c r="CH226" s="507"/>
      <c r="CI226" s="507"/>
      <c r="CJ226" s="507"/>
      <c r="CK226" s="507"/>
      <c r="CL226" s="507"/>
      <c r="CM226" s="507"/>
      <c r="CN226" s="507"/>
      <c r="CO226" s="507"/>
      <c r="CP226" s="507"/>
      <c r="CQ226" s="507"/>
      <c r="CR226" s="507"/>
      <c r="CS226" s="507"/>
      <c r="CT226" s="507"/>
      <c r="CU226" s="507"/>
      <c r="CV226" s="507"/>
      <c r="CW226" s="507"/>
      <c r="CX226" s="507"/>
      <c r="CY226" s="507"/>
      <c r="CZ226" s="507"/>
      <c r="DA226" s="507"/>
      <c r="DB226" s="507"/>
      <c r="DC226" s="507"/>
      <c r="DD226" s="507"/>
      <c r="DE226" s="507"/>
      <c r="DF226" s="507"/>
      <c r="DG226" s="507"/>
      <c r="DH226" s="507"/>
      <c r="DI226" s="507"/>
      <c r="DJ226" s="507"/>
      <c r="DK226" s="507"/>
      <c r="DL226" s="507"/>
      <c r="DM226" s="507"/>
      <c r="DN226" s="507"/>
      <c r="DO226" s="507"/>
      <c r="DP226" s="507"/>
      <c r="DQ226" s="507"/>
      <c r="DR226" s="507"/>
      <c r="DS226" s="507"/>
      <c r="DT226" s="507"/>
      <c r="DU226" s="507"/>
      <c r="DV226" s="507"/>
      <c r="DW226" s="507"/>
      <c r="DX226" s="507"/>
      <c r="DY226" s="507"/>
      <c r="DZ226" s="507"/>
      <c r="EA226" s="507"/>
      <c r="EB226" s="507"/>
      <c r="EC226" s="507"/>
      <c r="ED226" s="507"/>
      <c r="EE226" s="507"/>
      <c r="EF226" s="507"/>
      <c r="EG226" s="507"/>
      <c r="EH226" s="507"/>
      <c r="EI226" s="507"/>
      <c r="EJ226" s="507"/>
      <c r="EK226" s="507"/>
      <c r="EL226" s="507"/>
      <c r="EM226" s="507"/>
      <c r="EN226" s="507"/>
      <c r="EO226" s="507"/>
      <c r="EP226" s="507"/>
      <c r="EQ226" s="507"/>
      <c r="ER226" s="507"/>
      <c r="ES226" s="507"/>
      <c r="ET226" s="507"/>
      <c r="EU226" s="507"/>
      <c r="EV226" s="507"/>
      <c r="EW226" s="507"/>
      <c r="EX226" s="507"/>
      <c r="EY226" s="507"/>
      <c r="EZ226" s="507"/>
      <c r="FA226" s="507"/>
      <c r="FB226" s="507"/>
      <c r="FC226" s="507"/>
      <c r="FD226" s="507"/>
      <c r="FE226" s="507"/>
    </row>
    <row r="227" spans="1:10">
      <c r="A227" s="377">
        <f t="shared" si="39"/>
        <v>15</v>
      </c>
      <c r="B227" s="416" t="s">
        <v>330</v>
      </c>
      <c r="C227" s="516">
        <f t="shared" si="40"/>
        <v>72000000</v>
      </c>
      <c r="D227" s="516">
        <f t="shared" si="41"/>
        <v>46000000</v>
      </c>
      <c r="E227" s="516">
        <v>8500000</v>
      </c>
      <c r="F227" s="516">
        <f t="shared" si="42"/>
        <v>54500000</v>
      </c>
      <c r="G227" s="516">
        <f t="shared" si="37"/>
        <v>17500000</v>
      </c>
      <c r="H227" s="521">
        <v>85</v>
      </c>
      <c r="J227" s="525">
        <f t="shared" si="38"/>
        <v>545</v>
      </c>
    </row>
    <row r="228" spans="1:10">
      <c r="A228" s="377">
        <f t="shared" si="39"/>
        <v>16</v>
      </c>
      <c r="B228" s="380" t="s">
        <v>325</v>
      </c>
      <c r="C228" s="516">
        <f t="shared" si="40"/>
        <v>70000000</v>
      </c>
      <c r="D228" s="516">
        <f t="shared" si="41"/>
        <v>31900000</v>
      </c>
      <c r="E228" s="516">
        <v>6200000</v>
      </c>
      <c r="F228" s="516">
        <f t="shared" si="42"/>
        <v>38100000</v>
      </c>
      <c r="G228" s="516">
        <f t="shared" si="37"/>
        <v>31900000</v>
      </c>
      <c r="H228" s="521">
        <v>62</v>
      </c>
      <c r="J228" s="525">
        <f t="shared" si="38"/>
        <v>381</v>
      </c>
    </row>
    <row r="229" spans="1:12">
      <c r="A229" s="377">
        <f t="shared" si="39"/>
        <v>17</v>
      </c>
      <c r="B229" s="380" t="s">
        <v>326</v>
      </c>
      <c r="C229" s="516">
        <f t="shared" si="40"/>
        <v>72000000</v>
      </c>
      <c r="D229" s="516">
        <f t="shared" si="41"/>
        <v>63500000</v>
      </c>
      <c r="E229" s="516">
        <v>8400000</v>
      </c>
      <c r="F229" s="516">
        <f t="shared" si="42"/>
        <v>71900000</v>
      </c>
      <c r="G229" s="516">
        <f t="shared" si="37"/>
        <v>100000</v>
      </c>
      <c r="H229" s="521">
        <v>84</v>
      </c>
      <c r="J229" s="525">
        <f t="shared" si="38"/>
        <v>719</v>
      </c>
      <c r="L229" s="172"/>
    </row>
    <row r="230" spans="1:12">
      <c r="A230" s="377">
        <v>18</v>
      </c>
      <c r="B230" s="416" t="s">
        <v>327</v>
      </c>
      <c r="C230" s="516">
        <f t="shared" si="40"/>
        <v>36000000</v>
      </c>
      <c r="D230" s="516">
        <f t="shared" si="41"/>
        <v>15700000</v>
      </c>
      <c r="E230" s="516">
        <v>7000000</v>
      </c>
      <c r="F230" s="516">
        <f t="shared" si="42"/>
        <v>22700000</v>
      </c>
      <c r="G230" s="516">
        <f t="shared" si="37"/>
        <v>13300000</v>
      </c>
      <c r="H230" s="521">
        <v>70</v>
      </c>
      <c r="J230" s="525"/>
      <c r="L230" s="172"/>
    </row>
    <row r="231" ht="15.75" customHeight="1" spans="1:8">
      <c r="A231" s="520" t="s">
        <v>57</v>
      </c>
      <c r="B231" s="520"/>
      <c r="C231" s="516">
        <f t="shared" ref="C231:H231" si="43">SUM(C213:C230)</f>
        <v>1090750000</v>
      </c>
      <c r="D231" s="516">
        <f t="shared" si="43"/>
        <v>654545986</v>
      </c>
      <c r="E231" s="516">
        <f t="shared" si="43"/>
        <v>117683500</v>
      </c>
      <c r="F231" s="516">
        <f t="shared" si="43"/>
        <v>772229486</v>
      </c>
      <c r="G231" s="516">
        <f t="shared" si="43"/>
        <v>318520514</v>
      </c>
      <c r="H231" s="521">
        <f t="shared" si="43"/>
        <v>1087</v>
      </c>
    </row>
    <row r="233" spans="2:6">
      <c r="B233" s="357" t="str">
        <f>RK8b!B231</f>
        <v>Mengetahui :</v>
      </c>
      <c r="F233" s="357" t="s">
        <v>85</v>
      </c>
    </row>
    <row r="234" spans="1:7">
      <c r="A234" s="204"/>
      <c r="B234" s="204" t="str">
        <f>RK8b!B232</f>
        <v>Ketua Pengadilan Tinggi Agama Padang,</v>
      </c>
      <c r="C234" s="204"/>
      <c r="D234" s="204"/>
      <c r="E234" s="204"/>
      <c r="F234" s="204" t="s">
        <v>61</v>
      </c>
      <c r="G234" s="204"/>
    </row>
    <row r="235" spans="1:7">
      <c r="A235" s="204"/>
      <c r="B235" s="204"/>
      <c r="C235" s="204"/>
      <c r="D235" s="204"/>
      <c r="E235" s="204"/>
      <c r="F235" s="204"/>
      <c r="G235" s="204"/>
    </row>
    <row r="236" spans="1:7">
      <c r="A236" s="204"/>
      <c r="B236" s="204"/>
      <c r="C236" s="204"/>
      <c r="D236" s="204"/>
      <c r="E236" s="204"/>
      <c r="F236" s="204"/>
      <c r="G236" s="204"/>
    </row>
    <row r="237" spans="1:7">
      <c r="A237" s="204"/>
      <c r="B237" s="204"/>
      <c r="C237" s="204"/>
      <c r="D237" s="204"/>
      <c r="E237" s="204"/>
      <c r="F237" s="204"/>
      <c r="G237" s="204"/>
    </row>
    <row r="238" spans="1:7">
      <c r="A238" s="204"/>
      <c r="B238" s="204" t="str">
        <f>RK8b!B236</f>
        <v>Dr. Drs. H. PELMIZAR, M.H.I.</v>
      </c>
      <c r="C238" s="204"/>
      <c r="D238" s="204"/>
      <c r="E238" s="204"/>
      <c r="F238" s="204" t="s">
        <v>63</v>
      </c>
      <c r="G238" s="204"/>
    </row>
    <row r="239" spans="1:7">
      <c r="A239" s="204"/>
      <c r="B239" s="204" t="str">
        <f>RK8b!B237</f>
        <v>NIP. 19561112 198103 1 009</v>
      </c>
      <c r="C239" s="204"/>
      <c r="D239" s="204"/>
      <c r="E239" s="204"/>
      <c r="F239" s="204" t="s">
        <v>65</v>
      </c>
      <c r="G239" s="204"/>
    </row>
    <row r="241" ht="15.75" spans="1:8">
      <c r="A241" s="173" t="s">
        <v>364</v>
      </c>
      <c r="B241" s="173"/>
      <c r="C241" s="173"/>
      <c r="D241" s="173"/>
      <c r="E241" s="173"/>
      <c r="F241" s="173"/>
      <c r="G241" s="173"/>
      <c r="H241" s="173"/>
    </row>
    <row r="242" ht="15.75" spans="1:8">
      <c r="A242" s="173" t="str">
        <f>RK8b!A241</f>
        <v> PENGADILAN AGAMA SEWILAYAH PENGADILAN TINGGI AGAMA PADANG</v>
      </c>
      <c r="B242" s="173"/>
      <c r="C242" s="173"/>
      <c r="D242" s="173"/>
      <c r="E242" s="173"/>
      <c r="F242" s="173"/>
      <c r="G242" s="173"/>
      <c r="H242" s="173"/>
    </row>
    <row r="243" ht="15.75" spans="1:8">
      <c r="A243" s="173" t="s">
        <v>86</v>
      </c>
      <c r="B243" s="173"/>
      <c r="C243" s="173"/>
      <c r="D243" s="173"/>
      <c r="E243" s="173"/>
      <c r="F243" s="173"/>
      <c r="G243" s="173"/>
      <c r="H243" s="173"/>
    </row>
    <row r="244" s="360" customFormat="1" spans="1:161">
      <c r="A244" s="362"/>
      <c r="B244" s="362"/>
      <c r="C244" s="362"/>
      <c r="D244" s="362"/>
      <c r="E244" s="362"/>
      <c r="F244" s="362"/>
      <c r="G244" s="362"/>
      <c r="H244" s="399" t="s">
        <v>365</v>
      </c>
      <c r="I244" s="357"/>
      <c r="J244" s="357"/>
      <c r="K244" s="357"/>
      <c r="L244" s="357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7"/>
      <c r="X244" s="357"/>
      <c r="Y244" s="357"/>
      <c r="Z244" s="357"/>
      <c r="AA244" s="357"/>
      <c r="AB244" s="357"/>
      <c r="AC244" s="357"/>
      <c r="AD244" s="357"/>
      <c r="AE244" s="357"/>
      <c r="AF244" s="357"/>
      <c r="AG244" s="357"/>
      <c r="AH244" s="357"/>
      <c r="AI244" s="357"/>
      <c r="AJ244" s="357"/>
      <c r="AK244" s="357"/>
      <c r="AL244" s="357"/>
      <c r="AM244" s="357"/>
      <c r="AN244" s="357"/>
      <c r="AO244" s="357"/>
      <c r="AP244" s="357"/>
      <c r="AQ244" s="357"/>
      <c r="AR244" s="357"/>
      <c r="AS244" s="357"/>
      <c r="AT244" s="357"/>
      <c r="AU244" s="357"/>
      <c r="AV244" s="357"/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  <c r="BR244" s="357"/>
      <c r="BS244" s="357"/>
      <c r="BT244" s="357"/>
      <c r="BU244" s="357"/>
      <c r="BV244" s="357"/>
      <c r="BW244" s="357"/>
      <c r="BX244" s="357"/>
      <c r="BY244" s="357"/>
      <c r="BZ244" s="357"/>
      <c r="CA244" s="357"/>
      <c r="CB244" s="357"/>
      <c r="CC244" s="357"/>
      <c r="CD244" s="357"/>
      <c r="CE244" s="357"/>
      <c r="CF244" s="357"/>
      <c r="CG244" s="357"/>
      <c r="CH244" s="357"/>
      <c r="CI244" s="357"/>
      <c r="CJ244" s="357"/>
      <c r="CK244" s="357"/>
      <c r="CL244" s="357"/>
      <c r="CM244" s="357"/>
      <c r="CN244" s="357"/>
      <c r="CO244" s="357"/>
      <c r="CP244" s="357"/>
      <c r="CQ244" s="357"/>
      <c r="CR244" s="357"/>
      <c r="CS244" s="357"/>
      <c r="CT244" s="357"/>
      <c r="CU244" s="357"/>
      <c r="CV244" s="357"/>
      <c r="CW244" s="357"/>
      <c r="CX244" s="357"/>
      <c r="CY244" s="357"/>
      <c r="CZ244" s="357"/>
      <c r="DA244" s="357"/>
      <c r="DB244" s="357"/>
      <c r="DC244" s="357"/>
      <c r="DD244" s="357"/>
      <c r="DE244" s="357"/>
      <c r="DF244" s="357"/>
      <c r="DG244" s="357"/>
      <c r="DH244" s="357"/>
      <c r="DI244" s="357"/>
      <c r="DJ244" s="357"/>
      <c r="DK244" s="357"/>
      <c r="DL244" s="357"/>
      <c r="DM244" s="357"/>
      <c r="DN244" s="357"/>
      <c r="DO244" s="357"/>
      <c r="DP244" s="357"/>
      <c r="DQ244" s="357"/>
      <c r="DR244" s="357"/>
      <c r="DS244" s="357"/>
      <c r="DT244" s="357"/>
      <c r="DU244" s="357"/>
      <c r="DV244" s="357"/>
      <c r="DW244" s="357"/>
      <c r="DX244" s="357"/>
      <c r="DY244" s="357"/>
      <c r="DZ244" s="357"/>
      <c r="EA244" s="357"/>
      <c r="EB244" s="357"/>
      <c r="EC244" s="357"/>
      <c r="ED244" s="357"/>
      <c r="EE244" s="357"/>
      <c r="EF244" s="357"/>
      <c r="EG244" s="357"/>
      <c r="EH244" s="357"/>
      <c r="EI244" s="357"/>
      <c r="EJ244" s="357"/>
      <c r="EK244" s="357"/>
      <c r="EL244" s="357"/>
      <c r="EM244" s="357"/>
      <c r="EN244" s="357"/>
      <c r="EO244" s="357"/>
      <c r="EP244" s="357"/>
      <c r="EQ244" s="357"/>
      <c r="ER244" s="357"/>
      <c r="ES244" s="357"/>
      <c r="ET244" s="357"/>
      <c r="EU244" s="357"/>
      <c r="EV244" s="357"/>
      <c r="EW244" s="357"/>
      <c r="EX244" s="357"/>
      <c r="EY244" s="357"/>
      <c r="EZ244" s="357"/>
      <c r="FA244" s="357"/>
      <c r="FB244" s="357"/>
      <c r="FC244" s="357"/>
      <c r="FD244" s="357"/>
      <c r="FE244" s="357"/>
    </row>
    <row r="245" s="360" customFormat="1" spans="1:8">
      <c r="A245" s="508" t="s">
        <v>181</v>
      </c>
      <c r="B245" s="508" t="s">
        <v>339</v>
      </c>
      <c r="C245" s="509" t="s">
        <v>366</v>
      </c>
      <c r="D245" s="510"/>
      <c r="E245" s="510"/>
      <c r="F245" s="510"/>
      <c r="G245" s="510"/>
      <c r="H245" s="511"/>
    </row>
    <row r="246" s="362" customFormat="1" ht="30" spans="1:161">
      <c r="A246" s="512"/>
      <c r="B246" s="512"/>
      <c r="C246" s="186" t="s">
        <v>350</v>
      </c>
      <c r="D246" s="186" t="s">
        <v>341</v>
      </c>
      <c r="E246" s="513" t="s">
        <v>342</v>
      </c>
      <c r="F246" s="513" t="s">
        <v>57</v>
      </c>
      <c r="G246" s="513" t="s">
        <v>172</v>
      </c>
      <c r="H246" s="513" t="s">
        <v>367</v>
      </c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  <c r="AL246" s="360"/>
      <c r="AM246" s="360"/>
      <c r="AN246" s="360"/>
      <c r="AO246" s="360"/>
      <c r="AP246" s="360"/>
      <c r="AQ246" s="360"/>
      <c r="AR246" s="360"/>
      <c r="AS246" s="360"/>
      <c r="AT246" s="360"/>
      <c r="AU246" s="360"/>
      <c r="AV246" s="360"/>
      <c r="AW246" s="360"/>
      <c r="AX246" s="360"/>
      <c r="AY246" s="360"/>
      <c r="AZ246" s="360"/>
      <c r="BA246" s="360"/>
      <c r="BB246" s="360"/>
      <c r="BC246" s="360"/>
      <c r="BD246" s="360"/>
      <c r="BE246" s="360"/>
      <c r="BF246" s="360"/>
      <c r="BG246" s="360"/>
      <c r="BH246" s="360"/>
      <c r="BI246" s="360"/>
      <c r="BJ246" s="360"/>
      <c r="BK246" s="360"/>
      <c r="BL246" s="360"/>
      <c r="BM246" s="360"/>
      <c r="BN246" s="360"/>
      <c r="BO246" s="360"/>
      <c r="BP246" s="360"/>
      <c r="BQ246" s="360"/>
      <c r="BR246" s="360"/>
      <c r="BS246" s="360"/>
      <c r="BT246" s="360"/>
      <c r="BU246" s="360"/>
      <c r="BV246" s="360"/>
      <c r="BW246" s="360"/>
      <c r="BX246" s="360"/>
      <c r="BY246" s="360"/>
      <c r="BZ246" s="360"/>
      <c r="CA246" s="360"/>
      <c r="CB246" s="360"/>
      <c r="CC246" s="360"/>
      <c r="CD246" s="360"/>
      <c r="CE246" s="360"/>
      <c r="CF246" s="360"/>
      <c r="CG246" s="360"/>
      <c r="CH246" s="360"/>
      <c r="CI246" s="360"/>
      <c r="CJ246" s="360"/>
      <c r="CK246" s="360"/>
      <c r="CL246" s="360"/>
      <c r="CM246" s="360"/>
      <c r="CN246" s="360"/>
      <c r="CO246" s="360"/>
      <c r="CP246" s="360"/>
      <c r="CQ246" s="360"/>
      <c r="CR246" s="360"/>
      <c r="CS246" s="360"/>
      <c r="CT246" s="360"/>
      <c r="CU246" s="360"/>
      <c r="CV246" s="360"/>
      <c r="CW246" s="360"/>
      <c r="CX246" s="360"/>
      <c r="CY246" s="360"/>
      <c r="CZ246" s="360"/>
      <c r="DA246" s="360"/>
      <c r="DB246" s="360"/>
      <c r="DC246" s="360"/>
      <c r="DD246" s="360"/>
      <c r="DE246" s="360"/>
      <c r="DF246" s="360"/>
      <c r="DG246" s="360"/>
      <c r="DH246" s="360"/>
      <c r="DI246" s="360"/>
      <c r="DJ246" s="360"/>
      <c r="DK246" s="360"/>
      <c r="DL246" s="360"/>
      <c r="DM246" s="360"/>
      <c r="DN246" s="360"/>
      <c r="DO246" s="360"/>
      <c r="DP246" s="360"/>
      <c r="DQ246" s="360"/>
      <c r="DR246" s="360"/>
      <c r="DS246" s="360"/>
      <c r="DT246" s="360"/>
      <c r="DU246" s="360"/>
      <c r="DV246" s="360"/>
      <c r="DW246" s="360"/>
      <c r="DX246" s="360"/>
      <c r="DY246" s="360"/>
      <c r="DZ246" s="360"/>
      <c r="EA246" s="360"/>
      <c r="EB246" s="360"/>
      <c r="EC246" s="360"/>
      <c r="ED246" s="360"/>
      <c r="EE246" s="360"/>
      <c r="EF246" s="360"/>
      <c r="EG246" s="360"/>
      <c r="EH246" s="360"/>
      <c r="EI246" s="360"/>
      <c r="EJ246" s="360"/>
      <c r="EK246" s="360"/>
      <c r="EL246" s="360"/>
      <c r="EM246" s="360"/>
      <c r="EN246" s="360"/>
      <c r="EO246" s="360"/>
      <c r="EP246" s="360"/>
      <c r="EQ246" s="360"/>
      <c r="ER246" s="360"/>
      <c r="ES246" s="360"/>
      <c r="ET246" s="360"/>
      <c r="EU246" s="360"/>
      <c r="EV246" s="360"/>
      <c r="EW246" s="360"/>
      <c r="EX246" s="360"/>
      <c r="EY246" s="360"/>
      <c r="EZ246" s="360"/>
      <c r="FA246" s="360"/>
      <c r="FB246" s="360"/>
      <c r="FC246" s="360"/>
      <c r="FD246" s="360"/>
      <c r="FE246" s="360"/>
    </row>
    <row r="247" spans="1:161">
      <c r="A247" s="514">
        <v>1</v>
      </c>
      <c r="B247" s="514">
        <v>2</v>
      </c>
      <c r="C247" s="514">
        <v>3</v>
      </c>
      <c r="D247" s="514">
        <v>4</v>
      </c>
      <c r="E247" s="514">
        <v>5</v>
      </c>
      <c r="F247" s="514">
        <v>6</v>
      </c>
      <c r="G247" s="514">
        <v>7</v>
      </c>
      <c r="H247" s="514">
        <v>9</v>
      </c>
      <c r="I247" s="524"/>
      <c r="J247" s="362"/>
      <c r="K247" s="362"/>
      <c r="L247" s="362"/>
      <c r="M247" s="362"/>
      <c r="N247" s="362"/>
      <c r="O247" s="362"/>
      <c r="P247" s="362"/>
      <c r="Q247" s="362"/>
      <c r="R247" s="362"/>
      <c r="S247" s="362"/>
      <c r="T247" s="362"/>
      <c r="U247" s="362"/>
      <c r="V247" s="362"/>
      <c r="W247" s="362"/>
      <c r="X247" s="362"/>
      <c r="Y247" s="362"/>
      <c r="Z247" s="362"/>
      <c r="AA247" s="362"/>
      <c r="AB247" s="362"/>
      <c r="AC247" s="362"/>
      <c r="AD247" s="362"/>
      <c r="AE247" s="362"/>
      <c r="AF247" s="362"/>
      <c r="AG247" s="362"/>
      <c r="AH247" s="362"/>
      <c r="AI247" s="362"/>
      <c r="AJ247" s="362"/>
      <c r="AK247" s="362"/>
      <c r="AL247" s="362"/>
      <c r="AM247" s="362"/>
      <c r="AN247" s="362"/>
      <c r="AO247" s="362"/>
      <c r="AP247" s="362"/>
      <c r="AQ247" s="362"/>
      <c r="AR247" s="362"/>
      <c r="AS247" s="362"/>
      <c r="AT247" s="362"/>
      <c r="AU247" s="362"/>
      <c r="AV247" s="362"/>
      <c r="AW247" s="362"/>
      <c r="AX247" s="362"/>
      <c r="AY247" s="362"/>
      <c r="AZ247" s="362"/>
      <c r="BA247" s="362"/>
      <c r="BB247" s="362"/>
      <c r="BC247" s="362"/>
      <c r="BD247" s="362"/>
      <c r="BE247" s="362"/>
      <c r="BF247" s="362"/>
      <c r="BG247" s="362"/>
      <c r="BH247" s="362"/>
      <c r="BI247" s="362"/>
      <c r="BJ247" s="362"/>
      <c r="BK247" s="362"/>
      <c r="BL247" s="362"/>
      <c r="BM247" s="362"/>
      <c r="BN247" s="362"/>
      <c r="BO247" s="362"/>
      <c r="BP247" s="362"/>
      <c r="BQ247" s="362"/>
      <c r="BR247" s="362"/>
      <c r="BS247" s="362"/>
      <c r="BT247" s="362"/>
      <c r="BU247" s="362"/>
      <c r="BV247" s="362"/>
      <c r="BW247" s="362"/>
      <c r="BX247" s="362"/>
      <c r="BY247" s="362"/>
      <c r="BZ247" s="362"/>
      <c r="CA247" s="362"/>
      <c r="CB247" s="362"/>
      <c r="CC247" s="362"/>
      <c r="CD247" s="362"/>
      <c r="CE247" s="362"/>
      <c r="CF247" s="362"/>
      <c r="CG247" s="362"/>
      <c r="CH247" s="362"/>
      <c r="CI247" s="362"/>
      <c r="CJ247" s="362"/>
      <c r="CK247" s="362"/>
      <c r="CL247" s="362"/>
      <c r="CM247" s="362"/>
      <c r="CN247" s="362"/>
      <c r="CO247" s="362"/>
      <c r="CP247" s="362"/>
      <c r="CQ247" s="362"/>
      <c r="CR247" s="362"/>
      <c r="CS247" s="362"/>
      <c r="CT247" s="362"/>
      <c r="CU247" s="362"/>
      <c r="CV247" s="362"/>
      <c r="CW247" s="362"/>
      <c r="CX247" s="362"/>
      <c r="CY247" s="362"/>
      <c r="CZ247" s="362"/>
      <c r="DA247" s="362"/>
      <c r="DB247" s="362"/>
      <c r="DC247" s="362"/>
      <c r="DD247" s="362"/>
      <c r="DE247" s="362"/>
      <c r="DF247" s="362"/>
      <c r="DG247" s="362"/>
      <c r="DH247" s="362"/>
      <c r="DI247" s="362"/>
      <c r="DJ247" s="362"/>
      <c r="DK247" s="362"/>
      <c r="DL247" s="362"/>
      <c r="DM247" s="362"/>
      <c r="DN247" s="362"/>
      <c r="DO247" s="362"/>
      <c r="DP247" s="362"/>
      <c r="DQ247" s="362"/>
      <c r="DR247" s="362"/>
      <c r="DS247" s="362"/>
      <c r="DT247" s="362"/>
      <c r="DU247" s="362"/>
      <c r="DV247" s="362"/>
      <c r="DW247" s="362"/>
      <c r="DX247" s="362"/>
      <c r="DY247" s="362"/>
      <c r="DZ247" s="362"/>
      <c r="EA247" s="362"/>
      <c r="EB247" s="362"/>
      <c r="EC247" s="362"/>
      <c r="ED247" s="362"/>
      <c r="EE247" s="362"/>
      <c r="EF247" s="362"/>
      <c r="EG247" s="362"/>
      <c r="EH247" s="362"/>
      <c r="EI247" s="362"/>
      <c r="EJ247" s="362"/>
      <c r="EK247" s="362"/>
      <c r="EL247" s="362"/>
      <c r="EM247" s="362"/>
      <c r="EN247" s="362"/>
      <c r="EO247" s="362"/>
      <c r="EP247" s="362"/>
      <c r="EQ247" s="362"/>
      <c r="ER247" s="362"/>
      <c r="ES247" s="362"/>
      <c r="ET247" s="362"/>
      <c r="EU247" s="362"/>
      <c r="EV247" s="362"/>
      <c r="EW247" s="362"/>
      <c r="EX247" s="362"/>
      <c r="EY247" s="362"/>
      <c r="EZ247" s="362"/>
      <c r="FA247" s="362"/>
      <c r="FB247" s="362"/>
      <c r="FC247" s="362"/>
      <c r="FD247" s="362"/>
      <c r="FE247" s="362"/>
    </row>
    <row r="248" spans="1:12">
      <c r="A248" s="377">
        <v>1</v>
      </c>
      <c r="B248" s="380" t="s">
        <v>310</v>
      </c>
      <c r="C248" s="522">
        <f>C213</f>
        <v>88000000</v>
      </c>
      <c r="D248" s="516">
        <f>F213</f>
        <v>73635200</v>
      </c>
      <c r="E248" s="522">
        <v>6000000</v>
      </c>
      <c r="F248" s="516">
        <f>SUM(D248:E248)</f>
        <v>79635200</v>
      </c>
      <c r="G248" s="516">
        <f t="shared" ref="G248:G265" si="44">C248-F248</f>
        <v>8364800</v>
      </c>
      <c r="H248" s="518">
        <v>60</v>
      </c>
      <c r="I248" s="357">
        <v>76900000</v>
      </c>
      <c r="J248" s="525">
        <f t="shared" ref="J248:J264" si="45">H8+H43+H77+H111+H145+H179+H213+H248</f>
        <v>552</v>
      </c>
      <c r="K248" s="436"/>
      <c r="L248" s="436">
        <f>I248-D248</f>
        <v>3264800</v>
      </c>
    </row>
    <row r="249" spans="1:12">
      <c r="A249" s="377">
        <f t="shared" ref="A249:A264" si="46">1+A248</f>
        <v>2</v>
      </c>
      <c r="B249" s="380" t="s">
        <v>311</v>
      </c>
      <c r="C249" s="522">
        <f t="shared" ref="C249:C265" si="47">C214</f>
        <v>45600000</v>
      </c>
      <c r="D249" s="516">
        <f t="shared" ref="D249:D265" si="48">F214</f>
        <v>45600000</v>
      </c>
      <c r="E249" s="522">
        <v>0</v>
      </c>
      <c r="F249" s="516">
        <f t="shared" ref="F249:F265" si="49">SUM(D249:E249)</f>
        <v>45600000</v>
      </c>
      <c r="G249" s="516">
        <f t="shared" si="44"/>
        <v>0</v>
      </c>
      <c r="H249" s="518">
        <v>0</v>
      </c>
      <c r="I249" s="357">
        <v>45600000</v>
      </c>
      <c r="J249" s="525">
        <f t="shared" si="45"/>
        <v>456</v>
      </c>
      <c r="K249" s="436"/>
      <c r="L249" s="436">
        <f t="shared" ref="L249:L265" si="50">I249-D249</f>
        <v>0</v>
      </c>
    </row>
    <row r="250" spans="1:12">
      <c r="A250" s="377">
        <f t="shared" si="46"/>
        <v>3</v>
      </c>
      <c r="B250" s="380" t="s">
        <v>312</v>
      </c>
      <c r="C250" s="522">
        <f t="shared" si="47"/>
        <v>72000000</v>
      </c>
      <c r="D250" s="516">
        <f t="shared" si="48"/>
        <v>44300000</v>
      </c>
      <c r="E250" s="522">
        <v>7300000</v>
      </c>
      <c r="F250" s="516">
        <f t="shared" si="49"/>
        <v>51600000</v>
      </c>
      <c r="G250" s="516">
        <f t="shared" si="44"/>
        <v>20400000</v>
      </c>
      <c r="H250" s="518">
        <v>73</v>
      </c>
      <c r="I250" s="357">
        <v>38000000</v>
      </c>
      <c r="J250" s="525">
        <f t="shared" si="45"/>
        <v>1236</v>
      </c>
      <c r="K250" s="436"/>
      <c r="L250" s="436">
        <f t="shared" si="50"/>
        <v>-6300000</v>
      </c>
    </row>
    <row r="251" spans="1:12">
      <c r="A251" s="377">
        <f t="shared" si="46"/>
        <v>4</v>
      </c>
      <c r="B251" s="380" t="s">
        <v>313</v>
      </c>
      <c r="C251" s="522">
        <f t="shared" si="47"/>
        <v>72000000</v>
      </c>
      <c r="D251" s="516">
        <f t="shared" si="48"/>
        <v>72000000</v>
      </c>
      <c r="E251" s="522">
        <v>0</v>
      </c>
      <c r="F251" s="516">
        <f t="shared" si="49"/>
        <v>72000000</v>
      </c>
      <c r="G251" s="516">
        <f t="shared" si="44"/>
        <v>0</v>
      </c>
      <c r="H251" s="518">
        <v>0</v>
      </c>
      <c r="I251" s="357">
        <v>54300000</v>
      </c>
      <c r="J251" s="525">
        <f t="shared" si="45"/>
        <v>859</v>
      </c>
      <c r="K251" s="436"/>
      <c r="L251" s="436">
        <f t="shared" si="50"/>
        <v>-17700000</v>
      </c>
    </row>
    <row r="252" spans="1:12">
      <c r="A252" s="377">
        <f t="shared" si="46"/>
        <v>5</v>
      </c>
      <c r="B252" s="380" t="s">
        <v>314</v>
      </c>
      <c r="C252" s="522">
        <f t="shared" si="47"/>
        <v>31350000</v>
      </c>
      <c r="D252" s="516">
        <f t="shared" si="48"/>
        <v>18601000</v>
      </c>
      <c r="E252" s="522">
        <v>5120500</v>
      </c>
      <c r="F252" s="516">
        <f t="shared" si="49"/>
        <v>23721500</v>
      </c>
      <c r="G252" s="516">
        <f t="shared" si="44"/>
        <v>7628500</v>
      </c>
      <c r="H252" s="518">
        <v>49</v>
      </c>
      <c r="I252" s="357">
        <v>19541500</v>
      </c>
      <c r="J252" s="525">
        <f t="shared" si="45"/>
        <v>228</v>
      </c>
      <c r="K252" s="436"/>
      <c r="L252" s="436">
        <f t="shared" si="50"/>
        <v>940500</v>
      </c>
    </row>
    <row r="253" spans="1:12">
      <c r="A253" s="377">
        <f t="shared" si="46"/>
        <v>6</v>
      </c>
      <c r="B253" s="380" t="s">
        <v>315</v>
      </c>
      <c r="C253" s="522">
        <f t="shared" si="47"/>
        <v>30000000</v>
      </c>
      <c r="D253" s="516">
        <f t="shared" si="48"/>
        <v>13900000</v>
      </c>
      <c r="E253" s="522">
        <v>4600000</v>
      </c>
      <c r="F253" s="516">
        <f t="shared" si="49"/>
        <v>18500000</v>
      </c>
      <c r="G253" s="516">
        <f t="shared" si="44"/>
        <v>11500000</v>
      </c>
      <c r="H253" s="518">
        <v>46</v>
      </c>
      <c r="I253" s="357">
        <v>17600000</v>
      </c>
      <c r="J253" s="525">
        <f t="shared" si="45"/>
        <v>202</v>
      </c>
      <c r="K253" s="436"/>
      <c r="L253" s="436">
        <f t="shared" si="50"/>
        <v>3700000</v>
      </c>
    </row>
    <row r="254" spans="1:12">
      <c r="A254" s="377">
        <f t="shared" si="46"/>
        <v>7</v>
      </c>
      <c r="B254" s="380" t="s">
        <v>316</v>
      </c>
      <c r="C254" s="522">
        <f t="shared" si="47"/>
        <v>72000000</v>
      </c>
      <c r="D254" s="516">
        <f t="shared" si="48"/>
        <v>58500000</v>
      </c>
      <c r="E254" s="522">
        <v>6800000</v>
      </c>
      <c r="F254" s="516">
        <f t="shared" si="49"/>
        <v>65300000</v>
      </c>
      <c r="G254" s="516">
        <f t="shared" si="44"/>
        <v>6700000</v>
      </c>
      <c r="H254" s="518">
        <v>68</v>
      </c>
      <c r="I254" s="357">
        <v>54800000</v>
      </c>
      <c r="J254" s="525">
        <f t="shared" si="45"/>
        <v>653</v>
      </c>
      <c r="K254" s="436"/>
      <c r="L254" s="436">
        <f t="shared" si="50"/>
        <v>-3700000</v>
      </c>
    </row>
    <row r="255" spans="1:12">
      <c r="A255" s="377">
        <f t="shared" si="46"/>
        <v>8</v>
      </c>
      <c r="B255" s="380" t="s">
        <v>317</v>
      </c>
      <c r="C255" s="522">
        <f t="shared" si="47"/>
        <v>80000000</v>
      </c>
      <c r="D255" s="516">
        <f t="shared" si="48"/>
        <v>54800000</v>
      </c>
      <c r="E255" s="522">
        <v>12100000</v>
      </c>
      <c r="F255" s="516">
        <f t="shared" si="49"/>
        <v>66900000</v>
      </c>
      <c r="G255" s="516">
        <f t="shared" si="44"/>
        <v>13100000</v>
      </c>
      <c r="H255" s="518">
        <v>100</v>
      </c>
      <c r="I255" s="357">
        <v>67500000</v>
      </c>
      <c r="J255" s="525">
        <f t="shared" si="45"/>
        <v>743</v>
      </c>
      <c r="K255" s="436"/>
      <c r="L255" s="436">
        <f t="shared" si="50"/>
        <v>12700000</v>
      </c>
    </row>
    <row r="256" spans="1:12">
      <c r="A256" s="377">
        <f t="shared" si="46"/>
        <v>9</v>
      </c>
      <c r="B256" s="380" t="s">
        <v>318</v>
      </c>
      <c r="C256" s="522">
        <f t="shared" si="47"/>
        <v>40000000</v>
      </c>
      <c r="D256" s="516">
        <f t="shared" si="48"/>
        <v>27400000</v>
      </c>
      <c r="E256" s="522">
        <v>6500000</v>
      </c>
      <c r="F256" s="516">
        <f t="shared" si="49"/>
        <v>33900000</v>
      </c>
      <c r="G256" s="516">
        <f t="shared" si="44"/>
        <v>6100000</v>
      </c>
      <c r="H256" s="518">
        <v>65</v>
      </c>
      <c r="I256" s="357">
        <v>29100000</v>
      </c>
      <c r="J256" s="525">
        <f t="shared" si="45"/>
        <v>339</v>
      </c>
      <c r="K256" s="436"/>
      <c r="L256" s="436">
        <f t="shared" si="50"/>
        <v>1700000</v>
      </c>
    </row>
    <row r="257" spans="1:12">
      <c r="A257" s="377">
        <f t="shared" si="46"/>
        <v>10</v>
      </c>
      <c r="B257" s="380" t="s">
        <v>319</v>
      </c>
      <c r="C257" s="522">
        <f t="shared" si="47"/>
        <v>55600000</v>
      </c>
      <c r="D257" s="516">
        <f t="shared" si="48"/>
        <v>30000000</v>
      </c>
      <c r="E257" s="522">
        <v>5400000</v>
      </c>
      <c r="F257" s="516">
        <f t="shared" si="49"/>
        <v>35400000</v>
      </c>
      <c r="G257" s="516">
        <f t="shared" si="44"/>
        <v>20200000</v>
      </c>
      <c r="H257" s="518">
        <v>54</v>
      </c>
      <c r="I257" s="357">
        <v>39075678</v>
      </c>
      <c r="J257" s="525">
        <f t="shared" si="45"/>
        <v>354</v>
      </c>
      <c r="K257" s="436"/>
      <c r="L257" s="436">
        <f t="shared" si="50"/>
        <v>9075678</v>
      </c>
    </row>
    <row r="258" spans="1:12">
      <c r="A258" s="377">
        <f t="shared" si="46"/>
        <v>11</v>
      </c>
      <c r="B258" s="380" t="s">
        <v>320</v>
      </c>
      <c r="C258" s="522">
        <f t="shared" si="47"/>
        <v>70000000</v>
      </c>
      <c r="D258" s="516">
        <f t="shared" si="48"/>
        <v>42200000</v>
      </c>
      <c r="E258" s="522">
        <v>14600000</v>
      </c>
      <c r="F258" s="516">
        <f t="shared" si="49"/>
        <v>56800000</v>
      </c>
      <c r="G258" s="516">
        <f t="shared" si="44"/>
        <v>13200000</v>
      </c>
      <c r="H258" s="518">
        <v>146</v>
      </c>
      <c r="I258" s="357">
        <v>39700000</v>
      </c>
      <c r="J258" s="525">
        <f t="shared" si="45"/>
        <v>582</v>
      </c>
      <c r="K258" s="436"/>
      <c r="L258" s="436">
        <f t="shared" si="50"/>
        <v>-2500000</v>
      </c>
    </row>
    <row r="259" spans="1:12">
      <c r="A259" s="377">
        <f t="shared" si="46"/>
        <v>12</v>
      </c>
      <c r="B259" s="380" t="s">
        <v>321</v>
      </c>
      <c r="C259" s="522">
        <f t="shared" si="47"/>
        <v>46200000</v>
      </c>
      <c r="D259" s="516">
        <f t="shared" si="48"/>
        <v>24600000</v>
      </c>
      <c r="E259" s="522">
        <v>3600000</v>
      </c>
      <c r="F259" s="516">
        <f t="shared" si="49"/>
        <v>28200000</v>
      </c>
      <c r="G259" s="516">
        <f t="shared" si="44"/>
        <v>18000000</v>
      </c>
      <c r="H259" s="518">
        <v>36</v>
      </c>
      <c r="I259" s="357">
        <v>30100000</v>
      </c>
      <c r="J259" s="525">
        <f t="shared" si="45"/>
        <v>339</v>
      </c>
      <c r="K259" s="436"/>
      <c r="L259" s="436">
        <f t="shared" si="50"/>
        <v>5500000</v>
      </c>
    </row>
    <row r="260" s="507" customFormat="1" spans="1:161">
      <c r="A260" s="377">
        <f t="shared" si="46"/>
        <v>13</v>
      </c>
      <c r="B260" s="380" t="s">
        <v>322</v>
      </c>
      <c r="C260" s="522">
        <f t="shared" si="47"/>
        <v>30000000</v>
      </c>
      <c r="D260" s="516">
        <f t="shared" si="48"/>
        <v>30000000</v>
      </c>
      <c r="E260" s="522">
        <v>0</v>
      </c>
      <c r="F260" s="516">
        <f t="shared" si="49"/>
        <v>30000000</v>
      </c>
      <c r="G260" s="516">
        <f t="shared" si="44"/>
        <v>0</v>
      </c>
      <c r="H260" s="518">
        <v>0</v>
      </c>
      <c r="I260" s="357">
        <v>30000000</v>
      </c>
      <c r="J260" s="525">
        <f t="shared" si="45"/>
        <v>300</v>
      </c>
      <c r="K260" s="436"/>
      <c r="L260" s="436">
        <f t="shared" si="50"/>
        <v>0</v>
      </c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  <c r="AA260" s="357"/>
      <c r="AB260" s="357"/>
      <c r="AC260" s="357"/>
      <c r="AD260" s="357"/>
      <c r="AE260" s="357"/>
      <c r="AF260" s="357"/>
      <c r="AG260" s="357"/>
      <c r="AH260" s="357"/>
      <c r="AI260" s="357"/>
      <c r="AJ260" s="357"/>
      <c r="AK260" s="357"/>
      <c r="AL260" s="357"/>
      <c r="AM260" s="357"/>
      <c r="AN260" s="357"/>
      <c r="AO260" s="357"/>
      <c r="AP260" s="357"/>
      <c r="AQ260" s="357"/>
      <c r="AR260" s="357"/>
      <c r="AS260" s="357"/>
      <c r="AT260" s="357"/>
      <c r="AU260" s="357"/>
      <c r="AV260" s="357"/>
      <c r="AW260" s="357"/>
      <c r="AX260" s="357"/>
      <c r="AY260" s="357"/>
      <c r="AZ260" s="357"/>
      <c r="BA260" s="357"/>
      <c r="BB260" s="357"/>
      <c r="BC260" s="357"/>
      <c r="BD260" s="357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7"/>
      <c r="BR260" s="357"/>
      <c r="BS260" s="357"/>
      <c r="BT260" s="357"/>
      <c r="BU260" s="357"/>
      <c r="BV260" s="357"/>
      <c r="BW260" s="357"/>
      <c r="BX260" s="357"/>
      <c r="BY260" s="357"/>
      <c r="BZ260" s="357"/>
      <c r="CA260" s="357"/>
      <c r="CB260" s="357"/>
      <c r="CC260" s="357"/>
      <c r="CD260" s="357"/>
      <c r="CE260" s="357"/>
      <c r="CF260" s="357"/>
      <c r="CG260" s="357"/>
      <c r="CH260" s="357"/>
      <c r="CI260" s="357"/>
      <c r="CJ260" s="357"/>
      <c r="CK260" s="357"/>
      <c r="CL260" s="357"/>
      <c r="CM260" s="357"/>
      <c r="CN260" s="357"/>
      <c r="CO260" s="357"/>
      <c r="CP260" s="357"/>
      <c r="CQ260" s="357"/>
      <c r="CR260" s="357"/>
      <c r="CS260" s="357"/>
      <c r="CT260" s="357"/>
      <c r="CU260" s="357"/>
      <c r="CV260" s="357"/>
      <c r="CW260" s="357"/>
      <c r="CX260" s="357"/>
      <c r="CY260" s="357"/>
      <c r="CZ260" s="357"/>
      <c r="DA260" s="357"/>
      <c r="DB260" s="357"/>
      <c r="DC260" s="357"/>
      <c r="DD260" s="357"/>
      <c r="DE260" s="357"/>
      <c r="DF260" s="357"/>
      <c r="DG260" s="357"/>
      <c r="DH260" s="357"/>
      <c r="DI260" s="357"/>
      <c r="DJ260" s="357"/>
      <c r="DK260" s="357"/>
      <c r="DL260" s="357"/>
      <c r="DM260" s="357"/>
      <c r="DN260" s="357"/>
      <c r="DO260" s="357"/>
      <c r="DP260" s="357"/>
      <c r="DQ260" s="357"/>
      <c r="DR260" s="357"/>
      <c r="DS260" s="357"/>
      <c r="DT260" s="357"/>
      <c r="DU260" s="357"/>
      <c r="DV260" s="357"/>
      <c r="DW260" s="357"/>
      <c r="DX260" s="357"/>
      <c r="DY260" s="357"/>
      <c r="DZ260" s="357"/>
      <c r="EA260" s="357"/>
      <c r="EB260" s="357"/>
      <c r="EC260" s="357"/>
      <c r="ED260" s="357"/>
      <c r="EE260" s="357"/>
      <c r="EF260" s="357"/>
      <c r="EG260" s="357"/>
      <c r="EH260" s="357"/>
      <c r="EI260" s="357"/>
      <c r="EJ260" s="357"/>
      <c r="EK260" s="357"/>
      <c r="EL260" s="357"/>
      <c r="EM260" s="357"/>
      <c r="EN260" s="357"/>
      <c r="EO260" s="357"/>
      <c r="EP260" s="357"/>
      <c r="EQ260" s="357"/>
      <c r="ER260" s="357"/>
      <c r="ES260" s="357"/>
      <c r="ET260" s="357"/>
      <c r="EU260" s="357"/>
      <c r="EV260" s="357"/>
      <c r="EW260" s="357"/>
      <c r="EX260" s="357"/>
      <c r="EY260" s="357"/>
      <c r="EZ260" s="357"/>
      <c r="FA260" s="357"/>
      <c r="FB260" s="357"/>
      <c r="FC260" s="357"/>
      <c r="FD260" s="357"/>
      <c r="FE260" s="357"/>
    </row>
    <row r="261" spans="1:161">
      <c r="A261" s="519">
        <f t="shared" si="46"/>
        <v>14</v>
      </c>
      <c r="B261" s="193" t="s">
        <v>345</v>
      </c>
      <c r="C261" s="522">
        <f t="shared" si="47"/>
        <v>108000000</v>
      </c>
      <c r="D261" s="516">
        <f t="shared" si="48"/>
        <v>49493286</v>
      </c>
      <c r="E261" s="523">
        <v>31654000</v>
      </c>
      <c r="F261" s="516">
        <f t="shared" si="49"/>
        <v>81147286</v>
      </c>
      <c r="G261" s="516">
        <f t="shared" si="44"/>
        <v>26852714</v>
      </c>
      <c r="H261" s="518">
        <v>316</v>
      </c>
      <c r="I261" s="507">
        <v>45478400</v>
      </c>
      <c r="J261" s="525">
        <f t="shared" si="45"/>
        <v>967</v>
      </c>
      <c r="K261" s="436"/>
      <c r="L261" s="436">
        <f t="shared" si="50"/>
        <v>-4014886</v>
      </c>
      <c r="M261" s="507"/>
      <c r="N261" s="507"/>
      <c r="O261" s="507"/>
      <c r="P261" s="507"/>
      <c r="Q261" s="507"/>
      <c r="R261" s="507"/>
      <c r="S261" s="507"/>
      <c r="T261" s="507"/>
      <c r="U261" s="507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  <c r="AT261" s="507"/>
      <c r="AU261" s="507"/>
      <c r="AV261" s="507"/>
      <c r="AW261" s="507"/>
      <c r="AX261" s="507"/>
      <c r="AY261" s="507"/>
      <c r="AZ261" s="507"/>
      <c r="BA261" s="507"/>
      <c r="BB261" s="507"/>
      <c r="BC261" s="507"/>
      <c r="BD261" s="507"/>
      <c r="BE261" s="507"/>
      <c r="BF261" s="507"/>
      <c r="BG261" s="507"/>
      <c r="BH261" s="507"/>
      <c r="BI261" s="507"/>
      <c r="BJ261" s="507"/>
      <c r="BK261" s="507"/>
      <c r="BL261" s="507"/>
      <c r="BM261" s="507"/>
      <c r="BN261" s="507"/>
      <c r="BO261" s="507"/>
      <c r="BP261" s="507"/>
      <c r="BQ261" s="507"/>
      <c r="BR261" s="507"/>
      <c r="BS261" s="507"/>
      <c r="BT261" s="507"/>
      <c r="BU261" s="507"/>
      <c r="BV261" s="507"/>
      <c r="BW261" s="507"/>
      <c r="BX261" s="507"/>
      <c r="BY261" s="507"/>
      <c r="BZ261" s="507"/>
      <c r="CA261" s="507"/>
      <c r="CB261" s="507"/>
      <c r="CC261" s="507"/>
      <c r="CD261" s="507"/>
      <c r="CE261" s="507"/>
      <c r="CF261" s="507"/>
      <c r="CG261" s="507"/>
      <c r="CH261" s="507"/>
      <c r="CI261" s="507"/>
      <c r="CJ261" s="507"/>
      <c r="CK261" s="507"/>
      <c r="CL261" s="507"/>
      <c r="CM261" s="507"/>
      <c r="CN261" s="507"/>
      <c r="CO261" s="507"/>
      <c r="CP261" s="507"/>
      <c r="CQ261" s="507"/>
      <c r="CR261" s="507"/>
      <c r="CS261" s="507"/>
      <c r="CT261" s="507"/>
      <c r="CU261" s="507"/>
      <c r="CV261" s="507"/>
      <c r="CW261" s="507"/>
      <c r="CX261" s="507"/>
      <c r="CY261" s="507"/>
      <c r="CZ261" s="507"/>
      <c r="DA261" s="507"/>
      <c r="DB261" s="507"/>
      <c r="DC261" s="507"/>
      <c r="DD261" s="507"/>
      <c r="DE261" s="507"/>
      <c r="DF261" s="507"/>
      <c r="DG261" s="507"/>
      <c r="DH261" s="507"/>
      <c r="DI261" s="507"/>
      <c r="DJ261" s="507"/>
      <c r="DK261" s="507"/>
      <c r="DL261" s="507"/>
      <c r="DM261" s="507"/>
      <c r="DN261" s="507"/>
      <c r="DO261" s="507"/>
      <c r="DP261" s="507"/>
      <c r="DQ261" s="507"/>
      <c r="DR261" s="507"/>
      <c r="DS261" s="507"/>
      <c r="DT261" s="507"/>
      <c r="DU261" s="507"/>
      <c r="DV261" s="507"/>
      <c r="DW261" s="507"/>
      <c r="DX261" s="507"/>
      <c r="DY261" s="507"/>
      <c r="DZ261" s="507"/>
      <c r="EA261" s="507"/>
      <c r="EB261" s="507"/>
      <c r="EC261" s="507"/>
      <c r="ED261" s="507"/>
      <c r="EE261" s="507"/>
      <c r="EF261" s="507"/>
      <c r="EG261" s="507"/>
      <c r="EH261" s="507"/>
      <c r="EI261" s="507"/>
      <c r="EJ261" s="507"/>
      <c r="EK261" s="507"/>
      <c r="EL261" s="507"/>
      <c r="EM261" s="507"/>
      <c r="EN261" s="507"/>
      <c r="EO261" s="507"/>
      <c r="EP261" s="507"/>
      <c r="EQ261" s="507"/>
      <c r="ER261" s="507"/>
      <c r="ES261" s="507"/>
      <c r="ET261" s="507"/>
      <c r="EU261" s="507"/>
      <c r="EV261" s="507"/>
      <c r="EW261" s="507"/>
      <c r="EX261" s="507"/>
      <c r="EY261" s="507"/>
      <c r="EZ261" s="507"/>
      <c r="FA261" s="507"/>
      <c r="FB261" s="507"/>
      <c r="FC261" s="507"/>
      <c r="FD261" s="507"/>
      <c r="FE261" s="507"/>
    </row>
    <row r="262" spans="1:12">
      <c r="A262" s="377">
        <f t="shared" si="46"/>
        <v>15</v>
      </c>
      <c r="B262" s="416" t="s">
        <v>330</v>
      </c>
      <c r="C262" s="522">
        <f t="shared" si="47"/>
        <v>72000000</v>
      </c>
      <c r="D262" s="516">
        <f t="shared" si="48"/>
        <v>54500000</v>
      </c>
      <c r="E262" s="522">
        <v>10000000</v>
      </c>
      <c r="F262" s="516">
        <f t="shared" si="49"/>
        <v>64500000</v>
      </c>
      <c r="G262" s="516">
        <f t="shared" si="44"/>
        <v>7500000</v>
      </c>
      <c r="H262" s="518">
        <v>100</v>
      </c>
      <c r="I262" s="357">
        <v>30200000</v>
      </c>
      <c r="J262" s="525">
        <f t="shared" si="45"/>
        <v>645</v>
      </c>
      <c r="K262" s="436"/>
      <c r="L262" s="436">
        <f t="shared" si="50"/>
        <v>-24300000</v>
      </c>
    </row>
    <row r="263" spans="1:12">
      <c r="A263" s="377">
        <f t="shared" si="46"/>
        <v>16</v>
      </c>
      <c r="B263" s="380" t="s">
        <v>325</v>
      </c>
      <c r="C263" s="522">
        <f t="shared" si="47"/>
        <v>70000000</v>
      </c>
      <c r="D263" s="516">
        <f t="shared" si="48"/>
        <v>38100000</v>
      </c>
      <c r="E263" s="522">
        <v>7500000</v>
      </c>
      <c r="F263" s="516">
        <f t="shared" si="49"/>
        <v>45600000</v>
      </c>
      <c r="G263" s="516">
        <f t="shared" si="44"/>
        <v>24400000</v>
      </c>
      <c r="H263" s="518">
        <v>75</v>
      </c>
      <c r="I263" s="357">
        <v>57000000</v>
      </c>
      <c r="J263" s="525">
        <f t="shared" si="45"/>
        <v>456</v>
      </c>
      <c r="K263" s="436"/>
      <c r="L263" s="436">
        <f t="shared" si="50"/>
        <v>18900000</v>
      </c>
    </row>
    <row r="264" spans="1:12">
      <c r="A264" s="377">
        <f t="shared" si="46"/>
        <v>17</v>
      </c>
      <c r="B264" s="380" t="s">
        <v>326</v>
      </c>
      <c r="C264" s="522">
        <f t="shared" si="47"/>
        <v>72000000</v>
      </c>
      <c r="D264" s="516">
        <f t="shared" si="48"/>
        <v>71900000</v>
      </c>
      <c r="E264" s="522">
        <v>0</v>
      </c>
      <c r="F264" s="516">
        <f t="shared" si="49"/>
        <v>71900000</v>
      </c>
      <c r="G264" s="516">
        <f t="shared" si="44"/>
        <v>100000</v>
      </c>
      <c r="H264" s="518">
        <v>0</v>
      </c>
      <c r="I264" s="357">
        <v>72000000</v>
      </c>
      <c r="J264" s="525">
        <f t="shared" si="45"/>
        <v>719</v>
      </c>
      <c r="K264" s="436"/>
      <c r="L264" s="436">
        <f t="shared" si="50"/>
        <v>100000</v>
      </c>
    </row>
    <row r="265" spans="1:12">
      <c r="A265" s="377">
        <v>18</v>
      </c>
      <c r="B265" s="416" t="s">
        <v>327</v>
      </c>
      <c r="C265" s="522">
        <f t="shared" si="47"/>
        <v>36000000</v>
      </c>
      <c r="D265" s="516">
        <f t="shared" si="48"/>
        <v>22700000</v>
      </c>
      <c r="E265" s="522">
        <v>4100000</v>
      </c>
      <c r="F265" s="516">
        <f t="shared" si="49"/>
        <v>26800000</v>
      </c>
      <c r="G265" s="516">
        <f t="shared" si="44"/>
        <v>9200000</v>
      </c>
      <c r="H265" s="518">
        <v>41</v>
      </c>
      <c r="I265" s="357">
        <v>36000000</v>
      </c>
      <c r="J265" s="525"/>
      <c r="L265" s="436">
        <f t="shared" si="50"/>
        <v>13300000</v>
      </c>
    </row>
    <row r="266" ht="17.25" customHeight="1" spans="1:8">
      <c r="A266" s="520" t="s">
        <v>57</v>
      </c>
      <c r="B266" s="520"/>
      <c r="C266" s="516">
        <f>SUM(C248:C265)</f>
        <v>1090750000</v>
      </c>
      <c r="D266" s="516">
        <f t="shared" ref="D266:H266" si="51">SUM(D248:D265)</f>
        <v>772229486</v>
      </c>
      <c r="E266" s="516">
        <f t="shared" si="51"/>
        <v>125274500</v>
      </c>
      <c r="F266" s="516">
        <f t="shared" si="51"/>
        <v>897503986</v>
      </c>
      <c r="G266" s="516">
        <f t="shared" si="51"/>
        <v>193246014</v>
      </c>
      <c r="H266" s="521">
        <f t="shared" si="51"/>
        <v>1229</v>
      </c>
    </row>
    <row r="268" spans="2:7">
      <c r="B268" s="357" t="s">
        <v>58</v>
      </c>
      <c r="F268" s="357" t="s">
        <v>87</v>
      </c>
      <c r="G268" s="172"/>
    </row>
    <row r="269" spans="1:7">
      <c r="A269" s="204"/>
      <c r="B269" s="204" t="s">
        <v>60</v>
      </c>
      <c r="C269" s="204"/>
      <c r="D269" s="204"/>
      <c r="E269" s="204"/>
      <c r="F269" s="204" t="s">
        <v>61</v>
      </c>
      <c r="G269" s="204"/>
    </row>
    <row r="270" spans="1:7">
      <c r="A270" s="204"/>
      <c r="B270" s="204"/>
      <c r="C270" s="204"/>
      <c r="D270" s="204"/>
      <c r="E270" s="204"/>
      <c r="F270" s="204"/>
      <c r="G270" s="204"/>
    </row>
    <row r="271" spans="1:7">
      <c r="A271" s="204"/>
      <c r="B271" s="204"/>
      <c r="C271" s="204"/>
      <c r="D271" s="204"/>
      <c r="E271" s="204"/>
      <c r="F271" s="204"/>
      <c r="G271" s="204"/>
    </row>
    <row r="272" spans="1:7">
      <c r="A272" s="204"/>
      <c r="B272" s="204"/>
      <c r="C272" s="204"/>
      <c r="D272" s="204"/>
      <c r="E272" s="204"/>
      <c r="F272" s="204"/>
      <c r="G272" s="204"/>
    </row>
    <row r="273" spans="1:7">
      <c r="A273" s="204"/>
      <c r="B273" s="204" t="s">
        <v>88</v>
      </c>
      <c r="C273" s="204"/>
      <c r="D273" s="204"/>
      <c r="E273" s="204"/>
      <c r="F273" s="204" t="s">
        <v>63</v>
      </c>
      <c r="G273" s="204"/>
    </row>
    <row r="274" spans="1:7">
      <c r="A274" s="204"/>
      <c r="B274" s="204" t="s">
        <v>64</v>
      </c>
      <c r="C274" s="204"/>
      <c r="D274" s="204"/>
      <c r="E274" s="204"/>
      <c r="F274" s="204" t="s">
        <v>65</v>
      </c>
      <c r="G274" s="204"/>
    </row>
    <row r="277" ht="15.75" spans="1:8">
      <c r="A277" s="173" t="s">
        <v>364</v>
      </c>
      <c r="B277" s="173"/>
      <c r="C277" s="173"/>
      <c r="D277" s="173"/>
      <c r="E277" s="173"/>
      <c r="F277" s="173"/>
      <c r="G277" s="173"/>
      <c r="H277" s="173"/>
    </row>
    <row r="278" ht="15.75" spans="1:8">
      <c r="A278" s="173" t="str">
        <f>A207</f>
        <v>PENGADILAN AGAMA SEWILAYAH PENGADILAN TINGGI AGAMA PADANG</v>
      </c>
      <c r="B278" s="173"/>
      <c r="C278" s="173"/>
      <c r="D278" s="173"/>
      <c r="E278" s="173"/>
      <c r="F278" s="173"/>
      <c r="G278" s="173"/>
      <c r="H278" s="173"/>
    </row>
    <row r="279" ht="15.75" spans="1:8">
      <c r="A279" s="173" t="str">
        <f>RK8b!A276</f>
        <v>BULAN SEPTEMBER TAHUN 2023</v>
      </c>
      <c r="B279" s="173"/>
      <c r="C279" s="173"/>
      <c r="D279" s="173"/>
      <c r="E279" s="173"/>
      <c r="F279" s="173"/>
      <c r="G279" s="173"/>
      <c r="H279" s="173"/>
    </row>
    <row r="280" s="360" customFormat="1" spans="1:161">
      <c r="A280" s="362"/>
      <c r="B280" s="362"/>
      <c r="C280" s="362"/>
      <c r="D280" s="362"/>
      <c r="E280" s="362"/>
      <c r="F280" s="362"/>
      <c r="G280" s="362"/>
      <c r="H280" s="399" t="s">
        <v>365</v>
      </c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57"/>
      <c r="AC280" s="357"/>
      <c r="AD280" s="357"/>
      <c r="AE280" s="357"/>
      <c r="AF280" s="357"/>
      <c r="AG280" s="357"/>
      <c r="AH280" s="357"/>
      <c r="AI280" s="357"/>
      <c r="AJ280" s="357"/>
      <c r="AK280" s="357"/>
      <c r="AL280" s="357"/>
      <c r="AM280" s="357"/>
      <c r="AN280" s="357"/>
      <c r="AO280" s="357"/>
      <c r="AP280" s="357"/>
      <c r="AQ280" s="357"/>
      <c r="AR280" s="357"/>
      <c r="AS280" s="357"/>
      <c r="AT280" s="357"/>
      <c r="AU280" s="357"/>
      <c r="AV280" s="357"/>
      <c r="AW280" s="357"/>
      <c r="AX280" s="357"/>
      <c r="AY280" s="357"/>
      <c r="AZ280" s="357"/>
      <c r="BA280" s="357"/>
      <c r="BB280" s="357"/>
      <c r="BC280" s="357"/>
      <c r="BD280" s="357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7"/>
      <c r="BR280" s="357"/>
      <c r="BS280" s="357"/>
      <c r="BT280" s="357"/>
      <c r="BU280" s="357"/>
      <c r="BV280" s="357"/>
      <c r="BW280" s="357"/>
      <c r="BX280" s="357"/>
      <c r="BY280" s="357"/>
      <c r="BZ280" s="357"/>
      <c r="CA280" s="357"/>
      <c r="CB280" s="357"/>
      <c r="CC280" s="357"/>
      <c r="CD280" s="357"/>
      <c r="CE280" s="357"/>
      <c r="CF280" s="357"/>
      <c r="CG280" s="357"/>
      <c r="CH280" s="357"/>
      <c r="CI280" s="357"/>
      <c r="CJ280" s="357"/>
      <c r="CK280" s="357"/>
      <c r="CL280" s="357"/>
      <c r="CM280" s="357"/>
      <c r="CN280" s="357"/>
      <c r="CO280" s="357"/>
      <c r="CP280" s="357"/>
      <c r="CQ280" s="357"/>
      <c r="CR280" s="357"/>
      <c r="CS280" s="357"/>
      <c r="CT280" s="357"/>
      <c r="CU280" s="357"/>
      <c r="CV280" s="357"/>
      <c r="CW280" s="357"/>
      <c r="CX280" s="357"/>
      <c r="CY280" s="357"/>
      <c r="CZ280" s="357"/>
      <c r="DA280" s="357"/>
      <c r="DB280" s="357"/>
      <c r="DC280" s="357"/>
      <c r="DD280" s="357"/>
      <c r="DE280" s="357"/>
      <c r="DF280" s="357"/>
      <c r="DG280" s="357"/>
      <c r="DH280" s="357"/>
      <c r="DI280" s="357"/>
      <c r="DJ280" s="357"/>
      <c r="DK280" s="357"/>
      <c r="DL280" s="357"/>
      <c r="DM280" s="357"/>
      <c r="DN280" s="357"/>
      <c r="DO280" s="357"/>
      <c r="DP280" s="357"/>
      <c r="DQ280" s="357"/>
      <c r="DR280" s="357"/>
      <c r="DS280" s="357"/>
      <c r="DT280" s="357"/>
      <c r="DU280" s="357"/>
      <c r="DV280" s="357"/>
      <c r="DW280" s="357"/>
      <c r="DX280" s="357"/>
      <c r="DY280" s="357"/>
      <c r="DZ280" s="357"/>
      <c r="EA280" s="357"/>
      <c r="EB280" s="357"/>
      <c r="EC280" s="357"/>
      <c r="ED280" s="357"/>
      <c r="EE280" s="357"/>
      <c r="EF280" s="357"/>
      <c r="EG280" s="357"/>
      <c r="EH280" s="357"/>
      <c r="EI280" s="357"/>
      <c r="EJ280" s="357"/>
      <c r="EK280" s="357"/>
      <c r="EL280" s="357"/>
      <c r="EM280" s="357"/>
      <c r="EN280" s="357"/>
      <c r="EO280" s="357"/>
      <c r="EP280" s="357"/>
      <c r="EQ280" s="357"/>
      <c r="ER280" s="357"/>
      <c r="ES280" s="357"/>
      <c r="ET280" s="357"/>
      <c r="EU280" s="357"/>
      <c r="EV280" s="357"/>
      <c r="EW280" s="357"/>
      <c r="EX280" s="357"/>
      <c r="EY280" s="357"/>
      <c r="EZ280" s="357"/>
      <c r="FA280" s="357"/>
      <c r="FB280" s="357"/>
      <c r="FC280" s="357"/>
      <c r="FD280" s="357"/>
      <c r="FE280" s="357"/>
    </row>
    <row r="281" s="360" customFormat="1" spans="1:8">
      <c r="A281" s="508" t="s">
        <v>181</v>
      </c>
      <c r="B281" s="508" t="s">
        <v>339</v>
      </c>
      <c r="C281" s="509" t="s">
        <v>366</v>
      </c>
      <c r="D281" s="510"/>
      <c r="E281" s="510"/>
      <c r="F281" s="510"/>
      <c r="G281" s="510"/>
      <c r="H281" s="511"/>
    </row>
    <row r="282" s="362" customFormat="1" ht="30" spans="1:161">
      <c r="A282" s="512"/>
      <c r="B282" s="512"/>
      <c r="C282" s="186" t="s">
        <v>340</v>
      </c>
      <c r="D282" s="186" t="s">
        <v>341</v>
      </c>
      <c r="E282" s="513" t="s">
        <v>342</v>
      </c>
      <c r="F282" s="513" t="s">
        <v>57</v>
      </c>
      <c r="G282" s="513" t="s">
        <v>172</v>
      </c>
      <c r="H282" s="513" t="s">
        <v>367</v>
      </c>
      <c r="I282" s="360"/>
      <c r="J282" s="360"/>
      <c r="K282" s="360"/>
      <c r="L282" s="360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  <c r="AL282" s="360"/>
      <c r="AM282" s="360"/>
      <c r="AN282" s="360"/>
      <c r="AO282" s="360"/>
      <c r="AP282" s="360"/>
      <c r="AQ282" s="360"/>
      <c r="AR282" s="360"/>
      <c r="AS282" s="360"/>
      <c r="AT282" s="360"/>
      <c r="AU282" s="360"/>
      <c r="AV282" s="360"/>
      <c r="AW282" s="360"/>
      <c r="AX282" s="360"/>
      <c r="AY282" s="360"/>
      <c r="AZ282" s="360"/>
      <c r="BA282" s="360"/>
      <c r="BB282" s="360"/>
      <c r="BC282" s="360"/>
      <c r="BD282" s="360"/>
      <c r="BE282" s="360"/>
      <c r="BF282" s="360"/>
      <c r="BG282" s="360"/>
      <c r="BH282" s="360"/>
      <c r="BI282" s="360"/>
      <c r="BJ282" s="360"/>
      <c r="BK282" s="360"/>
      <c r="BL282" s="360"/>
      <c r="BM282" s="360"/>
      <c r="BN282" s="360"/>
      <c r="BO282" s="360"/>
      <c r="BP282" s="360"/>
      <c r="BQ282" s="360"/>
      <c r="BR282" s="360"/>
      <c r="BS282" s="360"/>
      <c r="BT282" s="360"/>
      <c r="BU282" s="360"/>
      <c r="BV282" s="360"/>
      <c r="BW282" s="360"/>
      <c r="BX282" s="360"/>
      <c r="BY282" s="360"/>
      <c r="BZ282" s="360"/>
      <c r="CA282" s="360"/>
      <c r="CB282" s="360"/>
      <c r="CC282" s="360"/>
      <c r="CD282" s="360"/>
      <c r="CE282" s="360"/>
      <c r="CF282" s="360"/>
      <c r="CG282" s="360"/>
      <c r="CH282" s="360"/>
      <c r="CI282" s="360"/>
      <c r="CJ282" s="360"/>
      <c r="CK282" s="360"/>
      <c r="CL282" s="360"/>
      <c r="CM282" s="360"/>
      <c r="CN282" s="360"/>
      <c r="CO282" s="360"/>
      <c r="CP282" s="360"/>
      <c r="CQ282" s="360"/>
      <c r="CR282" s="360"/>
      <c r="CS282" s="360"/>
      <c r="CT282" s="360"/>
      <c r="CU282" s="360"/>
      <c r="CV282" s="360"/>
      <c r="CW282" s="360"/>
      <c r="CX282" s="360"/>
      <c r="CY282" s="360"/>
      <c r="CZ282" s="360"/>
      <c r="DA282" s="360"/>
      <c r="DB282" s="360"/>
      <c r="DC282" s="360"/>
      <c r="DD282" s="360"/>
      <c r="DE282" s="360"/>
      <c r="DF282" s="360"/>
      <c r="DG282" s="360"/>
      <c r="DH282" s="360"/>
      <c r="DI282" s="360"/>
      <c r="DJ282" s="360"/>
      <c r="DK282" s="360"/>
      <c r="DL282" s="360"/>
      <c r="DM282" s="360"/>
      <c r="DN282" s="360"/>
      <c r="DO282" s="360"/>
      <c r="DP282" s="360"/>
      <c r="DQ282" s="360"/>
      <c r="DR282" s="360"/>
      <c r="DS282" s="360"/>
      <c r="DT282" s="360"/>
      <c r="DU282" s="360"/>
      <c r="DV282" s="360"/>
      <c r="DW282" s="360"/>
      <c r="DX282" s="360"/>
      <c r="DY282" s="360"/>
      <c r="DZ282" s="360"/>
      <c r="EA282" s="360"/>
      <c r="EB282" s="360"/>
      <c r="EC282" s="360"/>
      <c r="ED282" s="360"/>
      <c r="EE282" s="360"/>
      <c r="EF282" s="360"/>
      <c r="EG282" s="360"/>
      <c r="EH282" s="360"/>
      <c r="EI282" s="360"/>
      <c r="EJ282" s="360"/>
      <c r="EK282" s="360"/>
      <c r="EL282" s="360"/>
      <c r="EM282" s="360"/>
      <c r="EN282" s="360"/>
      <c r="EO282" s="360"/>
      <c r="EP282" s="360"/>
      <c r="EQ282" s="360"/>
      <c r="ER282" s="360"/>
      <c r="ES282" s="360"/>
      <c r="ET282" s="360"/>
      <c r="EU282" s="360"/>
      <c r="EV282" s="360"/>
      <c r="EW282" s="360"/>
      <c r="EX282" s="360"/>
      <c r="EY282" s="360"/>
      <c r="EZ282" s="360"/>
      <c r="FA282" s="360"/>
      <c r="FB282" s="360"/>
      <c r="FC282" s="360"/>
      <c r="FD282" s="360"/>
      <c r="FE282" s="360"/>
    </row>
    <row r="283" spans="1:161">
      <c r="A283" s="514">
        <v>1</v>
      </c>
      <c r="B283" s="514">
        <v>2</v>
      </c>
      <c r="C283" s="514">
        <v>3</v>
      </c>
      <c r="D283" s="514">
        <v>4</v>
      </c>
      <c r="E283" s="514">
        <v>5</v>
      </c>
      <c r="F283" s="514">
        <v>6</v>
      </c>
      <c r="G283" s="514">
        <v>7</v>
      </c>
      <c r="H283" s="514">
        <v>9</v>
      </c>
      <c r="I283" s="524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  <c r="Z283" s="362"/>
      <c r="AA283" s="362"/>
      <c r="AB283" s="362"/>
      <c r="AC283" s="362"/>
      <c r="AD283" s="362"/>
      <c r="AE283" s="362"/>
      <c r="AF283" s="362"/>
      <c r="AG283" s="362"/>
      <c r="AH283" s="362"/>
      <c r="AI283" s="362"/>
      <c r="AJ283" s="362"/>
      <c r="AK283" s="362"/>
      <c r="AL283" s="362"/>
      <c r="AM283" s="362"/>
      <c r="AN283" s="362"/>
      <c r="AO283" s="362"/>
      <c r="AP283" s="362"/>
      <c r="AQ283" s="362"/>
      <c r="AR283" s="362"/>
      <c r="AS283" s="362"/>
      <c r="AT283" s="362"/>
      <c r="AU283" s="362"/>
      <c r="AV283" s="362"/>
      <c r="AW283" s="362"/>
      <c r="AX283" s="362"/>
      <c r="AY283" s="362"/>
      <c r="AZ283" s="362"/>
      <c r="BA283" s="362"/>
      <c r="BB283" s="362"/>
      <c r="BC283" s="362"/>
      <c r="BD283" s="362"/>
      <c r="BE283" s="362"/>
      <c r="BF283" s="362"/>
      <c r="BG283" s="362"/>
      <c r="BH283" s="362"/>
      <c r="BI283" s="362"/>
      <c r="BJ283" s="362"/>
      <c r="BK283" s="362"/>
      <c r="BL283" s="362"/>
      <c r="BM283" s="362"/>
      <c r="BN283" s="362"/>
      <c r="BO283" s="362"/>
      <c r="BP283" s="362"/>
      <c r="BQ283" s="362"/>
      <c r="BR283" s="362"/>
      <c r="BS283" s="362"/>
      <c r="BT283" s="362"/>
      <c r="BU283" s="362"/>
      <c r="BV283" s="362"/>
      <c r="BW283" s="362"/>
      <c r="BX283" s="362"/>
      <c r="BY283" s="362"/>
      <c r="BZ283" s="362"/>
      <c r="CA283" s="362"/>
      <c r="CB283" s="362"/>
      <c r="CC283" s="362"/>
      <c r="CD283" s="362"/>
      <c r="CE283" s="362"/>
      <c r="CF283" s="362"/>
      <c r="CG283" s="362"/>
      <c r="CH283" s="362"/>
      <c r="CI283" s="362"/>
      <c r="CJ283" s="362"/>
      <c r="CK283" s="362"/>
      <c r="CL283" s="362"/>
      <c r="CM283" s="362"/>
      <c r="CN283" s="362"/>
      <c r="CO283" s="362"/>
      <c r="CP283" s="362"/>
      <c r="CQ283" s="362"/>
      <c r="CR283" s="362"/>
      <c r="CS283" s="362"/>
      <c r="CT283" s="362"/>
      <c r="CU283" s="362"/>
      <c r="CV283" s="362"/>
      <c r="CW283" s="362"/>
      <c r="CX283" s="362"/>
      <c r="CY283" s="362"/>
      <c r="CZ283" s="362"/>
      <c r="DA283" s="362"/>
      <c r="DB283" s="362"/>
      <c r="DC283" s="362"/>
      <c r="DD283" s="362"/>
      <c r="DE283" s="362"/>
      <c r="DF283" s="362"/>
      <c r="DG283" s="362"/>
      <c r="DH283" s="362"/>
      <c r="DI283" s="362"/>
      <c r="DJ283" s="362"/>
      <c r="DK283" s="362"/>
      <c r="DL283" s="362"/>
      <c r="DM283" s="362"/>
      <c r="DN283" s="362"/>
      <c r="DO283" s="362"/>
      <c r="DP283" s="362"/>
      <c r="DQ283" s="362"/>
      <c r="DR283" s="362"/>
      <c r="DS283" s="362"/>
      <c r="DT283" s="362"/>
      <c r="DU283" s="362"/>
      <c r="DV283" s="362"/>
      <c r="DW283" s="362"/>
      <c r="DX283" s="362"/>
      <c r="DY283" s="362"/>
      <c r="DZ283" s="362"/>
      <c r="EA283" s="362"/>
      <c r="EB283" s="362"/>
      <c r="EC283" s="362"/>
      <c r="ED283" s="362"/>
      <c r="EE283" s="362"/>
      <c r="EF283" s="362"/>
      <c r="EG283" s="362"/>
      <c r="EH283" s="362"/>
      <c r="EI283" s="362"/>
      <c r="EJ283" s="362"/>
      <c r="EK283" s="362"/>
      <c r="EL283" s="362"/>
      <c r="EM283" s="362"/>
      <c r="EN283" s="362"/>
      <c r="EO283" s="362"/>
      <c r="EP283" s="362"/>
      <c r="EQ283" s="362"/>
      <c r="ER283" s="362"/>
      <c r="ES283" s="362"/>
      <c r="ET283" s="362"/>
      <c r="EU283" s="362"/>
      <c r="EV283" s="362"/>
      <c r="EW283" s="362"/>
      <c r="EX283" s="362"/>
      <c r="EY283" s="362"/>
      <c r="EZ283" s="362"/>
      <c r="FA283" s="362"/>
      <c r="FB283" s="362"/>
      <c r="FC283" s="362"/>
      <c r="FD283" s="362"/>
      <c r="FE283" s="362"/>
    </row>
    <row r="284" spans="1:10">
      <c r="A284" s="377">
        <v>1</v>
      </c>
      <c r="B284" s="380" t="s">
        <v>310</v>
      </c>
      <c r="C284" s="522">
        <f>C248</f>
        <v>88000000</v>
      </c>
      <c r="D284" s="516">
        <f>F248</f>
        <v>79635200</v>
      </c>
      <c r="E284" s="522">
        <v>0</v>
      </c>
      <c r="F284" s="516">
        <f>SUM(D284:E284)</f>
        <v>79635200</v>
      </c>
      <c r="G284" s="516">
        <f t="shared" ref="G284:G301" si="52">C284-F284</f>
        <v>8364800</v>
      </c>
      <c r="H284" s="518">
        <v>0</v>
      </c>
      <c r="J284" s="525">
        <f t="shared" ref="J284:J300" si="53">H284+J248</f>
        <v>552</v>
      </c>
    </row>
    <row r="285" spans="1:10">
      <c r="A285" s="377">
        <f t="shared" ref="A285:A300" si="54">1+A284</f>
        <v>2</v>
      </c>
      <c r="B285" s="380" t="s">
        <v>311</v>
      </c>
      <c r="C285" s="522">
        <f t="shared" ref="C285:C301" si="55">C249</f>
        <v>45600000</v>
      </c>
      <c r="D285" s="516">
        <f t="shared" ref="D285:D301" si="56">F249</f>
        <v>45600000</v>
      </c>
      <c r="E285" s="522">
        <v>0</v>
      </c>
      <c r="F285" s="516">
        <f t="shared" ref="F285:F301" si="57">SUM(D285:E285)</f>
        <v>45600000</v>
      </c>
      <c r="G285" s="516">
        <f t="shared" si="52"/>
        <v>0</v>
      </c>
      <c r="H285" s="518">
        <v>0</v>
      </c>
      <c r="J285" s="525">
        <f t="shared" si="53"/>
        <v>456</v>
      </c>
    </row>
    <row r="286" spans="1:10">
      <c r="A286" s="377">
        <f t="shared" si="54"/>
        <v>3</v>
      </c>
      <c r="B286" s="380" t="s">
        <v>312</v>
      </c>
      <c r="C286" s="522">
        <f t="shared" si="55"/>
        <v>72000000</v>
      </c>
      <c r="D286" s="516">
        <f t="shared" si="56"/>
        <v>51600000</v>
      </c>
      <c r="E286" s="522">
        <v>700000</v>
      </c>
      <c r="F286" s="516">
        <f t="shared" si="57"/>
        <v>52300000</v>
      </c>
      <c r="G286" s="516">
        <f t="shared" si="52"/>
        <v>19700000</v>
      </c>
      <c r="H286" s="518">
        <v>7</v>
      </c>
      <c r="I286" s="525"/>
      <c r="J286" s="525">
        <f t="shared" si="53"/>
        <v>1243</v>
      </c>
    </row>
    <row r="287" spans="1:10">
      <c r="A287" s="377">
        <f t="shared" si="54"/>
        <v>4</v>
      </c>
      <c r="B287" s="380" t="s">
        <v>313</v>
      </c>
      <c r="C287" s="522">
        <f t="shared" si="55"/>
        <v>72000000</v>
      </c>
      <c r="D287" s="516">
        <f t="shared" si="56"/>
        <v>72000000</v>
      </c>
      <c r="E287" s="522">
        <v>0</v>
      </c>
      <c r="F287" s="516">
        <f t="shared" si="57"/>
        <v>72000000</v>
      </c>
      <c r="G287" s="516">
        <f t="shared" si="52"/>
        <v>0</v>
      </c>
      <c r="H287" s="518">
        <v>0</v>
      </c>
      <c r="I287" s="525"/>
      <c r="J287" s="525">
        <f t="shared" si="53"/>
        <v>859</v>
      </c>
    </row>
    <row r="288" spans="1:10">
      <c r="A288" s="377">
        <f t="shared" si="54"/>
        <v>5</v>
      </c>
      <c r="B288" s="380" t="s">
        <v>314</v>
      </c>
      <c r="C288" s="522">
        <f t="shared" si="55"/>
        <v>31350000</v>
      </c>
      <c r="D288" s="516">
        <f t="shared" si="56"/>
        <v>23721500</v>
      </c>
      <c r="E288" s="522">
        <v>2090000</v>
      </c>
      <c r="F288" s="516">
        <f t="shared" si="57"/>
        <v>25811500</v>
      </c>
      <c r="G288" s="516">
        <f t="shared" si="52"/>
        <v>5538500</v>
      </c>
      <c r="H288" s="518">
        <v>31</v>
      </c>
      <c r="J288" s="525">
        <f t="shared" si="53"/>
        <v>259</v>
      </c>
    </row>
    <row r="289" spans="1:10">
      <c r="A289" s="377">
        <f t="shared" si="54"/>
        <v>6</v>
      </c>
      <c r="B289" s="380" t="s">
        <v>315</v>
      </c>
      <c r="C289" s="522">
        <f t="shared" si="55"/>
        <v>30000000</v>
      </c>
      <c r="D289" s="516">
        <f t="shared" si="56"/>
        <v>18500000</v>
      </c>
      <c r="E289" s="522">
        <v>4800000</v>
      </c>
      <c r="F289" s="516">
        <f t="shared" si="57"/>
        <v>23300000</v>
      </c>
      <c r="G289" s="516">
        <f t="shared" si="52"/>
        <v>6700000</v>
      </c>
      <c r="H289" s="518">
        <v>48</v>
      </c>
      <c r="J289" s="525">
        <f t="shared" si="53"/>
        <v>250</v>
      </c>
    </row>
    <row r="290" spans="1:10">
      <c r="A290" s="377">
        <f t="shared" si="54"/>
        <v>7</v>
      </c>
      <c r="B290" s="380" t="s">
        <v>316</v>
      </c>
      <c r="C290" s="522">
        <f t="shared" si="55"/>
        <v>72000000</v>
      </c>
      <c r="D290" s="516">
        <f t="shared" si="56"/>
        <v>65300000</v>
      </c>
      <c r="E290" s="522">
        <v>6700000</v>
      </c>
      <c r="F290" s="516">
        <f t="shared" si="57"/>
        <v>72000000</v>
      </c>
      <c r="G290" s="516">
        <f t="shared" si="52"/>
        <v>0</v>
      </c>
      <c r="H290" s="518">
        <v>67</v>
      </c>
      <c r="J290" s="525">
        <f t="shared" si="53"/>
        <v>720</v>
      </c>
    </row>
    <row r="291" spans="1:10">
      <c r="A291" s="377">
        <f t="shared" si="54"/>
        <v>8</v>
      </c>
      <c r="B291" s="380" t="s">
        <v>317</v>
      </c>
      <c r="C291" s="522">
        <f t="shared" si="55"/>
        <v>80000000</v>
      </c>
      <c r="D291" s="516">
        <f t="shared" si="56"/>
        <v>66900000</v>
      </c>
      <c r="E291" s="522">
        <v>10000000</v>
      </c>
      <c r="F291" s="516">
        <f t="shared" si="57"/>
        <v>76900000</v>
      </c>
      <c r="G291" s="516">
        <f t="shared" si="52"/>
        <v>3100000</v>
      </c>
      <c r="H291" s="518">
        <v>100</v>
      </c>
      <c r="J291" s="525">
        <f t="shared" si="53"/>
        <v>843</v>
      </c>
    </row>
    <row r="292" spans="1:10">
      <c r="A292" s="377">
        <f t="shared" si="54"/>
        <v>9</v>
      </c>
      <c r="B292" s="380" t="s">
        <v>318</v>
      </c>
      <c r="C292" s="522">
        <f t="shared" si="55"/>
        <v>40000000</v>
      </c>
      <c r="D292" s="516">
        <f t="shared" si="56"/>
        <v>33900000</v>
      </c>
      <c r="E292" s="522">
        <v>6100000</v>
      </c>
      <c r="F292" s="516">
        <f t="shared" si="57"/>
        <v>40000000</v>
      </c>
      <c r="G292" s="516">
        <f t="shared" si="52"/>
        <v>0</v>
      </c>
      <c r="H292" s="518">
        <v>61</v>
      </c>
      <c r="J292" s="525">
        <f t="shared" si="53"/>
        <v>400</v>
      </c>
    </row>
    <row r="293" spans="1:10">
      <c r="A293" s="377">
        <f t="shared" si="54"/>
        <v>10</v>
      </c>
      <c r="B293" s="380" t="s">
        <v>319</v>
      </c>
      <c r="C293" s="522">
        <f t="shared" si="55"/>
        <v>55600000</v>
      </c>
      <c r="D293" s="516">
        <f t="shared" si="56"/>
        <v>35400000</v>
      </c>
      <c r="E293" s="522">
        <v>4200000</v>
      </c>
      <c r="F293" s="516">
        <f t="shared" si="57"/>
        <v>39600000</v>
      </c>
      <c r="G293" s="516">
        <f t="shared" si="52"/>
        <v>16000000</v>
      </c>
      <c r="H293" s="518">
        <v>42</v>
      </c>
      <c r="J293" s="525">
        <f t="shared" si="53"/>
        <v>396</v>
      </c>
    </row>
    <row r="294" spans="1:10">
      <c r="A294" s="377">
        <f t="shared" si="54"/>
        <v>11</v>
      </c>
      <c r="B294" s="380" t="s">
        <v>320</v>
      </c>
      <c r="C294" s="522">
        <f t="shared" si="55"/>
        <v>70000000</v>
      </c>
      <c r="D294" s="516">
        <f t="shared" si="56"/>
        <v>56800000</v>
      </c>
      <c r="E294" s="522">
        <v>0</v>
      </c>
      <c r="F294" s="516">
        <f t="shared" si="57"/>
        <v>56800000</v>
      </c>
      <c r="G294" s="516">
        <f t="shared" si="52"/>
        <v>13200000</v>
      </c>
      <c r="H294" s="518">
        <v>0</v>
      </c>
      <c r="J294" s="525">
        <f t="shared" si="53"/>
        <v>582</v>
      </c>
    </row>
    <row r="295" spans="1:10">
      <c r="A295" s="377">
        <f t="shared" si="54"/>
        <v>12</v>
      </c>
      <c r="B295" s="380" t="s">
        <v>321</v>
      </c>
      <c r="C295" s="522">
        <f t="shared" si="55"/>
        <v>46200000</v>
      </c>
      <c r="D295" s="516">
        <f t="shared" si="56"/>
        <v>28200000</v>
      </c>
      <c r="E295" s="522">
        <v>4600000</v>
      </c>
      <c r="F295" s="516">
        <f t="shared" si="57"/>
        <v>32800000</v>
      </c>
      <c r="G295" s="516">
        <f t="shared" si="52"/>
        <v>13400000</v>
      </c>
      <c r="H295" s="518">
        <v>46</v>
      </c>
      <c r="J295" s="525">
        <f t="shared" si="53"/>
        <v>385</v>
      </c>
    </row>
    <row r="296" s="507" customFormat="1" spans="1:161">
      <c r="A296" s="377">
        <f t="shared" si="54"/>
        <v>13</v>
      </c>
      <c r="B296" s="380" t="s">
        <v>322</v>
      </c>
      <c r="C296" s="522">
        <f t="shared" si="55"/>
        <v>30000000</v>
      </c>
      <c r="D296" s="516">
        <f t="shared" si="56"/>
        <v>30000000</v>
      </c>
      <c r="E296" s="522">
        <v>0</v>
      </c>
      <c r="F296" s="516">
        <f t="shared" si="57"/>
        <v>30000000</v>
      </c>
      <c r="G296" s="516">
        <f t="shared" si="52"/>
        <v>0</v>
      </c>
      <c r="H296" s="518">
        <v>0</v>
      </c>
      <c r="I296" s="357"/>
      <c r="J296" s="525">
        <f t="shared" si="53"/>
        <v>300</v>
      </c>
      <c r="K296" s="357"/>
      <c r="L296" s="357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57"/>
      <c r="AC296" s="357"/>
      <c r="AD296" s="357"/>
      <c r="AE296" s="357"/>
      <c r="AF296" s="357"/>
      <c r="AG296" s="357"/>
      <c r="AH296" s="357"/>
      <c r="AI296" s="357"/>
      <c r="AJ296" s="357"/>
      <c r="AK296" s="357"/>
      <c r="AL296" s="357"/>
      <c r="AM296" s="357"/>
      <c r="AN296" s="357"/>
      <c r="AO296" s="357"/>
      <c r="AP296" s="357"/>
      <c r="AQ296" s="357"/>
      <c r="AR296" s="357"/>
      <c r="AS296" s="357"/>
      <c r="AT296" s="357"/>
      <c r="AU296" s="357"/>
      <c r="AV296" s="357"/>
      <c r="AW296" s="357"/>
      <c r="AX296" s="357"/>
      <c r="AY296" s="357"/>
      <c r="AZ296" s="357"/>
      <c r="BA296" s="357"/>
      <c r="BB296" s="357"/>
      <c r="BC296" s="357"/>
      <c r="BD296" s="357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7"/>
      <c r="BR296" s="357"/>
      <c r="BS296" s="357"/>
      <c r="BT296" s="357"/>
      <c r="BU296" s="357"/>
      <c r="BV296" s="357"/>
      <c r="BW296" s="357"/>
      <c r="BX296" s="357"/>
      <c r="BY296" s="357"/>
      <c r="BZ296" s="357"/>
      <c r="CA296" s="357"/>
      <c r="CB296" s="357"/>
      <c r="CC296" s="357"/>
      <c r="CD296" s="357"/>
      <c r="CE296" s="357"/>
      <c r="CF296" s="357"/>
      <c r="CG296" s="357"/>
      <c r="CH296" s="357"/>
      <c r="CI296" s="357"/>
      <c r="CJ296" s="357"/>
      <c r="CK296" s="357"/>
      <c r="CL296" s="357"/>
      <c r="CM296" s="357"/>
      <c r="CN296" s="357"/>
      <c r="CO296" s="357"/>
      <c r="CP296" s="357"/>
      <c r="CQ296" s="357"/>
      <c r="CR296" s="357"/>
      <c r="CS296" s="357"/>
      <c r="CT296" s="357"/>
      <c r="CU296" s="357"/>
      <c r="CV296" s="357"/>
      <c r="CW296" s="357"/>
      <c r="CX296" s="357"/>
      <c r="CY296" s="357"/>
      <c r="CZ296" s="357"/>
      <c r="DA296" s="357"/>
      <c r="DB296" s="357"/>
      <c r="DC296" s="357"/>
      <c r="DD296" s="357"/>
      <c r="DE296" s="357"/>
      <c r="DF296" s="357"/>
      <c r="DG296" s="357"/>
      <c r="DH296" s="357"/>
      <c r="DI296" s="357"/>
      <c r="DJ296" s="357"/>
      <c r="DK296" s="357"/>
      <c r="DL296" s="357"/>
      <c r="DM296" s="357"/>
      <c r="DN296" s="357"/>
      <c r="DO296" s="357"/>
      <c r="DP296" s="357"/>
      <c r="DQ296" s="357"/>
      <c r="DR296" s="357"/>
      <c r="DS296" s="357"/>
      <c r="DT296" s="357"/>
      <c r="DU296" s="357"/>
      <c r="DV296" s="357"/>
      <c r="DW296" s="357"/>
      <c r="DX296" s="357"/>
      <c r="DY296" s="357"/>
      <c r="DZ296" s="357"/>
      <c r="EA296" s="357"/>
      <c r="EB296" s="357"/>
      <c r="EC296" s="357"/>
      <c r="ED296" s="357"/>
      <c r="EE296" s="357"/>
      <c r="EF296" s="357"/>
      <c r="EG296" s="357"/>
      <c r="EH296" s="357"/>
      <c r="EI296" s="357"/>
      <c r="EJ296" s="357"/>
      <c r="EK296" s="357"/>
      <c r="EL296" s="357"/>
      <c r="EM296" s="357"/>
      <c r="EN296" s="357"/>
      <c r="EO296" s="357"/>
      <c r="EP296" s="357"/>
      <c r="EQ296" s="357"/>
      <c r="ER296" s="357"/>
      <c r="ES296" s="357"/>
      <c r="ET296" s="357"/>
      <c r="EU296" s="357"/>
      <c r="EV296" s="357"/>
      <c r="EW296" s="357"/>
      <c r="EX296" s="357"/>
      <c r="EY296" s="357"/>
      <c r="EZ296" s="357"/>
      <c r="FA296" s="357"/>
      <c r="FB296" s="357"/>
      <c r="FC296" s="357"/>
      <c r="FD296" s="357"/>
      <c r="FE296" s="357"/>
    </row>
    <row r="297" spans="1:161">
      <c r="A297" s="519">
        <f t="shared" si="54"/>
        <v>14</v>
      </c>
      <c r="B297" s="193" t="s">
        <v>345</v>
      </c>
      <c r="C297" s="522">
        <f t="shared" si="55"/>
        <v>108000000</v>
      </c>
      <c r="D297" s="516">
        <f t="shared" si="56"/>
        <v>81147286</v>
      </c>
      <c r="E297" s="523">
        <v>26852714</v>
      </c>
      <c r="F297" s="516">
        <f t="shared" si="57"/>
        <v>108000000</v>
      </c>
      <c r="G297" s="516">
        <f t="shared" si="52"/>
        <v>0</v>
      </c>
      <c r="H297" s="518">
        <v>1034</v>
      </c>
      <c r="I297" s="507"/>
      <c r="J297" s="525">
        <f t="shared" si="53"/>
        <v>2001</v>
      </c>
      <c r="K297" s="507"/>
      <c r="L297" s="507"/>
      <c r="M297" s="507"/>
      <c r="N297" s="507"/>
      <c r="O297" s="507"/>
      <c r="P297" s="507"/>
      <c r="Q297" s="507"/>
      <c r="R297" s="507"/>
      <c r="S297" s="507"/>
      <c r="T297" s="507"/>
      <c r="U297" s="507"/>
      <c r="V297" s="507"/>
      <c r="W297" s="507"/>
      <c r="X297" s="507"/>
      <c r="Y297" s="507"/>
      <c r="Z297" s="507"/>
      <c r="AA297" s="507"/>
      <c r="AB297" s="507"/>
      <c r="AC297" s="507"/>
      <c r="AD297" s="507"/>
      <c r="AE297" s="507"/>
      <c r="AF297" s="507"/>
      <c r="AG297" s="507"/>
      <c r="AH297" s="507"/>
      <c r="AI297" s="507"/>
      <c r="AJ297" s="507"/>
      <c r="AK297" s="507"/>
      <c r="AL297" s="507"/>
      <c r="AM297" s="507"/>
      <c r="AN297" s="507"/>
      <c r="AO297" s="507"/>
      <c r="AP297" s="507"/>
      <c r="AQ297" s="507"/>
      <c r="AR297" s="507"/>
      <c r="AS297" s="507"/>
      <c r="AT297" s="507"/>
      <c r="AU297" s="507"/>
      <c r="AV297" s="507"/>
      <c r="AW297" s="507"/>
      <c r="AX297" s="507"/>
      <c r="AY297" s="507"/>
      <c r="AZ297" s="507"/>
      <c r="BA297" s="507"/>
      <c r="BB297" s="507"/>
      <c r="BC297" s="507"/>
      <c r="BD297" s="507"/>
      <c r="BE297" s="507"/>
      <c r="BF297" s="507"/>
      <c r="BG297" s="507"/>
      <c r="BH297" s="507"/>
      <c r="BI297" s="507"/>
      <c r="BJ297" s="507"/>
      <c r="BK297" s="507"/>
      <c r="BL297" s="507"/>
      <c r="BM297" s="507"/>
      <c r="BN297" s="507"/>
      <c r="BO297" s="507"/>
      <c r="BP297" s="507"/>
      <c r="BQ297" s="507"/>
      <c r="BR297" s="507"/>
      <c r="BS297" s="507"/>
      <c r="BT297" s="507"/>
      <c r="BU297" s="507"/>
      <c r="BV297" s="507"/>
      <c r="BW297" s="507"/>
      <c r="BX297" s="507"/>
      <c r="BY297" s="507"/>
      <c r="BZ297" s="507"/>
      <c r="CA297" s="507"/>
      <c r="CB297" s="507"/>
      <c r="CC297" s="507"/>
      <c r="CD297" s="507"/>
      <c r="CE297" s="507"/>
      <c r="CF297" s="507"/>
      <c r="CG297" s="507"/>
      <c r="CH297" s="507"/>
      <c r="CI297" s="507"/>
      <c r="CJ297" s="507"/>
      <c r="CK297" s="507"/>
      <c r="CL297" s="507"/>
      <c r="CM297" s="507"/>
      <c r="CN297" s="507"/>
      <c r="CO297" s="507"/>
      <c r="CP297" s="507"/>
      <c r="CQ297" s="507"/>
      <c r="CR297" s="507"/>
      <c r="CS297" s="507"/>
      <c r="CT297" s="507"/>
      <c r="CU297" s="507"/>
      <c r="CV297" s="507"/>
      <c r="CW297" s="507"/>
      <c r="CX297" s="507"/>
      <c r="CY297" s="507"/>
      <c r="CZ297" s="507"/>
      <c r="DA297" s="507"/>
      <c r="DB297" s="507"/>
      <c r="DC297" s="507"/>
      <c r="DD297" s="507"/>
      <c r="DE297" s="507"/>
      <c r="DF297" s="507"/>
      <c r="DG297" s="507"/>
      <c r="DH297" s="507"/>
      <c r="DI297" s="507"/>
      <c r="DJ297" s="507"/>
      <c r="DK297" s="507"/>
      <c r="DL297" s="507"/>
      <c r="DM297" s="507"/>
      <c r="DN297" s="507"/>
      <c r="DO297" s="507"/>
      <c r="DP297" s="507"/>
      <c r="DQ297" s="507"/>
      <c r="DR297" s="507"/>
      <c r="DS297" s="507"/>
      <c r="DT297" s="507"/>
      <c r="DU297" s="507"/>
      <c r="DV297" s="507"/>
      <c r="DW297" s="507"/>
      <c r="DX297" s="507"/>
      <c r="DY297" s="507"/>
      <c r="DZ297" s="507"/>
      <c r="EA297" s="507"/>
      <c r="EB297" s="507"/>
      <c r="EC297" s="507"/>
      <c r="ED297" s="507"/>
      <c r="EE297" s="507"/>
      <c r="EF297" s="507"/>
      <c r="EG297" s="507"/>
      <c r="EH297" s="507"/>
      <c r="EI297" s="507"/>
      <c r="EJ297" s="507"/>
      <c r="EK297" s="507"/>
      <c r="EL297" s="507"/>
      <c r="EM297" s="507"/>
      <c r="EN297" s="507"/>
      <c r="EO297" s="507"/>
      <c r="EP297" s="507"/>
      <c r="EQ297" s="507"/>
      <c r="ER297" s="507"/>
      <c r="ES297" s="507"/>
      <c r="ET297" s="507"/>
      <c r="EU297" s="507"/>
      <c r="EV297" s="507"/>
      <c r="EW297" s="507"/>
      <c r="EX297" s="507"/>
      <c r="EY297" s="507"/>
      <c r="EZ297" s="507"/>
      <c r="FA297" s="507"/>
      <c r="FB297" s="507"/>
      <c r="FC297" s="507"/>
      <c r="FD297" s="507"/>
      <c r="FE297" s="507"/>
    </row>
    <row r="298" spans="1:10">
      <c r="A298" s="377">
        <f t="shared" si="54"/>
        <v>15</v>
      </c>
      <c r="B298" s="416" t="s">
        <v>330</v>
      </c>
      <c r="C298" s="522">
        <f t="shared" si="55"/>
        <v>72000000</v>
      </c>
      <c r="D298" s="516">
        <f t="shared" si="56"/>
        <v>64500000</v>
      </c>
      <c r="E298" s="522">
        <v>7500000</v>
      </c>
      <c r="F298" s="516">
        <f t="shared" si="57"/>
        <v>72000000</v>
      </c>
      <c r="G298" s="516">
        <f t="shared" si="52"/>
        <v>0</v>
      </c>
      <c r="H298" s="518">
        <v>75</v>
      </c>
      <c r="J298" s="525">
        <f t="shared" si="53"/>
        <v>720</v>
      </c>
    </row>
    <row r="299" spans="1:10">
      <c r="A299" s="377">
        <f t="shared" si="54"/>
        <v>16</v>
      </c>
      <c r="B299" s="380" t="s">
        <v>325</v>
      </c>
      <c r="C299" s="522">
        <f t="shared" si="55"/>
        <v>70000000</v>
      </c>
      <c r="D299" s="516">
        <f t="shared" si="56"/>
        <v>45600000</v>
      </c>
      <c r="E299" s="522">
        <v>7800000</v>
      </c>
      <c r="F299" s="516">
        <f t="shared" si="57"/>
        <v>53400000</v>
      </c>
      <c r="G299" s="516">
        <f t="shared" si="52"/>
        <v>16600000</v>
      </c>
      <c r="H299" s="518">
        <v>78</v>
      </c>
      <c r="J299" s="525">
        <f t="shared" si="53"/>
        <v>534</v>
      </c>
    </row>
    <row r="300" spans="1:12">
      <c r="A300" s="377">
        <f t="shared" si="54"/>
        <v>17</v>
      </c>
      <c r="B300" s="380" t="s">
        <v>326</v>
      </c>
      <c r="C300" s="522">
        <f t="shared" si="55"/>
        <v>72000000</v>
      </c>
      <c r="D300" s="516">
        <f t="shared" si="56"/>
        <v>71900000</v>
      </c>
      <c r="E300" s="522">
        <v>0</v>
      </c>
      <c r="F300" s="516">
        <f t="shared" si="57"/>
        <v>71900000</v>
      </c>
      <c r="G300" s="516">
        <f t="shared" si="52"/>
        <v>100000</v>
      </c>
      <c r="H300" s="518">
        <v>0</v>
      </c>
      <c r="J300" s="525">
        <f t="shared" si="53"/>
        <v>719</v>
      </c>
      <c r="L300" s="172"/>
    </row>
    <row r="301" spans="1:12">
      <c r="A301" s="377">
        <v>18</v>
      </c>
      <c r="B301" s="416" t="s">
        <v>327</v>
      </c>
      <c r="C301" s="522">
        <f t="shared" si="55"/>
        <v>36000000</v>
      </c>
      <c r="D301" s="516">
        <f t="shared" si="56"/>
        <v>26800000</v>
      </c>
      <c r="E301" s="522">
        <v>4300000</v>
      </c>
      <c r="F301" s="516">
        <f t="shared" si="57"/>
        <v>31100000</v>
      </c>
      <c r="G301" s="516">
        <f t="shared" si="52"/>
        <v>4900000</v>
      </c>
      <c r="H301" s="518">
        <v>43</v>
      </c>
      <c r="J301" s="525"/>
      <c r="L301" s="172"/>
    </row>
    <row r="302" ht="22.5" customHeight="1" spans="1:8">
      <c r="A302" s="520" t="s">
        <v>57</v>
      </c>
      <c r="B302" s="520"/>
      <c r="C302" s="516">
        <f>SUM(C284:C301)</f>
        <v>1090750000</v>
      </c>
      <c r="D302" s="516">
        <f>SUM(D284:D301)</f>
        <v>897503986</v>
      </c>
      <c r="E302" s="516">
        <f>SUM(E284:E301)</f>
        <v>85642714</v>
      </c>
      <c r="F302" s="516">
        <f>SUM(F284:F301)</f>
        <v>983146700</v>
      </c>
      <c r="G302" s="516">
        <f>SUM(G284:G301)</f>
        <v>107603300</v>
      </c>
      <c r="H302" s="521">
        <f>SUM(H284:H300)</f>
        <v>1589</v>
      </c>
    </row>
    <row r="304" spans="2:7">
      <c r="B304" s="357" t="s">
        <v>58</v>
      </c>
      <c r="F304" s="357" t="s">
        <v>91</v>
      </c>
      <c r="G304" s="172"/>
    </row>
    <row r="305" spans="1:7">
      <c r="A305" s="204"/>
      <c r="B305" s="204" t="s">
        <v>68</v>
      </c>
      <c r="C305" s="204"/>
      <c r="D305" s="204"/>
      <c r="E305" s="204"/>
      <c r="F305" s="204" t="s">
        <v>61</v>
      </c>
      <c r="G305" s="204"/>
    </row>
    <row r="306" spans="1:7">
      <c r="A306" s="204"/>
      <c r="B306" s="204"/>
      <c r="C306" s="204"/>
      <c r="D306" s="204"/>
      <c r="E306" s="204"/>
      <c r="F306" s="204"/>
      <c r="G306" s="204"/>
    </row>
    <row r="307" spans="1:7">
      <c r="A307" s="204"/>
      <c r="B307" s="204"/>
      <c r="C307" s="204"/>
      <c r="D307" s="204"/>
      <c r="E307" s="204"/>
      <c r="F307" s="204"/>
      <c r="G307" s="204"/>
    </row>
    <row r="308" spans="1:7">
      <c r="A308" s="204"/>
      <c r="B308" s="204"/>
      <c r="C308" s="204"/>
      <c r="D308" s="204"/>
      <c r="E308" s="204"/>
      <c r="F308" s="204"/>
      <c r="G308" s="204"/>
    </row>
    <row r="309" spans="1:7">
      <c r="A309" s="204"/>
      <c r="B309" s="204" t="s">
        <v>92</v>
      </c>
      <c r="C309" s="204"/>
      <c r="D309" s="204"/>
      <c r="E309" s="204"/>
      <c r="F309" s="204" t="s">
        <v>63</v>
      </c>
      <c r="G309" s="204"/>
    </row>
    <row r="310" spans="1:7">
      <c r="A310" s="204"/>
      <c r="B310" s="204" t="s">
        <v>93</v>
      </c>
      <c r="C310" s="204"/>
      <c r="D310" s="204"/>
      <c r="E310" s="204"/>
      <c r="F310" s="204" t="s">
        <v>65</v>
      </c>
      <c r="G310" s="257"/>
    </row>
    <row r="313" ht="15.75" spans="1:8">
      <c r="A313" s="173" t="s">
        <v>364</v>
      </c>
      <c r="B313" s="173"/>
      <c r="C313" s="173"/>
      <c r="D313" s="173"/>
      <c r="E313" s="173"/>
      <c r="F313" s="173"/>
      <c r="G313" s="173"/>
      <c r="H313" s="173"/>
    </row>
    <row r="314" ht="15.75" spans="1:8">
      <c r="A314" s="173" t="s">
        <v>357</v>
      </c>
      <c r="B314" s="173"/>
      <c r="C314" s="173"/>
      <c r="D314" s="173"/>
      <c r="E314" s="173"/>
      <c r="F314" s="173"/>
      <c r="G314" s="173"/>
      <c r="H314" s="173"/>
    </row>
    <row r="315" ht="15.75" spans="1:8">
      <c r="A315" s="173" t="s">
        <v>94</v>
      </c>
      <c r="B315" s="173"/>
      <c r="C315" s="173"/>
      <c r="D315" s="173"/>
      <c r="E315" s="173"/>
      <c r="F315" s="173"/>
      <c r="G315" s="173"/>
      <c r="H315" s="173"/>
    </row>
    <row r="316" spans="1:8">
      <c r="A316" s="362"/>
      <c r="B316" s="362"/>
      <c r="C316" s="362"/>
      <c r="D316" s="362"/>
      <c r="E316" s="362"/>
      <c r="F316" s="362"/>
      <c r="G316" s="362"/>
      <c r="H316" s="399" t="s">
        <v>365</v>
      </c>
    </row>
    <row r="317" spans="1:10">
      <c r="A317" s="508" t="s">
        <v>181</v>
      </c>
      <c r="B317" s="508" t="s">
        <v>339</v>
      </c>
      <c r="C317" s="509" t="s">
        <v>366</v>
      </c>
      <c r="D317" s="510"/>
      <c r="E317" s="510"/>
      <c r="F317" s="510"/>
      <c r="G317" s="510"/>
      <c r="H317" s="511"/>
      <c r="I317" s="360"/>
      <c r="J317" s="360"/>
    </row>
    <row r="318" ht="30" spans="1:10">
      <c r="A318" s="512"/>
      <c r="B318" s="512"/>
      <c r="C318" s="186" t="s">
        <v>350</v>
      </c>
      <c r="D318" s="186" t="s">
        <v>341</v>
      </c>
      <c r="E318" s="513" t="s">
        <v>342</v>
      </c>
      <c r="F318" s="513" t="s">
        <v>57</v>
      </c>
      <c r="G318" s="513" t="s">
        <v>172</v>
      </c>
      <c r="H318" s="513" t="s">
        <v>367</v>
      </c>
      <c r="I318" s="360"/>
      <c r="J318" s="360"/>
    </row>
    <row r="319" spans="1:10">
      <c r="A319" s="514">
        <v>1</v>
      </c>
      <c r="B319" s="514">
        <v>2</v>
      </c>
      <c r="C319" s="514">
        <v>3</v>
      </c>
      <c r="D319" s="514">
        <v>4</v>
      </c>
      <c r="E319" s="514"/>
      <c r="F319" s="514">
        <v>6</v>
      </c>
      <c r="G319" s="514">
        <v>7</v>
      </c>
      <c r="H319" s="514">
        <v>9</v>
      </c>
      <c r="I319" s="524"/>
      <c r="J319" s="362"/>
    </row>
    <row r="320" spans="1:12">
      <c r="A320" s="377">
        <v>1</v>
      </c>
      <c r="B320" s="380" t="s">
        <v>310</v>
      </c>
      <c r="C320" s="527">
        <f>C284</f>
        <v>88000000</v>
      </c>
      <c r="D320" s="516">
        <f>F284</f>
        <v>79635200</v>
      </c>
      <c r="E320" s="517">
        <v>3569200</v>
      </c>
      <c r="F320" s="516">
        <f>SUM(D320:E320)</f>
        <v>83204400</v>
      </c>
      <c r="G320" s="516">
        <f t="shared" ref="G320:G337" si="58">C320-F320</f>
        <v>4795600</v>
      </c>
      <c r="H320" s="518">
        <v>0</v>
      </c>
      <c r="I320" s="357">
        <v>84400000</v>
      </c>
      <c r="J320" s="525">
        <f t="shared" ref="J320:J336" si="59">H320+J284</f>
        <v>552</v>
      </c>
      <c r="L320" s="436">
        <f>I320-D320</f>
        <v>4764800</v>
      </c>
    </row>
    <row r="321" spans="1:12">
      <c r="A321" s="377">
        <f t="shared" ref="A321:A336" si="60">1+A320</f>
        <v>2</v>
      </c>
      <c r="B321" s="380" t="s">
        <v>311</v>
      </c>
      <c r="C321" s="527">
        <f t="shared" ref="C321:C337" si="61">C285</f>
        <v>45600000</v>
      </c>
      <c r="D321" s="516">
        <f t="shared" ref="D321:D337" si="62">F285</f>
        <v>45600000</v>
      </c>
      <c r="E321" s="517">
        <v>0</v>
      </c>
      <c r="F321" s="516">
        <f t="shared" ref="F321:F337" si="63">SUM(D321:E321)</f>
        <v>45600000</v>
      </c>
      <c r="G321" s="516">
        <f t="shared" si="58"/>
        <v>0</v>
      </c>
      <c r="H321" s="518">
        <v>0</v>
      </c>
      <c r="I321" s="357">
        <v>45600000</v>
      </c>
      <c r="J321" s="525">
        <f t="shared" si="59"/>
        <v>456</v>
      </c>
      <c r="L321" s="436">
        <f t="shared" ref="L321:L337" si="64">I321-D321</f>
        <v>0</v>
      </c>
    </row>
    <row r="322" spans="1:12">
      <c r="A322" s="377">
        <f t="shared" si="60"/>
        <v>3</v>
      </c>
      <c r="B322" s="380" t="s">
        <v>312</v>
      </c>
      <c r="C322" s="527">
        <f t="shared" si="61"/>
        <v>72000000</v>
      </c>
      <c r="D322" s="516">
        <f t="shared" si="62"/>
        <v>52300000</v>
      </c>
      <c r="E322" s="517">
        <v>0</v>
      </c>
      <c r="F322" s="516">
        <f t="shared" si="63"/>
        <v>52300000</v>
      </c>
      <c r="G322" s="516">
        <f t="shared" si="58"/>
        <v>19700000</v>
      </c>
      <c r="H322" s="518">
        <v>0</v>
      </c>
      <c r="I322" s="357">
        <v>55100000</v>
      </c>
      <c r="J322" s="525">
        <f t="shared" si="59"/>
        <v>1243</v>
      </c>
      <c r="L322" s="436">
        <f t="shared" si="64"/>
        <v>2800000</v>
      </c>
    </row>
    <row r="323" spans="1:12">
      <c r="A323" s="377">
        <f t="shared" si="60"/>
        <v>4</v>
      </c>
      <c r="B323" s="380" t="s">
        <v>313</v>
      </c>
      <c r="C323" s="527">
        <f t="shared" si="61"/>
        <v>72000000</v>
      </c>
      <c r="D323" s="516">
        <f t="shared" si="62"/>
        <v>72000000</v>
      </c>
      <c r="E323" s="517">
        <v>2500000</v>
      </c>
      <c r="F323" s="516">
        <f t="shared" si="63"/>
        <v>74500000</v>
      </c>
      <c r="G323" s="516">
        <f t="shared" si="58"/>
        <v>-2500000</v>
      </c>
      <c r="H323" s="518">
        <v>25</v>
      </c>
      <c r="I323" s="357">
        <v>69500000</v>
      </c>
      <c r="J323" s="525">
        <f t="shared" si="59"/>
        <v>884</v>
      </c>
      <c r="L323" s="436">
        <f t="shared" si="64"/>
        <v>-2500000</v>
      </c>
    </row>
    <row r="324" spans="1:12">
      <c r="A324" s="377">
        <f t="shared" si="60"/>
        <v>5</v>
      </c>
      <c r="B324" s="380" t="s">
        <v>314</v>
      </c>
      <c r="C324" s="527">
        <f t="shared" si="61"/>
        <v>31350000</v>
      </c>
      <c r="D324" s="516">
        <f t="shared" si="62"/>
        <v>25811500</v>
      </c>
      <c r="E324" s="517">
        <v>1045000</v>
      </c>
      <c r="F324" s="516">
        <f t="shared" si="63"/>
        <v>26856500</v>
      </c>
      <c r="G324" s="516">
        <f t="shared" si="58"/>
        <v>4493500</v>
      </c>
      <c r="H324" s="518">
        <v>10</v>
      </c>
      <c r="I324" s="357">
        <v>28006000</v>
      </c>
      <c r="J324" s="525">
        <f t="shared" si="59"/>
        <v>269</v>
      </c>
      <c r="L324" s="436">
        <f t="shared" si="64"/>
        <v>2194500</v>
      </c>
    </row>
    <row r="325" spans="1:12">
      <c r="A325" s="377">
        <f t="shared" si="60"/>
        <v>6</v>
      </c>
      <c r="B325" s="380" t="s">
        <v>315</v>
      </c>
      <c r="C325" s="527">
        <f t="shared" si="61"/>
        <v>30000000</v>
      </c>
      <c r="D325" s="516">
        <f t="shared" si="62"/>
        <v>23300000</v>
      </c>
      <c r="E325" s="517">
        <v>2200000</v>
      </c>
      <c r="F325" s="516">
        <f t="shared" si="63"/>
        <v>25500000</v>
      </c>
      <c r="G325" s="516">
        <f t="shared" si="58"/>
        <v>4500000</v>
      </c>
      <c r="H325" s="518">
        <v>22</v>
      </c>
      <c r="I325" s="357">
        <v>23000000</v>
      </c>
      <c r="J325" s="525">
        <f t="shared" si="59"/>
        <v>272</v>
      </c>
      <c r="L325" s="436">
        <f t="shared" si="64"/>
        <v>-300000</v>
      </c>
    </row>
    <row r="326" spans="1:12">
      <c r="A326" s="377">
        <f t="shared" si="60"/>
        <v>7</v>
      </c>
      <c r="B326" s="380" t="s">
        <v>316</v>
      </c>
      <c r="C326" s="527">
        <f t="shared" si="61"/>
        <v>72000000</v>
      </c>
      <c r="D326" s="516">
        <f t="shared" si="62"/>
        <v>72000000</v>
      </c>
      <c r="E326" s="517">
        <v>0</v>
      </c>
      <c r="F326" s="516">
        <f t="shared" si="63"/>
        <v>72000000</v>
      </c>
      <c r="G326" s="516">
        <f t="shared" si="58"/>
        <v>0</v>
      </c>
      <c r="H326" s="518">
        <v>0</v>
      </c>
      <c r="I326" s="357">
        <v>72000000</v>
      </c>
      <c r="J326" s="525">
        <f t="shared" si="59"/>
        <v>720</v>
      </c>
      <c r="L326" s="436">
        <f t="shared" si="64"/>
        <v>0</v>
      </c>
    </row>
    <row r="327" spans="1:12">
      <c r="A327" s="377">
        <f t="shared" si="60"/>
        <v>8</v>
      </c>
      <c r="B327" s="380" t="s">
        <v>317</v>
      </c>
      <c r="C327" s="527">
        <f t="shared" si="61"/>
        <v>80000000</v>
      </c>
      <c r="D327" s="516">
        <f t="shared" si="62"/>
        <v>76900000</v>
      </c>
      <c r="E327" s="517">
        <v>0</v>
      </c>
      <c r="F327" s="516">
        <f t="shared" si="63"/>
        <v>76900000</v>
      </c>
      <c r="G327" s="516">
        <f t="shared" si="58"/>
        <v>3100000</v>
      </c>
      <c r="H327" s="518">
        <v>0</v>
      </c>
      <c r="I327" s="357">
        <v>80000000</v>
      </c>
      <c r="J327" s="525">
        <f t="shared" si="59"/>
        <v>843</v>
      </c>
      <c r="L327" s="436">
        <f t="shared" si="64"/>
        <v>3100000</v>
      </c>
    </row>
    <row r="328" spans="1:12">
      <c r="A328" s="377">
        <f t="shared" si="60"/>
        <v>9</v>
      </c>
      <c r="B328" s="380" t="s">
        <v>318</v>
      </c>
      <c r="C328" s="527">
        <f t="shared" si="61"/>
        <v>40000000</v>
      </c>
      <c r="D328" s="516">
        <f t="shared" si="62"/>
        <v>40000000</v>
      </c>
      <c r="E328" s="517">
        <v>0</v>
      </c>
      <c r="F328" s="516">
        <f t="shared" si="63"/>
        <v>40000000</v>
      </c>
      <c r="G328" s="516">
        <f t="shared" si="58"/>
        <v>0</v>
      </c>
      <c r="H328" s="518">
        <v>0</v>
      </c>
      <c r="I328" s="357">
        <v>40000000</v>
      </c>
      <c r="J328" s="525">
        <f t="shared" si="59"/>
        <v>400</v>
      </c>
      <c r="L328" s="436">
        <f t="shared" si="64"/>
        <v>0</v>
      </c>
    </row>
    <row r="329" spans="1:12">
      <c r="A329" s="377">
        <f t="shared" si="60"/>
        <v>10</v>
      </c>
      <c r="B329" s="380" t="s">
        <v>319</v>
      </c>
      <c r="C329" s="527">
        <f t="shared" si="61"/>
        <v>55600000</v>
      </c>
      <c r="D329" s="516">
        <f t="shared" si="62"/>
        <v>39600000</v>
      </c>
      <c r="E329" s="517">
        <v>5600000</v>
      </c>
      <c r="F329" s="516">
        <f t="shared" si="63"/>
        <v>45200000</v>
      </c>
      <c r="G329" s="516">
        <f t="shared" si="58"/>
        <v>10400000</v>
      </c>
      <c r="H329" s="518">
        <v>56</v>
      </c>
      <c r="I329" s="357">
        <v>46315317</v>
      </c>
      <c r="J329" s="525">
        <f t="shared" si="59"/>
        <v>452</v>
      </c>
      <c r="L329" s="436">
        <f t="shared" si="64"/>
        <v>6715317</v>
      </c>
    </row>
    <row r="330" spans="1:12">
      <c r="A330" s="377">
        <f t="shared" si="60"/>
        <v>11</v>
      </c>
      <c r="B330" s="380" t="s">
        <v>320</v>
      </c>
      <c r="C330" s="527">
        <f t="shared" si="61"/>
        <v>70000000</v>
      </c>
      <c r="D330" s="516">
        <f t="shared" si="62"/>
        <v>56800000</v>
      </c>
      <c r="E330" s="517">
        <v>12700000</v>
      </c>
      <c r="F330" s="516">
        <f t="shared" si="63"/>
        <v>69500000</v>
      </c>
      <c r="G330" s="516">
        <f t="shared" si="58"/>
        <v>500000</v>
      </c>
      <c r="H330" s="518">
        <v>0</v>
      </c>
      <c r="I330" s="357">
        <v>57300000</v>
      </c>
      <c r="J330" s="525">
        <f t="shared" si="59"/>
        <v>582</v>
      </c>
      <c r="L330" s="436">
        <f t="shared" si="64"/>
        <v>500000</v>
      </c>
    </row>
    <row r="331" spans="1:12">
      <c r="A331" s="377">
        <f t="shared" si="60"/>
        <v>12</v>
      </c>
      <c r="B331" s="380" t="s">
        <v>321</v>
      </c>
      <c r="C331" s="527">
        <f t="shared" si="61"/>
        <v>46200000</v>
      </c>
      <c r="D331" s="516">
        <f t="shared" si="62"/>
        <v>32800000</v>
      </c>
      <c r="E331" s="517">
        <v>3600000</v>
      </c>
      <c r="F331" s="516">
        <f t="shared" si="63"/>
        <v>36400000</v>
      </c>
      <c r="G331" s="516">
        <f t="shared" si="58"/>
        <v>9800000</v>
      </c>
      <c r="H331" s="518">
        <v>36</v>
      </c>
      <c r="I331" s="357">
        <v>41000000</v>
      </c>
      <c r="J331" s="525">
        <f t="shared" si="59"/>
        <v>421</v>
      </c>
      <c r="L331" s="436">
        <f t="shared" si="64"/>
        <v>8200000</v>
      </c>
    </row>
    <row r="332" spans="1:12">
      <c r="A332" s="377">
        <f t="shared" si="60"/>
        <v>13</v>
      </c>
      <c r="B332" s="380" t="s">
        <v>322</v>
      </c>
      <c r="C332" s="527">
        <f t="shared" si="61"/>
        <v>30000000</v>
      </c>
      <c r="D332" s="516">
        <f t="shared" si="62"/>
        <v>30000000</v>
      </c>
      <c r="E332" s="517">
        <v>0</v>
      </c>
      <c r="F332" s="516">
        <f t="shared" si="63"/>
        <v>30000000</v>
      </c>
      <c r="G332" s="516">
        <f t="shared" si="58"/>
        <v>0</v>
      </c>
      <c r="H332" s="518">
        <v>0</v>
      </c>
      <c r="I332" s="357">
        <v>30000000</v>
      </c>
      <c r="J332" s="525">
        <f t="shared" si="59"/>
        <v>300</v>
      </c>
      <c r="L332" s="436">
        <f t="shared" si="64"/>
        <v>0</v>
      </c>
    </row>
    <row r="333" spans="1:12">
      <c r="A333" s="519">
        <f t="shared" si="60"/>
        <v>14</v>
      </c>
      <c r="B333" s="193" t="s">
        <v>345</v>
      </c>
      <c r="C333" s="527">
        <f t="shared" si="61"/>
        <v>108000000</v>
      </c>
      <c r="D333" s="516">
        <f t="shared" si="62"/>
        <v>108000000</v>
      </c>
      <c r="E333" s="517">
        <v>15558400</v>
      </c>
      <c r="F333" s="516">
        <f t="shared" si="63"/>
        <v>123558400</v>
      </c>
      <c r="G333" s="516">
        <f t="shared" si="58"/>
        <v>-15558400</v>
      </c>
      <c r="H333" s="518">
        <v>0</v>
      </c>
      <c r="I333" s="507">
        <v>76595200</v>
      </c>
      <c r="J333" s="525">
        <f t="shared" si="59"/>
        <v>2001</v>
      </c>
      <c r="L333" s="436">
        <f t="shared" si="64"/>
        <v>-31404800</v>
      </c>
    </row>
    <row r="334" spans="1:12">
      <c r="A334" s="377">
        <f t="shared" si="60"/>
        <v>15</v>
      </c>
      <c r="B334" s="416" t="s">
        <v>330</v>
      </c>
      <c r="C334" s="527">
        <f t="shared" si="61"/>
        <v>72000000</v>
      </c>
      <c r="D334" s="516">
        <f t="shared" si="62"/>
        <v>72000000</v>
      </c>
      <c r="E334" s="517">
        <v>12800000</v>
      </c>
      <c r="F334" s="516">
        <f t="shared" si="63"/>
        <v>84800000</v>
      </c>
      <c r="G334" s="516">
        <f t="shared" si="58"/>
        <v>-12800000</v>
      </c>
      <c r="H334" s="518">
        <v>128</v>
      </c>
      <c r="I334" s="357">
        <v>42500000</v>
      </c>
      <c r="J334" s="525">
        <f t="shared" si="59"/>
        <v>848</v>
      </c>
      <c r="L334" s="436">
        <f t="shared" si="64"/>
        <v>-29500000</v>
      </c>
    </row>
    <row r="335" spans="1:12">
      <c r="A335" s="377">
        <f t="shared" si="60"/>
        <v>16</v>
      </c>
      <c r="B335" s="380" t="s">
        <v>325</v>
      </c>
      <c r="C335" s="527">
        <f t="shared" si="61"/>
        <v>70000000</v>
      </c>
      <c r="D335" s="516">
        <f t="shared" si="62"/>
        <v>53400000</v>
      </c>
      <c r="E335" s="517">
        <v>0</v>
      </c>
      <c r="F335" s="516">
        <f t="shared" si="63"/>
        <v>53400000</v>
      </c>
      <c r="G335" s="516">
        <f t="shared" si="58"/>
        <v>16600000</v>
      </c>
      <c r="H335" s="518">
        <v>0</v>
      </c>
      <c r="I335" s="357">
        <v>70000000</v>
      </c>
      <c r="J335" s="525">
        <f t="shared" si="59"/>
        <v>534</v>
      </c>
      <c r="L335" s="436">
        <f t="shared" si="64"/>
        <v>16600000</v>
      </c>
    </row>
    <row r="336" spans="1:12">
      <c r="A336" s="377">
        <f t="shared" si="60"/>
        <v>17</v>
      </c>
      <c r="B336" s="380" t="s">
        <v>326</v>
      </c>
      <c r="C336" s="527">
        <f t="shared" si="61"/>
        <v>72000000</v>
      </c>
      <c r="D336" s="516">
        <f t="shared" si="62"/>
        <v>71900000</v>
      </c>
      <c r="E336" s="517">
        <v>0</v>
      </c>
      <c r="F336" s="516">
        <f t="shared" si="63"/>
        <v>71900000</v>
      </c>
      <c r="G336" s="516">
        <f t="shared" si="58"/>
        <v>100000</v>
      </c>
      <c r="H336" s="518">
        <v>0</v>
      </c>
      <c r="I336" s="357">
        <v>72000000</v>
      </c>
      <c r="J336" s="525">
        <f t="shared" si="59"/>
        <v>719</v>
      </c>
      <c r="L336" s="436">
        <f t="shared" si="64"/>
        <v>100000</v>
      </c>
    </row>
    <row r="337" spans="1:12">
      <c r="A337" s="377">
        <v>18</v>
      </c>
      <c r="B337" s="416" t="s">
        <v>327</v>
      </c>
      <c r="C337" s="527">
        <f t="shared" si="61"/>
        <v>36000000</v>
      </c>
      <c r="D337" s="516">
        <f t="shared" si="62"/>
        <v>31100000</v>
      </c>
      <c r="E337" s="517">
        <v>0</v>
      </c>
      <c r="F337" s="516">
        <f t="shared" si="63"/>
        <v>31100000</v>
      </c>
      <c r="G337" s="516">
        <f t="shared" si="58"/>
        <v>4900000</v>
      </c>
      <c r="H337" s="518">
        <v>0</v>
      </c>
      <c r="I337" s="357">
        <v>36000000</v>
      </c>
      <c r="J337" s="525"/>
      <c r="L337" s="436">
        <f t="shared" si="64"/>
        <v>4900000</v>
      </c>
    </row>
    <row r="338" spans="1:8">
      <c r="A338" s="520" t="s">
        <v>57</v>
      </c>
      <c r="B338" s="520"/>
      <c r="C338" s="516">
        <f t="shared" ref="C338:H338" si="65">SUM(C320:C337)</f>
        <v>1090750000</v>
      </c>
      <c r="D338" s="516">
        <f t="shared" si="65"/>
        <v>983146700</v>
      </c>
      <c r="E338" s="516">
        <f t="shared" si="65"/>
        <v>59572600</v>
      </c>
      <c r="F338" s="516">
        <f t="shared" si="65"/>
        <v>1042719300</v>
      </c>
      <c r="G338" s="516">
        <f t="shared" si="65"/>
        <v>48030700</v>
      </c>
      <c r="H338" s="521">
        <f t="shared" si="65"/>
        <v>277</v>
      </c>
    </row>
    <row r="340" spans="2:7">
      <c r="B340" s="357" t="s">
        <v>58</v>
      </c>
      <c r="G340" s="172" t="s">
        <v>165</v>
      </c>
    </row>
    <row r="341" spans="1:7">
      <c r="A341" s="204"/>
      <c r="B341" s="204" t="s">
        <v>96</v>
      </c>
      <c r="C341" s="204"/>
      <c r="D341" s="204"/>
      <c r="E341" s="204"/>
      <c r="F341" s="204"/>
      <c r="G341" s="204" t="s">
        <v>137</v>
      </c>
    </row>
    <row r="342" spans="1:7">
      <c r="A342" s="204"/>
      <c r="B342" s="204"/>
      <c r="C342" s="204"/>
      <c r="D342" s="204"/>
      <c r="E342" s="204"/>
      <c r="F342" s="204"/>
      <c r="G342" s="204"/>
    </row>
    <row r="343" spans="1:7">
      <c r="A343" s="204"/>
      <c r="B343" s="204"/>
      <c r="C343" s="204"/>
      <c r="D343" s="204"/>
      <c r="E343" s="204"/>
      <c r="F343" s="204"/>
      <c r="G343" s="204"/>
    </row>
    <row r="344" spans="1:7">
      <c r="A344" s="204"/>
      <c r="B344" s="204"/>
      <c r="C344" s="204"/>
      <c r="D344" s="204"/>
      <c r="E344" s="204"/>
      <c r="F344" s="204"/>
      <c r="G344" s="204"/>
    </row>
    <row r="345" spans="1:7">
      <c r="A345" s="204"/>
      <c r="B345" s="204" t="s">
        <v>226</v>
      </c>
      <c r="C345" s="204"/>
      <c r="D345" s="204"/>
      <c r="E345" s="204"/>
      <c r="F345" s="204"/>
      <c r="G345" s="204" t="s">
        <v>98</v>
      </c>
    </row>
    <row r="346" spans="1:7">
      <c r="A346" s="204"/>
      <c r="B346" s="204" t="s">
        <v>207</v>
      </c>
      <c r="C346" s="204"/>
      <c r="D346" s="204"/>
      <c r="E346" s="204"/>
      <c r="F346" s="204"/>
      <c r="G346" s="204" t="s">
        <v>99</v>
      </c>
    </row>
    <row r="347" ht="15.75" spans="1:8">
      <c r="A347" s="173" t="s">
        <v>364</v>
      </c>
      <c r="B347" s="173"/>
      <c r="C347" s="173"/>
      <c r="D347" s="173"/>
      <c r="E347" s="173"/>
      <c r="F347" s="173"/>
      <c r="G347" s="173"/>
      <c r="H347" s="173"/>
    </row>
    <row r="348" ht="15.75" spans="1:8">
      <c r="A348" s="173" t="s">
        <v>357</v>
      </c>
      <c r="B348" s="173"/>
      <c r="C348" s="173"/>
      <c r="D348" s="173"/>
      <c r="E348" s="173"/>
      <c r="F348" s="173"/>
      <c r="G348" s="173"/>
      <c r="H348" s="173"/>
    </row>
    <row r="349" ht="15.75" spans="1:8">
      <c r="A349" s="173" t="s">
        <v>100</v>
      </c>
      <c r="B349" s="173"/>
      <c r="C349" s="173"/>
      <c r="D349" s="173"/>
      <c r="E349" s="173"/>
      <c r="F349" s="173"/>
      <c r="G349" s="173"/>
      <c r="H349" s="173"/>
    </row>
    <row r="350" spans="1:8">
      <c r="A350" s="362"/>
      <c r="B350" s="362"/>
      <c r="C350" s="362"/>
      <c r="D350" s="362"/>
      <c r="E350" s="362"/>
      <c r="F350" s="362"/>
      <c r="G350" s="362"/>
      <c r="H350" s="399" t="s">
        <v>365</v>
      </c>
    </row>
    <row r="351" spans="1:10">
      <c r="A351" s="508" t="s">
        <v>181</v>
      </c>
      <c r="B351" s="508" t="s">
        <v>339</v>
      </c>
      <c r="C351" s="509" t="s">
        <v>366</v>
      </c>
      <c r="D351" s="510"/>
      <c r="E351" s="510"/>
      <c r="F351" s="510"/>
      <c r="G351" s="510"/>
      <c r="H351" s="511"/>
      <c r="I351" s="360"/>
      <c r="J351" s="360"/>
    </row>
    <row r="352" ht="30" spans="1:10">
      <c r="A352" s="512"/>
      <c r="B352" s="512"/>
      <c r="C352" s="186" t="s">
        <v>350</v>
      </c>
      <c r="D352" s="186" t="s">
        <v>341</v>
      </c>
      <c r="E352" s="513" t="s">
        <v>342</v>
      </c>
      <c r="F352" s="513" t="s">
        <v>57</v>
      </c>
      <c r="G352" s="513" t="s">
        <v>172</v>
      </c>
      <c r="H352" s="513" t="s">
        <v>367</v>
      </c>
      <c r="I352" s="360"/>
      <c r="J352" s="360"/>
    </row>
    <row r="353" ht="21" customHeight="1" spans="1:10">
      <c r="A353" s="514">
        <v>1</v>
      </c>
      <c r="B353" s="514">
        <v>2</v>
      </c>
      <c r="C353" s="514">
        <v>3</v>
      </c>
      <c r="D353" s="514">
        <v>4</v>
      </c>
      <c r="E353" s="514">
        <v>5</v>
      </c>
      <c r="F353" s="514">
        <v>6</v>
      </c>
      <c r="G353" s="514">
        <v>7</v>
      </c>
      <c r="H353" s="514">
        <v>9</v>
      </c>
      <c r="I353" s="524"/>
      <c r="J353" s="362"/>
    </row>
    <row r="354" ht="21" customHeight="1" spans="1:10">
      <c r="A354" s="377">
        <v>1</v>
      </c>
      <c r="B354" s="380" t="s">
        <v>310</v>
      </c>
      <c r="C354" s="516">
        <f>C320</f>
        <v>88000000</v>
      </c>
      <c r="D354" s="516">
        <f>F320</f>
        <v>83204400</v>
      </c>
      <c r="E354" s="522">
        <v>0</v>
      </c>
      <c r="F354" s="516">
        <f>SUM(D354:E354)</f>
        <v>83204400</v>
      </c>
      <c r="G354" s="516">
        <f t="shared" ref="G354:G371" si="66">C354-F354</f>
        <v>4795600</v>
      </c>
      <c r="H354" s="521" t="s">
        <v>370</v>
      </c>
      <c r="J354" s="525" t="e">
        <f t="shared" ref="J354:J370" si="67">H354+J320</f>
        <v>#VALUE!</v>
      </c>
    </row>
    <row r="355" ht="21" customHeight="1" spans="1:11">
      <c r="A355" s="377">
        <f t="shared" ref="A355:A370" si="68">1+A354</f>
        <v>2</v>
      </c>
      <c r="B355" s="380" t="s">
        <v>311</v>
      </c>
      <c r="C355" s="516">
        <f t="shared" ref="C355:C371" si="69">C321</f>
        <v>45600000</v>
      </c>
      <c r="D355" s="516">
        <f t="shared" ref="D355:D371" si="70">F321</f>
        <v>45600000</v>
      </c>
      <c r="E355" s="522">
        <v>0</v>
      </c>
      <c r="F355" s="516">
        <f t="shared" ref="F355:F371" si="71">SUM(D355:E355)</f>
        <v>45600000</v>
      </c>
      <c r="G355" s="516">
        <f t="shared" si="66"/>
        <v>0</v>
      </c>
      <c r="H355" s="521" t="s">
        <v>370</v>
      </c>
      <c r="J355" s="525" t="e">
        <f t="shared" si="67"/>
        <v>#VALUE!</v>
      </c>
      <c r="K355" s="528">
        <v>456</v>
      </c>
    </row>
    <row r="356" ht="21" customHeight="1" spans="1:10">
      <c r="A356" s="377">
        <f t="shared" si="68"/>
        <v>3</v>
      </c>
      <c r="B356" s="380" t="s">
        <v>312</v>
      </c>
      <c r="C356" s="516">
        <f t="shared" si="69"/>
        <v>72000000</v>
      </c>
      <c r="D356" s="516">
        <f t="shared" si="70"/>
        <v>52300000</v>
      </c>
      <c r="E356" s="522">
        <v>16900000</v>
      </c>
      <c r="F356" s="516">
        <f t="shared" si="71"/>
        <v>69200000</v>
      </c>
      <c r="G356" s="516">
        <f t="shared" si="66"/>
        <v>2800000</v>
      </c>
      <c r="H356" s="521" t="s">
        <v>371</v>
      </c>
      <c r="J356" s="525" t="e">
        <f t="shared" si="67"/>
        <v>#VALUE!</v>
      </c>
    </row>
    <row r="357" ht="21" customHeight="1" spans="1:10">
      <c r="A357" s="377">
        <f t="shared" si="68"/>
        <v>4</v>
      </c>
      <c r="B357" s="380" t="s">
        <v>313</v>
      </c>
      <c r="C357" s="516">
        <f t="shared" si="69"/>
        <v>72000000</v>
      </c>
      <c r="D357" s="516">
        <f t="shared" si="70"/>
        <v>74500000</v>
      </c>
      <c r="E357" s="522">
        <v>0</v>
      </c>
      <c r="F357" s="516">
        <f t="shared" si="71"/>
        <v>74500000</v>
      </c>
      <c r="G357" s="516">
        <f t="shared" si="66"/>
        <v>-2500000</v>
      </c>
      <c r="H357" s="521" t="s">
        <v>370</v>
      </c>
      <c r="J357" s="525" t="e">
        <f t="shared" si="67"/>
        <v>#VALUE!</v>
      </c>
    </row>
    <row r="358" ht="21" customHeight="1" spans="1:10">
      <c r="A358" s="377">
        <f t="shared" si="68"/>
        <v>5</v>
      </c>
      <c r="B358" s="380" t="s">
        <v>314</v>
      </c>
      <c r="C358" s="516">
        <f t="shared" si="69"/>
        <v>31350000</v>
      </c>
      <c r="D358" s="516">
        <f t="shared" si="70"/>
        <v>26856500</v>
      </c>
      <c r="E358" s="522">
        <v>1463000</v>
      </c>
      <c r="F358" s="516">
        <f t="shared" si="71"/>
        <v>28319500</v>
      </c>
      <c r="G358" s="516">
        <f t="shared" si="66"/>
        <v>3030500</v>
      </c>
      <c r="H358" s="521">
        <v>14</v>
      </c>
      <c r="J358" s="525">
        <f t="shared" si="67"/>
        <v>283</v>
      </c>
    </row>
    <row r="359" ht="21" customHeight="1" spans="1:10">
      <c r="A359" s="377">
        <f t="shared" si="68"/>
        <v>6</v>
      </c>
      <c r="B359" s="380" t="s">
        <v>315</v>
      </c>
      <c r="C359" s="516">
        <f t="shared" si="69"/>
        <v>30000000</v>
      </c>
      <c r="D359" s="516">
        <f t="shared" si="70"/>
        <v>25500000</v>
      </c>
      <c r="E359" s="522">
        <v>2400000</v>
      </c>
      <c r="F359" s="516">
        <f t="shared" si="71"/>
        <v>27900000</v>
      </c>
      <c r="G359" s="516">
        <f t="shared" si="66"/>
        <v>2100000</v>
      </c>
      <c r="H359" s="521" t="s">
        <v>372</v>
      </c>
      <c r="J359" s="525" t="e">
        <f t="shared" si="67"/>
        <v>#VALUE!</v>
      </c>
    </row>
    <row r="360" ht="21" customHeight="1" spans="1:10">
      <c r="A360" s="377">
        <f t="shared" si="68"/>
        <v>7</v>
      </c>
      <c r="B360" s="380" t="s">
        <v>316</v>
      </c>
      <c r="C360" s="516">
        <f t="shared" si="69"/>
        <v>72000000</v>
      </c>
      <c r="D360" s="516">
        <f t="shared" si="70"/>
        <v>72000000</v>
      </c>
      <c r="E360" s="522">
        <v>0</v>
      </c>
      <c r="F360" s="516">
        <f t="shared" si="71"/>
        <v>72000000</v>
      </c>
      <c r="G360" s="516">
        <f t="shared" si="66"/>
        <v>0</v>
      </c>
      <c r="H360" s="521" t="s">
        <v>370</v>
      </c>
      <c r="J360" s="525" t="e">
        <f t="shared" si="67"/>
        <v>#VALUE!</v>
      </c>
    </row>
    <row r="361" ht="21" customHeight="1" spans="1:10">
      <c r="A361" s="377">
        <f t="shared" si="68"/>
        <v>8</v>
      </c>
      <c r="B361" s="380" t="s">
        <v>317</v>
      </c>
      <c r="C361" s="516">
        <f t="shared" si="69"/>
        <v>80000000</v>
      </c>
      <c r="D361" s="516">
        <f t="shared" si="70"/>
        <v>76900000</v>
      </c>
      <c r="E361" s="522">
        <v>0</v>
      </c>
      <c r="F361" s="516">
        <f t="shared" si="71"/>
        <v>76900000</v>
      </c>
      <c r="G361" s="516">
        <f t="shared" si="66"/>
        <v>3100000</v>
      </c>
      <c r="H361" s="521">
        <v>90</v>
      </c>
      <c r="J361" s="525">
        <f t="shared" si="67"/>
        <v>933</v>
      </c>
    </row>
    <row r="362" ht="21" customHeight="1" spans="1:10">
      <c r="A362" s="377">
        <f t="shared" si="68"/>
        <v>9</v>
      </c>
      <c r="B362" s="380" t="s">
        <v>318</v>
      </c>
      <c r="C362" s="516">
        <f t="shared" si="69"/>
        <v>40000000</v>
      </c>
      <c r="D362" s="516">
        <f t="shared" si="70"/>
        <v>40000000</v>
      </c>
      <c r="E362" s="522">
        <v>0</v>
      </c>
      <c r="F362" s="516">
        <f t="shared" si="71"/>
        <v>40000000</v>
      </c>
      <c r="G362" s="516">
        <f t="shared" si="66"/>
        <v>0</v>
      </c>
      <c r="H362" s="521" t="s">
        <v>370</v>
      </c>
      <c r="J362" s="525" t="e">
        <f t="shared" si="67"/>
        <v>#VALUE!</v>
      </c>
    </row>
    <row r="363" ht="21" customHeight="1" spans="1:10">
      <c r="A363" s="377">
        <f t="shared" si="68"/>
        <v>10</v>
      </c>
      <c r="B363" s="380" t="s">
        <v>319</v>
      </c>
      <c r="C363" s="516">
        <f t="shared" si="69"/>
        <v>55600000</v>
      </c>
      <c r="D363" s="516">
        <f t="shared" si="70"/>
        <v>45200000</v>
      </c>
      <c r="E363" s="522">
        <v>0</v>
      </c>
      <c r="F363" s="516">
        <f t="shared" si="71"/>
        <v>45200000</v>
      </c>
      <c r="G363" s="516">
        <f t="shared" si="66"/>
        <v>10400000</v>
      </c>
      <c r="H363" s="521">
        <v>77</v>
      </c>
      <c r="J363" s="525">
        <f t="shared" si="67"/>
        <v>529</v>
      </c>
    </row>
    <row r="364" ht="21" customHeight="1" spans="1:10">
      <c r="A364" s="377">
        <f t="shared" si="68"/>
        <v>11</v>
      </c>
      <c r="B364" s="380" t="s">
        <v>320</v>
      </c>
      <c r="C364" s="516">
        <f t="shared" si="69"/>
        <v>70000000</v>
      </c>
      <c r="D364" s="516">
        <f t="shared" si="70"/>
        <v>69500000</v>
      </c>
      <c r="E364" s="522"/>
      <c r="F364" s="516">
        <f t="shared" si="71"/>
        <v>69500000</v>
      </c>
      <c r="G364" s="516">
        <f t="shared" si="66"/>
        <v>500000</v>
      </c>
      <c r="H364" s="521" t="s">
        <v>370</v>
      </c>
      <c r="J364" s="525" t="e">
        <f t="shared" si="67"/>
        <v>#VALUE!</v>
      </c>
    </row>
    <row r="365" ht="21" customHeight="1" spans="1:10">
      <c r="A365" s="377">
        <f t="shared" si="68"/>
        <v>12</v>
      </c>
      <c r="B365" s="380" t="s">
        <v>321</v>
      </c>
      <c r="C365" s="516">
        <f t="shared" si="69"/>
        <v>46200000</v>
      </c>
      <c r="D365" s="516">
        <f t="shared" si="70"/>
        <v>36400000</v>
      </c>
      <c r="E365" s="522">
        <v>1600000</v>
      </c>
      <c r="F365" s="516">
        <f t="shared" si="71"/>
        <v>38000000</v>
      </c>
      <c r="G365" s="516">
        <f t="shared" si="66"/>
        <v>8200000</v>
      </c>
      <c r="H365" s="521">
        <v>11</v>
      </c>
      <c r="J365" s="525">
        <f t="shared" si="67"/>
        <v>432</v>
      </c>
    </row>
    <row r="366" ht="21" customHeight="1" spans="1:10">
      <c r="A366" s="377">
        <f t="shared" si="68"/>
        <v>13</v>
      </c>
      <c r="B366" s="380" t="s">
        <v>322</v>
      </c>
      <c r="C366" s="516">
        <f t="shared" si="69"/>
        <v>30000000</v>
      </c>
      <c r="D366" s="516">
        <f t="shared" si="70"/>
        <v>30000000</v>
      </c>
      <c r="E366" s="522">
        <v>0</v>
      </c>
      <c r="F366" s="516">
        <f t="shared" si="71"/>
        <v>30000000</v>
      </c>
      <c r="G366" s="516">
        <f t="shared" si="66"/>
        <v>0</v>
      </c>
      <c r="H366" s="521" t="s">
        <v>370</v>
      </c>
      <c r="J366" s="525" t="e">
        <f t="shared" si="67"/>
        <v>#VALUE!</v>
      </c>
    </row>
    <row r="367" ht="21" customHeight="1" spans="1:10">
      <c r="A367" s="519">
        <f t="shared" si="68"/>
        <v>14</v>
      </c>
      <c r="B367" s="193" t="s">
        <v>345</v>
      </c>
      <c r="C367" s="516">
        <f t="shared" si="69"/>
        <v>108000000</v>
      </c>
      <c r="D367" s="516">
        <f t="shared" si="70"/>
        <v>123558400</v>
      </c>
      <c r="E367" s="523">
        <v>15558400</v>
      </c>
      <c r="F367" s="516">
        <f t="shared" si="71"/>
        <v>139116800</v>
      </c>
      <c r="G367" s="516">
        <f t="shared" si="66"/>
        <v>-31116800</v>
      </c>
      <c r="H367" s="521">
        <v>63</v>
      </c>
      <c r="I367" s="507"/>
      <c r="J367" s="525">
        <f t="shared" si="67"/>
        <v>2064</v>
      </c>
    </row>
    <row r="368" ht="21" customHeight="1" spans="1:10">
      <c r="A368" s="377">
        <f t="shared" si="68"/>
        <v>15</v>
      </c>
      <c r="B368" s="416" t="s">
        <v>330</v>
      </c>
      <c r="C368" s="516">
        <f t="shared" si="69"/>
        <v>72000000</v>
      </c>
      <c r="D368" s="516">
        <f t="shared" si="70"/>
        <v>84800000</v>
      </c>
      <c r="E368" s="522">
        <v>8900000</v>
      </c>
      <c r="F368" s="516">
        <f t="shared" si="71"/>
        <v>93700000</v>
      </c>
      <c r="G368" s="516">
        <f t="shared" si="66"/>
        <v>-21700000</v>
      </c>
      <c r="H368" s="521" t="s">
        <v>373</v>
      </c>
      <c r="J368" s="525" t="e">
        <f t="shared" si="67"/>
        <v>#VALUE!</v>
      </c>
    </row>
    <row r="369" ht="21" customHeight="1" spans="1:10">
      <c r="A369" s="377">
        <f t="shared" si="68"/>
        <v>16</v>
      </c>
      <c r="B369" s="380" t="s">
        <v>325</v>
      </c>
      <c r="C369" s="516">
        <f t="shared" si="69"/>
        <v>70000000</v>
      </c>
      <c r="D369" s="516">
        <f t="shared" si="70"/>
        <v>53400000</v>
      </c>
      <c r="E369" s="522">
        <v>0</v>
      </c>
      <c r="F369" s="516">
        <f t="shared" si="71"/>
        <v>53400000</v>
      </c>
      <c r="G369" s="516">
        <f t="shared" si="66"/>
        <v>16600000</v>
      </c>
      <c r="H369" s="521" t="s">
        <v>370</v>
      </c>
      <c r="J369" s="525" t="e">
        <f t="shared" si="67"/>
        <v>#VALUE!</v>
      </c>
    </row>
    <row r="370" ht="21" customHeight="1" spans="1:10">
      <c r="A370" s="377">
        <f t="shared" si="68"/>
        <v>17</v>
      </c>
      <c r="B370" s="380" t="s">
        <v>326</v>
      </c>
      <c r="C370" s="516">
        <f t="shared" si="69"/>
        <v>72000000</v>
      </c>
      <c r="D370" s="516">
        <f t="shared" si="70"/>
        <v>71900000</v>
      </c>
      <c r="E370" s="522">
        <v>0</v>
      </c>
      <c r="F370" s="516">
        <f t="shared" si="71"/>
        <v>71900000</v>
      </c>
      <c r="G370" s="516">
        <f t="shared" si="66"/>
        <v>100000</v>
      </c>
      <c r="H370" s="521" t="s">
        <v>370</v>
      </c>
      <c r="J370" s="525" t="e">
        <f t="shared" si="67"/>
        <v>#VALUE!</v>
      </c>
    </row>
    <row r="371" ht="16.5" customHeight="1" spans="1:10">
      <c r="A371" s="377">
        <v>18</v>
      </c>
      <c r="B371" s="416" t="s">
        <v>327</v>
      </c>
      <c r="C371" s="516">
        <f t="shared" si="69"/>
        <v>36000000</v>
      </c>
      <c r="D371" s="516">
        <f t="shared" si="70"/>
        <v>31100000</v>
      </c>
      <c r="E371" s="522">
        <v>0</v>
      </c>
      <c r="F371" s="516">
        <f t="shared" si="71"/>
        <v>31100000</v>
      </c>
      <c r="G371" s="516">
        <f t="shared" si="66"/>
        <v>4900000</v>
      </c>
      <c r="H371" s="521" t="s">
        <v>370</v>
      </c>
      <c r="J371" s="525"/>
    </row>
    <row r="372" spans="1:8">
      <c r="A372" s="520" t="s">
        <v>57</v>
      </c>
      <c r="B372" s="520"/>
      <c r="C372" s="516">
        <f t="shared" ref="C372:H372" si="72">SUM(C354:C371)</f>
        <v>1090750000</v>
      </c>
      <c r="D372" s="516">
        <f t="shared" si="72"/>
        <v>1042719300</v>
      </c>
      <c r="E372" s="516">
        <f t="shared" si="72"/>
        <v>46821400</v>
      </c>
      <c r="F372" s="516">
        <f t="shared" si="72"/>
        <v>1089540700</v>
      </c>
      <c r="G372" s="516">
        <f t="shared" si="72"/>
        <v>1209300</v>
      </c>
      <c r="H372" s="521">
        <f t="shared" si="72"/>
        <v>255</v>
      </c>
    </row>
    <row r="374" spans="2:7">
      <c r="B374" s="357" t="s">
        <v>58</v>
      </c>
      <c r="G374" s="172" t="s">
        <v>101</v>
      </c>
    </row>
    <row r="375" spans="1:7">
      <c r="A375" s="204"/>
      <c r="B375" s="204" t="s">
        <v>60</v>
      </c>
      <c r="C375" s="204"/>
      <c r="D375" s="204"/>
      <c r="E375" s="204"/>
      <c r="F375" s="204"/>
      <c r="G375" s="204" t="s">
        <v>102</v>
      </c>
    </row>
    <row r="376" spans="1:7">
      <c r="A376" s="204"/>
      <c r="B376" s="204"/>
      <c r="C376" s="204"/>
      <c r="D376" s="204"/>
      <c r="E376" s="204"/>
      <c r="F376" s="204"/>
      <c r="G376" s="204"/>
    </row>
    <row r="377" spans="1:7">
      <c r="A377" s="204"/>
      <c r="B377" s="204"/>
      <c r="C377" s="204"/>
      <c r="D377" s="204"/>
      <c r="E377" s="204"/>
      <c r="F377" s="204"/>
      <c r="G377" s="204"/>
    </row>
    <row r="378" spans="1:7">
      <c r="A378" s="204"/>
      <c r="B378" s="204"/>
      <c r="C378" s="204"/>
      <c r="D378" s="204"/>
      <c r="E378" s="204"/>
      <c r="F378" s="204"/>
      <c r="G378" s="204"/>
    </row>
    <row r="379" spans="1:7">
      <c r="A379" s="204"/>
      <c r="B379" s="204" t="s">
        <v>62</v>
      </c>
      <c r="C379" s="204"/>
      <c r="D379" s="204"/>
      <c r="E379" s="204"/>
      <c r="F379" s="204"/>
      <c r="G379" s="204" t="s">
        <v>71</v>
      </c>
    </row>
    <row r="380" spans="1:7">
      <c r="A380" s="204"/>
      <c r="B380" s="204" t="s">
        <v>64</v>
      </c>
      <c r="C380" s="204"/>
      <c r="D380" s="204"/>
      <c r="E380" s="204"/>
      <c r="F380" s="204"/>
      <c r="G380" s="204" t="s">
        <v>73</v>
      </c>
    </row>
    <row r="381" ht="15.75" spans="1:8">
      <c r="A381" s="173" t="s">
        <v>364</v>
      </c>
      <c r="B381" s="173"/>
      <c r="C381" s="173"/>
      <c r="D381" s="173"/>
      <c r="E381" s="173"/>
      <c r="F381" s="173"/>
      <c r="G381" s="173"/>
      <c r="H381" s="173"/>
    </row>
    <row r="382" ht="15.75" spans="1:8">
      <c r="A382" s="173" t="s">
        <v>357</v>
      </c>
      <c r="B382" s="173"/>
      <c r="C382" s="173"/>
      <c r="D382" s="173"/>
      <c r="E382" s="173"/>
      <c r="F382" s="173"/>
      <c r="G382" s="173"/>
      <c r="H382" s="173"/>
    </row>
    <row r="383" ht="15.75" spans="1:8">
      <c r="A383" s="173" t="s">
        <v>103</v>
      </c>
      <c r="B383" s="173"/>
      <c r="C383" s="173"/>
      <c r="D383" s="173"/>
      <c r="E383" s="173"/>
      <c r="F383" s="173"/>
      <c r="G383" s="173"/>
      <c r="H383" s="173"/>
    </row>
    <row r="384" spans="1:8">
      <c r="A384" s="362"/>
      <c r="B384" s="362"/>
      <c r="C384" s="362"/>
      <c r="D384" s="362"/>
      <c r="E384" s="362"/>
      <c r="F384" s="362"/>
      <c r="G384" s="362"/>
      <c r="H384" s="399" t="s">
        <v>365</v>
      </c>
    </row>
    <row r="385" spans="1:10">
      <c r="A385" s="508" t="s">
        <v>181</v>
      </c>
      <c r="B385" s="508" t="str">
        <f>UPPER("Satker Pengadilan Agama")</f>
        <v>SATKER PENGADILAN AGAMA</v>
      </c>
      <c r="C385" s="509" t="s">
        <v>366</v>
      </c>
      <c r="D385" s="510"/>
      <c r="E385" s="510"/>
      <c r="F385" s="510"/>
      <c r="G385" s="510"/>
      <c r="H385" s="511"/>
      <c r="I385" s="360"/>
      <c r="J385" s="360"/>
    </row>
    <row r="386" ht="30" spans="1:10">
      <c r="A386" s="512"/>
      <c r="B386" s="512"/>
      <c r="C386" s="186" t="s">
        <v>350</v>
      </c>
      <c r="D386" s="186" t="s">
        <v>341</v>
      </c>
      <c r="E386" s="513" t="s">
        <v>342</v>
      </c>
      <c r="F386" s="513" t="s">
        <v>57</v>
      </c>
      <c r="G386" s="513" t="s">
        <v>172</v>
      </c>
      <c r="H386" s="513" t="s">
        <v>367</v>
      </c>
      <c r="I386" s="360"/>
      <c r="J386" s="360"/>
    </row>
    <row r="387" ht="18.75" customHeight="1" spans="1:10">
      <c r="A387" s="514">
        <v>1</v>
      </c>
      <c r="B387" s="514">
        <v>2</v>
      </c>
      <c r="C387" s="514">
        <v>3</v>
      </c>
      <c r="D387" s="514">
        <v>4</v>
      </c>
      <c r="E387" s="514">
        <v>5</v>
      </c>
      <c r="F387" s="514">
        <v>6</v>
      </c>
      <c r="G387" s="514">
        <v>7</v>
      </c>
      <c r="H387" s="514">
        <v>9</v>
      </c>
      <c r="I387" s="524"/>
      <c r="J387" s="362"/>
    </row>
    <row r="388" ht="18.75" customHeight="1" spans="1:10">
      <c r="A388" s="377">
        <v>1</v>
      </c>
      <c r="B388" s="447" t="s">
        <v>310</v>
      </c>
      <c r="C388" s="516">
        <f>C354</f>
        <v>88000000</v>
      </c>
      <c r="D388" s="516">
        <f>F354</f>
        <v>83204400</v>
      </c>
      <c r="E388" s="516">
        <v>0</v>
      </c>
      <c r="F388" s="516">
        <f>SUM(D388:E388)</f>
        <v>83204400</v>
      </c>
      <c r="G388" s="516">
        <f t="shared" ref="G388:G405" si="73">C388-F388</f>
        <v>4795600</v>
      </c>
      <c r="H388" s="521">
        <v>0</v>
      </c>
      <c r="J388" s="525" t="e">
        <f t="shared" ref="J388:J404" si="74">H388+J354</f>
        <v>#VALUE!</v>
      </c>
    </row>
    <row r="389" ht="18.75" customHeight="1" spans="1:11">
      <c r="A389" s="377">
        <f t="shared" ref="A389:A404" si="75">1+A388</f>
        <v>2</v>
      </c>
      <c r="B389" s="447" t="s">
        <v>311</v>
      </c>
      <c r="C389" s="516">
        <f t="shared" ref="C389:C405" si="76">C355</f>
        <v>45600000</v>
      </c>
      <c r="D389" s="516">
        <f t="shared" ref="D389:D405" si="77">F355</f>
        <v>45600000</v>
      </c>
      <c r="E389" s="516">
        <v>0</v>
      </c>
      <c r="F389" s="516">
        <f t="shared" ref="F389:F405" si="78">SUM(D389:E389)</f>
        <v>45600000</v>
      </c>
      <c r="G389" s="516">
        <f t="shared" si="73"/>
        <v>0</v>
      </c>
      <c r="H389" s="521">
        <v>0</v>
      </c>
      <c r="J389" s="525" t="e">
        <f t="shared" si="74"/>
        <v>#VALUE!</v>
      </c>
      <c r="K389" s="357">
        <v>456</v>
      </c>
    </row>
    <row r="390" ht="18.75" customHeight="1" spans="1:10">
      <c r="A390" s="377">
        <f t="shared" si="75"/>
        <v>3</v>
      </c>
      <c r="B390" s="447" t="s">
        <v>312</v>
      </c>
      <c r="C390" s="516">
        <f t="shared" si="76"/>
        <v>72000000</v>
      </c>
      <c r="D390" s="516">
        <f t="shared" si="77"/>
        <v>69200000</v>
      </c>
      <c r="E390" s="516">
        <v>0</v>
      </c>
      <c r="F390" s="516">
        <f t="shared" si="78"/>
        <v>69200000</v>
      </c>
      <c r="G390" s="516">
        <f t="shared" si="73"/>
        <v>2800000</v>
      </c>
      <c r="H390" s="521">
        <v>0</v>
      </c>
      <c r="I390" s="357">
        <v>720</v>
      </c>
      <c r="J390" s="525" t="e">
        <f t="shared" si="74"/>
        <v>#VALUE!</v>
      </c>
    </row>
    <row r="391" ht="18.75" customHeight="1" spans="1:11">
      <c r="A391" s="377">
        <f t="shared" si="75"/>
        <v>4</v>
      </c>
      <c r="B391" s="447" t="s">
        <v>313</v>
      </c>
      <c r="C391" s="516">
        <f t="shared" si="76"/>
        <v>72000000</v>
      </c>
      <c r="D391" s="516">
        <f t="shared" si="77"/>
        <v>74500000</v>
      </c>
      <c r="E391" s="516">
        <v>0</v>
      </c>
      <c r="F391" s="516">
        <f t="shared" si="78"/>
        <v>74500000</v>
      </c>
      <c r="G391" s="516">
        <f t="shared" si="73"/>
        <v>-2500000</v>
      </c>
      <c r="H391" s="521">
        <v>0</v>
      </c>
      <c r="J391" s="525" t="e">
        <f t="shared" si="74"/>
        <v>#VALUE!</v>
      </c>
      <c r="K391" s="357">
        <v>764</v>
      </c>
    </row>
    <row r="392" ht="18.75" customHeight="1" spans="1:10">
      <c r="A392" s="377">
        <f t="shared" si="75"/>
        <v>5</v>
      </c>
      <c r="B392" s="447" t="s">
        <v>314</v>
      </c>
      <c r="C392" s="516">
        <f t="shared" si="76"/>
        <v>31350000</v>
      </c>
      <c r="D392" s="516">
        <f t="shared" si="77"/>
        <v>28319500</v>
      </c>
      <c r="E392" s="516">
        <v>836000</v>
      </c>
      <c r="F392" s="516">
        <f t="shared" si="78"/>
        <v>29155500</v>
      </c>
      <c r="G392" s="516">
        <f t="shared" si="73"/>
        <v>2194500</v>
      </c>
      <c r="H392" s="521">
        <v>8</v>
      </c>
      <c r="J392" s="525">
        <f t="shared" si="74"/>
        <v>291</v>
      </c>
    </row>
    <row r="393" ht="18.75" customHeight="1" spans="1:10">
      <c r="A393" s="377">
        <f t="shared" si="75"/>
        <v>6</v>
      </c>
      <c r="B393" s="447" t="s">
        <v>315</v>
      </c>
      <c r="C393" s="516">
        <f t="shared" si="76"/>
        <v>30000000</v>
      </c>
      <c r="D393" s="516">
        <f t="shared" si="77"/>
        <v>27900000</v>
      </c>
      <c r="E393" s="516">
        <v>2400000</v>
      </c>
      <c r="F393" s="516">
        <f t="shared" si="78"/>
        <v>30300000</v>
      </c>
      <c r="G393" s="516">
        <f t="shared" si="73"/>
        <v>-300000</v>
      </c>
      <c r="H393" s="521">
        <v>24</v>
      </c>
      <c r="J393" s="525" t="e">
        <f t="shared" si="74"/>
        <v>#VALUE!</v>
      </c>
    </row>
    <row r="394" ht="18.75" customHeight="1" spans="1:10">
      <c r="A394" s="377">
        <f t="shared" si="75"/>
        <v>7</v>
      </c>
      <c r="B394" s="447" t="s">
        <v>316</v>
      </c>
      <c r="C394" s="516">
        <f t="shared" si="76"/>
        <v>72000000</v>
      </c>
      <c r="D394" s="516">
        <f t="shared" si="77"/>
        <v>72000000</v>
      </c>
      <c r="E394" s="516">
        <v>0</v>
      </c>
      <c r="F394" s="516">
        <f t="shared" si="78"/>
        <v>72000000</v>
      </c>
      <c r="G394" s="516">
        <f t="shared" si="73"/>
        <v>0</v>
      </c>
      <c r="H394" s="521">
        <v>0</v>
      </c>
      <c r="J394" s="525" t="e">
        <f t="shared" si="74"/>
        <v>#VALUE!</v>
      </c>
    </row>
    <row r="395" ht="18.75" customHeight="1" spans="1:10">
      <c r="A395" s="377">
        <f t="shared" si="75"/>
        <v>8</v>
      </c>
      <c r="B395" s="447" t="s">
        <v>317</v>
      </c>
      <c r="C395" s="516">
        <f t="shared" si="76"/>
        <v>80000000</v>
      </c>
      <c r="D395" s="516">
        <f t="shared" si="77"/>
        <v>76900000</v>
      </c>
      <c r="E395" s="516">
        <v>0</v>
      </c>
      <c r="F395" s="516">
        <f t="shared" si="78"/>
        <v>76900000</v>
      </c>
      <c r="G395" s="516">
        <f t="shared" si="73"/>
        <v>3100000</v>
      </c>
      <c r="H395" s="521">
        <v>0</v>
      </c>
      <c r="J395" s="525">
        <f t="shared" si="74"/>
        <v>933</v>
      </c>
    </row>
    <row r="396" ht="18.75" customHeight="1" spans="1:10">
      <c r="A396" s="377">
        <f t="shared" si="75"/>
        <v>9</v>
      </c>
      <c r="B396" s="447" t="s">
        <v>318</v>
      </c>
      <c r="C396" s="516">
        <f t="shared" si="76"/>
        <v>40000000</v>
      </c>
      <c r="D396" s="516">
        <f t="shared" si="77"/>
        <v>40000000</v>
      </c>
      <c r="E396" s="516">
        <v>0</v>
      </c>
      <c r="F396" s="516">
        <f t="shared" si="78"/>
        <v>40000000</v>
      </c>
      <c r="G396" s="516">
        <f t="shared" si="73"/>
        <v>0</v>
      </c>
      <c r="H396" s="521">
        <v>0</v>
      </c>
      <c r="J396" s="525" t="e">
        <f t="shared" si="74"/>
        <v>#VALUE!</v>
      </c>
    </row>
    <row r="397" ht="18.75" customHeight="1" spans="1:10">
      <c r="A397" s="377">
        <f t="shared" si="75"/>
        <v>10</v>
      </c>
      <c r="B397" s="447" t="s">
        <v>319</v>
      </c>
      <c r="C397" s="516">
        <f t="shared" si="76"/>
        <v>55600000</v>
      </c>
      <c r="D397" s="516">
        <f t="shared" si="77"/>
        <v>45200000</v>
      </c>
      <c r="E397" s="516">
        <v>7700000</v>
      </c>
      <c r="F397" s="516">
        <f t="shared" si="78"/>
        <v>52900000</v>
      </c>
      <c r="G397" s="516">
        <f t="shared" si="73"/>
        <v>2700000</v>
      </c>
      <c r="H397" s="521">
        <v>10</v>
      </c>
      <c r="J397" s="525">
        <f t="shared" si="74"/>
        <v>539</v>
      </c>
    </row>
    <row r="398" ht="18.75" customHeight="1" spans="1:10">
      <c r="A398" s="377">
        <f t="shared" si="75"/>
        <v>11</v>
      </c>
      <c r="B398" s="447" t="s">
        <v>320</v>
      </c>
      <c r="C398" s="516">
        <f t="shared" si="76"/>
        <v>70000000</v>
      </c>
      <c r="D398" s="516">
        <f t="shared" si="77"/>
        <v>69500000</v>
      </c>
      <c r="E398" s="516">
        <v>0</v>
      </c>
      <c r="F398" s="516">
        <f t="shared" si="78"/>
        <v>69500000</v>
      </c>
      <c r="G398" s="516">
        <f t="shared" si="73"/>
        <v>500000</v>
      </c>
      <c r="H398" s="521">
        <v>0</v>
      </c>
      <c r="J398" s="525" t="e">
        <f t="shared" si="74"/>
        <v>#VALUE!</v>
      </c>
    </row>
    <row r="399" ht="18.75" customHeight="1" spans="1:10">
      <c r="A399" s="377">
        <f t="shared" si="75"/>
        <v>12</v>
      </c>
      <c r="B399" s="447" t="s">
        <v>321</v>
      </c>
      <c r="C399" s="516">
        <f t="shared" si="76"/>
        <v>46200000</v>
      </c>
      <c r="D399" s="516">
        <f t="shared" si="77"/>
        <v>38000000</v>
      </c>
      <c r="E399" s="516">
        <v>0</v>
      </c>
      <c r="F399" s="516">
        <f t="shared" si="78"/>
        <v>38000000</v>
      </c>
      <c r="G399" s="516">
        <f t="shared" si="73"/>
        <v>8200000</v>
      </c>
      <c r="H399" s="521">
        <v>0</v>
      </c>
      <c r="J399" s="525">
        <f t="shared" si="74"/>
        <v>432</v>
      </c>
    </row>
    <row r="400" ht="18.75" customHeight="1" spans="1:10">
      <c r="A400" s="377">
        <f t="shared" si="75"/>
        <v>13</v>
      </c>
      <c r="B400" s="447" t="s">
        <v>322</v>
      </c>
      <c r="C400" s="516">
        <f t="shared" si="76"/>
        <v>30000000</v>
      </c>
      <c r="D400" s="516">
        <f t="shared" si="77"/>
        <v>30000000</v>
      </c>
      <c r="E400" s="516">
        <v>0</v>
      </c>
      <c r="F400" s="516">
        <f t="shared" si="78"/>
        <v>30000000</v>
      </c>
      <c r="G400" s="516">
        <f t="shared" si="73"/>
        <v>0</v>
      </c>
      <c r="H400" s="521">
        <v>0</v>
      </c>
      <c r="J400" s="525" t="e">
        <f t="shared" si="74"/>
        <v>#VALUE!</v>
      </c>
    </row>
    <row r="401" ht="18.75" customHeight="1" spans="1:10">
      <c r="A401" s="519">
        <f t="shared" si="75"/>
        <v>14</v>
      </c>
      <c r="B401" s="529" t="s">
        <v>345</v>
      </c>
      <c r="C401" s="516">
        <f t="shared" si="76"/>
        <v>108000000</v>
      </c>
      <c r="D401" s="516">
        <f t="shared" si="77"/>
        <v>139116800</v>
      </c>
      <c r="E401" s="516">
        <v>288000</v>
      </c>
      <c r="F401" s="516">
        <f t="shared" si="78"/>
        <v>139404800</v>
      </c>
      <c r="G401" s="516">
        <f t="shared" si="73"/>
        <v>-31404800</v>
      </c>
      <c r="H401" s="521">
        <v>2</v>
      </c>
      <c r="I401" s="507"/>
      <c r="J401" s="525">
        <f t="shared" si="74"/>
        <v>2066</v>
      </c>
    </row>
    <row r="402" ht="18.75" customHeight="1" spans="1:10">
      <c r="A402" s="377">
        <f t="shared" si="75"/>
        <v>15</v>
      </c>
      <c r="B402" s="530" t="s">
        <v>330</v>
      </c>
      <c r="C402" s="516">
        <f t="shared" si="76"/>
        <v>72000000</v>
      </c>
      <c r="D402" s="516">
        <f t="shared" si="77"/>
        <v>93700000</v>
      </c>
      <c r="E402" s="516">
        <v>7800000</v>
      </c>
      <c r="F402" s="516">
        <f t="shared" si="78"/>
        <v>101500000</v>
      </c>
      <c r="G402" s="516">
        <f t="shared" si="73"/>
        <v>-29500000</v>
      </c>
      <c r="H402" s="521">
        <v>78</v>
      </c>
      <c r="J402" s="525" t="e">
        <f t="shared" si="74"/>
        <v>#VALUE!</v>
      </c>
    </row>
    <row r="403" ht="18.75" customHeight="1" spans="1:11">
      <c r="A403" s="377">
        <f t="shared" si="75"/>
        <v>16</v>
      </c>
      <c r="B403" s="447" t="s">
        <v>325</v>
      </c>
      <c r="C403" s="516">
        <f t="shared" si="76"/>
        <v>70000000</v>
      </c>
      <c r="D403" s="516">
        <f t="shared" si="77"/>
        <v>53400000</v>
      </c>
      <c r="E403" s="516">
        <v>0</v>
      </c>
      <c r="F403" s="516">
        <f t="shared" si="78"/>
        <v>53400000</v>
      </c>
      <c r="G403" s="516">
        <f t="shared" si="73"/>
        <v>16600000</v>
      </c>
      <c r="H403" s="521">
        <v>0</v>
      </c>
      <c r="J403" s="525" t="e">
        <f t="shared" si="74"/>
        <v>#VALUE!</v>
      </c>
      <c r="K403" s="357">
        <v>460</v>
      </c>
    </row>
    <row r="404" ht="18.75" customHeight="1" spans="1:10">
      <c r="A404" s="377">
        <f t="shared" si="75"/>
        <v>17</v>
      </c>
      <c r="B404" s="447" t="s">
        <v>326</v>
      </c>
      <c r="C404" s="516">
        <f t="shared" si="76"/>
        <v>72000000</v>
      </c>
      <c r="D404" s="516">
        <f t="shared" si="77"/>
        <v>71900000</v>
      </c>
      <c r="E404" s="516">
        <v>0</v>
      </c>
      <c r="F404" s="516">
        <f t="shared" si="78"/>
        <v>71900000</v>
      </c>
      <c r="G404" s="516">
        <f t="shared" si="73"/>
        <v>100000</v>
      </c>
      <c r="H404" s="521">
        <v>0</v>
      </c>
      <c r="J404" s="525" t="e">
        <f t="shared" si="74"/>
        <v>#VALUE!</v>
      </c>
    </row>
    <row r="405" spans="1:10">
      <c r="A405" s="377">
        <v>19</v>
      </c>
      <c r="B405" s="530" t="s">
        <v>327</v>
      </c>
      <c r="C405" s="516">
        <f t="shared" si="76"/>
        <v>36000000</v>
      </c>
      <c r="D405" s="516">
        <f t="shared" si="77"/>
        <v>31100000</v>
      </c>
      <c r="E405" s="516">
        <v>0</v>
      </c>
      <c r="F405" s="516">
        <f t="shared" si="78"/>
        <v>31100000</v>
      </c>
      <c r="G405" s="516">
        <f t="shared" si="73"/>
        <v>4900000</v>
      </c>
      <c r="H405" s="521">
        <v>0</v>
      </c>
      <c r="J405" s="525"/>
    </row>
    <row r="406" spans="1:8">
      <c r="A406" s="520" t="s">
        <v>57</v>
      </c>
      <c r="B406" s="520"/>
      <c r="C406" s="516">
        <f t="shared" ref="C406:H406" si="79">SUM(C388:C405)</f>
        <v>1090750000</v>
      </c>
      <c r="D406" s="516">
        <f t="shared" si="79"/>
        <v>1089540700</v>
      </c>
      <c r="E406" s="516">
        <f t="shared" si="79"/>
        <v>19024000</v>
      </c>
      <c r="F406" s="516">
        <f t="shared" si="79"/>
        <v>1108564700</v>
      </c>
      <c r="G406" s="516">
        <f t="shared" si="79"/>
        <v>-17814700</v>
      </c>
      <c r="H406" s="521">
        <f t="shared" si="79"/>
        <v>122</v>
      </c>
    </row>
    <row r="408" spans="2:6">
      <c r="B408" s="357" t="s">
        <v>58</v>
      </c>
      <c r="F408" s="355" t="s">
        <v>104</v>
      </c>
    </row>
    <row r="409" spans="1:7">
      <c r="A409" s="204"/>
      <c r="B409" s="204" t="s">
        <v>60</v>
      </c>
      <c r="D409" s="204"/>
      <c r="E409" s="204"/>
      <c r="F409" s="204" t="s">
        <v>61</v>
      </c>
      <c r="G409" s="204"/>
    </row>
    <row r="410" spans="1:7">
      <c r="A410" s="204"/>
      <c r="B410" s="204"/>
      <c r="D410" s="204"/>
      <c r="E410" s="204"/>
      <c r="F410" s="204"/>
      <c r="G410" s="204"/>
    </row>
    <row r="411" spans="1:7">
      <c r="A411" s="204"/>
      <c r="B411" s="204"/>
      <c r="D411" s="204"/>
      <c r="E411" s="204"/>
      <c r="F411" s="204"/>
      <c r="G411" s="204"/>
    </row>
    <row r="412" spans="1:7">
      <c r="A412" s="204"/>
      <c r="B412" s="204"/>
      <c r="D412" s="204"/>
      <c r="E412" s="204"/>
      <c r="F412" s="204"/>
      <c r="G412" s="204"/>
    </row>
    <row r="413" spans="1:7">
      <c r="A413" s="204"/>
      <c r="B413" s="204" t="s">
        <v>62</v>
      </c>
      <c r="D413" s="204"/>
      <c r="E413" s="204"/>
      <c r="F413" s="204" t="s">
        <v>63</v>
      </c>
      <c r="G413" s="204"/>
    </row>
    <row r="414" spans="1:7">
      <c r="A414" s="204"/>
      <c r="B414" s="204" t="s">
        <v>64</v>
      </c>
      <c r="D414" s="204"/>
      <c r="E414" s="204"/>
      <c r="F414" s="204" t="s">
        <v>65</v>
      </c>
      <c r="G414" s="204"/>
    </row>
    <row r="415" ht="15.75" spans="1:8">
      <c r="A415" s="173" t="s">
        <v>374</v>
      </c>
      <c r="B415" s="173"/>
      <c r="C415" s="173"/>
      <c r="D415" s="173"/>
      <c r="E415" s="173"/>
      <c r="F415" s="173"/>
      <c r="G415" s="531"/>
      <c r="H415" s="531"/>
    </row>
    <row r="416" ht="15.75" spans="1:8">
      <c r="A416" s="173" t="s">
        <v>357</v>
      </c>
      <c r="B416" s="173"/>
      <c r="C416" s="173"/>
      <c r="D416" s="173"/>
      <c r="E416" s="173"/>
      <c r="F416" s="173"/>
      <c r="G416" s="531"/>
      <c r="H416" s="531"/>
    </row>
    <row r="417" ht="15.75" spans="1:8">
      <c r="A417" s="173" t="s">
        <v>106</v>
      </c>
      <c r="B417" s="173"/>
      <c r="C417" s="173"/>
      <c r="D417" s="173"/>
      <c r="E417" s="173"/>
      <c r="F417" s="173"/>
      <c r="G417" s="531"/>
      <c r="H417" s="531"/>
    </row>
    <row r="418" spans="1:7">
      <c r="A418" s="362"/>
      <c r="B418" s="362"/>
      <c r="C418" s="362"/>
      <c r="D418" s="362"/>
      <c r="E418" s="362"/>
      <c r="F418" s="399" t="s">
        <v>365</v>
      </c>
      <c r="G418" s="362"/>
    </row>
    <row r="419" spans="1:8">
      <c r="A419" s="508" t="s">
        <v>181</v>
      </c>
      <c r="B419" s="532" t="str">
        <f>UPPER("Satker Pengadilan Agama")</f>
        <v>SATKER PENGADILAN AGAMA</v>
      </c>
      <c r="C419" s="509" t="s">
        <v>366</v>
      </c>
      <c r="D419" s="510"/>
      <c r="E419" s="510"/>
      <c r="F419" s="511"/>
      <c r="G419" s="533"/>
      <c r="H419" s="533"/>
    </row>
    <row r="420" spans="1:6">
      <c r="A420" s="512"/>
      <c r="B420" s="512"/>
      <c r="C420" s="186" t="s">
        <v>340</v>
      </c>
      <c r="D420" s="182" t="s">
        <v>375</v>
      </c>
      <c r="E420" s="512" t="s">
        <v>172</v>
      </c>
      <c r="F420" s="512" t="s">
        <v>367</v>
      </c>
    </row>
    <row r="421" spans="1:6">
      <c r="A421" s="514">
        <v>1</v>
      </c>
      <c r="B421" s="514">
        <v>2</v>
      </c>
      <c r="C421" s="514">
        <v>3</v>
      </c>
      <c r="D421" s="514">
        <v>4</v>
      </c>
      <c r="E421" s="514">
        <v>7</v>
      </c>
      <c r="F421" s="514">
        <v>9</v>
      </c>
    </row>
    <row r="422" spans="1:8">
      <c r="A422" s="377">
        <v>1</v>
      </c>
      <c r="B422" s="380" t="s">
        <v>310</v>
      </c>
      <c r="C422" s="516">
        <f>C111</f>
        <v>88000000</v>
      </c>
      <c r="D422" s="516">
        <f>D111</f>
        <v>30000000</v>
      </c>
      <c r="E422" s="516">
        <f>C422-D422</f>
        <v>58000000</v>
      </c>
      <c r="F422" s="534">
        <f>H8+H43+H77+H111</f>
        <v>302</v>
      </c>
      <c r="G422" s="172">
        <v>456</v>
      </c>
      <c r="H422" s="380" t="s">
        <v>310</v>
      </c>
    </row>
    <row r="423" spans="1:8">
      <c r="A423" s="377">
        <f t="shared" ref="A423:A438" si="80">1+A422</f>
        <v>2</v>
      </c>
      <c r="B423" s="380" t="s">
        <v>311</v>
      </c>
      <c r="C423" s="516">
        <f t="shared" ref="C423:C439" si="81">C112</f>
        <v>45600000</v>
      </c>
      <c r="D423" s="516">
        <f t="shared" ref="D423:D439" si="82">D112</f>
        <v>34500000</v>
      </c>
      <c r="E423" s="516">
        <f t="shared" ref="E423:E439" si="83">C423-D423</f>
        <v>11100000</v>
      </c>
      <c r="F423" s="534">
        <f t="shared" ref="F423:F439" si="84">H9+H44+H78+H112</f>
        <v>377</v>
      </c>
      <c r="G423" s="172">
        <v>720</v>
      </c>
      <c r="H423" s="535" t="s">
        <v>311</v>
      </c>
    </row>
    <row r="424" spans="1:8">
      <c r="A424" s="377">
        <f t="shared" si="80"/>
        <v>3</v>
      </c>
      <c r="B424" s="380" t="s">
        <v>312</v>
      </c>
      <c r="C424" s="516">
        <f t="shared" si="81"/>
        <v>72000000</v>
      </c>
      <c r="D424" s="516">
        <f t="shared" si="82"/>
        <v>20600000</v>
      </c>
      <c r="E424" s="516">
        <f t="shared" si="83"/>
        <v>51400000</v>
      </c>
      <c r="F424" s="534">
        <f t="shared" si="84"/>
        <v>991</v>
      </c>
      <c r="G424" s="172">
        <v>720</v>
      </c>
      <c r="H424" s="535" t="s">
        <v>312</v>
      </c>
    </row>
    <row r="425" spans="1:8">
      <c r="A425" s="377">
        <f t="shared" si="80"/>
        <v>4</v>
      </c>
      <c r="B425" s="380" t="s">
        <v>313</v>
      </c>
      <c r="C425" s="516">
        <f t="shared" si="81"/>
        <v>72000000</v>
      </c>
      <c r="D425" s="516">
        <f t="shared" si="82"/>
        <v>33500000</v>
      </c>
      <c r="E425" s="516">
        <f t="shared" si="83"/>
        <v>38500000</v>
      </c>
      <c r="F425" s="534">
        <f t="shared" si="84"/>
        <v>788</v>
      </c>
      <c r="G425" s="172">
        <v>8</v>
      </c>
      <c r="H425" s="380" t="s">
        <v>313</v>
      </c>
    </row>
    <row r="426" ht="16.5" customHeight="1" spans="1:8">
      <c r="A426" s="377">
        <f t="shared" si="80"/>
        <v>5</v>
      </c>
      <c r="B426" s="380" t="s">
        <v>314</v>
      </c>
      <c r="C426" s="516">
        <f t="shared" si="81"/>
        <v>31350000</v>
      </c>
      <c r="D426" s="516">
        <f t="shared" si="82"/>
        <v>7315000</v>
      </c>
      <c r="E426" s="516">
        <f t="shared" si="83"/>
        <v>24035000</v>
      </c>
      <c r="F426" s="534">
        <f t="shared" si="84"/>
        <v>97</v>
      </c>
      <c r="G426" s="172">
        <v>24</v>
      </c>
      <c r="H426" s="380" t="s">
        <v>314</v>
      </c>
    </row>
    <row r="427" spans="1:8">
      <c r="A427" s="377">
        <f t="shared" si="80"/>
        <v>6</v>
      </c>
      <c r="B427" s="380" t="s">
        <v>315</v>
      </c>
      <c r="C427" s="516">
        <f t="shared" si="81"/>
        <v>30000000</v>
      </c>
      <c r="D427" s="516">
        <f t="shared" si="82"/>
        <v>4800000</v>
      </c>
      <c r="E427" s="516">
        <f t="shared" si="83"/>
        <v>25200000</v>
      </c>
      <c r="F427" s="534">
        <f t="shared" si="84"/>
        <v>79</v>
      </c>
      <c r="G427" s="172">
        <v>0</v>
      </c>
      <c r="H427" s="380" t="s">
        <v>315</v>
      </c>
    </row>
    <row r="428" spans="1:8">
      <c r="A428" s="377">
        <f t="shared" si="80"/>
        <v>7</v>
      </c>
      <c r="B428" s="380" t="s">
        <v>316</v>
      </c>
      <c r="C428" s="516">
        <f t="shared" si="81"/>
        <v>72000000</v>
      </c>
      <c r="D428" s="516">
        <f t="shared" si="82"/>
        <v>21200000</v>
      </c>
      <c r="E428" s="516">
        <f t="shared" si="83"/>
        <v>50800000</v>
      </c>
      <c r="F428" s="534">
        <f t="shared" si="84"/>
        <v>332</v>
      </c>
      <c r="G428" s="172">
        <v>0</v>
      </c>
      <c r="H428" s="380" t="s">
        <v>316</v>
      </c>
    </row>
    <row r="429" spans="1:8">
      <c r="A429" s="377">
        <f t="shared" si="80"/>
        <v>8</v>
      </c>
      <c r="B429" s="380" t="s">
        <v>317</v>
      </c>
      <c r="C429" s="516">
        <f t="shared" si="81"/>
        <v>80000000</v>
      </c>
      <c r="D429" s="516">
        <f t="shared" si="82"/>
        <v>29800000</v>
      </c>
      <c r="E429" s="516">
        <f t="shared" si="83"/>
        <v>50200000</v>
      </c>
      <c r="F429" s="534">
        <f t="shared" si="84"/>
        <v>238</v>
      </c>
      <c r="G429" s="172">
        <v>400</v>
      </c>
      <c r="H429" s="380" t="s">
        <v>317</v>
      </c>
    </row>
    <row r="430" spans="1:8">
      <c r="A430" s="377">
        <f t="shared" si="80"/>
        <v>9</v>
      </c>
      <c r="B430" s="380" t="s">
        <v>318</v>
      </c>
      <c r="C430" s="516">
        <f t="shared" si="81"/>
        <v>40000000</v>
      </c>
      <c r="D430" s="516">
        <f t="shared" si="82"/>
        <v>7400000</v>
      </c>
      <c r="E430" s="516">
        <f t="shared" si="83"/>
        <v>32600000</v>
      </c>
      <c r="F430" s="534">
        <f t="shared" si="84"/>
        <v>114</v>
      </c>
      <c r="G430" s="172">
        <v>10</v>
      </c>
      <c r="H430" s="380" t="s">
        <v>318</v>
      </c>
    </row>
    <row r="431" customHeight="1" spans="1:8">
      <c r="A431" s="377">
        <f t="shared" si="80"/>
        <v>10</v>
      </c>
      <c r="B431" s="380" t="s">
        <v>319</v>
      </c>
      <c r="C431" s="516">
        <f t="shared" si="81"/>
        <v>55600000</v>
      </c>
      <c r="D431" s="516">
        <f t="shared" si="82"/>
        <v>7100000</v>
      </c>
      <c r="E431" s="516">
        <f t="shared" si="83"/>
        <v>48500000</v>
      </c>
      <c r="F431" s="534">
        <f t="shared" si="84"/>
        <v>120</v>
      </c>
      <c r="G431" s="172">
        <v>700</v>
      </c>
      <c r="H431" s="380" t="s">
        <v>319</v>
      </c>
    </row>
    <row r="432" spans="1:8">
      <c r="A432" s="377">
        <f t="shared" si="80"/>
        <v>11</v>
      </c>
      <c r="B432" s="380" t="s">
        <v>320</v>
      </c>
      <c r="C432" s="516">
        <f t="shared" si="81"/>
        <v>70000000</v>
      </c>
      <c r="D432" s="516">
        <f t="shared" si="82"/>
        <v>17200000</v>
      </c>
      <c r="E432" s="516">
        <f t="shared" si="83"/>
        <v>52800000</v>
      </c>
      <c r="F432" s="534">
        <f t="shared" si="84"/>
        <v>257</v>
      </c>
      <c r="G432" s="172">
        <v>0</v>
      </c>
      <c r="H432" s="380" t="s">
        <v>320</v>
      </c>
    </row>
    <row r="433" spans="1:8">
      <c r="A433" s="377">
        <f t="shared" si="80"/>
        <v>12</v>
      </c>
      <c r="B433" s="380" t="s">
        <v>321</v>
      </c>
      <c r="C433" s="516">
        <f t="shared" si="81"/>
        <v>46200000</v>
      </c>
      <c r="D433" s="516">
        <f t="shared" si="82"/>
        <v>5700000</v>
      </c>
      <c r="E433" s="516">
        <f t="shared" si="83"/>
        <v>40500000</v>
      </c>
      <c r="F433" s="534">
        <f t="shared" si="84"/>
        <v>138</v>
      </c>
      <c r="G433" s="172">
        <v>0</v>
      </c>
      <c r="H433" s="380" t="s">
        <v>321</v>
      </c>
    </row>
    <row r="434" spans="1:8">
      <c r="A434" s="377">
        <f t="shared" si="80"/>
        <v>13</v>
      </c>
      <c r="B434" s="380" t="s">
        <v>322</v>
      </c>
      <c r="C434" s="516">
        <f t="shared" si="81"/>
        <v>30000000</v>
      </c>
      <c r="D434" s="516">
        <f t="shared" si="82"/>
        <v>10300000</v>
      </c>
      <c r="E434" s="516">
        <f t="shared" si="83"/>
        <v>19700000</v>
      </c>
      <c r="F434" s="534">
        <f t="shared" si="84"/>
        <v>154</v>
      </c>
      <c r="G434" s="172">
        <v>720</v>
      </c>
      <c r="H434" s="380" t="s">
        <v>322</v>
      </c>
    </row>
    <row r="435" customHeight="1" spans="1:8">
      <c r="A435" s="519">
        <f t="shared" si="80"/>
        <v>14</v>
      </c>
      <c r="B435" s="193" t="s">
        <v>345</v>
      </c>
      <c r="C435" s="516">
        <f t="shared" si="81"/>
        <v>108000000</v>
      </c>
      <c r="D435" s="516">
        <f t="shared" si="82"/>
        <v>0</v>
      </c>
      <c r="E435" s="516">
        <f t="shared" si="83"/>
        <v>108000000</v>
      </c>
      <c r="F435" s="534">
        <f t="shared" si="84"/>
        <v>152</v>
      </c>
      <c r="G435" s="172">
        <v>78</v>
      </c>
      <c r="H435" s="193" t="s">
        <v>345</v>
      </c>
    </row>
    <row r="436" spans="1:8">
      <c r="A436" s="377">
        <f t="shared" si="80"/>
        <v>15</v>
      </c>
      <c r="B436" s="416" t="s">
        <v>330</v>
      </c>
      <c r="C436" s="516">
        <f t="shared" si="81"/>
        <v>72000000</v>
      </c>
      <c r="D436" s="516">
        <f t="shared" si="82"/>
        <v>18000000</v>
      </c>
      <c r="E436" s="516">
        <f t="shared" si="83"/>
        <v>54000000</v>
      </c>
      <c r="F436" s="534">
        <f t="shared" si="84"/>
        <v>285</v>
      </c>
      <c r="G436" s="172">
        <v>700</v>
      </c>
      <c r="H436" s="416" t="s">
        <v>330</v>
      </c>
    </row>
    <row r="437" spans="1:8">
      <c r="A437" s="377">
        <f t="shared" si="80"/>
        <v>16</v>
      </c>
      <c r="B437" s="380" t="s">
        <v>325</v>
      </c>
      <c r="C437" s="516">
        <f t="shared" si="81"/>
        <v>70000000</v>
      </c>
      <c r="D437" s="516">
        <f t="shared" si="82"/>
        <v>11000000</v>
      </c>
      <c r="E437" s="516">
        <f t="shared" si="83"/>
        <v>59000000</v>
      </c>
      <c r="F437" s="534">
        <f t="shared" si="84"/>
        <v>174</v>
      </c>
      <c r="G437" s="172">
        <v>0</v>
      </c>
      <c r="H437" s="535" t="s">
        <v>325</v>
      </c>
    </row>
    <row r="438" spans="1:8">
      <c r="A438" s="377">
        <f t="shared" si="80"/>
        <v>17</v>
      </c>
      <c r="B438" s="380" t="s">
        <v>326</v>
      </c>
      <c r="C438" s="516">
        <f t="shared" si="81"/>
        <v>72000000</v>
      </c>
      <c r="D438" s="516">
        <f t="shared" si="82"/>
        <v>23500000</v>
      </c>
      <c r="E438" s="516">
        <f t="shared" si="83"/>
        <v>48500000</v>
      </c>
      <c r="F438" s="534">
        <f t="shared" si="84"/>
        <v>385</v>
      </c>
      <c r="G438" s="172">
        <v>0</v>
      </c>
      <c r="H438" s="380" t="s">
        <v>326</v>
      </c>
    </row>
    <row r="439" ht="16.5" customHeight="1" spans="1:8">
      <c r="A439" s="377">
        <v>18</v>
      </c>
      <c r="B439" s="536" t="s">
        <v>327</v>
      </c>
      <c r="C439" s="516">
        <f t="shared" si="81"/>
        <v>36000000</v>
      </c>
      <c r="D439" s="516">
        <f t="shared" si="82"/>
        <v>5200000</v>
      </c>
      <c r="E439" s="516">
        <f t="shared" si="83"/>
        <v>30800000</v>
      </c>
      <c r="F439" s="534">
        <f t="shared" si="84"/>
        <v>87</v>
      </c>
      <c r="G439" s="172"/>
      <c r="H439" s="416" t="s">
        <v>327</v>
      </c>
    </row>
    <row r="440" ht="16.5" customHeight="1" spans="1:7">
      <c r="A440" s="537" t="s">
        <v>57</v>
      </c>
      <c r="B440" s="538"/>
      <c r="C440" s="516">
        <f>SUM(C422:C439)</f>
        <v>1090750000</v>
      </c>
      <c r="D440" s="516">
        <f>SUM(D422:D439)</f>
        <v>287115000</v>
      </c>
      <c r="E440" s="516">
        <f>SUM(E422:E439)</f>
        <v>803635000</v>
      </c>
      <c r="F440" s="534">
        <f>SUM(F422:F438)</f>
        <v>4983</v>
      </c>
      <c r="G440" s="172"/>
    </row>
    <row r="442" spans="2:5">
      <c r="B442" s="357" t="s">
        <v>58</v>
      </c>
      <c r="E442" s="355" t="s">
        <v>104</v>
      </c>
    </row>
    <row r="443" spans="1:7">
      <c r="A443" s="204"/>
      <c r="B443" s="204" t="s">
        <v>60</v>
      </c>
      <c r="D443" s="204"/>
      <c r="E443" s="204" t="s">
        <v>61</v>
      </c>
      <c r="G443" s="204"/>
    </row>
    <row r="444" spans="1:7">
      <c r="A444" s="204"/>
      <c r="B444" s="204"/>
      <c r="D444" s="204"/>
      <c r="E444" s="204"/>
      <c r="G444" s="204"/>
    </row>
    <row r="445" spans="1:7">
      <c r="A445" s="204"/>
      <c r="B445" s="204"/>
      <c r="D445" s="204"/>
      <c r="E445" s="204"/>
      <c r="G445" s="204"/>
    </row>
    <row r="446" spans="1:7">
      <c r="A446" s="204"/>
      <c r="B446" s="204"/>
      <c r="D446" s="204"/>
      <c r="E446" s="204"/>
      <c r="G446" s="204"/>
    </row>
    <row r="447" spans="1:7">
      <c r="A447" s="204"/>
      <c r="B447" s="204" t="s">
        <v>62</v>
      </c>
      <c r="D447" s="204"/>
      <c r="E447" s="204" t="s">
        <v>63</v>
      </c>
      <c r="G447" s="204"/>
    </row>
    <row r="448" spans="1:7">
      <c r="A448" s="204"/>
      <c r="B448" s="204" t="s">
        <v>64</v>
      </c>
      <c r="D448" s="204"/>
      <c r="E448" s="204" t="s">
        <v>65</v>
      </c>
      <c r="G448" s="204"/>
    </row>
  </sheetData>
  <mergeCells count="91">
    <mergeCell ref="A1:H1"/>
    <mergeCell ref="A2:H2"/>
    <mergeCell ref="A3:H3"/>
    <mergeCell ref="C5:H5"/>
    <mergeCell ref="A26:B26"/>
    <mergeCell ref="A36:H36"/>
    <mergeCell ref="A37:H37"/>
    <mergeCell ref="A38:H38"/>
    <mergeCell ref="C40:H40"/>
    <mergeCell ref="A61:B61"/>
    <mergeCell ref="A70:H70"/>
    <mergeCell ref="A71:H71"/>
    <mergeCell ref="A72:H72"/>
    <mergeCell ref="C74:H74"/>
    <mergeCell ref="A95:B95"/>
    <mergeCell ref="A104:H104"/>
    <mergeCell ref="A105:H105"/>
    <mergeCell ref="A106:H106"/>
    <mergeCell ref="C108:H108"/>
    <mergeCell ref="A129:B129"/>
    <mergeCell ref="A138:H138"/>
    <mergeCell ref="A139:H139"/>
    <mergeCell ref="A140:H140"/>
    <mergeCell ref="C142:H142"/>
    <mergeCell ref="A163:B163"/>
    <mergeCell ref="A172:H172"/>
    <mergeCell ref="A173:H173"/>
    <mergeCell ref="A174:H174"/>
    <mergeCell ref="C176:H176"/>
    <mergeCell ref="A197:B197"/>
    <mergeCell ref="A206:H206"/>
    <mergeCell ref="A207:H207"/>
    <mergeCell ref="A208:H208"/>
    <mergeCell ref="C210:H210"/>
    <mergeCell ref="A231:B231"/>
    <mergeCell ref="A241:H241"/>
    <mergeCell ref="A242:H242"/>
    <mergeCell ref="A243:H243"/>
    <mergeCell ref="C245:H245"/>
    <mergeCell ref="A266:B266"/>
    <mergeCell ref="A277:H277"/>
    <mergeCell ref="A278:H278"/>
    <mergeCell ref="A279:H279"/>
    <mergeCell ref="C281:H281"/>
    <mergeCell ref="A302:B302"/>
    <mergeCell ref="A313:H313"/>
    <mergeCell ref="A314:H314"/>
    <mergeCell ref="A315:H315"/>
    <mergeCell ref="C317:H317"/>
    <mergeCell ref="A338:B338"/>
    <mergeCell ref="A347:H347"/>
    <mergeCell ref="A348:H348"/>
    <mergeCell ref="A349:H349"/>
    <mergeCell ref="C351:H351"/>
    <mergeCell ref="A372:B372"/>
    <mergeCell ref="A381:H381"/>
    <mergeCell ref="A382:H382"/>
    <mergeCell ref="A383:H383"/>
    <mergeCell ref="C385:H385"/>
    <mergeCell ref="A406:B406"/>
    <mergeCell ref="A415:F415"/>
    <mergeCell ref="A416:F416"/>
    <mergeCell ref="A417:F417"/>
    <mergeCell ref="C419:F419"/>
    <mergeCell ref="A440:B440"/>
    <mergeCell ref="A5:A6"/>
    <mergeCell ref="A40:A41"/>
    <mergeCell ref="A74:A75"/>
    <mergeCell ref="A108:A109"/>
    <mergeCell ref="A142:A143"/>
    <mergeCell ref="A176:A177"/>
    <mergeCell ref="A210:A211"/>
    <mergeCell ref="A245:A246"/>
    <mergeCell ref="A281:A282"/>
    <mergeCell ref="A317:A318"/>
    <mergeCell ref="A351:A352"/>
    <mergeCell ref="A385:A386"/>
    <mergeCell ref="A419:A420"/>
    <mergeCell ref="B5:B6"/>
    <mergeCell ref="B40:B41"/>
    <mergeCell ref="B74:B75"/>
    <mergeCell ref="B108:B109"/>
    <mergeCell ref="B142:B143"/>
    <mergeCell ref="B176:B177"/>
    <mergeCell ref="B210:B211"/>
    <mergeCell ref="B245:B246"/>
    <mergeCell ref="B281:B282"/>
    <mergeCell ref="B317:B318"/>
    <mergeCell ref="B351:B352"/>
    <mergeCell ref="B385:B386"/>
    <mergeCell ref="B419:B420"/>
  </mergeCells>
  <conditionalFormatting sqref="F8:F25">
    <cfRule type="cellIs" dxfId="1" priority="5" operator="equal">
      <formula>"ND"</formula>
    </cfRule>
  </conditionalFormatting>
  <conditionalFormatting sqref="F145:F162">
    <cfRule type="cellIs" dxfId="1" priority="1" operator="equal">
      <formula>"ND"</formula>
    </cfRule>
  </conditionalFormatting>
  <conditionalFormatting sqref="G8:G25">
    <cfRule type="cellIs" dxfId="1" priority="4" operator="equal">
      <formula>"ND"</formula>
    </cfRule>
  </conditionalFormatting>
  <conditionalFormatting sqref="H284:H301">
    <cfRule type="cellIs" dxfId="1" priority="6" operator="equal">
      <formula>"ND"</formula>
    </cfRule>
  </conditionalFormatting>
  <conditionalFormatting sqref="C43:H61">
    <cfRule type="cellIs" dxfId="1" priority="18" operator="equal">
      <formula>"ND"</formula>
    </cfRule>
  </conditionalFormatting>
  <conditionalFormatting sqref="C77:H95">
    <cfRule type="cellIs" dxfId="1" priority="17" operator="equal">
      <formula>"ND"</formula>
    </cfRule>
  </conditionalFormatting>
  <conditionalFormatting sqref="C129:H129;C111:E128;H111:H128">
    <cfRule type="cellIs" dxfId="1" priority="16" operator="equal">
      <formula>"ND"</formula>
    </cfRule>
  </conditionalFormatting>
  <conditionalFormatting sqref="F111:G128">
    <cfRule type="cellIs" dxfId="1" priority="3" operator="equal">
      <formula>"ND"</formula>
    </cfRule>
  </conditionalFormatting>
  <conditionalFormatting sqref="C163:H163;C145:E162;G145:H162">
    <cfRule type="cellIs" dxfId="1" priority="15" operator="equal">
      <formula>"ND"</formula>
    </cfRule>
  </conditionalFormatting>
  <conditionalFormatting sqref="C179:H197">
    <cfRule type="cellIs" dxfId="1" priority="14" operator="equal">
      <formula>"ND"</formula>
    </cfRule>
  </conditionalFormatting>
  <conditionalFormatting sqref="C213:H231">
    <cfRule type="cellIs" dxfId="1" priority="13" operator="equal">
      <formula>"ND"</formula>
    </cfRule>
  </conditionalFormatting>
  <conditionalFormatting sqref="C248:H266">
    <cfRule type="cellIs" dxfId="1" priority="12" operator="equal">
      <formula>"ND"</formula>
    </cfRule>
  </conditionalFormatting>
  <conditionalFormatting sqref="C320:H338">
    <cfRule type="cellIs" dxfId="1" priority="10" operator="equal">
      <formula>"ND"</formula>
    </cfRule>
  </conditionalFormatting>
  <conditionalFormatting sqref="C354:H372">
    <cfRule type="cellIs" dxfId="1" priority="9" operator="equal">
      <formula>"ND"</formula>
    </cfRule>
  </conditionalFormatting>
  <conditionalFormatting sqref="C388:H406">
    <cfRule type="cellIs" dxfId="1" priority="8" operator="equal">
      <formula>"ND"</formula>
    </cfRule>
  </conditionalFormatting>
  <printOptions horizontalCentered="1"/>
  <pageMargins left="0.708661417322835" right="0.708661417322835" top="0.748031496062992" bottom="0.57" header="0.31496062992126" footer="0.31496062992126"/>
  <pageSetup paperSize="9" scale="86" orientation="landscape" verticalDpi="598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R461"/>
  <sheetViews>
    <sheetView view="pageBreakPreview" zoomScale="110" zoomScaleNormal="100" topLeftCell="A302" workbookViewId="0">
      <selection activeCell="G312" sqref="G312:G318"/>
    </sheetView>
  </sheetViews>
  <sheetFormatPr defaultColWidth="9.14285714285714" defaultRowHeight="15"/>
  <cols>
    <col min="1" max="1" width="3.71428571428571" style="235" customWidth="1"/>
    <col min="2" max="2" width="20.7714285714286" style="235" customWidth="1"/>
    <col min="3" max="10" width="13.8952380952381" style="235" customWidth="1"/>
    <col min="11" max="11" width="10.1428571428571" style="235" customWidth="1"/>
    <col min="12" max="12" width="9.14285714285714" style="235"/>
    <col min="13" max="13" width="11.8571428571429" style="235" customWidth="1"/>
    <col min="14" max="16384" width="9.14285714285714" style="235"/>
  </cols>
  <sheetData>
    <row r="1" ht="15.75" spans="1:10">
      <c r="A1" s="20" t="s">
        <v>376</v>
      </c>
      <c r="B1" s="20"/>
      <c r="C1" s="20"/>
      <c r="D1" s="20"/>
      <c r="E1" s="20"/>
      <c r="F1" s="20"/>
      <c r="G1" s="20"/>
      <c r="H1" s="20"/>
      <c r="I1" s="20"/>
      <c r="J1" s="20"/>
    </row>
    <row r="2" ht="15.75" spans="1:10">
      <c r="A2" s="20" t="s">
        <v>377</v>
      </c>
      <c r="B2" s="20"/>
      <c r="C2" s="20"/>
      <c r="D2" s="20"/>
      <c r="E2" s="20"/>
      <c r="F2" s="20"/>
      <c r="G2" s="20"/>
      <c r="H2" s="20"/>
      <c r="I2" s="20"/>
      <c r="J2" s="20"/>
    </row>
    <row r="3" ht="15.75" spans="1:10">
      <c r="A3" s="20" t="s">
        <v>357</v>
      </c>
      <c r="B3" s="20"/>
      <c r="C3" s="20"/>
      <c r="D3" s="20"/>
      <c r="E3" s="20"/>
      <c r="F3" s="20"/>
      <c r="G3" s="20"/>
      <c r="H3" s="20"/>
      <c r="I3" s="20"/>
      <c r="J3" s="20"/>
    </row>
    <row r="4" ht="15.75" spans="1:10">
      <c r="A4" s="20" t="str">
        <f>RK8c!A3</f>
        <v>BULAN JANUARI TAHUN 2023</v>
      </c>
      <c r="B4" s="20"/>
      <c r="C4" s="20"/>
      <c r="D4" s="20"/>
      <c r="E4" s="20"/>
      <c r="F4" s="20"/>
      <c r="G4" s="20"/>
      <c r="H4" s="20"/>
      <c r="I4" s="20"/>
      <c r="J4" s="20"/>
    </row>
    <row r="5" ht="15.75" spans="1:10">
      <c r="A5" s="459"/>
      <c r="B5" s="459"/>
      <c r="C5" s="459"/>
      <c r="D5" s="459"/>
      <c r="E5" s="459"/>
      <c r="F5" s="459"/>
      <c r="G5" s="459"/>
      <c r="H5" s="459"/>
      <c r="J5" s="291" t="s">
        <v>378</v>
      </c>
    </row>
    <row r="6" s="458" customFormat="1" ht="15.75" spans="1:10">
      <c r="A6" s="460" t="s">
        <v>181</v>
      </c>
      <c r="B6" s="461" t="s">
        <v>379</v>
      </c>
      <c r="C6" s="461" t="s">
        <v>380</v>
      </c>
      <c r="D6" s="461"/>
      <c r="E6" s="461" t="s">
        <v>381</v>
      </c>
      <c r="F6" s="461"/>
      <c r="G6" s="461" t="s">
        <v>382</v>
      </c>
      <c r="H6" s="461"/>
      <c r="I6" s="461" t="s">
        <v>383</v>
      </c>
      <c r="J6" s="478"/>
    </row>
    <row r="7" s="458" customFormat="1" ht="15.75" spans="1:10">
      <c r="A7" s="462"/>
      <c r="B7" s="463"/>
      <c r="C7" s="463" t="s">
        <v>384</v>
      </c>
      <c r="D7" s="463" t="s">
        <v>385</v>
      </c>
      <c r="E7" s="463" t="s">
        <v>384</v>
      </c>
      <c r="F7" s="463" t="s">
        <v>385</v>
      </c>
      <c r="G7" s="463" t="s">
        <v>384</v>
      </c>
      <c r="H7" s="463" t="s">
        <v>385</v>
      </c>
      <c r="I7" s="463" t="s">
        <v>384</v>
      </c>
      <c r="J7" s="479" t="s">
        <v>386</v>
      </c>
    </row>
    <row r="8" s="458" customFormat="1" ht="16.5" spans="1:10">
      <c r="A8" s="464">
        <v>1</v>
      </c>
      <c r="B8" s="465">
        <v>2</v>
      </c>
      <c r="C8" s="465">
        <v>3</v>
      </c>
      <c r="D8" s="465">
        <v>4</v>
      </c>
      <c r="E8" s="465">
        <v>5</v>
      </c>
      <c r="F8" s="465">
        <v>6</v>
      </c>
      <c r="G8" s="465">
        <v>7</v>
      </c>
      <c r="H8" s="465">
        <v>8</v>
      </c>
      <c r="I8" s="465">
        <v>9</v>
      </c>
      <c r="J8" s="480">
        <v>10</v>
      </c>
    </row>
    <row r="9" ht="15.75" spans="1:10">
      <c r="A9" s="466">
        <v>1</v>
      </c>
      <c r="B9" s="467" t="s">
        <v>310</v>
      </c>
      <c r="C9" s="468">
        <v>0</v>
      </c>
      <c r="D9" s="468">
        <v>0</v>
      </c>
      <c r="E9" s="468">
        <v>0</v>
      </c>
      <c r="F9" s="468">
        <v>0</v>
      </c>
      <c r="G9" s="468">
        <v>0</v>
      </c>
      <c r="H9" s="468">
        <v>0</v>
      </c>
      <c r="I9" s="468">
        <v>0</v>
      </c>
      <c r="J9" s="468">
        <v>0</v>
      </c>
    </row>
    <row r="10" spans="1:10">
      <c r="A10" s="469">
        <v>2</v>
      </c>
      <c r="B10" s="342" t="s">
        <v>311</v>
      </c>
      <c r="C10" s="468">
        <v>1</v>
      </c>
      <c r="D10" s="468">
        <v>1</v>
      </c>
      <c r="E10" s="468">
        <v>0</v>
      </c>
      <c r="F10" s="468">
        <v>0</v>
      </c>
      <c r="G10" s="468">
        <v>0</v>
      </c>
      <c r="H10" s="468">
        <v>0</v>
      </c>
      <c r="I10" s="468">
        <v>1</v>
      </c>
      <c r="J10" s="468">
        <v>0</v>
      </c>
    </row>
    <row r="11" spans="1:10">
      <c r="A11" s="469">
        <v>3</v>
      </c>
      <c r="B11" s="342" t="s">
        <v>312</v>
      </c>
      <c r="C11" s="468">
        <v>1</v>
      </c>
      <c r="D11" s="468">
        <v>0</v>
      </c>
      <c r="E11" s="468">
        <v>0</v>
      </c>
      <c r="F11" s="468">
        <v>0</v>
      </c>
      <c r="G11" s="468">
        <v>0</v>
      </c>
      <c r="H11" s="468">
        <v>0</v>
      </c>
      <c r="I11" s="468">
        <v>0</v>
      </c>
      <c r="J11" s="468">
        <v>0</v>
      </c>
    </row>
    <row r="12" spans="1:10">
      <c r="A12" s="469">
        <v>4</v>
      </c>
      <c r="B12" s="342" t="s">
        <v>313</v>
      </c>
      <c r="C12" s="468">
        <v>0</v>
      </c>
      <c r="D12" s="468">
        <v>0</v>
      </c>
      <c r="E12" s="468">
        <v>0</v>
      </c>
      <c r="F12" s="468">
        <v>0</v>
      </c>
      <c r="G12" s="468">
        <v>1</v>
      </c>
      <c r="H12" s="468">
        <v>0</v>
      </c>
      <c r="I12" s="468">
        <v>0</v>
      </c>
      <c r="J12" s="468">
        <v>0</v>
      </c>
    </row>
    <row r="13" spans="1:10">
      <c r="A13" s="469">
        <v>5</v>
      </c>
      <c r="B13" s="342" t="s">
        <v>314</v>
      </c>
      <c r="C13" s="468">
        <v>0</v>
      </c>
      <c r="D13" s="468">
        <v>0</v>
      </c>
      <c r="E13" s="468">
        <v>0</v>
      </c>
      <c r="F13" s="468">
        <v>0</v>
      </c>
      <c r="G13" s="468">
        <v>0</v>
      </c>
      <c r="H13" s="468">
        <v>0</v>
      </c>
      <c r="I13" s="468">
        <v>0</v>
      </c>
      <c r="J13" s="468">
        <v>0</v>
      </c>
    </row>
    <row r="14" spans="1:10">
      <c r="A14" s="469">
        <v>6</v>
      </c>
      <c r="B14" s="342" t="s">
        <v>315</v>
      </c>
      <c r="C14" s="468">
        <v>0</v>
      </c>
      <c r="D14" s="468">
        <v>0</v>
      </c>
      <c r="E14" s="468">
        <v>0</v>
      </c>
      <c r="F14" s="468">
        <v>0</v>
      </c>
      <c r="G14" s="468">
        <v>0</v>
      </c>
      <c r="H14" s="468">
        <v>0</v>
      </c>
      <c r="I14" s="468">
        <v>0</v>
      </c>
      <c r="J14" s="468">
        <v>0</v>
      </c>
    </row>
    <row r="15" spans="1:10">
      <c r="A15" s="469">
        <v>7</v>
      </c>
      <c r="B15" s="342" t="s">
        <v>316</v>
      </c>
      <c r="C15" s="468">
        <v>0</v>
      </c>
      <c r="D15" s="468">
        <v>0</v>
      </c>
      <c r="E15" s="468">
        <v>0</v>
      </c>
      <c r="F15" s="468">
        <v>0</v>
      </c>
      <c r="G15" s="468">
        <v>0</v>
      </c>
      <c r="H15" s="468">
        <v>0</v>
      </c>
      <c r="I15" s="468">
        <v>0</v>
      </c>
      <c r="J15" s="468">
        <v>0</v>
      </c>
    </row>
    <row r="16" spans="1:10">
      <c r="A16" s="469">
        <v>8</v>
      </c>
      <c r="B16" s="342" t="s">
        <v>317</v>
      </c>
      <c r="C16" s="468">
        <v>1</v>
      </c>
      <c r="D16" s="468">
        <v>0</v>
      </c>
      <c r="E16" s="468">
        <v>0</v>
      </c>
      <c r="F16" s="468">
        <v>0</v>
      </c>
      <c r="G16" s="468">
        <v>0</v>
      </c>
      <c r="H16" s="468">
        <v>0</v>
      </c>
      <c r="I16" s="468">
        <v>0</v>
      </c>
      <c r="J16" s="468">
        <v>0</v>
      </c>
    </row>
    <row r="17" spans="1:10">
      <c r="A17" s="469">
        <v>9</v>
      </c>
      <c r="B17" s="342" t="s">
        <v>318</v>
      </c>
      <c r="C17" s="468">
        <v>0</v>
      </c>
      <c r="D17" s="468">
        <v>0</v>
      </c>
      <c r="E17" s="468">
        <v>0</v>
      </c>
      <c r="F17" s="468">
        <v>0</v>
      </c>
      <c r="G17" s="468">
        <v>0</v>
      </c>
      <c r="H17" s="468">
        <v>0</v>
      </c>
      <c r="I17" s="468">
        <v>0</v>
      </c>
      <c r="J17" s="468">
        <v>0</v>
      </c>
    </row>
    <row r="18" spans="1:10">
      <c r="A18" s="469">
        <v>10</v>
      </c>
      <c r="B18" s="342" t="s">
        <v>319</v>
      </c>
      <c r="C18" s="468">
        <v>0</v>
      </c>
      <c r="D18" s="468">
        <v>1</v>
      </c>
      <c r="E18" s="468">
        <v>1</v>
      </c>
      <c r="F18" s="468">
        <v>0</v>
      </c>
      <c r="G18" s="468">
        <v>0</v>
      </c>
      <c r="H18" s="468">
        <v>0</v>
      </c>
      <c r="I18" s="468">
        <v>0</v>
      </c>
      <c r="J18" s="468">
        <v>0</v>
      </c>
    </row>
    <row r="19" spans="1:10">
      <c r="A19" s="469">
        <v>11</v>
      </c>
      <c r="B19" s="342" t="s">
        <v>320</v>
      </c>
      <c r="C19" s="468">
        <v>0</v>
      </c>
      <c r="D19" s="468">
        <v>0</v>
      </c>
      <c r="E19" s="468">
        <v>0</v>
      </c>
      <c r="F19" s="468">
        <v>0</v>
      </c>
      <c r="G19" s="468">
        <v>0</v>
      </c>
      <c r="H19" s="468">
        <v>0</v>
      </c>
      <c r="I19" s="468">
        <v>0</v>
      </c>
      <c r="J19" s="468">
        <v>0</v>
      </c>
    </row>
    <row r="20" spans="1:10">
      <c r="A20" s="469">
        <v>12</v>
      </c>
      <c r="B20" s="342" t="s">
        <v>321</v>
      </c>
      <c r="C20" s="468">
        <v>0</v>
      </c>
      <c r="D20" s="468">
        <v>0</v>
      </c>
      <c r="E20" s="468">
        <v>0</v>
      </c>
      <c r="F20" s="468">
        <v>0</v>
      </c>
      <c r="G20" s="468">
        <v>0</v>
      </c>
      <c r="H20" s="468">
        <v>0</v>
      </c>
      <c r="I20" s="468">
        <v>0</v>
      </c>
      <c r="J20" s="468">
        <v>0</v>
      </c>
    </row>
    <row r="21" spans="1:10">
      <c r="A21" s="469">
        <v>13</v>
      </c>
      <c r="B21" s="342" t="s">
        <v>322</v>
      </c>
      <c r="C21" s="468">
        <v>0</v>
      </c>
      <c r="D21" s="468">
        <v>0</v>
      </c>
      <c r="E21" s="468">
        <v>0</v>
      </c>
      <c r="F21" s="468">
        <v>0</v>
      </c>
      <c r="G21" s="468">
        <v>0</v>
      </c>
      <c r="H21" s="468">
        <v>0</v>
      </c>
      <c r="I21" s="468">
        <v>1</v>
      </c>
      <c r="J21" s="468">
        <v>0</v>
      </c>
    </row>
    <row r="22" ht="30" spans="1:10">
      <c r="A22" s="469">
        <v>14</v>
      </c>
      <c r="B22" s="344" t="s">
        <v>387</v>
      </c>
      <c r="C22" s="468">
        <v>0</v>
      </c>
      <c r="D22" s="468">
        <v>0</v>
      </c>
      <c r="E22" s="468">
        <v>0</v>
      </c>
      <c r="F22" s="468">
        <v>0</v>
      </c>
      <c r="G22" s="468">
        <v>0</v>
      </c>
      <c r="H22" s="468">
        <v>0</v>
      </c>
      <c r="I22" s="468">
        <v>0</v>
      </c>
      <c r="J22" s="468">
        <v>0</v>
      </c>
    </row>
    <row r="23" spans="1:10">
      <c r="A23" s="469">
        <v>15</v>
      </c>
      <c r="B23" s="342" t="s">
        <v>324</v>
      </c>
      <c r="C23" s="468">
        <v>0</v>
      </c>
      <c r="D23" s="468"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v>0</v>
      </c>
      <c r="J23" s="468">
        <v>0</v>
      </c>
    </row>
    <row r="24" spans="1:10">
      <c r="A24" s="469">
        <v>16</v>
      </c>
      <c r="B24" s="342" t="s">
        <v>325</v>
      </c>
      <c r="C24" s="468">
        <v>0</v>
      </c>
      <c r="D24" s="468">
        <v>0</v>
      </c>
      <c r="E24" s="468">
        <v>0</v>
      </c>
      <c r="F24" s="468">
        <v>0</v>
      </c>
      <c r="G24" s="468">
        <v>0</v>
      </c>
      <c r="H24" s="468">
        <v>0</v>
      </c>
      <c r="I24" s="468">
        <v>0</v>
      </c>
      <c r="J24" s="468">
        <v>0</v>
      </c>
    </row>
    <row r="25" spans="1:11">
      <c r="A25" s="470">
        <v>17</v>
      </c>
      <c r="B25" s="471" t="s">
        <v>326</v>
      </c>
      <c r="C25" s="468">
        <v>3</v>
      </c>
      <c r="D25" s="468">
        <v>0</v>
      </c>
      <c r="E25" s="468">
        <v>0</v>
      </c>
      <c r="F25" s="468">
        <v>0</v>
      </c>
      <c r="G25" s="468">
        <v>0</v>
      </c>
      <c r="H25" s="468">
        <v>0</v>
      </c>
      <c r="I25" s="468">
        <v>0</v>
      </c>
      <c r="J25" s="468">
        <v>0</v>
      </c>
      <c r="K25" s="18"/>
    </row>
    <row r="26" ht="15.75" spans="1:11">
      <c r="A26" s="472">
        <v>18</v>
      </c>
      <c r="B26" s="473" t="s">
        <v>327</v>
      </c>
      <c r="C26" s="468">
        <v>0</v>
      </c>
      <c r="D26" s="468">
        <v>0</v>
      </c>
      <c r="E26" s="468">
        <v>0</v>
      </c>
      <c r="F26" s="468">
        <v>0</v>
      </c>
      <c r="G26" s="468">
        <v>0</v>
      </c>
      <c r="H26" s="468">
        <v>0</v>
      </c>
      <c r="I26" s="468">
        <v>0</v>
      </c>
      <c r="J26" s="468">
        <v>0</v>
      </c>
      <c r="K26" s="18"/>
    </row>
    <row r="27" s="257" customFormat="1" ht="19.5" customHeight="1" spans="1:10">
      <c r="A27" s="474"/>
      <c r="B27" s="475" t="s">
        <v>57</v>
      </c>
      <c r="C27" s="476">
        <f>SUM(C9:C26)</f>
        <v>6</v>
      </c>
      <c r="D27" s="476">
        <f t="shared" ref="D27:J27" si="0">SUM(D9:D26)</f>
        <v>2</v>
      </c>
      <c r="E27" s="476">
        <f t="shared" si="0"/>
        <v>1</v>
      </c>
      <c r="F27" s="476">
        <f t="shared" si="0"/>
        <v>0</v>
      </c>
      <c r="G27" s="476">
        <f t="shared" si="0"/>
        <v>1</v>
      </c>
      <c r="H27" s="476">
        <f t="shared" si="0"/>
        <v>0</v>
      </c>
      <c r="I27" s="476">
        <f t="shared" si="0"/>
        <v>2</v>
      </c>
      <c r="J27" s="476">
        <f t="shared" si="0"/>
        <v>0</v>
      </c>
    </row>
    <row r="28" ht="18" customHeight="1" spans="2:2">
      <c r="B28" s="18"/>
    </row>
    <row r="29" spans="2:8">
      <c r="B29" s="235" t="s">
        <v>58</v>
      </c>
      <c r="H29" s="18" t="s">
        <v>59</v>
      </c>
    </row>
    <row r="30" spans="2:8">
      <c r="B30" s="257" t="str">
        <f>RK8c!B29</f>
        <v>Ketua Pengadilan Tinggi Agama Padang,</v>
      </c>
      <c r="H30" s="257" t="s">
        <v>61</v>
      </c>
    </row>
    <row r="31" spans="2:8">
      <c r="B31" s="257"/>
      <c r="H31" s="257"/>
    </row>
    <row r="32" customHeight="1" spans="2:8">
      <c r="B32" s="257"/>
      <c r="H32" s="257"/>
    </row>
    <row r="33" spans="2:8">
      <c r="B33" s="257"/>
      <c r="H33" s="257"/>
    </row>
    <row r="34" spans="2:8">
      <c r="B34" s="257" t="str">
        <f>RK8c!B33</f>
        <v>Dr. Drs. H. PELMIZAR, M.H.I.</v>
      </c>
      <c r="H34" s="257" t="s">
        <v>63</v>
      </c>
    </row>
    <row r="35" spans="2:8">
      <c r="B35" s="257" t="str">
        <f>RK8c!B34</f>
        <v>NIP. 19561112 198103 1 009</v>
      </c>
      <c r="H35" s="257" t="s">
        <v>65</v>
      </c>
    </row>
    <row r="36" spans="2:8">
      <c r="B36" s="257"/>
      <c r="H36" s="257"/>
    </row>
    <row r="37" ht="15.75" spans="1:10">
      <c r="A37" s="20" t="s">
        <v>376</v>
      </c>
      <c r="B37" s="20"/>
      <c r="C37" s="20"/>
      <c r="D37" s="20"/>
      <c r="E37" s="20"/>
      <c r="F37" s="20"/>
      <c r="G37" s="20"/>
      <c r="H37" s="20"/>
      <c r="I37" s="20"/>
      <c r="J37" s="20"/>
    </row>
    <row r="38" ht="15.75" spans="1:10">
      <c r="A38" s="20" t="s">
        <v>377</v>
      </c>
      <c r="B38" s="20"/>
      <c r="C38" s="20"/>
      <c r="D38" s="20"/>
      <c r="E38" s="20"/>
      <c r="F38" s="20"/>
      <c r="G38" s="20"/>
      <c r="H38" s="20"/>
      <c r="I38" s="20"/>
      <c r="J38" s="20"/>
    </row>
    <row r="39" ht="15.75" spans="1:10">
      <c r="A39" s="20" t="s">
        <v>357</v>
      </c>
      <c r="B39" s="20"/>
      <c r="C39" s="20"/>
      <c r="D39" s="20"/>
      <c r="E39" s="20"/>
      <c r="F39" s="20"/>
      <c r="G39" s="20"/>
      <c r="H39" s="20"/>
      <c r="I39" s="20"/>
      <c r="J39" s="20"/>
    </row>
    <row r="40" ht="15.75" spans="1:10">
      <c r="A40" s="20" t="str">
        <f>RK8c!A38</f>
        <v>BULAN FEBRUARI TAHUN 2023</v>
      </c>
      <c r="B40" s="20"/>
      <c r="C40" s="20"/>
      <c r="D40" s="20"/>
      <c r="E40" s="20"/>
      <c r="F40" s="20"/>
      <c r="G40" s="20"/>
      <c r="H40" s="20"/>
      <c r="I40" s="20"/>
      <c r="J40" s="20"/>
    </row>
    <row r="41" s="458" customFormat="1" ht="15.75" spans="1:70">
      <c r="A41" s="459"/>
      <c r="B41" s="459"/>
      <c r="C41" s="459"/>
      <c r="D41" s="459"/>
      <c r="E41" s="459"/>
      <c r="F41" s="459"/>
      <c r="G41" s="459"/>
      <c r="H41" s="459"/>
      <c r="I41" s="235"/>
      <c r="J41" s="291" t="s">
        <v>378</v>
      </c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</row>
    <row r="42" s="458" customFormat="1" ht="15.75" spans="1:10">
      <c r="A42" s="460" t="s">
        <v>181</v>
      </c>
      <c r="B42" s="461" t="s">
        <v>379</v>
      </c>
      <c r="C42" s="461" t="s">
        <v>380</v>
      </c>
      <c r="D42" s="461"/>
      <c r="E42" s="461" t="s">
        <v>381</v>
      </c>
      <c r="F42" s="461"/>
      <c r="G42" s="461" t="s">
        <v>382</v>
      </c>
      <c r="H42" s="461"/>
      <c r="I42" s="461" t="s">
        <v>383</v>
      </c>
      <c r="J42" s="478"/>
    </row>
    <row r="43" s="458" customFormat="1" ht="15.75" spans="1:10">
      <c r="A43" s="462"/>
      <c r="B43" s="463"/>
      <c r="C43" s="463" t="s">
        <v>384</v>
      </c>
      <c r="D43" s="463" t="s">
        <v>385</v>
      </c>
      <c r="E43" s="463" t="s">
        <v>384</v>
      </c>
      <c r="F43" s="463" t="s">
        <v>385</v>
      </c>
      <c r="G43" s="463" t="s">
        <v>384</v>
      </c>
      <c r="H43" s="463" t="s">
        <v>385</v>
      </c>
      <c r="I43" s="463" t="s">
        <v>384</v>
      </c>
      <c r="J43" s="479" t="s">
        <v>386</v>
      </c>
    </row>
    <row r="44" ht="16.5" spans="1:70">
      <c r="A44" s="464">
        <v>1</v>
      </c>
      <c r="B44" s="465">
        <v>2</v>
      </c>
      <c r="C44" s="465">
        <v>3</v>
      </c>
      <c r="D44" s="465">
        <v>4</v>
      </c>
      <c r="E44" s="465">
        <v>5</v>
      </c>
      <c r="F44" s="465">
        <v>6</v>
      </c>
      <c r="G44" s="465">
        <v>7</v>
      </c>
      <c r="H44" s="465">
        <v>8</v>
      </c>
      <c r="I44" s="465">
        <v>9</v>
      </c>
      <c r="J44" s="480">
        <v>10</v>
      </c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  <c r="AB44" s="458"/>
      <c r="AC44" s="458"/>
      <c r="AD44" s="458"/>
      <c r="AE44" s="458"/>
      <c r="AF44" s="458"/>
      <c r="AG44" s="458"/>
      <c r="AH44" s="458"/>
      <c r="AI44" s="458"/>
      <c r="AJ44" s="458"/>
      <c r="AK44" s="458"/>
      <c r="AL44" s="458"/>
      <c r="AM44" s="458"/>
      <c r="AN44" s="458"/>
      <c r="AO44" s="458"/>
      <c r="AP44" s="458"/>
      <c r="AQ44" s="458"/>
      <c r="AR44" s="458"/>
      <c r="AS44" s="458"/>
      <c r="AT44" s="458"/>
      <c r="AU44" s="458"/>
      <c r="AV44" s="458"/>
      <c r="AW44" s="458"/>
      <c r="AX44" s="458"/>
      <c r="AY44" s="458"/>
      <c r="AZ44" s="458"/>
      <c r="BA44" s="458"/>
      <c r="BB44" s="458"/>
      <c r="BC44" s="458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8"/>
      <c r="BP44" s="458"/>
      <c r="BQ44" s="458"/>
      <c r="BR44" s="458"/>
    </row>
    <row r="45" ht="15.75" spans="1:10">
      <c r="A45" s="466">
        <v>1</v>
      </c>
      <c r="B45" s="467" t="s">
        <v>310</v>
      </c>
      <c r="C45" s="468">
        <v>1</v>
      </c>
      <c r="D45" s="468">
        <v>0</v>
      </c>
      <c r="E45" s="468">
        <v>2</v>
      </c>
      <c r="F45" s="468">
        <v>0</v>
      </c>
      <c r="G45" s="468">
        <v>0</v>
      </c>
      <c r="H45" s="468">
        <v>0</v>
      </c>
      <c r="I45" s="468">
        <v>0</v>
      </c>
      <c r="J45" s="468">
        <v>0</v>
      </c>
    </row>
    <row r="46" spans="1:10">
      <c r="A46" s="469">
        <v>2</v>
      </c>
      <c r="B46" s="342" t="s">
        <v>311</v>
      </c>
      <c r="C46" s="468">
        <v>1</v>
      </c>
      <c r="D46" s="468">
        <v>0</v>
      </c>
      <c r="E46" s="468">
        <v>0</v>
      </c>
      <c r="F46" s="468">
        <v>0</v>
      </c>
      <c r="G46" s="468">
        <v>0</v>
      </c>
      <c r="H46" s="468">
        <v>0</v>
      </c>
      <c r="I46" s="468">
        <v>0</v>
      </c>
      <c r="J46" s="468">
        <v>0</v>
      </c>
    </row>
    <row r="47" spans="1:10">
      <c r="A47" s="469">
        <v>3</v>
      </c>
      <c r="B47" s="342" t="s">
        <v>312</v>
      </c>
      <c r="C47" s="468">
        <v>0</v>
      </c>
      <c r="D47" s="468">
        <v>0</v>
      </c>
      <c r="E47" s="468">
        <v>0</v>
      </c>
      <c r="F47" s="468">
        <v>0</v>
      </c>
      <c r="G47" s="468">
        <v>0</v>
      </c>
      <c r="H47" s="468">
        <v>0</v>
      </c>
      <c r="I47" s="468">
        <v>0</v>
      </c>
      <c r="J47" s="468">
        <v>0</v>
      </c>
    </row>
    <row r="48" spans="1:10">
      <c r="A48" s="469">
        <v>4</v>
      </c>
      <c r="B48" s="342" t="s">
        <v>313</v>
      </c>
      <c r="C48" s="468">
        <v>0</v>
      </c>
      <c r="D48" s="468">
        <v>0</v>
      </c>
      <c r="E48" s="468">
        <v>0</v>
      </c>
      <c r="F48" s="468">
        <v>0</v>
      </c>
      <c r="G48" s="468">
        <v>0</v>
      </c>
      <c r="H48" s="468">
        <v>0</v>
      </c>
      <c r="I48" s="468">
        <v>0</v>
      </c>
      <c r="J48" s="468">
        <v>0</v>
      </c>
    </row>
    <row r="49" spans="1:10">
      <c r="A49" s="469">
        <v>5</v>
      </c>
      <c r="B49" s="342" t="s">
        <v>314</v>
      </c>
      <c r="C49" s="468">
        <v>0</v>
      </c>
      <c r="D49" s="468">
        <v>0</v>
      </c>
      <c r="E49" s="468">
        <v>0</v>
      </c>
      <c r="F49" s="468">
        <v>0</v>
      </c>
      <c r="G49" s="468">
        <v>0</v>
      </c>
      <c r="H49" s="468">
        <v>0</v>
      </c>
      <c r="I49" s="468">
        <v>0</v>
      </c>
      <c r="J49" s="468">
        <v>0</v>
      </c>
    </row>
    <row r="50" spans="1:10">
      <c r="A50" s="469">
        <v>6</v>
      </c>
      <c r="B50" s="342" t="s">
        <v>315</v>
      </c>
      <c r="C50" s="468">
        <v>0</v>
      </c>
      <c r="D50" s="468">
        <v>0</v>
      </c>
      <c r="E50" s="468">
        <v>0</v>
      </c>
      <c r="F50" s="468">
        <v>0</v>
      </c>
      <c r="G50" s="468">
        <v>0</v>
      </c>
      <c r="H50" s="468">
        <v>0</v>
      </c>
      <c r="I50" s="468">
        <v>0</v>
      </c>
      <c r="J50" s="468">
        <v>0</v>
      </c>
    </row>
    <row r="51" spans="1:10">
      <c r="A51" s="469">
        <v>7</v>
      </c>
      <c r="B51" s="342" t="s">
        <v>316</v>
      </c>
      <c r="C51" s="468">
        <v>0</v>
      </c>
      <c r="D51" s="468">
        <v>0</v>
      </c>
      <c r="E51" s="468">
        <v>0</v>
      </c>
      <c r="F51" s="468">
        <v>0</v>
      </c>
      <c r="G51" s="468">
        <v>0</v>
      </c>
      <c r="H51" s="468">
        <v>0</v>
      </c>
      <c r="I51" s="468">
        <v>0</v>
      </c>
      <c r="J51" s="468">
        <v>0</v>
      </c>
    </row>
    <row r="52" spans="1:10">
      <c r="A52" s="469">
        <v>8</v>
      </c>
      <c r="B52" s="342" t="s">
        <v>317</v>
      </c>
      <c r="C52" s="468">
        <v>0</v>
      </c>
      <c r="D52" s="468">
        <v>0</v>
      </c>
      <c r="E52" s="468">
        <v>0</v>
      </c>
      <c r="F52" s="468">
        <v>0</v>
      </c>
      <c r="G52" s="468">
        <v>0</v>
      </c>
      <c r="H52" s="468">
        <v>0</v>
      </c>
      <c r="I52" s="468">
        <v>0</v>
      </c>
      <c r="J52" s="468">
        <v>0</v>
      </c>
    </row>
    <row r="53" spans="1:10">
      <c r="A53" s="469">
        <v>9</v>
      </c>
      <c r="B53" s="342" t="s">
        <v>318</v>
      </c>
      <c r="C53" s="468">
        <v>0</v>
      </c>
      <c r="D53" s="468">
        <v>0</v>
      </c>
      <c r="E53" s="468">
        <v>0</v>
      </c>
      <c r="F53" s="468">
        <v>0</v>
      </c>
      <c r="G53" s="468">
        <v>0</v>
      </c>
      <c r="H53" s="468">
        <v>0</v>
      </c>
      <c r="I53" s="468">
        <v>0</v>
      </c>
      <c r="J53" s="468">
        <v>0</v>
      </c>
    </row>
    <row r="54" spans="1:10">
      <c r="A54" s="469">
        <v>10</v>
      </c>
      <c r="B54" s="342" t="s">
        <v>319</v>
      </c>
      <c r="C54" s="468">
        <v>0</v>
      </c>
      <c r="D54" s="468">
        <v>0</v>
      </c>
      <c r="E54" s="468">
        <v>0</v>
      </c>
      <c r="F54" s="468">
        <v>0</v>
      </c>
      <c r="G54" s="468">
        <v>0</v>
      </c>
      <c r="H54" s="468">
        <v>0</v>
      </c>
      <c r="I54" s="468">
        <v>0</v>
      </c>
      <c r="J54" s="468">
        <v>0</v>
      </c>
    </row>
    <row r="55" spans="1:10">
      <c r="A55" s="469">
        <v>11</v>
      </c>
      <c r="B55" s="342" t="s">
        <v>320</v>
      </c>
      <c r="C55" s="468">
        <v>1</v>
      </c>
      <c r="D55" s="468">
        <v>0</v>
      </c>
      <c r="E55" s="468">
        <v>1</v>
      </c>
      <c r="F55" s="468">
        <v>0</v>
      </c>
      <c r="G55" s="468">
        <v>0</v>
      </c>
      <c r="H55" s="468">
        <v>0</v>
      </c>
      <c r="I55" s="468">
        <v>0</v>
      </c>
      <c r="J55" s="468">
        <v>0</v>
      </c>
    </row>
    <row r="56" spans="1:10">
      <c r="A56" s="469">
        <v>12</v>
      </c>
      <c r="B56" s="342" t="s">
        <v>321</v>
      </c>
      <c r="C56" s="468">
        <v>0</v>
      </c>
      <c r="D56" s="468">
        <v>0</v>
      </c>
      <c r="E56" s="468">
        <v>0</v>
      </c>
      <c r="F56" s="468">
        <v>0</v>
      </c>
      <c r="G56" s="468">
        <v>0</v>
      </c>
      <c r="H56" s="468">
        <v>0</v>
      </c>
      <c r="I56" s="468">
        <v>0</v>
      </c>
      <c r="J56" s="468">
        <v>0</v>
      </c>
    </row>
    <row r="57" spans="1:10">
      <c r="A57" s="469">
        <v>13</v>
      </c>
      <c r="B57" s="342" t="s">
        <v>322</v>
      </c>
      <c r="C57" s="468">
        <v>2</v>
      </c>
      <c r="D57" s="468">
        <v>0</v>
      </c>
      <c r="E57" s="468">
        <v>1</v>
      </c>
      <c r="F57" s="468">
        <v>0</v>
      </c>
      <c r="G57" s="468">
        <v>0</v>
      </c>
      <c r="H57" s="468">
        <v>0</v>
      </c>
      <c r="I57" s="468">
        <v>0</v>
      </c>
      <c r="J57" s="468">
        <v>0</v>
      </c>
    </row>
    <row r="58" ht="30" spans="1:10">
      <c r="A58" s="469">
        <v>14</v>
      </c>
      <c r="B58" s="344" t="s">
        <v>387</v>
      </c>
      <c r="C58" s="468">
        <v>0</v>
      </c>
      <c r="D58" s="468">
        <v>0</v>
      </c>
      <c r="E58" s="468">
        <v>0</v>
      </c>
      <c r="F58" s="468">
        <v>0</v>
      </c>
      <c r="G58" s="468">
        <v>0</v>
      </c>
      <c r="H58" s="468">
        <v>0</v>
      </c>
      <c r="I58" s="468">
        <v>0</v>
      </c>
      <c r="J58" s="468">
        <v>0</v>
      </c>
    </row>
    <row r="59" spans="1:10">
      <c r="A59" s="469">
        <v>15</v>
      </c>
      <c r="B59" s="342" t="s">
        <v>324</v>
      </c>
      <c r="C59" s="468">
        <v>1</v>
      </c>
      <c r="D59" s="468">
        <v>0</v>
      </c>
      <c r="E59" s="468">
        <v>0</v>
      </c>
      <c r="F59" s="468">
        <v>0</v>
      </c>
      <c r="G59" s="468">
        <v>0</v>
      </c>
      <c r="H59" s="468">
        <v>0</v>
      </c>
      <c r="I59" s="468">
        <v>0</v>
      </c>
      <c r="J59" s="468">
        <v>0</v>
      </c>
    </row>
    <row r="60" spans="1:10">
      <c r="A60" s="469">
        <v>16</v>
      </c>
      <c r="B60" s="342" t="s">
        <v>325</v>
      </c>
      <c r="C60" s="468">
        <v>0</v>
      </c>
      <c r="D60" s="468">
        <v>0</v>
      </c>
      <c r="E60" s="468">
        <v>0</v>
      </c>
      <c r="F60" s="468">
        <v>0</v>
      </c>
      <c r="G60" s="468">
        <v>0</v>
      </c>
      <c r="H60" s="468">
        <v>0</v>
      </c>
      <c r="I60" s="468">
        <v>0</v>
      </c>
      <c r="J60" s="468">
        <v>0</v>
      </c>
    </row>
    <row r="61" spans="1:11">
      <c r="A61" s="470">
        <v>17</v>
      </c>
      <c r="B61" s="471" t="s">
        <v>326</v>
      </c>
      <c r="C61" s="468">
        <v>0</v>
      </c>
      <c r="D61" s="468">
        <v>1</v>
      </c>
      <c r="E61" s="468">
        <v>0</v>
      </c>
      <c r="F61" s="468">
        <v>0</v>
      </c>
      <c r="G61" s="468">
        <v>0</v>
      </c>
      <c r="H61" s="468">
        <v>0</v>
      </c>
      <c r="I61" s="468">
        <v>0</v>
      </c>
      <c r="J61" s="468">
        <v>0</v>
      </c>
      <c r="K61" s="18"/>
    </row>
    <row r="62" s="257" customFormat="1" ht="19.5" customHeight="1" spans="1:70">
      <c r="A62" s="472">
        <v>18</v>
      </c>
      <c r="B62" s="473" t="s">
        <v>327</v>
      </c>
      <c r="C62" s="477">
        <v>0</v>
      </c>
      <c r="D62" s="477">
        <v>0</v>
      </c>
      <c r="E62" s="477">
        <v>0</v>
      </c>
      <c r="F62" s="477">
        <v>0</v>
      </c>
      <c r="G62" s="477">
        <v>0</v>
      </c>
      <c r="H62" s="477">
        <v>0</v>
      </c>
      <c r="I62" s="477">
        <v>0</v>
      </c>
      <c r="J62" s="481">
        <v>0</v>
      </c>
      <c r="K62" s="18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</row>
    <row r="63" ht="18" customHeight="1" spans="1:70">
      <c r="A63" s="474"/>
      <c r="B63" s="475" t="s">
        <v>57</v>
      </c>
      <c r="C63" s="476">
        <f t="shared" ref="C63:J63" si="1">SUM(C45:C61)</f>
        <v>6</v>
      </c>
      <c r="D63" s="476">
        <f t="shared" si="1"/>
        <v>1</v>
      </c>
      <c r="E63" s="476">
        <f t="shared" si="1"/>
        <v>4</v>
      </c>
      <c r="F63" s="476">
        <f t="shared" si="1"/>
        <v>0</v>
      </c>
      <c r="G63" s="476">
        <f t="shared" si="1"/>
        <v>0</v>
      </c>
      <c r="H63" s="476">
        <f t="shared" si="1"/>
        <v>0</v>
      </c>
      <c r="I63" s="476">
        <f t="shared" si="1"/>
        <v>0</v>
      </c>
      <c r="J63" s="482">
        <f t="shared" si="1"/>
        <v>0</v>
      </c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  <c r="AP63" s="257"/>
      <c r="AQ63" s="257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</row>
    <row r="64" ht="15.75" spans="2:2">
      <c r="B64" s="18"/>
    </row>
    <row r="65" spans="2:8">
      <c r="B65" s="235" t="str">
        <f>RK8c!B63</f>
        <v>Mengetahui :</v>
      </c>
      <c r="G65" s="18"/>
      <c r="H65" s="235" t="s">
        <v>67</v>
      </c>
    </row>
    <row r="66" spans="2:8">
      <c r="B66" s="356" t="str">
        <f>RK8c!B64</f>
        <v>Plt. Ketua Pengadilan Tinggi Agama Padang,</v>
      </c>
      <c r="C66" s="356"/>
      <c r="D66" s="356"/>
      <c r="E66" s="356"/>
      <c r="F66" s="356"/>
      <c r="G66" s="356"/>
      <c r="H66" s="257" t="s">
        <v>69</v>
      </c>
    </row>
    <row r="67" ht="6" customHeight="1" spans="2:8">
      <c r="B67" s="356"/>
      <c r="C67" s="356"/>
      <c r="D67" s="356"/>
      <c r="E67" s="356"/>
      <c r="F67" s="356"/>
      <c r="G67" s="356"/>
      <c r="H67" s="257"/>
    </row>
    <row r="68" spans="2:8">
      <c r="B68" s="356"/>
      <c r="C68" s="356"/>
      <c r="D68" s="356"/>
      <c r="E68" s="356"/>
      <c r="F68" s="356"/>
      <c r="G68" s="356"/>
      <c r="H68" s="257"/>
    </row>
    <row r="69" spans="2:8">
      <c r="B69" s="356"/>
      <c r="C69" s="356"/>
      <c r="D69" s="356"/>
      <c r="E69" s="356"/>
      <c r="F69" s="356"/>
      <c r="G69" s="356"/>
      <c r="H69" s="257"/>
    </row>
    <row r="70" spans="2:8">
      <c r="B70" s="356" t="str">
        <f>RK8c!B68</f>
        <v>Drs. Bahrul Amzah, M.H.</v>
      </c>
      <c r="C70" s="356"/>
      <c r="D70" s="356"/>
      <c r="E70" s="356"/>
      <c r="F70" s="356"/>
      <c r="G70" s="356"/>
      <c r="H70" s="257" t="s">
        <v>71</v>
      </c>
    </row>
    <row r="71" spans="2:8">
      <c r="B71" s="356" t="str">
        <f>RK8c!B69</f>
        <v>NIP. 195810201989031003</v>
      </c>
      <c r="C71" s="356"/>
      <c r="D71" s="356"/>
      <c r="E71" s="356"/>
      <c r="F71" s="356"/>
      <c r="G71" s="356"/>
      <c r="H71" s="257" t="s">
        <v>73</v>
      </c>
    </row>
    <row r="72" ht="15.75" spans="1:10">
      <c r="A72" s="20" t="s">
        <v>376</v>
      </c>
      <c r="B72" s="20"/>
      <c r="C72" s="20"/>
      <c r="D72" s="20"/>
      <c r="E72" s="20"/>
      <c r="F72" s="20"/>
      <c r="G72" s="20"/>
      <c r="H72" s="20"/>
      <c r="I72" s="20"/>
      <c r="J72" s="20"/>
    </row>
    <row r="73" ht="15.75" spans="1:10">
      <c r="A73" s="20" t="s">
        <v>377</v>
      </c>
      <c r="B73" s="20"/>
      <c r="C73" s="20"/>
      <c r="D73" s="20"/>
      <c r="E73" s="20"/>
      <c r="F73" s="20"/>
      <c r="G73" s="20"/>
      <c r="H73" s="20"/>
      <c r="I73" s="20"/>
      <c r="J73" s="20"/>
    </row>
    <row r="74" ht="15.75" spans="1:10">
      <c r="A74" s="20" t="s">
        <v>357</v>
      </c>
      <c r="B74" s="20"/>
      <c r="C74" s="20"/>
      <c r="D74" s="20"/>
      <c r="E74" s="20"/>
      <c r="F74" s="20"/>
      <c r="G74" s="20"/>
      <c r="H74" s="20"/>
      <c r="I74" s="20"/>
      <c r="J74" s="20"/>
    </row>
    <row r="75" ht="15.75" spans="1:10">
      <c r="A75" s="20" t="str">
        <f>RK8c!A72</f>
        <v>BULAN MARET TAHUN 2023</v>
      </c>
      <c r="B75" s="20"/>
      <c r="C75" s="20"/>
      <c r="D75" s="20"/>
      <c r="E75" s="20"/>
      <c r="F75" s="20"/>
      <c r="G75" s="20"/>
      <c r="H75" s="20"/>
      <c r="I75" s="20"/>
      <c r="J75" s="20"/>
    </row>
    <row r="76" s="458" customFormat="1" ht="15.75" spans="1:70">
      <c r="A76" s="459"/>
      <c r="B76" s="459"/>
      <c r="C76" s="459"/>
      <c r="D76" s="459"/>
      <c r="E76" s="459"/>
      <c r="F76" s="459"/>
      <c r="G76" s="459"/>
      <c r="H76" s="459"/>
      <c r="I76" s="235"/>
      <c r="J76" s="291" t="s">
        <v>378</v>
      </c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</row>
    <row r="77" s="458" customFormat="1" ht="15.75" spans="1:10">
      <c r="A77" s="460" t="s">
        <v>181</v>
      </c>
      <c r="B77" s="461" t="s">
        <v>379</v>
      </c>
      <c r="C77" s="461" t="s">
        <v>380</v>
      </c>
      <c r="D77" s="461"/>
      <c r="E77" s="461" t="s">
        <v>381</v>
      </c>
      <c r="F77" s="461"/>
      <c r="G77" s="461" t="s">
        <v>382</v>
      </c>
      <c r="H77" s="461"/>
      <c r="I77" s="461" t="s">
        <v>383</v>
      </c>
      <c r="J77" s="478"/>
    </row>
    <row r="78" s="458" customFormat="1" ht="15.75" spans="1:10">
      <c r="A78" s="462"/>
      <c r="B78" s="463"/>
      <c r="C78" s="463" t="s">
        <v>384</v>
      </c>
      <c r="D78" s="463" t="s">
        <v>385</v>
      </c>
      <c r="E78" s="463" t="s">
        <v>384</v>
      </c>
      <c r="F78" s="463" t="s">
        <v>385</v>
      </c>
      <c r="G78" s="463" t="s">
        <v>384</v>
      </c>
      <c r="H78" s="463" t="s">
        <v>385</v>
      </c>
      <c r="I78" s="463" t="s">
        <v>384</v>
      </c>
      <c r="J78" s="479" t="s">
        <v>386</v>
      </c>
    </row>
    <row r="79" ht="16.5" spans="1:70">
      <c r="A79" s="464">
        <v>1</v>
      </c>
      <c r="B79" s="465">
        <v>2</v>
      </c>
      <c r="C79" s="465">
        <v>3</v>
      </c>
      <c r="D79" s="465">
        <v>4</v>
      </c>
      <c r="E79" s="465">
        <v>5</v>
      </c>
      <c r="F79" s="465">
        <v>6</v>
      </c>
      <c r="G79" s="465">
        <v>7</v>
      </c>
      <c r="H79" s="465">
        <v>8</v>
      </c>
      <c r="I79" s="465">
        <v>9</v>
      </c>
      <c r="J79" s="480">
        <v>10</v>
      </c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  <c r="Z79" s="458"/>
      <c r="AA79" s="458"/>
      <c r="AB79" s="458"/>
      <c r="AC79" s="458"/>
      <c r="AD79" s="458"/>
      <c r="AE79" s="458"/>
      <c r="AF79" s="458"/>
      <c r="AG79" s="458"/>
      <c r="AH79" s="458"/>
      <c r="AI79" s="458"/>
      <c r="AJ79" s="458"/>
      <c r="AK79" s="458"/>
      <c r="AL79" s="458"/>
      <c r="AM79" s="458"/>
      <c r="AN79" s="458"/>
      <c r="AO79" s="458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  <c r="BM79" s="458"/>
      <c r="BN79" s="458"/>
      <c r="BO79" s="458"/>
      <c r="BP79" s="458"/>
      <c r="BQ79" s="458"/>
      <c r="BR79" s="458"/>
    </row>
    <row r="80" ht="15.75" spans="1:10">
      <c r="A80" s="466">
        <v>1</v>
      </c>
      <c r="B80" s="467" t="s">
        <v>310</v>
      </c>
      <c r="C80" s="468">
        <v>1</v>
      </c>
      <c r="D80" s="468">
        <v>2</v>
      </c>
      <c r="E80" s="468">
        <v>0</v>
      </c>
      <c r="F80" s="468">
        <v>0</v>
      </c>
      <c r="G80" s="468">
        <v>0</v>
      </c>
      <c r="H80" s="468">
        <v>0</v>
      </c>
      <c r="I80" s="468">
        <v>0</v>
      </c>
      <c r="J80" s="468">
        <v>0</v>
      </c>
    </row>
    <row r="81" spans="1:10">
      <c r="A81" s="469">
        <v>2</v>
      </c>
      <c r="B81" s="342" t="s">
        <v>311</v>
      </c>
      <c r="C81" s="468">
        <v>1</v>
      </c>
      <c r="D81" s="468">
        <v>0</v>
      </c>
      <c r="E81" s="468">
        <v>0</v>
      </c>
      <c r="F81" s="468">
        <v>0</v>
      </c>
      <c r="G81" s="468">
        <v>0</v>
      </c>
      <c r="H81" s="468">
        <v>0</v>
      </c>
      <c r="I81" s="468">
        <v>0</v>
      </c>
      <c r="J81" s="468">
        <v>0</v>
      </c>
    </row>
    <row r="82" spans="1:10">
      <c r="A82" s="469">
        <v>3</v>
      </c>
      <c r="B82" s="342" t="s">
        <v>312</v>
      </c>
      <c r="C82" s="468">
        <v>0</v>
      </c>
      <c r="D82" s="468">
        <v>0</v>
      </c>
      <c r="E82" s="468">
        <v>0</v>
      </c>
      <c r="F82" s="468">
        <v>0</v>
      </c>
      <c r="G82" s="468">
        <v>0</v>
      </c>
      <c r="H82" s="468">
        <v>0</v>
      </c>
      <c r="I82" s="468">
        <v>0</v>
      </c>
      <c r="J82" s="468">
        <v>0</v>
      </c>
    </row>
    <row r="83" spans="1:10">
      <c r="A83" s="469">
        <v>4</v>
      </c>
      <c r="B83" s="342" t="s">
        <v>313</v>
      </c>
      <c r="C83" s="468">
        <v>0</v>
      </c>
      <c r="D83" s="468">
        <v>0</v>
      </c>
      <c r="E83" s="468">
        <v>0</v>
      </c>
      <c r="F83" s="468">
        <v>0</v>
      </c>
      <c r="G83" s="468">
        <v>0</v>
      </c>
      <c r="H83" s="468">
        <v>0</v>
      </c>
      <c r="I83" s="468">
        <v>0</v>
      </c>
      <c r="J83" s="468">
        <v>0</v>
      </c>
    </row>
    <row r="84" spans="1:10">
      <c r="A84" s="469">
        <v>5</v>
      </c>
      <c r="B84" s="342" t="s">
        <v>314</v>
      </c>
      <c r="C84" s="468">
        <v>0</v>
      </c>
      <c r="D84" s="468">
        <v>0</v>
      </c>
      <c r="E84" s="468">
        <v>0</v>
      </c>
      <c r="F84" s="468">
        <v>0</v>
      </c>
      <c r="G84" s="468">
        <v>0</v>
      </c>
      <c r="H84" s="468">
        <v>0</v>
      </c>
      <c r="I84" s="468">
        <v>0</v>
      </c>
      <c r="J84" s="468">
        <v>0</v>
      </c>
    </row>
    <row r="85" spans="1:10">
      <c r="A85" s="469">
        <v>6</v>
      </c>
      <c r="B85" s="342" t="s">
        <v>315</v>
      </c>
      <c r="C85" s="468">
        <v>1</v>
      </c>
      <c r="D85" s="468">
        <v>0</v>
      </c>
      <c r="E85" s="468">
        <v>0</v>
      </c>
      <c r="F85" s="468">
        <v>0</v>
      </c>
      <c r="G85" s="468">
        <v>0</v>
      </c>
      <c r="H85" s="468">
        <v>0</v>
      </c>
      <c r="I85" s="468">
        <v>0</v>
      </c>
      <c r="J85" s="468">
        <v>0</v>
      </c>
    </row>
    <row r="86" spans="1:10">
      <c r="A86" s="469">
        <v>7</v>
      </c>
      <c r="B86" s="342" t="s">
        <v>316</v>
      </c>
      <c r="C86" s="468">
        <v>0</v>
      </c>
      <c r="D86" s="468">
        <v>0</v>
      </c>
      <c r="E86" s="468">
        <v>0</v>
      </c>
      <c r="F86" s="468">
        <v>0</v>
      </c>
      <c r="G86" s="468">
        <v>0</v>
      </c>
      <c r="H86" s="468">
        <v>0</v>
      </c>
      <c r="I86" s="468">
        <v>0</v>
      </c>
      <c r="J86" s="468">
        <v>0</v>
      </c>
    </row>
    <row r="87" spans="1:10">
      <c r="A87" s="469">
        <v>8</v>
      </c>
      <c r="B87" s="342" t="s">
        <v>317</v>
      </c>
      <c r="C87" s="468">
        <v>0</v>
      </c>
      <c r="D87" s="468">
        <v>1</v>
      </c>
      <c r="E87" s="468">
        <v>0</v>
      </c>
      <c r="F87" s="468">
        <v>0</v>
      </c>
      <c r="G87" s="468">
        <v>0</v>
      </c>
      <c r="H87" s="468">
        <v>0</v>
      </c>
      <c r="I87" s="468">
        <v>1</v>
      </c>
      <c r="J87" s="468">
        <v>0</v>
      </c>
    </row>
    <row r="88" spans="1:10">
      <c r="A88" s="469">
        <v>9</v>
      </c>
      <c r="B88" s="342" t="s">
        <v>318</v>
      </c>
      <c r="C88" s="468">
        <v>0</v>
      </c>
      <c r="D88" s="468">
        <v>0</v>
      </c>
      <c r="E88" s="468">
        <v>0</v>
      </c>
      <c r="F88" s="468">
        <v>0</v>
      </c>
      <c r="G88" s="468">
        <v>0</v>
      </c>
      <c r="H88" s="468">
        <v>0</v>
      </c>
      <c r="I88" s="468">
        <v>0</v>
      </c>
      <c r="J88" s="468">
        <v>0</v>
      </c>
    </row>
    <row r="89" spans="1:10">
      <c r="A89" s="469">
        <v>10</v>
      </c>
      <c r="B89" s="342" t="s">
        <v>319</v>
      </c>
      <c r="C89" s="468">
        <v>0</v>
      </c>
      <c r="D89" s="468">
        <v>0</v>
      </c>
      <c r="E89" s="468">
        <v>0</v>
      </c>
      <c r="F89" s="468">
        <v>0</v>
      </c>
      <c r="G89" s="468">
        <v>0</v>
      </c>
      <c r="H89" s="468">
        <v>0</v>
      </c>
      <c r="I89" s="468">
        <v>0</v>
      </c>
      <c r="J89" s="468">
        <v>0</v>
      </c>
    </row>
    <row r="90" spans="1:10">
      <c r="A90" s="469">
        <v>11</v>
      </c>
      <c r="B90" s="342" t="s">
        <v>320</v>
      </c>
      <c r="C90" s="468">
        <v>1</v>
      </c>
      <c r="D90" s="468">
        <v>0</v>
      </c>
      <c r="E90" s="468">
        <v>0</v>
      </c>
      <c r="F90" s="468">
        <v>0</v>
      </c>
      <c r="G90" s="468">
        <v>0</v>
      </c>
      <c r="H90" s="468">
        <v>0</v>
      </c>
      <c r="I90" s="468">
        <v>0</v>
      </c>
      <c r="J90" s="468">
        <v>0</v>
      </c>
    </row>
    <row r="91" spans="1:10">
      <c r="A91" s="469">
        <v>12</v>
      </c>
      <c r="B91" s="342" t="s">
        <v>321</v>
      </c>
      <c r="C91" s="468">
        <v>0</v>
      </c>
      <c r="D91" s="468">
        <v>0</v>
      </c>
      <c r="E91" s="468">
        <v>0</v>
      </c>
      <c r="F91" s="468">
        <v>0</v>
      </c>
      <c r="G91" s="468">
        <v>0</v>
      </c>
      <c r="H91" s="468">
        <v>0</v>
      </c>
      <c r="I91" s="468">
        <v>0</v>
      </c>
      <c r="J91" s="468">
        <v>0</v>
      </c>
    </row>
    <row r="92" spans="1:10">
      <c r="A92" s="469">
        <v>13</v>
      </c>
      <c r="B92" s="342" t="s">
        <v>322</v>
      </c>
      <c r="C92" s="468">
        <v>1</v>
      </c>
      <c r="D92" s="468">
        <v>0</v>
      </c>
      <c r="E92" s="468">
        <v>0</v>
      </c>
      <c r="F92" s="468">
        <v>0</v>
      </c>
      <c r="G92" s="468">
        <v>0</v>
      </c>
      <c r="H92" s="468">
        <v>0</v>
      </c>
      <c r="I92" s="468">
        <v>0</v>
      </c>
      <c r="J92" s="468">
        <v>0</v>
      </c>
    </row>
    <row r="93" ht="30" spans="1:10">
      <c r="A93" s="469">
        <v>14</v>
      </c>
      <c r="B93" s="344" t="s">
        <v>387</v>
      </c>
      <c r="C93" s="468">
        <v>0</v>
      </c>
      <c r="D93" s="468">
        <v>0</v>
      </c>
      <c r="E93" s="468">
        <v>0</v>
      </c>
      <c r="F93" s="468">
        <v>0</v>
      </c>
      <c r="G93" s="468">
        <v>0</v>
      </c>
      <c r="H93" s="468">
        <v>0</v>
      </c>
      <c r="I93" s="468">
        <v>0</v>
      </c>
      <c r="J93" s="468">
        <v>0</v>
      </c>
    </row>
    <row r="94" spans="1:10">
      <c r="A94" s="469">
        <v>15</v>
      </c>
      <c r="B94" s="342" t="s">
        <v>324</v>
      </c>
      <c r="C94" s="468">
        <v>0</v>
      </c>
      <c r="D94" s="468">
        <v>0</v>
      </c>
      <c r="E94" s="468">
        <v>0</v>
      </c>
      <c r="F94" s="468">
        <v>0</v>
      </c>
      <c r="G94" s="468">
        <v>0</v>
      </c>
      <c r="H94" s="468">
        <v>0</v>
      </c>
      <c r="I94" s="468">
        <v>0</v>
      </c>
      <c r="J94" s="468">
        <v>0</v>
      </c>
    </row>
    <row r="95" spans="1:10">
      <c r="A95" s="469">
        <v>16</v>
      </c>
      <c r="B95" s="342" t="s">
        <v>325</v>
      </c>
      <c r="C95" s="468">
        <v>0</v>
      </c>
      <c r="D95" s="468">
        <v>0</v>
      </c>
      <c r="E95" s="468">
        <v>0</v>
      </c>
      <c r="F95" s="468">
        <v>0</v>
      </c>
      <c r="G95" s="468">
        <v>0</v>
      </c>
      <c r="H95" s="468">
        <v>0</v>
      </c>
      <c r="I95" s="468">
        <v>0</v>
      </c>
      <c r="J95" s="468">
        <v>0</v>
      </c>
    </row>
    <row r="96" spans="1:11">
      <c r="A96" s="470">
        <v>17</v>
      </c>
      <c r="B96" s="471" t="s">
        <v>326</v>
      </c>
      <c r="C96" s="468">
        <v>1</v>
      </c>
      <c r="D96" s="468">
        <v>2</v>
      </c>
      <c r="E96" s="468">
        <v>0</v>
      </c>
      <c r="F96" s="468">
        <v>0</v>
      </c>
      <c r="G96" s="468">
        <v>0</v>
      </c>
      <c r="H96" s="468">
        <v>0</v>
      </c>
      <c r="I96" s="468">
        <v>1</v>
      </c>
      <c r="J96" s="468">
        <v>0</v>
      </c>
      <c r="K96" s="18"/>
    </row>
    <row r="97" s="257" customFormat="1" ht="19.5" customHeight="1" spans="1:70">
      <c r="A97" s="472">
        <v>18</v>
      </c>
      <c r="B97" s="473" t="s">
        <v>327</v>
      </c>
      <c r="C97" s="468">
        <v>0</v>
      </c>
      <c r="D97" s="468">
        <v>0</v>
      </c>
      <c r="E97" s="477">
        <v>0</v>
      </c>
      <c r="F97" s="477">
        <v>0</v>
      </c>
      <c r="G97" s="477">
        <v>0</v>
      </c>
      <c r="H97" s="477">
        <v>0</v>
      </c>
      <c r="I97" s="477">
        <v>0</v>
      </c>
      <c r="J97" s="481">
        <v>0</v>
      </c>
      <c r="K97" s="18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</row>
    <row r="98" ht="18" customHeight="1" spans="1:70">
      <c r="A98" s="474"/>
      <c r="B98" s="475" t="s">
        <v>57</v>
      </c>
      <c r="C98" s="476">
        <f t="shared" ref="C98:J98" si="2">SUM(C80:C97)</f>
        <v>6</v>
      </c>
      <c r="D98" s="476">
        <f t="shared" si="2"/>
        <v>5</v>
      </c>
      <c r="E98" s="476">
        <f t="shared" si="2"/>
        <v>0</v>
      </c>
      <c r="F98" s="476">
        <f t="shared" si="2"/>
        <v>0</v>
      </c>
      <c r="G98" s="476">
        <f t="shared" si="2"/>
        <v>0</v>
      </c>
      <c r="H98" s="476">
        <f t="shared" si="2"/>
        <v>0</v>
      </c>
      <c r="I98" s="476">
        <f t="shared" si="2"/>
        <v>2</v>
      </c>
      <c r="J98" s="476">
        <f t="shared" si="2"/>
        <v>0</v>
      </c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I98" s="257"/>
      <c r="BJ98" s="257"/>
      <c r="BK98" s="257"/>
      <c r="BL98" s="257"/>
      <c r="BM98" s="257"/>
      <c r="BN98" s="257"/>
      <c r="BO98" s="257"/>
      <c r="BP98" s="257"/>
      <c r="BQ98" s="257"/>
      <c r="BR98" s="257"/>
    </row>
    <row r="99" ht="15.75" spans="2:2">
      <c r="B99" s="18"/>
    </row>
    <row r="100" spans="2:7">
      <c r="B100" s="235" t="str">
        <f>B65</f>
        <v>Mengetahui :</v>
      </c>
      <c r="G100" s="18" t="str">
        <f>RK8c!F97</f>
        <v>Padang, 6 April 2023</v>
      </c>
    </row>
    <row r="101" spans="2:7">
      <c r="B101" s="356" t="str">
        <f>RK8c!B98</f>
        <v>Ketua Pengadilan Tinggi Agama Padang,</v>
      </c>
      <c r="C101" s="356"/>
      <c r="D101" s="356"/>
      <c r="E101" s="356"/>
      <c r="F101" s="356"/>
      <c r="G101" s="483" t="str">
        <f>RK8c!F98</f>
        <v>Panitera Pengadilan Tinggi Agama Padang,</v>
      </c>
    </row>
    <row r="102" ht="6" customHeight="1" spans="2:7">
      <c r="B102" s="356"/>
      <c r="C102" s="356"/>
      <c r="D102" s="356"/>
      <c r="E102" s="356"/>
      <c r="F102" s="356"/>
      <c r="G102" s="356"/>
    </row>
    <row r="103" spans="2:7">
      <c r="B103" s="356"/>
      <c r="C103" s="356"/>
      <c r="D103" s="356"/>
      <c r="E103" s="356"/>
      <c r="F103" s="356"/>
      <c r="G103" s="356"/>
    </row>
    <row r="104" spans="2:7">
      <c r="B104" s="356"/>
      <c r="C104" s="356"/>
      <c r="D104" s="356"/>
      <c r="E104" s="356"/>
      <c r="F104" s="356"/>
      <c r="G104" s="356"/>
    </row>
    <row r="105" spans="2:7">
      <c r="B105" s="356" t="str">
        <f>RK8c!B102</f>
        <v>Dr. Drs. H. PELMIZAR, M.H.I.</v>
      </c>
      <c r="C105" s="356"/>
      <c r="D105" s="356"/>
      <c r="E105" s="356"/>
      <c r="F105" s="356"/>
      <c r="G105" s="356" t="str">
        <f>RK8c!F102</f>
        <v>Drs. SYAFRUDDIN</v>
      </c>
    </row>
    <row r="106" spans="2:7">
      <c r="B106" s="356" t="str">
        <f>RK8c!B103</f>
        <v>NIP. 19561112 198103 1 009</v>
      </c>
      <c r="C106" s="356"/>
      <c r="D106" s="356"/>
      <c r="E106" s="356"/>
      <c r="F106" s="356"/>
      <c r="G106" s="356" t="str">
        <f>RK8c!F103</f>
        <v>NIP. 196210141994031001</v>
      </c>
    </row>
    <row r="107" ht="15.75" spans="1:10">
      <c r="A107" s="20" t="s">
        <v>376</v>
      </c>
      <c r="B107" s="20"/>
      <c r="C107" s="20"/>
      <c r="D107" s="20"/>
      <c r="E107" s="20"/>
      <c r="F107" s="20"/>
      <c r="G107" s="20"/>
      <c r="H107" s="20"/>
      <c r="I107" s="20"/>
      <c r="J107" s="20"/>
    </row>
    <row r="108" ht="15.75" spans="1:10">
      <c r="A108" s="20" t="s">
        <v>377</v>
      </c>
      <c r="B108" s="20"/>
      <c r="C108" s="20"/>
      <c r="D108" s="20"/>
      <c r="E108" s="20"/>
      <c r="F108" s="20"/>
      <c r="G108" s="20"/>
      <c r="H108" s="20"/>
      <c r="I108" s="20"/>
      <c r="J108" s="20"/>
    </row>
    <row r="109" ht="15.75" spans="1:10">
      <c r="A109" s="20" t="s">
        <v>357</v>
      </c>
      <c r="B109" s="20"/>
      <c r="C109" s="20"/>
      <c r="D109" s="20"/>
      <c r="E109" s="20"/>
      <c r="F109" s="20"/>
      <c r="G109" s="20"/>
      <c r="H109" s="20"/>
      <c r="I109" s="20"/>
      <c r="J109" s="20"/>
    </row>
    <row r="110" ht="15.75" spans="1:10">
      <c r="A110" s="20" t="str">
        <f>RK8c!A106</f>
        <v>BULAN APRIL TAHUN 2023</v>
      </c>
      <c r="B110" s="20"/>
      <c r="C110" s="20"/>
      <c r="D110" s="20"/>
      <c r="E110" s="20"/>
      <c r="F110" s="20"/>
      <c r="G110" s="20"/>
      <c r="H110" s="20"/>
      <c r="I110" s="20"/>
      <c r="J110" s="20"/>
    </row>
    <row r="111" s="458" customFormat="1" ht="15.75" spans="1:70">
      <c r="A111" s="459"/>
      <c r="B111" s="459"/>
      <c r="C111" s="459"/>
      <c r="D111" s="459"/>
      <c r="E111" s="459"/>
      <c r="F111" s="459"/>
      <c r="G111" s="459"/>
      <c r="H111" s="459"/>
      <c r="I111" s="235"/>
      <c r="J111" s="291" t="s">
        <v>378</v>
      </c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</row>
    <row r="112" s="458" customFormat="1" ht="15.75" spans="1:10">
      <c r="A112" s="460" t="s">
        <v>181</v>
      </c>
      <c r="B112" s="461" t="s">
        <v>379</v>
      </c>
      <c r="C112" s="461" t="s">
        <v>380</v>
      </c>
      <c r="D112" s="461"/>
      <c r="E112" s="461" t="s">
        <v>381</v>
      </c>
      <c r="F112" s="461"/>
      <c r="G112" s="461" t="s">
        <v>382</v>
      </c>
      <c r="H112" s="461"/>
      <c r="I112" s="461" t="s">
        <v>383</v>
      </c>
      <c r="J112" s="478"/>
    </row>
    <row r="113" s="458" customFormat="1" ht="15.75" spans="1:10">
      <c r="A113" s="462"/>
      <c r="B113" s="463"/>
      <c r="C113" s="463" t="s">
        <v>384</v>
      </c>
      <c r="D113" s="463" t="s">
        <v>385</v>
      </c>
      <c r="E113" s="463" t="s">
        <v>384</v>
      </c>
      <c r="F113" s="463" t="s">
        <v>385</v>
      </c>
      <c r="G113" s="463" t="s">
        <v>384</v>
      </c>
      <c r="H113" s="463" t="s">
        <v>385</v>
      </c>
      <c r="I113" s="463" t="s">
        <v>384</v>
      </c>
      <c r="J113" s="479" t="s">
        <v>386</v>
      </c>
    </row>
    <row r="114" ht="16.5" spans="1:70">
      <c r="A114" s="464">
        <v>1</v>
      </c>
      <c r="B114" s="465">
        <v>2</v>
      </c>
      <c r="C114" s="465">
        <v>3</v>
      </c>
      <c r="D114" s="465">
        <v>4</v>
      </c>
      <c r="E114" s="465">
        <v>5</v>
      </c>
      <c r="F114" s="465">
        <v>6</v>
      </c>
      <c r="G114" s="465">
        <v>7</v>
      </c>
      <c r="H114" s="465">
        <v>8</v>
      </c>
      <c r="I114" s="465">
        <v>9</v>
      </c>
      <c r="J114" s="480">
        <v>10</v>
      </c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  <c r="Y114" s="458"/>
      <c r="Z114" s="458"/>
      <c r="AA114" s="458"/>
      <c r="AB114" s="458"/>
      <c r="AC114" s="458"/>
      <c r="AD114" s="458"/>
      <c r="AE114" s="458"/>
      <c r="AF114" s="458"/>
      <c r="AG114" s="458"/>
      <c r="AH114" s="458"/>
      <c r="AI114" s="458"/>
      <c r="AJ114" s="458"/>
      <c r="AK114" s="458"/>
      <c r="AL114" s="458"/>
      <c r="AM114" s="458"/>
      <c r="AN114" s="458"/>
      <c r="AO114" s="458"/>
      <c r="AP114" s="458"/>
      <c r="AQ114" s="458"/>
      <c r="AR114" s="458"/>
      <c r="AS114" s="458"/>
      <c r="AT114" s="458"/>
      <c r="AU114" s="458"/>
      <c r="AV114" s="458"/>
      <c r="AW114" s="458"/>
      <c r="AX114" s="458"/>
      <c r="AY114" s="458"/>
      <c r="AZ114" s="458"/>
      <c r="BA114" s="458"/>
      <c r="BB114" s="458"/>
      <c r="BC114" s="458"/>
      <c r="BD114" s="458"/>
      <c r="BE114" s="458"/>
      <c r="BF114" s="458"/>
      <c r="BG114" s="458"/>
      <c r="BH114" s="458"/>
      <c r="BI114" s="458"/>
      <c r="BJ114" s="458"/>
      <c r="BK114" s="458"/>
      <c r="BL114" s="458"/>
      <c r="BM114" s="458"/>
      <c r="BN114" s="458"/>
      <c r="BO114" s="458"/>
      <c r="BP114" s="458"/>
      <c r="BQ114" s="458"/>
      <c r="BR114" s="458"/>
    </row>
    <row r="115" ht="15.75" spans="1:10">
      <c r="A115" s="466">
        <v>1</v>
      </c>
      <c r="B115" s="467" t="s">
        <v>310</v>
      </c>
      <c r="C115" s="484">
        <v>4</v>
      </c>
      <c r="D115" s="468">
        <v>0</v>
      </c>
      <c r="E115" s="468">
        <v>1</v>
      </c>
      <c r="F115" s="468">
        <v>0</v>
      </c>
      <c r="G115" s="468">
        <v>0</v>
      </c>
      <c r="H115" s="468">
        <v>0</v>
      </c>
      <c r="I115" s="468">
        <v>0</v>
      </c>
      <c r="J115" s="468">
        <v>0</v>
      </c>
    </row>
    <row r="116" spans="1:10">
      <c r="A116" s="469">
        <v>2</v>
      </c>
      <c r="B116" s="342" t="s">
        <v>311</v>
      </c>
      <c r="C116" s="484">
        <v>0</v>
      </c>
      <c r="D116" s="468">
        <v>0</v>
      </c>
      <c r="E116" s="468">
        <v>0</v>
      </c>
      <c r="F116" s="468">
        <v>0</v>
      </c>
      <c r="G116" s="468">
        <v>0</v>
      </c>
      <c r="H116" s="468">
        <v>0</v>
      </c>
      <c r="I116" s="468">
        <v>1</v>
      </c>
      <c r="J116" s="468">
        <v>0</v>
      </c>
    </row>
    <row r="117" spans="1:10">
      <c r="A117" s="469">
        <v>3</v>
      </c>
      <c r="B117" s="342" t="s">
        <v>312</v>
      </c>
      <c r="C117" s="484">
        <v>1</v>
      </c>
      <c r="D117" s="468">
        <v>0</v>
      </c>
      <c r="E117" s="468">
        <v>1</v>
      </c>
      <c r="F117" s="468">
        <v>0</v>
      </c>
      <c r="G117" s="468">
        <v>0</v>
      </c>
      <c r="H117" s="468">
        <v>0</v>
      </c>
      <c r="I117" s="468">
        <v>0</v>
      </c>
      <c r="J117" s="468">
        <v>0</v>
      </c>
    </row>
    <row r="118" spans="1:10">
      <c r="A118" s="469">
        <v>4</v>
      </c>
      <c r="B118" s="342" t="s">
        <v>313</v>
      </c>
      <c r="C118" s="484">
        <v>0</v>
      </c>
      <c r="D118" s="468">
        <v>0</v>
      </c>
      <c r="E118" s="468">
        <v>0</v>
      </c>
      <c r="F118" s="468">
        <v>0</v>
      </c>
      <c r="G118" s="468">
        <v>0</v>
      </c>
      <c r="H118" s="468">
        <v>0</v>
      </c>
      <c r="I118" s="468">
        <v>0</v>
      </c>
      <c r="J118" s="468">
        <v>0</v>
      </c>
    </row>
    <row r="119" spans="1:10">
      <c r="A119" s="469">
        <v>5</v>
      </c>
      <c r="B119" s="342" t="s">
        <v>314</v>
      </c>
      <c r="C119" s="484">
        <v>0</v>
      </c>
      <c r="D119" s="468">
        <v>0</v>
      </c>
      <c r="E119" s="468">
        <v>0</v>
      </c>
      <c r="F119" s="468">
        <v>0</v>
      </c>
      <c r="G119" s="468">
        <v>0</v>
      </c>
      <c r="H119" s="468">
        <v>0</v>
      </c>
      <c r="I119" s="468">
        <v>0</v>
      </c>
      <c r="J119" s="468">
        <v>0</v>
      </c>
    </row>
    <row r="120" spans="1:10">
      <c r="A120" s="469">
        <v>6</v>
      </c>
      <c r="B120" s="342" t="s">
        <v>315</v>
      </c>
      <c r="C120" s="484">
        <v>0</v>
      </c>
      <c r="D120" s="468">
        <v>0</v>
      </c>
      <c r="E120" s="468">
        <v>0</v>
      </c>
      <c r="F120" s="468">
        <v>0</v>
      </c>
      <c r="G120" s="468">
        <v>0</v>
      </c>
      <c r="H120" s="468">
        <v>0</v>
      </c>
      <c r="I120" s="468">
        <v>0</v>
      </c>
      <c r="J120" s="468">
        <v>0</v>
      </c>
    </row>
    <row r="121" spans="1:10">
      <c r="A121" s="469">
        <v>7</v>
      </c>
      <c r="B121" s="342" t="s">
        <v>316</v>
      </c>
      <c r="C121" s="484">
        <v>0</v>
      </c>
      <c r="D121" s="468">
        <v>0</v>
      </c>
      <c r="E121" s="468">
        <v>0</v>
      </c>
      <c r="F121" s="468">
        <v>0</v>
      </c>
      <c r="G121" s="468">
        <v>0</v>
      </c>
      <c r="H121" s="468">
        <v>0</v>
      </c>
      <c r="I121" s="468">
        <v>0</v>
      </c>
      <c r="J121" s="468">
        <v>0</v>
      </c>
    </row>
    <row r="122" spans="1:10">
      <c r="A122" s="469">
        <v>8</v>
      </c>
      <c r="B122" s="342" t="s">
        <v>317</v>
      </c>
      <c r="C122" s="484">
        <v>0</v>
      </c>
      <c r="D122" s="468">
        <v>0</v>
      </c>
      <c r="E122" s="468">
        <v>0</v>
      </c>
      <c r="F122" s="468">
        <v>0</v>
      </c>
      <c r="G122" s="468">
        <v>0</v>
      </c>
      <c r="H122" s="468">
        <v>0</v>
      </c>
      <c r="I122" s="468">
        <v>0</v>
      </c>
      <c r="J122" s="468">
        <v>0</v>
      </c>
    </row>
    <row r="123" spans="1:10">
      <c r="A123" s="469">
        <v>9</v>
      </c>
      <c r="B123" s="342" t="s">
        <v>318</v>
      </c>
      <c r="C123" s="484">
        <v>0</v>
      </c>
      <c r="D123" s="468">
        <v>0</v>
      </c>
      <c r="E123" s="468">
        <v>0</v>
      </c>
      <c r="F123" s="468">
        <v>0</v>
      </c>
      <c r="G123" s="468">
        <v>0</v>
      </c>
      <c r="H123" s="468">
        <v>0</v>
      </c>
      <c r="I123" s="468">
        <v>0</v>
      </c>
      <c r="J123" s="468">
        <v>0</v>
      </c>
    </row>
    <row r="124" spans="1:10">
      <c r="A124" s="469">
        <v>10</v>
      </c>
      <c r="B124" s="342" t="s">
        <v>319</v>
      </c>
      <c r="C124" s="484">
        <v>0</v>
      </c>
      <c r="D124" s="468">
        <v>0</v>
      </c>
      <c r="E124" s="468">
        <v>0</v>
      </c>
      <c r="F124" s="468">
        <v>0</v>
      </c>
      <c r="G124" s="468">
        <v>0</v>
      </c>
      <c r="H124" s="468">
        <v>0</v>
      </c>
      <c r="I124" s="468">
        <v>0</v>
      </c>
      <c r="J124" s="468">
        <v>0</v>
      </c>
    </row>
    <row r="125" spans="1:10">
      <c r="A125" s="469">
        <v>11</v>
      </c>
      <c r="B125" s="342" t="s">
        <v>320</v>
      </c>
      <c r="C125" s="484">
        <v>2</v>
      </c>
      <c r="D125" s="468">
        <v>1</v>
      </c>
      <c r="E125" s="468">
        <v>0</v>
      </c>
      <c r="F125" s="468">
        <v>0</v>
      </c>
      <c r="G125" s="468">
        <v>0</v>
      </c>
      <c r="H125" s="468">
        <v>0</v>
      </c>
      <c r="I125" s="468">
        <v>0</v>
      </c>
      <c r="J125" s="468">
        <v>0</v>
      </c>
    </row>
    <row r="126" spans="1:10">
      <c r="A126" s="469">
        <v>12</v>
      </c>
      <c r="B126" s="342" t="s">
        <v>321</v>
      </c>
      <c r="C126" s="484">
        <v>0</v>
      </c>
      <c r="D126" s="468">
        <v>0</v>
      </c>
      <c r="E126" s="468">
        <v>0</v>
      </c>
      <c r="F126" s="468">
        <v>0</v>
      </c>
      <c r="G126" s="468">
        <v>0</v>
      </c>
      <c r="H126" s="468">
        <v>0</v>
      </c>
      <c r="I126" s="468">
        <v>0</v>
      </c>
      <c r="J126" s="468">
        <v>0</v>
      </c>
    </row>
    <row r="127" spans="1:10">
      <c r="A127" s="469">
        <v>13</v>
      </c>
      <c r="B127" s="342" t="s">
        <v>322</v>
      </c>
      <c r="C127" s="484">
        <v>0</v>
      </c>
      <c r="D127" s="468">
        <v>3</v>
      </c>
      <c r="E127" s="468">
        <v>0</v>
      </c>
      <c r="F127" s="468">
        <v>0</v>
      </c>
      <c r="G127" s="468">
        <v>0</v>
      </c>
      <c r="H127" s="468">
        <v>0</v>
      </c>
      <c r="I127" s="468">
        <v>0</v>
      </c>
      <c r="J127" s="468">
        <v>0</v>
      </c>
    </row>
    <row r="128" ht="30" spans="1:10">
      <c r="A128" s="469">
        <v>14</v>
      </c>
      <c r="B128" s="344" t="s">
        <v>387</v>
      </c>
      <c r="C128" s="484">
        <v>0</v>
      </c>
      <c r="D128" s="468">
        <v>0</v>
      </c>
      <c r="E128" s="468">
        <v>0</v>
      </c>
      <c r="F128" s="468">
        <v>0</v>
      </c>
      <c r="G128" s="468">
        <v>0</v>
      </c>
      <c r="H128" s="468">
        <v>0</v>
      </c>
      <c r="I128" s="468">
        <v>0</v>
      </c>
      <c r="J128" s="468">
        <v>0</v>
      </c>
    </row>
    <row r="129" spans="1:10">
      <c r="A129" s="469">
        <v>15</v>
      </c>
      <c r="B129" s="345" t="s">
        <v>330</v>
      </c>
      <c r="C129" s="484">
        <v>0</v>
      </c>
      <c r="D129" s="468">
        <v>0</v>
      </c>
      <c r="E129" s="468">
        <v>0</v>
      </c>
      <c r="F129" s="468">
        <v>0</v>
      </c>
      <c r="G129" s="468">
        <v>0</v>
      </c>
      <c r="H129" s="468">
        <v>0</v>
      </c>
      <c r="I129" s="468">
        <v>0</v>
      </c>
      <c r="J129" s="468">
        <v>0</v>
      </c>
    </row>
    <row r="130" spans="1:10">
      <c r="A130" s="469">
        <v>16</v>
      </c>
      <c r="B130" s="342" t="s">
        <v>325</v>
      </c>
      <c r="C130" s="484">
        <v>0</v>
      </c>
      <c r="D130" s="468">
        <v>0</v>
      </c>
      <c r="E130" s="468">
        <v>0</v>
      </c>
      <c r="F130" s="468">
        <v>0</v>
      </c>
      <c r="G130" s="468">
        <v>0</v>
      </c>
      <c r="H130" s="468">
        <v>0</v>
      </c>
      <c r="I130" s="468">
        <v>0</v>
      </c>
      <c r="J130" s="468">
        <v>0</v>
      </c>
    </row>
    <row r="131" spans="1:11">
      <c r="A131" s="470">
        <v>17</v>
      </c>
      <c r="B131" s="471" t="s">
        <v>326</v>
      </c>
      <c r="C131" s="484">
        <v>0</v>
      </c>
      <c r="D131" s="468">
        <v>1</v>
      </c>
      <c r="E131" s="468">
        <v>1</v>
      </c>
      <c r="F131" s="468">
        <v>0</v>
      </c>
      <c r="G131" s="468">
        <v>0</v>
      </c>
      <c r="H131" s="468">
        <v>0</v>
      </c>
      <c r="I131" s="468">
        <v>0</v>
      </c>
      <c r="J131" s="468">
        <v>0</v>
      </c>
      <c r="K131" s="18"/>
    </row>
    <row r="132" s="257" customFormat="1" ht="19.5" customHeight="1" spans="1:70">
      <c r="A132" s="472">
        <v>18</v>
      </c>
      <c r="B132" s="473" t="s">
        <v>327</v>
      </c>
      <c r="C132" s="484">
        <v>0</v>
      </c>
      <c r="D132" s="468">
        <v>0</v>
      </c>
      <c r="E132" s="468">
        <v>0</v>
      </c>
      <c r="F132" s="468">
        <v>0</v>
      </c>
      <c r="G132" s="468">
        <v>0</v>
      </c>
      <c r="H132" s="468">
        <v>0</v>
      </c>
      <c r="I132" s="468">
        <v>0</v>
      </c>
      <c r="J132" s="468">
        <v>0</v>
      </c>
      <c r="K132" s="18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</row>
    <row r="133" ht="18" customHeight="1" spans="1:70">
      <c r="A133" s="474"/>
      <c r="B133" s="475" t="s">
        <v>57</v>
      </c>
      <c r="C133" s="476">
        <f>SUM(C115:C132)</f>
        <v>7</v>
      </c>
      <c r="D133" s="476">
        <f t="shared" ref="D133:J133" si="3">SUM(D115:D132)</f>
        <v>5</v>
      </c>
      <c r="E133" s="476">
        <f t="shared" si="3"/>
        <v>3</v>
      </c>
      <c r="F133" s="476">
        <f t="shared" si="3"/>
        <v>0</v>
      </c>
      <c r="G133" s="476">
        <f t="shared" si="3"/>
        <v>0</v>
      </c>
      <c r="H133" s="476">
        <f t="shared" si="3"/>
        <v>0</v>
      </c>
      <c r="I133" s="476">
        <f t="shared" si="3"/>
        <v>1</v>
      </c>
      <c r="J133" s="476">
        <f t="shared" si="3"/>
        <v>0</v>
      </c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</row>
    <row r="134" ht="15.75" spans="2:2">
      <c r="B134" s="18"/>
    </row>
    <row r="135" spans="2:7">
      <c r="B135" s="235" t="s">
        <v>58</v>
      </c>
      <c r="G135" s="18" t="s">
        <v>79</v>
      </c>
    </row>
    <row r="136" spans="2:7">
      <c r="B136" s="356" t="s">
        <v>60</v>
      </c>
      <c r="C136" s="356"/>
      <c r="D136" s="356"/>
      <c r="E136" s="356"/>
      <c r="F136" s="356"/>
      <c r="G136" s="356" t="s">
        <v>69</v>
      </c>
    </row>
    <row r="137" ht="6" customHeight="1" spans="2:7">
      <c r="B137" s="356"/>
      <c r="C137" s="356"/>
      <c r="D137" s="356"/>
      <c r="E137" s="356"/>
      <c r="F137" s="356"/>
      <c r="G137" s="356"/>
    </row>
    <row r="138" spans="2:7">
      <c r="B138" s="356"/>
      <c r="C138" s="356"/>
      <c r="D138" s="356"/>
      <c r="E138" s="356"/>
      <c r="F138" s="356"/>
      <c r="G138" s="356"/>
    </row>
    <row r="139" spans="2:7">
      <c r="B139" s="356"/>
      <c r="C139" s="356"/>
      <c r="D139" s="356"/>
      <c r="E139" s="356"/>
      <c r="F139" s="356"/>
      <c r="G139" s="356"/>
    </row>
    <row r="140" spans="2:7">
      <c r="B140" s="356" t="s">
        <v>62</v>
      </c>
      <c r="C140" s="356"/>
      <c r="D140" s="356"/>
      <c r="E140" s="356"/>
      <c r="F140" s="356"/>
      <c r="G140" s="483" t="s">
        <v>71</v>
      </c>
    </row>
    <row r="141" spans="2:7">
      <c r="B141" s="356" t="s">
        <v>64</v>
      </c>
      <c r="C141" s="356"/>
      <c r="D141" s="356"/>
      <c r="E141" s="356"/>
      <c r="F141" s="356"/>
      <c r="G141" s="483" t="s">
        <v>73</v>
      </c>
    </row>
    <row r="142" ht="15.75" spans="1:10">
      <c r="A142" s="20" t="s">
        <v>376</v>
      </c>
      <c r="B142" s="20"/>
      <c r="C142" s="20"/>
      <c r="D142" s="20"/>
      <c r="E142" s="20"/>
      <c r="F142" s="20"/>
      <c r="G142" s="20"/>
      <c r="H142" s="20"/>
      <c r="I142" s="20"/>
      <c r="J142" s="20"/>
    </row>
    <row r="143" ht="15.75" spans="1:10">
      <c r="A143" s="20" t="s">
        <v>377</v>
      </c>
      <c r="B143" s="20"/>
      <c r="C143" s="20"/>
      <c r="D143" s="20"/>
      <c r="E143" s="20"/>
      <c r="F143" s="20"/>
      <c r="G143" s="20"/>
      <c r="H143" s="20"/>
      <c r="I143" s="20"/>
      <c r="J143" s="20"/>
    </row>
    <row r="144" ht="15.75" spans="1:10">
      <c r="A144" s="20" t="s">
        <v>357</v>
      </c>
      <c r="B144" s="20"/>
      <c r="C144" s="20"/>
      <c r="D144" s="20"/>
      <c r="E144" s="20"/>
      <c r="F144" s="20"/>
      <c r="G144" s="20"/>
      <c r="H144" s="20"/>
      <c r="I144" s="20"/>
      <c r="J144" s="20"/>
    </row>
    <row r="145" ht="15.75" spans="1:10">
      <c r="A145" s="20" t="str">
        <f>RK8c!A140</f>
        <v>BULAN MEI TAHUN 2023</v>
      </c>
      <c r="B145" s="20"/>
      <c r="C145" s="20"/>
      <c r="D145" s="20"/>
      <c r="E145" s="20"/>
      <c r="F145" s="20"/>
      <c r="G145" s="20"/>
      <c r="H145" s="20"/>
      <c r="I145" s="20"/>
      <c r="J145" s="20"/>
    </row>
    <row r="146" s="458" customFormat="1" ht="15.75" spans="1:70">
      <c r="A146" s="459"/>
      <c r="B146" s="459"/>
      <c r="C146" s="459"/>
      <c r="D146" s="459"/>
      <c r="E146" s="459"/>
      <c r="F146" s="459"/>
      <c r="G146" s="459"/>
      <c r="H146" s="459"/>
      <c r="I146" s="235"/>
      <c r="J146" s="291" t="s">
        <v>378</v>
      </c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</row>
    <row r="147" s="458" customFormat="1" ht="15.75" spans="1:10">
      <c r="A147" s="460" t="s">
        <v>181</v>
      </c>
      <c r="B147" s="461" t="s">
        <v>379</v>
      </c>
      <c r="C147" s="461" t="s">
        <v>380</v>
      </c>
      <c r="D147" s="461"/>
      <c r="E147" s="461" t="s">
        <v>381</v>
      </c>
      <c r="F147" s="461"/>
      <c r="G147" s="461" t="s">
        <v>382</v>
      </c>
      <c r="H147" s="461"/>
      <c r="I147" s="461" t="s">
        <v>383</v>
      </c>
      <c r="J147" s="478"/>
    </row>
    <row r="148" s="458" customFormat="1" ht="15.75" spans="1:10">
      <c r="A148" s="462"/>
      <c r="B148" s="463"/>
      <c r="C148" s="463" t="s">
        <v>384</v>
      </c>
      <c r="D148" s="463" t="s">
        <v>385</v>
      </c>
      <c r="E148" s="463" t="s">
        <v>384</v>
      </c>
      <c r="F148" s="463" t="s">
        <v>385</v>
      </c>
      <c r="G148" s="463" t="s">
        <v>384</v>
      </c>
      <c r="H148" s="463" t="s">
        <v>385</v>
      </c>
      <c r="I148" s="463" t="s">
        <v>384</v>
      </c>
      <c r="J148" s="479" t="s">
        <v>386</v>
      </c>
    </row>
    <row r="149" ht="16.5" spans="1:70">
      <c r="A149" s="464">
        <v>1</v>
      </c>
      <c r="B149" s="465">
        <v>2</v>
      </c>
      <c r="C149" s="465">
        <v>3</v>
      </c>
      <c r="D149" s="465">
        <v>4</v>
      </c>
      <c r="E149" s="465">
        <v>5</v>
      </c>
      <c r="F149" s="465">
        <v>6</v>
      </c>
      <c r="G149" s="465">
        <v>7</v>
      </c>
      <c r="H149" s="465">
        <v>8</v>
      </c>
      <c r="I149" s="465">
        <v>9</v>
      </c>
      <c r="J149" s="480">
        <v>10</v>
      </c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  <c r="Z149" s="458"/>
      <c r="AA149" s="458"/>
      <c r="AB149" s="458"/>
      <c r="AC149" s="458"/>
      <c r="AD149" s="458"/>
      <c r="AE149" s="458"/>
      <c r="AF149" s="458"/>
      <c r="AG149" s="458"/>
      <c r="AH149" s="458"/>
      <c r="AI149" s="458"/>
      <c r="AJ149" s="458"/>
      <c r="AK149" s="458"/>
      <c r="AL149" s="458"/>
      <c r="AM149" s="458"/>
      <c r="AN149" s="458"/>
      <c r="AO149" s="458"/>
      <c r="AP149" s="458"/>
      <c r="AQ149" s="458"/>
      <c r="AR149" s="458"/>
      <c r="AS149" s="458"/>
      <c r="AT149" s="458"/>
      <c r="AU149" s="458"/>
      <c r="AV149" s="458"/>
      <c r="AW149" s="458"/>
      <c r="AX149" s="458"/>
      <c r="AY149" s="458"/>
      <c r="AZ149" s="458"/>
      <c r="BA149" s="458"/>
      <c r="BB149" s="458"/>
      <c r="BC149" s="458"/>
      <c r="BD149" s="458"/>
      <c r="BE149" s="458"/>
      <c r="BF149" s="458"/>
      <c r="BG149" s="458"/>
      <c r="BH149" s="458"/>
      <c r="BI149" s="458"/>
      <c r="BJ149" s="458"/>
      <c r="BK149" s="458"/>
      <c r="BL149" s="458"/>
      <c r="BM149" s="458"/>
      <c r="BN149" s="458"/>
      <c r="BO149" s="458"/>
      <c r="BP149" s="458"/>
      <c r="BQ149" s="458"/>
      <c r="BR149" s="458"/>
    </row>
    <row r="150" ht="15.75" spans="1:10">
      <c r="A150" s="466">
        <v>1</v>
      </c>
      <c r="B150" s="467" t="s">
        <v>310</v>
      </c>
      <c r="C150" s="468">
        <v>2</v>
      </c>
      <c r="D150" s="468">
        <v>0</v>
      </c>
      <c r="E150" s="468">
        <v>0</v>
      </c>
      <c r="F150" s="468">
        <v>0</v>
      </c>
      <c r="G150" s="468">
        <v>0</v>
      </c>
      <c r="H150" s="468">
        <v>0</v>
      </c>
      <c r="I150" s="468">
        <v>1</v>
      </c>
      <c r="J150" s="468">
        <v>0</v>
      </c>
    </row>
    <row r="151" spans="1:10">
      <c r="A151" s="469">
        <v>2</v>
      </c>
      <c r="B151" s="342" t="s">
        <v>311</v>
      </c>
      <c r="C151" s="468">
        <v>0</v>
      </c>
      <c r="D151" s="468">
        <v>0</v>
      </c>
      <c r="E151" s="468">
        <v>0</v>
      </c>
      <c r="F151" s="468">
        <v>0</v>
      </c>
      <c r="G151" s="468">
        <v>0</v>
      </c>
      <c r="H151" s="468">
        <v>0</v>
      </c>
      <c r="I151" s="468">
        <v>0</v>
      </c>
      <c r="J151" s="468">
        <v>0</v>
      </c>
    </row>
    <row r="152" spans="1:10">
      <c r="A152" s="469">
        <v>3</v>
      </c>
      <c r="B152" s="342" t="s">
        <v>312</v>
      </c>
      <c r="C152" s="468">
        <v>0</v>
      </c>
      <c r="D152" s="468">
        <v>0</v>
      </c>
      <c r="E152" s="468">
        <v>0</v>
      </c>
      <c r="F152" s="468">
        <v>0</v>
      </c>
      <c r="G152" s="468">
        <v>0</v>
      </c>
      <c r="H152" s="468">
        <v>0</v>
      </c>
      <c r="I152" s="468">
        <v>0</v>
      </c>
      <c r="J152" s="468">
        <v>0</v>
      </c>
    </row>
    <row r="153" spans="1:10">
      <c r="A153" s="469">
        <v>4</v>
      </c>
      <c r="B153" s="342" t="s">
        <v>313</v>
      </c>
      <c r="C153" s="468">
        <v>0</v>
      </c>
      <c r="D153" s="468">
        <v>0</v>
      </c>
      <c r="E153" s="468">
        <v>0</v>
      </c>
      <c r="F153" s="468">
        <v>0</v>
      </c>
      <c r="G153" s="468">
        <v>0</v>
      </c>
      <c r="H153" s="468">
        <v>0</v>
      </c>
      <c r="I153" s="468">
        <v>0</v>
      </c>
      <c r="J153" s="468">
        <v>0</v>
      </c>
    </row>
    <row r="154" spans="1:10">
      <c r="A154" s="469">
        <v>5</v>
      </c>
      <c r="B154" s="342" t="s">
        <v>314</v>
      </c>
      <c r="C154" s="468">
        <v>0</v>
      </c>
      <c r="D154" s="468">
        <v>1</v>
      </c>
      <c r="E154" s="468">
        <v>0</v>
      </c>
      <c r="F154" s="468">
        <v>0</v>
      </c>
      <c r="G154" s="468">
        <v>0</v>
      </c>
      <c r="H154" s="468">
        <v>0</v>
      </c>
      <c r="I154" s="468">
        <v>0</v>
      </c>
      <c r="J154" s="468">
        <v>0</v>
      </c>
    </row>
    <row r="155" spans="1:10">
      <c r="A155" s="469">
        <v>6</v>
      </c>
      <c r="B155" s="342" t="s">
        <v>315</v>
      </c>
      <c r="C155" s="468">
        <v>0</v>
      </c>
      <c r="D155" s="468">
        <v>1</v>
      </c>
      <c r="E155" s="468">
        <v>1</v>
      </c>
      <c r="F155" s="468">
        <v>0</v>
      </c>
      <c r="G155" s="468">
        <v>0</v>
      </c>
      <c r="H155" s="468">
        <v>0</v>
      </c>
      <c r="I155" s="468">
        <v>0</v>
      </c>
      <c r="J155" s="468">
        <v>0</v>
      </c>
    </row>
    <row r="156" spans="1:10">
      <c r="A156" s="469">
        <v>7</v>
      </c>
      <c r="B156" s="342" t="s">
        <v>316</v>
      </c>
      <c r="C156" s="468">
        <v>0</v>
      </c>
      <c r="D156" s="468">
        <v>0</v>
      </c>
      <c r="E156" s="468">
        <v>0</v>
      </c>
      <c r="F156" s="468">
        <v>0</v>
      </c>
      <c r="G156" s="468">
        <v>0</v>
      </c>
      <c r="H156" s="468">
        <v>0</v>
      </c>
      <c r="I156" s="468">
        <v>1</v>
      </c>
      <c r="J156" s="468">
        <v>0</v>
      </c>
    </row>
    <row r="157" spans="1:10">
      <c r="A157" s="469">
        <v>8</v>
      </c>
      <c r="B157" s="342" t="s">
        <v>317</v>
      </c>
      <c r="C157" s="468">
        <v>0</v>
      </c>
      <c r="D157" s="468">
        <v>0</v>
      </c>
      <c r="E157" s="468">
        <v>0</v>
      </c>
      <c r="F157" s="468">
        <v>0</v>
      </c>
      <c r="G157" s="468">
        <v>0</v>
      </c>
      <c r="H157" s="468">
        <v>0</v>
      </c>
      <c r="I157" s="468">
        <v>0</v>
      </c>
      <c r="J157" s="468">
        <v>0</v>
      </c>
    </row>
    <row r="158" spans="1:10">
      <c r="A158" s="469">
        <v>9</v>
      </c>
      <c r="B158" s="342" t="s">
        <v>318</v>
      </c>
      <c r="C158" s="468">
        <v>0</v>
      </c>
      <c r="D158" s="468">
        <v>0</v>
      </c>
      <c r="E158" s="468">
        <v>0</v>
      </c>
      <c r="F158" s="468">
        <v>0</v>
      </c>
      <c r="G158" s="468">
        <v>0</v>
      </c>
      <c r="H158" s="468">
        <v>0</v>
      </c>
      <c r="I158" s="468">
        <v>0</v>
      </c>
      <c r="J158" s="468">
        <v>0</v>
      </c>
    </row>
    <row r="159" spans="1:10">
      <c r="A159" s="469">
        <v>10</v>
      </c>
      <c r="B159" s="342" t="s">
        <v>319</v>
      </c>
      <c r="C159" s="468">
        <v>0</v>
      </c>
      <c r="D159" s="468">
        <v>0</v>
      </c>
      <c r="E159" s="468">
        <v>0</v>
      </c>
      <c r="F159" s="468">
        <v>0</v>
      </c>
      <c r="G159" s="468">
        <v>0</v>
      </c>
      <c r="H159" s="468">
        <v>0</v>
      </c>
      <c r="I159" s="468">
        <v>0</v>
      </c>
      <c r="J159" s="468">
        <v>0</v>
      </c>
    </row>
    <row r="160" spans="1:10">
      <c r="A160" s="469">
        <v>11</v>
      </c>
      <c r="B160" s="342" t="s">
        <v>320</v>
      </c>
      <c r="C160" s="468">
        <v>1</v>
      </c>
      <c r="D160" s="468">
        <v>3</v>
      </c>
      <c r="E160" s="468">
        <v>0</v>
      </c>
      <c r="F160" s="468">
        <v>0</v>
      </c>
      <c r="G160" s="468">
        <v>0</v>
      </c>
      <c r="H160" s="468">
        <v>0</v>
      </c>
      <c r="I160" s="468">
        <v>1</v>
      </c>
      <c r="J160" s="468">
        <v>0</v>
      </c>
    </row>
    <row r="161" spans="1:10">
      <c r="A161" s="469">
        <v>12</v>
      </c>
      <c r="B161" s="342" t="s">
        <v>321</v>
      </c>
      <c r="C161" s="468">
        <v>0</v>
      </c>
      <c r="D161" s="468">
        <v>0</v>
      </c>
      <c r="E161" s="468">
        <v>0</v>
      </c>
      <c r="F161" s="468">
        <v>0</v>
      </c>
      <c r="G161" s="468">
        <v>0</v>
      </c>
      <c r="H161" s="468">
        <v>0</v>
      </c>
      <c r="I161" s="468">
        <v>0</v>
      </c>
      <c r="J161" s="468">
        <v>0</v>
      </c>
    </row>
    <row r="162" spans="1:10">
      <c r="A162" s="469">
        <v>13</v>
      </c>
      <c r="B162" s="342" t="s">
        <v>322</v>
      </c>
      <c r="C162" s="468">
        <v>1</v>
      </c>
      <c r="D162" s="468">
        <v>0</v>
      </c>
      <c r="E162" s="468">
        <v>1</v>
      </c>
      <c r="F162" s="468">
        <v>0</v>
      </c>
      <c r="G162" s="468">
        <v>0</v>
      </c>
      <c r="H162" s="468">
        <v>0</v>
      </c>
      <c r="I162" s="468">
        <v>2</v>
      </c>
      <c r="J162" s="468">
        <v>0</v>
      </c>
    </row>
    <row r="163" ht="30" spans="1:10">
      <c r="A163" s="469">
        <v>14</v>
      </c>
      <c r="B163" s="344" t="s">
        <v>387</v>
      </c>
      <c r="C163" s="468">
        <v>1</v>
      </c>
      <c r="D163" s="468">
        <v>0</v>
      </c>
      <c r="E163" s="468">
        <v>0</v>
      </c>
      <c r="F163" s="468">
        <v>0</v>
      </c>
      <c r="G163" s="468">
        <v>0</v>
      </c>
      <c r="H163" s="468">
        <v>0</v>
      </c>
      <c r="I163" s="468">
        <v>0</v>
      </c>
      <c r="J163" s="468">
        <v>0</v>
      </c>
    </row>
    <row r="164" spans="1:10">
      <c r="A164" s="469">
        <v>15</v>
      </c>
      <c r="B164" s="342" t="s">
        <v>324</v>
      </c>
      <c r="C164" s="468">
        <v>0</v>
      </c>
      <c r="D164" s="468">
        <v>0</v>
      </c>
      <c r="E164" s="468">
        <v>0</v>
      </c>
      <c r="F164" s="468">
        <v>0</v>
      </c>
      <c r="G164" s="468">
        <v>0</v>
      </c>
      <c r="H164" s="468">
        <v>0</v>
      </c>
      <c r="I164" s="468">
        <v>0</v>
      </c>
      <c r="J164" s="468">
        <v>0</v>
      </c>
    </row>
    <row r="165" spans="1:10">
      <c r="A165" s="469">
        <v>16</v>
      </c>
      <c r="B165" s="342" t="s">
        <v>325</v>
      </c>
      <c r="C165" s="468">
        <v>0</v>
      </c>
      <c r="D165" s="468">
        <v>0</v>
      </c>
      <c r="E165" s="468">
        <v>0</v>
      </c>
      <c r="F165" s="468">
        <v>0</v>
      </c>
      <c r="G165" s="468">
        <v>0</v>
      </c>
      <c r="H165" s="468">
        <v>0</v>
      </c>
      <c r="I165" s="468">
        <v>0</v>
      </c>
      <c r="J165" s="468">
        <v>0</v>
      </c>
    </row>
    <row r="166" spans="1:11">
      <c r="A166" s="470">
        <v>17</v>
      </c>
      <c r="B166" s="471" t="s">
        <v>326</v>
      </c>
      <c r="C166" s="468">
        <v>1</v>
      </c>
      <c r="D166" s="468">
        <v>0</v>
      </c>
      <c r="E166" s="468">
        <v>0</v>
      </c>
      <c r="F166" s="468">
        <v>0</v>
      </c>
      <c r="G166" s="468">
        <v>1</v>
      </c>
      <c r="H166" s="468">
        <v>0</v>
      </c>
      <c r="I166" s="468">
        <v>0</v>
      </c>
      <c r="J166" s="468">
        <v>0</v>
      </c>
      <c r="K166" s="18"/>
    </row>
    <row r="167" s="257" customFormat="1" ht="19.5" customHeight="1" spans="1:70">
      <c r="A167" s="485">
        <v>18</v>
      </c>
      <c r="B167" s="473" t="s">
        <v>327</v>
      </c>
      <c r="C167" s="468">
        <v>0</v>
      </c>
      <c r="D167" s="468">
        <v>0</v>
      </c>
      <c r="E167" s="468">
        <v>0</v>
      </c>
      <c r="F167" s="468">
        <v>0</v>
      </c>
      <c r="G167" s="468">
        <v>0</v>
      </c>
      <c r="H167" s="468">
        <v>0</v>
      </c>
      <c r="I167" s="468">
        <v>0</v>
      </c>
      <c r="J167" s="468">
        <v>0</v>
      </c>
      <c r="K167" s="18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</row>
    <row r="168" ht="18" customHeight="1" spans="1:70">
      <c r="A168" s="474"/>
      <c r="B168" s="475" t="s">
        <v>57</v>
      </c>
      <c r="C168" s="476">
        <f>SUM(C150:C167)</f>
        <v>6</v>
      </c>
      <c r="D168" s="476">
        <f t="shared" ref="D168:J168" si="4">SUM(D150:D167)</f>
        <v>5</v>
      </c>
      <c r="E168" s="476">
        <f t="shared" si="4"/>
        <v>2</v>
      </c>
      <c r="F168" s="476">
        <f t="shared" si="4"/>
        <v>0</v>
      </c>
      <c r="G168" s="476">
        <f t="shared" si="4"/>
        <v>1</v>
      </c>
      <c r="H168" s="476">
        <f t="shared" si="4"/>
        <v>0</v>
      </c>
      <c r="I168" s="476">
        <f t="shared" si="4"/>
        <v>5</v>
      </c>
      <c r="J168" s="476">
        <f t="shared" si="4"/>
        <v>0</v>
      </c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57"/>
      <c r="AD168" s="257"/>
      <c r="AE168" s="257"/>
      <c r="AF168" s="257"/>
      <c r="AG168" s="257"/>
      <c r="AH168" s="257"/>
      <c r="AI168" s="257"/>
      <c r="AJ168" s="257"/>
      <c r="AK168" s="257"/>
      <c r="AL168" s="257"/>
      <c r="AM168" s="257"/>
      <c r="AN168" s="257"/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257"/>
      <c r="AY168" s="257"/>
      <c r="AZ168" s="257"/>
      <c r="BA168" s="257"/>
      <c r="BB168" s="257"/>
      <c r="BC168" s="257"/>
      <c r="BD168" s="257"/>
      <c r="BE168" s="257"/>
      <c r="BF168" s="257"/>
      <c r="BG168" s="257"/>
      <c r="BH168" s="257"/>
      <c r="BI168" s="257"/>
      <c r="BJ168" s="257"/>
      <c r="BK168" s="257"/>
      <c r="BL168" s="257"/>
      <c r="BM168" s="257"/>
      <c r="BN168" s="257"/>
      <c r="BO168" s="257"/>
      <c r="BP168" s="257"/>
      <c r="BQ168" s="257"/>
      <c r="BR168" s="257"/>
    </row>
    <row r="169" ht="15.75" spans="2:2">
      <c r="B169" s="18"/>
    </row>
    <row r="170" spans="2:7">
      <c r="B170" s="235" t="s">
        <v>58</v>
      </c>
      <c r="G170" s="18" t="s">
        <v>81</v>
      </c>
    </row>
    <row r="171" spans="2:7">
      <c r="B171" s="356" t="s">
        <v>60</v>
      </c>
      <c r="C171" s="356"/>
      <c r="D171" s="356"/>
      <c r="E171" s="356"/>
      <c r="F171" s="356"/>
      <c r="G171" s="356" t="s">
        <v>61</v>
      </c>
    </row>
    <row r="172" ht="6" customHeight="1" spans="2:7">
      <c r="B172" s="356"/>
      <c r="C172" s="356"/>
      <c r="D172" s="356"/>
      <c r="E172" s="356"/>
      <c r="F172" s="356"/>
      <c r="G172" s="356"/>
    </row>
    <row r="173" spans="2:7">
      <c r="B173" s="356"/>
      <c r="C173" s="356"/>
      <c r="D173" s="356"/>
      <c r="E173" s="356"/>
      <c r="F173" s="356"/>
      <c r="G173" s="356"/>
    </row>
    <row r="174" spans="2:7">
      <c r="B174" s="356"/>
      <c r="C174" s="356"/>
      <c r="D174" s="356"/>
      <c r="E174" s="356"/>
      <c r="F174" s="356"/>
      <c r="G174" s="356"/>
    </row>
    <row r="175" spans="2:7">
      <c r="B175" s="356" t="s">
        <v>62</v>
      </c>
      <c r="C175" s="356"/>
      <c r="D175" s="356"/>
      <c r="E175" s="356"/>
      <c r="F175" s="356"/>
      <c r="G175" s="356" t="s">
        <v>63</v>
      </c>
    </row>
    <row r="176" spans="2:7">
      <c r="B176" s="356" t="s">
        <v>64</v>
      </c>
      <c r="C176" s="356"/>
      <c r="D176" s="356"/>
      <c r="E176" s="356"/>
      <c r="F176" s="356"/>
      <c r="G176" s="356" t="s">
        <v>65</v>
      </c>
    </row>
    <row r="177" ht="15.75" spans="1:10">
      <c r="A177" s="20" t="s">
        <v>376</v>
      </c>
      <c r="B177" s="20"/>
      <c r="C177" s="20"/>
      <c r="D177" s="20"/>
      <c r="E177" s="20"/>
      <c r="F177" s="20"/>
      <c r="G177" s="20"/>
      <c r="H177" s="20"/>
      <c r="I177" s="20"/>
      <c r="J177" s="20"/>
    </row>
    <row r="178" ht="15.75" spans="1:10">
      <c r="A178" s="20" t="s">
        <v>377</v>
      </c>
      <c r="B178" s="20"/>
      <c r="C178" s="20"/>
      <c r="D178" s="20"/>
      <c r="E178" s="20"/>
      <c r="F178" s="20"/>
      <c r="G178" s="20"/>
      <c r="H178" s="20"/>
      <c r="I178" s="20"/>
      <c r="J178" s="20"/>
    </row>
    <row r="179" ht="15.75" spans="1:10">
      <c r="A179" s="20" t="s">
        <v>357</v>
      </c>
      <c r="B179" s="20"/>
      <c r="C179" s="20"/>
      <c r="D179" s="20"/>
      <c r="E179" s="20"/>
      <c r="F179" s="20"/>
      <c r="G179" s="20"/>
      <c r="H179" s="20"/>
      <c r="I179" s="20"/>
      <c r="J179" s="20"/>
    </row>
    <row r="180" ht="15.75" spans="1:10">
      <c r="A180" s="20" t="str">
        <f>RK8c!A174</f>
        <v>BULAN JUNI TAHUN 2023</v>
      </c>
      <c r="B180" s="20"/>
      <c r="C180" s="20"/>
      <c r="D180" s="20"/>
      <c r="E180" s="20"/>
      <c r="F180" s="20"/>
      <c r="G180" s="20"/>
      <c r="H180" s="20"/>
      <c r="I180" s="20"/>
      <c r="J180" s="20"/>
    </row>
    <row r="181" s="458" customFormat="1" ht="15.75" spans="1:70">
      <c r="A181" s="459"/>
      <c r="B181" s="459"/>
      <c r="C181" s="459"/>
      <c r="D181" s="459"/>
      <c r="E181" s="459"/>
      <c r="F181" s="459"/>
      <c r="G181" s="459"/>
      <c r="H181" s="459"/>
      <c r="I181" s="235"/>
      <c r="J181" s="291" t="s">
        <v>378</v>
      </c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</row>
    <row r="182" s="458" customFormat="1" ht="15.75" spans="1:10">
      <c r="A182" s="460" t="s">
        <v>181</v>
      </c>
      <c r="B182" s="461" t="s">
        <v>379</v>
      </c>
      <c r="C182" s="461" t="s">
        <v>380</v>
      </c>
      <c r="D182" s="461"/>
      <c r="E182" s="461" t="s">
        <v>381</v>
      </c>
      <c r="F182" s="461"/>
      <c r="G182" s="461" t="s">
        <v>382</v>
      </c>
      <c r="H182" s="461"/>
      <c r="I182" s="461" t="s">
        <v>383</v>
      </c>
      <c r="J182" s="478"/>
    </row>
    <row r="183" s="458" customFormat="1" ht="15.75" spans="1:10">
      <c r="A183" s="462"/>
      <c r="B183" s="463"/>
      <c r="C183" s="463" t="s">
        <v>384</v>
      </c>
      <c r="D183" s="463" t="s">
        <v>385</v>
      </c>
      <c r="E183" s="463" t="s">
        <v>384</v>
      </c>
      <c r="F183" s="463" t="s">
        <v>385</v>
      </c>
      <c r="G183" s="463" t="s">
        <v>384</v>
      </c>
      <c r="H183" s="463" t="s">
        <v>385</v>
      </c>
      <c r="I183" s="463" t="s">
        <v>384</v>
      </c>
      <c r="J183" s="479" t="s">
        <v>386</v>
      </c>
    </row>
    <row r="184" ht="16.5" spans="1:70">
      <c r="A184" s="464">
        <v>1</v>
      </c>
      <c r="B184" s="465">
        <v>2</v>
      </c>
      <c r="C184" s="465">
        <v>3</v>
      </c>
      <c r="D184" s="465">
        <v>4</v>
      </c>
      <c r="E184" s="465">
        <v>5</v>
      </c>
      <c r="F184" s="465">
        <v>6</v>
      </c>
      <c r="G184" s="465">
        <v>7</v>
      </c>
      <c r="H184" s="465">
        <v>8</v>
      </c>
      <c r="I184" s="465">
        <v>9</v>
      </c>
      <c r="J184" s="480">
        <v>10</v>
      </c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  <c r="Z184" s="458"/>
      <c r="AA184" s="458"/>
      <c r="AB184" s="458"/>
      <c r="AC184" s="458"/>
      <c r="AD184" s="458"/>
      <c r="AE184" s="458"/>
      <c r="AF184" s="458"/>
      <c r="AG184" s="458"/>
      <c r="AH184" s="458"/>
      <c r="AI184" s="458"/>
      <c r="AJ184" s="458"/>
      <c r="AK184" s="458"/>
      <c r="AL184" s="458"/>
      <c r="AM184" s="458"/>
      <c r="AN184" s="458"/>
      <c r="AO184" s="458"/>
      <c r="AP184" s="458"/>
      <c r="AQ184" s="458"/>
      <c r="AR184" s="458"/>
      <c r="AS184" s="458"/>
      <c r="AT184" s="458"/>
      <c r="AU184" s="458"/>
      <c r="AV184" s="458"/>
      <c r="AW184" s="458"/>
      <c r="AX184" s="458"/>
      <c r="AY184" s="458"/>
      <c r="AZ184" s="458"/>
      <c r="BA184" s="458"/>
      <c r="BB184" s="458"/>
      <c r="BC184" s="458"/>
      <c r="BD184" s="458"/>
      <c r="BE184" s="458"/>
      <c r="BF184" s="458"/>
      <c r="BG184" s="458"/>
      <c r="BH184" s="458"/>
      <c r="BI184" s="458"/>
      <c r="BJ184" s="458"/>
      <c r="BK184" s="458"/>
      <c r="BL184" s="458"/>
      <c r="BM184" s="458"/>
      <c r="BN184" s="458"/>
      <c r="BO184" s="458"/>
      <c r="BP184" s="458"/>
      <c r="BQ184" s="458"/>
      <c r="BR184" s="458"/>
    </row>
    <row r="185" ht="15.75" spans="1:10">
      <c r="A185" s="466">
        <v>1</v>
      </c>
      <c r="B185" s="467" t="s">
        <v>310</v>
      </c>
      <c r="C185" s="468">
        <v>2</v>
      </c>
      <c r="D185" s="468">
        <v>3</v>
      </c>
      <c r="E185" s="468">
        <v>3</v>
      </c>
      <c r="F185" s="468">
        <v>0</v>
      </c>
      <c r="G185" s="468">
        <v>0</v>
      </c>
      <c r="H185" s="468">
        <v>0</v>
      </c>
      <c r="I185" s="468">
        <v>1</v>
      </c>
      <c r="J185" s="468">
        <v>0</v>
      </c>
    </row>
    <row r="186" spans="1:10">
      <c r="A186" s="469">
        <v>2</v>
      </c>
      <c r="B186" s="342" t="s">
        <v>311</v>
      </c>
      <c r="C186" s="468">
        <v>0</v>
      </c>
      <c r="D186" s="468">
        <v>0</v>
      </c>
      <c r="E186" s="468">
        <v>0</v>
      </c>
      <c r="F186" s="468">
        <v>0</v>
      </c>
      <c r="G186" s="468">
        <v>0</v>
      </c>
      <c r="H186" s="468">
        <v>0</v>
      </c>
      <c r="I186" s="468">
        <v>0</v>
      </c>
      <c r="J186" s="468">
        <v>1</v>
      </c>
    </row>
    <row r="187" spans="1:10">
      <c r="A187" s="469">
        <v>3</v>
      </c>
      <c r="B187" s="342" t="s">
        <v>312</v>
      </c>
      <c r="C187" s="468">
        <v>0</v>
      </c>
      <c r="D187" s="468">
        <v>1</v>
      </c>
      <c r="E187" s="468">
        <v>1</v>
      </c>
      <c r="F187" s="468">
        <v>0</v>
      </c>
      <c r="G187" s="468">
        <v>0</v>
      </c>
      <c r="H187" s="468">
        <v>0</v>
      </c>
      <c r="I187" s="468">
        <v>0</v>
      </c>
      <c r="J187" s="468">
        <v>0</v>
      </c>
    </row>
    <row r="188" spans="1:10">
      <c r="A188" s="469">
        <v>4</v>
      </c>
      <c r="B188" s="342" t="s">
        <v>313</v>
      </c>
      <c r="C188" s="468">
        <v>0</v>
      </c>
      <c r="D188" s="468">
        <v>0</v>
      </c>
      <c r="E188" s="468">
        <v>0</v>
      </c>
      <c r="F188" s="468">
        <v>0</v>
      </c>
      <c r="G188" s="468">
        <v>0</v>
      </c>
      <c r="H188" s="468">
        <v>0</v>
      </c>
      <c r="I188" s="468">
        <v>0</v>
      </c>
      <c r="J188" s="468">
        <v>0</v>
      </c>
    </row>
    <row r="189" spans="1:10">
      <c r="A189" s="469">
        <v>5</v>
      </c>
      <c r="B189" s="342" t="s">
        <v>314</v>
      </c>
      <c r="C189" s="468">
        <v>0</v>
      </c>
      <c r="D189" s="468">
        <v>0</v>
      </c>
      <c r="E189" s="468">
        <v>0</v>
      </c>
      <c r="F189" s="468">
        <v>0</v>
      </c>
      <c r="G189" s="468">
        <v>0</v>
      </c>
      <c r="H189" s="468">
        <v>0</v>
      </c>
      <c r="I189" s="468">
        <v>0</v>
      </c>
      <c r="J189" s="468">
        <v>0</v>
      </c>
    </row>
    <row r="190" spans="1:10">
      <c r="A190" s="469">
        <v>6</v>
      </c>
      <c r="B190" s="342" t="s">
        <v>315</v>
      </c>
      <c r="C190" s="468">
        <v>0</v>
      </c>
      <c r="D190" s="468">
        <v>0</v>
      </c>
      <c r="E190" s="468">
        <v>0</v>
      </c>
      <c r="F190" s="468">
        <v>0</v>
      </c>
      <c r="G190" s="468">
        <v>0</v>
      </c>
      <c r="H190" s="468">
        <v>0</v>
      </c>
      <c r="I190" s="468">
        <v>0</v>
      </c>
      <c r="J190" s="468">
        <v>0</v>
      </c>
    </row>
    <row r="191" spans="1:10">
      <c r="A191" s="469">
        <v>7</v>
      </c>
      <c r="B191" s="342" t="s">
        <v>316</v>
      </c>
      <c r="C191" s="468">
        <v>0</v>
      </c>
      <c r="D191" s="468">
        <v>0</v>
      </c>
      <c r="E191" s="468">
        <v>0</v>
      </c>
      <c r="F191" s="468">
        <v>0</v>
      </c>
      <c r="G191" s="468">
        <v>0</v>
      </c>
      <c r="H191" s="468">
        <v>0</v>
      </c>
      <c r="I191" s="468">
        <v>0</v>
      </c>
      <c r="J191" s="468">
        <v>0</v>
      </c>
    </row>
    <row r="192" spans="1:10">
      <c r="A192" s="469">
        <v>8</v>
      </c>
      <c r="B192" s="342" t="s">
        <v>317</v>
      </c>
      <c r="C192" s="468">
        <v>0</v>
      </c>
      <c r="D192" s="468">
        <v>0</v>
      </c>
      <c r="E192" s="468">
        <v>0</v>
      </c>
      <c r="F192" s="468">
        <v>0</v>
      </c>
      <c r="G192" s="468">
        <v>0</v>
      </c>
      <c r="H192" s="468">
        <v>0</v>
      </c>
      <c r="I192" s="468">
        <v>0</v>
      </c>
      <c r="J192" s="468">
        <v>0</v>
      </c>
    </row>
    <row r="193" spans="1:10">
      <c r="A193" s="469">
        <v>9</v>
      </c>
      <c r="B193" s="342" t="s">
        <v>318</v>
      </c>
      <c r="C193" s="468">
        <v>0</v>
      </c>
      <c r="D193" s="468">
        <v>0</v>
      </c>
      <c r="E193" s="468">
        <v>0</v>
      </c>
      <c r="F193" s="468">
        <v>0</v>
      </c>
      <c r="G193" s="468">
        <v>0</v>
      </c>
      <c r="H193" s="468">
        <v>0</v>
      </c>
      <c r="I193" s="468">
        <v>0</v>
      </c>
      <c r="J193" s="468">
        <v>0</v>
      </c>
    </row>
    <row r="194" spans="1:10">
      <c r="A194" s="469">
        <v>10</v>
      </c>
      <c r="B194" s="342" t="s">
        <v>319</v>
      </c>
      <c r="C194" s="468">
        <v>1</v>
      </c>
      <c r="D194" s="468">
        <v>0</v>
      </c>
      <c r="E194" s="468">
        <v>0</v>
      </c>
      <c r="F194" s="468">
        <v>0</v>
      </c>
      <c r="G194" s="468">
        <v>0</v>
      </c>
      <c r="H194" s="468">
        <v>0</v>
      </c>
      <c r="I194" s="468">
        <v>0</v>
      </c>
      <c r="J194" s="468">
        <v>0</v>
      </c>
    </row>
    <row r="195" spans="1:10">
      <c r="A195" s="469">
        <v>11</v>
      </c>
      <c r="B195" s="342" t="s">
        <v>320</v>
      </c>
      <c r="C195" s="468">
        <v>0</v>
      </c>
      <c r="D195" s="468">
        <v>1</v>
      </c>
      <c r="E195" s="468">
        <v>1</v>
      </c>
      <c r="F195" s="468">
        <v>0</v>
      </c>
      <c r="G195" s="468">
        <v>0</v>
      </c>
      <c r="H195" s="468">
        <v>0</v>
      </c>
      <c r="I195" s="468">
        <v>0</v>
      </c>
      <c r="J195" s="468">
        <v>0</v>
      </c>
    </row>
    <row r="196" spans="1:10">
      <c r="A196" s="469">
        <v>12</v>
      </c>
      <c r="B196" s="342" t="s">
        <v>321</v>
      </c>
      <c r="C196" s="468">
        <v>0</v>
      </c>
      <c r="D196" s="468">
        <v>0</v>
      </c>
      <c r="E196" s="468">
        <v>0</v>
      </c>
      <c r="F196" s="468">
        <v>0</v>
      </c>
      <c r="G196" s="468">
        <v>0</v>
      </c>
      <c r="H196" s="468">
        <v>0</v>
      </c>
      <c r="I196" s="468">
        <v>0</v>
      </c>
      <c r="J196" s="468">
        <v>0</v>
      </c>
    </row>
    <row r="197" spans="1:10">
      <c r="A197" s="469">
        <v>13</v>
      </c>
      <c r="B197" s="342" t="s">
        <v>322</v>
      </c>
      <c r="C197" s="468">
        <v>1</v>
      </c>
      <c r="D197" s="468">
        <v>0</v>
      </c>
      <c r="E197" s="468">
        <v>0</v>
      </c>
      <c r="F197" s="468">
        <v>0</v>
      </c>
      <c r="G197" s="468">
        <v>0</v>
      </c>
      <c r="H197" s="468">
        <v>0</v>
      </c>
      <c r="I197" s="468">
        <v>0</v>
      </c>
      <c r="J197" s="468">
        <v>0</v>
      </c>
    </row>
    <row r="198" ht="30" spans="1:10">
      <c r="A198" s="469">
        <v>14</v>
      </c>
      <c r="B198" s="344" t="s">
        <v>387</v>
      </c>
      <c r="C198" s="468">
        <v>0</v>
      </c>
      <c r="D198" s="468">
        <v>0</v>
      </c>
      <c r="E198" s="468">
        <v>0</v>
      </c>
      <c r="F198" s="468">
        <v>0</v>
      </c>
      <c r="G198" s="468">
        <v>0</v>
      </c>
      <c r="H198" s="468">
        <v>0</v>
      </c>
      <c r="I198" s="468">
        <v>0</v>
      </c>
      <c r="J198" s="468">
        <v>0</v>
      </c>
    </row>
    <row r="199" spans="1:10">
      <c r="A199" s="469">
        <v>15</v>
      </c>
      <c r="B199" s="342" t="s">
        <v>324</v>
      </c>
      <c r="C199" s="468">
        <v>0</v>
      </c>
      <c r="D199" s="468">
        <v>0</v>
      </c>
      <c r="E199" s="468">
        <v>0</v>
      </c>
      <c r="F199" s="468">
        <v>0</v>
      </c>
      <c r="G199" s="468">
        <v>0</v>
      </c>
      <c r="H199" s="468">
        <v>0</v>
      </c>
      <c r="I199" s="468">
        <v>0</v>
      </c>
      <c r="J199" s="468">
        <v>0</v>
      </c>
    </row>
    <row r="200" spans="1:10">
      <c r="A200" s="469">
        <v>16</v>
      </c>
      <c r="B200" s="342" t="s">
        <v>325</v>
      </c>
      <c r="C200" s="468">
        <v>0</v>
      </c>
      <c r="D200" s="468">
        <v>0</v>
      </c>
      <c r="E200" s="468">
        <v>0</v>
      </c>
      <c r="F200" s="468">
        <v>0</v>
      </c>
      <c r="G200" s="468">
        <v>0</v>
      </c>
      <c r="H200" s="468">
        <v>0</v>
      </c>
      <c r="I200" s="468">
        <v>0</v>
      </c>
      <c r="J200" s="468">
        <v>0</v>
      </c>
    </row>
    <row r="201" spans="1:11">
      <c r="A201" s="470">
        <v>17</v>
      </c>
      <c r="B201" s="471" t="s">
        <v>326</v>
      </c>
      <c r="C201" s="468">
        <v>0</v>
      </c>
      <c r="D201" s="468">
        <v>0</v>
      </c>
      <c r="E201" s="468">
        <v>0</v>
      </c>
      <c r="F201" s="468">
        <v>0</v>
      </c>
      <c r="G201" s="468">
        <v>0</v>
      </c>
      <c r="H201" s="468">
        <v>0</v>
      </c>
      <c r="I201" s="468">
        <v>0</v>
      </c>
      <c r="J201" s="468">
        <v>0</v>
      </c>
      <c r="K201" s="18"/>
    </row>
    <row r="202" s="257" customFormat="1" ht="19.5" customHeight="1" spans="1:70">
      <c r="A202" s="472">
        <v>18</v>
      </c>
      <c r="B202" s="473" t="s">
        <v>327</v>
      </c>
      <c r="C202" s="477">
        <v>0</v>
      </c>
      <c r="D202" s="477">
        <v>0</v>
      </c>
      <c r="E202" s="477">
        <v>0</v>
      </c>
      <c r="F202" s="477">
        <v>0</v>
      </c>
      <c r="G202" s="477">
        <v>0</v>
      </c>
      <c r="H202" s="477">
        <v>0</v>
      </c>
      <c r="I202" s="477">
        <v>0</v>
      </c>
      <c r="J202" s="481">
        <v>0</v>
      </c>
      <c r="K202" s="18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  <c r="AE202" s="235"/>
      <c r="AF202" s="235"/>
      <c r="AG202" s="235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  <c r="AR202" s="235"/>
      <c r="AS202" s="235"/>
      <c r="AT202" s="235"/>
      <c r="AU202" s="235"/>
      <c r="AV202" s="235"/>
      <c r="AW202" s="235"/>
      <c r="AX202" s="235"/>
      <c r="AY202" s="235"/>
      <c r="AZ202" s="235"/>
      <c r="BA202" s="235"/>
      <c r="BB202" s="235"/>
      <c r="BC202" s="235"/>
      <c r="BD202" s="235"/>
      <c r="BE202" s="235"/>
      <c r="BF202" s="235"/>
      <c r="BG202" s="235"/>
      <c r="BH202" s="235"/>
      <c r="BI202" s="235"/>
      <c r="BJ202" s="235"/>
      <c r="BK202" s="235"/>
      <c r="BL202" s="235"/>
      <c r="BM202" s="235"/>
      <c r="BN202" s="235"/>
      <c r="BO202" s="235"/>
      <c r="BP202" s="235"/>
      <c r="BQ202" s="235"/>
      <c r="BR202" s="235"/>
    </row>
    <row r="203" ht="18" customHeight="1" spans="1:70">
      <c r="A203" s="474"/>
      <c r="B203" s="475" t="s">
        <v>57</v>
      </c>
      <c r="C203" s="476">
        <f>SUM(C185:C202)</f>
        <v>4</v>
      </c>
      <c r="D203" s="476">
        <f t="shared" ref="D203:J203" si="5">SUM(D185:D202)</f>
        <v>5</v>
      </c>
      <c r="E203" s="476">
        <f t="shared" si="5"/>
        <v>5</v>
      </c>
      <c r="F203" s="476">
        <f t="shared" si="5"/>
        <v>0</v>
      </c>
      <c r="G203" s="476">
        <f t="shared" si="5"/>
        <v>0</v>
      </c>
      <c r="H203" s="476">
        <f t="shared" si="5"/>
        <v>0</v>
      </c>
      <c r="I203" s="476">
        <f t="shared" si="5"/>
        <v>1</v>
      </c>
      <c r="J203" s="476">
        <f t="shared" si="5"/>
        <v>1</v>
      </c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  <c r="AA203" s="257"/>
      <c r="AB203" s="257"/>
      <c r="AC203" s="257"/>
      <c r="AD203" s="257"/>
      <c r="AE203" s="257"/>
      <c r="AF203" s="257"/>
      <c r="AG203" s="257"/>
      <c r="AH203" s="257"/>
      <c r="AI203" s="257"/>
      <c r="AJ203" s="257"/>
      <c r="AK203" s="257"/>
      <c r="AL203" s="257"/>
      <c r="AM203" s="257"/>
      <c r="AN203" s="257"/>
      <c r="AO203" s="257"/>
      <c r="AP203" s="257"/>
      <c r="AQ203" s="257"/>
      <c r="AR203" s="257"/>
      <c r="AS203" s="257"/>
      <c r="AT203" s="257"/>
      <c r="AU203" s="257"/>
      <c r="AV203" s="257"/>
      <c r="AW203" s="257"/>
      <c r="AX203" s="257"/>
      <c r="AY203" s="257"/>
      <c r="AZ203" s="257"/>
      <c r="BA203" s="257"/>
      <c r="BB203" s="257"/>
      <c r="BC203" s="257"/>
      <c r="BD203" s="257"/>
      <c r="BE203" s="257"/>
      <c r="BF203" s="257"/>
      <c r="BG203" s="257"/>
      <c r="BH203" s="257"/>
      <c r="BI203" s="257"/>
      <c r="BJ203" s="257"/>
      <c r="BK203" s="257"/>
      <c r="BL203" s="257"/>
      <c r="BM203" s="257"/>
      <c r="BN203" s="257"/>
      <c r="BO203" s="257"/>
      <c r="BP203" s="257"/>
      <c r="BQ203" s="257"/>
      <c r="BR203" s="257"/>
    </row>
    <row r="204" ht="15.75" spans="2:2">
      <c r="B204" s="18"/>
    </row>
    <row r="205" spans="2:7">
      <c r="B205" s="235" t="s">
        <v>58</v>
      </c>
      <c r="G205" s="18" t="s">
        <v>83</v>
      </c>
    </row>
    <row r="206" spans="2:8">
      <c r="B206" s="356" t="s">
        <v>60</v>
      </c>
      <c r="C206" s="356"/>
      <c r="D206" s="356"/>
      <c r="E206" s="356"/>
      <c r="G206" s="235" t="s">
        <v>61</v>
      </c>
      <c r="H206" s="356"/>
    </row>
    <row r="207" ht="14" customHeight="1" spans="2:8">
      <c r="B207" s="356"/>
      <c r="C207" s="356"/>
      <c r="D207" s="356"/>
      <c r="E207" s="356"/>
      <c r="H207" s="356"/>
    </row>
    <row r="208" spans="2:8">
      <c r="B208" s="356"/>
      <c r="C208" s="356"/>
      <c r="D208" s="356"/>
      <c r="E208" s="356"/>
      <c r="H208" s="356"/>
    </row>
    <row r="209" spans="2:8">
      <c r="B209" s="356"/>
      <c r="C209" s="356"/>
      <c r="D209" s="356"/>
      <c r="E209" s="356"/>
      <c r="H209" s="356"/>
    </row>
    <row r="210" spans="2:8">
      <c r="B210" s="356" t="s">
        <v>62</v>
      </c>
      <c r="C210" s="356"/>
      <c r="D210" s="356"/>
      <c r="E210" s="356"/>
      <c r="G210" s="257" t="s">
        <v>63</v>
      </c>
      <c r="H210" s="356"/>
    </row>
    <row r="211" spans="2:8">
      <c r="B211" s="356" t="s">
        <v>64</v>
      </c>
      <c r="C211" s="356"/>
      <c r="D211" s="356"/>
      <c r="E211" s="356"/>
      <c r="G211" s="257" t="s">
        <v>65</v>
      </c>
      <c r="H211" s="356"/>
    </row>
    <row r="212" spans="2:8">
      <c r="B212" s="356"/>
      <c r="C212" s="356"/>
      <c r="D212" s="356"/>
      <c r="E212" s="356"/>
      <c r="H212" s="356"/>
    </row>
    <row r="213" ht="15.75" spans="1:10">
      <c r="A213" s="20" t="s">
        <v>376</v>
      </c>
      <c r="B213" s="20"/>
      <c r="C213" s="20"/>
      <c r="D213" s="20"/>
      <c r="E213" s="20"/>
      <c r="F213" s="20"/>
      <c r="G213" s="20"/>
      <c r="H213" s="20"/>
      <c r="I213" s="20"/>
      <c r="J213" s="20"/>
    </row>
    <row r="214" ht="15.75" spans="1:10">
      <c r="A214" s="20" t="s">
        <v>377</v>
      </c>
      <c r="B214" s="20"/>
      <c r="C214" s="20"/>
      <c r="D214" s="20"/>
      <c r="E214" s="20"/>
      <c r="F214" s="20"/>
      <c r="G214" s="20"/>
      <c r="H214" s="20"/>
      <c r="I214" s="20"/>
      <c r="J214" s="20"/>
    </row>
    <row r="215" ht="15.75" spans="1:10">
      <c r="A215" s="20" t="s">
        <v>357</v>
      </c>
      <c r="B215" s="20"/>
      <c r="C215" s="20"/>
      <c r="D215" s="20"/>
      <c r="E215" s="20"/>
      <c r="F215" s="20"/>
      <c r="G215" s="20"/>
      <c r="H215" s="20"/>
      <c r="I215" s="20"/>
      <c r="J215" s="20"/>
    </row>
    <row r="216" ht="15.75" spans="1:10">
      <c r="A216" s="20" t="str">
        <f>RK8c!A208</f>
        <v>BULAN JULI TAHUN 2023</v>
      </c>
      <c r="B216" s="20"/>
      <c r="C216" s="20"/>
      <c r="D216" s="20"/>
      <c r="E216" s="20"/>
      <c r="F216" s="20"/>
      <c r="G216" s="20"/>
      <c r="H216" s="20"/>
      <c r="I216" s="20"/>
      <c r="J216" s="20"/>
    </row>
    <row r="217" s="458" customFormat="1" ht="15.75" spans="1:70">
      <c r="A217" s="459"/>
      <c r="B217" s="459"/>
      <c r="C217" s="459"/>
      <c r="D217" s="459"/>
      <c r="E217" s="459"/>
      <c r="F217" s="459"/>
      <c r="G217" s="459"/>
      <c r="H217" s="459"/>
      <c r="I217" s="235"/>
      <c r="J217" s="291" t="s">
        <v>378</v>
      </c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</row>
    <row r="218" s="458" customFormat="1" ht="15.75" spans="1:10">
      <c r="A218" s="460" t="s">
        <v>181</v>
      </c>
      <c r="B218" s="461" t="s">
        <v>379</v>
      </c>
      <c r="C218" s="461" t="s">
        <v>380</v>
      </c>
      <c r="D218" s="461"/>
      <c r="E218" s="461" t="s">
        <v>381</v>
      </c>
      <c r="F218" s="461"/>
      <c r="G218" s="461" t="s">
        <v>382</v>
      </c>
      <c r="H218" s="461"/>
      <c r="I218" s="461" t="s">
        <v>383</v>
      </c>
      <c r="J218" s="478"/>
    </row>
    <row r="219" s="458" customFormat="1" ht="15.75" spans="1:10">
      <c r="A219" s="462"/>
      <c r="B219" s="463"/>
      <c r="C219" s="463" t="s">
        <v>384</v>
      </c>
      <c r="D219" s="463" t="s">
        <v>385</v>
      </c>
      <c r="E219" s="463" t="s">
        <v>384</v>
      </c>
      <c r="F219" s="463" t="s">
        <v>385</v>
      </c>
      <c r="G219" s="463" t="s">
        <v>384</v>
      </c>
      <c r="H219" s="463" t="s">
        <v>385</v>
      </c>
      <c r="I219" s="463" t="s">
        <v>384</v>
      </c>
      <c r="J219" s="479" t="s">
        <v>386</v>
      </c>
    </row>
    <row r="220" ht="16.5" spans="1:70">
      <c r="A220" s="464">
        <v>1</v>
      </c>
      <c r="B220" s="465">
        <v>2</v>
      </c>
      <c r="C220" s="465">
        <v>3</v>
      </c>
      <c r="D220" s="465">
        <v>4</v>
      </c>
      <c r="E220" s="465">
        <v>5</v>
      </c>
      <c r="F220" s="465">
        <v>6</v>
      </c>
      <c r="G220" s="465">
        <v>7</v>
      </c>
      <c r="H220" s="465">
        <v>8</v>
      </c>
      <c r="I220" s="465">
        <v>9</v>
      </c>
      <c r="J220" s="480">
        <v>10</v>
      </c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  <c r="Z220" s="458"/>
      <c r="AA220" s="458"/>
      <c r="AB220" s="458"/>
      <c r="AC220" s="458"/>
      <c r="AD220" s="458"/>
      <c r="AE220" s="458"/>
      <c r="AF220" s="458"/>
      <c r="AG220" s="458"/>
      <c r="AH220" s="458"/>
      <c r="AI220" s="458"/>
      <c r="AJ220" s="458"/>
      <c r="AK220" s="458"/>
      <c r="AL220" s="458"/>
      <c r="AM220" s="458"/>
      <c r="AN220" s="458"/>
      <c r="AO220" s="458"/>
      <c r="AP220" s="458"/>
      <c r="AQ220" s="458"/>
      <c r="AR220" s="458"/>
      <c r="AS220" s="458"/>
      <c r="AT220" s="458"/>
      <c r="AU220" s="458"/>
      <c r="AV220" s="458"/>
      <c r="AW220" s="458"/>
      <c r="AX220" s="458"/>
      <c r="AY220" s="458"/>
      <c r="AZ220" s="458"/>
      <c r="BA220" s="458"/>
      <c r="BB220" s="458"/>
      <c r="BC220" s="458"/>
      <c r="BD220" s="458"/>
      <c r="BE220" s="458"/>
      <c r="BF220" s="458"/>
      <c r="BG220" s="458"/>
      <c r="BH220" s="458"/>
      <c r="BI220" s="458"/>
      <c r="BJ220" s="458"/>
      <c r="BK220" s="458"/>
      <c r="BL220" s="458"/>
      <c r="BM220" s="458"/>
      <c r="BN220" s="458"/>
      <c r="BO220" s="458"/>
      <c r="BP220" s="458"/>
      <c r="BQ220" s="458"/>
      <c r="BR220" s="458"/>
    </row>
    <row r="221" ht="15.75" spans="1:10">
      <c r="A221" s="466">
        <v>1</v>
      </c>
      <c r="B221" s="467" t="s">
        <v>310</v>
      </c>
      <c r="C221" s="484">
        <v>0</v>
      </c>
      <c r="D221" s="484">
        <v>0</v>
      </c>
      <c r="E221" s="484">
        <v>0</v>
      </c>
      <c r="F221" s="484">
        <v>0</v>
      </c>
      <c r="G221" s="484">
        <v>0</v>
      </c>
      <c r="H221" s="484">
        <v>0</v>
      </c>
      <c r="I221" s="484">
        <v>0</v>
      </c>
      <c r="J221" s="484">
        <v>0</v>
      </c>
    </row>
    <row r="222" spans="1:10">
      <c r="A222" s="469">
        <v>2</v>
      </c>
      <c r="B222" s="342" t="s">
        <v>311</v>
      </c>
      <c r="C222" s="484">
        <v>0</v>
      </c>
      <c r="D222" s="484">
        <v>0</v>
      </c>
      <c r="E222" s="484">
        <v>0</v>
      </c>
      <c r="F222" s="484">
        <v>0</v>
      </c>
      <c r="G222" s="484">
        <v>0</v>
      </c>
      <c r="H222" s="484">
        <v>0</v>
      </c>
      <c r="I222" s="484">
        <v>1</v>
      </c>
      <c r="J222" s="484">
        <v>0</v>
      </c>
    </row>
    <row r="223" spans="1:10">
      <c r="A223" s="469">
        <v>3</v>
      </c>
      <c r="B223" s="342" t="s">
        <v>312</v>
      </c>
      <c r="C223" s="484">
        <v>1</v>
      </c>
      <c r="D223" s="484">
        <v>0</v>
      </c>
      <c r="E223" s="484">
        <v>0</v>
      </c>
      <c r="F223" s="484">
        <v>0</v>
      </c>
      <c r="G223" s="484">
        <v>0</v>
      </c>
      <c r="H223" s="484">
        <v>0</v>
      </c>
      <c r="I223" s="484">
        <v>0</v>
      </c>
      <c r="J223" s="484">
        <v>0</v>
      </c>
    </row>
    <row r="224" spans="1:10">
      <c r="A224" s="469">
        <v>4</v>
      </c>
      <c r="B224" s="342" t="s">
        <v>313</v>
      </c>
      <c r="C224" s="484">
        <v>1</v>
      </c>
      <c r="D224" s="484">
        <v>0</v>
      </c>
      <c r="E224" s="484">
        <v>0</v>
      </c>
      <c r="F224" s="484">
        <v>0</v>
      </c>
      <c r="G224" s="484">
        <v>0</v>
      </c>
      <c r="H224" s="484">
        <v>0</v>
      </c>
      <c r="I224" s="484">
        <v>0</v>
      </c>
      <c r="J224" s="484">
        <v>0</v>
      </c>
    </row>
    <row r="225" spans="1:10">
      <c r="A225" s="469">
        <v>5</v>
      </c>
      <c r="B225" s="342" t="s">
        <v>314</v>
      </c>
      <c r="C225" s="484">
        <v>0</v>
      </c>
      <c r="D225" s="484">
        <v>0</v>
      </c>
      <c r="E225" s="484">
        <v>0</v>
      </c>
      <c r="F225" s="484">
        <v>0</v>
      </c>
      <c r="G225" s="484">
        <v>0</v>
      </c>
      <c r="H225" s="484">
        <v>0</v>
      </c>
      <c r="I225" s="484">
        <v>0</v>
      </c>
      <c r="J225" s="484">
        <v>0</v>
      </c>
    </row>
    <row r="226" spans="1:10">
      <c r="A226" s="469">
        <v>6</v>
      </c>
      <c r="B226" s="342" t="s">
        <v>315</v>
      </c>
      <c r="C226" s="484">
        <v>0</v>
      </c>
      <c r="D226" s="484">
        <v>0</v>
      </c>
      <c r="E226" s="484">
        <v>0</v>
      </c>
      <c r="F226" s="484">
        <v>0</v>
      </c>
      <c r="G226" s="484">
        <v>0</v>
      </c>
      <c r="H226" s="484">
        <v>0</v>
      </c>
      <c r="I226" s="484">
        <v>0</v>
      </c>
      <c r="J226" s="484">
        <v>0</v>
      </c>
    </row>
    <row r="227" spans="1:10">
      <c r="A227" s="469">
        <v>7</v>
      </c>
      <c r="B227" s="342" t="s">
        <v>316</v>
      </c>
      <c r="C227" s="484">
        <v>0</v>
      </c>
      <c r="D227" s="484">
        <v>0</v>
      </c>
      <c r="E227" s="484">
        <v>0</v>
      </c>
      <c r="F227" s="484">
        <v>0</v>
      </c>
      <c r="G227" s="484">
        <v>0</v>
      </c>
      <c r="H227" s="484">
        <v>0</v>
      </c>
      <c r="I227" s="484">
        <v>0</v>
      </c>
      <c r="J227" s="484">
        <v>0</v>
      </c>
    </row>
    <row r="228" spans="1:10">
      <c r="A228" s="469">
        <v>8</v>
      </c>
      <c r="B228" s="342" t="s">
        <v>317</v>
      </c>
      <c r="C228" s="484">
        <v>0</v>
      </c>
      <c r="D228" s="484">
        <v>0</v>
      </c>
      <c r="E228" s="484">
        <v>0</v>
      </c>
      <c r="F228" s="484">
        <v>0</v>
      </c>
      <c r="G228" s="484">
        <v>0</v>
      </c>
      <c r="H228" s="484">
        <v>0</v>
      </c>
      <c r="I228" s="484">
        <v>0</v>
      </c>
      <c r="J228" s="484">
        <v>0</v>
      </c>
    </row>
    <row r="229" spans="1:10">
      <c r="A229" s="469">
        <v>9</v>
      </c>
      <c r="B229" s="342" t="s">
        <v>318</v>
      </c>
      <c r="C229" s="484">
        <v>1</v>
      </c>
      <c r="D229" s="484">
        <v>1</v>
      </c>
      <c r="E229" s="484">
        <v>0</v>
      </c>
      <c r="F229" s="484">
        <v>0</v>
      </c>
      <c r="G229" s="484">
        <v>0</v>
      </c>
      <c r="H229" s="484">
        <v>0</v>
      </c>
      <c r="I229" s="484">
        <v>0</v>
      </c>
      <c r="J229" s="484">
        <v>0</v>
      </c>
    </row>
    <row r="230" spans="1:10">
      <c r="A230" s="469">
        <v>10</v>
      </c>
      <c r="B230" s="342" t="s">
        <v>319</v>
      </c>
      <c r="C230" s="484">
        <v>0</v>
      </c>
      <c r="D230" s="484">
        <v>0</v>
      </c>
      <c r="E230" s="484">
        <v>0</v>
      </c>
      <c r="F230" s="484">
        <v>0</v>
      </c>
      <c r="G230" s="484">
        <v>0</v>
      </c>
      <c r="H230" s="484">
        <v>0</v>
      </c>
      <c r="I230" s="484">
        <v>0</v>
      </c>
      <c r="J230" s="484">
        <v>0</v>
      </c>
    </row>
    <row r="231" spans="1:10">
      <c r="A231" s="469">
        <v>11</v>
      </c>
      <c r="B231" s="342" t="s">
        <v>320</v>
      </c>
      <c r="C231" s="484">
        <v>0</v>
      </c>
      <c r="D231" s="484">
        <v>0</v>
      </c>
      <c r="E231" s="484">
        <v>0</v>
      </c>
      <c r="F231" s="484">
        <v>0</v>
      </c>
      <c r="G231" s="484">
        <v>0</v>
      </c>
      <c r="H231" s="484">
        <v>0</v>
      </c>
      <c r="I231" s="484">
        <v>0</v>
      </c>
      <c r="J231" s="484">
        <v>0</v>
      </c>
    </row>
    <row r="232" spans="1:10">
      <c r="A232" s="469">
        <v>12</v>
      </c>
      <c r="B232" s="342" t="s">
        <v>321</v>
      </c>
      <c r="C232" s="484">
        <v>0</v>
      </c>
      <c r="D232" s="484">
        <v>0</v>
      </c>
      <c r="E232" s="484">
        <v>0</v>
      </c>
      <c r="F232" s="484">
        <v>0</v>
      </c>
      <c r="G232" s="484">
        <v>0</v>
      </c>
      <c r="H232" s="484">
        <v>0</v>
      </c>
      <c r="I232" s="484">
        <v>0</v>
      </c>
      <c r="J232" s="484">
        <v>0</v>
      </c>
    </row>
    <row r="233" spans="1:10">
      <c r="A233" s="469">
        <v>13</v>
      </c>
      <c r="B233" s="342" t="s">
        <v>322</v>
      </c>
      <c r="C233" s="484">
        <v>0</v>
      </c>
      <c r="D233" s="484">
        <v>1</v>
      </c>
      <c r="E233" s="484">
        <v>0</v>
      </c>
      <c r="F233" s="484">
        <v>0</v>
      </c>
      <c r="G233" s="484">
        <v>0</v>
      </c>
      <c r="H233" s="484">
        <v>0</v>
      </c>
      <c r="I233" s="484">
        <v>1</v>
      </c>
      <c r="J233" s="484">
        <v>0</v>
      </c>
    </row>
    <row r="234" ht="30" spans="1:10">
      <c r="A234" s="469">
        <v>14</v>
      </c>
      <c r="B234" s="344" t="s">
        <v>387</v>
      </c>
      <c r="C234" s="484">
        <v>1</v>
      </c>
      <c r="D234" s="484">
        <v>1</v>
      </c>
      <c r="E234" s="484">
        <v>0</v>
      </c>
      <c r="F234" s="484">
        <v>0</v>
      </c>
      <c r="G234" s="484">
        <v>0</v>
      </c>
      <c r="H234" s="484">
        <v>0</v>
      </c>
      <c r="I234" s="484">
        <v>0</v>
      </c>
      <c r="J234" s="484">
        <v>0</v>
      </c>
    </row>
    <row r="235" spans="1:10">
      <c r="A235" s="469">
        <v>15</v>
      </c>
      <c r="B235" s="342" t="s">
        <v>324</v>
      </c>
      <c r="C235" s="484">
        <v>0</v>
      </c>
      <c r="D235" s="484">
        <v>0</v>
      </c>
      <c r="E235" s="484">
        <v>0</v>
      </c>
      <c r="F235" s="484">
        <v>0</v>
      </c>
      <c r="G235" s="484">
        <v>0</v>
      </c>
      <c r="H235" s="484">
        <v>0</v>
      </c>
      <c r="I235" s="484">
        <v>0</v>
      </c>
      <c r="J235" s="484">
        <v>0</v>
      </c>
    </row>
    <row r="236" spans="1:10">
      <c r="A236" s="469">
        <v>16</v>
      </c>
      <c r="B236" s="342" t="s">
        <v>325</v>
      </c>
      <c r="C236" s="484">
        <v>0</v>
      </c>
      <c r="D236" s="484">
        <v>0</v>
      </c>
      <c r="E236" s="484">
        <v>0</v>
      </c>
      <c r="F236" s="484">
        <v>0</v>
      </c>
      <c r="G236" s="484">
        <v>0</v>
      </c>
      <c r="H236" s="484">
        <v>0</v>
      </c>
      <c r="I236" s="484">
        <v>0</v>
      </c>
      <c r="J236" s="484">
        <v>0</v>
      </c>
    </row>
    <row r="237" spans="1:11">
      <c r="A237" s="470">
        <v>17</v>
      </c>
      <c r="B237" s="471" t="s">
        <v>326</v>
      </c>
      <c r="C237" s="486">
        <v>1</v>
      </c>
      <c r="D237" s="486">
        <v>1</v>
      </c>
      <c r="E237" s="486">
        <v>0</v>
      </c>
      <c r="F237" s="486">
        <v>0</v>
      </c>
      <c r="G237" s="486">
        <v>0</v>
      </c>
      <c r="H237" s="486">
        <v>0</v>
      </c>
      <c r="I237" s="486">
        <v>0</v>
      </c>
      <c r="J237" s="486">
        <v>0</v>
      </c>
      <c r="K237" s="18"/>
    </row>
    <row r="238" s="257" customFormat="1" ht="19.5" customHeight="1" spans="1:70">
      <c r="A238" s="342">
        <v>18</v>
      </c>
      <c r="B238" s="345" t="s">
        <v>327</v>
      </c>
      <c r="C238" s="484">
        <v>0</v>
      </c>
      <c r="D238" s="484">
        <v>0</v>
      </c>
      <c r="E238" s="484">
        <v>0</v>
      </c>
      <c r="F238" s="484">
        <v>0</v>
      </c>
      <c r="G238" s="484">
        <v>0</v>
      </c>
      <c r="H238" s="484">
        <v>0</v>
      </c>
      <c r="I238" s="484">
        <v>0</v>
      </c>
      <c r="J238" s="484">
        <v>0</v>
      </c>
      <c r="K238" s="18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</row>
    <row r="239" ht="18" customHeight="1" spans="1:70">
      <c r="A239" s="487"/>
      <c r="B239" s="488" t="s">
        <v>57</v>
      </c>
      <c r="C239" s="489">
        <f>SUM(C221:C238)</f>
        <v>5</v>
      </c>
      <c r="D239" s="489">
        <f t="shared" ref="D239:J239" si="6">SUM(D221:D238)</f>
        <v>4</v>
      </c>
      <c r="E239" s="489">
        <f t="shared" si="6"/>
        <v>0</v>
      </c>
      <c r="F239" s="489">
        <f t="shared" si="6"/>
        <v>0</v>
      </c>
      <c r="G239" s="489">
        <f t="shared" si="6"/>
        <v>0</v>
      </c>
      <c r="H239" s="489">
        <f t="shared" si="6"/>
        <v>0</v>
      </c>
      <c r="I239" s="489">
        <f t="shared" si="6"/>
        <v>2</v>
      </c>
      <c r="J239" s="489">
        <f t="shared" si="6"/>
        <v>0</v>
      </c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  <c r="AY239" s="257"/>
      <c r="AZ239" s="257"/>
      <c r="BA239" s="257"/>
      <c r="BB239" s="257"/>
      <c r="BC239" s="257"/>
      <c r="BD239" s="257"/>
      <c r="BE239" s="257"/>
      <c r="BF239" s="257"/>
      <c r="BG239" s="257"/>
      <c r="BH239" s="257"/>
      <c r="BI239" s="257"/>
      <c r="BJ239" s="257"/>
      <c r="BK239" s="257"/>
      <c r="BL239" s="257"/>
      <c r="BM239" s="257"/>
      <c r="BN239" s="257"/>
      <c r="BO239" s="257"/>
      <c r="BP239" s="257"/>
      <c r="BQ239" s="257"/>
      <c r="BR239" s="257"/>
    </row>
    <row r="240" ht="15.75" spans="2:2">
      <c r="B240" s="18"/>
    </row>
    <row r="241" spans="2:7">
      <c r="B241" s="235" t="s">
        <v>58</v>
      </c>
      <c r="G241" s="18" t="s">
        <v>388</v>
      </c>
    </row>
    <row r="242" spans="2:7">
      <c r="B242" s="356" t="s">
        <v>60</v>
      </c>
      <c r="C242" s="356"/>
      <c r="D242" s="356"/>
      <c r="E242" s="356"/>
      <c r="F242" s="356"/>
      <c r="G242" s="356" t="s">
        <v>61</v>
      </c>
    </row>
    <row r="243" ht="6" customHeight="1" spans="2:7">
      <c r="B243" s="356"/>
      <c r="C243" s="356"/>
      <c r="D243" s="356"/>
      <c r="E243" s="356"/>
      <c r="F243" s="356"/>
      <c r="G243" s="356"/>
    </row>
    <row r="244" spans="2:7">
      <c r="B244" s="356"/>
      <c r="C244" s="356"/>
      <c r="D244" s="356"/>
      <c r="E244" s="356"/>
      <c r="F244" s="356"/>
      <c r="G244" s="356"/>
    </row>
    <row r="245" spans="2:7">
      <c r="B245" s="356"/>
      <c r="C245" s="356"/>
      <c r="D245" s="356"/>
      <c r="E245" s="356"/>
      <c r="F245" s="356"/>
      <c r="G245" s="356"/>
    </row>
    <row r="246" spans="2:7">
      <c r="B246" s="356" t="s">
        <v>62</v>
      </c>
      <c r="C246" s="356"/>
      <c r="D246" s="356"/>
      <c r="E246" s="356"/>
      <c r="F246" s="356"/>
      <c r="G246" s="356" t="s">
        <v>63</v>
      </c>
    </row>
    <row r="247" spans="2:7">
      <c r="B247" s="356" t="s">
        <v>64</v>
      </c>
      <c r="C247" s="356"/>
      <c r="D247" s="356"/>
      <c r="E247" s="356"/>
      <c r="F247" s="356"/>
      <c r="G247" s="356" t="s">
        <v>65</v>
      </c>
    </row>
    <row r="248" ht="15.75" spans="1:10">
      <c r="A248" s="20" t="s">
        <v>376</v>
      </c>
      <c r="B248" s="20"/>
      <c r="C248" s="20"/>
      <c r="D248" s="20"/>
      <c r="E248" s="20"/>
      <c r="F248" s="20"/>
      <c r="G248" s="20"/>
      <c r="H248" s="20"/>
      <c r="I248" s="20"/>
      <c r="J248" s="20"/>
    </row>
    <row r="249" ht="15.75" spans="1:10">
      <c r="A249" s="20" t="s">
        <v>377</v>
      </c>
      <c r="B249" s="20"/>
      <c r="C249" s="20"/>
      <c r="D249" s="20"/>
      <c r="E249" s="20"/>
      <c r="F249" s="20"/>
      <c r="G249" s="20"/>
      <c r="H249" s="20"/>
      <c r="I249" s="20"/>
      <c r="J249" s="20"/>
    </row>
    <row r="250" ht="15.75" spans="1:10">
      <c r="A250" s="20" t="s">
        <v>357</v>
      </c>
      <c r="B250" s="20"/>
      <c r="C250" s="20"/>
      <c r="D250" s="20"/>
      <c r="E250" s="20"/>
      <c r="F250" s="20"/>
      <c r="G250" s="20"/>
      <c r="H250" s="20"/>
      <c r="I250" s="20"/>
      <c r="J250" s="20"/>
    </row>
    <row r="251" ht="15.75" spans="1:10">
      <c r="A251" s="20" t="str">
        <f>RK8c!A243</f>
        <v>BULAN AGUSTUS TAHUN 2023</v>
      </c>
      <c r="B251" s="20"/>
      <c r="C251" s="20"/>
      <c r="D251" s="20"/>
      <c r="E251" s="20"/>
      <c r="F251" s="20"/>
      <c r="G251" s="20"/>
      <c r="H251" s="20"/>
      <c r="I251" s="20"/>
      <c r="J251" s="20"/>
    </row>
    <row r="252" s="458" customFormat="1" ht="15.75" spans="1:70">
      <c r="A252" s="459"/>
      <c r="B252" s="459"/>
      <c r="C252" s="459"/>
      <c r="D252" s="459"/>
      <c r="E252" s="459"/>
      <c r="F252" s="459"/>
      <c r="G252" s="459"/>
      <c r="H252" s="459"/>
      <c r="I252" s="235"/>
      <c r="J252" s="291" t="s">
        <v>378</v>
      </c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</row>
    <row r="253" s="458" customFormat="1" ht="15.75" spans="1:10">
      <c r="A253" s="460" t="s">
        <v>181</v>
      </c>
      <c r="B253" s="461" t="s">
        <v>379</v>
      </c>
      <c r="C253" s="461" t="s">
        <v>380</v>
      </c>
      <c r="D253" s="461"/>
      <c r="E253" s="461" t="s">
        <v>381</v>
      </c>
      <c r="F253" s="461"/>
      <c r="G253" s="461" t="s">
        <v>382</v>
      </c>
      <c r="H253" s="461"/>
      <c r="I253" s="461" t="s">
        <v>383</v>
      </c>
      <c r="J253" s="478"/>
    </row>
    <row r="254" s="458" customFormat="1" ht="15.75" spans="1:10">
      <c r="A254" s="462"/>
      <c r="B254" s="463"/>
      <c r="C254" s="463" t="s">
        <v>384</v>
      </c>
      <c r="D254" s="463" t="s">
        <v>385</v>
      </c>
      <c r="E254" s="463" t="s">
        <v>384</v>
      </c>
      <c r="F254" s="463" t="s">
        <v>385</v>
      </c>
      <c r="G254" s="463" t="s">
        <v>384</v>
      </c>
      <c r="H254" s="463" t="s">
        <v>385</v>
      </c>
      <c r="I254" s="463" t="s">
        <v>384</v>
      </c>
      <c r="J254" s="479" t="s">
        <v>386</v>
      </c>
    </row>
    <row r="255" ht="16.5" spans="1:70">
      <c r="A255" s="464">
        <v>1</v>
      </c>
      <c r="B255" s="465">
        <v>2</v>
      </c>
      <c r="C255" s="465">
        <v>3</v>
      </c>
      <c r="D255" s="465">
        <v>4</v>
      </c>
      <c r="E255" s="465">
        <v>5</v>
      </c>
      <c r="F255" s="465">
        <v>6</v>
      </c>
      <c r="G255" s="465">
        <v>7</v>
      </c>
      <c r="H255" s="465">
        <v>8</v>
      </c>
      <c r="I255" s="465">
        <v>9</v>
      </c>
      <c r="J255" s="480">
        <v>10</v>
      </c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  <c r="AB255" s="458"/>
      <c r="AC255" s="458"/>
      <c r="AD255" s="458"/>
      <c r="AE255" s="458"/>
      <c r="AF255" s="458"/>
      <c r="AG255" s="458"/>
      <c r="AH255" s="458"/>
      <c r="AI255" s="458"/>
      <c r="AJ255" s="458"/>
      <c r="AK255" s="458"/>
      <c r="AL255" s="458"/>
      <c r="AM255" s="458"/>
      <c r="AN255" s="458"/>
      <c r="AO255" s="458"/>
      <c r="AP255" s="458"/>
      <c r="AQ255" s="458"/>
      <c r="AR255" s="458"/>
      <c r="AS255" s="458"/>
      <c r="AT255" s="458"/>
      <c r="AU255" s="458"/>
      <c r="AV255" s="458"/>
      <c r="AW255" s="458"/>
      <c r="AX255" s="458"/>
      <c r="AY255" s="458"/>
      <c r="AZ255" s="458"/>
      <c r="BA255" s="458"/>
      <c r="BB255" s="458"/>
      <c r="BC255" s="458"/>
      <c r="BD255" s="458"/>
      <c r="BE255" s="458"/>
      <c r="BF255" s="458"/>
      <c r="BG255" s="458"/>
      <c r="BH255" s="458"/>
      <c r="BI255" s="458"/>
      <c r="BJ255" s="458"/>
      <c r="BK255" s="458"/>
      <c r="BL255" s="458"/>
      <c r="BM255" s="458"/>
      <c r="BN255" s="458"/>
      <c r="BO255" s="458"/>
      <c r="BP255" s="458"/>
      <c r="BQ255" s="458"/>
      <c r="BR255" s="458"/>
    </row>
    <row r="256" ht="15.75" spans="1:10">
      <c r="A256" s="466">
        <v>1</v>
      </c>
      <c r="B256" s="467" t="s">
        <v>310</v>
      </c>
      <c r="C256" s="468">
        <v>5</v>
      </c>
      <c r="D256" s="468">
        <v>2</v>
      </c>
      <c r="E256" s="468">
        <v>1</v>
      </c>
      <c r="F256" s="468">
        <v>0</v>
      </c>
      <c r="G256" s="468">
        <v>0</v>
      </c>
      <c r="H256" s="468">
        <v>0</v>
      </c>
      <c r="I256" s="468">
        <v>1</v>
      </c>
      <c r="J256" s="468">
        <v>0</v>
      </c>
    </row>
    <row r="257" spans="1:10">
      <c r="A257" s="469">
        <v>2</v>
      </c>
      <c r="B257" s="342" t="s">
        <v>311</v>
      </c>
      <c r="C257" s="468">
        <v>0</v>
      </c>
      <c r="D257" s="468">
        <v>0</v>
      </c>
      <c r="E257" s="468">
        <v>0</v>
      </c>
      <c r="F257" s="468">
        <v>0</v>
      </c>
      <c r="G257" s="468">
        <v>0</v>
      </c>
      <c r="H257" s="468">
        <v>0</v>
      </c>
      <c r="I257" s="468">
        <v>0</v>
      </c>
      <c r="J257" s="468">
        <v>0</v>
      </c>
    </row>
    <row r="258" spans="1:10">
      <c r="A258" s="469">
        <v>3</v>
      </c>
      <c r="B258" s="342" t="s">
        <v>312</v>
      </c>
      <c r="C258" s="468">
        <v>1</v>
      </c>
      <c r="D258" s="468">
        <v>1</v>
      </c>
      <c r="E258" s="468">
        <v>0</v>
      </c>
      <c r="F258" s="468">
        <v>0</v>
      </c>
      <c r="G258" s="468">
        <v>0</v>
      </c>
      <c r="H258" s="468">
        <v>0</v>
      </c>
      <c r="I258" s="468">
        <v>0</v>
      </c>
      <c r="J258" s="468">
        <v>0</v>
      </c>
    </row>
    <row r="259" spans="1:10">
      <c r="A259" s="469">
        <v>4</v>
      </c>
      <c r="B259" s="342" t="s">
        <v>313</v>
      </c>
      <c r="C259" s="468">
        <v>0</v>
      </c>
      <c r="D259" s="468">
        <v>1</v>
      </c>
      <c r="E259" s="468">
        <v>0</v>
      </c>
      <c r="F259" s="468">
        <v>0</v>
      </c>
      <c r="G259" s="468">
        <v>0</v>
      </c>
      <c r="H259" s="468">
        <v>0</v>
      </c>
      <c r="I259" s="468">
        <v>0</v>
      </c>
      <c r="J259" s="468">
        <v>0</v>
      </c>
    </row>
    <row r="260" spans="1:10">
      <c r="A260" s="469">
        <v>5</v>
      </c>
      <c r="B260" s="342" t="s">
        <v>314</v>
      </c>
      <c r="C260" s="468">
        <v>0</v>
      </c>
      <c r="D260" s="468">
        <v>0</v>
      </c>
      <c r="E260" s="468">
        <v>0</v>
      </c>
      <c r="F260" s="468">
        <v>0</v>
      </c>
      <c r="G260" s="468">
        <v>0</v>
      </c>
      <c r="H260" s="468">
        <v>0</v>
      </c>
      <c r="I260" s="468">
        <v>0</v>
      </c>
      <c r="J260" s="468">
        <v>0</v>
      </c>
    </row>
    <row r="261" spans="1:10">
      <c r="A261" s="469">
        <v>6</v>
      </c>
      <c r="B261" s="342" t="s">
        <v>315</v>
      </c>
      <c r="C261" s="468">
        <v>0</v>
      </c>
      <c r="D261" s="468">
        <v>0</v>
      </c>
      <c r="E261" s="468">
        <v>0</v>
      </c>
      <c r="F261" s="468">
        <v>0</v>
      </c>
      <c r="G261" s="468">
        <v>0</v>
      </c>
      <c r="H261" s="468">
        <v>0</v>
      </c>
      <c r="I261" s="468">
        <v>0</v>
      </c>
      <c r="J261" s="468">
        <v>0</v>
      </c>
    </row>
    <row r="262" spans="1:10">
      <c r="A262" s="469">
        <v>7</v>
      </c>
      <c r="B262" s="342" t="s">
        <v>316</v>
      </c>
      <c r="C262" s="468">
        <v>0</v>
      </c>
      <c r="D262" s="468">
        <v>0</v>
      </c>
      <c r="E262" s="468">
        <v>0</v>
      </c>
      <c r="F262" s="468">
        <v>0</v>
      </c>
      <c r="G262" s="468">
        <v>0</v>
      </c>
      <c r="H262" s="468">
        <v>0</v>
      </c>
      <c r="I262" s="468">
        <v>0</v>
      </c>
      <c r="J262" s="468">
        <v>0</v>
      </c>
    </row>
    <row r="263" spans="1:10">
      <c r="A263" s="469">
        <v>8</v>
      </c>
      <c r="B263" s="342" t="s">
        <v>317</v>
      </c>
      <c r="C263" s="468">
        <v>0</v>
      </c>
      <c r="D263" s="468">
        <v>0</v>
      </c>
      <c r="E263" s="468">
        <v>0</v>
      </c>
      <c r="F263" s="468">
        <v>0</v>
      </c>
      <c r="G263" s="468">
        <v>0</v>
      </c>
      <c r="H263" s="468">
        <v>0</v>
      </c>
      <c r="I263" s="468">
        <v>0</v>
      </c>
      <c r="J263" s="468">
        <v>0</v>
      </c>
    </row>
    <row r="264" spans="1:10">
      <c r="A264" s="469">
        <v>9</v>
      </c>
      <c r="B264" s="342" t="s">
        <v>318</v>
      </c>
      <c r="C264" s="468">
        <v>0</v>
      </c>
      <c r="D264" s="468">
        <v>0</v>
      </c>
      <c r="E264" s="468">
        <v>0</v>
      </c>
      <c r="F264" s="468">
        <v>0</v>
      </c>
      <c r="G264" s="468">
        <v>0</v>
      </c>
      <c r="H264" s="468">
        <v>0</v>
      </c>
      <c r="I264" s="468">
        <v>0</v>
      </c>
      <c r="J264" s="468">
        <v>0</v>
      </c>
    </row>
    <row r="265" spans="1:10">
      <c r="A265" s="469">
        <v>10</v>
      </c>
      <c r="B265" s="342" t="s">
        <v>319</v>
      </c>
      <c r="C265" s="468">
        <v>0</v>
      </c>
      <c r="D265" s="468">
        <v>1</v>
      </c>
      <c r="E265" s="468">
        <v>0</v>
      </c>
      <c r="F265" s="468">
        <v>0</v>
      </c>
      <c r="G265" s="468">
        <v>0</v>
      </c>
      <c r="H265" s="468">
        <v>0</v>
      </c>
      <c r="I265" s="468">
        <v>1</v>
      </c>
      <c r="J265" s="468">
        <v>0</v>
      </c>
    </row>
    <row r="266" spans="1:10">
      <c r="A266" s="469">
        <v>11</v>
      </c>
      <c r="B266" s="342" t="s">
        <v>320</v>
      </c>
      <c r="C266" s="468">
        <v>0</v>
      </c>
      <c r="D266" s="468">
        <v>0</v>
      </c>
      <c r="E266" s="468">
        <v>0</v>
      </c>
      <c r="F266" s="468">
        <v>0</v>
      </c>
      <c r="G266" s="468">
        <v>0</v>
      </c>
      <c r="H266" s="468">
        <v>0</v>
      </c>
      <c r="I266" s="468">
        <v>0</v>
      </c>
      <c r="J266" s="468">
        <v>0</v>
      </c>
    </row>
    <row r="267" spans="1:10">
      <c r="A267" s="469">
        <v>12</v>
      </c>
      <c r="B267" s="342" t="s">
        <v>321</v>
      </c>
      <c r="C267" s="468">
        <v>0</v>
      </c>
      <c r="D267" s="468">
        <v>0</v>
      </c>
      <c r="E267" s="468">
        <v>0</v>
      </c>
      <c r="F267" s="468">
        <v>0</v>
      </c>
      <c r="G267" s="468">
        <v>0</v>
      </c>
      <c r="H267" s="468">
        <v>0</v>
      </c>
      <c r="I267" s="468">
        <v>0</v>
      </c>
      <c r="J267" s="468">
        <v>0</v>
      </c>
    </row>
    <row r="268" spans="1:10">
      <c r="A268" s="469">
        <v>13</v>
      </c>
      <c r="B268" s="342" t="s">
        <v>322</v>
      </c>
      <c r="C268" s="468">
        <v>0</v>
      </c>
      <c r="D268" s="468">
        <v>1</v>
      </c>
      <c r="E268" s="468">
        <v>0</v>
      </c>
      <c r="F268" s="468">
        <v>0</v>
      </c>
      <c r="G268" s="468">
        <v>0</v>
      </c>
      <c r="H268" s="468">
        <v>0</v>
      </c>
      <c r="I268" s="468">
        <v>0</v>
      </c>
      <c r="J268" s="468">
        <v>0</v>
      </c>
    </row>
    <row r="269" ht="30" spans="1:10">
      <c r="A269" s="469">
        <v>14</v>
      </c>
      <c r="B269" s="344" t="s">
        <v>387</v>
      </c>
      <c r="C269" s="468">
        <v>0</v>
      </c>
      <c r="D269" s="468">
        <v>1</v>
      </c>
      <c r="E269" s="468">
        <v>0</v>
      </c>
      <c r="F269" s="468">
        <v>0</v>
      </c>
      <c r="G269" s="468">
        <v>0</v>
      </c>
      <c r="H269" s="468">
        <v>0</v>
      </c>
      <c r="I269" s="468">
        <v>0</v>
      </c>
      <c r="J269" s="468">
        <v>0</v>
      </c>
    </row>
    <row r="270" spans="1:10">
      <c r="A270" s="469">
        <v>15</v>
      </c>
      <c r="B270" s="342" t="s">
        <v>324</v>
      </c>
      <c r="C270" s="468">
        <v>1</v>
      </c>
      <c r="D270" s="468">
        <v>0</v>
      </c>
      <c r="E270" s="468">
        <v>0</v>
      </c>
      <c r="F270" s="468">
        <v>0</v>
      </c>
      <c r="G270" s="468">
        <v>0</v>
      </c>
      <c r="H270" s="468">
        <v>0</v>
      </c>
      <c r="I270" s="468">
        <v>0</v>
      </c>
      <c r="J270" s="468">
        <v>0</v>
      </c>
    </row>
    <row r="271" spans="1:10">
      <c r="A271" s="469">
        <v>16</v>
      </c>
      <c r="B271" s="342" t="s">
        <v>325</v>
      </c>
      <c r="C271" s="468">
        <v>0</v>
      </c>
      <c r="D271" s="468">
        <v>0</v>
      </c>
      <c r="E271" s="468">
        <v>0</v>
      </c>
      <c r="F271" s="468">
        <v>0</v>
      </c>
      <c r="G271" s="468">
        <v>0</v>
      </c>
      <c r="H271" s="468">
        <v>0</v>
      </c>
      <c r="I271" s="468">
        <v>0</v>
      </c>
      <c r="J271" s="468">
        <v>0</v>
      </c>
    </row>
    <row r="272" spans="1:11">
      <c r="A272" s="470">
        <v>17</v>
      </c>
      <c r="B272" s="471" t="s">
        <v>326</v>
      </c>
      <c r="C272" s="468">
        <v>0</v>
      </c>
      <c r="D272" s="468">
        <v>0</v>
      </c>
      <c r="E272" s="468">
        <v>1</v>
      </c>
      <c r="F272" s="468">
        <v>0</v>
      </c>
      <c r="G272" s="468">
        <v>1</v>
      </c>
      <c r="H272" s="468">
        <v>0</v>
      </c>
      <c r="I272" s="468">
        <v>0</v>
      </c>
      <c r="J272" s="468">
        <v>0</v>
      </c>
      <c r="K272" s="18"/>
    </row>
    <row r="273" s="257" customFormat="1" ht="19.5" customHeight="1" spans="1:70">
      <c r="A273" s="472">
        <v>18</v>
      </c>
      <c r="B273" s="473" t="s">
        <v>327</v>
      </c>
      <c r="C273" s="477">
        <v>0</v>
      </c>
      <c r="D273" s="477">
        <v>0</v>
      </c>
      <c r="E273" s="477">
        <v>0</v>
      </c>
      <c r="F273" s="477">
        <v>0</v>
      </c>
      <c r="G273" s="477">
        <v>0</v>
      </c>
      <c r="H273" s="477">
        <v>0</v>
      </c>
      <c r="I273" s="477">
        <v>0</v>
      </c>
      <c r="J273" s="468">
        <v>0</v>
      </c>
      <c r="K273" s="18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235"/>
      <c r="AF273" s="235"/>
      <c r="AG273" s="235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  <c r="AR273" s="235"/>
      <c r="AS273" s="235"/>
      <c r="AT273" s="235"/>
      <c r="AU273" s="235"/>
      <c r="AV273" s="235"/>
      <c r="AW273" s="235"/>
      <c r="AX273" s="235"/>
      <c r="AY273" s="235"/>
      <c r="AZ273" s="235"/>
      <c r="BA273" s="235"/>
      <c r="BB273" s="235"/>
      <c r="BC273" s="235"/>
      <c r="BD273" s="235"/>
      <c r="BE273" s="235"/>
      <c r="BF273" s="235"/>
      <c r="BG273" s="235"/>
      <c r="BH273" s="235"/>
      <c r="BI273" s="235"/>
      <c r="BJ273" s="235"/>
      <c r="BK273" s="235"/>
      <c r="BL273" s="235"/>
      <c r="BM273" s="235"/>
      <c r="BN273" s="235"/>
      <c r="BO273" s="235"/>
      <c r="BP273" s="235"/>
      <c r="BQ273" s="235"/>
      <c r="BR273" s="235"/>
    </row>
    <row r="274" ht="18" customHeight="1" spans="1:70">
      <c r="A274" s="474"/>
      <c r="B274" s="475" t="s">
        <v>57</v>
      </c>
      <c r="C274" s="476">
        <f>SUM(C256:C273)</f>
        <v>7</v>
      </c>
      <c r="D274" s="476">
        <f t="shared" ref="D274:J274" si="7">SUM(D256:D273)</f>
        <v>7</v>
      </c>
      <c r="E274" s="476">
        <f t="shared" si="7"/>
        <v>2</v>
      </c>
      <c r="F274" s="476">
        <f t="shared" si="7"/>
        <v>0</v>
      </c>
      <c r="G274" s="476">
        <f t="shared" si="7"/>
        <v>1</v>
      </c>
      <c r="H274" s="476">
        <f t="shared" si="7"/>
        <v>0</v>
      </c>
      <c r="I274" s="476">
        <f t="shared" si="7"/>
        <v>2</v>
      </c>
      <c r="J274" s="489">
        <f t="shared" si="7"/>
        <v>0</v>
      </c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  <c r="AA274" s="257"/>
      <c r="AB274" s="257"/>
      <c r="AC274" s="257"/>
      <c r="AD274" s="257"/>
      <c r="AE274" s="257"/>
      <c r="AF274" s="257"/>
      <c r="AG274" s="257"/>
      <c r="AH274" s="257"/>
      <c r="AI274" s="257"/>
      <c r="AJ274" s="257"/>
      <c r="AK274" s="257"/>
      <c r="AL274" s="257"/>
      <c r="AM274" s="257"/>
      <c r="AN274" s="257"/>
      <c r="AO274" s="257"/>
      <c r="AP274" s="257"/>
      <c r="AQ274" s="257"/>
      <c r="AR274" s="257"/>
      <c r="AS274" s="257"/>
      <c r="AT274" s="257"/>
      <c r="AU274" s="257"/>
      <c r="AV274" s="257"/>
      <c r="AW274" s="257"/>
      <c r="AX274" s="257"/>
      <c r="AY274" s="257"/>
      <c r="AZ274" s="257"/>
      <c r="BA274" s="257"/>
      <c r="BB274" s="257"/>
      <c r="BC274" s="257"/>
      <c r="BD274" s="257"/>
      <c r="BE274" s="257"/>
      <c r="BF274" s="257"/>
      <c r="BG274" s="257"/>
      <c r="BH274" s="257"/>
      <c r="BI274" s="257"/>
      <c r="BJ274" s="257"/>
      <c r="BK274" s="257"/>
      <c r="BL274" s="257"/>
      <c r="BM274" s="257"/>
      <c r="BN274" s="257"/>
      <c r="BO274" s="257"/>
      <c r="BP274" s="257"/>
      <c r="BQ274" s="257"/>
      <c r="BR274" s="257"/>
    </row>
    <row r="275" ht="15.75" spans="2:2">
      <c r="B275" s="18"/>
    </row>
    <row r="276" spans="2:7">
      <c r="B276" s="235" t="s">
        <v>58</v>
      </c>
      <c r="G276" s="18" t="s">
        <v>87</v>
      </c>
    </row>
    <row r="277" spans="2:7">
      <c r="B277" s="356" t="s">
        <v>60</v>
      </c>
      <c r="C277" s="356"/>
      <c r="D277" s="356"/>
      <c r="E277" s="356"/>
      <c r="F277" s="356"/>
      <c r="G277" s="356" t="s">
        <v>61</v>
      </c>
    </row>
    <row r="278" ht="6" customHeight="1" spans="2:7">
      <c r="B278" s="356"/>
      <c r="C278" s="356"/>
      <c r="D278" s="356"/>
      <c r="E278" s="356"/>
      <c r="F278" s="356"/>
      <c r="G278" s="356"/>
    </row>
    <row r="279" spans="2:7">
      <c r="B279" s="356"/>
      <c r="C279" s="356"/>
      <c r="D279" s="356"/>
      <c r="E279" s="356"/>
      <c r="F279" s="356"/>
      <c r="G279" s="356"/>
    </row>
    <row r="280" spans="2:7">
      <c r="B280" s="356"/>
      <c r="C280" s="356"/>
      <c r="D280" s="356"/>
      <c r="E280" s="356"/>
      <c r="F280" s="356"/>
      <c r="G280" s="356"/>
    </row>
    <row r="281" spans="2:7">
      <c r="B281" s="356" t="s">
        <v>62</v>
      </c>
      <c r="C281" s="356"/>
      <c r="D281" s="356"/>
      <c r="E281" s="356"/>
      <c r="F281" s="356"/>
      <c r="G281" s="356" t="s">
        <v>63</v>
      </c>
    </row>
    <row r="282" spans="2:7">
      <c r="B282" s="356" t="s">
        <v>64</v>
      </c>
      <c r="C282" s="356"/>
      <c r="D282" s="356"/>
      <c r="E282" s="356"/>
      <c r="F282" s="356"/>
      <c r="G282" s="356" t="s">
        <v>65</v>
      </c>
    </row>
    <row r="284" ht="15.75" spans="1:10">
      <c r="A284" s="20" t="s">
        <v>376</v>
      </c>
      <c r="B284" s="20"/>
      <c r="C284" s="20"/>
      <c r="D284" s="20"/>
      <c r="E284" s="20"/>
      <c r="F284" s="20"/>
      <c r="G284" s="20"/>
      <c r="H284" s="20"/>
      <c r="I284" s="20"/>
      <c r="J284" s="20"/>
    </row>
    <row r="285" ht="15.75" spans="1:10">
      <c r="A285" s="20" t="s">
        <v>377</v>
      </c>
      <c r="B285" s="20"/>
      <c r="C285" s="20"/>
      <c r="D285" s="20"/>
      <c r="E285" s="20"/>
      <c r="F285" s="20"/>
      <c r="G285" s="20"/>
      <c r="H285" s="20"/>
      <c r="I285" s="20"/>
      <c r="J285" s="20"/>
    </row>
    <row r="286" ht="15.75" spans="1:10">
      <c r="A286" s="20" t="s">
        <v>357</v>
      </c>
      <c r="B286" s="20"/>
      <c r="C286" s="20"/>
      <c r="D286" s="20"/>
      <c r="E286" s="20"/>
      <c r="F286" s="20"/>
      <c r="G286" s="20"/>
      <c r="H286" s="20"/>
      <c r="I286" s="20"/>
      <c r="J286" s="20"/>
    </row>
    <row r="287" ht="15.75" spans="1:10">
      <c r="A287" s="20" t="str">
        <f>RK8c!$A$279</f>
        <v>BULAN SEPTEMBER TAHUN 2023</v>
      </c>
      <c r="B287" s="20"/>
      <c r="C287" s="20"/>
      <c r="D287" s="20"/>
      <c r="E287" s="20"/>
      <c r="F287" s="20"/>
      <c r="G287" s="20"/>
      <c r="H287" s="20"/>
      <c r="I287" s="20"/>
      <c r="J287" s="20"/>
    </row>
    <row r="288" s="458" customFormat="1" ht="15.75" spans="1:70">
      <c r="A288" s="459"/>
      <c r="B288" s="459"/>
      <c r="C288" s="459"/>
      <c r="D288" s="459"/>
      <c r="E288" s="459"/>
      <c r="F288" s="459"/>
      <c r="G288" s="459"/>
      <c r="H288" s="459"/>
      <c r="I288" s="235"/>
      <c r="J288" s="291" t="s">
        <v>378</v>
      </c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</row>
    <row r="289" s="458" customFormat="1" ht="15.75" spans="1:10">
      <c r="A289" s="460" t="s">
        <v>181</v>
      </c>
      <c r="B289" s="461" t="s">
        <v>379</v>
      </c>
      <c r="C289" s="461" t="s">
        <v>380</v>
      </c>
      <c r="D289" s="461"/>
      <c r="E289" s="461" t="s">
        <v>381</v>
      </c>
      <c r="F289" s="461"/>
      <c r="G289" s="461" t="s">
        <v>382</v>
      </c>
      <c r="H289" s="461"/>
      <c r="I289" s="461" t="s">
        <v>383</v>
      </c>
      <c r="J289" s="478"/>
    </row>
    <row r="290" s="458" customFormat="1" ht="15.75" spans="1:10">
      <c r="A290" s="462"/>
      <c r="B290" s="463"/>
      <c r="C290" s="463" t="s">
        <v>384</v>
      </c>
      <c r="D290" s="463" t="s">
        <v>385</v>
      </c>
      <c r="E290" s="463" t="s">
        <v>384</v>
      </c>
      <c r="F290" s="463" t="s">
        <v>385</v>
      </c>
      <c r="G290" s="463" t="s">
        <v>384</v>
      </c>
      <c r="H290" s="463" t="s">
        <v>385</v>
      </c>
      <c r="I290" s="463" t="s">
        <v>384</v>
      </c>
      <c r="J290" s="479" t="s">
        <v>386</v>
      </c>
    </row>
    <row r="291" ht="16.5" spans="1:70">
      <c r="A291" s="464">
        <v>1</v>
      </c>
      <c r="B291" s="465">
        <v>2</v>
      </c>
      <c r="C291" s="465">
        <v>3</v>
      </c>
      <c r="D291" s="465">
        <v>4</v>
      </c>
      <c r="E291" s="465">
        <v>5</v>
      </c>
      <c r="F291" s="465">
        <v>6</v>
      </c>
      <c r="G291" s="465">
        <v>7</v>
      </c>
      <c r="H291" s="465">
        <v>8</v>
      </c>
      <c r="I291" s="465">
        <v>9</v>
      </c>
      <c r="J291" s="480">
        <v>10</v>
      </c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  <c r="Y291" s="458"/>
      <c r="Z291" s="458"/>
      <c r="AA291" s="458"/>
      <c r="AB291" s="458"/>
      <c r="AC291" s="458"/>
      <c r="AD291" s="458"/>
      <c r="AE291" s="458"/>
      <c r="AF291" s="458"/>
      <c r="AG291" s="458"/>
      <c r="AH291" s="458"/>
      <c r="AI291" s="458"/>
      <c r="AJ291" s="458"/>
      <c r="AK291" s="458"/>
      <c r="AL291" s="458"/>
      <c r="AM291" s="458"/>
      <c r="AN291" s="458"/>
      <c r="AO291" s="458"/>
      <c r="AP291" s="458"/>
      <c r="AQ291" s="458"/>
      <c r="AR291" s="458"/>
      <c r="AS291" s="458"/>
      <c r="AT291" s="458"/>
      <c r="AU291" s="458"/>
      <c r="AV291" s="458"/>
      <c r="AW291" s="458"/>
      <c r="AX291" s="458"/>
      <c r="AY291" s="458"/>
      <c r="AZ291" s="458"/>
      <c r="BA291" s="458"/>
      <c r="BB291" s="458"/>
      <c r="BC291" s="458"/>
      <c r="BD291" s="458"/>
      <c r="BE291" s="458"/>
      <c r="BF291" s="458"/>
      <c r="BG291" s="458"/>
      <c r="BH291" s="458"/>
      <c r="BI291" s="458"/>
      <c r="BJ291" s="458"/>
      <c r="BK291" s="458"/>
      <c r="BL291" s="458"/>
      <c r="BM291" s="458"/>
      <c r="BN291" s="458"/>
      <c r="BO291" s="458"/>
      <c r="BP291" s="458"/>
      <c r="BQ291" s="458"/>
      <c r="BR291" s="458"/>
    </row>
    <row r="292" ht="15.75" spans="1:10">
      <c r="A292" s="466">
        <v>1</v>
      </c>
      <c r="B292" s="467" t="s">
        <v>310</v>
      </c>
      <c r="C292" s="468">
        <v>2</v>
      </c>
      <c r="D292" s="468">
        <v>0</v>
      </c>
      <c r="E292" s="468">
        <v>0</v>
      </c>
      <c r="F292" s="468">
        <v>0</v>
      </c>
      <c r="G292" s="468">
        <v>0</v>
      </c>
      <c r="H292" s="468">
        <v>0</v>
      </c>
      <c r="I292" s="468">
        <v>1</v>
      </c>
      <c r="J292" s="468">
        <v>0</v>
      </c>
    </row>
    <row r="293" spans="1:10">
      <c r="A293" s="469">
        <v>2</v>
      </c>
      <c r="B293" s="342" t="s">
        <v>311</v>
      </c>
      <c r="C293" s="468">
        <v>0</v>
      </c>
      <c r="D293" s="468">
        <v>0</v>
      </c>
      <c r="E293" s="468">
        <v>0</v>
      </c>
      <c r="F293" s="468">
        <v>0</v>
      </c>
      <c r="G293" s="468">
        <v>0</v>
      </c>
      <c r="H293" s="468">
        <v>0</v>
      </c>
      <c r="I293" s="468">
        <v>0</v>
      </c>
      <c r="J293" s="468">
        <v>0</v>
      </c>
    </row>
    <row r="294" spans="1:10">
      <c r="A294" s="469">
        <v>3</v>
      </c>
      <c r="B294" s="342" t="s">
        <v>312</v>
      </c>
      <c r="C294" s="468">
        <v>0</v>
      </c>
      <c r="D294" s="468">
        <v>0</v>
      </c>
      <c r="E294" s="468">
        <v>0</v>
      </c>
      <c r="F294" s="468">
        <v>0</v>
      </c>
      <c r="G294" s="468">
        <v>0</v>
      </c>
      <c r="H294" s="468">
        <v>0</v>
      </c>
      <c r="I294" s="468">
        <v>1</v>
      </c>
      <c r="J294" s="468">
        <v>0</v>
      </c>
    </row>
    <row r="295" spans="1:10">
      <c r="A295" s="469">
        <v>4</v>
      </c>
      <c r="B295" s="342" t="s">
        <v>313</v>
      </c>
      <c r="C295" s="468">
        <v>0</v>
      </c>
      <c r="D295" s="468">
        <v>1</v>
      </c>
      <c r="E295" s="468">
        <v>0</v>
      </c>
      <c r="F295" s="468">
        <v>0</v>
      </c>
      <c r="G295" s="468">
        <v>0</v>
      </c>
      <c r="H295" s="468">
        <v>0</v>
      </c>
      <c r="I295" s="468">
        <v>0</v>
      </c>
      <c r="J295" s="468">
        <v>0</v>
      </c>
    </row>
    <row r="296" spans="1:10">
      <c r="A296" s="469">
        <v>5</v>
      </c>
      <c r="B296" s="342" t="s">
        <v>314</v>
      </c>
      <c r="C296" s="468">
        <v>0</v>
      </c>
      <c r="D296" s="468">
        <v>0</v>
      </c>
      <c r="E296" s="468">
        <v>0</v>
      </c>
      <c r="F296" s="468">
        <v>0</v>
      </c>
      <c r="G296" s="468">
        <v>0</v>
      </c>
      <c r="H296" s="468">
        <v>0</v>
      </c>
      <c r="I296" s="468">
        <v>0</v>
      </c>
      <c r="J296" s="468">
        <v>0</v>
      </c>
    </row>
    <row r="297" spans="1:10">
      <c r="A297" s="469">
        <v>6</v>
      </c>
      <c r="B297" s="342" t="s">
        <v>315</v>
      </c>
      <c r="C297" s="468">
        <v>0</v>
      </c>
      <c r="D297" s="468">
        <v>0</v>
      </c>
      <c r="E297" s="468">
        <v>0</v>
      </c>
      <c r="F297" s="468">
        <v>0</v>
      </c>
      <c r="G297" s="468">
        <v>0</v>
      </c>
      <c r="H297" s="468">
        <v>0</v>
      </c>
      <c r="I297" s="468">
        <v>0</v>
      </c>
      <c r="J297" s="468">
        <v>0</v>
      </c>
    </row>
    <row r="298" spans="1:10">
      <c r="A298" s="469">
        <v>7</v>
      </c>
      <c r="B298" s="342" t="s">
        <v>316</v>
      </c>
      <c r="C298" s="468">
        <v>0</v>
      </c>
      <c r="D298" s="468">
        <v>0</v>
      </c>
      <c r="E298" s="468">
        <v>0</v>
      </c>
      <c r="F298" s="468">
        <v>0</v>
      </c>
      <c r="G298" s="468">
        <v>0</v>
      </c>
      <c r="H298" s="468">
        <v>0</v>
      </c>
      <c r="I298" s="468">
        <v>0</v>
      </c>
      <c r="J298" s="468">
        <v>0</v>
      </c>
    </row>
    <row r="299" spans="1:10">
      <c r="A299" s="469">
        <v>8</v>
      </c>
      <c r="B299" s="342" t="s">
        <v>317</v>
      </c>
      <c r="C299" s="468">
        <v>0</v>
      </c>
      <c r="D299" s="468">
        <v>0</v>
      </c>
      <c r="E299" s="468">
        <v>0</v>
      </c>
      <c r="F299" s="468">
        <v>0</v>
      </c>
      <c r="G299" s="468">
        <v>0</v>
      </c>
      <c r="H299" s="468">
        <v>0</v>
      </c>
      <c r="I299" s="468">
        <v>0</v>
      </c>
      <c r="J299" s="468">
        <v>0</v>
      </c>
    </row>
    <row r="300" spans="1:10">
      <c r="A300" s="469">
        <v>9</v>
      </c>
      <c r="B300" s="342" t="s">
        <v>318</v>
      </c>
      <c r="C300" s="468">
        <v>0</v>
      </c>
      <c r="D300" s="468">
        <v>1</v>
      </c>
      <c r="E300" s="468">
        <v>0</v>
      </c>
      <c r="F300" s="468">
        <v>0</v>
      </c>
      <c r="G300" s="468">
        <v>0</v>
      </c>
      <c r="H300" s="468">
        <v>0</v>
      </c>
      <c r="I300" s="468">
        <v>0</v>
      </c>
      <c r="J300" s="468">
        <v>0</v>
      </c>
    </row>
    <row r="301" spans="1:10">
      <c r="A301" s="469">
        <v>10</v>
      </c>
      <c r="B301" s="342" t="s">
        <v>319</v>
      </c>
      <c r="C301" s="468">
        <v>1</v>
      </c>
      <c r="D301" s="468">
        <v>0</v>
      </c>
      <c r="E301" s="468">
        <v>1</v>
      </c>
      <c r="F301" s="468">
        <v>0</v>
      </c>
      <c r="G301" s="468">
        <v>0</v>
      </c>
      <c r="H301" s="468">
        <v>0</v>
      </c>
      <c r="I301" s="468">
        <v>0</v>
      </c>
      <c r="J301" s="468">
        <v>0</v>
      </c>
    </row>
    <row r="302" spans="1:10">
      <c r="A302" s="469">
        <v>11</v>
      </c>
      <c r="B302" s="342" t="s">
        <v>320</v>
      </c>
      <c r="C302" s="468">
        <v>0</v>
      </c>
      <c r="D302" s="468">
        <v>0</v>
      </c>
      <c r="E302" s="468">
        <v>0</v>
      </c>
      <c r="F302" s="468">
        <v>0</v>
      </c>
      <c r="G302" s="468">
        <v>0</v>
      </c>
      <c r="H302" s="468">
        <v>0</v>
      </c>
      <c r="I302" s="468">
        <v>2</v>
      </c>
      <c r="J302" s="468">
        <v>0</v>
      </c>
    </row>
    <row r="303" spans="1:10">
      <c r="A303" s="469">
        <v>12</v>
      </c>
      <c r="B303" s="342" t="s">
        <v>321</v>
      </c>
      <c r="C303" s="468">
        <v>0</v>
      </c>
      <c r="D303" s="468">
        <v>0</v>
      </c>
      <c r="E303" s="468">
        <v>0</v>
      </c>
      <c r="F303" s="468">
        <v>0</v>
      </c>
      <c r="G303" s="468">
        <v>0</v>
      </c>
      <c r="H303" s="468">
        <v>0</v>
      </c>
      <c r="I303" s="468">
        <v>0</v>
      </c>
      <c r="J303" s="468">
        <v>0</v>
      </c>
    </row>
    <row r="304" spans="1:10">
      <c r="A304" s="469">
        <v>13</v>
      </c>
      <c r="B304" s="342" t="s">
        <v>322</v>
      </c>
      <c r="C304" s="468">
        <v>0</v>
      </c>
      <c r="D304" s="468">
        <v>0</v>
      </c>
      <c r="E304" s="468">
        <v>1</v>
      </c>
      <c r="F304" s="468">
        <v>0</v>
      </c>
      <c r="G304" s="468">
        <v>0</v>
      </c>
      <c r="H304" s="468">
        <v>0</v>
      </c>
      <c r="I304" s="468">
        <v>0</v>
      </c>
      <c r="J304" s="468">
        <v>0</v>
      </c>
    </row>
    <row r="305" ht="30" spans="1:10">
      <c r="A305" s="469">
        <v>14</v>
      </c>
      <c r="B305" s="344" t="s">
        <v>387</v>
      </c>
      <c r="C305" s="468">
        <v>0</v>
      </c>
      <c r="D305" s="468">
        <v>0</v>
      </c>
      <c r="E305" s="468">
        <v>0</v>
      </c>
      <c r="F305" s="468">
        <v>0</v>
      </c>
      <c r="G305" s="468">
        <v>0</v>
      </c>
      <c r="H305" s="468">
        <v>0</v>
      </c>
      <c r="I305" s="468">
        <v>0</v>
      </c>
      <c r="J305" s="468">
        <v>0</v>
      </c>
    </row>
    <row r="306" spans="1:10">
      <c r="A306" s="469">
        <v>15</v>
      </c>
      <c r="B306" s="342" t="s">
        <v>324</v>
      </c>
      <c r="C306" s="468">
        <v>1</v>
      </c>
      <c r="D306" s="468">
        <v>0</v>
      </c>
      <c r="E306" s="468">
        <v>0</v>
      </c>
      <c r="F306" s="468">
        <v>0</v>
      </c>
      <c r="G306" s="468">
        <v>0</v>
      </c>
      <c r="H306" s="468">
        <v>0</v>
      </c>
      <c r="I306" s="468">
        <v>0</v>
      </c>
      <c r="J306" s="468">
        <v>0</v>
      </c>
    </row>
    <row r="307" spans="1:10">
      <c r="A307" s="469">
        <v>16</v>
      </c>
      <c r="B307" s="342" t="s">
        <v>325</v>
      </c>
      <c r="C307" s="468">
        <v>0</v>
      </c>
      <c r="D307" s="468">
        <v>1</v>
      </c>
      <c r="E307" s="468">
        <v>0</v>
      </c>
      <c r="F307" s="468">
        <v>0</v>
      </c>
      <c r="G307" s="468">
        <v>0</v>
      </c>
      <c r="H307" s="468">
        <v>0</v>
      </c>
      <c r="I307" s="468">
        <v>0</v>
      </c>
      <c r="J307" s="468">
        <v>0</v>
      </c>
    </row>
    <row r="308" spans="1:11">
      <c r="A308" s="470">
        <v>17</v>
      </c>
      <c r="B308" s="471" t="s">
        <v>326</v>
      </c>
      <c r="C308" s="468">
        <v>2</v>
      </c>
      <c r="D308" s="468">
        <v>1</v>
      </c>
      <c r="E308" s="468">
        <v>1</v>
      </c>
      <c r="F308" s="468">
        <v>0</v>
      </c>
      <c r="G308" s="468">
        <v>1</v>
      </c>
      <c r="H308" s="468">
        <v>0</v>
      </c>
      <c r="I308" s="468">
        <v>0</v>
      </c>
      <c r="J308" s="468">
        <v>0</v>
      </c>
      <c r="K308" s="18"/>
    </row>
    <row r="309" s="257" customFormat="1" ht="19.5" customHeight="1" spans="1:70">
      <c r="A309" s="472">
        <v>18</v>
      </c>
      <c r="B309" s="473" t="s">
        <v>327</v>
      </c>
      <c r="C309" s="477">
        <v>0</v>
      </c>
      <c r="D309" s="477">
        <v>0</v>
      </c>
      <c r="E309" s="477">
        <v>0</v>
      </c>
      <c r="F309" s="477">
        <v>0</v>
      </c>
      <c r="G309" s="477">
        <v>0</v>
      </c>
      <c r="H309" s="477">
        <v>0</v>
      </c>
      <c r="I309" s="477">
        <v>0</v>
      </c>
      <c r="J309" s="468">
        <v>0</v>
      </c>
      <c r="K309" s="18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</row>
    <row r="310" ht="18" customHeight="1" spans="1:70">
      <c r="A310" s="490" t="s">
        <v>57</v>
      </c>
      <c r="B310" s="491"/>
      <c r="C310" s="476">
        <f t="shared" ref="C310:J310" si="8">SUM(C292:C309)</f>
        <v>6</v>
      </c>
      <c r="D310" s="476">
        <f t="shared" si="8"/>
        <v>4</v>
      </c>
      <c r="E310" s="476">
        <f t="shared" si="8"/>
        <v>3</v>
      </c>
      <c r="F310" s="476">
        <f t="shared" si="8"/>
        <v>0</v>
      </c>
      <c r="G310" s="476">
        <f t="shared" si="8"/>
        <v>1</v>
      </c>
      <c r="H310" s="476">
        <f t="shared" si="8"/>
        <v>0</v>
      </c>
      <c r="I310" s="476">
        <f t="shared" si="8"/>
        <v>4</v>
      </c>
      <c r="J310" s="476">
        <f t="shared" si="8"/>
        <v>0</v>
      </c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  <c r="AA310" s="257"/>
      <c r="AB310" s="257"/>
      <c r="AC310" s="257"/>
      <c r="AD310" s="257"/>
      <c r="AE310" s="257"/>
      <c r="AF310" s="257"/>
      <c r="AG310" s="257"/>
      <c r="AH310" s="257"/>
      <c r="AI310" s="257"/>
      <c r="AJ310" s="257"/>
      <c r="AK310" s="257"/>
      <c r="AL310" s="257"/>
      <c r="AM310" s="257"/>
      <c r="AN310" s="257"/>
      <c r="AO310" s="257"/>
      <c r="AP310" s="257"/>
      <c r="AQ310" s="257"/>
      <c r="AR310" s="257"/>
      <c r="AS310" s="257"/>
      <c r="AT310" s="257"/>
      <c r="AU310" s="257"/>
      <c r="AV310" s="257"/>
      <c r="AW310" s="257"/>
      <c r="AX310" s="257"/>
      <c r="AY310" s="257"/>
      <c r="AZ310" s="257"/>
      <c r="BA310" s="257"/>
      <c r="BB310" s="257"/>
      <c r="BC310" s="257"/>
      <c r="BD310" s="257"/>
      <c r="BE310" s="257"/>
      <c r="BF310" s="257"/>
      <c r="BG310" s="257"/>
      <c r="BH310" s="257"/>
      <c r="BI310" s="257"/>
      <c r="BJ310" s="257"/>
      <c r="BK310" s="257"/>
      <c r="BL310" s="257"/>
      <c r="BM310" s="257"/>
      <c r="BN310" s="257"/>
      <c r="BO310" s="257"/>
      <c r="BP310" s="257"/>
      <c r="BQ310" s="257"/>
      <c r="BR310" s="257"/>
    </row>
    <row r="311" ht="15.75" spans="2:2">
      <c r="B311" s="18"/>
    </row>
    <row r="312" spans="2:8">
      <c r="B312" s="235" t="s">
        <v>58</v>
      </c>
      <c r="G312" s="18" t="s">
        <v>91</v>
      </c>
      <c r="H312" s="18"/>
    </row>
    <row r="313" spans="2:8">
      <c r="B313" s="356" t="s">
        <v>68</v>
      </c>
      <c r="C313" s="356"/>
      <c r="D313" s="356"/>
      <c r="E313" s="356"/>
      <c r="F313" s="356"/>
      <c r="G313" s="356" t="s">
        <v>61</v>
      </c>
      <c r="H313" s="356"/>
    </row>
    <row r="314" spans="2:8">
      <c r="B314" s="356"/>
      <c r="C314" s="356"/>
      <c r="D314" s="356"/>
      <c r="E314" s="356"/>
      <c r="F314" s="356"/>
      <c r="G314" s="356"/>
      <c r="H314" s="356"/>
    </row>
    <row r="315" spans="2:8">
      <c r="B315" s="356"/>
      <c r="C315" s="356"/>
      <c r="D315" s="356"/>
      <c r="E315" s="356"/>
      <c r="F315" s="356"/>
      <c r="G315" s="356"/>
      <c r="H315" s="356"/>
    </row>
    <row r="316" spans="2:8">
      <c r="B316" s="356"/>
      <c r="C316" s="356"/>
      <c r="D316" s="356"/>
      <c r="E316" s="356"/>
      <c r="F316" s="356"/>
      <c r="G316" s="356"/>
      <c r="H316" s="356"/>
    </row>
    <row r="317" spans="2:8">
      <c r="B317" s="356" t="s">
        <v>92</v>
      </c>
      <c r="C317" s="356"/>
      <c r="D317" s="356"/>
      <c r="E317" s="356"/>
      <c r="F317" s="356"/>
      <c r="G317" s="356" t="s">
        <v>63</v>
      </c>
      <c r="H317" s="356"/>
    </row>
    <row r="318" spans="2:8">
      <c r="B318" s="356" t="s">
        <v>93</v>
      </c>
      <c r="C318" s="356"/>
      <c r="D318" s="356"/>
      <c r="E318" s="356"/>
      <c r="F318" s="356"/>
      <c r="G318" s="356" t="s">
        <v>65</v>
      </c>
      <c r="H318" s="257"/>
    </row>
    <row r="320" ht="15.75" spans="1:10">
      <c r="A320" s="20" t="s">
        <v>376</v>
      </c>
      <c r="B320" s="20"/>
      <c r="C320" s="20"/>
      <c r="D320" s="20"/>
      <c r="E320" s="20"/>
      <c r="F320" s="20"/>
      <c r="G320" s="20"/>
      <c r="H320" s="20"/>
      <c r="I320" s="20"/>
      <c r="J320" s="20"/>
    </row>
    <row r="321" ht="15.75" spans="1:10">
      <c r="A321" s="20" t="s">
        <v>377</v>
      </c>
      <c r="B321" s="20"/>
      <c r="C321" s="20"/>
      <c r="D321" s="20"/>
      <c r="E321" s="20"/>
      <c r="F321" s="20"/>
      <c r="G321" s="20"/>
      <c r="H321" s="20"/>
      <c r="I321" s="20"/>
      <c r="J321" s="20"/>
    </row>
    <row r="322" ht="15.75" spans="1:10">
      <c r="A322" s="20" t="s">
        <v>357</v>
      </c>
      <c r="B322" s="20"/>
      <c r="C322" s="20"/>
      <c r="D322" s="20"/>
      <c r="E322" s="20"/>
      <c r="F322" s="20"/>
      <c r="G322" s="20"/>
      <c r="H322" s="20"/>
      <c r="I322" s="20"/>
      <c r="J322" s="20"/>
    </row>
    <row r="323" ht="15.75" spans="1:10">
      <c r="A323" s="20" t="str">
        <f>RK8c!A315</f>
        <v>BULAN OKTOBER TAHUN 2022</v>
      </c>
      <c r="B323" s="20"/>
      <c r="C323" s="20"/>
      <c r="D323" s="20"/>
      <c r="E323" s="20"/>
      <c r="F323" s="20"/>
      <c r="G323" s="20"/>
      <c r="H323" s="20"/>
      <c r="I323" s="20"/>
      <c r="J323" s="20"/>
    </row>
    <row r="324" ht="15.75" spans="1:10">
      <c r="A324" s="459"/>
      <c r="B324" s="459"/>
      <c r="C324" s="459"/>
      <c r="D324" s="459"/>
      <c r="E324" s="459"/>
      <c r="F324" s="459"/>
      <c r="G324" s="459"/>
      <c r="H324" s="459"/>
      <c r="J324" s="291" t="s">
        <v>378</v>
      </c>
    </row>
    <row r="325" ht="15.75" spans="1:10">
      <c r="A325" s="460" t="s">
        <v>181</v>
      </c>
      <c r="B325" s="461" t="s">
        <v>379</v>
      </c>
      <c r="C325" s="461" t="s">
        <v>380</v>
      </c>
      <c r="D325" s="461"/>
      <c r="E325" s="461" t="s">
        <v>381</v>
      </c>
      <c r="F325" s="461"/>
      <c r="G325" s="461" t="s">
        <v>382</v>
      </c>
      <c r="H325" s="461"/>
      <c r="I325" s="461" t="s">
        <v>383</v>
      </c>
      <c r="J325" s="478"/>
    </row>
    <row r="326" ht="15.75" spans="1:10">
      <c r="A326" s="462"/>
      <c r="B326" s="463"/>
      <c r="C326" s="463" t="s">
        <v>384</v>
      </c>
      <c r="D326" s="463" t="s">
        <v>385</v>
      </c>
      <c r="E326" s="463" t="s">
        <v>384</v>
      </c>
      <c r="F326" s="463" t="s">
        <v>385</v>
      </c>
      <c r="G326" s="463" t="s">
        <v>384</v>
      </c>
      <c r="H326" s="463" t="s">
        <v>385</v>
      </c>
      <c r="I326" s="463" t="s">
        <v>384</v>
      </c>
      <c r="J326" s="479" t="s">
        <v>386</v>
      </c>
    </row>
    <row r="327" ht="16.5" spans="1:10">
      <c r="A327" s="464">
        <v>1</v>
      </c>
      <c r="B327" s="465">
        <v>2</v>
      </c>
      <c r="C327" s="465">
        <v>3</v>
      </c>
      <c r="D327" s="465">
        <v>4</v>
      </c>
      <c r="E327" s="465">
        <v>5</v>
      </c>
      <c r="F327" s="465">
        <v>6</v>
      </c>
      <c r="G327" s="465">
        <v>7</v>
      </c>
      <c r="H327" s="465">
        <v>8</v>
      </c>
      <c r="I327" s="465">
        <v>9</v>
      </c>
      <c r="J327" s="480">
        <v>10</v>
      </c>
    </row>
    <row r="328" ht="15.75" spans="1:10">
      <c r="A328" s="466">
        <v>1</v>
      </c>
      <c r="B328" s="467" t="s">
        <v>310</v>
      </c>
      <c r="C328" s="468">
        <v>2</v>
      </c>
      <c r="D328" s="468">
        <v>2</v>
      </c>
      <c r="E328" s="468">
        <v>0</v>
      </c>
      <c r="F328" s="468">
        <v>0</v>
      </c>
      <c r="G328" s="468">
        <v>0</v>
      </c>
      <c r="H328" s="468">
        <v>0</v>
      </c>
      <c r="I328" s="468">
        <v>1</v>
      </c>
      <c r="J328" s="468">
        <v>0</v>
      </c>
    </row>
    <row r="329" spans="1:10">
      <c r="A329" s="469">
        <v>2</v>
      </c>
      <c r="B329" s="342" t="s">
        <v>311</v>
      </c>
      <c r="C329" s="468">
        <v>0</v>
      </c>
      <c r="D329" s="468">
        <v>0</v>
      </c>
      <c r="E329" s="468">
        <v>0</v>
      </c>
      <c r="F329" s="468">
        <v>0</v>
      </c>
      <c r="G329" s="468">
        <v>0</v>
      </c>
      <c r="H329" s="468">
        <v>0</v>
      </c>
      <c r="I329" s="468">
        <v>0</v>
      </c>
      <c r="J329" s="468">
        <v>0</v>
      </c>
    </row>
    <row r="330" spans="1:10">
      <c r="A330" s="469">
        <v>3</v>
      </c>
      <c r="B330" s="342" t="s">
        <v>312</v>
      </c>
      <c r="C330" s="468">
        <v>0</v>
      </c>
      <c r="D330" s="468">
        <v>1</v>
      </c>
      <c r="E330" s="468">
        <v>0</v>
      </c>
      <c r="F330" s="468">
        <v>0</v>
      </c>
      <c r="G330" s="468">
        <v>0</v>
      </c>
      <c r="H330" s="468">
        <v>0</v>
      </c>
      <c r="I330" s="468">
        <v>0</v>
      </c>
      <c r="J330" s="468">
        <v>0</v>
      </c>
    </row>
    <row r="331" spans="1:10">
      <c r="A331" s="469">
        <v>4</v>
      </c>
      <c r="B331" s="342" t="s">
        <v>313</v>
      </c>
      <c r="C331" s="468">
        <v>0</v>
      </c>
      <c r="D331" s="468">
        <v>0</v>
      </c>
      <c r="E331" s="468">
        <v>0</v>
      </c>
      <c r="F331" s="468">
        <v>0</v>
      </c>
      <c r="G331" s="468">
        <v>0</v>
      </c>
      <c r="H331" s="468">
        <v>0</v>
      </c>
      <c r="I331" s="468">
        <v>0</v>
      </c>
      <c r="J331" s="468">
        <v>0</v>
      </c>
    </row>
    <row r="332" spans="1:10">
      <c r="A332" s="469">
        <v>5</v>
      </c>
      <c r="B332" s="342" t="s">
        <v>314</v>
      </c>
      <c r="C332" s="468">
        <v>0</v>
      </c>
      <c r="D332" s="468">
        <v>0</v>
      </c>
      <c r="E332" s="468">
        <v>0</v>
      </c>
      <c r="F332" s="468">
        <v>0</v>
      </c>
      <c r="G332" s="468">
        <v>0</v>
      </c>
      <c r="H332" s="468">
        <v>0</v>
      </c>
      <c r="I332" s="468">
        <v>0</v>
      </c>
      <c r="J332" s="468">
        <v>0</v>
      </c>
    </row>
    <row r="333" spans="1:10">
      <c r="A333" s="469">
        <v>6</v>
      </c>
      <c r="B333" s="342" t="s">
        <v>315</v>
      </c>
      <c r="C333" s="468">
        <v>0</v>
      </c>
      <c r="D333" s="468">
        <v>0</v>
      </c>
      <c r="E333" s="468">
        <v>0</v>
      </c>
      <c r="F333" s="468">
        <v>0</v>
      </c>
      <c r="G333" s="468">
        <v>0</v>
      </c>
      <c r="H333" s="468">
        <v>0</v>
      </c>
      <c r="I333" s="468">
        <v>0</v>
      </c>
      <c r="J333" s="468">
        <v>0</v>
      </c>
    </row>
    <row r="334" spans="1:10">
      <c r="A334" s="469">
        <v>7</v>
      </c>
      <c r="B334" s="342" t="s">
        <v>316</v>
      </c>
      <c r="C334" s="468">
        <v>0</v>
      </c>
      <c r="D334" s="468">
        <v>0</v>
      </c>
      <c r="E334" s="468">
        <v>0</v>
      </c>
      <c r="F334" s="468">
        <v>0</v>
      </c>
      <c r="G334" s="468">
        <v>0</v>
      </c>
      <c r="H334" s="468">
        <v>0</v>
      </c>
      <c r="I334" s="468">
        <v>0</v>
      </c>
      <c r="J334" s="468">
        <v>0</v>
      </c>
    </row>
    <row r="335" spans="1:10">
      <c r="A335" s="469">
        <v>8</v>
      </c>
      <c r="B335" s="342" t="s">
        <v>317</v>
      </c>
      <c r="C335" s="468">
        <v>0</v>
      </c>
      <c r="D335" s="468">
        <v>1</v>
      </c>
      <c r="E335" s="468">
        <v>0</v>
      </c>
      <c r="F335" s="468">
        <v>0</v>
      </c>
      <c r="G335" s="468">
        <v>0</v>
      </c>
      <c r="H335" s="468">
        <v>0</v>
      </c>
      <c r="I335" s="468">
        <v>0</v>
      </c>
      <c r="J335" s="468">
        <v>0</v>
      </c>
    </row>
    <row r="336" spans="1:10">
      <c r="A336" s="469">
        <v>9</v>
      </c>
      <c r="B336" s="342" t="s">
        <v>318</v>
      </c>
      <c r="C336" s="468">
        <v>0</v>
      </c>
      <c r="D336" s="468">
        <v>1</v>
      </c>
      <c r="E336" s="468">
        <v>1</v>
      </c>
      <c r="F336" s="468">
        <v>0</v>
      </c>
      <c r="G336" s="468">
        <v>0</v>
      </c>
      <c r="H336" s="468">
        <v>0</v>
      </c>
      <c r="I336" s="468">
        <v>0</v>
      </c>
      <c r="J336" s="468">
        <v>0</v>
      </c>
    </row>
    <row r="337" spans="1:10">
      <c r="A337" s="469">
        <v>10</v>
      </c>
      <c r="B337" s="342" t="s">
        <v>319</v>
      </c>
      <c r="C337" s="468">
        <v>0</v>
      </c>
      <c r="D337" s="468">
        <v>0</v>
      </c>
      <c r="E337" s="468">
        <v>0</v>
      </c>
      <c r="F337" s="468">
        <v>0</v>
      </c>
      <c r="G337" s="468">
        <v>0</v>
      </c>
      <c r="H337" s="468">
        <v>0</v>
      </c>
      <c r="I337" s="468">
        <v>0</v>
      </c>
      <c r="J337" s="468">
        <v>0</v>
      </c>
    </row>
    <row r="338" spans="1:10">
      <c r="A338" s="469">
        <v>11</v>
      </c>
      <c r="B338" s="342" t="s">
        <v>320</v>
      </c>
      <c r="C338" s="468">
        <v>1</v>
      </c>
      <c r="D338" s="468">
        <v>1</v>
      </c>
      <c r="E338" s="468">
        <v>0</v>
      </c>
      <c r="F338" s="468">
        <v>0</v>
      </c>
      <c r="G338" s="468">
        <v>0</v>
      </c>
      <c r="H338" s="468">
        <v>0</v>
      </c>
      <c r="I338" s="468">
        <v>0</v>
      </c>
      <c r="J338" s="468">
        <v>0</v>
      </c>
    </row>
    <row r="339" spans="1:10">
      <c r="A339" s="469">
        <v>12</v>
      </c>
      <c r="B339" s="342" t="s">
        <v>321</v>
      </c>
      <c r="C339" s="468">
        <v>0</v>
      </c>
      <c r="D339" s="468">
        <v>0</v>
      </c>
      <c r="E339" s="468">
        <v>0</v>
      </c>
      <c r="F339" s="468">
        <v>0</v>
      </c>
      <c r="G339" s="468">
        <v>0</v>
      </c>
      <c r="H339" s="468">
        <v>0</v>
      </c>
      <c r="I339" s="468">
        <v>0</v>
      </c>
      <c r="J339" s="468">
        <v>0</v>
      </c>
    </row>
    <row r="340" spans="1:11">
      <c r="A340" s="469">
        <v>13</v>
      </c>
      <c r="B340" s="342" t="s">
        <v>322</v>
      </c>
      <c r="C340" s="468">
        <v>0</v>
      </c>
      <c r="D340" s="468">
        <v>0</v>
      </c>
      <c r="E340" s="468">
        <v>0</v>
      </c>
      <c r="F340" s="468">
        <v>0</v>
      </c>
      <c r="G340" s="468">
        <v>0</v>
      </c>
      <c r="H340" s="468">
        <v>0</v>
      </c>
      <c r="I340" s="468">
        <v>2</v>
      </c>
      <c r="J340" s="468">
        <v>0</v>
      </c>
      <c r="K340" s="235" t="s">
        <v>389</v>
      </c>
    </row>
    <row r="341" ht="30" spans="1:10">
      <c r="A341" s="469">
        <v>14</v>
      </c>
      <c r="B341" s="344" t="s">
        <v>387</v>
      </c>
      <c r="C341" s="468">
        <v>0</v>
      </c>
      <c r="D341" s="468">
        <v>0</v>
      </c>
      <c r="E341" s="468">
        <v>0</v>
      </c>
      <c r="F341" s="468">
        <v>0</v>
      </c>
      <c r="G341" s="468">
        <v>0</v>
      </c>
      <c r="H341" s="468">
        <v>0</v>
      </c>
      <c r="I341" s="468">
        <v>0</v>
      </c>
      <c r="J341" s="468">
        <v>0</v>
      </c>
    </row>
    <row r="342" spans="1:10">
      <c r="A342" s="469">
        <v>15</v>
      </c>
      <c r="B342" s="345" t="s">
        <v>330</v>
      </c>
      <c r="C342" s="468">
        <v>1</v>
      </c>
      <c r="D342" s="468">
        <v>0</v>
      </c>
      <c r="E342" s="468">
        <v>1</v>
      </c>
      <c r="F342" s="468">
        <v>0</v>
      </c>
      <c r="G342" s="468">
        <v>0</v>
      </c>
      <c r="H342" s="468">
        <v>0</v>
      </c>
      <c r="I342" s="468">
        <v>0</v>
      </c>
      <c r="J342" s="468">
        <v>0</v>
      </c>
    </row>
    <row r="343" spans="1:10">
      <c r="A343" s="469">
        <v>16</v>
      </c>
      <c r="B343" s="342" t="s">
        <v>325</v>
      </c>
      <c r="C343" s="468">
        <v>0</v>
      </c>
      <c r="D343" s="468">
        <v>0</v>
      </c>
      <c r="E343" s="468">
        <v>0</v>
      </c>
      <c r="F343" s="468">
        <v>0</v>
      </c>
      <c r="G343" s="468">
        <v>0</v>
      </c>
      <c r="H343" s="468">
        <v>0</v>
      </c>
      <c r="I343" s="468">
        <v>0</v>
      </c>
      <c r="J343" s="468">
        <v>0</v>
      </c>
    </row>
    <row r="344" spans="1:10">
      <c r="A344" s="470">
        <v>17</v>
      </c>
      <c r="B344" s="471" t="s">
        <v>326</v>
      </c>
      <c r="C344" s="468">
        <v>2</v>
      </c>
      <c r="D344" s="468">
        <v>3</v>
      </c>
      <c r="E344" s="468">
        <v>1</v>
      </c>
      <c r="F344" s="468">
        <v>0</v>
      </c>
      <c r="G344" s="468">
        <v>0</v>
      </c>
      <c r="H344" s="468">
        <v>0</v>
      </c>
      <c r="I344" s="468">
        <v>0</v>
      </c>
      <c r="J344" s="468">
        <v>1</v>
      </c>
    </row>
    <row r="345" ht="15.75" spans="1:10">
      <c r="A345" s="472">
        <v>18</v>
      </c>
      <c r="B345" s="473" t="s">
        <v>327</v>
      </c>
      <c r="C345" s="468">
        <v>0</v>
      </c>
      <c r="D345" s="468">
        <v>0</v>
      </c>
      <c r="E345" s="468">
        <v>0</v>
      </c>
      <c r="F345" s="468">
        <v>0</v>
      </c>
      <c r="G345" s="468">
        <v>0</v>
      </c>
      <c r="H345" s="468">
        <v>0</v>
      </c>
      <c r="I345" s="468">
        <v>0</v>
      </c>
      <c r="J345" s="468">
        <v>0</v>
      </c>
    </row>
    <row r="346" ht="16.5" spans="1:10">
      <c r="A346" s="474"/>
      <c r="B346" s="475" t="s">
        <v>57</v>
      </c>
      <c r="C346" s="476">
        <f>SUM(C328:C345)</f>
        <v>6</v>
      </c>
      <c r="D346" s="476">
        <f t="shared" ref="D346:J346" si="9">SUM(D328:D345)</f>
        <v>9</v>
      </c>
      <c r="E346" s="476">
        <f t="shared" si="9"/>
        <v>3</v>
      </c>
      <c r="F346" s="476">
        <f t="shared" si="9"/>
        <v>0</v>
      </c>
      <c r="G346" s="476">
        <f t="shared" si="9"/>
        <v>0</v>
      </c>
      <c r="H346" s="476">
        <f t="shared" si="9"/>
        <v>0</v>
      </c>
      <c r="I346" s="476">
        <f t="shared" si="9"/>
        <v>3</v>
      </c>
      <c r="J346" s="476">
        <f t="shared" si="9"/>
        <v>1</v>
      </c>
    </row>
    <row r="347" ht="15.75" spans="2:2">
      <c r="B347" s="18"/>
    </row>
    <row r="348" spans="2:8">
      <c r="B348" s="235" t="s">
        <v>58</v>
      </c>
      <c r="G348" s="18"/>
      <c r="H348" s="18" t="s">
        <v>165</v>
      </c>
    </row>
    <row r="349" spans="2:8">
      <c r="B349" s="356" t="s">
        <v>96</v>
      </c>
      <c r="C349" s="356"/>
      <c r="D349" s="356"/>
      <c r="E349" s="356"/>
      <c r="F349" s="356"/>
      <c r="G349" s="356"/>
      <c r="H349" s="257" t="s">
        <v>137</v>
      </c>
    </row>
    <row r="350" spans="2:7">
      <c r="B350" s="356"/>
      <c r="C350" s="356"/>
      <c r="D350" s="356"/>
      <c r="E350" s="356"/>
      <c r="F350" s="356"/>
      <c r="G350" s="356"/>
    </row>
    <row r="351" spans="2:7">
      <c r="B351" s="356"/>
      <c r="C351" s="356"/>
      <c r="D351" s="356"/>
      <c r="E351" s="356"/>
      <c r="F351" s="356"/>
      <c r="G351" s="356"/>
    </row>
    <row r="352" spans="2:7">
      <c r="B352" s="356"/>
      <c r="C352" s="356"/>
      <c r="D352" s="356"/>
      <c r="E352" s="356"/>
      <c r="F352" s="356"/>
      <c r="G352" s="356"/>
    </row>
    <row r="353" spans="2:8">
      <c r="B353" s="356" t="s">
        <v>226</v>
      </c>
      <c r="C353" s="356"/>
      <c r="D353" s="356"/>
      <c r="E353" s="356"/>
      <c r="F353" s="356"/>
      <c r="G353" s="356"/>
      <c r="H353" s="257" t="s">
        <v>98</v>
      </c>
    </row>
    <row r="354" spans="2:8">
      <c r="B354" s="356" t="s">
        <v>207</v>
      </c>
      <c r="C354" s="356"/>
      <c r="D354" s="356"/>
      <c r="E354" s="356"/>
      <c r="F354" s="356"/>
      <c r="G354" s="356"/>
      <c r="H354" s="257" t="s">
        <v>99</v>
      </c>
    </row>
    <row r="355" ht="15.75" spans="1:10">
      <c r="A355" s="20" t="s">
        <v>376</v>
      </c>
      <c r="B355" s="20"/>
      <c r="C355" s="20"/>
      <c r="D355" s="20"/>
      <c r="E355" s="20"/>
      <c r="F355" s="20"/>
      <c r="G355" s="20"/>
      <c r="H355" s="20"/>
      <c r="I355" s="20"/>
      <c r="J355" s="20"/>
    </row>
    <row r="356" ht="15.75" spans="1:10">
      <c r="A356" s="20" t="s">
        <v>377</v>
      </c>
      <c r="B356" s="20"/>
      <c r="C356" s="20"/>
      <c r="D356" s="20"/>
      <c r="E356" s="20"/>
      <c r="F356" s="20"/>
      <c r="G356" s="20"/>
      <c r="H356" s="20"/>
      <c r="I356" s="20"/>
      <c r="J356" s="20"/>
    </row>
    <row r="357" ht="15.75" spans="1:10">
      <c r="A357" s="20" t="s">
        <v>357</v>
      </c>
      <c r="B357" s="20"/>
      <c r="C357" s="20"/>
      <c r="D357" s="20"/>
      <c r="E357" s="20"/>
      <c r="F357" s="20"/>
      <c r="G357" s="20"/>
      <c r="H357" s="20"/>
      <c r="I357" s="20"/>
      <c r="J357" s="20"/>
    </row>
    <row r="358" ht="15.75" spans="1:10">
      <c r="A358" s="20" t="str">
        <f>RK8c!A349</f>
        <v>BULAN NOVEMBER TAHUN 2022</v>
      </c>
      <c r="B358" s="20"/>
      <c r="C358" s="20"/>
      <c r="D358" s="20"/>
      <c r="E358" s="20"/>
      <c r="F358" s="20"/>
      <c r="G358" s="20"/>
      <c r="H358" s="20"/>
      <c r="I358" s="20"/>
      <c r="J358" s="20"/>
    </row>
    <row r="359" ht="17.25" customHeight="1" spans="1:10">
      <c r="A359" s="459"/>
      <c r="B359" s="459"/>
      <c r="C359" s="459"/>
      <c r="D359" s="459"/>
      <c r="E359" s="459"/>
      <c r="F359" s="459"/>
      <c r="G359" s="459"/>
      <c r="H359" s="459"/>
      <c r="J359" s="291" t="s">
        <v>378</v>
      </c>
    </row>
    <row r="360" ht="17.25" customHeight="1" spans="1:10">
      <c r="A360" s="460" t="s">
        <v>181</v>
      </c>
      <c r="B360" s="461" t="s">
        <v>379</v>
      </c>
      <c r="C360" s="461" t="s">
        <v>380</v>
      </c>
      <c r="D360" s="461"/>
      <c r="E360" s="461" t="s">
        <v>381</v>
      </c>
      <c r="F360" s="461"/>
      <c r="G360" s="461" t="s">
        <v>382</v>
      </c>
      <c r="H360" s="461"/>
      <c r="I360" s="461" t="s">
        <v>383</v>
      </c>
      <c r="J360" s="478"/>
    </row>
    <row r="361" ht="15.75" spans="1:10">
      <c r="A361" s="462"/>
      <c r="B361" s="463"/>
      <c r="C361" s="463" t="s">
        <v>384</v>
      </c>
      <c r="D361" s="463" t="s">
        <v>385</v>
      </c>
      <c r="E361" s="463" t="s">
        <v>384</v>
      </c>
      <c r="F361" s="463" t="s">
        <v>385</v>
      </c>
      <c r="G361" s="463" t="s">
        <v>384</v>
      </c>
      <c r="H361" s="463" t="s">
        <v>385</v>
      </c>
      <c r="I361" s="463" t="s">
        <v>384</v>
      </c>
      <c r="J361" s="479" t="s">
        <v>386</v>
      </c>
    </row>
    <row r="362" ht="17.25" customHeight="1" spans="1:10">
      <c r="A362" s="464">
        <v>1</v>
      </c>
      <c r="B362" s="465">
        <v>2</v>
      </c>
      <c r="C362" s="465">
        <v>3</v>
      </c>
      <c r="D362" s="465">
        <v>4</v>
      </c>
      <c r="E362" s="465">
        <v>5</v>
      </c>
      <c r="F362" s="465">
        <v>6</v>
      </c>
      <c r="G362" s="465">
        <v>7</v>
      </c>
      <c r="H362" s="465">
        <v>8</v>
      </c>
      <c r="I362" s="465">
        <v>9</v>
      </c>
      <c r="J362" s="480">
        <v>10</v>
      </c>
    </row>
    <row r="363" ht="17.25" customHeight="1" spans="1:10">
      <c r="A363" s="466">
        <v>1</v>
      </c>
      <c r="B363" s="492" t="s">
        <v>310</v>
      </c>
      <c r="C363" s="493">
        <v>2</v>
      </c>
      <c r="D363" s="493">
        <v>0</v>
      </c>
      <c r="E363" s="493">
        <v>2</v>
      </c>
      <c r="F363" s="493">
        <v>0</v>
      </c>
      <c r="G363" s="493">
        <v>0</v>
      </c>
      <c r="H363" s="493">
        <v>0</v>
      </c>
      <c r="I363" s="493">
        <v>0</v>
      </c>
      <c r="J363" s="493">
        <v>0</v>
      </c>
    </row>
    <row r="364" ht="17.25" customHeight="1" spans="1:10">
      <c r="A364" s="469">
        <v>2</v>
      </c>
      <c r="B364" s="446" t="s">
        <v>311</v>
      </c>
      <c r="C364" s="493">
        <v>0</v>
      </c>
      <c r="D364" s="493">
        <v>0</v>
      </c>
      <c r="E364" s="493">
        <v>0</v>
      </c>
      <c r="F364" s="493">
        <v>0</v>
      </c>
      <c r="G364" s="493">
        <v>0</v>
      </c>
      <c r="H364" s="493">
        <v>0</v>
      </c>
      <c r="I364" s="493">
        <v>0</v>
      </c>
      <c r="J364" s="493">
        <v>0</v>
      </c>
    </row>
    <row r="365" ht="17.25" customHeight="1" spans="1:10">
      <c r="A365" s="469">
        <v>3</v>
      </c>
      <c r="B365" s="494" t="s">
        <v>312</v>
      </c>
      <c r="C365" s="495"/>
      <c r="D365" s="493">
        <v>0</v>
      </c>
      <c r="E365" s="493">
        <v>0</v>
      </c>
      <c r="F365" s="493">
        <v>0</v>
      </c>
      <c r="G365" s="493">
        <v>0</v>
      </c>
      <c r="H365" s="493">
        <v>0</v>
      </c>
      <c r="I365" s="493">
        <v>0</v>
      </c>
      <c r="J365" s="493">
        <v>0</v>
      </c>
    </row>
    <row r="366" ht="17.25" customHeight="1" spans="1:10">
      <c r="A366" s="469">
        <v>4</v>
      </c>
      <c r="B366" s="446" t="s">
        <v>313</v>
      </c>
      <c r="C366" s="495"/>
      <c r="D366" s="493">
        <v>0</v>
      </c>
      <c r="E366" s="493">
        <v>0</v>
      </c>
      <c r="F366" s="493">
        <v>0</v>
      </c>
      <c r="G366" s="493">
        <v>0</v>
      </c>
      <c r="H366" s="493">
        <v>0</v>
      </c>
      <c r="I366" s="493">
        <v>0</v>
      </c>
      <c r="J366" s="493">
        <v>0</v>
      </c>
    </row>
    <row r="367" ht="17.25" customHeight="1" spans="1:10">
      <c r="A367" s="469">
        <v>5</v>
      </c>
      <c r="B367" s="446" t="s">
        <v>314</v>
      </c>
      <c r="C367" s="495"/>
      <c r="D367" s="493">
        <v>0</v>
      </c>
      <c r="E367" s="493">
        <v>0</v>
      </c>
      <c r="F367" s="493">
        <v>0</v>
      </c>
      <c r="G367" s="493">
        <v>0</v>
      </c>
      <c r="H367" s="493">
        <v>0</v>
      </c>
      <c r="I367" s="493">
        <v>0</v>
      </c>
      <c r="J367" s="493">
        <v>0</v>
      </c>
    </row>
    <row r="368" ht="17.25" customHeight="1" spans="1:10">
      <c r="A368" s="469">
        <v>6</v>
      </c>
      <c r="B368" s="446" t="s">
        <v>315</v>
      </c>
      <c r="C368" s="495"/>
      <c r="D368" s="493">
        <v>0</v>
      </c>
      <c r="E368" s="493">
        <v>0</v>
      </c>
      <c r="F368" s="493">
        <v>0</v>
      </c>
      <c r="G368" s="493">
        <v>0</v>
      </c>
      <c r="H368" s="493">
        <v>0</v>
      </c>
      <c r="I368" s="493">
        <v>0</v>
      </c>
      <c r="J368" s="493">
        <v>0</v>
      </c>
    </row>
    <row r="369" ht="17.25" customHeight="1" spans="1:10">
      <c r="A369" s="469">
        <v>7</v>
      </c>
      <c r="B369" s="446" t="s">
        <v>316</v>
      </c>
      <c r="C369" s="495"/>
      <c r="D369" s="493">
        <v>0</v>
      </c>
      <c r="E369" s="493">
        <v>0</v>
      </c>
      <c r="F369" s="493">
        <v>0</v>
      </c>
      <c r="G369" s="493">
        <v>0</v>
      </c>
      <c r="H369" s="493">
        <v>0</v>
      </c>
      <c r="I369" s="493">
        <v>0</v>
      </c>
      <c r="J369" s="493">
        <v>0</v>
      </c>
    </row>
    <row r="370" ht="17.25" customHeight="1" spans="1:10">
      <c r="A370" s="469">
        <v>8</v>
      </c>
      <c r="B370" s="446" t="s">
        <v>317</v>
      </c>
      <c r="C370" s="495"/>
      <c r="D370" s="493">
        <v>0</v>
      </c>
      <c r="E370" s="493">
        <v>0</v>
      </c>
      <c r="F370" s="493">
        <v>0</v>
      </c>
      <c r="G370" s="493">
        <v>0</v>
      </c>
      <c r="H370" s="493">
        <v>0</v>
      </c>
      <c r="I370" s="493">
        <v>0</v>
      </c>
      <c r="J370" s="493">
        <v>0</v>
      </c>
    </row>
    <row r="371" ht="17.25" customHeight="1" spans="1:10">
      <c r="A371" s="469">
        <v>9</v>
      </c>
      <c r="B371" s="446" t="s">
        <v>318</v>
      </c>
      <c r="C371" s="495"/>
      <c r="D371" s="493">
        <v>0</v>
      </c>
      <c r="E371" s="493">
        <v>0</v>
      </c>
      <c r="F371" s="493">
        <v>0</v>
      </c>
      <c r="G371" s="493">
        <v>0</v>
      </c>
      <c r="H371" s="493">
        <v>0</v>
      </c>
      <c r="I371" s="493">
        <v>0</v>
      </c>
      <c r="J371" s="493">
        <v>0</v>
      </c>
    </row>
    <row r="372" ht="17.25" customHeight="1" spans="1:10">
      <c r="A372" s="469">
        <v>10</v>
      </c>
      <c r="B372" s="446" t="s">
        <v>319</v>
      </c>
      <c r="C372" s="495">
        <v>2</v>
      </c>
      <c r="D372" s="493">
        <v>1</v>
      </c>
      <c r="E372" s="493">
        <v>0</v>
      </c>
      <c r="F372" s="493">
        <v>0</v>
      </c>
      <c r="G372" s="493">
        <v>0</v>
      </c>
      <c r="H372" s="493">
        <v>0</v>
      </c>
      <c r="I372" s="493">
        <v>0</v>
      </c>
      <c r="J372" s="493">
        <v>0</v>
      </c>
    </row>
    <row r="373" ht="17.25" customHeight="1" spans="1:10">
      <c r="A373" s="469">
        <v>11</v>
      </c>
      <c r="B373" s="446" t="s">
        <v>320</v>
      </c>
      <c r="C373" s="495"/>
      <c r="D373" s="493">
        <v>0</v>
      </c>
      <c r="E373" s="493">
        <v>1</v>
      </c>
      <c r="F373" s="493">
        <v>0</v>
      </c>
      <c r="G373" s="493">
        <v>0</v>
      </c>
      <c r="H373" s="493">
        <v>0</v>
      </c>
      <c r="I373" s="493">
        <v>0</v>
      </c>
      <c r="J373" s="493">
        <v>0</v>
      </c>
    </row>
    <row r="374" ht="17.25" customHeight="1" spans="1:10">
      <c r="A374" s="469">
        <v>12</v>
      </c>
      <c r="B374" s="446" t="s">
        <v>321</v>
      </c>
      <c r="C374" s="495"/>
      <c r="D374" s="493">
        <v>0</v>
      </c>
      <c r="E374" s="493">
        <v>0</v>
      </c>
      <c r="F374" s="493">
        <v>0</v>
      </c>
      <c r="G374" s="493">
        <v>0</v>
      </c>
      <c r="H374" s="493">
        <v>0</v>
      </c>
      <c r="I374" s="493">
        <v>0</v>
      </c>
      <c r="J374" s="493">
        <v>0</v>
      </c>
    </row>
    <row r="375" ht="17.25" customHeight="1" spans="1:10">
      <c r="A375" s="469">
        <v>13</v>
      </c>
      <c r="B375" s="446" t="s">
        <v>322</v>
      </c>
      <c r="C375" s="495">
        <v>2</v>
      </c>
      <c r="D375" s="493">
        <v>3</v>
      </c>
      <c r="E375" s="493">
        <v>0</v>
      </c>
      <c r="F375" s="493">
        <v>0</v>
      </c>
      <c r="G375" s="493">
        <v>0</v>
      </c>
      <c r="H375" s="493">
        <v>0</v>
      </c>
      <c r="I375" s="493">
        <v>2</v>
      </c>
      <c r="J375" s="493">
        <v>0</v>
      </c>
    </row>
    <row r="376" ht="17.25" customHeight="1" spans="1:10">
      <c r="A376" s="469">
        <v>14</v>
      </c>
      <c r="B376" s="447" t="s">
        <v>387</v>
      </c>
      <c r="C376" s="495"/>
      <c r="D376" s="493">
        <v>0</v>
      </c>
      <c r="E376" s="493">
        <v>0</v>
      </c>
      <c r="F376" s="493">
        <v>0</v>
      </c>
      <c r="G376" s="493">
        <v>0</v>
      </c>
      <c r="H376" s="493">
        <v>0</v>
      </c>
      <c r="I376" s="493">
        <v>0</v>
      </c>
      <c r="J376" s="493">
        <v>0</v>
      </c>
    </row>
    <row r="377" ht="17.25" customHeight="1" spans="1:10">
      <c r="A377" s="469">
        <v>15</v>
      </c>
      <c r="B377" s="496" t="s">
        <v>330</v>
      </c>
      <c r="C377" s="495"/>
      <c r="D377" s="493">
        <v>1</v>
      </c>
      <c r="E377" s="493">
        <v>0</v>
      </c>
      <c r="F377" s="493">
        <v>0</v>
      </c>
      <c r="G377" s="493">
        <v>0</v>
      </c>
      <c r="H377" s="493">
        <v>0</v>
      </c>
      <c r="I377" s="493">
        <v>0</v>
      </c>
      <c r="J377" s="493">
        <v>0</v>
      </c>
    </row>
    <row r="378" ht="17.25" customHeight="1" spans="1:10">
      <c r="A378" s="469">
        <v>16</v>
      </c>
      <c r="B378" s="496" t="s">
        <v>325</v>
      </c>
      <c r="C378" s="495"/>
      <c r="D378" s="493">
        <v>0</v>
      </c>
      <c r="E378" s="493">
        <v>0</v>
      </c>
      <c r="F378" s="493">
        <v>0</v>
      </c>
      <c r="G378" s="493">
        <v>0</v>
      </c>
      <c r="H378" s="493">
        <v>0</v>
      </c>
      <c r="I378" s="493">
        <v>0</v>
      </c>
      <c r="J378" s="493">
        <v>0</v>
      </c>
    </row>
    <row r="379" ht="17.25" customHeight="1" spans="1:10">
      <c r="A379" s="470">
        <v>17</v>
      </c>
      <c r="B379" s="449" t="s">
        <v>326</v>
      </c>
      <c r="C379" s="495"/>
      <c r="D379" s="493">
        <v>2</v>
      </c>
      <c r="E379" s="493">
        <v>2</v>
      </c>
      <c r="F379" s="493">
        <v>0</v>
      </c>
      <c r="G379" s="493">
        <v>0</v>
      </c>
      <c r="H379" s="493">
        <v>0</v>
      </c>
      <c r="I379" s="493">
        <v>0</v>
      </c>
      <c r="J379" s="493">
        <v>1</v>
      </c>
    </row>
    <row r="380" ht="15.75" spans="1:10">
      <c r="A380" s="472">
        <v>18</v>
      </c>
      <c r="B380" s="451" t="s">
        <v>327</v>
      </c>
      <c r="C380" s="497">
        <v>0</v>
      </c>
      <c r="D380" s="497">
        <v>0</v>
      </c>
      <c r="E380" s="493">
        <v>0</v>
      </c>
      <c r="F380" s="493">
        <v>0</v>
      </c>
      <c r="G380" s="493">
        <v>0</v>
      </c>
      <c r="H380" s="493">
        <v>0</v>
      </c>
      <c r="I380" s="493">
        <v>0</v>
      </c>
      <c r="J380" s="493">
        <v>0</v>
      </c>
    </row>
    <row r="381" ht="16.5" spans="1:10">
      <c r="A381" s="474"/>
      <c r="B381" s="475" t="s">
        <v>57</v>
      </c>
      <c r="C381" s="476">
        <f>SUM(C363:C380)</f>
        <v>6</v>
      </c>
      <c r="D381" s="476">
        <f t="shared" ref="D381:J381" si="10">SUM(D363:D380)</f>
        <v>7</v>
      </c>
      <c r="E381" s="476">
        <f t="shared" si="10"/>
        <v>5</v>
      </c>
      <c r="F381" s="476">
        <f t="shared" si="10"/>
        <v>0</v>
      </c>
      <c r="G381" s="476">
        <f t="shared" si="10"/>
        <v>0</v>
      </c>
      <c r="H381" s="476">
        <f t="shared" si="10"/>
        <v>0</v>
      </c>
      <c r="I381" s="476">
        <f t="shared" si="10"/>
        <v>2</v>
      </c>
      <c r="J381" s="476">
        <f t="shared" si="10"/>
        <v>1</v>
      </c>
    </row>
    <row r="382" ht="15.75" spans="2:2">
      <c r="B382" s="18"/>
    </row>
    <row r="383" spans="2:8">
      <c r="B383" s="235" t="s">
        <v>58</v>
      </c>
      <c r="G383" s="18"/>
      <c r="H383" s="18" t="s">
        <v>101</v>
      </c>
    </row>
    <row r="384" spans="2:8">
      <c r="B384" s="356" t="s">
        <v>60</v>
      </c>
      <c r="C384" s="356"/>
      <c r="D384" s="356"/>
      <c r="E384" s="356"/>
      <c r="F384" s="356"/>
      <c r="G384" s="356"/>
      <c r="H384" s="257" t="s">
        <v>102</v>
      </c>
    </row>
    <row r="385" spans="2:8">
      <c r="B385" s="356"/>
      <c r="C385" s="356"/>
      <c r="D385" s="356"/>
      <c r="E385" s="356"/>
      <c r="F385" s="356"/>
      <c r="G385" s="356"/>
      <c r="H385" s="257"/>
    </row>
    <row r="386" spans="2:8">
      <c r="B386" s="356"/>
      <c r="C386" s="356"/>
      <c r="D386" s="356"/>
      <c r="E386" s="356"/>
      <c r="F386" s="356"/>
      <c r="G386" s="356"/>
      <c r="H386" s="257"/>
    </row>
    <row r="387" spans="2:8">
      <c r="B387" s="356"/>
      <c r="C387" s="356"/>
      <c r="D387" s="356"/>
      <c r="E387" s="356"/>
      <c r="F387" s="356"/>
      <c r="G387" s="356"/>
      <c r="H387" s="257"/>
    </row>
    <row r="388" spans="2:8">
      <c r="B388" s="356" t="s">
        <v>62</v>
      </c>
      <c r="C388" s="356"/>
      <c r="D388" s="356"/>
      <c r="E388" s="356"/>
      <c r="F388" s="356"/>
      <c r="G388" s="356"/>
      <c r="H388" s="257" t="s">
        <v>71</v>
      </c>
    </row>
    <row r="389" spans="2:8">
      <c r="B389" s="356" t="s">
        <v>64</v>
      </c>
      <c r="C389" s="356"/>
      <c r="D389" s="356"/>
      <c r="E389" s="356"/>
      <c r="F389" s="356"/>
      <c r="G389" s="356"/>
      <c r="H389" s="257" t="s">
        <v>73</v>
      </c>
    </row>
    <row r="390" ht="15.75" spans="1:10">
      <c r="A390" s="20" t="s">
        <v>376</v>
      </c>
      <c r="B390" s="20"/>
      <c r="C390" s="20"/>
      <c r="D390" s="20"/>
      <c r="E390" s="20"/>
      <c r="F390" s="20"/>
      <c r="G390" s="20"/>
      <c r="H390" s="20"/>
      <c r="I390" s="20"/>
      <c r="J390" s="20"/>
    </row>
    <row r="391" ht="15.75" spans="1:10">
      <c r="A391" s="20" t="s">
        <v>377</v>
      </c>
      <c r="B391" s="20"/>
      <c r="C391" s="20"/>
      <c r="D391" s="20"/>
      <c r="E391" s="20"/>
      <c r="F391" s="20"/>
      <c r="G391" s="20"/>
      <c r="H391" s="20"/>
      <c r="I391" s="20"/>
      <c r="J391" s="20"/>
    </row>
    <row r="392" ht="15.75" spans="1:10">
      <c r="A392" s="20" t="s">
        <v>357</v>
      </c>
      <c r="B392" s="20"/>
      <c r="C392" s="20"/>
      <c r="D392" s="20"/>
      <c r="E392" s="20"/>
      <c r="F392" s="20"/>
      <c r="G392" s="20"/>
      <c r="H392" s="20"/>
      <c r="I392" s="20"/>
      <c r="J392" s="20"/>
    </row>
    <row r="393" ht="15.75" spans="1:10">
      <c r="A393" s="20" t="s">
        <v>103</v>
      </c>
      <c r="B393" s="20"/>
      <c r="C393" s="20"/>
      <c r="D393" s="20"/>
      <c r="E393" s="20"/>
      <c r="F393" s="20"/>
      <c r="G393" s="20"/>
      <c r="H393" s="20"/>
      <c r="I393" s="20"/>
      <c r="J393" s="20"/>
    </row>
    <row r="394" ht="15.75" spans="1:10">
      <c r="A394" s="459"/>
      <c r="B394" s="459"/>
      <c r="C394" s="459"/>
      <c r="D394" s="459"/>
      <c r="E394" s="459"/>
      <c r="F394" s="459"/>
      <c r="G394" s="459"/>
      <c r="H394" s="459"/>
      <c r="J394" s="291" t="s">
        <v>378</v>
      </c>
    </row>
    <row r="395" ht="15.75" spans="1:10">
      <c r="A395" s="460" t="s">
        <v>181</v>
      </c>
      <c r="B395" s="461" t="s">
        <v>379</v>
      </c>
      <c r="C395" s="461" t="s">
        <v>380</v>
      </c>
      <c r="D395" s="461"/>
      <c r="E395" s="461" t="s">
        <v>381</v>
      </c>
      <c r="F395" s="461"/>
      <c r="G395" s="461" t="s">
        <v>382</v>
      </c>
      <c r="H395" s="461"/>
      <c r="I395" s="461" t="s">
        <v>383</v>
      </c>
      <c r="J395" s="478"/>
    </row>
    <row r="396" ht="15.75" spans="1:10">
      <c r="A396" s="462"/>
      <c r="B396" s="463"/>
      <c r="C396" s="463" t="s">
        <v>384</v>
      </c>
      <c r="D396" s="463" t="s">
        <v>385</v>
      </c>
      <c r="E396" s="463" t="s">
        <v>384</v>
      </c>
      <c r="F396" s="463" t="s">
        <v>385</v>
      </c>
      <c r="G396" s="463" t="s">
        <v>384</v>
      </c>
      <c r="H396" s="463" t="s">
        <v>385</v>
      </c>
      <c r="I396" s="463" t="s">
        <v>384</v>
      </c>
      <c r="J396" s="479" t="s">
        <v>386</v>
      </c>
    </row>
    <row r="397" ht="16.5" spans="1:10">
      <c r="A397" s="464">
        <v>1</v>
      </c>
      <c r="B397" s="465">
        <v>2</v>
      </c>
      <c r="C397" s="465">
        <v>3</v>
      </c>
      <c r="D397" s="465">
        <v>4</v>
      </c>
      <c r="E397" s="465">
        <v>5</v>
      </c>
      <c r="F397" s="465">
        <v>6</v>
      </c>
      <c r="G397" s="465">
        <v>7</v>
      </c>
      <c r="H397" s="465">
        <v>8</v>
      </c>
      <c r="I397" s="465">
        <v>9</v>
      </c>
      <c r="J397" s="480">
        <v>10</v>
      </c>
    </row>
    <row r="398" ht="15.75" spans="1:10">
      <c r="A398" s="466">
        <v>1</v>
      </c>
      <c r="B398" s="467" t="s">
        <v>310</v>
      </c>
      <c r="C398" s="493">
        <v>1</v>
      </c>
      <c r="D398" s="493">
        <v>3</v>
      </c>
      <c r="E398" s="493">
        <v>0</v>
      </c>
      <c r="F398" s="493">
        <v>0</v>
      </c>
      <c r="G398" s="498">
        <v>0</v>
      </c>
      <c r="H398" s="493">
        <v>0</v>
      </c>
      <c r="I398" s="493">
        <v>0</v>
      </c>
      <c r="J398" s="493">
        <v>0</v>
      </c>
    </row>
    <row r="399" spans="1:10">
      <c r="A399" s="469">
        <v>2</v>
      </c>
      <c r="B399" s="342" t="s">
        <v>311</v>
      </c>
      <c r="C399" s="493">
        <v>0</v>
      </c>
      <c r="D399" s="493">
        <v>0</v>
      </c>
      <c r="E399" s="493">
        <v>0</v>
      </c>
      <c r="F399" s="493">
        <v>0</v>
      </c>
      <c r="G399" s="498">
        <v>0</v>
      </c>
      <c r="H399" s="493">
        <v>0</v>
      </c>
      <c r="I399" s="493">
        <v>0</v>
      </c>
      <c r="J399" s="493">
        <v>0</v>
      </c>
    </row>
    <row r="400" spans="1:10">
      <c r="A400" s="469">
        <v>3</v>
      </c>
      <c r="B400" s="342" t="s">
        <v>312</v>
      </c>
      <c r="C400" s="493">
        <v>0</v>
      </c>
      <c r="D400" s="493">
        <v>0</v>
      </c>
      <c r="E400" s="493">
        <v>0</v>
      </c>
      <c r="F400" s="493">
        <v>0</v>
      </c>
      <c r="G400" s="498">
        <v>0</v>
      </c>
      <c r="H400" s="493">
        <v>0</v>
      </c>
      <c r="I400" s="493">
        <v>0</v>
      </c>
      <c r="J400" s="493">
        <v>0</v>
      </c>
    </row>
    <row r="401" spans="1:10">
      <c r="A401" s="469">
        <v>4</v>
      </c>
      <c r="B401" s="342" t="s">
        <v>313</v>
      </c>
      <c r="C401" s="493">
        <v>0</v>
      </c>
      <c r="D401" s="493">
        <v>0</v>
      </c>
      <c r="E401" s="493">
        <v>0</v>
      </c>
      <c r="F401" s="493">
        <v>0</v>
      </c>
      <c r="G401" s="498">
        <v>0</v>
      </c>
      <c r="H401" s="493">
        <v>0</v>
      </c>
      <c r="I401" s="493">
        <v>0</v>
      </c>
      <c r="J401" s="493">
        <v>0</v>
      </c>
    </row>
    <row r="402" spans="1:10">
      <c r="A402" s="469">
        <v>5</v>
      </c>
      <c r="B402" s="342" t="s">
        <v>314</v>
      </c>
      <c r="C402" s="493">
        <v>0</v>
      </c>
      <c r="D402" s="493">
        <v>0</v>
      </c>
      <c r="E402" s="493">
        <v>0</v>
      </c>
      <c r="F402" s="493">
        <v>0</v>
      </c>
      <c r="G402" s="498">
        <v>0</v>
      </c>
      <c r="H402" s="493">
        <v>0</v>
      </c>
      <c r="I402" s="493">
        <v>0</v>
      </c>
      <c r="J402" s="493">
        <v>0</v>
      </c>
    </row>
    <row r="403" spans="1:10">
      <c r="A403" s="469">
        <v>6</v>
      </c>
      <c r="B403" s="342" t="s">
        <v>315</v>
      </c>
      <c r="C403" s="493">
        <v>0</v>
      </c>
      <c r="D403" s="493">
        <v>0</v>
      </c>
      <c r="E403" s="493">
        <v>0</v>
      </c>
      <c r="F403" s="493">
        <v>0</v>
      </c>
      <c r="G403" s="498">
        <v>0</v>
      </c>
      <c r="H403" s="493">
        <v>0</v>
      </c>
      <c r="I403" s="493">
        <v>0</v>
      </c>
      <c r="J403" s="493">
        <v>0</v>
      </c>
    </row>
    <row r="404" spans="1:10">
      <c r="A404" s="469">
        <v>7</v>
      </c>
      <c r="B404" s="342" t="s">
        <v>316</v>
      </c>
      <c r="C404" s="493">
        <v>0</v>
      </c>
      <c r="D404" s="493">
        <v>0</v>
      </c>
      <c r="E404" s="493">
        <v>0</v>
      </c>
      <c r="F404" s="493">
        <v>0</v>
      </c>
      <c r="G404" s="498">
        <v>0</v>
      </c>
      <c r="H404" s="493">
        <v>0</v>
      </c>
      <c r="I404" s="493">
        <v>0</v>
      </c>
      <c r="J404" s="493">
        <v>0</v>
      </c>
    </row>
    <row r="405" spans="1:10">
      <c r="A405" s="469">
        <v>8</v>
      </c>
      <c r="B405" s="342" t="s">
        <v>317</v>
      </c>
      <c r="C405" s="493">
        <v>0</v>
      </c>
      <c r="D405" s="493">
        <v>0</v>
      </c>
      <c r="E405" s="493">
        <v>0</v>
      </c>
      <c r="F405" s="493">
        <v>0</v>
      </c>
      <c r="G405" s="498">
        <v>0</v>
      </c>
      <c r="H405" s="493">
        <v>0</v>
      </c>
      <c r="I405" s="493">
        <v>0</v>
      </c>
      <c r="J405" s="493">
        <v>0</v>
      </c>
    </row>
    <row r="406" spans="1:10">
      <c r="A406" s="469">
        <v>9</v>
      </c>
      <c r="B406" s="342" t="s">
        <v>318</v>
      </c>
      <c r="C406" s="493">
        <v>0</v>
      </c>
      <c r="D406" s="493">
        <v>0</v>
      </c>
      <c r="E406" s="493">
        <v>0</v>
      </c>
      <c r="F406" s="493">
        <v>0</v>
      </c>
      <c r="G406" s="498">
        <v>0</v>
      </c>
      <c r="H406" s="493">
        <v>0</v>
      </c>
      <c r="I406" s="493">
        <v>0</v>
      </c>
      <c r="J406" s="493">
        <v>0</v>
      </c>
    </row>
    <row r="407" spans="1:10">
      <c r="A407" s="469">
        <v>10</v>
      </c>
      <c r="B407" s="342" t="s">
        <v>319</v>
      </c>
      <c r="C407" s="493">
        <v>2</v>
      </c>
      <c r="D407" s="493">
        <v>3</v>
      </c>
      <c r="E407" s="493">
        <v>0</v>
      </c>
      <c r="F407" s="493">
        <v>0</v>
      </c>
      <c r="G407" s="498">
        <v>0</v>
      </c>
      <c r="H407" s="493">
        <v>0</v>
      </c>
      <c r="I407" s="493">
        <v>0</v>
      </c>
      <c r="J407" s="493">
        <v>0</v>
      </c>
    </row>
    <row r="408" spans="1:11">
      <c r="A408" s="469">
        <v>11</v>
      </c>
      <c r="B408" s="342" t="s">
        <v>320</v>
      </c>
      <c r="C408" s="493"/>
      <c r="D408" s="493">
        <v>0</v>
      </c>
      <c r="E408" s="493">
        <v>0</v>
      </c>
      <c r="F408" s="493">
        <v>0</v>
      </c>
      <c r="G408" s="498">
        <v>0</v>
      </c>
      <c r="H408" s="493">
        <v>0</v>
      </c>
      <c r="I408" s="493">
        <v>0</v>
      </c>
      <c r="J408" s="493">
        <v>0</v>
      </c>
      <c r="K408" s="235" t="s">
        <v>390</v>
      </c>
    </row>
    <row r="409" spans="1:10">
      <c r="A409" s="469">
        <v>12</v>
      </c>
      <c r="B409" s="342" t="s">
        <v>321</v>
      </c>
      <c r="C409" s="493">
        <v>0</v>
      </c>
      <c r="D409" s="493">
        <v>0</v>
      </c>
      <c r="E409" s="493">
        <v>0</v>
      </c>
      <c r="F409" s="493">
        <v>0</v>
      </c>
      <c r="G409" s="498">
        <v>0</v>
      </c>
      <c r="H409" s="493">
        <v>0</v>
      </c>
      <c r="I409" s="493">
        <v>0</v>
      </c>
      <c r="J409" s="493">
        <v>0</v>
      </c>
    </row>
    <row r="410" spans="1:10">
      <c r="A410" s="469">
        <v>13</v>
      </c>
      <c r="B410" s="342" t="s">
        <v>322</v>
      </c>
      <c r="C410" s="493">
        <v>0</v>
      </c>
      <c r="D410" s="493">
        <v>0</v>
      </c>
      <c r="E410" s="493">
        <v>2</v>
      </c>
      <c r="F410" s="493">
        <v>1</v>
      </c>
      <c r="G410" s="498">
        <v>0</v>
      </c>
      <c r="H410" s="493">
        <v>0</v>
      </c>
      <c r="I410" s="493">
        <v>0</v>
      </c>
      <c r="J410" s="493">
        <v>0</v>
      </c>
    </row>
    <row r="411" ht="30" spans="1:10">
      <c r="A411" s="469">
        <v>14</v>
      </c>
      <c r="B411" s="344" t="s">
        <v>387</v>
      </c>
      <c r="C411" s="493">
        <v>0</v>
      </c>
      <c r="D411" s="493">
        <v>0</v>
      </c>
      <c r="E411" s="493">
        <v>0</v>
      </c>
      <c r="F411" s="493">
        <v>0</v>
      </c>
      <c r="G411" s="498">
        <v>0</v>
      </c>
      <c r="H411" s="493">
        <v>0</v>
      </c>
      <c r="I411" s="493">
        <v>0</v>
      </c>
      <c r="J411" s="493">
        <v>0</v>
      </c>
    </row>
    <row r="412" spans="1:10">
      <c r="A412" s="469">
        <v>15</v>
      </c>
      <c r="B412" s="342" t="s">
        <v>324</v>
      </c>
      <c r="C412" s="493"/>
      <c r="D412" s="493">
        <v>0</v>
      </c>
      <c r="E412" s="493">
        <v>0</v>
      </c>
      <c r="F412" s="493">
        <v>0</v>
      </c>
      <c r="G412" s="498">
        <v>0</v>
      </c>
      <c r="H412" s="493">
        <v>0</v>
      </c>
      <c r="I412" s="493">
        <v>0</v>
      </c>
      <c r="J412" s="493">
        <v>0</v>
      </c>
    </row>
    <row r="413" spans="1:10">
      <c r="A413" s="469">
        <v>16</v>
      </c>
      <c r="B413" s="342" t="s">
        <v>325</v>
      </c>
      <c r="C413" s="493">
        <v>1</v>
      </c>
      <c r="D413" s="493">
        <v>1</v>
      </c>
      <c r="E413" s="493">
        <v>0</v>
      </c>
      <c r="F413" s="493">
        <v>0</v>
      </c>
      <c r="G413" s="498">
        <v>0</v>
      </c>
      <c r="H413" s="493">
        <v>0</v>
      </c>
      <c r="I413" s="493">
        <v>0</v>
      </c>
      <c r="J413" s="493">
        <v>0</v>
      </c>
    </row>
    <row r="414" spans="1:10">
      <c r="A414" s="470">
        <v>17</v>
      </c>
      <c r="B414" s="471" t="s">
        <v>326</v>
      </c>
      <c r="C414" s="493">
        <v>1</v>
      </c>
      <c r="D414" s="493">
        <v>1</v>
      </c>
      <c r="E414" s="493">
        <v>2</v>
      </c>
      <c r="F414" s="493">
        <v>0</v>
      </c>
      <c r="G414" s="498">
        <v>0</v>
      </c>
      <c r="H414" s="493">
        <v>0</v>
      </c>
      <c r="I414" s="493">
        <v>0</v>
      </c>
      <c r="J414" s="493">
        <v>0</v>
      </c>
    </row>
    <row r="415" ht="15.75" spans="1:10">
      <c r="A415" s="472">
        <v>18</v>
      </c>
      <c r="B415" s="473" t="s">
        <v>327</v>
      </c>
      <c r="C415" s="497">
        <v>1</v>
      </c>
      <c r="D415" s="497">
        <v>1</v>
      </c>
      <c r="E415" s="493">
        <v>0</v>
      </c>
      <c r="F415" s="493">
        <v>0</v>
      </c>
      <c r="G415" s="498">
        <v>0</v>
      </c>
      <c r="H415" s="493">
        <v>0</v>
      </c>
      <c r="I415" s="493">
        <v>0</v>
      </c>
      <c r="J415" s="493">
        <v>0</v>
      </c>
    </row>
    <row r="416" ht="16.5" spans="1:10">
      <c r="A416" s="474"/>
      <c r="B416" s="475" t="s">
        <v>57</v>
      </c>
      <c r="C416" s="476">
        <f>SUM(C398:C415)</f>
        <v>6</v>
      </c>
      <c r="D416" s="476">
        <f t="shared" ref="D416:J416" si="11">SUM(D398:D415)</f>
        <v>9</v>
      </c>
      <c r="E416" s="476">
        <f t="shared" si="11"/>
        <v>4</v>
      </c>
      <c r="F416" s="476">
        <f t="shared" si="11"/>
        <v>1</v>
      </c>
      <c r="G416" s="476">
        <f t="shared" si="11"/>
        <v>0</v>
      </c>
      <c r="H416" s="476">
        <f t="shared" si="11"/>
        <v>0</v>
      </c>
      <c r="I416" s="476">
        <f t="shared" si="11"/>
        <v>0</v>
      </c>
      <c r="J416" s="476">
        <f t="shared" si="11"/>
        <v>0</v>
      </c>
    </row>
    <row r="417" ht="15.75" spans="2:2">
      <c r="B417" s="18"/>
    </row>
    <row r="418" spans="2:8">
      <c r="B418" s="235" t="s">
        <v>58</v>
      </c>
      <c r="G418" s="18"/>
      <c r="H418" s="355" t="s">
        <v>104</v>
      </c>
    </row>
    <row r="419" spans="2:8">
      <c r="B419" s="356" t="s">
        <v>60</v>
      </c>
      <c r="C419" s="356"/>
      <c r="D419" s="356"/>
      <c r="F419" s="356"/>
      <c r="G419" s="356"/>
      <c r="H419" s="257" t="s">
        <v>137</v>
      </c>
    </row>
    <row r="420" spans="2:8">
      <c r="B420" s="356"/>
      <c r="C420" s="356"/>
      <c r="D420" s="356"/>
      <c r="F420" s="356"/>
      <c r="G420" s="356"/>
      <c r="H420" s="257"/>
    </row>
    <row r="421" spans="2:8">
      <c r="B421" s="356"/>
      <c r="C421" s="356"/>
      <c r="D421" s="356"/>
      <c r="F421" s="356"/>
      <c r="G421" s="356"/>
      <c r="H421" s="257"/>
    </row>
    <row r="422" spans="2:8">
      <c r="B422" s="356"/>
      <c r="C422" s="356"/>
      <c r="D422" s="356"/>
      <c r="F422" s="356"/>
      <c r="G422" s="356"/>
      <c r="H422" s="257"/>
    </row>
    <row r="423" spans="2:8">
      <c r="B423" s="356" t="s">
        <v>62</v>
      </c>
      <c r="C423" s="356"/>
      <c r="D423" s="356"/>
      <c r="F423" s="356"/>
      <c r="G423" s="356"/>
      <c r="H423" s="257" t="s">
        <v>63</v>
      </c>
    </row>
    <row r="424" spans="2:8">
      <c r="B424" s="356" t="s">
        <v>64</v>
      </c>
      <c r="C424" s="356"/>
      <c r="D424" s="356"/>
      <c r="F424" s="356"/>
      <c r="G424" s="356"/>
      <c r="H424" s="257" t="s">
        <v>65</v>
      </c>
    </row>
    <row r="425" spans="2:8">
      <c r="B425" s="356"/>
      <c r="C425" s="356"/>
      <c r="D425" s="356"/>
      <c r="F425" s="356"/>
      <c r="G425" s="356"/>
      <c r="H425" s="356"/>
    </row>
    <row r="426" spans="2:8">
      <c r="B426" s="356"/>
      <c r="C426" s="356"/>
      <c r="D426" s="356"/>
      <c r="F426" s="356"/>
      <c r="G426" s="356"/>
      <c r="H426" s="356"/>
    </row>
    <row r="427" ht="15.75" spans="1:10">
      <c r="A427" s="20" t="s">
        <v>376</v>
      </c>
      <c r="B427" s="20"/>
      <c r="C427" s="20"/>
      <c r="D427" s="20"/>
      <c r="E427" s="20"/>
      <c r="F427" s="20"/>
      <c r="G427" s="20"/>
      <c r="H427" s="20"/>
      <c r="I427" s="20"/>
      <c r="J427" s="20"/>
    </row>
    <row r="428" ht="15.75" spans="1:10">
      <c r="A428" s="20" t="s">
        <v>377</v>
      </c>
      <c r="B428" s="20"/>
      <c r="C428" s="20"/>
      <c r="D428" s="20"/>
      <c r="E428" s="20"/>
      <c r="F428" s="20"/>
      <c r="G428" s="20"/>
      <c r="H428" s="20"/>
      <c r="I428" s="20"/>
      <c r="J428" s="20"/>
    </row>
    <row r="429" ht="15.75" spans="1:10">
      <c r="A429" s="20" t="s">
        <v>357</v>
      </c>
      <c r="B429" s="20"/>
      <c r="C429" s="20"/>
      <c r="D429" s="20"/>
      <c r="E429" s="20"/>
      <c r="F429" s="20"/>
      <c r="G429" s="20"/>
      <c r="H429" s="20"/>
      <c r="I429" s="20"/>
      <c r="J429" s="20"/>
    </row>
    <row r="430" ht="15.75" spans="1:10">
      <c r="A430" s="20" t="s">
        <v>106</v>
      </c>
      <c r="B430" s="20"/>
      <c r="C430" s="20"/>
      <c r="D430" s="20"/>
      <c r="E430" s="20"/>
      <c r="F430" s="20"/>
      <c r="G430" s="20"/>
      <c r="H430" s="20"/>
      <c r="I430" s="20"/>
      <c r="J430" s="20"/>
    </row>
    <row r="431" spans="1:10">
      <c r="A431" s="459"/>
      <c r="B431" s="459"/>
      <c r="C431" s="459"/>
      <c r="D431" s="459"/>
      <c r="E431" s="459"/>
      <c r="F431" s="459"/>
      <c r="G431" s="459"/>
      <c r="H431" s="459"/>
      <c r="J431" s="291" t="s">
        <v>378</v>
      </c>
    </row>
    <row r="432" spans="1:11">
      <c r="A432" s="339" t="s">
        <v>181</v>
      </c>
      <c r="B432" s="339" t="s">
        <v>379</v>
      </c>
      <c r="C432" s="339" t="s">
        <v>380</v>
      </c>
      <c r="D432" s="339"/>
      <c r="E432" s="339" t="s">
        <v>381</v>
      </c>
      <c r="F432" s="339"/>
      <c r="G432" s="339" t="s">
        <v>382</v>
      </c>
      <c r="H432" s="339"/>
      <c r="I432" s="339" t="s">
        <v>383</v>
      </c>
      <c r="J432" s="339"/>
      <c r="K432" s="500" t="s">
        <v>391</v>
      </c>
    </row>
    <row r="433" ht="15.75" spans="1:11">
      <c r="A433" s="463"/>
      <c r="B433" s="463"/>
      <c r="C433" s="463" t="s">
        <v>384</v>
      </c>
      <c r="D433" s="463" t="s">
        <v>385</v>
      </c>
      <c r="E433" s="463" t="s">
        <v>384</v>
      </c>
      <c r="F433" s="463" t="s">
        <v>385</v>
      </c>
      <c r="G433" s="463" t="s">
        <v>384</v>
      </c>
      <c r="H433" s="463" t="s">
        <v>385</v>
      </c>
      <c r="I433" s="463" t="s">
        <v>384</v>
      </c>
      <c r="J433" s="463" t="s">
        <v>386</v>
      </c>
      <c r="K433" s="501"/>
    </row>
    <row r="434" ht="16.5" spans="1:11">
      <c r="A434" s="465">
        <v>1</v>
      </c>
      <c r="B434" s="465">
        <v>2</v>
      </c>
      <c r="C434" s="465">
        <v>3</v>
      </c>
      <c r="D434" s="465">
        <v>4</v>
      </c>
      <c r="E434" s="465">
        <v>5</v>
      </c>
      <c r="F434" s="465">
        <v>6</v>
      </c>
      <c r="G434" s="465">
        <v>7</v>
      </c>
      <c r="H434" s="465">
        <v>8</v>
      </c>
      <c r="I434" s="465">
        <v>9</v>
      </c>
      <c r="J434" s="465">
        <v>10</v>
      </c>
      <c r="K434" s="465">
        <v>11</v>
      </c>
    </row>
    <row r="435" ht="15.75" spans="1:11">
      <c r="A435" s="467">
        <v>1</v>
      </c>
      <c r="B435" s="467" t="s">
        <v>310</v>
      </c>
      <c r="C435" s="493">
        <v>5</v>
      </c>
      <c r="D435" s="493">
        <v>5</v>
      </c>
      <c r="E435" s="493">
        <f t="shared" ref="D435:J435" si="12">E9+E45+E80+E115</f>
        <v>3</v>
      </c>
      <c r="F435" s="493">
        <f t="shared" si="12"/>
        <v>0</v>
      </c>
      <c r="G435" s="493">
        <f t="shared" si="12"/>
        <v>0</v>
      </c>
      <c r="H435" s="493">
        <f t="shared" si="12"/>
        <v>0</v>
      </c>
      <c r="I435" s="493">
        <f t="shared" si="12"/>
        <v>0</v>
      </c>
      <c r="J435" s="493">
        <f t="shared" si="12"/>
        <v>0</v>
      </c>
      <c r="K435" s="342"/>
    </row>
    <row r="436" spans="1:11">
      <c r="A436" s="342">
        <v>2</v>
      </c>
      <c r="B436" s="342" t="s">
        <v>311</v>
      </c>
      <c r="C436" s="493">
        <f t="shared" ref="C436:C452" si="13">C10+C46+C81+C116</f>
        <v>3</v>
      </c>
      <c r="D436" s="493">
        <v>3</v>
      </c>
      <c r="E436" s="493">
        <f t="shared" ref="D436:J436" si="14">E10+E46+E81+E116</f>
        <v>0</v>
      </c>
      <c r="F436" s="493">
        <f t="shared" si="14"/>
        <v>0</v>
      </c>
      <c r="G436" s="493">
        <f t="shared" si="14"/>
        <v>0</v>
      </c>
      <c r="H436" s="493">
        <f t="shared" si="14"/>
        <v>0</v>
      </c>
      <c r="I436" s="493">
        <f t="shared" si="14"/>
        <v>2</v>
      </c>
      <c r="J436" s="493">
        <f t="shared" si="14"/>
        <v>0</v>
      </c>
      <c r="K436" s="342"/>
    </row>
    <row r="437" spans="1:11">
      <c r="A437" s="342">
        <v>3</v>
      </c>
      <c r="B437" s="342" t="s">
        <v>312</v>
      </c>
      <c r="C437" s="493">
        <v>1</v>
      </c>
      <c r="D437" s="493">
        <v>1</v>
      </c>
      <c r="E437" s="493">
        <f t="shared" ref="D437:J437" si="15">E11+E47+E82+E117</f>
        <v>1</v>
      </c>
      <c r="F437" s="493">
        <f t="shared" si="15"/>
        <v>0</v>
      </c>
      <c r="G437" s="493">
        <f t="shared" si="15"/>
        <v>0</v>
      </c>
      <c r="H437" s="493">
        <f t="shared" si="15"/>
        <v>0</v>
      </c>
      <c r="I437" s="493">
        <f t="shared" si="15"/>
        <v>0</v>
      </c>
      <c r="J437" s="493">
        <f t="shared" si="15"/>
        <v>0</v>
      </c>
      <c r="K437" s="342"/>
    </row>
    <row r="438" spans="1:11">
      <c r="A438" s="342">
        <v>4</v>
      </c>
      <c r="B438" s="342" t="s">
        <v>313</v>
      </c>
      <c r="C438" s="493">
        <f t="shared" si="13"/>
        <v>0</v>
      </c>
      <c r="D438" s="493">
        <f t="shared" ref="D438:J438" si="16">D12+D48+D83+D118</f>
        <v>0</v>
      </c>
      <c r="E438" s="493">
        <f t="shared" si="16"/>
        <v>0</v>
      </c>
      <c r="F438" s="493">
        <f t="shared" si="16"/>
        <v>0</v>
      </c>
      <c r="G438" s="493">
        <f t="shared" si="16"/>
        <v>1</v>
      </c>
      <c r="H438" s="493">
        <f t="shared" si="16"/>
        <v>0</v>
      </c>
      <c r="I438" s="493">
        <f t="shared" si="16"/>
        <v>0</v>
      </c>
      <c r="J438" s="493">
        <f t="shared" si="16"/>
        <v>0</v>
      </c>
      <c r="K438" s="342"/>
    </row>
    <row r="439" spans="1:11">
      <c r="A439" s="342">
        <v>5</v>
      </c>
      <c r="B439" s="342" t="s">
        <v>314</v>
      </c>
      <c r="C439" s="493">
        <v>1</v>
      </c>
      <c r="D439" s="493">
        <f t="shared" ref="D439:J439" si="17">D13+D49+D84+D119</f>
        <v>0</v>
      </c>
      <c r="E439" s="493">
        <f t="shared" si="17"/>
        <v>0</v>
      </c>
      <c r="F439" s="493">
        <f t="shared" si="17"/>
        <v>0</v>
      </c>
      <c r="G439" s="493">
        <f t="shared" si="17"/>
        <v>0</v>
      </c>
      <c r="H439" s="493">
        <f t="shared" si="17"/>
        <v>0</v>
      </c>
      <c r="I439" s="493">
        <f t="shared" si="17"/>
        <v>0</v>
      </c>
      <c r="J439" s="493">
        <f t="shared" si="17"/>
        <v>0</v>
      </c>
      <c r="K439" s="342"/>
    </row>
    <row r="440" spans="1:11">
      <c r="A440" s="342">
        <v>6</v>
      </c>
      <c r="B440" s="342" t="s">
        <v>315</v>
      </c>
      <c r="C440" s="493">
        <f t="shared" si="13"/>
        <v>1</v>
      </c>
      <c r="D440" s="493">
        <f t="shared" ref="D440:J440" si="18">D14+D50+D85+D120</f>
        <v>0</v>
      </c>
      <c r="E440" s="493">
        <f t="shared" si="18"/>
        <v>0</v>
      </c>
      <c r="F440" s="493">
        <f t="shared" si="18"/>
        <v>0</v>
      </c>
      <c r="G440" s="493">
        <f t="shared" si="18"/>
        <v>0</v>
      </c>
      <c r="H440" s="493">
        <f t="shared" si="18"/>
        <v>0</v>
      </c>
      <c r="I440" s="493">
        <f t="shared" si="18"/>
        <v>0</v>
      </c>
      <c r="J440" s="493">
        <f t="shared" si="18"/>
        <v>0</v>
      </c>
      <c r="K440" s="342"/>
    </row>
    <row r="441" spans="1:11">
      <c r="A441" s="342">
        <v>7</v>
      </c>
      <c r="B441" s="342" t="s">
        <v>316</v>
      </c>
      <c r="C441" s="493">
        <f t="shared" si="13"/>
        <v>0</v>
      </c>
      <c r="D441" s="493">
        <f t="shared" ref="D441:J441" si="19">D15+D51+D86+D121</f>
        <v>0</v>
      </c>
      <c r="E441" s="493">
        <f t="shared" si="19"/>
        <v>0</v>
      </c>
      <c r="F441" s="493">
        <f t="shared" si="19"/>
        <v>0</v>
      </c>
      <c r="G441" s="493">
        <f t="shared" si="19"/>
        <v>0</v>
      </c>
      <c r="H441" s="493">
        <f t="shared" si="19"/>
        <v>0</v>
      </c>
      <c r="I441" s="493">
        <f t="shared" si="19"/>
        <v>0</v>
      </c>
      <c r="J441" s="493">
        <f t="shared" si="19"/>
        <v>0</v>
      </c>
      <c r="K441" s="342"/>
    </row>
    <row r="442" spans="1:11">
      <c r="A442" s="342">
        <v>8</v>
      </c>
      <c r="B442" s="342" t="s">
        <v>317</v>
      </c>
      <c r="C442" s="493">
        <f t="shared" si="13"/>
        <v>1</v>
      </c>
      <c r="D442" s="493">
        <f t="shared" ref="D442:J442" si="20">D16+D52+D87+D122</f>
        <v>1</v>
      </c>
      <c r="E442" s="493">
        <f t="shared" si="20"/>
        <v>0</v>
      </c>
      <c r="F442" s="493">
        <f t="shared" si="20"/>
        <v>0</v>
      </c>
      <c r="G442" s="493">
        <f t="shared" si="20"/>
        <v>0</v>
      </c>
      <c r="H442" s="493">
        <f t="shared" si="20"/>
        <v>0</v>
      </c>
      <c r="I442" s="493">
        <f t="shared" si="20"/>
        <v>1</v>
      </c>
      <c r="J442" s="493">
        <f t="shared" si="20"/>
        <v>0</v>
      </c>
      <c r="K442" s="342"/>
    </row>
    <row r="443" spans="1:11">
      <c r="A443" s="342">
        <v>9</v>
      </c>
      <c r="B443" s="342" t="s">
        <v>318</v>
      </c>
      <c r="C443" s="493">
        <f t="shared" si="13"/>
        <v>0</v>
      </c>
      <c r="D443" s="493">
        <f t="shared" ref="D443:J443" si="21">D17+D53+D88+D123</f>
        <v>0</v>
      </c>
      <c r="E443" s="493">
        <f t="shared" si="21"/>
        <v>0</v>
      </c>
      <c r="F443" s="493">
        <f t="shared" si="21"/>
        <v>0</v>
      </c>
      <c r="G443" s="493">
        <f t="shared" si="21"/>
        <v>0</v>
      </c>
      <c r="H443" s="493">
        <f t="shared" si="21"/>
        <v>0</v>
      </c>
      <c r="I443" s="493">
        <f t="shared" si="21"/>
        <v>0</v>
      </c>
      <c r="J443" s="493">
        <f t="shared" si="21"/>
        <v>0</v>
      </c>
      <c r="K443" s="342"/>
    </row>
    <row r="444" ht="18" customHeight="1" spans="1:11">
      <c r="A444" s="342">
        <v>10</v>
      </c>
      <c r="B444" s="342" t="s">
        <v>319</v>
      </c>
      <c r="C444" s="493">
        <v>1</v>
      </c>
      <c r="D444" s="493">
        <f t="shared" ref="D444:J444" si="22">D18+D54+D89+D124</f>
        <v>1</v>
      </c>
      <c r="E444" s="493">
        <f t="shared" si="22"/>
        <v>1</v>
      </c>
      <c r="F444" s="493">
        <f t="shared" si="22"/>
        <v>0</v>
      </c>
      <c r="G444" s="493">
        <f t="shared" si="22"/>
        <v>0</v>
      </c>
      <c r="H444" s="493">
        <f t="shared" si="22"/>
        <v>0</v>
      </c>
      <c r="I444" s="493">
        <f t="shared" si="22"/>
        <v>0</v>
      </c>
      <c r="J444" s="493">
        <f t="shared" si="22"/>
        <v>0</v>
      </c>
      <c r="K444" s="342"/>
    </row>
    <row r="445" ht="17.25" customHeight="1" spans="1:11">
      <c r="A445" s="499">
        <v>11</v>
      </c>
      <c r="B445" s="499" t="s">
        <v>320</v>
      </c>
      <c r="C445" s="493">
        <v>2</v>
      </c>
      <c r="D445" s="493">
        <v>2</v>
      </c>
      <c r="E445" s="493">
        <f t="shared" ref="D445:J445" si="23">E19+E55+E90+E125</f>
        <v>1</v>
      </c>
      <c r="F445" s="493">
        <f t="shared" si="23"/>
        <v>0</v>
      </c>
      <c r="G445" s="493">
        <f t="shared" si="23"/>
        <v>0</v>
      </c>
      <c r="H445" s="493">
        <f t="shared" si="23"/>
        <v>0</v>
      </c>
      <c r="I445" s="493">
        <f t="shared" si="23"/>
        <v>0</v>
      </c>
      <c r="J445" s="493">
        <f t="shared" si="23"/>
        <v>0</v>
      </c>
      <c r="K445" s="502"/>
    </row>
    <row r="446" spans="1:11">
      <c r="A446" s="342">
        <v>12</v>
      </c>
      <c r="B446" s="342" t="s">
        <v>321</v>
      </c>
      <c r="C446" s="493">
        <f t="shared" si="13"/>
        <v>0</v>
      </c>
      <c r="D446" s="493">
        <f t="shared" ref="D446:J446" si="24">D20+D56+D91+D126</f>
        <v>0</v>
      </c>
      <c r="E446" s="493">
        <f t="shared" si="24"/>
        <v>0</v>
      </c>
      <c r="F446" s="493">
        <f t="shared" si="24"/>
        <v>0</v>
      </c>
      <c r="G446" s="493">
        <f t="shared" si="24"/>
        <v>0</v>
      </c>
      <c r="H446" s="493">
        <f t="shared" si="24"/>
        <v>0</v>
      </c>
      <c r="I446" s="493">
        <f t="shared" si="24"/>
        <v>0</v>
      </c>
      <c r="J446" s="493">
        <f t="shared" si="24"/>
        <v>0</v>
      </c>
      <c r="K446" s="342"/>
    </row>
    <row r="447" spans="1:11">
      <c r="A447" s="342">
        <v>13</v>
      </c>
      <c r="B447" s="342" t="s">
        <v>322</v>
      </c>
      <c r="C447" s="493">
        <f t="shared" si="13"/>
        <v>3</v>
      </c>
      <c r="D447" s="493">
        <f t="shared" ref="D447:J447" si="25">D21+D57+D92+D127</f>
        <v>3</v>
      </c>
      <c r="E447" s="493">
        <f t="shared" si="25"/>
        <v>1</v>
      </c>
      <c r="F447" s="493">
        <f t="shared" si="25"/>
        <v>0</v>
      </c>
      <c r="G447" s="493">
        <f t="shared" si="25"/>
        <v>0</v>
      </c>
      <c r="H447" s="493">
        <f t="shared" si="25"/>
        <v>0</v>
      </c>
      <c r="I447" s="493">
        <f t="shared" si="25"/>
        <v>1</v>
      </c>
      <c r="J447" s="493">
        <f t="shared" si="25"/>
        <v>0</v>
      </c>
      <c r="K447" s="342"/>
    </row>
    <row r="448" ht="30" spans="1:11">
      <c r="A448" s="342">
        <v>14</v>
      </c>
      <c r="B448" s="344" t="s">
        <v>387</v>
      </c>
      <c r="C448" s="493">
        <f t="shared" si="13"/>
        <v>0</v>
      </c>
      <c r="D448" s="493">
        <f t="shared" ref="D448:J448" si="26">D22+D58+D93+D128</f>
        <v>0</v>
      </c>
      <c r="E448" s="493">
        <f t="shared" si="26"/>
        <v>0</v>
      </c>
      <c r="F448" s="493">
        <f t="shared" si="26"/>
        <v>0</v>
      </c>
      <c r="G448" s="493">
        <f t="shared" si="26"/>
        <v>0</v>
      </c>
      <c r="H448" s="493">
        <f t="shared" si="26"/>
        <v>0</v>
      </c>
      <c r="I448" s="493">
        <f t="shared" si="26"/>
        <v>0</v>
      </c>
      <c r="J448" s="493">
        <f t="shared" si="26"/>
        <v>0</v>
      </c>
      <c r="K448" s="342"/>
    </row>
    <row r="449" spans="1:11">
      <c r="A449" s="342">
        <v>15</v>
      </c>
      <c r="B449" s="342" t="s">
        <v>324</v>
      </c>
      <c r="C449" s="493">
        <f t="shared" si="13"/>
        <v>1</v>
      </c>
      <c r="D449" s="493">
        <v>1</v>
      </c>
      <c r="E449" s="493">
        <f t="shared" ref="D449:J449" si="27">E23+E59+E94+E129</f>
        <v>0</v>
      </c>
      <c r="F449" s="493">
        <f t="shared" si="27"/>
        <v>0</v>
      </c>
      <c r="G449" s="493">
        <f t="shared" si="27"/>
        <v>0</v>
      </c>
      <c r="H449" s="493">
        <f t="shared" si="27"/>
        <v>0</v>
      </c>
      <c r="I449" s="493">
        <f t="shared" si="27"/>
        <v>0</v>
      </c>
      <c r="J449" s="493">
        <f t="shared" si="27"/>
        <v>0</v>
      </c>
      <c r="K449" s="342"/>
    </row>
    <row r="450" spans="1:11">
      <c r="A450" s="342">
        <v>16</v>
      </c>
      <c r="B450" s="342" t="s">
        <v>325</v>
      </c>
      <c r="C450" s="493">
        <f t="shared" si="13"/>
        <v>0</v>
      </c>
      <c r="D450" s="493">
        <f t="shared" ref="D450:J450" si="28">D24+D60+D95+D130</f>
        <v>0</v>
      </c>
      <c r="E450" s="493">
        <f t="shared" si="28"/>
        <v>0</v>
      </c>
      <c r="F450" s="493">
        <f t="shared" si="28"/>
        <v>0</v>
      </c>
      <c r="G450" s="493">
        <f t="shared" si="28"/>
        <v>0</v>
      </c>
      <c r="H450" s="493">
        <f t="shared" si="28"/>
        <v>0</v>
      </c>
      <c r="I450" s="493">
        <f t="shared" si="28"/>
        <v>0</v>
      </c>
      <c r="J450" s="493">
        <f t="shared" si="28"/>
        <v>0</v>
      </c>
      <c r="K450" s="342"/>
    </row>
    <row r="451" spans="1:11">
      <c r="A451" s="471">
        <v>17</v>
      </c>
      <c r="B451" s="471" t="s">
        <v>326</v>
      </c>
      <c r="C451" s="493">
        <f t="shared" si="13"/>
        <v>4</v>
      </c>
      <c r="D451" s="493">
        <f t="shared" ref="D451:J451" si="29">D25+D61+D96+D131</f>
        <v>4</v>
      </c>
      <c r="E451" s="493">
        <f t="shared" si="29"/>
        <v>1</v>
      </c>
      <c r="F451" s="493">
        <f t="shared" si="29"/>
        <v>0</v>
      </c>
      <c r="G451" s="493">
        <f t="shared" si="29"/>
        <v>0</v>
      </c>
      <c r="H451" s="493">
        <f t="shared" si="29"/>
        <v>0</v>
      </c>
      <c r="I451" s="493">
        <f t="shared" si="29"/>
        <v>1</v>
      </c>
      <c r="J451" s="493">
        <f t="shared" si="29"/>
        <v>0</v>
      </c>
      <c r="K451" s="342"/>
    </row>
    <row r="452" ht="15.75" spans="1:11">
      <c r="A452" s="503">
        <v>18</v>
      </c>
      <c r="B452" s="473" t="s">
        <v>327</v>
      </c>
      <c r="C452" s="493">
        <f t="shared" si="13"/>
        <v>0</v>
      </c>
      <c r="D452" s="493">
        <f t="shared" ref="D452:J452" si="30">D26+D62+D97+D132</f>
        <v>0</v>
      </c>
      <c r="E452" s="493">
        <f t="shared" si="30"/>
        <v>0</v>
      </c>
      <c r="F452" s="493">
        <f t="shared" si="30"/>
        <v>0</v>
      </c>
      <c r="G452" s="493">
        <f t="shared" si="30"/>
        <v>0</v>
      </c>
      <c r="H452" s="493">
        <f t="shared" si="30"/>
        <v>0</v>
      </c>
      <c r="I452" s="493">
        <f t="shared" si="30"/>
        <v>0</v>
      </c>
      <c r="J452" s="493">
        <f t="shared" si="30"/>
        <v>0</v>
      </c>
      <c r="K452" s="506">
        <f>K26+K62+K97+K132+K167+K202+K238+K273+K309+K345+K380+K415</f>
        <v>0</v>
      </c>
    </row>
    <row r="453" ht="15.75" spans="1:11">
      <c r="A453" s="504"/>
      <c r="B453" s="504" t="s">
        <v>57</v>
      </c>
      <c r="C453" s="505">
        <f>SUM(C435:C452)</f>
        <v>23</v>
      </c>
      <c r="D453" s="505">
        <f t="shared" ref="D453:J453" si="31">SUM(D435:D452)</f>
        <v>21</v>
      </c>
      <c r="E453" s="505">
        <f t="shared" si="31"/>
        <v>8</v>
      </c>
      <c r="F453" s="505">
        <f t="shared" si="31"/>
        <v>0</v>
      </c>
      <c r="G453" s="505">
        <f t="shared" si="31"/>
        <v>1</v>
      </c>
      <c r="H453" s="505">
        <f t="shared" si="31"/>
        <v>0</v>
      </c>
      <c r="I453" s="505">
        <f t="shared" si="31"/>
        <v>5</v>
      </c>
      <c r="J453" s="505">
        <f t="shared" si="31"/>
        <v>0</v>
      </c>
      <c r="K453" s="467"/>
    </row>
    <row r="454" spans="2:2">
      <c r="B454" s="18"/>
    </row>
    <row r="455" spans="2:8">
      <c r="B455" s="235" t="s">
        <v>58</v>
      </c>
      <c r="G455" s="18"/>
      <c r="H455" s="355" t="s">
        <v>104</v>
      </c>
    </row>
    <row r="456" spans="2:8">
      <c r="B456" s="356" t="s">
        <v>60</v>
      </c>
      <c r="C456" s="356"/>
      <c r="D456" s="356"/>
      <c r="F456" s="356"/>
      <c r="G456" s="356"/>
      <c r="H456" s="356" t="s">
        <v>61</v>
      </c>
    </row>
    <row r="457" spans="2:8">
      <c r="B457" s="356"/>
      <c r="C457" s="356"/>
      <c r="D457" s="356"/>
      <c r="F457" s="356"/>
      <c r="G457" s="356"/>
      <c r="H457" s="356"/>
    </row>
    <row r="458" spans="2:8">
      <c r="B458" s="356"/>
      <c r="C458" s="356"/>
      <c r="D458" s="356"/>
      <c r="F458" s="356"/>
      <c r="G458" s="356"/>
      <c r="H458" s="356"/>
    </row>
    <row r="459" spans="2:8">
      <c r="B459" s="356"/>
      <c r="C459" s="356"/>
      <c r="D459" s="356"/>
      <c r="F459" s="356"/>
      <c r="G459" s="356"/>
      <c r="H459" s="356"/>
    </row>
    <row r="460" spans="2:8">
      <c r="B460" s="356" t="s">
        <v>62</v>
      </c>
      <c r="C460" s="356"/>
      <c r="D460" s="356"/>
      <c r="F460" s="356"/>
      <c r="G460" s="356"/>
      <c r="H460" s="257" t="s">
        <v>63</v>
      </c>
    </row>
    <row r="461" spans="2:8">
      <c r="B461" s="356" t="s">
        <v>64</v>
      </c>
      <c r="C461" s="356"/>
      <c r="D461" s="356"/>
      <c r="F461" s="356"/>
      <c r="G461" s="356"/>
      <c r="H461" s="257" t="s">
        <v>65</v>
      </c>
    </row>
  </sheetData>
  <mergeCells count="132">
    <mergeCell ref="A1:J1"/>
    <mergeCell ref="A2:J2"/>
    <mergeCell ref="A3:J3"/>
    <mergeCell ref="A4:J4"/>
    <mergeCell ref="C6:D6"/>
    <mergeCell ref="E6:F6"/>
    <mergeCell ref="G6:H6"/>
    <mergeCell ref="I6:J6"/>
    <mergeCell ref="A37:J37"/>
    <mergeCell ref="A38:J38"/>
    <mergeCell ref="A39:J39"/>
    <mergeCell ref="A40:J40"/>
    <mergeCell ref="C42:D42"/>
    <mergeCell ref="E42:F42"/>
    <mergeCell ref="G42:H42"/>
    <mergeCell ref="I42:J42"/>
    <mergeCell ref="A72:J72"/>
    <mergeCell ref="A73:J73"/>
    <mergeCell ref="A74:J74"/>
    <mergeCell ref="A75:J75"/>
    <mergeCell ref="C77:D77"/>
    <mergeCell ref="E77:F77"/>
    <mergeCell ref="G77:H77"/>
    <mergeCell ref="I77:J77"/>
    <mergeCell ref="A107:J107"/>
    <mergeCell ref="A108:J108"/>
    <mergeCell ref="A109:J109"/>
    <mergeCell ref="A110:J110"/>
    <mergeCell ref="C112:D112"/>
    <mergeCell ref="E112:F112"/>
    <mergeCell ref="G112:H112"/>
    <mergeCell ref="I112:J112"/>
    <mergeCell ref="A142:J142"/>
    <mergeCell ref="A143:J143"/>
    <mergeCell ref="A144:J144"/>
    <mergeCell ref="A145:J145"/>
    <mergeCell ref="C147:D147"/>
    <mergeCell ref="E147:F147"/>
    <mergeCell ref="G147:H147"/>
    <mergeCell ref="I147:J147"/>
    <mergeCell ref="A177:J177"/>
    <mergeCell ref="A178:J178"/>
    <mergeCell ref="A179:J179"/>
    <mergeCell ref="A180:J180"/>
    <mergeCell ref="C182:D182"/>
    <mergeCell ref="E182:F182"/>
    <mergeCell ref="G182:H182"/>
    <mergeCell ref="I182:J182"/>
    <mergeCell ref="A213:J213"/>
    <mergeCell ref="A214:J214"/>
    <mergeCell ref="A215:J215"/>
    <mergeCell ref="A216:J216"/>
    <mergeCell ref="C218:D218"/>
    <mergeCell ref="E218:F218"/>
    <mergeCell ref="G218:H218"/>
    <mergeCell ref="I218:J218"/>
    <mergeCell ref="A248:J248"/>
    <mergeCell ref="A249:J249"/>
    <mergeCell ref="A250:J250"/>
    <mergeCell ref="A251:J251"/>
    <mergeCell ref="C253:D253"/>
    <mergeCell ref="E253:F253"/>
    <mergeCell ref="G253:H253"/>
    <mergeCell ref="I253:J253"/>
    <mergeCell ref="A284:J284"/>
    <mergeCell ref="A285:J285"/>
    <mergeCell ref="A286:J286"/>
    <mergeCell ref="A287:J287"/>
    <mergeCell ref="C289:D289"/>
    <mergeCell ref="E289:F289"/>
    <mergeCell ref="G289:H289"/>
    <mergeCell ref="I289:J289"/>
    <mergeCell ref="A310:B310"/>
    <mergeCell ref="A320:J320"/>
    <mergeCell ref="A321:J321"/>
    <mergeCell ref="A322:J322"/>
    <mergeCell ref="A323:J323"/>
    <mergeCell ref="C325:D325"/>
    <mergeCell ref="E325:F325"/>
    <mergeCell ref="G325:H325"/>
    <mergeCell ref="I325:J325"/>
    <mergeCell ref="A355:J355"/>
    <mergeCell ref="A356:J356"/>
    <mergeCell ref="A357:J357"/>
    <mergeCell ref="A358:J358"/>
    <mergeCell ref="C360:D360"/>
    <mergeCell ref="E360:F360"/>
    <mergeCell ref="G360:H360"/>
    <mergeCell ref="I360:J360"/>
    <mergeCell ref="A390:J390"/>
    <mergeCell ref="A391:J391"/>
    <mergeCell ref="A392:J392"/>
    <mergeCell ref="A393:J393"/>
    <mergeCell ref="C395:D395"/>
    <mergeCell ref="E395:F395"/>
    <mergeCell ref="G395:H395"/>
    <mergeCell ref="I395:J395"/>
    <mergeCell ref="A427:J427"/>
    <mergeCell ref="A428:J428"/>
    <mergeCell ref="A429:J429"/>
    <mergeCell ref="A430:J430"/>
    <mergeCell ref="C432:D432"/>
    <mergeCell ref="E432:F432"/>
    <mergeCell ref="G432:H432"/>
    <mergeCell ref="I432:J432"/>
    <mergeCell ref="A6:A7"/>
    <mergeCell ref="A42:A43"/>
    <mergeCell ref="A77:A78"/>
    <mergeCell ref="A112:A113"/>
    <mergeCell ref="A147:A148"/>
    <mergeCell ref="A182:A183"/>
    <mergeCell ref="A218:A219"/>
    <mergeCell ref="A253:A254"/>
    <mergeCell ref="A289:A290"/>
    <mergeCell ref="A325:A326"/>
    <mergeCell ref="A360:A361"/>
    <mergeCell ref="A395:A396"/>
    <mergeCell ref="A432:A433"/>
    <mergeCell ref="B6:B7"/>
    <mergeCell ref="B42:B43"/>
    <mergeCell ref="B77:B78"/>
    <mergeCell ref="B112:B113"/>
    <mergeCell ref="B147:B148"/>
    <mergeCell ref="B182:B183"/>
    <mergeCell ref="B218:B219"/>
    <mergeCell ref="B253:B254"/>
    <mergeCell ref="B289:B290"/>
    <mergeCell ref="B325:B326"/>
    <mergeCell ref="B360:B361"/>
    <mergeCell ref="B395:B396"/>
    <mergeCell ref="B432:B433"/>
    <mergeCell ref="K432:K433"/>
  </mergeCells>
  <conditionalFormatting sqref="C239:J239">
    <cfRule type="cellIs" dxfId="1" priority="9" operator="equal">
      <formula>"ND"</formula>
    </cfRule>
  </conditionalFormatting>
  <conditionalFormatting sqref="K452">
    <cfRule type="cellIs" dxfId="1" priority="1" operator="equal">
      <formula>"ND"</formula>
    </cfRule>
  </conditionalFormatting>
  <conditionalFormatting sqref="C9:J27">
    <cfRule type="cellIs" dxfId="1" priority="16" operator="equal">
      <formula>"ND"</formula>
    </cfRule>
  </conditionalFormatting>
  <conditionalFormatting sqref="C45:J63">
    <cfRule type="cellIs" dxfId="1" priority="14" operator="equal">
      <formula>"ND"</formula>
    </cfRule>
  </conditionalFormatting>
  <conditionalFormatting sqref="C80:J98">
    <cfRule type="cellIs" dxfId="1" priority="13" operator="equal">
      <formula>"ND"</formula>
    </cfRule>
  </conditionalFormatting>
  <conditionalFormatting sqref="C115:J133">
    <cfRule type="cellIs" dxfId="1" priority="12" operator="equal">
      <formula>"ND"</formula>
    </cfRule>
  </conditionalFormatting>
  <conditionalFormatting sqref="C150:J168">
    <cfRule type="cellIs" dxfId="1" priority="11" operator="equal">
      <formula>"ND"</formula>
    </cfRule>
  </conditionalFormatting>
  <conditionalFormatting sqref="C185:J203">
    <cfRule type="cellIs" dxfId="1" priority="10" operator="equal">
      <formula>"ND"</formula>
    </cfRule>
  </conditionalFormatting>
  <conditionalFormatting sqref="C221:J238">
    <cfRule type="cellIs" dxfId="1" priority="2" operator="equal">
      <formula>"ND"</formula>
    </cfRule>
  </conditionalFormatting>
  <conditionalFormatting sqref="C256:J274">
    <cfRule type="cellIs" dxfId="1" priority="8" operator="equal">
      <formula>"ND"</formula>
    </cfRule>
  </conditionalFormatting>
  <conditionalFormatting sqref="C292:J310">
    <cfRule type="cellIs" dxfId="1" priority="7" operator="equal">
      <formula>"ND"</formula>
    </cfRule>
  </conditionalFormatting>
  <conditionalFormatting sqref="C328:J346">
    <cfRule type="cellIs" dxfId="1" priority="6" operator="equal">
      <formula>"ND"</formula>
    </cfRule>
  </conditionalFormatting>
  <conditionalFormatting sqref="C363:J381">
    <cfRule type="cellIs" dxfId="1" priority="5" operator="equal">
      <formula>"ND"</formula>
    </cfRule>
  </conditionalFormatting>
  <conditionalFormatting sqref="C398:J416">
    <cfRule type="cellIs" dxfId="1" priority="4" operator="equal">
      <formula>"ND"</formula>
    </cfRule>
  </conditionalFormatting>
  <conditionalFormatting sqref="C435:J453">
    <cfRule type="cellIs" dxfId="1" priority="3" operator="equal">
      <formula>"ND"</formula>
    </cfRule>
  </conditionalFormatting>
  <pageMargins left="1.37795275590551" right="0.984251968503937" top="0.984251968503937" bottom="0.984251968503937" header="0.511811023622047" footer="0.511811023622047"/>
  <pageSetup paperSize="9" scale="81" fitToHeight="0" orientation="landscape" verticalDpi="598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Z495"/>
  <sheetViews>
    <sheetView view="pageBreakPreview" zoomScale="90" zoomScaleNormal="79" topLeftCell="A330" workbookViewId="0">
      <selection activeCell="I344" sqref="I344:I350"/>
    </sheetView>
  </sheetViews>
  <sheetFormatPr defaultColWidth="9.14285714285714" defaultRowHeight="15"/>
  <cols>
    <col min="1" max="1" width="3.71428571428571" style="357" customWidth="1"/>
    <col min="2" max="2" width="21.4285714285714" style="357" customWidth="1"/>
    <col min="3" max="3" width="11.4285714285714" style="357" customWidth="1"/>
    <col min="4" max="4" width="14.2857142857143" style="357" customWidth="1"/>
    <col min="5" max="5" width="13" style="357" customWidth="1"/>
    <col min="6" max="6" width="13.5714285714286" style="357" customWidth="1"/>
    <col min="7" max="7" width="9.71428571428571" style="357" customWidth="1"/>
    <col min="8" max="8" width="11.1428571428571" style="357" customWidth="1"/>
    <col min="9" max="9" width="12" style="357" customWidth="1"/>
    <col min="10" max="10" width="9.42857142857143" style="357" customWidth="1"/>
    <col min="11" max="11" width="12.2857142857143" style="357" customWidth="1"/>
    <col min="12" max="12" width="11.7142857142857" style="361" customWidth="1"/>
    <col min="13" max="16384" width="9.14285714285714" style="357"/>
  </cols>
  <sheetData>
    <row r="1" ht="15.75" spans="1:13">
      <c r="A1" s="173" t="s">
        <v>392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ht="15.75" spans="1:13">
      <c r="A2" s="173" t="str">
        <f>RK9!A3:J3</f>
        <v>PENGADILAN AGAMA SEWILAYAH PENGADILAN TINGGI AGAMA PADANG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</row>
    <row r="3" ht="15.75" spans="1:13">
      <c r="A3" s="173" t="str">
        <f>RK9!A4:J4</f>
        <v>BULAN JANUARI TAHUN 2023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</row>
    <row r="4" ht="15.75" spans="1:12">
      <c r="A4" s="362"/>
      <c r="B4" s="362"/>
      <c r="C4" s="362"/>
      <c r="D4" s="362"/>
      <c r="E4" s="362"/>
      <c r="F4" s="362"/>
      <c r="G4" s="362"/>
      <c r="H4" s="362"/>
      <c r="J4" s="399"/>
      <c r="K4" s="399"/>
      <c r="L4" s="175" t="s">
        <v>393</v>
      </c>
    </row>
    <row r="5" s="360" customFormat="1" customHeight="1" spans="1:13">
      <c r="A5" s="363" t="s">
        <v>181</v>
      </c>
      <c r="B5" s="364" t="s">
        <v>379</v>
      </c>
      <c r="C5" s="364" t="s">
        <v>394</v>
      </c>
      <c r="D5" s="364" t="s">
        <v>395</v>
      </c>
      <c r="E5" s="364" t="s">
        <v>396</v>
      </c>
      <c r="F5" s="364" t="s">
        <v>397</v>
      </c>
      <c r="G5" s="365" t="s">
        <v>398</v>
      </c>
      <c r="H5" s="366"/>
      <c r="I5" s="366"/>
      <c r="J5" s="400"/>
      <c r="K5" s="364" t="s">
        <v>399</v>
      </c>
      <c r="L5" s="364" t="s">
        <v>400</v>
      </c>
      <c r="M5" s="401" t="s">
        <v>401</v>
      </c>
    </row>
    <row r="6" s="360" customFormat="1" ht="20.1" customHeight="1" spans="1:15">
      <c r="A6" s="367"/>
      <c r="B6" s="368"/>
      <c r="C6" s="368"/>
      <c r="D6" s="368"/>
      <c r="E6" s="368"/>
      <c r="F6" s="368"/>
      <c r="G6" s="369" t="s">
        <v>402</v>
      </c>
      <c r="H6" s="370" t="s">
        <v>403</v>
      </c>
      <c r="I6" s="370"/>
      <c r="J6" s="402"/>
      <c r="K6" s="368"/>
      <c r="L6" s="368"/>
      <c r="M6" s="403"/>
      <c r="N6" s="357"/>
      <c r="O6" s="357"/>
    </row>
    <row r="7" s="360" customFormat="1" ht="38.25" spans="1:13">
      <c r="A7" s="371"/>
      <c r="B7" s="372"/>
      <c r="C7" s="372"/>
      <c r="D7" s="372"/>
      <c r="E7" s="372"/>
      <c r="F7" s="372"/>
      <c r="G7" s="369"/>
      <c r="H7" s="373" t="s">
        <v>404</v>
      </c>
      <c r="I7" s="369" t="s">
        <v>405</v>
      </c>
      <c r="J7" s="369" t="s">
        <v>406</v>
      </c>
      <c r="K7" s="372"/>
      <c r="L7" s="372"/>
      <c r="M7" s="404"/>
    </row>
    <row r="8" ht="16.5" customHeight="1" spans="1:15">
      <c r="A8" s="374">
        <v>1</v>
      </c>
      <c r="B8" s="375">
        <v>2</v>
      </c>
      <c r="C8" s="375">
        <v>3</v>
      </c>
      <c r="D8" s="375">
        <v>4</v>
      </c>
      <c r="E8" s="375">
        <v>5</v>
      </c>
      <c r="F8" s="375">
        <v>6</v>
      </c>
      <c r="G8" s="375">
        <v>7</v>
      </c>
      <c r="H8" s="375"/>
      <c r="I8" s="375">
        <v>8</v>
      </c>
      <c r="J8" s="375">
        <v>9</v>
      </c>
      <c r="K8" s="375">
        <v>10</v>
      </c>
      <c r="L8" s="375">
        <v>11</v>
      </c>
      <c r="M8" s="405">
        <v>12</v>
      </c>
      <c r="N8" s="360"/>
      <c r="O8" s="360"/>
    </row>
    <row r="9" ht="16.5" customHeight="1" spans="1:13">
      <c r="A9" s="376">
        <v>1</v>
      </c>
      <c r="B9" s="377" t="s">
        <v>310</v>
      </c>
      <c r="C9" s="378">
        <v>13</v>
      </c>
      <c r="D9" s="379">
        <v>159</v>
      </c>
      <c r="E9" s="379">
        <v>136</v>
      </c>
      <c r="F9" s="379">
        <v>23</v>
      </c>
      <c r="G9" s="379">
        <v>6</v>
      </c>
      <c r="H9" s="379">
        <v>1</v>
      </c>
      <c r="I9" s="379">
        <v>0</v>
      </c>
      <c r="J9" s="379">
        <v>4</v>
      </c>
      <c r="K9" s="379">
        <v>12</v>
      </c>
      <c r="L9" s="379">
        <v>12</v>
      </c>
      <c r="M9" s="406">
        <v>0</v>
      </c>
    </row>
    <row r="10" ht="16.5" customHeight="1" spans="1:14">
      <c r="A10" s="376">
        <v>2</v>
      </c>
      <c r="B10" s="377" t="s">
        <v>311</v>
      </c>
      <c r="C10" s="378">
        <v>0</v>
      </c>
      <c r="D10" s="379">
        <v>121</v>
      </c>
      <c r="E10" s="379">
        <v>113</v>
      </c>
      <c r="F10" s="379">
        <v>8</v>
      </c>
      <c r="G10" s="379">
        <v>4</v>
      </c>
      <c r="H10" s="379">
        <v>0</v>
      </c>
      <c r="I10" s="379">
        <v>0</v>
      </c>
      <c r="J10" s="379">
        <v>4</v>
      </c>
      <c r="K10" s="379">
        <v>0</v>
      </c>
      <c r="L10" s="379">
        <v>0</v>
      </c>
      <c r="M10" s="406">
        <v>0</v>
      </c>
      <c r="N10" s="406" t="s">
        <v>407</v>
      </c>
    </row>
    <row r="11" ht="16.5" customHeight="1" spans="1:14">
      <c r="A11" s="376">
        <v>3</v>
      </c>
      <c r="B11" s="377" t="s">
        <v>312</v>
      </c>
      <c r="C11" s="378">
        <v>0</v>
      </c>
      <c r="D11" s="379">
        <v>47</v>
      </c>
      <c r="E11" s="379">
        <v>45</v>
      </c>
      <c r="F11" s="379">
        <v>2</v>
      </c>
      <c r="G11" s="379">
        <v>0</v>
      </c>
      <c r="H11" s="379">
        <v>0</v>
      </c>
      <c r="I11" s="379">
        <v>0</v>
      </c>
      <c r="J11" s="379">
        <v>2</v>
      </c>
      <c r="K11" s="379">
        <v>0</v>
      </c>
      <c r="L11" s="379">
        <v>0</v>
      </c>
      <c r="M11" s="406">
        <v>0</v>
      </c>
      <c r="N11" s="357" t="s">
        <v>408</v>
      </c>
    </row>
    <row r="12" ht="16.5" customHeight="1" spans="1:14">
      <c r="A12" s="376">
        <v>4</v>
      </c>
      <c r="B12" s="377" t="s">
        <v>313</v>
      </c>
      <c r="C12" s="378">
        <v>0</v>
      </c>
      <c r="D12" s="379">
        <v>63</v>
      </c>
      <c r="E12" s="379">
        <v>55</v>
      </c>
      <c r="F12" s="379">
        <v>8</v>
      </c>
      <c r="G12" s="379">
        <v>0</v>
      </c>
      <c r="H12" s="379">
        <v>0</v>
      </c>
      <c r="I12" s="379">
        <v>0</v>
      </c>
      <c r="J12" s="379">
        <v>1</v>
      </c>
      <c r="K12" s="379">
        <v>7</v>
      </c>
      <c r="L12" s="379">
        <v>7</v>
      </c>
      <c r="M12" s="406">
        <v>0</v>
      </c>
      <c r="N12" s="357" t="s">
        <v>409</v>
      </c>
    </row>
    <row r="13" ht="16.5" customHeight="1" spans="1:14">
      <c r="A13" s="376">
        <v>5</v>
      </c>
      <c r="B13" s="377" t="s">
        <v>314</v>
      </c>
      <c r="C13" s="378">
        <v>2</v>
      </c>
      <c r="D13" s="379">
        <v>42</v>
      </c>
      <c r="E13" s="379">
        <v>37</v>
      </c>
      <c r="F13" s="379">
        <v>10</v>
      </c>
      <c r="G13" s="379">
        <v>2</v>
      </c>
      <c r="H13" s="379">
        <v>0</v>
      </c>
      <c r="I13" s="379">
        <v>0</v>
      </c>
      <c r="J13" s="379">
        <v>2</v>
      </c>
      <c r="K13" s="379">
        <v>6</v>
      </c>
      <c r="L13" s="379">
        <v>6</v>
      </c>
      <c r="M13" s="406">
        <v>0</v>
      </c>
      <c r="N13" s="357" t="s">
        <v>410</v>
      </c>
    </row>
    <row r="14" ht="16.5" customHeight="1" spans="1:14">
      <c r="A14" s="376">
        <v>6</v>
      </c>
      <c r="B14" s="377" t="s">
        <v>315</v>
      </c>
      <c r="C14" s="378">
        <v>0</v>
      </c>
      <c r="D14" s="379">
        <v>26</v>
      </c>
      <c r="E14" s="379">
        <v>24</v>
      </c>
      <c r="F14" s="379">
        <v>2</v>
      </c>
      <c r="G14" s="379">
        <v>0</v>
      </c>
      <c r="H14" s="379">
        <v>0</v>
      </c>
      <c r="I14" s="379">
        <v>0</v>
      </c>
      <c r="J14" s="379">
        <v>1</v>
      </c>
      <c r="K14" s="379">
        <v>1</v>
      </c>
      <c r="L14" s="379">
        <v>1</v>
      </c>
      <c r="M14" s="406">
        <v>0</v>
      </c>
      <c r="N14" s="357" t="s">
        <v>410</v>
      </c>
    </row>
    <row r="15" ht="16.5" customHeight="1" spans="1:13">
      <c r="A15" s="376">
        <v>7</v>
      </c>
      <c r="B15" s="377" t="s">
        <v>316</v>
      </c>
      <c r="C15" s="378">
        <v>3</v>
      </c>
      <c r="D15" s="379">
        <v>32</v>
      </c>
      <c r="E15" s="379">
        <v>25</v>
      </c>
      <c r="F15" s="379">
        <v>7</v>
      </c>
      <c r="G15" s="379">
        <v>1</v>
      </c>
      <c r="H15" s="379">
        <v>0</v>
      </c>
      <c r="I15" s="379">
        <v>0</v>
      </c>
      <c r="J15" s="379">
        <v>4</v>
      </c>
      <c r="K15" s="379">
        <v>2</v>
      </c>
      <c r="L15" s="379">
        <v>2</v>
      </c>
      <c r="M15" s="406">
        <v>0</v>
      </c>
    </row>
    <row r="16" ht="16.5" customHeight="1" spans="1:14">
      <c r="A16" s="376">
        <v>8</v>
      </c>
      <c r="B16" s="377" t="s">
        <v>317</v>
      </c>
      <c r="C16" s="378">
        <v>0</v>
      </c>
      <c r="D16" s="379">
        <v>70</v>
      </c>
      <c r="E16" s="379">
        <v>66</v>
      </c>
      <c r="F16" s="379">
        <v>4</v>
      </c>
      <c r="G16" s="379">
        <v>1</v>
      </c>
      <c r="H16" s="379">
        <v>0</v>
      </c>
      <c r="I16" s="379">
        <v>0</v>
      </c>
      <c r="J16" s="379">
        <v>2</v>
      </c>
      <c r="K16" s="379">
        <v>1</v>
      </c>
      <c r="L16" s="379">
        <v>1</v>
      </c>
      <c r="M16" s="406">
        <v>0</v>
      </c>
      <c r="N16" s="357" t="s">
        <v>411</v>
      </c>
    </row>
    <row r="17" ht="16.5" customHeight="1" spans="1:14">
      <c r="A17" s="376">
        <v>9</v>
      </c>
      <c r="B17" s="377" t="s">
        <v>318</v>
      </c>
      <c r="C17" s="378">
        <v>3</v>
      </c>
      <c r="D17" s="379">
        <v>74</v>
      </c>
      <c r="E17" s="379">
        <v>63</v>
      </c>
      <c r="F17" s="379">
        <v>11</v>
      </c>
      <c r="G17" s="379">
        <v>2</v>
      </c>
      <c r="H17" s="379">
        <v>0</v>
      </c>
      <c r="I17" s="379">
        <v>0</v>
      </c>
      <c r="J17" s="379">
        <v>1</v>
      </c>
      <c r="K17" s="379">
        <v>8</v>
      </c>
      <c r="L17" s="379">
        <v>8</v>
      </c>
      <c r="M17" s="406">
        <v>0</v>
      </c>
      <c r="N17" s="357" t="s">
        <v>412</v>
      </c>
    </row>
    <row r="18" ht="16.5" customHeight="1" spans="1:14">
      <c r="A18" s="376">
        <v>10</v>
      </c>
      <c r="B18" s="377" t="s">
        <v>319</v>
      </c>
      <c r="C18" s="378">
        <v>2</v>
      </c>
      <c r="D18" s="379">
        <v>20</v>
      </c>
      <c r="E18" s="379">
        <v>16</v>
      </c>
      <c r="F18" s="379">
        <v>4</v>
      </c>
      <c r="G18" s="379">
        <v>1</v>
      </c>
      <c r="H18" s="379">
        <v>0</v>
      </c>
      <c r="I18" s="379">
        <v>0</v>
      </c>
      <c r="J18" s="379">
        <v>3</v>
      </c>
      <c r="K18" s="379">
        <v>0</v>
      </c>
      <c r="L18" s="379">
        <v>0</v>
      </c>
      <c r="M18" s="406">
        <v>0</v>
      </c>
      <c r="N18" s="357" t="s">
        <v>413</v>
      </c>
    </row>
    <row r="19" ht="16.5" customHeight="1" spans="1:14">
      <c r="A19" s="376">
        <v>11</v>
      </c>
      <c r="B19" s="377" t="s">
        <v>320</v>
      </c>
      <c r="C19" s="378">
        <v>2</v>
      </c>
      <c r="D19" s="379">
        <v>41</v>
      </c>
      <c r="E19" s="379">
        <v>38</v>
      </c>
      <c r="F19" s="379">
        <v>5</v>
      </c>
      <c r="G19" s="379">
        <v>1</v>
      </c>
      <c r="H19" s="379">
        <v>0</v>
      </c>
      <c r="I19" s="379">
        <v>0</v>
      </c>
      <c r="J19" s="379">
        <v>3</v>
      </c>
      <c r="K19" s="379">
        <v>1</v>
      </c>
      <c r="L19" s="379">
        <v>1</v>
      </c>
      <c r="M19" s="406">
        <v>0</v>
      </c>
      <c r="N19" s="357" t="s">
        <v>414</v>
      </c>
    </row>
    <row r="20" ht="16.5" customHeight="1" spans="1:14">
      <c r="A20" s="376">
        <v>12</v>
      </c>
      <c r="B20" s="377" t="s">
        <v>321</v>
      </c>
      <c r="C20" s="378">
        <v>0</v>
      </c>
      <c r="D20" s="379">
        <v>18</v>
      </c>
      <c r="E20" s="379">
        <v>17</v>
      </c>
      <c r="F20" s="379">
        <v>1</v>
      </c>
      <c r="G20" s="379">
        <v>0</v>
      </c>
      <c r="H20" s="379">
        <v>0</v>
      </c>
      <c r="I20" s="379">
        <v>0</v>
      </c>
      <c r="J20" s="379">
        <v>1</v>
      </c>
      <c r="K20" s="379">
        <v>0</v>
      </c>
      <c r="L20" s="379">
        <v>0</v>
      </c>
      <c r="M20" s="406">
        <v>0</v>
      </c>
      <c r="N20" s="357" t="s">
        <v>410</v>
      </c>
    </row>
    <row r="21" ht="16.5" customHeight="1" spans="1:14">
      <c r="A21" s="376">
        <v>13</v>
      </c>
      <c r="B21" s="377" t="s">
        <v>322</v>
      </c>
      <c r="C21" s="378">
        <v>0</v>
      </c>
      <c r="D21" s="379">
        <v>70</v>
      </c>
      <c r="E21" s="379">
        <v>60</v>
      </c>
      <c r="F21" s="379">
        <v>10</v>
      </c>
      <c r="G21" s="379">
        <v>7</v>
      </c>
      <c r="H21" s="379">
        <v>1</v>
      </c>
      <c r="I21" s="379">
        <v>1</v>
      </c>
      <c r="J21" s="379">
        <v>1</v>
      </c>
      <c r="K21" s="379">
        <v>0</v>
      </c>
      <c r="L21" s="379">
        <v>0</v>
      </c>
      <c r="M21" s="406">
        <v>0</v>
      </c>
      <c r="N21" s="357" t="s">
        <v>415</v>
      </c>
    </row>
    <row r="22" ht="16.5" customHeight="1" spans="1:13">
      <c r="A22" s="376">
        <v>14</v>
      </c>
      <c r="B22" s="380" t="s">
        <v>387</v>
      </c>
      <c r="C22" s="378">
        <v>1</v>
      </c>
      <c r="D22" s="379">
        <v>48</v>
      </c>
      <c r="E22" s="379">
        <v>40</v>
      </c>
      <c r="F22" s="379">
        <v>9</v>
      </c>
      <c r="G22" s="379">
        <v>0</v>
      </c>
      <c r="H22" s="379">
        <v>0</v>
      </c>
      <c r="I22" s="379">
        <v>0</v>
      </c>
      <c r="J22" s="379">
        <v>5</v>
      </c>
      <c r="K22" s="379">
        <v>4</v>
      </c>
      <c r="L22" s="379">
        <v>4</v>
      </c>
      <c r="M22" s="406">
        <v>0</v>
      </c>
    </row>
    <row r="23" ht="16.5" customHeight="1" spans="1:14">
      <c r="A23" s="376">
        <v>15</v>
      </c>
      <c r="B23" s="377" t="s">
        <v>324</v>
      </c>
      <c r="C23" s="378">
        <v>1</v>
      </c>
      <c r="D23" s="379">
        <v>54</v>
      </c>
      <c r="E23" s="379">
        <v>49</v>
      </c>
      <c r="F23" s="379">
        <v>5</v>
      </c>
      <c r="G23" s="379">
        <v>2</v>
      </c>
      <c r="H23" s="379">
        <v>0</v>
      </c>
      <c r="I23" s="379">
        <v>1</v>
      </c>
      <c r="J23" s="379">
        <v>1</v>
      </c>
      <c r="K23" s="379">
        <v>1</v>
      </c>
      <c r="L23" s="379">
        <v>1</v>
      </c>
      <c r="M23" s="406">
        <v>0</v>
      </c>
      <c r="N23" s="357" t="s">
        <v>416</v>
      </c>
    </row>
    <row r="24" ht="16.5" customHeight="1" spans="1:14">
      <c r="A24" s="376">
        <v>16</v>
      </c>
      <c r="B24" s="377" t="s">
        <v>325</v>
      </c>
      <c r="C24" s="378">
        <v>0</v>
      </c>
      <c r="D24" s="379">
        <v>14</v>
      </c>
      <c r="E24" s="379">
        <v>10</v>
      </c>
      <c r="F24" s="379">
        <v>4</v>
      </c>
      <c r="G24" s="379">
        <v>2</v>
      </c>
      <c r="H24" s="379">
        <v>0</v>
      </c>
      <c r="I24" s="379">
        <v>0</v>
      </c>
      <c r="J24" s="379">
        <v>0</v>
      </c>
      <c r="K24" s="379">
        <v>2</v>
      </c>
      <c r="L24" s="379">
        <v>2</v>
      </c>
      <c r="M24" s="407">
        <v>0</v>
      </c>
      <c r="N24" s="357" t="s">
        <v>417</v>
      </c>
    </row>
    <row r="25" ht="16.5" customHeight="1" spans="1:14">
      <c r="A25" s="381">
        <v>17</v>
      </c>
      <c r="B25" s="382" t="s">
        <v>326</v>
      </c>
      <c r="C25" s="383">
        <v>0</v>
      </c>
      <c r="D25" s="379">
        <v>47</v>
      </c>
      <c r="E25" s="379">
        <v>31</v>
      </c>
      <c r="F25" s="379">
        <v>16</v>
      </c>
      <c r="G25" s="379">
        <v>0</v>
      </c>
      <c r="H25" s="379">
        <v>0</v>
      </c>
      <c r="I25" s="379">
        <v>6</v>
      </c>
      <c r="J25" s="379">
        <v>7</v>
      </c>
      <c r="K25" s="379">
        <v>3</v>
      </c>
      <c r="L25" s="379">
        <v>3</v>
      </c>
      <c r="M25" s="408">
        <v>0</v>
      </c>
      <c r="N25" s="357" t="s">
        <v>418</v>
      </c>
    </row>
    <row r="26" ht="21" customHeight="1" spans="1:13">
      <c r="A26" s="384">
        <v>18</v>
      </c>
      <c r="B26" s="197" t="s">
        <v>327</v>
      </c>
      <c r="C26" s="385">
        <v>5</v>
      </c>
      <c r="D26" s="379">
        <v>35</v>
      </c>
      <c r="E26" s="379">
        <v>30</v>
      </c>
      <c r="F26" s="379">
        <v>10</v>
      </c>
      <c r="G26" s="379">
        <v>2</v>
      </c>
      <c r="H26" s="379">
        <v>0</v>
      </c>
      <c r="I26" s="379">
        <v>0</v>
      </c>
      <c r="J26" s="379">
        <v>3</v>
      </c>
      <c r="K26" s="379">
        <v>5</v>
      </c>
      <c r="L26" s="379">
        <v>5</v>
      </c>
      <c r="M26" s="409">
        <v>0</v>
      </c>
    </row>
    <row r="27" ht="16.5" spans="1:13">
      <c r="A27" s="386"/>
      <c r="B27" s="387" t="s">
        <v>57</v>
      </c>
      <c r="C27" s="388">
        <f>SUM(C9:C26)</f>
        <v>32</v>
      </c>
      <c r="D27" s="388">
        <f>SUM(D9:D26)</f>
        <v>981</v>
      </c>
      <c r="E27" s="388">
        <f>SUM(E9:E26)</f>
        <v>855</v>
      </c>
      <c r="F27" s="388">
        <f>SUM(F9:F26)</f>
        <v>139</v>
      </c>
      <c r="G27" s="388">
        <f>SUM(G9:G26)</f>
        <v>31</v>
      </c>
      <c r="H27" s="388"/>
      <c r="I27" s="388">
        <f>SUM(I9:I26)</f>
        <v>8</v>
      </c>
      <c r="J27" s="388">
        <f>SUM(J9:J26)</f>
        <v>45</v>
      </c>
      <c r="K27" s="388">
        <f>SUM(K9:K26)</f>
        <v>53</v>
      </c>
      <c r="L27" s="388">
        <f>SUM(L9:L26)</f>
        <v>53</v>
      </c>
      <c r="M27" s="388">
        <f>SUM(M9:M26)</f>
        <v>0</v>
      </c>
    </row>
    <row r="28" ht="15.75" spans="1:13">
      <c r="A28" s="389"/>
      <c r="B28" s="389"/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410"/>
    </row>
    <row r="29" spans="2:13">
      <c r="B29" s="357" t="s">
        <v>58</v>
      </c>
      <c r="J29" s="357" t="s">
        <v>59</v>
      </c>
      <c r="K29" s="172"/>
      <c r="L29" s="357"/>
      <c r="M29" s="361"/>
    </row>
    <row r="30" spans="2:13">
      <c r="B30" s="204" t="str">
        <f>RK9!B30</f>
        <v>Ketua Pengadilan Tinggi Agama Padang,</v>
      </c>
      <c r="C30" s="204"/>
      <c r="D30" s="204"/>
      <c r="E30" s="204"/>
      <c r="F30" s="204"/>
      <c r="G30" s="204"/>
      <c r="H30" s="204"/>
      <c r="I30" s="204"/>
      <c r="J30" s="204" t="s">
        <v>61</v>
      </c>
      <c r="K30" s="204"/>
      <c r="L30" s="357"/>
      <c r="M30" s="361"/>
    </row>
    <row r="31" spans="2:13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357"/>
      <c r="M31" s="361"/>
    </row>
    <row r="32" spans="2:13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357"/>
      <c r="M32" s="361"/>
    </row>
    <row r="33" spans="2:13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357"/>
      <c r="M33" s="361"/>
    </row>
    <row r="34" spans="2:12">
      <c r="B34" s="204" t="str">
        <f>RK9!B34</f>
        <v>Dr. Drs. H. PELMIZAR, M.H.I.</v>
      </c>
      <c r="C34" s="204"/>
      <c r="D34" s="204"/>
      <c r="E34" s="204"/>
      <c r="F34" s="204"/>
      <c r="G34" s="204"/>
      <c r="H34" s="204"/>
      <c r="I34" s="204"/>
      <c r="J34" s="204" t="s">
        <v>63</v>
      </c>
      <c r="K34" s="204"/>
      <c r="L34" s="357"/>
    </row>
    <row r="35" spans="2:12">
      <c r="B35" s="204" t="str">
        <f>RK9!B35</f>
        <v>NIP. 19561112 198103 1 009</v>
      </c>
      <c r="C35" s="204"/>
      <c r="D35" s="204"/>
      <c r="E35" s="204"/>
      <c r="F35" s="204"/>
      <c r="G35" s="204"/>
      <c r="H35" s="204"/>
      <c r="I35" s="204"/>
      <c r="J35" s="204" t="s">
        <v>65</v>
      </c>
      <c r="K35" s="204"/>
      <c r="L35" s="357"/>
    </row>
    <row r="36" spans="2:12"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357"/>
    </row>
    <row r="37" ht="15.75" spans="1:12">
      <c r="A37" s="173" t="s">
        <v>392</v>
      </c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</row>
    <row r="38" ht="15.75" spans="1:12">
      <c r="A38" s="173" t="str">
        <f>A2</f>
        <v>PENGADILAN AGAMA SEWILAYAH PENGADILAN TINGGI AGAMA PADANG</v>
      </c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</row>
    <row r="39" s="360" customFormat="1" customHeight="1" spans="1:104">
      <c r="A39" s="173" t="str">
        <f>RK9!A40:J40</f>
        <v>BULAN FEBRUARI TAHUN 2023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7"/>
      <c r="CQ39" s="357"/>
      <c r="CR39" s="357"/>
      <c r="CS39" s="357"/>
      <c r="CT39" s="357"/>
      <c r="CU39" s="357"/>
      <c r="CV39" s="357"/>
      <c r="CW39" s="357"/>
      <c r="CX39" s="357"/>
      <c r="CY39" s="357"/>
      <c r="CZ39" s="357"/>
    </row>
    <row r="40" s="360" customFormat="1" ht="16.5" customHeight="1" spans="1:15">
      <c r="A40" s="362"/>
      <c r="B40" s="362"/>
      <c r="C40" s="362"/>
      <c r="D40" s="362"/>
      <c r="E40" s="362"/>
      <c r="F40" s="362"/>
      <c r="G40" s="362"/>
      <c r="H40" s="362"/>
      <c r="I40" s="357"/>
      <c r="J40" s="399"/>
      <c r="K40" s="399"/>
      <c r="L40" s="175" t="s">
        <v>393</v>
      </c>
      <c r="M40" s="357"/>
      <c r="N40" s="357"/>
      <c r="O40" s="357"/>
    </row>
    <row r="41" s="360" customFormat="1" ht="15.75" spans="1:12">
      <c r="A41" s="363" t="s">
        <v>181</v>
      </c>
      <c r="B41" s="364" t="s">
        <v>379</v>
      </c>
      <c r="C41" s="364" t="s">
        <v>394</v>
      </c>
      <c r="D41" s="364" t="s">
        <v>395</v>
      </c>
      <c r="E41" s="364" t="s">
        <v>396</v>
      </c>
      <c r="F41" s="364" t="s">
        <v>397</v>
      </c>
      <c r="G41" s="365" t="s">
        <v>398</v>
      </c>
      <c r="H41" s="366"/>
      <c r="I41" s="366"/>
      <c r="J41" s="400"/>
      <c r="K41" s="364" t="s">
        <v>399</v>
      </c>
      <c r="L41" s="401" t="s">
        <v>400</v>
      </c>
    </row>
    <row r="42" ht="18.95" customHeight="1" spans="1:103">
      <c r="A42" s="367"/>
      <c r="B42" s="368"/>
      <c r="C42" s="368"/>
      <c r="D42" s="368"/>
      <c r="E42" s="368"/>
      <c r="F42" s="368"/>
      <c r="G42" s="369" t="s">
        <v>402</v>
      </c>
      <c r="H42" s="370" t="s">
        <v>403</v>
      </c>
      <c r="I42" s="370"/>
      <c r="J42" s="402"/>
      <c r="K42" s="368"/>
      <c r="L42" s="403"/>
      <c r="M42" s="360"/>
      <c r="N42" s="360"/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360"/>
      <c r="AF42" s="360"/>
      <c r="AG42" s="360"/>
      <c r="AH42" s="360"/>
      <c r="AI42" s="360"/>
      <c r="AJ42" s="360"/>
      <c r="AK42" s="360"/>
      <c r="AL42" s="360"/>
      <c r="AM42" s="360"/>
      <c r="AN42" s="360"/>
      <c r="AO42" s="360"/>
      <c r="AP42" s="360"/>
      <c r="AQ42" s="360"/>
      <c r="AR42" s="360"/>
      <c r="AS42" s="360"/>
      <c r="AT42" s="360"/>
      <c r="AU42" s="360"/>
      <c r="AV42" s="360"/>
      <c r="AW42" s="360"/>
      <c r="AX42" s="360"/>
      <c r="AY42" s="360"/>
      <c r="AZ42" s="360"/>
      <c r="BA42" s="360"/>
      <c r="BB42" s="360"/>
      <c r="BC42" s="360"/>
      <c r="BD42" s="360"/>
      <c r="BE42" s="360"/>
      <c r="BF42" s="360"/>
      <c r="BG42" s="360"/>
      <c r="BH42" s="360"/>
      <c r="BI42" s="360"/>
      <c r="BJ42" s="360"/>
      <c r="BK42" s="360"/>
      <c r="BL42" s="360"/>
      <c r="BM42" s="360"/>
      <c r="BN42" s="360"/>
      <c r="BO42" s="360"/>
      <c r="BP42" s="360"/>
      <c r="BQ42" s="360"/>
      <c r="BR42" s="360"/>
      <c r="BS42" s="360"/>
      <c r="BT42" s="360"/>
      <c r="BU42" s="360"/>
      <c r="BV42" s="360"/>
      <c r="BW42" s="360"/>
      <c r="BX42" s="360"/>
      <c r="BY42" s="360"/>
      <c r="BZ42" s="360"/>
      <c r="CA42" s="360"/>
      <c r="CB42" s="360"/>
      <c r="CC42" s="360"/>
      <c r="CD42" s="360"/>
      <c r="CE42" s="360"/>
      <c r="CF42" s="360"/>
      <c r="CG42" s="360"/>
      <c r="CH42" s="360"/>
      <c r="CI42" s="360"/>
      <c r="CJ42" s="360"/>
      <c r="CK42" s="360"/>
      <c r="CL42" s="360"/>
      <c r="CM42" s="360"/>
      <c r="CN42" s="360"/>
      <c r="CO42" s="360"/>
      <c r="CP42" s="360"/>
      <c r="CQ42" s="360"/>
      <c r="CR42" s="360"/>
      <c r="CS42" s="360"/>
      <c r="CT42" s="360"/>
      <c r="CU42" s="360"/>
      <c r="CV42" s="360"/>
      <c r="CW42" s="360"/>
      <c r="CX42" s="360"/>
      <c r="CY42" s="360"/>
    </row>
    <row r="43" ht="42.95" customHeight="1" spans="1:14">
      <c r="A43" s="371"/>
      <c r="B43" s="372"/>
      <c r="C43" s="372"/>
      <c r="D43" s="372"/>
      <c r="E43" s="372"/>
      <c r="F43" s="372"/>
      <c r="G43" s="369"/>
      <c r="H43" s="373" t="s">
        <v>404</v>
      </c>
      <c r="I43" s="369" t="s">
        <v>405</v>
      </c>
      <c r="J43" s="369" t="s">
        <v>406</v>
      </c>
      <c r="K43" s="372"/>
      <c r="L43" s="404"/>
      <c r="M43" s="360"/>
      <c r="N43" s="360"/>
    </row>
    <row r="44" ht="16.5" customHeight="1" spans="1:12">
      <c r="A44" s="371">
        <v>1</v>
      </c>
      <c r="B44" s="372">
        <v>2</v>
      </c>
      <c r="C44" s="372">
        <v>3</v>
      </c>
      <c r="D44" s="372">
        <v>4</v>
      </c>
      <c r="E44" s="372">
        <v>5</v>
      </c>
      <c r="F44" s="372">
        <v>6</v>
      </c>
      <c r="G44" s="372">
        <v>7</v>
      </c>
      <c r="H44" s="372">
        <v>8</v>
      </c>
      <c r="I44" s="372">
        <v>9</v>
      </c>
      <c r="J44" s="372">
        <v>10</v>
      </c>
      <c r="K44" s="372">
        <v>11</v>
      </c>
      <c r="L44" s="405">
        <v>12</v>
      </c>
    </row>
    <row r="45" ht="16.5" customHeight="1" spans="1:12">
      <c r="A45" s="376">
        <v>1</v>
      </c>
      <c r="B45" s="377" t="s">
        <v>310</v>
      </c>
      <c r="C45" s="391">
        <v>12</v>
      </c>
      <c r="D45" s="392">
        <v>146</v>
      </c>
      <c r="E45" s="391">
        <v>105</v>
      </c>
      <c r="F45" s="392">
        <v>41</v>
      </c>
      <c r="G45" s="392">
        <v>23</v>
      </c>
      <c r="H45" s="392">
        <v>1</v>
      </c>
      <c r="I45" s="392">
        <v>3</v>
      </c>
      <c r="J45" s="392">
        <v>6</v>
      </c>
      <c r="K45" s="392">
        <v>8</v>
      </c>
      <c r="L45" s="411">
        <v>8</v>
      </c>
    </row>
    <row r="46" ht="16.5" customHeight="1" spans="1:12">
      <c r="A46" s="376">
        <v>2</v>
      </c>
      <c r="B46" s="377" t="s">
        <v>311</v>
      </c>
      <c r="C46" s="391">
        <v>0</v>
      </c>
      <c r="D46" s="392">
        <v>78</v>
      </c>
      <c r="E46" s="391">
        <v>68</v>
      </c>
      <c r="F46" s="392">
        <v>10</v>
      </c>
      <c r="G46" s="392">
        <v>3</v>
      </c>
      <c r="H46" s="392">
        <v>0</v>
      </c>
      <c r="I46" s="392">
        <v>0</v>
      </c>
      <c r="J46" s="392">
        <v>3</v>
      </c>
      <c r="K46" s="392">
        <v>4</v>
      </c>
      <c r="L46" s="411">
        <v>4</v>
      </c>
    </row>
    <row r="47" ht="16.5" customHeight="1" spans="1:12">
      <c r="A47" s="376">
        <v>3</v>
      </c>
      <c r="B47" s="377" t="s">
        <v>312</v>
      </c>
      <c r="C47" s="391">
        <v>0</v>
      </c>
      <c r="D47" s="392">
        <v>32</v>
      </c>
      <c r="E47" s="391">
        <v>24</v>
      </c>
      <c r="F47" s="392">
        <v>8</v>
      </c>
      <c r="G47" s="392">
        <v>1</v>
      </c>
      <c r="H47" s="392">
        <v>0</v>
      </c>
      <c r="I47" s="392">
        <v>0</v>
      </c>
      <c r="J47" s="392">
        <v>6</v>
      </c>
      <c r="K47" s="392">
        <v>1</v>
      </c>
      <c r="L47" s="411">
        <v>1</v>
      </c>
    </row>
    <row r="48" ht="16.5" customHeight="1" spans="1:12">
      <c r="A48" s="376">
        <v>4</v>
      </c>
      <c r="B48" s="377" t="s">
        <v>313</v>
      </c>
      <c r="C48" s="391">
        <v>7</v>
      </c>
      <c r="D48" s="392">
        <v>44</v>
      </c>
      <c r="E48" s="391">
        <v>35</v>
      </c>
      <c r="F48" s="392">
        <v>16</v>
      </c>
      <c r="G48" s="392">
        <v>1</v>
      </c>
      <c r="H48" s="392">
        <v>1</v>
      </c>
      <c r="I48" s="392">
        <v>3</v>
      </c>
      <c r="J48" s="392">
        <v>7</v>
      </c>
      <c r="K48" s="392">
        <v>4</v>
      </c>
      <c r="L48" s="411">
        <v>4</v>
      </c>
    </row>
    <row r="49" ht="16.5" customHeight="1" spans="1:12">
      <c r="A49" s="376">
        <v>5</v>
      </c>
      <c r="B49" s="377" t="s">
        <v>314</v>
      </c>
      <c r="C49" s="391">
        <v>6</v>
      </c>
      <c r="D49" s="392">
        <v>30</v>
      </c>
      <c r="E49" s="391">
        <v>15</v>
      </c>
      <c r="F49" s="392">
        <v>15</v>
      </c>
      <c r="G49" s="392">
        <v>4</v>
      </c>
      <c r="H49" s="392">
        <v>0</v>
      </c>
      <c r="I49" s="392">
        <v>1</v>
      </c>
      <c r="J49" s="392">
        <v>2</v>
      </c>
      <c r="K49" s="392">
        <v>8</v>
      </c>
      <c r="L49" s="411">
        <v>8</v>
      </c>
    </row>
    <row r="50" ht="16.5" customHeight="1" spans="1:12">
      <c r="A50" s="376">
        <v>6</v>
      </c>
      <c r="B50" s="377" t="s">
        <v>315</v>
      </c>
      <c r="C50" s="391">
        <v>1</v>
      </c>
      <c r="D50" s="392">
        <v>30</v>
      </c>
      <c r="E50" s="391">
        <v>27</v>
      </c>
      <c r="F50" s="392">
        <v>3</v>
      </c>
      <c r="G50" s="392">
        <v>2</v>
      </c>
      <c r="H50" s="392">
        <v>0</v>
      </c>
      <c r="I50" s="392">
        <v>0</v>
      </c>
      <c r="J50" s="392">
        <v>1</v>
      </c>
      <c r="K50" s="392">
        <v>0</v>
      </c>
      <c r="L50" s="411">
        <v>0</v>
      </c>
    </row>
    <row r="51" ht="16.5" customHeight="1" spans="1:12">
      <c r="A51" s="376">
        <v>7</v>
      </c>
      <c r="B51" s="377" t="s">
        <v>316</v>
      </c>
      <c r="C51" s="391">
        <v>2</v>
      </c>
      <c r="D51" s="392">
        <v>25</v>
      </c>
      <c r="E51" s="391">
        <v>22</v>
      </c>
      <c r="F51" s="392">
        <v>3</v>
      </c>
      <c r="G51" s="392">
        <v>0</v>
      </c>
      <c r="H51" s="392">
        <v>0</v>
      </c>
      <c r="I51" s="392">
        <v>0</v>
      </c>
      <c r="J51" s="392">
        <v>3</v>
      </c>
      <c r="K51" s="392">
        <v>0</v>
      </c>
      <c r="L51" s="411">
        <v>0</v>
      </c>
    </row>
    <row r="52" ht="16.5" customHeight="1" spans="1:12">
      <c r="A52" s="376">
        <v>8</v>
      </c>
      <c r="B52" s="377" t="s">
        <v>317</v>
      </c>
      <c r="C52" s="391">
        <v>1</v>
      </c>
      <c r="D52" s="392">
        <v>64</v>
      </c>
      <c r="E52" s="391">
        <v>56</v>
      </c>
      <c r="F52" s="392">
        <v>9</v>
      </c>
      <c r="G52" s="392">
        <v>3</v>
      </c>
      <c r="H52" s="392">
        <v>0</v>
      </c>
      <c r="I52" s="392">
        <v>1</v>
      </c>
      <c r="J52" s="392">
        <v>5</v>
      </c>
      <c r="K52" s="392">
        <v>0</v>
      </c>
      <c r="L52" s="411">
        <v>0</v>
      </c>
    </row>
    <row r="53" ht="16.5" customHeight="1" spans="1:12">
      <c r="A53" s="376">
        <v>9</v>
      </c>
      <c r="B53" s="377" t="s">
        <v>318</v>
      </c>
      <c r="C53" s="391">
        <v>8</v>
      </c>
      <c r="D53" s="392">
        <v>66</v>
      </c>
      <c r="E53" s="391">
        <v>49</v>
      </c>
      <c r="F53" s="392">
        <v>17</v>
      </c>
      <c r="G53" s="392">
        <v>2</v>
      </c>
      <c r="H53" s="392">
        <v>0</v>
      </c>
      <c r="I53" s="392">
        <v>1</v>
      </c>
      <c r="J53" s="392">
        <v>5</v>
      </c>
      <c r="K53" s="392">
        <v>9</v>
      </c>
      <c r="L53" s="411">
        <v>9</v>
      </c>
    </row>
    <row r="54" ht="16.5" customHeight="1" spans="1:12">
      <c r="A54" s="376">
        <v>10</v>
      </c>
      <c r="B54" s="377" t="s">
        <v>319</v>
      </c>
      <c r="C54" s="391">
        <v>0</v>
      </c>
      <c r="D54" s="392">
        <v>36</v>
      </c>
      <c r="E54" s="391">
        <v>34</v>
      </c>
      <c r="F54" s="392">
        <v>2</v>
      </c>
      <c r="G54" s="392">
        <v>1</v>
      </c>
      <c r="H54" s="392">
        <v>0</v>
      </c>
      <c r="I54" s="392">
        <v>0</v>
      </c>
      <c r="J54" s="392">
        <v>0</v>
      </c>
      <c r="K54" s="392">
        <v>1</v>
      </c>
      <c r="L54" s="411">
        <v>1</v>
      </c>
    </row>
    <row r="55" ht="16.5" customHeight="1" spans="1:12">
      <c r="A55" s="376">
        <v>11</v>
      </c>
      <c r="B55" s="377" t="s">
        <v>320</v>
      </c>
      <c r="C55" s="391">
        <v>1</v>
      </c>
      <c r="D55" s="392">
        <v>72</v>
      </c>
      <c r="E55" s="391">
        <v>59</v>
      </c>
      <c r="F55" s="392">
        <v>14</v>
      </c>
      <c r="G55" s="392">
        <v>3</v>
      </c>
      <c r="H55" s="392">
        <v>0</v>
      </c>
      <c r="I55" s="392">
        <v>0</v>
      </c>
      <c r="J55" s="392">
        <v>6</v>
      </c>
      <c r="K55" s="392">
        <v>5</v>
      </c>
      <c r="L55" s="411">
        <v>5</v>
      </c>
    </row>
    <row r="56" ht="16.5" customHeight="1" spans="1:12">
      <c r="A56" s="376">
        <v>12</v>
      </c>
      <c r="B56" s="377" t="s">
        <v>321</v>
      </c>
      <c r="C56" s="391">
        <v>0</v>
      </c>
      <c r="D56" s="392">
        <v>17</v>
      </c>
      <c r="E56" s="391">
        <v>14</v>
      </c>
      <c r="F56" s="392">
        <v>3</v>
      </c>
      <c r="G56" s="392">
        <v>3</v>
      </c>
      <c r="H56" s="392">
        <v>0</v>
      </c>
      <c r="I56" s="392">
        <v>0</v>
      </c>
      <c r="J56" s="392">
        <v>0</v>
      </c>
      <c r="K56" s="392">
        <v>0</v>
      </c>
      <c r="L56" s="411">
        <v>0</v>
      </c>
    </row>
    <row r="57" ht="16.5" customHeight="1" spans="1:12">
      <c r="A57" s="376">
        <v>13</v>
      </c>
      <c r="B57" s="377" t="s">
        <v>322</v>
      </c>
      <c r="C57" s="391">
        <v>0</v>
      </c>
      <c r="D57" s="392">
        <v>63</v>
      </c>
      <c r="E57" s="391">
        <v>51</v>
      </c>
      <c r="F57" s="392">
        <v>12</v>
      </c>
      <c r="G57" s="392">
        <v>9</v>
      </c>
      <c r="H57" s="392">
        <v>0</v>
      </c>
      <c r="I57" s="392">
        <v>0</v>
      </c>
      <c r="J57" s="392">
        <v>3</v>
      </c>
      <c r="K57" s="392">
        <v>0</v>
      </c>
      <c r="L57" s="411">
        <v>0</v>
      </c>
    </row>
    <row r="58" ht="16.5" customHeight="1" spans="1:12">
      <c r="A58" s="376">
        <v>14</v>
      </c>
      <c r="B58" s="380" t="s">
        <v>387</v>
      </c>
      <c r="C58" s="391">
        <v>4</v>
      </c>
      <c r="D58" s="392">
        <v>46</v>
      </c>
      <c r="E58" s="391">
        <v>40</v>
      </c>
      <c r="F58" s="392">
        <v>10</v>
      </c>
      <c r="G58" s="392">
        <v>0</v>
      </c>
      <c r="H58" s="392">
        <v>0</v>
      </c>
      <c r="I58" s="392">
        <v>1</v>
      </c>
      <c r="J58" s="392">
        <v>7</v>
      </c>
      <c r="K58" s="392">
        <v>2</v>
      </c>
      <c r="L58" s="411">
        <v>2</v>
      </c>
    </row>
    <row r="59" ht="16.5" customHeight="1" spans="1:12">
      <c r="A59" s="376">
        <v>15</v>
      </c>
      <c r="B59" s="377" t="s">
        <v>324</v>
      </c>
      <c r="C59" s="391">
        <v>1</v>
      </c>
      <c r="D59" s="392">
        <v>57</v>
      </c>
      <c r="E59" s="391">
        <v>50</v>
      </c>
      <c r="F59" s="392">
        <v>7</v>
      </c>
      <c r="G59" s="392">
        <v>5</v>
      </c>
      <c r="H59" s="392">
        <v>0</v>
      </c>
      <c r="I59" s="392">
        <v>1</v>
      </c>
      <c r="J59" s="392">
        <v>1</v>
      </c>
      <c r="K59" s="392">
        <v>0</v>
      </c>
      <c r="L59" s="411">
        <v>0</v>
      </c>
    </row>
    <row r="60" ht="21" customHeight="1" spans="1:12">
      <c r="A60" s="376">
        <v>16</v>
      </c>
      <c r="B60" s="377" t="s">
        <v>325</v>
      </c>
      <c r="C60" s="391">
        <v>2</v>
      </c>
      <c r="D60" s="392">
        <v>21</v>
      </c>
      <c r="E60" s="391">
        <v>17</v>
      </c>
      <c r="F60" s="392">
        <v>4</v>
      </c>
      <c r="G60" s="392">
        <v>3</v>
      </c>
      <c r="H60" s="392">
        <v>0</v>
      </c>
      <c r="I60" s="392">
        <v>0</v>
      </c>
      <c r="J60" s="392">
        <v>0</v>
      </c>
      <c r="K60" s="392">
        <v>1</v>
      </c>
      <c r="L60" s="411">
        <v>1</v>
      </c>
    </row>
    <row r="61" spans="1:12">
      <c r="A61" s="376">
        <v>17</v>
      </c>
      <c r="B61" s="377" t="s">
        <v>326</v>
      </c>
      <c r="C61" s="391">
        <v>3</v>
      </c>
      <c r="D61" s="393">
        <v>83</v>
      </c>
      <c r="E61" s="394">
        <v>63</v>
      </c>
      <c r="F61" s="393">
        <v>23</v>
      </c>
      <c r="G61" s="393">
        <v>1</v>
      </c>
      <c r="H61" s="393">
        <v>1</v>
      </c>
      <c r="I61" s="393">
        <v>2</v>
      </c>
      <c r="J61" s="393">
        <v>13</v>
      </c>
      <c r="K61" s="393">
        <v>6</v>
      </c>
      <c r="L61" s="411">
        <v>6</v>
      </c>
    </row>
    <row r="62" ht="15.75" spans="1:12">
      <c r="A62" s="395">
        <v>18</v>
      </c>
      <c r="B62" s="396" t="s">
        <v>327</v>
      </c>
      <c r="C62" s="391">
        <v>5</v>
      </c>
      <c r="D62" s="397">
        <v>29</v>
      </c>
      <c r="E62" s="398">
        <v>30</v>
      </c>
      <c r="F62" s="397">
        <v>4</v>
      </c>
      <c r="G62" s="397">
        <v>1</v>
      </c>
      <c r="H62" s="397">
        <v>0</v>
      </c>
      <c r="I62" s="397">
        <v>1</v>
      </c>
      <c r="J62" s="397">
        <v>1</v>
      </c>
      <c r="K62" s="397">
        <v>1</v>
      </c>
      <c r="L62" s="411">
        <v>1</v>
      </c>
    </row>
    <row r="63" ht="16.5" spans="1:12">
      <c r="A63" s="386"/>
      <c r="B63" s="387" t="s">
        <v>57</v>
      </c>
      <c r="C63" s="388">
        <f>SUM(C45:C62)</f>
        <v>53</v>
      </c>
      <c r="D63" s="388">
        <f t="shared" ref="D63:L63" si="0">SUM(D45:D62)</f>
        <v>939</v>
      </c>
      <c r="E63" s="388">
        <f t="shared" si="0"/>
        <v>759</v>
      </c>
      <c r="F63" s="388">
        <f t="shared" si="0"/>
        <v>201</v>
      </c>
      <c r="G63" s="388">
        <f t="shared" si="0"/>
        <v>65</v>
      </c>
      <c r="H63" s="388">
        <f t="shared" si="0"/>
        <v>3</v>
      </c>
      <c r="I63" s="388">
        <f t="shared" si="0"/>
        <v>14</v>
      </c>
      <c r="J63" s="388">
        <f t="shared" si="0"/>
        <v>69</v>
      </c>
      <c r="K63" s="388">
        <f t="shared" si="0"/>
        <v>50</v>
      </c>
      <c r="L63" s="412">
        <f t="shared" si="0"/>
        <v>50</v>
      </c>
    </row>
    <row r="64" ht="15.75" spans="1:12">
      <c r="A64" s="389"/>
      <c r="B64" s="389"/>
      <c r="C64" s="390"/>
      <c r="D64" s="390"/>
      <c r="E64" s="390"/>
      <c r="F64" s="390"/>
      <c r="G64" s="390"/>
      <c r="H64" s="390"/>
      <c r="I64" s="390"/>
      <c r="J64" s="390"/>
      <c r="K64" s="390"/>
      <c r="L64" s="410"/>
    </row>
    <row r="65" spans="2:13">
      <c r="B65" s="357" t="s">
        <v>58</v>
      </c>
      <c r="I65" s="357" t="s">
        <v>67</v>
      </c>
      <c r="K65" s="172"/>
      <c r="L65" s="357"/>
      <c r="M65" s="361"/>
    </row>
    <row r="66" spans="2:13">
      <c r="B66" s="204" t="str">
        <f>RK9!B66</f>
        <v>Plt. Ketua Pengadilan Tinggi Agama Padang,</v>
      </c>
      <c r="C66" s="204"/>
      <c r="D66" s="204"/>
      <c r="E66" s="204"/>
      <c r="F66" s="204"/>
      <c r="G66" s="204"/>
      <c r="H66" s="204"/>
      <c r="I66" s="204" t="s">
        <v>69</v>
      </c>
      <c r="J66" s="204"/>
      <c r="K66" s="204"/>
      <c r="L66" s="357"/>
      <c r="M66" s="361"/>
    </row>
    <row r="67" spans="2:13"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357"/>
      <c r="M67" s="361"/>
    </row>
    <row r="68" spans="2:13"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357"/>
      <c r="M68" s="361"/>
    </row>
    <row r="69" spans="2:13"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357"/>
      <c r="M69" s="361"/>
    </row>
    <row r="70" spans="2:12">
      <c r="B70" s="204" t="str">
        <f>RK9!B70</f>
        <v>Drs. Bahrul Amzah, M.H.</v>
      </c>
      <c r="C70" s="204"/>
      <c r="D70" s="204"/>
      <c r="E70" s="204"/>
      <c r="F70" s="204"/>
      <c r="G70" s="204"/>
      <c r="H70" s="204"/>
      <c r="I70" s="204" t="s">
        <v>71</v>
      </c>
      <c r="J70" s="204"/>
      <c r="K70" s="204"/>
      <c r="L70" s="357"/>
    </row>
    <row r="71" spans="2:12">
      <c r="B71" s="204" t="str">
        <f>RK9!B71</f>
        <v>NIP. 195810201989031003</v>
      </c>
      <c r="C71" s="204"/>
      <c r="D71" s="204"/>
      <c r="E71" s="204"/>
      <c r="F71" s="204"/>
      <c r="G71" s="204"/>
      <c r="H71" s="204"/>
      <c r="I71" s="204" t="s">
        <v>73</v>
      </c>
      <c r="J71" s="204"/>
      <c r="K71" s="204"/>
      <c r="L71" s="357"/>
    </row>
    <row r="72" ht="15.75" spans="1:12">
      <c r="A72" s="173" t="s">
        <v>392</v>
      </c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</row>
    <row r="73" s="360" customFormat="1" customHeight="1" spans="1:104">
      <c r="A73" s="173" t="str">
        <f>A38</f>
        <v>PENGADILAN AGAMA SEWILAYAH PENGADILAN TINGGI AGAMA PADANG</v>
      </c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7"/>
      <c r="AK73" s="357"/>
      <c r="AL73" s="357"/>
      <c r="AM73" s="357"/>
      <c r="AN73" s="357"/>
      <c r="AO73" s="357"/>
      <c r="AP73" s="357"/>
      <c r="AQ73" s="357"/>
      <c r="AR73" s="357"/>
      <c r="AS73" s="357"/>
      <c r="AT73" s="357"/>
      <c r="AU73" s="357"/>
      <c r="AV73" s="357"/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  <c r="BR73" s="357"/>
      <c r="BS73" s="357"/>
      <c r="BT73" s="357"/>
      <c r="BU73" s="357"/>
      <c r="BV73" s="357"/>
      <c r="BW73" s="357"/>
      <c r="BX73" s="357"/>
      <c r="BY73" s="357"/>
      <c r="BZ73" s="357"/>
      <c r="CA73" s="357"/>
      <c r="CB73" s="357"/>
      <c r="CC73" s="357"/>
      <c r="CD73" s="357"/>
      <c r="CE73" s="357"/>
      <c r="CF73" s="357"/>
      <c r="CG73" s="357"/>
      <c r="CH73" s="357"/>
      <c r="CI73" s="357"/>
      <c r="CJ73" s="357"/>
      <c r="CK73" s="357"/>
      <c r="CL73" s="357"/>
      <c r="CM73" s="357"/>
      <c r="CN73" s="357"/>
      <c r="CO73" s="357"/>
      <c r="CP73" s="357"/>
      <c r="CQ73" s="357"/>
      <c r="CR73" s="357"/>
      <c r="CS73" s="357"/>
      <c r="CT73" s="357"/>
      <c r="CU73" s="357"/>
      <c r="CV73" s="357"/>
      <c r="CW73" s="357"/>
      <c r="CX73" s="357"/>
      <c r="CY73" s="357"/>
      <c r="CZ73" s="357"/>
    </row>
    <row r="74" s="360" customFormat="1" ht="17.25" customHeight="1" spans="1:15">
      <c r="A74" s="173" t="str">
        <f>RK9!A75:J75</f>
        <v>BULAN MARET TAHUN 2023</v>
      </c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N74" s="357"/>
      <c r="O74" s="357"/>
    </row>
    <row r="75" s="360" customFormat="1" ht="15.75" spans="1:12">
      <c r="A75" s="362"/>
      <c r="B75" s="362"/>
      <c r="C75" s="362"/>
      <c r="D75" s="362"/>
      <c r="E75" s="362"/>
      <c r="F75" s="362"/>
      <c r="G75" s="362"/>
      <c r="H75" s="362"/>
      <c r="I75" s="357"/>
      <c r="J75" s="399"/>
      <c r="K75" s="399"/>
      <c r="L75" s="175" t="s">
        <v>393</v>
      </c>
    </row>
    <row r="76" ht="19.5" customHeight="1" spans="1:104">
      <c r="A76" s="363" t="s">
        <v>181</v>
      </c>
      <c r="B76" s="364" t="s">
        <v>379</v>
      </c>
      <c r="C76" s="364" t="s">
        <v>394</v>
      </c>
      <c r="D76" s="364" t="s">
        <v>395</v>
      </c>
      <c r="E76" s="364" t="s">
        <v>396</v>
      </c>
      <c r="F76" s="364" t="s">
        <v>397</v>
      </c>
      <c r="G76" s="413" t="s">
        <v>398</v>
      </c>
      <c r="H76" s="414"/>
      <c r="I76" s="414"/>
      <c r="J76" s="422"/>
      <c r="K76" s="364" t="s">
        <v>399</v>
      </c>
      <c r="L76" s="401" t="s">
        <v>400</v>
      </c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  <c r="AL76" s="360"/>
      <c r="AM76" s="360"/>
      <c r="AN76" s="360"/>
      <c r="AO76" s="360"/>
      <c r="AP76" s="360"/>
      <c r="AQ76" s="360"/>
      <c r="AR76" s="360"/>
      <c r="AS76" s="360"/>
      <c r="AT76" s="360"/>
      <c r="AU76" s="360"/>
      <c r="AV76" s="360"/>
      <c r="AW76" s="360"/>
      <c r="AX76" s="360"/>
      <c r="AY76" s="360"/>
      <c r="AZ76" s="360"/>
      <c r="BA76" s="360"/>
      <c r="BB76" s="360"/>
      <c r="BC76" s="360"/>
      <c r="BD76" s="360"/>
      <c r="BE76" s="360"/>
      <c r="BF76" s="360"/>
      <c r="BG76" s="360"/>
      <c r="BH76" s="360"/>
      <c r="BI76" s="360"/>
      <c r="BJ76" s="360"/>
      <c r="BK76" s="360"/>
      <c r="BL76" s="360"/>
      <c r="BM76" s="360"/>
      <c r="BN76" s="360"/>
      <c r="BO76" s="360"/>
      <c r="BP76" s="360"/>
      <c r="BQ76" s="360"/>
      <c r="BR76" s="360"/>
      <c r="BS76" s="360"/>
      <c r="BT76" s="360"/>
      <c r="BU76" s="360"/>
      <c r="BV76" s="360"/>
      <c r="BW76" s="360"/>
      <c r="BX76" s="360"/>
      <c r="BY76" s="360"/>
      <c r="BZ76" s="360"/>
      <c r="CA76" s="360"/>
      <c r="CB76" s="360"/>
      <c r="CC76" s="360"/>
      <c r="CD76" s="360"/>
      <c r="CE76" s="360"/>
      <c r="CF76" s="360"/>
      <c r="CG76" s="360"/>
      <c r="CH76" s="360"/>
      <c r="CI76" s="360"/>
      <c r="CJ76" s="360"/>
      <c r="CK76" s="360"/>
      <c r="CL76" s="360"/>
      <c r="CM76" s="360"/>
      <c r="CN76" s="360"/>
      <c r="CO76" s="360"/>
      <c r="CP76" s="360"/>
      <c r="CQ76" s="360"/>
      <c r="CR76" s="360"/>
      <c r="CS76" s="360"/>
      <c r="CT76" s="360"/>
      <c r="CU76" s="360"/>
      <c r="CV76" s="360"/>
      <c r="CW76" s="360"/>
      <c r="CX76" s="360"/>
      <c r="CY76" s="360"/>
      <c r="CZ76" s="360"/>
    </row>
    <row r="77" ht="23.25" customHeight="1" spans="1:16">
      <c r="A77" s="367"/>
      <c r="B77" s="368"/>
      <c r="C77" s="368"/>
      <c r="D77" s="368"/>
      <c r="E77" s="368"/>
      <c r="F77" s="368"/>
      <c r="G77" s="369" t="s">
        <v>402</v>
      </c>
      <c r="H77" s="369" t="s">
        <v>403</v>
      </c>
      <c r="I77" s="369"/>
      <c r="J77" s="369"/>
      <c r="K77" s="368"/>
      <c r="L77" s="403"/>
      <c r="N77" s="360"/>
      <c r="O77" s="360"/>
      <c r="P77" s="423">
        <f t="shared" ref="P77:P94" si="1">I9+H45+H80</f>
        <v>5</v>
      </c>
    </row>
    <row r="78" ht="44.25" customHeight="1" spans="1:16">
      <c r="A78" s="371"/>
      <c r="B78" s="372"/>
      <c r="C78" s="372"/>
      <c r="D78" s="372"/>
      <c r="E78" s="372"/>
      <c r="F78" s="372"/>
      <c r="G78" s="369"/>
      <c r="H78" s="369" t="s">
        <v>419</v>
      </c>
      <c r="I78" s="369" t="s">
        <v>405</v>
      </c>
      <c r="J78" s="424" t="s">
        <v>406</v>
      </c>
      <c r="K78" s="372"/>
      <c r="L78" s="404"/>
      <c r="N78" s="423">
        <f t="shared" ref="N78:N95" si="2">F9+F45+F80</f>
        <v>104</v>
      </c>
      <c r="O78" s="423">
        <f t="shared" ref="O78:O95" si="3">G9+G45+G80</f>
        <v>47</v>
      </c>
      <c r="P78" s="423">
        <f t="shared" si="1"/>
        <v>0</v>
      </c>
    </row>
    <row r="79" ht="16.5" customHeight="1" spans="1:16">
      <c r="A79" s="374">
        <v>1</v>
      </c>
      <c r="B79" s="375">
        <v>2</v>
      </c>
      <c r="C79" s="375">
        <v>3</v>
      </c>
      <c r="D79" s="375">
        <v>4</v>
      </c>
      <c r="E79" s="375">
        <v>5</v>
      </c>
      <c r="F79" s="375">
        <v>6</v>
      </c>
      <c r="G79" s="375">
        <v>7</v>
      </c>
      <c r="H79" s="375">
        <v>8</v>
      </c>
      <c r="I79" s="375">
        <v>9</v>
      </c>
      <c r="J79" s="375">
        <v>10</v>
      </c>
      <c r="K79" s="375">
        <v>11</v>
      </c>
      <c r="L79" s="405">
        <v>12</v>
      </c>
      <c r="N79" s="423">
        <f t="shared" si="2"/>
        <v>25</v>
      </c>
      <c r="O79" s="423">
        <f t="shared" si="3"/>
        <v>13</v>
      </c>
      <c r="P79" s="423">
        <f t="shared" si="1"/>
        <v>1</v>
      </c>
    </row>
    <row r="80" ht="16.5" customHeight="1" spans="1:16">
      <c r="A80" s="376">
        <v>1</v>
      </c>
      <c r="B80" s="377" t="s">
        <v>310</v>
      </c>
      <c r="C80" s="415">
        <f t="shared" ref="C80:C97" si="4">L45</f>
        <v>8</v>
      </c>
      <c r="D80" s="379">
        <v>134</v>
      </c>
      <c r="E80" s="379">
        <v>94</v>
      </c>
      <c r="F80" s="379">
        <v>40</v>
      </c>
      <c r="G80" s="379">
        <v>18</v>
      </c>
      <c r="H80" s="379">
        <v>4</v>
      </c>
      <c r="I80" s="379">
        <v>4</v>
      </c>
      <c r="J80" s="379">
        <v>14</v>
      </c>
      <c r="K80" s="379">
        <v>0</v>
      </c>
      <c r="L80" s="379">
        <v>0</v>
      </c>
      <c r="N80" s="423">
        <f t="shared" si="2"/>
        <v>16</v>
      </c>
      <c r="O80" s="423">
        <f t="shared" si="3"/>
        <v>1</v>
      </c>
      <c r="P80" s="423">
        <f t="shared" si="1"/>
        <v>12</v>
      </c>
    </row>
    <row r="81" ht="16.5" customHeight="1" spans="1:16">
      <c r="A81" s="376">
        <v>2</v>
      </c>
      <c r="B81" s="377" t="s">
        <v>311</v>
      </c>
      <c r="C81" s="415">
        <f t="shared" si="4"/>
        <v>4</v>
      </c>
      <c r="D81" s="379">
        <v>74</v>
      </c>
      <c r="E81" s="379">
        <v>67</v>
      </c>
      <c r="F81" s="379">
        <v>7</v>
      </c>
      <c r="G81" s="379">
        <v>6</v>
      </c>
      <c r="H81" s="379">
        <v>0</v>
      </c>
      <c r="I81" s="379">
        <v>0</v>
      </c>
      <c r="J81" s="379">
        <v>1</v>
      </c>
      <c r="K81" s="379">
        <v>0</v>
      </c>
      <c r="L81" s="379">
        <v>0</v>
      </c>
      <c r="N81" s="423">
        <f t="shared" si="2"/>
        <v>36</v>
      </c>
      <c r="O81" s="423">
        <f t="shared" si="3"/>
        <v>1</v>
      </c>
      <c r="P81" s="423">
        <f t="shared" si="1"/>
        <v>0</v>
      </c>
    </row>
    <row r="82" ht="16.5" customHeight="1" spans="1:16">
      <c r="A82" s="376">
        <v>3</v>
      </c>
      <c r="B82" s="377" t="s">
        <v>312</v>
      </c>
      <c r="C82" s="415">
        <f t="shared" si="4"/>
        <v>1</v>
      </c>
      <c r="D82" s="415">
        <v>21</v>
      </c>
      <c r="E82" s="379">
        <v>15</v>
      </c>
      <c r="F82" s="379">
        <v>6</v>
      </c>
      <c r="G82" s="379">
        <v>0</v>
      </c>
      <c r="H82" s="379">
        <v>1</v>
      </c>
      <c r="I82" s="379">
        <v>0</v>
      </c>
      <c r="J82" s="379">
        <v>4</v>
      </c>
      <c r="K82" s="379">
        <v>1</v>
      </c>
      <c r="L82" s="379">
        <v>1</v>
      </c>
      <c r="N82" s="423">
        <f t="shared" si="2"/>
        <v>37</v>
      </c>
      <c r="O82" s="423">
        <f t="shared" si="3"/>
        <v>7</v>
      </c>
      <c r="P82" s="423">
        <f t="shared" si="1"/>
        <v>0</v>
      </c>
    </row>
    <row r="83" ht="16.5" customHeight="1" spans="1:16">
      <c r="A83" s="376">
        <v>4</v>
      </c>
      <c r="B83" s="377" t="s">
        <v>313</v>
      </c>
      <c r="C83" s="415">
        <f t="shared" si="4"/>
        <v>4</v>
      </c>
      <c r="D83" s="379">
        <v>55</v>
      </c>
      <c r="E83" s="379">
        <v>47</v>
      </c>
      <c r="F83" s="379">
        <v>12</v>
      </c>
      <c r="G83" s="379">
        <v>0</v>
      </c>
      <c r="H83" s="379">
        <v>11</v>
      </c>
      <c r="I83" s="379">
        <v>0</v>
      </c>
      <c r="J83" s="379">
        <v>1</v>
      </c>
      <c r="K83" s="379">
        <v>0</v>
      </c>
      <c r="L83" s="379">
        <v>0</v>
      </c>
      <c r="N83" s="423">
        <f t="shared" si="2"/>
        <v>9</v>
      </c>
      <c r="O83" s="423">
        <f t="shared" si="3"/>
        <v>3</v>
      </c>
      <c r="P83" s="423">
        <f t="shared" si="1"/>
        <v>0</v>
      </c>
    </row>
    <row r="84" ht="16.5" customHeight="1" spans="1:16">
      <c r="A84" s="376">
        <v>5</v>
      </c>
      <c r="B84" s="377" t="s">
        <v>314</v>
      </c>
      <c r="C84" s="415">
        <f t="shared" si="4"/>
        <v>8</v>
      </c>
      <c r="D84" s="379">
        <v>25</v>
      </c>
      <c r="E84" s="379">
        <v>13</v>
      </c>
      <c r="F84" s="379">
        <v>12</v>
      </c>
      <c r="G84" s="379">
        <v>1</v>
      </c>
      <c r="H84" s="379">
        <v>0</v>
      </c>
      <c r="I84" s="379">
        <v>3</v>
      </c>
      <c r="J84" s="379">
        <v>4</v>
      </c>
      <c r="K84" s="379">
        <v>4</v>
      </c>
      <c r="L84" s="379">
        <v>4</v>
      </c>
      <c r="N84" s="423">
        <f t="shared" si="2"/>
        <v>16</v>
      </c>
      <c r="O84" s="423">
        <f t="shared" si="3"/>
        <v>1</v>
      </c>
      <c r="P84" s="423">
        <f t="shared" si="1"/>
        <v>0</v>
      </c>
    </row>
    <row r="85" ht="16.5" customHeight="1" spans="1:16">
      <c r="A85" s="376">
        <v>6</v>
      </c>
      <c r="B85" s="377" t="s">
        <v>315</v>
      </c>
      <c r="C85" s="415">
        <f t="shared" si="4"/>
        <v>0</v>
      </c>
      <c r="D85" s="379">
        <v>20</v>
      </c>
      <c r="E85" s="379">
        <v>16</v>
      </c>
      <c r="F85" s="379">
        <v>4</v>
      </c>
      <c r="G85" s="379">
        <v>1</v>
      </c>
      <c r="H85" s="379">
        <v>0</v>
      </c>
      <c r="I85" s="379">
        <v>0</v>
      </c>
      <c r="J85" s="379">
        <v>3</v>
      </c>
      <c r="K85" s="379">
        <v>0</v>
      </c>
      <c r="L85" s="379">
        <v>0</v>
      </c>
      <c r="N85" s="423">
        <f t="shared" si="2"/>
        <v>20</v>
      </c>
      <c r="O85" s="423">
        <f t="shared" si="3"/>
        <v>6</v>
      </c>
      <c r="P85" s="423">
        <f t="shared" si="1"/>
        <v>0</v>
      </c>
    </row>
    <row r="86" ht="16.5" customHeight="1" spans="1:16">
      <c r="A86" s="376">
        <v>7</v>
      </c>
      <c r="B86" s="377" t="s">
        <v>316</v>
      </c>
      <c r="C86" s="415">
        <f t="shared" si="4"/>
        <v>0</v>
      </c>
      <c r="D86" s="379">
        <v>20</v>
      </c>
      <c r="E86" s="379">
        <v>14</v>
      </c>
      <c r="F86" s="379">
        <v>6</v>
      </c>
      <c r="G86" s="379">
        <v>0</v>
      </c>
      <c r="H86" s="379">
        <v>0</v>
      </c>
      <c r="I86" s="379">
        <v>2</v>
      </c>
      <c r="J86" s="379">
        <v>4</v>
      </c>
      <c r="K86" s="379">
        <v>0</v>
      </c>
      <c r="L86" s="379">
        <v>0</v>
      </c>
      <c r="N86" s="423">
        <f t="shared" si="2"/>
        <v>41</v>
      </c>
      <c r="O86" s="423">
        <f t="shared" si="3"/>
        <v>9</v>
      </c>
      <c r="P86" s="423">
        <f t="shared" si="1"/>
        <v>0</v>
      </c>
    </row>
    <row r="87" ht="16.5" customHeight="1" spans="1:16">
      <c r="A87" s="376">
        <v>8</v>
      </c>
      <c r="B87" s="377" t="s">
        <v>317</v>
      </c>
      <c r="C87" s="415">
        <f t="shared" si="4"/>
        <v>0</v>
      </c>
      <c r="D87" s="379">
        <v>48</v>
      </c>
      <c r="E87" s="379">
        <v>41</v>
      </c>
      <c r="F87" s="379">
        <v>7</v>
      </c>
      <c r="G87" s="379">
        <v>2</v>
      </c>
      <c r="H87" s="379">
        <v>0</v>
      </c>
      <c r="I87" s="379">
        <v>1</v>
      </c>
      <c r="J87" s="379">
        <v>1</v>
      </c>
      <c r="K87" s="379">
        <v>3</v>
      </c>
      <c r="L87" s="379">
        <v>3</v>
      </c>
      <c r="N87" s="423">
        <f t="shared" si="2"/>
        <v>13</v>
      </c>
      <c r="O87" s="423">
        <f t="shared" si="3"/>
        <v>4</v>
      </c>
      <c r="P87" s="423">
        <f t="shared" si="1"/>
        <v>1</v>
      </c>
    </row>
    <row r="88" ht="16.5" customHeight="1" spans="1:16">
      <c r="A88" s="376">
        <v>9</v>
      </c>
      <c r="B88" s="377" t="s">
        <v>318</v>
      </c>
      <c r="C88" s="415">
        <f t="shared" si="4"/>
        <v>9</v>
      </c>
      <c r="D88" s="379">
        <v>42</v>
      </c>
      <c r="E88" s="379">
        <v>29</v>
      </c>
      <c r="F88" s="379">
        <v>13</v>
      </c>
      <c r="G88" s="379">
        <v>5</v>
      </c>
      <c r="H88" s="379">
        <v>0</v>
      </c>
      <c r="I88" s="379">
        <v>1</v>
      </c>
      <c r="J88" s="379">
        <v>4</v>
      </c>
      <c r="K88" s="379">
        <v>3</v>
      </c>
      <c r="L88" s="379">
        <v>3</v>
      </c>
      <c r="N88" s="423">
        <f t="shared" si="2"/>
        <v>33</v>
      </c>
      <c r="O88" s="423">
        <f t="shared" si="3"/>
        <v>8</v>
      </c>
      <c r="P88" s="423">
        <f t="shared" si="1"/>
        <v>0</v>
      </c>
    </row>
    <row r="89" ht="16.5" customHeight="1" spans="1:16">
      <c r="A89" s="376">
        <v>10</v>
      </c>
      <c r="B89" s="377" t="s">
        <v>319</v>
      </c>
      <c r="C89" s="415">
        <f t="shared" si="4"/>
        <v>1</v>
      </c>
      <c r="D89" s="379">
        <v>26</v>
      </c>
      <c r="E89" s="379">
        <v>19</v>
      </c>
      <c r="F89" s="379">
        <v>7</v>
      </c>
      <c r="G89" s="379">
        <v>2</v>
      </c>
      <c r="H89" s="379">
        <v>0</v>
      </c>
      <c r="I89" s="379">
        <v>1</v>
      </c>
      <c r="J89" s="379">
        <v>3</v>
      </c>
      <c r="K89" s="379">
        <v>1</v>
      </c>
      <c r="L89" s="379">
        <v>1</v>
      </c>
      <c r="N89" s="423">
        <f t="shared" si="2"/>
        <v>5</v>
      </c>
      <c r="O89" s="423">
        <f t="shared" si="3"/>
        <v>3</v>
      </c>
      <c r="P89" s="423">
        <f t="shared" si="1"/>
        <v>1</v>
      </c>
    </row>
    <row r="90" ht="16.5" customHeight="1" spans="1:16">
      <c r="A90" s="376">
        <v>11</v>
      </c>
      <c r="B90" s="377" t="s">
        <v>320</v>
      </c>
      <c r="C90" s="415">
        <f t="shared" si="4"/>
        <v>5</v>
      </c>
      <c r="D90" s="379">
        <v>58</v>
      </c>
      <c r="E90" s="379">
        <v>49</v>
      </c>
      <c r="F90" s="379">
        <v>14</v>
      </c>
      <c r="G90" s="379">
        <v>4</v>
      </c>
      <c r="H90" s="379">
        <v>1</v>
      </c>
      <c r="I90" s="379">
        <v>0</v>
      </c>
      <c r="J90" s="379">
        <v>4</v>
      </c>
      <c r="K90" s="379">
        <v>5</v>
      </c>
      <c r="L90" s="379">
        <v>5</v>
      </c>
      <c r="N90" s="423">
        <f t="shared" si="2"/>
        <v>28</v>
      </c>
      <c r="O90" s="423">
        <f t="shared" si="3"/>
        <v>21</v>
      </c>
      <c r="P90" s="423">
        <f t="shared" si="1"/>
        <v>0</v>
      </c>
    </row>
    <row r="91" ht="16.5" customHeight="1" spans="1:16">
      <c r="A91" s="376">
        <v>12</v>
      </c>
      <c r="B91" s="377" t="s">
        <v>321</v>
      </c>
      <c r="C91" s="415">
        <f t="shared" si="4"/>
        <v>0</v>
      </c>
      <c r="D91" s="379">
        <v>6</v>
      </c>
      <c r="E91" s="379">
        <v>5</v>
      </c>
      <c r="F91" s="379">
        <v>1</v>
      </c>
      <c r="G91" s="379">
        <v>0</v>
      </c>
      <c r="H91" s="379">
        <v>0</v>
      </c>
      <c r="I91" s="379">
        <v>0</v>
      </c>
      <c r="J91" s="379">
        <v>1</v>
      </c>
      <c r="K91" s="379">
        <v>0</v>
      </c>
      <c r="L91" s="379">
        <v>0</v>
      </c>
      <c r="N91" s="423">
        <f t="shared" si="2"/>
        <v>26</v>
      </c>
      <c r="O91" s="423">
        <f t="shared" si="3"/>
        <v>1</v>
      </c>
      <c r="P91" s="423">
        <f t="shared" si="1"/>
        <v>1</v>
      </c>
    </row>
    <row r="92" ht="16.5" customHeight="1" spans="1:16">
      <c r="A92" s="376">
        <v>13</v>
      </c>
      <c r="B92" s="377" t="s">
        <v>322</v>
      </c>
      <c r="C92" s="415">
        <f t="shared" si="4"/>
        <v>0</v>
      </c>
      <c r="D92" s="379">
        <v>39</v>
      </c>
      <c r="E92" s="379">
        <v>33</v>
      </c>
      <c r="F92" s="379">
        <v>6</v>
      </c>
      <c r="G92" s="379">
        <v>5</v>
      </c>
      <c r="H92" s="379">
        <v>0</v>
      </c>
      <c r="I92" s="379">
        <v>1</v>
      </c>
      <c r="J92" s="379">
        <v>0</v>
      </c>
      <c r="K92" s="379">
        <v>0</v>
      </c>
      <c r="L92" s="379">
        <v>0</v>
      </c>
      <c r="N92" s="423">
        <f t="shared" si="2"/>
        <v>16</v>
      </c>
      <c r="O92" s="423">
        <f t="shared" si="3"/>
        <v>10</v>
      </c>
      <c r="P92" s="423">
        <f t="shared" si="1"/>
        <v>0</v>
      </c>
    </row>
    <row r="93" ht="16.5" customHeight="1" spans="1:16">
      <c r="A93" s="376">
        <v>14</v>
      </c>
      <c r="B93" s="416" t="s">
        <v>323</v>
      </c>
      <c r="C93" s="415">
        <f t="shared" si="4"/>
        <v>2</v>
      </c>
      <c r="D93" s="379">
        <v>35</v>
      </c>
      <c r="E93" s="379">
        <v>30</v>
      </c>
      <c r="F93" s="379">
        <v>7</v>
      </c>
      <c r="G93" s="379">
        <v>1</v>
      </c>
      <c r="H93" s="379">
        <v>0</v>
      </c>
      <c r="I93" s="379">
        <v>1</v>
      </c>
      <c r="J93" s="379">
        <v>3</v>
      </c>
      <c r="K93" s="379">
        <v>2</v>
      </c>
      <c r="L93" s="379">
        <v>2</v>
      </c>
      <c r="N93" s="423">
        <f t="shared" si="2"/>
        <v>13</v>
      </c>
      <c r="O93" s="423">
        <f t="shared" si="3"/>
        <v>7</v>
      </c>
      <c r="P93" s="423">
        <f t="shared" si="1"/>
        <v>8</v>
      </c>
    </row>
    <row r="94" ht="21" customHeight="1" spans="1:16">
      <c r="A94" s="376">
        <v>15</v>
      </c>
      <c r="B94" s="377" t="s">
        <v>324</v>
      </c>
      <c r="C94" s="415">
        <f t="shared" si="4"/>
        <v>0</v>
      </c>
      <c r="D94" s="379">
        <v>25</v>
      </c>
      <c r="E94" s="379">
        <v>21</v>
      </c>
      <c r="F94" s="379">
        <v>4</v>
      </c>
      <c r="G94" s="379">
        <v>3</v>
      </c>
      <c r="H94" s="379">
        <v>0</v>
      </c>
      <c r="I94" s="379">
        <v>0</v>
      </c>
      <c r="J94" s="379">
        <v>0</v>
      </c>
      <c r="K94" s="379">
        <v>1</v>
      </c>
      <c r="L94" s="379">
        <v>1</v>
      </c>
      <c r="N94" s="423">
        <f t="shared" si="2"/>
        <v>51</v>
      </c>
      <c r="O94" s="423">
        <f t="shared" si="3"/>
        <v>1</v>
      </c>
      <c r="P94" s="423">
        <f t="shared" si="1"/>
        <v>0</v>
      </c>
    </row>
    <row r="95" spans="1:15">
      <c r="A95" s="376">
        <v>16</v>
      </c>
      <c r="B95" s="190" t="s">
        <v>325</v>
      </c>
      <c r="C95" s="415">
        <f t="shared" si="4"/>
        <v>1</v>
      </c>
      <c r="D95" s="379">
        <v>17</v>
      </c>
      <c r="E95" s="379">
        <v>12</v>
      </c>
      <c r="F95" s="379">
        <v>5</v>
      </c>
      <c r="G95" s="379">
        <v>2</v>
      </c>
      <c r="H95" s="379">
        <v>0</v>
      </c>
      <c r="I95" s="379">
        <v>1</v>
      </c>
      <c r="J95" s="379">
        <v>1</v>
      </c>
      <c r="K95" s="379">
        <v>1</v>
      </c>
      <c r="L95" s="379">
        <v>1</v>
      </c>
      <c r="N95" s="423">
        <f t="shared" si="2"/>
        <v>15</v>
      </c>
      <c r="O95" s="423">
        <f t="shared" si="3"/>
        <v>3</v>
      </c>
    </row>
    <row r="96" spans="1:12">
      <c r="A96" s="381">
        <v>17</v>
      </c>
      <c r="B96" s="382" t="s">
        <v>326</v>
      </c>
      <c r="C96" s="415">
        <f t="shared" si="4"/>
        <v>6</v>
      </c>
      <c r="D96" s="417">
        <v>62</v>
      </c>
      <c r="E96" s="417">
        <v>56</v>
      </c>
      <c r="F96" s="417">
        <v>12</v>
      </c>
      <c r="G96" s="417">
        <v>0</v>
      </c>
      <c r="H96" s="417">
        <v>1</v>
      </c>
      <c r="I96" s="417">
        <v>0</v>
      </c>
      <c r="J96" s="417">
        <v>6</v>
      </c>
      <c r="K96" s="417">
        <v>5</v>
      </c>
      <c r="L96" s="417">
        <v>5</v>
      </c>
    </row>
    <row r="97" ht="15.75" spans="1:12">
      <c r="A97" s="384">
        <v>18</v>
      </c>
      <c r="B97" s="197" t="s">
        <v>327</v>
      </c>
      <c r="C97" s="415">
        <f t="shared" si="4"/>
        <v>1</v>
      </c>
      <c r="D97" s="418">
        <v>12</v>
      </c>
      <c r="E97" s="418">
        <v>12</v>
      </c>
      <c r="F97" s="418">
        <v>1</v>
      </c>
      <c r="G97" s="418">
        <v>0</v>
      </c>
      <c r="H97" s="418">
        <v>0</v>
      </c>
      <c r="I97" s="418">
        <v>0</v>
      </c>
      <c r="J97" s="418">
        <v>0</v>
      </c>
      <c r="K97" s="418">
        <v>1</v>
      </c>
      <c r="L97" s="418">
        <v>1</v>
      </c>
    </row>
    <row r="98" ht="16.5" spans="1:12">
      <c r="A98" s="386"/>
      <c r="B98" s="387" t="s">
        <v>57</v>
      </c>
      <c r="C98" s="419">
        <f>SUM(C80:C97)</f>
        <v>50</v>
      </c>
      <c r="D98" s="419">
        <f t="shared" ref="D98:L98" si="5">SUM(D80:D97)</f>
        <v>719</v>
      </c>
      <c r="E98" s="419">
        <f t="shared" si="5"/>
        <v>573</v>
      </c>
      <c r="F98" s="419">
        <f t="shared" si="5"/>
        <v>164</v>
      </c>
      <c r="G98" s="419">
        <f t="shared" si="5"/>
        <v>50</v>
      </c>
      <c r="H98" s="419">
        <f t="shared" si="5"/>
        <v>18</v>
      </c>
      <c r="I98" s="419">
        <f t="shared" si="5"/>
        <v>15</v>
      </c>
      <c r="J98" s="419">
        <f t="shared" si="5"/>
        <v>54</v>
      </c>
      <c r="K98" s="419">
        <f t="shared" si="5"/>
        <v>27</v>
      </c>
      <c r="L98" s="419">
        <f t="shared" si="5"/>
        <v>27</v>
      </c>
    </row>
    <row r="99" ht="15.75" spans="1:12">
      <c r="A99" s="389"/>
      <c r="B99" s="389"/>
      <c r="C99" s="390"/>
      <c r="D99" s="390"/>
      <c r="E99" s="390"/>
      <c r="F99" s="390"/>
      <c r="G99" s="390"/>
      <c r="H99" s="390"/>
      <c r="I99" s="390"/>
      <c r="J99" s="390"/>
      <c r="K99" s="390"/>
      <c r="L99" s="410"/>
    </row>
    <row r="100" spans="2:10">
      <c r="B100" s="357" t="s">
        <v>58</v>
      </c>
      <c r="I100" s="357" t="s">
        <v>77</v>
      </c>
      <c r="J100" s="172"/>
    </row>
    <row r="101" spans="2:10">
      <c r="B101" s="204" t="str">
        <f>RK9!B101</f>
        <v>Ketua Pengadilan Tinggi Agama Padang,</v>
      </c>
      <c r="C101" s="204"/>
      <c r="D101" s="204"/>
      <c r="E101" s="204"/>
      <c r="F101" s="204"/>
      <c r="G101" s="204"/>
      <c r="H101" s="204"/>
      <c r="I101" s="204" t="s">
        <v>61</v>
      </c>
      <c r="J101" s="425"/>
    </row>
    <row r="102" spans="2:10">
      <c r="B102" s="204"/>
      <c r="C102" s="204"/>
      <c r="D102" s="204"/>
      <c r="E102" s="204"/>
      <c r="F102" s="204"/>
      <c r="G102" s="204"/>
      <c r="H102" s="204"/>
      <c r="I102" s="204"/>
      <c r="J102" s="204"/>
    </row>
    <row r="103" spans="2:10">
      <c r="B103" s="204"/>
      <c r="C103" s="204"/>
      <c r="D103" s="204"/>
      <c r="E103" s="204"/>
      <c r="F103" s="204"/>
      <c r="G103" s="204"/>
      <c r="H103" s="204"/>
      <c r="I103" s="204"/>
      <c r="J103" s="204"/>
    </row>
    <row r="104" spans="2:10">
      <c r="B104" s="204"/>
      <c r="C104" s="204"/>
      <c r="D104" s="204"/>
      <c r="E104" s="204"/>
      <c r="F104" s="204"/>
      <c r="G104" s="204"/>
      <c r="H104" s="204"/>
      <c r="I104" s="204"/>
      <c r="J104" s="204"/>
    </row>
    <row r="105" spans="2:12">
      <c r="B105" s="204" t="str">
        <f>RK9!B105</f>
        <v>Dr. Drs. H. PELMIZAR, M.H.I.</v>
      </c>
      <c r="C105" s="204"/>
      <c r="D105" s="204"/>
      <c r="E105" s="204"/>
      <c r="F105" s="204"/>
      <c r="G105" s="204"/>
      <c r="H105" s="204"/>
      <c r="I105" s="204" t="s">
        <v>63</v>
      </c>
      <c r="J105" s="204"/>
      <c r="L105" s="357"/>
    </row>
    <row r="106" spans="2:12">
      <c r="B106" s="204" t="str">
        <f>RK9!B106</f>
        <v>NIP. 19561112 198103 1 009</v>
      </c>
      <c r="C106" s="204"/>
      <c r="D106" s="204"/>
      <c r="E106" s="204"/>
      <c r="F106" s="204"/>
      <c r="G106" s="204"/>
      <c r="H106" s="204"/>
      <c r="I106" s="204" t="s">
        <v>65</v>
      </c>
      <c r="J106" s="204"/>
      <c r="L106" s="357"/>
    </row>
    <row r="107" s="360" customFormat="1" customHeight="1" spans="1:104">
      <c r="A107" s="173" t="s">
        <v>392</v>
      </c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7"/>
      <c r="AT107" s="357"/>
      <c r="AU107" s="357"/>
      <c r="AV107" s="357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  <c r="BR107" s="357"/>
      <c r="BS107" s="357"/>
      <c r="BT107" s="357"/>
      <c r="BU107" s="357"/>
      <c r="BV107" s="357"/>
      <c r="BW107" s="357"/>
      <c r="BX107" s="357"/>
      <c r="BY107" s="357"/>
      <c r="BZ107" s="357"/>
      <c r="CA107" s="357"/>
      <c r="CB107" s="357"/>
      <c r="CC107" s="357"/>
      <c r="CD107" s="357"/>
      <c r="CE107" s="357"/>
      <c r="CF107" s="357"/>
      <c r="CG107" s="357"/>
      <c r="CH107" s="357"/>
      <c r="CI107" s="357"/>
      <c r="CJ107" s="357"/>
      <c r="CK107" s="357"/>
      <c r="CL107" s="357"/>
      <c r="CM107" s="357"/>
      <c r="CN107" s="357"/>
      <c r="CO107" s="357"/>
      <c r="CP107" s="357"/>
      <c r="CQ107" s="357"/>
      <c r="CR107" s="357"/>
      <c r="CS107" s="357"/>
      <c r="CT107" s="357"/>
      <c r="CU107" s="357"/>
      <c r="CV107" s="357"/>
      <c r="CW107" s="357"/>
      <c r="CX107" s="357"/>
      <c r="CY107" s="357"/>
      <c r="CZ107" s="357"/>
    </row>
    <row r="108" s="360" customFormat="1" ht="14.25" customHeight="1" spans="1:15">
      <c r="A108" s="173" t="str">
        <f>A73</f>
        <v>PENGADILAN AGAMA SEWILAYAH PENGADILAN TINGGI AGAMA PADANG</v>
      </c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N108" s="357"/>
      <c r="O108" s="357"/>
    </row>
    <row r="109" s="360" customFormat="1" ht="15.75" spans="1:12">
      <c r="A109" s="173" t="str">
        <f>RK9!A110:J110</f>
        <v>BULAN APRIL TAHUN 2023</v>
      </c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</row>
    <row r="110" ht="16.5" customHeight="1" spans="1:104">
      <c r="A110" s="362"/>
      <c r="B110" s="362"/>
      <c r="C110" s="362"/>
      <c r="D110" s="362"/>
      <c r="E110" s="362"/>
      <c r="F110" s="362"/>
      <c r="G110" s="362"/>
      <c r="H110" s="362"/>
      <c r="J110" s="399"/>
      <c r="K110" s="399"/>
      <c r="L110" s="175" t="s">
        <v>393</v>
      </c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0"/>
      <c r="AW110" s="360"/>
      <c r="AX110" s="360"/>
      <c r="AY110" s="360"/>
      <c r="AZ110" s="360"/>
      <c r="BA110" s="360"/>
      <c r="BB110" s="360"/>
      <c r="BC110" s="360"/>
      <c r="BD110" s="360"/>
      <c r="BE110" s="360"/>
      <c r="BF110" s="360"/>
      <c r="BG110" s="360"/>
      <c r="BH110" s="360"/>
      <c r="BI110" s="360"/>
      <c r="BJ110" s="360"/>
      <c r="BK110" s="360"/>
      <c r="BL110" s="360"/>
      <c r="BM110" s="360"/>
      <c r="BN110" s="360"/>
      <c r="BO110" s="360"/>
      <c r="BP110" s="360"/>
      <c r="BQ110" s="360"/>
      <c r="BR110" s="360"/>
      <c r="BS110" s="360"/>
      <c r="BT110" s="360"/>
      <c r="BU110" s="360"/>
      <c r="BV110" s="360"/>
      <c r="BW110" s="360"/>
      <c r="BX110" s="360"/>
      <c r="BY110" s="360"/>
      <c r="BZ110" s="360"/>
      <c r="CA110" s="360"/>
      <c r="CB110" s="360"/>
      <c r="CC110" s="360"/>
      <c r="CD110" s="360"/>
      <c r="CE110" s="360"/>
      <c r="CF110" s="360"/>
      <c r="CG110" s="360"/>
      <c r="CH110" s="360"/>
      <c r="CI110" s="360"/>
      <c r="CJ110" s="360"/>
      <c r="CK110" s="360"/>
      <c r="CL110" s="360"/>
      <c r="CM110" s="360"/>
      <c r="CN110" s="360"/>
      <c r="CO110" s="360"/>
      <c r="CP110" s="360"/>
      <c r="CQ110" s="360"/>
      <c r="CR110" s="360"/>
      <c r="CS110" s="360"/>
      <c r="CT110" s="360"/>
      <c r="CU110" s="360"/>
      <c r="CV110" s="360"/>
      <c r="CW110" s="360"/>
      <c r="CX110" s="360"/>
      <c r="CY110" s="360"/>
      <c r="CZ110" s="360"/>
    </row>
    <row r="111" ht="16.5" customHeight="1" spans="1:15">
      <c r="A111" s="420" t="s">
        <v>181</v>
      </c>
      <c r="B111" s="421" t="s">
        <v>379</v>
      </c>
      <c r="C111" s="421" t="s">
        <v>394</v>
      </c>
      <c r="D111" s="421" t="s">
        <v>395</v>
      </c>
      <c r="E111" s="421" t="s">
        <v>396</v>
      </c>
      <c r="F111" s="421" t="s">
        <v>397</v>
      </c>
      <c r="G111" s="365" t="s">
        <v>398</v>
      </c>
      <c r="H111" s="366"/>
      <c r="I111" s="366"/>
      <c r="J111" s="400"/>
      <c r="K111" s="421" t="s">
        <v>399</v>
      </c>
      <c r="L111" s="421" t="s">
        <v>400</v>
      </c>
      <c r="N111" s="360"/>
      <c r="O111" s="360"/>
    </row>
    <row r="112" ht="46.5" customHeight="1" spans="1:12">
      <c r="A112" s="374"/>
      <c r="B112" s="375"/>
      <c r="C112" s="375"/>
      <c r="D112" s="375"/>
      <c r="E112" s="375"/>
      <c r="F112" s="375"/>
      <c r="G112" s="369" t="s">
        <v>402</v>
      </c>
      <c r="H112" s="369" t="s">
        <v>420</v>
      </c>
      <c r="I112" s="369" t="s">
        <v>421</v>
      </c>
      <c r="J112" s="426" t="s">
        <v>422</v>
      </c>
      <c r="K112" s="375"/>
      <c r="L112" s="375"/>
    </row>
    <row r="113" ht="16.5" customHeight="1" spans="1:12">
      <c r="A113" s="374">
        <v>1</v>
      </c>
      <c r="B113" s="375">
        <v>2</v>
      </c>
      <c r="C113" s="375">
        <v>3</v>
      </c>
      <c r="D113" s="375">
        <v>4</v>
      </c>
      <c r="E113" s="375">
        <v>5</v>
      </c>
      <c r="F113" s="375">
        <v>6</v>
      </c>
      <c r="G113" s="375">
        <v>7</v>
      </c>
      <c r="H113" s="375">
        <v>8</v>
      </c>
      <c r="I113" s="375">
        <v>9</v>
      </c>
      <c r="J113" s="375">
        <v>10</v>
      </c>
      <c r="K113" s="375">
        <v>11</v>
      </c>
      <c r="L113" s="405">
        <v>12</v>
      </c>
    </row>
    <row r="114" ht="16.5" customHeight="1" spans="1:12">
      <c r="A114" s="376">
        <v>1</v>
      </c>
      <c r="B114" s="377" t="s">
        <v>310</v>
      </c>
      <c r="C114" s="378">
        <f>K80</f>
        <v>0</v>
      </c>
      <c r="D114" s="379">
        <v>44</v>
      </c>
      <c r="E114" s="379">
        <v>30</v>
      </c>
      <c r="F114" s="379">
        <v>14</v>
      </c>
      <c r="G114" s="379">
        <v>9</v>
      </c>
      <c r="H114" s="379">
        <v>1</v>
      </c>
      <c r="I114" s="379">
        <v>0</v>
      </c>
      <c r="J114" s="379">
        <v>4</v>
      </c>
      <c r="K114" s="378">
        <v>0</v>
      </c>
      <c r="L114" s="427">
        <v>0</v>
      </c>
    </row>
    <row r="115" ht="16.5" customHeight="1" spans="1:12">
      <c r="A115" s="376">
        <v>2</v>
      </c>
      <c r="B115" s="377" t="s">
        <v>311</v>
      </c>
      <c r="C115" s="378">
        <f t="shared" ref="C115:C131" si="6">K81</f>
        <v>0</v>
      </c>
      <c r="D115" s="379">
        <v>27</v>
      </c>
      <c r="E115" s="379">
        <v>23</v>
      </c>
      <c r="F115" s="379">
        <v>4</v>
      </c>
      <c r="G115" s="379">
        <v>1</v>
      </c>
      <c r="H115" s="379">
        <v>0</v>
      </c>
      <c r="I115" s="379">
        <v>0</v>
      </c>
      <c r="J115" s="379">
        <v>1</v>
      </c>
      <c r="K115" s="378">
        <v>2</v>
      </c>
      <c r="L115" s="427">
        <v>2</v>
      </c>
    </row>
    <row r="116" ht="16.5" customHeight="1" spans="1:12">
      <c r="A116" s="376">
        <v>3</v>
      </c>
      <c r="B116" s="377" t="s">
        <v>312</v>
      </c>
      <c r="C116" s="378">
        <f t="shared" si="6"/>
        <v>1</v>
      </c>
      <c r="D116" s="379">
        <v>6</v>
      </c>
      <c r="E116" s="379">
        <v>5</v>
      </c>
      <c r="F116" s="379">
        <v>1</v>
      </c>
      <c r="G116" s="379">
        <v>0</v>
      </c>
      <c r="H116" s="379">
        <v>0</v>
      </c>
      <c r="I116" s="379">
        <v>0</v>
      </c>
      <c r="J116" s="379">
        <v>1</v>
      </c>
      <c r="K116" s="378">
        <v>0</v>
      </c>
      <c r="L116" s="427">
        <v>0</v>
      </c>
    </row>
    <row r="117" ht="16.5" customHeight="1" spans="1:12">
      <c r="A117" s="376">
        <v>4</v>
      </c>
      <c r="B117" s="377" t="s">
        <v>313</v>
      </c>
      <c r="C117" s="378">
        <f t="shared" si="6"/>
        <v>0</v>
      </c>
      <c r="D117" s="379">
        <v>13</v>
      </c>
      <c r="E117" s="379">
        <v>10</v>
      </c>
      <c r="F117" s="379">
        <v>3</v>
      </c>
      <c r="G117" s="379">
        <v>0</v>
      </c>
      <c r="H117" s="379">
        <v>0</v>
      </c>
      <c r="I117" s="379">
        <v>0</v>
      </c>
      <c r="J117" s="379">
        <v>3</v>
      </c>
      <c r="K117" s="378">
        <v>0</v>
      </c>
      <c r="L117" s="427">
        <v>0</v>
      </c>
    </row>
    <row r="118" ht="16.5" customHeight="1" spans="1:12">
      <c r="A118" s="376">
        <v>5</v>
      </c>
      <c r="B118" s="377" t="s">
        <v>314</v>
      </c>
      <c r="C118" s="378">
        <f t="shared" si="6"/>
        <v>4</v>
      </c>
      <c r="D118" s="379">
        <v>12</v>
      </c>
      <c r="E118" s="379">
        <v>7</v>
      </c>
      <c r="F118" s="379">
        <v>5</v>
      </c>
      <c r="G118" s="379">
        <v>2</v>
      </c>
      <c r="H118" s="379">
        <v>0</v>
      </c>
      <c r="I118" s="379">
        <v>1</v>
      </c>
      <c r="J118" s="379">
        <v>0</v>
      </c>
      <c r="K118" s="378">
        <v>2</v>
      </c>
      <c r="L118" s="427">
        <v>2</v>
      </c>
    </row>
    <row r="119" ht="16.5" customHeight="1" spans="1:12">
      <c r="A119" s="376">
        <v>6</v>
      </c>
      <c r="B119" s="377" t="s">
        <v>315</v>
      </c>
      <c r="C119" s="378">
        <f t="shared" si="6"/>
        <v>0</v>
      </c>
      <c r="D119" s="379">
        <v>10</v>
      </c>
      <c r="E119" s="379">
        <v>10</v>
      </c>
      <c r="F119" s="379">
        <v>0</v>
      </c>
      <c r="G119" s="379">
        <v>0</v>
      </c>
      <c r="H119" s="379">
        <v>0</v>
      </c>
      <c r="I119" s="379">
        <v>0</v>
      </c>
      <c r="J119" s="379">
        <v>0</v>
      </c>
      <c r="K119" s="378">
        <v>0</v>
      </c>
      <c r="L119" s="427">
        <v>0</v>
      </c>
    </row>
    <row r="120" ht="16.5" customHeight="1" spans="1:12">
      <c r="A120" s="376">
        <v>7</v>
      </c>
      <c r="B120" s="377" t="s">
        <v>316</v>
      </c>
      <c r="C120" s="378">
        <f t="shared" si="6"/>
        <v>0</v>
      </c>
      <c r="D120" s="379">
        <v>3</v>
      </c>
      <c r="E120" s="379">
        <v>1</v>
      </c>
      <c r="F120" s="379">
        <v>2</v>
      </c>
      <c r="G120" s="379">
        <v>0</v>
      </c>
      <c r="H120" s="379">
        <v>0</v>
      </c>
      <c r="I120" s="379">
        <v>0</v>
      </c>
      <c r="J120" s="379">
        <v>0</v>
      </c>
      <c r="K120" s="378">
        <v>2</v>
      </c>
      <c r="L120" s="427">
        <v>2</v>
      </c>
    </row>
    <row r="121" ht="16.5" customHeight="1" spans="1:12">
      <c r="A121" s="376">
        <v>8</v>
      </c>
      <c r="B121" s="377" t="s">
        <v>317</v>
      </c>
      <c r="C121" s="378">
        <f t="shared" si="6"/>
        <v>3</v>
      </c>
      <c r="D121" s="379">
        <v>11</v>
      </c>
      <c r="E121" s="379">
        <v>7</v>
      </c>
      <c r="F121" s="379">
        <v>7</v>
      </c>
      <c r="G121" s="379">
        <v>1</v>
      </c>
      <c r="H121" s="379">
        <v>0</v>
      </c>
      <c r="I121" s="379">
        <v>0</v>
      </c>
      <c r="J121" s="379">
        <v>6</v>
      </c>
      <c r="K121" s="378">
        <v>0</v>
      </c>
      <c r="L121" s="427">
        <v>0</v>
      </c>
    </row>
    <row r="122" ht="16.5" customHeight="1" spans="1:12">
      <c r="A122" s="376">
        <v>9</v>
      </c>
      <c r="B122" s="377" t="s">
        <v>318</v>
      </c>
      <c r="C122" s="378">
        <f t="shared" si="6"/>
        <v>3</v>
      </c>
      <c r="D122" s="379">
        <v>29</v>
      </c>
      <c r="E122" s="379">
        <v>24</v>
      </c>
      <c r="F122" s="379">
        <v>5</v>
      </c>
      <c r="G122" s="379">
        <v>1</v>
      </c>
      <c r="H122" s="379">
        <v>0</v>
      </c>
      <c r="I122" s="379">
        <v>0</v>
      </c>
      <c r="J122" s="379">
        <v>3</v>
      </c>
      <c r="K122" s="378">
        <v>1</v>
      </c>
      <c r="L122" s="427">
        <v>1</v>
      </c>
    </row>
    <row r="123" ht="16.5" customHeight="1" spans="1:12">
      <c r="A123" s="376">
        <v>10</v>
      </c>
      <c r="B123" s="377" t="s">
        <v>319</v>
      </c>
      <c r="C123" s="378">
        <f t="shared" si="6"/>
        <v>1</v>
      </c>
      <c r="D123" s="379">
        <v>10</v>
      </c>
      <c r="E123" s="379">
        <v>8</v>
      </c>
      <c r="F123" s="379">
        <v>2</v>
      </c>
      <c r="G123" s="379">
        <v>0</v>
      </c>
      <c r="H123" s="379">
        <v>0</v>
      </c>
      <c r="I123" s="379">
        <v>1</v>
      </c>
      <c r="J123" s="379">
        <v>0</v>
      </c>
      <c r="K123" s="378">
        <v>1</v>
      </c>
      <c r="L123" s="427">
        <v>1</v>
      </c>
    </row>
    <row r="124" ht="16.5" customHeight="1" spans="1:12">
      <c r="A124" s="376">
        <v>11</v>
      </c>
      <c r="B124" s="377" t="s">
        <v>320</v>
      </c>
      <c r="C124" s="378">
        <f t="shared" si="6"/>
        <v>5</v>
      </c>
      <c r="D124" s="379">
        <v>13</v>
      </c>
      <c r="E124" s="379">
        <v>9</v>
      </c>
      <c r="F124" s="379">
        <v>9</v>
      </c>
      <c r="G124" s="379">
        <v>3</v>
      </c>
      <c r="H124" s="379">
        <v>0</v>
      </c>
      <c r="I124" s="379">
        <v>1</v>
      </c>
      <c r="J124" s="379">
        <v>5</v>
      </c>
      <c r="K124" s="378">
        <v>0</v>
      </c>
      <c r="L124" s="427">
        <v>0</v>
      </c>
    </row>
    <row r="125" ht="16.5" customHeight="1" spans="1:12">
      <c r="A125" s="376">
        <v>12</v>
      </c>
      <c r="B125" s="377" t="s">
        <v>321</v>
      </c>
      <c r="C125" s="378">
        <f t="shared" si="6"/>
        <v>0</v>
      </c>
      <c r="D125" s="379">
        <v>6</v>
      </c>
      <c r="E125" s="379">
        <v>4</v>
      </c>
      <c r="F125" s="379">
        <v>2</v>
      </c>
      <c r="G125" s="379">
        <v>0</v>
      </c>
      <c r="H125" s="379">
        <v>0</v>
      </c>
      <c r="I125" s="379">
        <v>0</v>
      </c>
      <c r="J125" s="379">
        <v>2</v>
      </c>
      <c r="K125" s="378">
        <v>0</v>
      </c>
      <c r="L125" s="427">
        <v>0</v>
      </c>
    </row>
    <row r="126" ht="16.5" customHeight="1" spans="1:12">
      <c r="A126" s="376">
        <v>13</v>
      </c>
      <c r="B126" s="377" t="s">
        <v>322</v>
      </c>
      <c r="C126" s="378">
        <f t="shared" si="6"/>
        <v>0</v>
      </c>
      <c r="D126" s="379">
        <v>24</v>
      </c>
      <c r="E126" s="379">
        <v>22</v>
      </c>
      <c r="F126" s="379">
        <v>2</v>
      </c>
      <c r="G126" s="379">
        <v>1</v>
      </c>
      <c r="H126" s="379">
        <v>0</v>
      </c>
      <c r="I126" s="379">
        <v>0</v>
      </c>
      <c r="J126" s="379">
        <v>1</v>
      </c>
      <c r="K126" s="378">
        <v>0</v>
      </c>
      <c r="L126" s="427">
        <v>0</v>
      </c>
    </row>
    <row r="127" ht="16.5" customHeight="1" spans="1:12">
      <c r="A127" s="376">
        <v>14</v>
      </c>
      <c r="B127" s="380" t="s">
        <v>387</v>
      </c>
      <c r="C127" s="378">
        <f t="shared" si="6"/>
        <v>2</v>
      </c>
      <c r="D127" s="379">
        <v>35</v>
      </c>
      <c r="E127" s="379">
        <v>35</v>
      </c>
      <c r="F127" s="379">
        <v>2</v>
      </c>
      <c r="G127" s="379">
        <v>0</v>
      </c>
      <c r="H127" s="379">
        <v>0</v>
      </c>
      <c r="I127" s="379">
        <v>1</v>
      </c>
      <c r="J127" s="379">
        <v>1</v>
      </c>
      <c r="K127" s="378">
        <v>0</v>
      </c>
      <c r="L127" s="427">
        <v>0</v>
      </c>
    </row>
    <row r="128" ht="21" customHeight="1" spans="1:12">
      <c r="A128" s="376">
        <v>15</v>
      </c>
      <c r="B128" s="377" t="s">
        <v>324</v>
      </c>
      <c r="C128" s="378">
        <f t="shared" si="6"/>
        <v>1</v>
      </c>
      <c r="D128" s="379">
        <v>9</v>
      </c>
      <c r="E128" s="379">
        <v>6</v>
      </c>
      <c r="F128" s="379">
        <v>3</v>
      </c>
      <c r="G128" s="379">
        <v>2</v>
      </c>
      <c r="H128" s="379">
        <v>0</v>
      </c>
      <c r="I128" s="379">
        <v>0</v>
      </c>
      <c r="J128" s="379">
        <v>0</v>
      </c>
      <c r="K128" s="378">
        <v>1</v>
      </c>
      <c r="L128" s="427">
        <v>1</v>
      </c>
    </row>
    <row r="129" spans="1:12">
      <c r="A129" s="376">
        <v>16</v>
      </c>
      <c r="B129" s="377" t="s">
        <v>325</v>
      </c>
      <c r="C129" s="378">
        <f t="shared" si="6"/>
        <v>1</v>
      </c>
      <c r="D129" s="379">
        <v>8</v>
      </c>
      <c r="E129" s="379">
        <v>5</v>
      </c>
      <c r="F129" s="379">
        <v>3</v>
      </c>
      <c r="G129" s="379">
        <v>0</v>
      </c>
      <c r="H129" s="379">
        <v>0</v>
      </c>
      <c r="I129" s="379">
        <v>2</v>
      </c>
      <c r="J129" s="379">
        <v>0</v>
      </c>
      <c r="K129" s="378">
        <v>1</v>
      </c>
      <c r="L129" s="427">
        <v>1</v>
      </c>
    </row>
    <row r="130" spans="1:12">
      <c r="A130" s="381">
        <v>17</v>
      </c>
      <c r="B130" s="382" t="s">
        <v>326</v>
      </c>
      <c r="C130" s="378">
        <f t="shared" si="6"/>
        <v>5</v>
      </c>
      <c r="D130" s="379">
        <v>14</v>
      </c>
      <c r="E130" s="379">
        <v>2</v>
      </c>
      <c r="F130" s="379">
        <v>17</v>
      </c>
      <c r="G130" s="379">
        <v>4</v>
      </c>
      <c r="H130" s="379">
        <v>1</v>
      </c>
      <c r="I130" s="379">
        <v>1</v>
      </c>
      <c r="J130" s="379">
        <v>7</v>
      </c>
      <c r="K130" s="378">
        <v>4</v>
      </c>
      <c r="L130" s="428">
        <v>4</v>
      </c>
    </row>
    <row r="131" ht="15.75" spans="1:12">
      <c r="A131" s="384">
        <v>18</v>
      </c>
      <c r="B131" s="197" t="s">
        <v>327</v>
      </c>
      <c r="C131" s="378">
        <f t="shared" si="6"/>
        <v>1</v>
      </c>
      <c r="D131" s="379">
        <v>11</v>
      </c>
      <c r="E131" s="379">
        <v>10</v>
      </c>
      <c r="F131" s="379">
        <v>2</v>
      </c>
      <c r="G131" s="379">
        <v>0</v>
      </c>
      <c r="H131" s="379">
        <v>0</v>
      </c>
      <c r="I131" s="379">
        <v>0</v>
      </c>
      <c r="J131" s="379">
        <v>0</v>
      </c>
      <c r="K131" s="378">
        <v>2</v>
      </c>
      <c r="L131" s="429">
        <v>2</v>
      </c>
    </row>
    <row r="132" ht="16.5" spans="1:12">
      <c r="A132" s="386"/>
      <c r="B132" s="387" t="s">
        <v>57</v>
      </c>
      <c r="C132" s="388">
        <f>SUM(C114:C131)</f>
        <v>27</v>
      </c>
      <c r="D132" s="388">
        <f t="shared" ref="D132:K132" si="7">SUM(D114:D131)</f>
        <v>285</v>
      </c>
      <c r="E132" s="388">
        <f t="shared" si="7"/>
        <v>218</v>
      </c>
      <c r="F132" s="388">
        <f t="shared" si="7"/>
        <v>83</v>
      </c>
      <c r="G132" s="388">
        <f t="shared" si="7"/>
        <v>24</v>
      </c>
      <c r="H132" s="388">
        <f t="shared" si="7"/>
        <v>2</v>
      </c>
      <c r="I132" s="388">
        <f t="shared" si="7"/>
        <v>7</v>
      </c>
      <c r="J132" s="388">
        <f t="shared" si="7"/>
        <v>34</v>
      </c>
      <c r="K132" s="388">
        <f t="shared" si="7"/>
        <v>16</v>
      </c>
      <c r="L132" s="412">
        <f>SUM(L114:L130)</f>
        <v>14</v>
      </c>
    </row>
    <row r="133" ht="15.75" spans="1:12">
      <c r="A133" s="389"/>
      <c r="B133" s="389"/>
      <c r="C133" s="390"/>
      <c r="D133" s="390"/>
      <c r="E133" s="390"/>
      <c r="F133" s="390"/>
      <c r="G133" s="390"/>
      <c r="H133" s="390"/>
      <c r="I133" s="390"/>
      <c r="J133" s="390"/>
      <c r="K133" s="390"/>
      <c r="L133" s="410"/>
    </row>
    <row r="134" spans="2:10">
      <c r="B134" s="357" t="s">
        <v>58</v>
      </c>
      <c r="I134" s="172" t="s">
        <v>79</v>
      </c>
      <c r="J134" s="172"/>
    </row>
    <row r="135" spans="2:10">
      <c r="B135" s="204" t="str">
        <f>RK8c!B132</f>
        <v>Ketua Pengadilan Tinggi Agama Padang,</v>
      </c>
      <c r="C135" s="204"/>
      <c r="D135" s="204"/>
      <c r="E135" s="204"/>
      <c r="F135" s="204"/>
      <c r="G135" s="204"/>
      <c r="H135" s="204"/>
      <c r="I135" s="204" t="s">
        <v>69</v>
      </c>
      <c r="J135" s="204"/>
    </row>
    <row r="136" spans="2:10">
      <c r="B136" s="204"/>
      <c r="C136" s="204"/>
      <c r="D136" s="204"/>
      <c r="E136" s="204"/>
      <c r="F136" s="204"/>
      <c r="G136" s="204"/>
      <c r="H136" s="204"/>
      <c r="I136" s="204"/>
      <c r="J136" s="204"/>
    </row>
    <row r="137" spans="2:10">
      <c r="B137" s="204"/>
      <c r="C137" s="204"/>
      <c r="D137" s="204"/>
      <c r="E137" s="204"/>
      <c r="F137" s="204"/>
      <c r="G137" s="204"/>
      <c r="H137" s="204"/>
      <c r="I137" s="204"/>
      <c r="J137" s="204"/>
    </row>
    <row r="138" spans="2:10">
      <c r="B138" s="204"/>
      <c r="C138" s="204"/>
      <c r="D138" s="204"/>
      <c r="E138" s="204"/>
      <c r="F138" s="204"/>
      <c r="G138" s="204"/>
      <c r="H138" s="204"/>
      <c r="I138" s="204"/>
      <c r="J138" s="204"/>
    </row>
    <row r="139" spans="2:12">
      <c r="B139" s="204" t="str">
        <f>RK8c!B136</f>
        <v>Dr. Drs. H. PELMIZAR, M.H.I.</v>
      </c>
      <c r="C139" s="204"/>
      <c r="D139" s="204"/>
      <c r="E139" s="204"/>
      <c r="F139" s="204"/>
      <c r="G139" s="204"/>
      <c r="H139" s="204"/>
      <c r="I139" s="425" t="s">
        <v>71</v>
      </c>
      <c r="J139" s="425"/>
      <c r="L139" s="357"/>
    </row>
    <row r="140" spans="2:12">
      <c r="B140" s="204" t="str">
        <f>RK8c!B137</f>
        <v>NIP. 19561112 198103 1 009</v>
      </c>
      <c r="C140" s="204"/>
      <c r="D140" s="204"/>
      <c r="E140" s="204"/>
      <c r="F140" s="204"/>
      <c r="G140" s="204"/>
      <c r="H140" s="204"/>
      <c r="I140" s="425" t="s">
        <v>73</v>
      </c>
      <c r="J140" s="425"/>
      <c r="L140" s="357"/>
    </row>
    <row r="141" s="360" customFormat="1" customHeight="1" spans="1:104">
      <c r="A141" s="173" t="s">
        <v>392</v>
      </c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  <c r="AJ141" s="357"/>
      <c r="AK141" s="357"/>
      <c r="AL141" s="357"/>
      <c r="AM141" s="357"/>
      <c r="AN141" s="357"/>
      <c r="AO141" s="357"/>
      <c r="AP141" s="357"/>
      <c r="AQ141" s="357"/>
      <c r="AR141" s="357"/>
      <c r="AS141" s="357"/>
      <c r="AT141" s="357"/>
      <c r="AU141" s="357"/>
      <c r="AV141" s="357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  <c r="BR141" s="357"/>
      <c r="BS141" s="357"/>
      <c r="BT141" s="357"/>
      <c r="BU141" s="357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57"/>
      <c r="CF141" s="357"/>
      <c r="CG141" s="357"/>
      <c r="CH141" s="357"/>
      <c r="CI141" s="357"/>
      <c r="CJ141" s="357"/>
      <c r="CK141" s="357"/>
      <c r="CL141" s="357"/>
      <c r="CM141" s="357"/>
      <c r="CN141" s="357"/>
      <c r="CO141" s="357"/>
      <c r="CP141" s="357"/>
      <c r="CQ141" s="357"/>
      <c r="CR141" s="357"/>
      <c r="CS141" s="357"/>
      <c r="CT141" s="357"/>
      <c r="CU141" s="357"/>
      <c r="CV141" s="357"/>
      <c r="CW141" s="357"/>
      <c r="CX141" s="357"/>
      <c r="CY141" s="357"/>
      <c r="CZ141" s="357"/>
    </row>
    <row r="142" s="360" customFormat="1" ht="14.25" customHeight="1" spans="1:15">
      <c r="A142" s="173" t="str">
        <f>A108</f>
        <v>PENGADILAN AGAMA SEWILAYAH PENGADILAN TINGGI AGAMA PADANG</v>
      </c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N142" s="357"/>
      <c r="O142" s="357"/>
    </row>
    <row r="143" s="360" customFormat="1" ht="15.75" spans="1:12">
      <c r="A143" s="173" t="str">
        <f>RK9!A145:J145</f>
        <v>BULAN MEI TAHUN 2023</v>
      </c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</row>
    <row r="144" ht="16.5" customHeight="1" spans="1:104">
      <c r="A144" s="362"/>
      <c r="B144" s="362"/>
      <c r="C144" s="362"/>
      <c r="D144" s="362"/>
      <c r="E144" s="362"/>
      <c r="F144" s="362"/>
      <c r="G144" s="362"/>
      <c r="H144" s="362"/>
      <c r="J144" s="399"/>
      <c r="K144" s="399"/>
      <c r="L144" s="175" t="s">
        <v>393</v>
      </c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360"/>
      <c r="BA144" s="360"/>
      <c r="BB144" s="360"/>
      <c r="BC144" s="360"/>
      <c r="BD144" s="360"/>
      <c r="BE144" s="360"/>
      <c r="BF144" s="360"/>
      <c r="BG144" s="360"/>
      <c r="BH144" s="360"/>
      <c r="BI144" s="360"/>
      <c r="BJ144" s="360"/>
      <c r="BK144" s="360"/>
      <c r="BL144" s="360"/>
      <c r="BM144" s="360"/>
      <c r="BN144" s="360"/>
      <c r="BO144" s="360"/>
      <c r="BP144" s="360"/>
      <c r="BQ144" s="360"/>
      <c r="BR144" s="360"/>
      <c r="BS144" s="360"/>
      <c r="BT144" s="360"/>
      <c r="BU144" s="360"/>
      <c r="BV144" s="360"/>
      <c r="BW144" s="360"/>
      <c r="BX144" s="360"/>
      <c r="BY144" s="360"/>
      <c r="BZ144" s="360"/>
      <c r="CA144" s="360"/>
      <c r="CB144" s="360"/>
      <c r="CC144" s="360"/>
      <c r="CD144" s="360"/>
      <c r="CE144" s="360"/>
      <c r="CF144" s="360"/>
      <c r="CG144" s="360"/>
      <c r="CH144" s="360"/>
      <c r="CI144" s="360"/>
      <c r="CJ144" s="360"/>
      <c r="CK144" s="360"/>
      <c r="CL144" s="360"/>
      <c r="CM144" s="360"/>
      <c r="CN144" s="360"/>
      <c r="CO144" s="360"/>
      <c r="CP144" s="360"/>
      <c r="CQ144" s="360"/>
      <c r="CR144" s="360"/>
      <c r="CS144" s="360"/>
      <c r="CT144" s="360"/>
      <c r="CU144" s="360"/>
      <c r="CV144" s="360"/>
      <c r="CW144" s="360"/>
      <c r="CX144" s="360"/>
      <c r="CY144" s="360"/>
      <c r="CZ144" s="360"/>
    </row>
    <row r="145" ht="21" customHeight="1" spans="1:15">
      <c r="A145" s="420" t="s">
        <v>181</v>
      </c>
      <c r="B145" s="421" t="s">
        <v>379</v>
      </c>
      <c r="C145" s="421" t="s">
        <v>394</v>
      </c>
      <c r="D145" s="421" t="s">
        <v>395</v>
      </c>
      <c r="E145" s="421" t="s">
        <v>396</v>
      </c>
      <c r="F145" s="421" t="s">
        <v>397</v>
      </c>
      <c r="G145" s="365" t="s">
        <v>398</v>
      </c>
      <c r="H145" s="366"/>
      <c r="I145" s="366"/>
      <c r="J145" s="400"/>
      <c r="K145" s="421" t="s">
        <v>399</v>
      </c>
      <c r="L145" s="421" t="s">
        <v>400</v>
      </c>
      <c r="N145" s="360"/>
      <c r="O145" s="360"/>
    </row>
    <row r="146" ht="42" customHeight="1" spans="1:12">
      <c r="A146" s="374"/>
      <c r="B146" s="375"/>
      <c r="C146" s="375"/>
      <c r="D146" s="375"/>
      <c r="E146" s="375"/>
      <c r="F146" s="375"/>
      <c r="G146" s="369" t="s">
        <v>402</v>
      </c>
      <c r="H146" s="369" t="s">
        <v>420</v>
      </c>
      <c r="I146" s="369" t="s">
        <v>423</v>
      </c>
      <c r="J146" s="426" t="s">
        <v>424</v>
      </c>
      <c r="K146" s="375"/>
      <c r="L146" s="375"/>
    </row>
    <row r="147" ht="16.5" customHeight="1" spans="1:12">
      <c r="A147" s="374">
        <v>1</v>
      </c>
      <c r="B147" s="375">
        <v>2</v>
      </c>
      <c r="C147" s="375">
        <v>3</v>
      </c>
      <c r="D147" s="375">
        <v>4</v>
      </c>
      <c r="E147" s="375">
        <v>5</v>
      </c>
      <c r="F147" s="375">
        <v>6</v>
      </c>
      <c r="G147" s="375">
        <v>7</v>
      </c>
      <c r="H147" s="375">
        <v>8</v>
      </c>
      <c r="I147" s="375">
        <v>9</v>
      </c>
      <c r="J147" s="375">
        <v>10</v>
      </c>
      <c r="K147" s="375">
        <v>11</v>
      </c>
      <c r="L147" s="405">
        <v>12</v>
      </c>
    </row>
    <row r="148" ht="16.5" customHeight="1" spans="1:12">
      <c r="A148" s="376">
        <v>1</v>
      </c>
      <c r="B148" s="377" t="s">
        <v>310</v>
      </c>
      <c r="C148" s="378">
        <f>K114</f>
        <v>0</v>
      </c>
      <c r="D148" s="379">
        <v>182</v>
      </c>
      <c r="E148" s="379">
        <v>156</v>
      </c>
      <c r="F148" s="379">
        <v>26</v>
      </c>
      <c r="G148" s="379">
        <v>7</v>
      </c>
      <c r="H148" s="379">
        <v>0</v>
      </c>
      <c r="I148" s="379">
        <v>2</v>
      </c>
      <c r="J148" s="379">
        <v>4</v>
      </c>
      <c r="K148" s="378">
        <v>13</v>
      </c>
      <c r="L148" s="430">
        <v>13</v>
      </c>
    </row>
    <row r="149" ht="16.5" customHeight="1" spans="1:12">
      <c r="A149" s="376">
        <v>2</v>
      </c>
      <c r="B149" s="377" t="s">
        <v>311</v>
      </c>
      <c r="C149" s="378">
        <f t="shared" ref="C149:C165" si="8">K115</f>
        <v>2</v>
      </c>
      <c r="D149" s="379">
        <v>136</v>
      </c>
      <c r="E149" s="379">
        <v>125</v>
      </c>
      <c r="F149" s="379">
        <v>11</v>
      </c>
      <c r="G149" s="379">
        <v>1</v>
      </c>
      <c r="H149" s="379">
        <v>0</v>
      </c>
      <c r="I149" s="379">
        <v>0</v>
      </c>
      <c r="J149" s="379">
        <v>4</v>
      </c>
      <c r="K149" s="378">
        <v>6</v>
      </c>
      <c r="L149" s="427">
        <v>6</v>
      </c>
    </row>
    <row r="150" ht="16.5" customHeight="1" spans="1:12">
      <c r="A150" s="376">
        <v>3</v>
      </c>
      <c r="B150" s="377" t="s">
        <v>312</v>
      </c>
      <c r="C150" s="378">
        <f t="shared" si="8"/>
        <v>0</v>
      </c>
      <c r="D150" s="379">
        <v>46</v>
      </c>
      <c r="E150" s="379">
        <v>38</v>
      </c>
      <c r="F150" s="379">
        <v>8</v>
      </c>
      <c r="G150" s="379">
        <v>0</v>
      </c>
      <c r="H150" s="379">
        <v>0</v>
      </c>
      <c r="I150" s="379">
        <v>2</v>
      </c>
      <c r="J150" s="379">
        <v>2</v>
      </c>
      <c r="K150" s="378">
        <v>4</v>
      </c>
      <c r="L150" s="427">
        <v>4</v>
      </c>
    </row>
    <row r="151" ht="16.5" customHeight="1" spans="1:12">
      <c r="A151" s="376">
        <v>4</v>
      </c>
      <c r="B151" s="377" t="s">
        <v>313</v>
      </c>
      <c r="C151" s="378">
        <f t="shared" si="8"/>
        <v>0</v>
      </c>
      <c r="D151" s="379">
        <v>76</v>
      </c>
      <c r="E151" s="379">
        <v>65</v>
      </c>
      <c r="F151" s="379">
        <v>11</v>
      </c>
      <c r="G151" s="379">
        <v>0</v>
      </c>
      <c r="H151" s="379">
        <v>0</v>
      </c>
      <c r="I151" s="379">
        <v>0</v>
      </c>
      <c r="J151" s="379">
        <v>4</v>
      </c>
      <c r="K151" s="378">
        <v>7</v>
      </c>
      <c r="L151" s="427">
        <v>7</v>
      </c>
    </row>
    <row r="152" ht="16.5" customHeight="1" spans="1:12">
      <c r="A152" s="376">
        <v>5</v>
      </c>
      <c r="B152" s="377" t="s">
        <v>314</v>
      </c>
      <c r="C152" s="378">
        <f t="shared" si="8"/>
        <v>2</v>
      </c>
      <c r="D152" s="379">
        <v>41</v>
      </c>
      <c r="E152" s="379">
        <v>30</v>
      </c>
      <c r="F152" s="379">
        <v>11</v>
      </c>
      <c r="G152" s="379">
        <v>1</v>
      </c>
      <c r="H152" s="379">
        <v>0</v>
      </c>
      <c r="I152" s="379">
        <v>2</v>
      </c>
      <c r="J152" s="379">
        <v>1</v>
      </c>
      <c r="K152" s="378">
        <v>7</v>
      </c>
      <c r="L152" s="427">
        <v>7</v>
      </c>
    </row>
    <row r="153" ht="16.5" customHeight="1" spans="1:12">
      <c r="A153" s="376">
        <v>6</v>
      </c>
      <c r="B153" s="377" t="s">
        <v>315</v>
      </c>
      <c r="C153" s="378">
        <f t="shared" si="8"/>
        <v>0</v>
      </c>
      <c r="D153" s="379">
        <v>27</v>
      </c>
      <c r="E153" s="379">
        <v>26</v>
      </c>
      <c r="F153" s="379">
        <v>1</v>
      </c>
      <c r="G153" s="379">
        <v>0</v>
      </c>
      <c r="H153" s="379">
        <v>0</v>
      </c>
      <c r="I153" s="379">
        <v>0</v>
      </c>
      <c r="J153" s="379">
        <v>0</v>
      </c>
      <c r="K153" s="378">
        <v>1</v>
      </c>
      <c r="L153" s="427">
        <v>1</v>
      </c>
    </row>
    <row r="154" ht="16.5" customHeight="1" spans="1:12">
      <c r="A154" s="376">
        <v>7</v>
      </c>
      <c r="B154" s="377" t="s">
        <v>316</v>
      </c>
      <c r="C154" s="378">
        <f t="shared" si="8"/>
        <v>2</v>
      </c>
      <c r="D154" s="379">
        <v>34</v>
      </c>
      <c r="E154" s="379">
        <v>32</v>
      </c>
      <c r="F154" s="379">
        <v>2</v>
      </c>
      <c r="G154" s="379">
        <v>0</v>
      </c>
      <c r="H154" s="379">
        <v>0</v>
      </c>
      <c r="I154" s="379">
        <v>0</v>
      </c>
      <c r="J154" s="379">
        <v>2</v>
      </c>
      <c r="K154" s="378">
        <v>0</v>
      </c>
      <c r="L154" s="427">
        <v>0</v>
      </c>
    </row>
    <row r="155" ht="16.5" customHeight="1" spans="1:12">
      <c r="A155" s="376">
        <v>8</v>
      </c>
      <c r="B155" s="377" t="s">
        <v>317</v>
      </c>
      <c r="C155" s="378">
        <f t="shared" si="8"/>
        <v>0</v>
      </c>
      <c r="D155" s="379">
        <v>70</v>
      </c>
      <c r="E155" s="379">
        <v>64</v>
      </c>
      <c r="F155" s="379">
        <v>6</v>
      </c>
      <c r="G155" s="379">
        <v>1</v>
      </c>
      <c r="H155" s="379">
        <v>0</v>
      </c>
      <c r="I155" s="379">
        <v>1</v>
      </c>
      <c r="J155" s="379">
        <v>3</v>
      </c>
      <c r="K155" s="378">
        <v>1</v>
      </c>
      <c r="L155" s="427">
        <v>1</v>
      </c>
    </row>
    <row r="156" ht="16.5" customHeight="1" spans="1:12">
      <c r="A156" s="376">
        <v>9</v>
      </c>
      <c r="B156" s="377" t="s">
        <v>318</v>
      </c>
      <c r="C156" s="378">
        <f t="shared" si="8"/>
        <v>1</v>
      </c>
      <c r="D156" s="379">
        <v>98</v>
      </c>
      <c r="E156" s="379">
        <v>94</v>
      </c>
      <c r="F156" s="379">
        <v>4</v>
      </c>
      <c r="G156" s="379">
        <v>2</v>
      </c>
      <c r="H156" s="379">
        <v>0</v>
      </c>
      <c r="I156" s="379">
        <v>0</v>
      </c>
      <c r="J156" s="379">
        <v>0</v>
      </c>
      <c r="K156" s="378">
        <v>2</v>
      </c>
      <c r="L156" s="427">
        <v>2</v>
      </c>
    </row>
    <row r="157" ht="16.5" customHeight="1" spans="1:12">
      <c r="A157" s="376">
        <v>10</v>
      </c>
      <c r="B157" s="377" t="s">
        <v>319</v>
      </c>
      <c r="C157" s="378">
        <f t="shared" si="8"/>
        <v>1</v>
      </c>
      <c r="D157" s="379">
        <v>57</v>
      </c>
      <c r="E157" s="379">
        <v>47</v>
      </c>
      <c r="F157" s="379">
        <v>10</v>
      </c>
      <c r="G157" s="379">
        <v>5</v>
      </c>
      <c r="H157" s="379">
        <v>0</v>
      </c>
      <c r="I157" s="379">
        <v>0</v>
      </c>
      <c r="J157" s="379">
        <v>2</v>
      </c>
      <c r="K157" s="378">
        <v>3</v>
      </c>
      <c r="L157" s="427">
        <v>3</v>
      </c>
    </row>
    <row r="158" ht="16.5" customHeight="1" spans="1:12">
      <c r="A158" s="376">
        <v>11</v>
      </c>
      <c r="B158" s="377" t="s">
        <v>320</v>
      </c>
      <c r="C158" s="378">
        <f t="shared" si="8"/>
        <v>0</v>
      </c>
      <c r="D158" s="379">
        <v>99</v>
      </c>
      <c r="E158" s="379">
        <v>93</v>
      </c>
      <c r="F158" s="379">
        <v>6</v>
      </c>
      <c r="G158" s="379">
        <v>1</v>
      </c>
      <c r="H158" s="379">
        <v>0</v>
      </c>
      <c r="I158" s="379">
        <v>0</v>
      </c>
      <c r="J158" s="379">
        <v>2</v>
      </c>
      <c r="K158" s="378">
        <v>3</v>
      </c>
      <c r="L158" s="427">
        <v>3</v>
      </c>
    </row>
    <row r="159" ht="16.5" customHeight="1" spans="1:12">
      <c r="A159" s="376">
        <v>12</v>
      </c>
      <c r="B159" s="377" t="s">
        <v>321</v>
      </c>
      <c r="C159" s="378">
        <f t="shared" si="8"/>
        <v>0</v>
      </c>
      <c r="D159" s="379">
        <v>32</v>
      </c>
      <c r="E159" s="379">
        <v>24</v>
      </c>
      <c r="F159" s="379">
        <v>8</v>
      </c>
      <c r="G159" s="379">
        <v>2</v>
      </c>
      <c r="H159" s="379">
        <v>0</v>
      </c>
      <c r="I159" s="379">
        <v>1</v>
      </c>
      <c r="J159" s="379">
        <v>3</v>
      </c>
      <c r="K159" s="378">
        <v>2</v>
      </c>
      <c r="L159" s="427">
        <v>2</v>
      </c>
    </row>
    <row r="160" ht="16.5" customHeight="1" spans="1:12">
      <c r="A160" s="376">
        <v>13</v>
      </c>
      <c r="B160" s="377" t="s">
        <v>322</v>
      </c>
      <c r="C160" s="378">
        <f t="shared" si="8"/>
        <v>0</v>
      </c>
      <c r="D160" s="379">
        <v>60</v>
      </c>
      <c r="E160" s="379">
        <v>51</v>
      </c>
      <c r="F160" s="379">
        <v>9</v>
      </c>
      <c r="G160" s="379">
        <v>7</v>
      </c>
      <c r="H160" s="379">
        <v>0</v>
      </c>
      <c r="I160" s="379">
        <v>1</v>
      </c>
      <c r="J160" s="379">
        <v>1</v>
      </c>
      <c r="K160" s="378">
        <v>0</v>
      </c>
      <c r="L160" s="427">
        <v>0</v>
      </c>
    </row>
    <row r="161" ht="16.5" customHeight="1" spans="1:12">
      <c r="A161" s="376">
        <v>14</v>
      </c>
      <c r="B161" s="380" t="s">
        <v>387</v>
      </c>
      <c r="C161" s="378">
        <f t="shared" si="8"/>
        <v>0</v>
      </c>
      <c r="D161" s="379">
        <v>51</v>
      </c>
      <c r="E161" s="379">
        <v>48</v>
      </c>
      <c r="F161" s="379">
        <v>3</v>
      </c>
      <c r="G161" s="379">
        <v>0</v>
      </c>
      <c r="H161" s="379">
        <v>0</v>
      </c>
      <c r="I161" s="379">
        <v>0</v>
      </c>
      <c r="J161" s="379">
        <v>2</v>
      </c>
      <c r="K161" s="378">
        <v>1</v>
      </c>
      <c r="L161" s="427">
        <v>1</v>
      </c>
    </row>
    <row r="162" ht="16.5" customHeight="1" spans="1:12">
      <c r="A162" s="376">
        <v>15</v>
      </c>
      <c r="B162" s="377" t="s">
        <v>324</v>
      </c>
      <c r="C162" s="378">
        <f t="shared" si="8"/>
        <v>1</v>
      </c>
      <c r="D162" s="379">
        <v>36</v>
      </c>
      <c r="E162" s="379">
        <v>33</v>
      </c>
      <c r="F162" s="379">
        <v>3</v>
      </c>
      <c r="G162" s="379">
        <v>1</v>
      </c>
      <c r="H162" s="379">
        <v>0</v>
      </c>
      <c r="I162" s="379">
        <v>0</v>
      </c>
      <c r="J162" s="379">
        <v>0</v>
      </c>
      <c r="K162" s="378">
        <v>2</v>
      </c>
      <c r="L162" s="427">
        <v>2</v>
      </c>
    </row>
    <row r="163" spans="1:12">
      <c r="A163" s="376">
        <v>16</v>
      </c>
      <c r="B163" s="377" t="s">
        <v>325</v>
      </c>
      <c r="C163" s="378">
        <f t="shared" si="8"/>
        <v>1</v>
      </c>
      <c r="D163" s="379">
        <v>28</v>
      </c>
      <c r="E163" s="379">
        <v>21</v>
      </c>
      <c r="F163" s="379">
        <v>7</v>
      </c>
      <c r="G163" s="379">
        <v>3</v>
      </c>
      <c r="H163" s="379">
        <v>0</v>
      </c>
      <c r="I163" s="379">
        <v>0</v>
      </c>
      <c r="J163" s="379">
        <v>3</v>
      </c>
      <c r="K163" s="378">
        <v>1</v>
      </c>
      <c r="L163" s="407">
        <v>1</v>
      </c>
    </row>
    <row r="164" spans="1:12">
      <c r="A164" s="381">
        <v>17</v>
      </c>
      <c r="B164" s="382" t="s">
        <v>326</v>
      </c>
      <c r="C164" s="378">
        <f t="shared" si="8"/>
        <v>4</v>
      </c>
      <c r="D164" s="379">
        <v>112</v>
      </c>
      <c r="E164" s="379">
        <v>96</v>
      </c>
      <c r="F164" s="379">
        <v>20</v>
      </c>
      <c r="G164" s="379">
        <v>0</v>
      </c>
      <c r="H164" s="379">
        <v>1</v>
      </c>
      <c r="I164" s="379">
        <v>7</v>
      </c>
      <c r="J164" s="379">
        <v>6</v>
      </c>
      <c r="K164" s="378">
        <v>6</v>
      </c>
      <c r="L164" s="408">
        <v>6</v>
      </c>
    </row>
    <row r="165" ht="15.75" spans="1:12">
      <c r="A165" s="384">
        <v>18</v>
      </c>
      <c r="B165" s="197" t="s">
        <v>327</v>
      </c>
      <c r="C165" s="378">
        <f t="shared" si="8"/>
        <v>2</v>
      </c>
      <c r="D165" s="379">
        <v>32</v>
      </c>
      <c r="E165" s="379">
        <v>31</v>
      </c>
      <c r="F165" s="379">
        <v>3</v>
      </c>
      <c r="G165" s="379">
        <v>1</v>
      </c>
      <c r="H165" s="379">
        <v>0</v>
      </c>
      <c r="I165" s="379">
        <v>0</v>
      </c>
      <c r="J165" s="379">
        <v>1</v>
      </c>
      <c r="K165" s="378">
        <v>1</v>
      </c>
      <c r="L165" s="409">
        <v>1</v>
      </c>
    </row>
    <row r="166" ht="16.5" spans="1:12">
      <c r="A166" s="386"/>
      <c r="B166" s="387" t="s">
        <v>57</v>
      </c>
      <c r="C166" s="388">
        <f>SUM(C148:C165)</f>
        <v>16</v>
      </c>
      <c r="D166" s="388">
        <f>SUM(D148:D165)</f>
        <v>1217</v>
      </c>
      <c r="E166" s="388">
        <f t="shared" ref="E166:L166" si="9">SUM(E148:E165)</f>
        <v>1074</v>
      </c>
      <c r="F166" s="388">
        <f t="shared" si="9"/>
        <v>149</v>
      </c>
      <c r="G166" s="388">
        <f t="shared" si="9"/>
        <v>32</v>
      </c>
      <c r="H166" s="388">
        <f t="shared" si="9"/>
        <v>1</v>
      </c>
      <c r="I166" s="388">
        <f t="shared" si="9"/>
        <v>16</v>
      </c>
      <c r="J166" s="388">
        <f t="shared" si="9"/>
        <v>40</v>
      </c>
      <c r="K166" s="388">
        <f t="shared" si="9"/>
        <v>60</v>
      </c>
      <c r="L166" s="388">
        <f t="shared" si="9"/>
        <v>60</v>
      </c>
    </row>
    <row r="167" ht="15.75" spans="1:12">
      <c r="A167" s="389"/>
      <c r="B167" s="389"/>
      <c r="C167" s="390"/>
      <c r="D167" s="390"/>
      <c r="E167" s="390"/>
      <c r="F167" s="390"/>
      <c r="G167" s="390"/>
      <c r="H167" s="390"/>
      <c r="I167" s="390"/>
      <c r="J167" s="390"/>
      <c r="K167" s="390"/>
      <c r="L167" s="410"/>
    </row>
    <row r="168" spans="2:10">
      <c r="B168" s="357" t="s">
        <v>58</v>
      </c>
      <c r="I168" s="357" t="s">
        <v>81</v>
      </c>
      <c r="J168" s="172"/>
    </row>
    <row r="169" spans="2:10">
      <c r="B169" s="204" t="s">
        <v>60</v>
      </c>
      <c r="C169" s="204"/>
      <c r="D169" s="204"/>
      <c r="E169" s="204"/>
      <c r="F169" s="204"/>
      <c r="G169" s="204"/>
      <c r="H169" s="204"/>
      <c r="I169" s="204" t="s">
        <v>61</v>
      </c>
      <c r="J169" s="204"/>
    </row>
    <row r="170" spans="2:10">
      <c r="B170" s="204"/>
      <c r="C170" s="204"/>
      <c r="D170" s="204"/>
      <c r="E170" s="204"/>
      <c r="F170" s="204"/>
      <c r="G170" s="204"/>
      <c r="H170" s="204"/>
      <c r="I170" s="204"/>
      <c r="J170" s="204"/>
    </row>
    <row r="171" spans="2:10">
      <c r="B171" s="204"/>
      <c r="C171" s="204"/>
      <c r="D171" s="204"/>
      <c r="E171" s="204"/>
      <c r="F171" s="204"/>
      <c r="G171" s="204"/>
      <c r="H171" s="204"/>
      <c r="I171" s="204"/>
      <c r="J171" s="204"/>
    </row>
    <row r="172" spans="2:10">
      <c r="B172" s="204"/>
      <c r="C172" s="204"/>
      <c r="D172" s="204"/>
      <c r="E172" s="204"/>
      <c r="F172" s="204"/>
      <c r="G172" s="204"/>
      <c r="H172" s="204"/>
      <c r="I172" s="204"/>
      <c r="J172" s="204"/>
    </row>
    <row r="173" spans="2:12">
      <c r="B173" s="204" t="s">
        <v>62</v>
      </c>
      <c r="C173" s="204"/>
      <c r="D173" s="204"/>
      <c r="E173" s="204"/>
      <c r="F173" s="204"/>
      <c r="G173" s="204"/>
      <c r="H173" s="204"/>
      <c r="I173" s="204" t="s">
        <v>63</v>
      </c>
      <c r="J173" s="204"/>
      <c r="L173" s="357"/>
    </row>
    <row r="174" spans="2:12">
      <c r="B174" s="204" t="s">
        <v>64</v>
      </c>
      <c r="C174" s="204"/>
      <c r="D174" s="204"/>
      <c r="E174" s="204"/>
      <c r="F174" s="204"/>
      <c r="G174" s="204"/>
      <c r="H174" s="204"/>
      <c r="I174" s="204" t="s">
        <v>65</v>
      </c>
      <c r="J174" s="204"/>
      <c r="L174" s="357"/>
    </row>
    <row r="175" s="360" customFormat="1" customHeight="1" spans="1:104">
      <c r="A175" s="173" t="s">
        <v>392</v>
      </c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357"/>
      <c r="AQ175" s="357"/>
      <c r="AR175" s="357"/>
      <c r="AS175" s="357"/>
      <c r="AT175" s="357"/>
      <c r="AU175" s="357"/>
      <c r="AV175" s="357"/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  <c r="BR175" s="357"/>
      <c r="BS175" s="357"/>
      <c r="BT175" s="357"/>
      <c r="BU175" s="357"/>
      <c r="BV175" s="357"/>
      <c r="BW175" s="357"/>
      <c r="BX175" s="357"/>
      <c r="BY175" s="357"/>
      <c r="BZ175" s="357"/>
      <c r="CA175" s="357"/>
      <c r="CB175" s="357"/>
      <c r="CC175" s="357"/>
      <c r="CD175" s="357"/>
      <c r="CE175" s="357"/>
      <c r="CF175" s="357"/>
      <c r="CG175" s="357"/>
      <c r="CH175" s="357"/>
      <c r="CI175" s="357"/>
      <c r="CJ175" s="357"/>
      <c r="CK175" s="357"/>
      <c r="CL175" s="357"/>
      <c r="CM175" s="357"/>
      <c r="CN175" s="357"/>
      <c r="CO175" s="357"/>
      <c r="CP175" s="357"/>
      <c r="CQ175" s="357"/>
      <c r="CR175" s="357"/>
      <c r="CS175" s="357"/>
      <c r="CT175" s="357"/>
      <c r="CU175" s="357"/>
      <c r="CV175" s="357"/>
      <c r="CW175" s="357"/>
      <c r="CX175" s="357"/>
      <c r="CY175" s="357"/>
      <c r="CZ175" s="357"/>
    </row>
    <row r="176" s="360" customFormat="1" customHeight="1" spans="1:15">
      <c r="A176" s="173" t="str">
        <f>A142</f>
        <v>PENGADILAN AGAMA SEWILAYAH PENGADILAN TINGGI AGAMA PADANG</v>
      </c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N176" s="357"/>
      <c r="O176" s="357"/>
    </row>
    <row r="177" s="360" customFormat="1" ht="15.75" spans="1:12">
      <c r="A177" s="173" t="str">
        <f>RK9!A180:J180</f>
        <v>BULAN JUNI TAHUN 2023</v>
      </c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</row>
    <row r="178" ht="16.5" customHeight="1" spans="1:104">
      <c r="A178" s="362"/>
      <c r="B178" s="362"/>
      <c r="C178" s="362"/>
      <c r="D178" s="362"/>
      <c r="E178" s="362"/>
      <c r="F178" s="362"/>
      <c r="G178" s="362"/>
      <c r="H178" s="362"/>
      <c r="J178" s="399"/>
      <c r="K178" s="399"/>
      <c r="L178" s="175" t="s">
        <v>393</v>
      </c>
      <c r="M178" s="360"/>
      <c r="N178" s="360"/>
      <c r="O178" s="360"/>
      <c r="P178" s="360"/>
      <c r="Q178" s="360"/>
      <c r="R178" s="360"/>
      <c r="S178" s="360"/>
      <c r="T178" s="360"/>
      <c r="U178" s="360"/>
      <c r="V178" s="360"/>
      <c r="W178" s="360"/>
      <c r="X178" s="360"/>
      <c r="Y178" s="360"/>
      <c r="Z178" s="360"/>
      <c r="AA178" s="360"/>
      <c r="AB178" s="360"/>
      <c r="AC178" s="360"/>
      <c r="AD178" s="360"/>
      <c r="AE178" s="360"/>
      <c r="AF178" s="360"/>
      <c r="AG178" s="360"/>
      <c r="AH178" s="360"/>
      <c r="AI178" s="360"/>
      <c r="AJ178" s="360"/>
      <c r="AK178" s="360"/>
      <c r="AL178" s="360"/>
      <c r="AM178" s="360"/>
      <c r="AN178" s="360"/>
      <c r="AO178" s="360"/>
      <c r="AP178" s="360"/>
      <c r="AQ178" s="360"/>
      <c r="AR178" s="360"/>
      <c r="AS178" s="360"/>
      <c r="AT178" s="360"/>
      <c r="AU178" s="360"/>
      <c r="AV178" s="360"/>
      <c r="AW178" s="360"/>
      <c r="AX178" s="360"/>
      <c r="AY178" s="360"/>
      <c r="AZ178" s="360"/>
      <c r="BA178" s="360"/>
      <c r="BB178" s="360"/>
      <c r="BC178" s="360"/>
      <c r="BD178" s="360"/>
      <c r="BE178" s="360"/>
      <c r="BF178" s="360"/>
      <c r="BG178" s="360"/>
      <c r="BH178" s="360"/>
      <c r="BI178" s="360"/>
      <c r="BJ178" s="360"/>
      <c r="BK178" s="360"/>
      <c r="BL178" s="360"/>
      <c r="BM178" s="360"/>
      <c r="BN178" s="360"/>
      <c r="BO178" s="360"/>
      <c r="BP178" s="360"/>
      <c r="BQ178" s="360"/>
      <c r="BR178" s="360"/>
      <c r="BS178" s="360"/>
      <c r="BT178" s="360"/>
      <c r="BU178" s="360"/>
      <c r="BV178" s="360"/>
      <c r="BW178" s="360"/>
      <c r="BX178" s="360"/>
      <c r="BY178" s="360"/>
      <c r="BZ178" s="360"/>
      <c r="CA178" s="360"/>
      <c r="CB178" s="360"/>
      <c r="CC178" s="360"/>
      <c r="CD178" s="360"/>
      <c r="CE178" s="360"/>
      <c r="CF178" s="360"/>
      <c r="CG178" s="360"/>
      <c r="CH178" s="360"/>
      <c r="CI178" s="360"/>
      <c r="CJ178" s="360"/>
      <c r="CK178" s="360"/>
      <c r="CL178" s="360"/>
      <c r="CM178" s="360"/>
      <c r="CN178" s="360"/>
      <c r="CO178" s="360"/>
      <c r="CP178" s="360"/>
      <c r="CQ178" s="360"/>
      <c r="CR178" s="360"/>
      <c r="CS178" s="360"/>
      <c r="CT178" s="360"/>
      <c r="CU178" s="360"/>
      <c r="CV178" s="360"/>
      <c r="CW178" s="360"/>
      <c r="CX178" s="360"/>
      <c r="CY178" s="360"/>
      <c r="CZ178" s="360"/>
    </row>
    <row r="179" ht="18.75" customHeight="1" spans="1:15">
      <c r="A179" s="420" t="s">
        <v>181</v>
      </c>
      <c r="B179" s="421" t="s">
        <v>379</v>
      </c>
      <c r="C179" s="421" t="s">
        <v>394</v>
      </c>
      <c r="D179" s="421" t="s">
        <v>395</v>
      </c>
      <c r="E179" s="421" t="s">
        <v>396</v>
      </c>
      <c r="F179" s="421" t="s">
        <v>397</v>
      </c>
      <c r="G179" s="365" t="s">
        <v>398</v>
      </c>
      <c r="H179" s="366"/>
      <c r="I179" s="366"/>
      <c r="J179" s="400"/>
      <c r="K179" s="421" t="s">
        <v>399</v>
      </c>
      <c r="L179" s="431" t="s">
        <v>400</v>
      </c>
      <c r="N179" s="360"/>
      <c r="O179" s="360"/>
    </row>
    <row r="180" customHeight="1" spans="1:12">
      <c r="A180" s="371"/>
      <c r="B180" s="372"/>
      <c r="C180" s="372"/>
      <c r="D180" s="372"/>
      <c r="E180" s="372"/>
      <c r="F180" s="372"/>
      <c r="G180" s="369" t="s">
        <v>402</v>
      </c>
      <c r="H180" s="369" t="s">
        <v>403</v>
      </c>
      <c r="I180" s="369"/>
      <c r="J180" s="369"/>
      <c r="K180" s="372"/>
      <c r="L180" s="404"/>
    </row>
    <row r="181" ht="43.5" customHeight="1" spans="1:12">
      <c r="A181" s="374"/>
      <c r="B181" s="375"/>
      <c r="C181" s="375"/>
      <c r="D181" s="375"/>
      <c r="E181" s="375"/>
      <c r="F181" s="375"/>
      <c r="G181" s="369"/>
      <c r="H181" s="369" t="s">
        <v>420</v>
      </c>
      <c r="I181" s="369" t="s">
        <v>423</v>
      </c>
      <c r="J181" s="426" t="s">
        <v>424</v>
      </c>
      <c r="K181" s="375"/>
      <c r="L181" s="405"/>
    </row>
    <row r="182" ht="16.5" customHeight="1" spans="1:12">
      <c r="A182" s="374">
        <v>1</v>
      </c>
      <c r="B182" s="375">
        <v>2</v>
      </c>
      <c r="C182" s="375">
        <v>3</v>
      </c>
      <c r="D182" s="375">
        <v>4</v>
      </c>
      <c r="E182" s="375">
        <v>5</v>
      </c>
      <c r="F182" s="375">
        <v>6</v>
      </c>
      <c r="G182" s="375">
        <v>7</v>
      </c>
      <c r="H182" s="375">
        <v>8</v>
      </c>
      <c r="I182" s="375">
        <v>9</v>
      </c>
      <c r="J182" s="375">
        <v>10</v>
      </c>
      <c r="K182" s="375">
        <v>11</v>
      </c>
      <c r="L182" s="405">
        <v>12</v>
      </c>
    </row>
    <row r="183" ht="16.5" customHeight="1" spans="1:12">
      <c r="A183" s="376">
        <v>1</v>
      </c>
      <c r="B183" s="377" t="s">
        <v>310</v>
      </c>
      <c r="C183" s="378">
        <f>L148</f>
        <v>13</v>
      </c>
      <c r="D183" s="379">
        <v>154</v>
      </c>
      <c r="E183" s="378">
        <v>119</v>
      </c>
      <c r="F183" s="379">
        <v>35</v>
      </c>
      <c r="G183" s="379">
        <v>13</v>
      </c>
      <c r="H183" s="379">
        <v>1</v>
      </c>
      <c r="I183" s="379">
        <v>1</v>
      </c>
      <c r="J183" s="379">
        <v>8</v>
      </c>
      <c r="K183" s="378">
        <v>12</v>
      </c>
      <c r="L183" s="430">
        <v>12</v>
      </c>
    </row>
    <row r="184" ht="16.5" customHeight="1" spans="1:12">
      <c r="A184" s="376">
        <v>2</v>
      </c>
      <c r="B184" s="377" t="s">
        <v>311</v>
      </c>
      <c r="C184" s="378">
        <f t="shared" ref="C184:C200" si="10">L149</f>
        <v>6</v>
      </c>
      <c r="D184" s="379">
        <v>88</v>
      </c>
      <c r="E184" s="378">
        <v>68</v>
      </c>
      <c r="F184" s="379">
        <v>20</v>
      </c>
      <c r="G184" s="379">
        <v>10</v>
      </c>
      <c r="H184" s="379">
        <v>0</v>
      </c>
      <c r="I184" s="379">
        <v>0</v>
      </c>
      <c r="J184" s="379">
        <v>7</v>
      </c>
      <c r="K184" s="378">
        <v>3</v>
      </c>
      <c r="L184" s="430">
        <v>3</v>
      </c>
    </row>
    <row r="185" ht="16.5" customHeight="1" spans="1:12">
      <c r="A185" s="376">
        <v>3</v>
      </c>
      <c r="B185" s="377" t="s">
        <v>312</v>
      </c>
      <c r="C185" s="378">
        <f t="shared" si="10"/>
        <v>4</v>
      </c>
      <c r="D185" s="379">
        <v>30</v>
      </c>
      <c r="E185" s="378">
        <v>17</v>
      </c>
      <c r="F185" s="379">
        <v>13</v>
      </c>
      <c r="G185" s="379">
        <v>3</v>
      </c>
      <c r="H185" s="379">
        <v>0</v>
      </c>
      <c r="I185" s="379">
        <v>1</v>
      </c>
      <c r="J185" s="379">
        <v>3</v>
      </c>
      <c r="K185" s="378">
        <v>6</v>
      </c>
      <c r="L185" s="430">
        <v>6</v>
      </c>
    </row>
    <row r="186" ht="16.5" customHeight="1" spans="1:12">
      <c r="A186" s="376">
        <v>4</v>
      </c>
      <c r="B186" s="377" t="s">
        <v>313</v>
      </c>
      <c r="C186" s="378">
        <f t="shared" si="10"/>
        <v>7</v>
      </c>
      <c r="D186" s="379">
        <v>49</v>
      </c>
      <c r="E186" s="378">
        <v>39</v>
      </c>
      <c r="F186" s="379">
        <v>17</v>
      </c>
      <c r="G186" s="379">
        <v>0</v>
      </c>
      <c r="H186" s="379">
        <v>0</v>
      </c>
      <c r="I186" s="379">
        <v>2</v>
      </c>
      <c r="J186" s="379">
        <v>15</v>
      </c>
      <c r="K186" s="378">
        <v>0</v>
      </c>
      <c r="L186" s="430">
        <v>0</v>
      </c>
    </row>
    <row r="187" ht="16.5" customHeight="1" spans="1:12">
      <c r="A187" s="376">
        <v>5</v>
      </c>
      <c r="B187" s="377" t="s">
        <v>314</v>
      </c>
      <c r="C187" s="378">
        <f t="shared" si="10"/>
        <v>7</v>
      </c>
      <c r="D187" s="379">
        <v>24</v>
      </c>
      <c r="E187" s="378">
        <v>11</v>
      </c>
      <c r="F187" s="379">
        <v>13</v>
      </c>
      <c r="G187" s="379">
        <v>5</v>
      </c>
      <c r="H187" s="379">
        <v>0</v>
      </c>
      <c r="I187" s="379">
        <v>1</v>
      </c>
      <c r="J187" s="379">
        <v>2</v>
      </c>
      <c r="K187" s="378">
        <v>5</v>
      </c>
      <c r="L187" s="430">
        <v>5</v>
      </c>
    </row>
    <row r="188" ht="16.5" customHeight="1" spans="1:12">
      <c r="A188" s="376">
        <v>6</v>
      </c>
      <c r="B188" s="377" t="s">
        <v>315</v>
      </c>
      <c r="C188" s="378">
        <f t="shared" si="10"/>
        <v>1</v>
      </c>
      <c r="D188" s="379">
        <v>22</v>
      </c>
      <c r="E188" s="378">
        <v>21</v>
      </c>
      <c r="F188" s="379">
        <v>1</v>
      </c>
      <c r="G188" s="379">
        <v>1</v>
      </c>
      <c r="H188" s="379">
        <v>0</v>
      </c>
      <c r="I188" s="379">
        <v>0</v>
      </c>
      <c r="J188" s="379">
        <v>0</v>
      </c>
      <c r="K188" s="378">
        <v>0</v>
      </c>
      <c r="L188" s="430">
        <v>0</v>
      </c>
    </row>
    <row r="189" ht="16.5" customHeight="1" spans="1:12">
      <c r="A189" s="376">
        <v>7</v>
      </c>
      <c r="B189" s="377" t="s">
        <v>316</v>
      </c>
      <c r="C189" s="378">
        <f t="shared" si="10"/>
        <v>0</v>
      </c>
      <c r="D189" s="379">
        <v>25</v>
      </c>
      <c r="E189" s="378">
        <v>20</v>
      </c>
      <c r="F189" s="379">
        <v>5</v>
      </c>
      <c r="G189" s="379">
        <v>0</v>
      </c>
      <c r="H189" s="379">
        <v>0</v>
      </c>
      <c r="I189" s="379">
        <v>0</v>
      </c>
      <c r="J189" s="379">
        <v>5</v>
      </c>
      <c r="K189" s="378">
        <v>0</v>
      </c>
      <c r="L189" s="430">
        <v>0</v>
      </c>
    </row>
    <row r="190" ht="16.5" customHeight="1" spans="1:12">
      <c r="A190" s="376">
        <v>8</v>
      </c>
      <c r="B190" s="377" t="s">
        <v>317</v>
      </c>
      <c r="C190" s="378">
        <f t="shared" si="10"/>
        <v>1</v>
      </c>
      <c r="D190" s="379">
        <v>48</v>
      </c>
      <c r="E190" s="378">
        <v>42</v>
      </c>
      <c r="F190" s="379">
        <v>7</v>
      </c>
      <c r="G190" s="379">
        <v>1</v>
      </c>
      <c r="H190" s="379">
        <v>0</v>
      </c>
      <c r="I190" s="379">
        <v>1</v>
      </c>
      <c r="J190" s="379">
        <v>3</v>
      </c>
      <c r="K190" s="378">
        <v>2</v>
      </c>
      <c r="L190" s="430">
        <v>2</v>
      </c>
    </row>
    <row r="191" ht="16.5" customHeight="1" spans="1:12">
      <c r="A191" s="376">
        <v>9</v>
      </c>
      <c r="B191" s="377" t="s">
        <v>318</v>
      </c>
      <c r="C191" s="378">
        <f t="shared" si="10"/>
        <v>2</v>
      </c>
      <c r="D191" s="379">
        <v>67</v>
      </c>
      <c r="E191" s="378">
        <v>61</v>
      </c>
      <c r="F191" s="379">
        <v>6</v>
      </c>
      <c r="G191" s="379">
        <v>1</v>
      </c>
      <c r="H191" s="379">
        <v>0</v>
      </c>
      <c r="I191" s="379">
        <v>0</v>
      </c>
      <c r="J191" s="379">
        <v>1</v>
      </c>
      <c r="K191" s="378">
        <v>4</v>
      </c>
      <c r="L191" s="430">
        <v>4</v>
      </c>
    </row>
    <row r="192" ht="16.5" customHeight="1" spans="1:12">
      <c r="A192" s="376">
        <v>10</v>
      </c>
      <c r="B192" s="377" t="s">
        <v>319</v>
      </c>
      <c r="C192" s="378">
        <f t="shared" si="10"/>
        <v>3</v>
      </c>
      <c r="D192" s="379">
        <v>44</v>
      </c>
      <c r="E192" s="378">
        <v>29</v>
      </c>
      <c r="F192" s="379">
        <v>15</v>
      </c>
      <c r="G192" s="379">
        <v>9</v>
      </c>
      <c r="H192" s="379">
        <v>0</v>
      </c>
      <c r="I192" s="379">
        <v>5</v>
      </c>
      <c r="J192" s="379">
        <v>0</v>
      </c>
      <c r="K192" s="378">
        <v>1</v>
      </c>
      <c r="L192" s="430">
        <v>1</v>
      </c>
    </row>
    <row r="193" ht="16.5" customHeight="1" spans="1:12">
      <c r="A193" s="376">
        <v>11</v>
      </c>
      <c r="B193" s="377" t="s">
        <v>320</v>
      </c>
      <c r="C193" s="378">
        <f t="shared" si="10"/>
        <v>3</v>
      </c>
      <c r="D193" s="379">
        <v>56</v>
      </c>
      <c r="E193" s="378">
        <v>47</v>
      </c>
      <c r="F193" s="379">
        <v>12</v>
      </c>
      <c r="G193" s="379">
        <v>2</v>
      </c>
      <c r="H193" s="379">
        <v>0</v>
      </c>
      <c r="I193" s="379">
        <v>1</v>
      </c>
      <c r="J193" s="379">
        <v>4</v>
      </c>
      <c r="K193" s="378">
        <v>5</v>
      </c>
      <c r="L193" s="430">
        <v>5</v>
      </c>
    </row>
    <row r="194" ht="16.5" customHeight="1" spans="1:12">
      <c r="A194" s="376">
        <v>12</v>
      </c>
      <c r="B194" s="377" t="s">
        <v>321</v>
      </c>
      <c r="C194" s="378">
        <f t="shared" si="10"/>
        <v>2</v>
      </c>
      <c r="D194" s="379">
        <v>12</v>
      </c>
      <c r="E194" s="378">
        <v>6</v>
      </c>
      <c r="F194" s="379">
        <v>6</v>
      </c>
      <c r="G194" s="379">
        <v>4</v>
      </c>
      <c r="H194" s="379">
        <v>0</v>
      </c>
      <c r="I194" s="379">
        <v>0</v>
      </c>
      <c r="J194" s="379">
        <v>2</v>
      </c>
      <c r="K194" s="378">
        <v>0</v>
      </c>
      <c r="L194" s="430">
        <v>0</v>
      </c>
    </row>
    <row r="195" ht="16.5" customHeight="1" spans="1:12">
      <c r="A195" s="376">
        <v>13</v>
      </c>
      <c r="B195" s="377" t="s">
        <v>322</v>
      </c>
      <c r="C195" s="378">
        <f t="shared" si="10"/>
        <v>0</v>
      </c>
      <c r="D195" s="379">
        <v>62</v>
      </c>
      <c r="E195" s="378">
        <v>50</v>
      </c>
      <c r="F195" s="379">
        <v>12</v>
      </c>
      <c r="G195" s="379">
        <v>10</v>
      </c>
      <c r="H195" s="379">
        <v>0</v>
      </c>
      <c r="I195" s="379">
        <v>0</v>
      </c>
      <c r="J195" s="379">
        <v>2</v>
      </c>
      <c r="K195" s="378">
        <v>0</v>
      </c>
      <c r="L195" s="430">
        <v>0</v>
      </c>
    </row>
    <row r="196" ht="16.5" customHeight="1" spans="1:12">
      <c r="A196" s="376">
        <v>14</v>
      </c>
      <c r="B196" s="416" t="s">
        <v>387</v>
      </c>
      <c r="C196" s="378">
        <f t="shared" si="10"/>
        <v>1</v>
      </c>
      <c r="D196" s="379">
        <v>34</v>
      </c>
      <c r="E196" s="378">
        <v>26</v>
      </c>
      <c r="F196" s="379">
        <v>9</v>
      </c>
      <c r="G196" s="379">
        <v>2</v>
      </c>
      <c r="H196" s="379">
        <v>0</v>
      </c>
      <c r="I196" s="379">
        <v>0</v>
      </c>
      <c r="J196" s="379">
        <v>4</v>
      </c>
      <c r="K196" s="378">
        <v>3</v>
      </c>
      <c r="L196" s="430">
        <v>3</v>
      </c>
    </row>
    <row r="197" ht="21" customHeight="1" spans="1:12">
      <c r="A197" s="376">
        <v>15</v>
      </c>
      <c r="B197" s="377" t="s">
        <v>324</v>
      </c>
      <c r="C197" s="378">
        <f t="shared" si="10"/>
        <v>2</v>
      </c>
      <c r="D197" s="379">
        <v>23</v>
      </c>
      <c r="E197" s="378">
        <v>14</v>
      </c>
      <c r="F197" s="379">
        <v>9</v>
      </c>
      <c r="G197" s="379">
        <v>5</v>
      </c>
      <c r="H197" s="379">
        <v>1</v>
      </c>
      <c r="I197" s="379">
        <v>0</v>
      </c>
      <c r="J197" s="379">
        <v>1</v>
      </c>
      <c r="K197" s="378">
        <v>2</v>
      </c>
      <c r="L197" s="430">
        <v>2</v>
      </c>
    </row>
    <row r="198" spans="1:12">
      <c r="A198" s="376">
        <v>16</v>
      </c>
      <c r="B198" s="377" t="s">
        <v>325</v>
      </c>
      <c r="C198" s="378">
        <f t="shared" si="10"/>
        <v>1</v>
      </c>
      <c r="D198" s="379">
        <v>14</v>
      </c>
      <c r="E198" s="378">
        <v>12</v>
      </c>
      <c r="F198" s="379">
        <v>2</v>
      </c>
      <c r="G198" s="379">
        <v>0</v>
      </c>
      <c r="H198" s="379">
        <v>0</v>
      </c>
      <c r="I198" s="379">
        <v>0</v>
      </c>
      <c r="J198" s="379">
        <v>1</v>
      </c>
      <c r="K198" s="378">
        <v>1</v>
      </c>
      <c r="L198" s="430">
        <v>1</v>
      </c>
    </row>
    <row r="199" spans="1:12">
      <c r="A199" s="381">
        <v>17</v>
      </c>
      <c r="B199" s="382" t="s">
        <v>326</v>
      </c>
      <c r="C199" s="378">
        <f t="shared" si="10"/>
        <v>6</v>
      </c>
      <c r="D199" s="417">
        <v>52</v>
      </c>
      <c r="E199" s="383">
        <v>42</v>
      </c>
      <c r="F199" s="417">
        <v>16</v>
      </c>
      <c r="G199" s="417">
        <v>1</v>
      </c>
      <c r="H199" s="417">
        <v>0</v>
      </c>
      <c r="I199" s="417">
        <v>1</v>
      </c>
      <c r="J199" s="417">
        <v>12</v>
      </c>
      <c r="K199" s="383">
        <v>2</v>
      </c>
      <c r="L199" s="434">
        <v>2</v>
      </c>
    </row>
    <row r="200" ht="15.75" spans="1:12">
      <c r="A200" s="384">
        <v>18</v>
      </c>
      <c r="B200" s="197" t="s">
        <v>327</v>
      </c>
      <c r="C200" s="378">
        <f t="shared" si="10"/>
        <v>1</v>
      </c>
      <c r="D200" s="418">
        <v>37</v>
      </c>
      <c r="E200" s="385">
        <v>35</v>
      </c>
      <c r="F200" s="418">
        <v>3</v>
      </c>
      <c r="G200" s="418">
        <v>2</v>
      </c>
      <c r="H200" s="418">
        <v>0</v>
      </c>
      <c r="I200" s="418">
        <v>0</v>
      </c>
      <c r="J200" s="418">
        <v>1</v>
      </c>
      <c r="K200" s="385">
        <v>0</v>
      </c>
      <c r="L200" s="435">
        <v>0</v>
      </c>
    </row>
    <row r="201" ht="16.5" spans="1:12">
      <c r="A201" s="386"/>
      <c r="B201" s="387" t="s">
        <v>57</v>
      </c>
      <c r="C201" s="388">
        <f>SUM(C183:C200)</f>
        <v>60</v>
      </c>
      <c r="D201" s="388">
        <f>SUM(D183:D200)</f>
        <v>841</v>
      </c>
      <c r="E201" s="388">
        <f t="shared" ref="E201:L201" si="11">SUM(E183:E200)</f>
        <v>659</v>
      </c>
      <c r="F201" s="388">
        <f t="shared" si="11"/>
        <v>201</v>
      </c>
      <c r="G201" s="388">
        <f t="shared" si="11"/>
        <v>69</v>
      </c>
      <c r="H201" s="388">
        <f t="shared" si="11"/>
        <v>2</v>
      </c>
      <c r="I201" s="388">
        <f t="shared" si="11"/>
        <v>13</v>
      </c>
      <c r="J201" s="388">
        <f t="shared" si="11"/>
        <v>71</v>
      </c>
      <c r="K201" s="388">
        <f t="shared" si="11"/>
        <v>46</v>
      </c>
      <c r="L201" s="388">
        <f t="shared" si="11"/>
        <v>46</v>
      </c>
    </row>
    <row r="202" ht="10" customHeight="1" spans="1:12">
      <c r="A202" s="389"/>
      <c r="B202" s="389"/>
      <c r="C202" s="390"/>
      <c r="D202" s="390"/>
      <c r="E202" s="390"/>
      <c r="F202" s="390"/>
      <c r="G202" s="390"/>
      <c r="H202" s="390"/>
      <c r="I202" s="390"/>
      <c r="J202" s="390"/>
      <c r="K202" s="390"/>
      <c r="L202" s="410"/>
    </row>
    <row r="203" ht="9" customHeight="1" spans="1:12">
      <c r="A203" s="389"/>
      <c r="B203" s="389"/>
      <c r="C203" s="390"/>
      <c r="D203" s="390"/>
      <c r="E203" s="390"/>
      <c r="F203" s="390"/>
      <c r="G203" s="390"/>
      <c r="H203" s="390"/>
      <c r="I203" s="390"/>
      <c r="J203" s="390"/>
      <c r="K203" s="390"/>
      <c r="L203" s="410"/>
    </row>
    <row r="204" spans="2:10">
      <c r="B204" s="357" t="s">
        <v>58</v>
      </c>
      <c r="I204" s="172" t="s">
        <v>83</v>
      </c>
      <c r="J204" s="172"/>
    </row>
    <row r="205" spans="2:10">
      <c r="B205" s="204" t="s">
        <v>60</v>
      </c>
      <c r="C205" s="204"/>
      <c r="D205" s="204"/>
      <c r="E205" s="204"/>
      <c r="F205" s="204"/>
      <c r="G205" s="204"/>
      <c r="H205" s="204"/>
      <c r="I205" s="204" t="s">
        <v>61</v>
      </c>
      <c r="J205" s="204"/>
    </row>
    <row r="206" spans="2:10">
      <c r="B206" s="204"/>
      <c r="C206" s="204"/>
      <c r="D206" s="204"/>
      <c r="E206" s="204"/>
      <c r="F206" s="204"/>
      <c r="G206" s="204"/>
      <c r="H206" s="204"/>
      <c r="I206" s="204"/>
      <c r="J206" s="204"/>
    </row>
    <row r="207" spans="2:10">
      <c r="B207" s="204"/>
      <c r="C207" s="204"/>
      <c r="D207" s="204"/>
      <c r="E207" s="204"/>
      <c r="F207" s="204"/>
      <c r="G207" s="204"/>
      <c r="H207" s="204"/>
      <c r="I207" s="204"/>
      <c r="J207" s="204"/>
    </row>
    <row r="208" spans="2:10">
      <c r="B208" s="204"/>
      <c r="C208" s="204"/>
      <c r="D208" s="204"/>
      <c r="E208" s="204"/>
      <c r="F208" s="204"/>
      <c r="G208" s="204"/>
      <c r="H208" s="204"/>
      <c r="I208" s="204"/>
      <c r="J208" s="204"/>
    </row>
    <row r="209" spans="2:12">
      <c r="B209" s="204" t="s">
        <v>62</v>
      </c>
      <c r="C209" s="204"/>
      <c r="D209" s="204"/>
      <c r="E209" s="204"/>
      <c r="F209" s="204"/>
      <c r="G209" s="204"/>
      <c r="H209" s="204"/>
      <c r="I209" s="204" t="s">
        <v>63</v>
      </c>
      <c r="J209" s="204"/>
      <c r="L209" s="357"/>
    </row>
    <row r="210" spans="2:12">
      <c r="B210" s="204" t="s">
        <v>64</v>
      </c>
      <c r="C210" s="204"/>
      <c r="D210" s="204"/>
      <c r="E210" s="204"/>
      <c r="F210" s="204"/>
      <c r="G210" s="204"/>
      <c r="H210" s="204"/>
      <c r="I210" s="204" t="s">
        <v>65</v>
      </c>
      <c r="J210" s="204"/>
      <c r="L210" s="357"/>
    </row>
    <row r="211" s="360" customFormat="1" customHeight="1" spans="1:104">
      <c r="A211" s="173" t="s">
        <v>392</v>
      </c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57"/>
      <c r="AI211" s="357"/>
      <c r="AJ211" s="357"/>
      <c r="AK211" s="357"/>
      <c r="AL211" s="357"/>
      <c r="AM211" s="357"/>
      <c r="AN211" s="357"/>
      <c r="AO211" s="357"/>
      <c r="AP211" s="357"/>
      <c r="AQ211" s="357"/>
      <c r="AR211" s="357"/>
      <c r="AS211" s="357"/>
      <c r="AT211" s="357"/>
      <c r="AU211" s="357"/>
      <c r="AV211" s="357"/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  <c r="BR211" s="357"/>
      <c r="BS211" s="357"/>
      <c r="BT211" s="357"/>
      <c r="BU211" s="357"/>
      <c r="BV211" s="357"/>
      <c r="BW211" s="357"/>
      <c r="BX211" s="357"/>
      <c r="BY211" s="357"/>
      <c r="BZ211" s="357"/>
      <c r="CA211" s="357"/>
      <c r="CB211" s="357"/>
      <c r="CC211" s="357"/>
      <c r="CD211" s="357"/>
      <c r="CE211" s="357"/>
      <c r="CF211" s="357"/>
      <c r="CG211" s="357"/>
      <c r="CH211" s="357"/>
      <c r="CI211" s="357"/>
      <c r="CJ211" s="357"/>
      <c r="CK211" s="357"/>
      <c r="CL211" s="357"/>
      <c r="CM211" s="357"/>
      <c r="CN211" s="357"/>
      <c r="CO211" s="357"/>
      <c r="CP211" s="357"/>
      <c r="CQ211" s="357"/>
      <c r="CR211" s="357"/>
      <c r="CS211" s="357"/>
      <c r="CT211" s="357"/>
      <c r="CU211" s="357"/>
      <c r="CV211" s="357"/>
      <c r="CW211" s="357"/>
      <c r="CX211" s="357"/>
      <c r="CY211" s="357"/>
      <c r="CZ211" s="357"/>
    </row>
    <row r="212" s="360" customFormat="1" ht="45.75" customHeight="1" spans="1:15">
      <c r="A212" s="173" t="str">
        <f>A176</f>
        <v>PENGADILAN AGAMA SEWILAYAH PENGADILAN TINGGI AGAMA PADANG</v>
      </c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N212" s="357"/>
      <c r="O212" s="357"/>
    </row>
    <row r="213" s="360" customFormat="1" ht="15.75" spans="1:12">
      <c r="A213" s="173" t="s">
        <v>425</v>
      </c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</row>
    <row r="214" ht="16.5" customHeight="1" spans="1:104">
      <c r="A214" s="362"/>
      <c r="B214" s="362"/>
      <c r="C214" s="362"/>
      <c r="D214" s="362"/>
      <c r="E214" s="362"/>
      <c r="F214" s="362"/>
      <c r="G214" s="362"/>
      <c r="H214" s="362"/>
      <c r="J214" s="399"/>
      <c r="K214" s="399"/>
      <c r="L214" s="175" t="s">
        <v>393</v>
      </c>
      <c r="M214" s="360"/>
      <c r="N214" s="360"/>
      <c r="O214" s="360"/>
      <c r="P214" s="360"/>
      <c r="Q214" s="360"/>
      <c r="R214" s="360"/>
      <c r="S214" s="360"/>
      <c r="T214" s="360"/>
      <c r="U214" s="360"/>
      <c r="V214" s="360"/>
      <c r="W214" s="360"/>
      <c r="X214" s="360"/>
      <c r="Y214" s="360"/>
      <c r="Z214" s="360"/>
      <c r="AA214" s="360"/>
      <c r="AB214" s="360"/>
      <c r="AC214" s="360"/>
      <c r="AD214" s="360"/>
      <c r="AE214" s="360"/>
      <c r="AF214" s="360"/>
      <c r="AG214" s="360"/>
      <c r="AH214" s="360"/>
      <c r="AI214" s="360"/>
      <c r="AJ214" s="360"/>
      <c r="AK214" s="360"/>
      <c r="AL214" s="360"/>
      <c r="AM214" s="360"/>
      <c r="AN214" s="360"/>
      <c r="AO214" s="360"/>
      <c r="AP214" s="360"/>
      <c r="AQ214" s="360"/>
      <c r="AR214" s="360"/>
      <c r="AS214" s="360"/>
      <c r="AT214" s="360"/>
      <c r="AU214" s="360"/>
      <c r="AV214" s="360"/>
      <c r="AW214" s="360"/>
      <c r="AX214" s="360"/>
      <c r="AY214" s="360"/>
      <c r="AZ214" s="360"/>
      <c r="BA214" s="360"/>
      <c r="BB214" s="360"/>
      <c r="BC214" s="360"/>
      <c r="BD214" s="360"/>
      <c r="BE214" s="360"/>
      <c r="BF214" s="360"/>
      <c r="BG214" s="360"/>
      <c r="BH214" s="360"/>
      <c r="BI214" s="360"/>
      <c r="BJ214" s="360"/>
      <c r="BK214" s="360"/>
      <c r="BL214" s="360"/>
      <c r="BM214" s="360"/>
      <c r="BN214" s="360"/>
      <c r="BO214" s="360"/>
      <c r="BP214" s="360"/>
      <c r="BQ214" s="360"/>
      <c r="BR214" s="360"/>
      <c r="BS214" s="360"/>
      <c r="BT214" s="360"/>
      <c r="BU214" s="360"/>
      <c r="BV214" s="360"/>
      <c r="BW214" s="360"/>
      <c r="BX214" s="360"/>
      <c r="BY214" s="360"/>
      <c r="BZ214" s="360"/>
      <c r="CA214" s="360"/>
      <c r="CB214" s="360"/>
      <c r="CC214" s="360"/>
      <c r="CD214" s="360"/>
      <c r="CE214" s="360"/>
      <c r="CF214" s="360"/>
      <c r="CG214" s="360"/>
      <c r="CH214" s="360"/>
      <c r="CI214" s="360"/>
      <c r="CJ214" s="360"/>
      <c r="CK214" s="360"/>
      <c r="CL214" s="360"/>
      <c r="CM214" s="360"/>
      <c r="CN214" s="360"/>
      <c r="CO214" s="360"/>
      <c r="CP214" s="360"/>
      <c r="CQ214" s="360"/>
      <c r="CR214" s="360"/>
      <c r="CS214" s="360"/>
      <c r="CT214" s="360"/>
      <c r="CU214" s="360"/>
      <c r="CV214" s="360"/>
      <c r="CW214" s="360"/>
      <c r="CX214" s="360"/>
      <c r="CY214" s="360"/>
      <c r="CZ214" s="360"/>
    </row>
    <row r="215" ht="16.5" customHeight="1" spans="1:15">
      <c r="A215" s="375" t="s">
        <v>181</v>
      </c>
      <c r="B215" s="375" t="s">
        <v>379</v>
      </c>
      <c r="C215" s="375" t="s">
        <v>394</v>
      </c>
      <c r="D215" s="375" t="s">
        <v>395</v>
      </c>
      <c r="E215" s="375" t="s">
        <v>396</v>
      </c>
      <c r="F215" s="375" t="s">
        <v>397</v>
      </c>
      <c r="G215" s="369" t="s">
        <v>398</v>
      </c>
      <c r="H215" s="369"/>
      <c r="I215" s="369"/>
      <c r="J215" s="375" t="s">
        <v>399</v>
      </c>
      <c r="K215" s="375" t="s">
        <v>400</v>
      </c>
      <c r="L215" s="375" t="s">
        <v>401</v>
      </c>
      <c r="M215" s="436"/>
      <c r="N215" s="360"/>
      <c r="O215" s="360"/>
    </row>
    <row r="216" ht="16.5" customHeight="1" spans="1:13">
      <c r="A216" s="375"/>
      <c r="B216" s="375"/>
      <c r="C216" s="375"/>
      <c r="D216" s="375"/>
      <c r="E216" s="375"/>
      <c r="F216" s="375"/>
      <c r="G216" s="369" t="s">
        <v>402</v>
      </c>
      <c r="H216" s="369" t="s">
        <v>403</v>
      </c>
      <c r="I216" s="369" t="s">
        <v>426</v>
      </c>
      <c r="J216" s="375"/>
      <c r="K216" s="375"/>
      <c r="L216" s="375"/>
      <c r="M216" s="436">
        <f t="shared" ref="M216:M231" si="12">(C219+F219)-(G219+H219+I219)</f>
        <v>34</v>
      </c>
    </row>
    <row r="217" ht="16.5" customHeight="1" spans="1:13">
      <c r="A217" s="375">
        <v>1</v>
      </c>
      <c r="B217" s="375">
        <v>2</v>
      </c>
      <c r="C217" s="375">
        <v>3</v>
      </c>
      <c r="D217" s="375">
        <v>4</v>
      </c>
      <c r="E217" s="375">
        <v>5</v>
      </c>
      <c r="F217" s="375">
        <v>6</v>
      </c>
      <c r="G217" s="375">
        <v>7</v>
      </c>
      <c r="H217" s="375">
        <v>8</v>
      </c>
      <c r="I217" s="375">
        <v>9</v>
      </c>
      <c r="J217" s="375">
        <v>10</v>
      </c>
      <c r="K217" s="375">
        <v>11</v>
      </c>
      <c r="L217" s="375">
        <v>12</v>
      </c>
      <c r="M217" s="436">
        <f t="shared" si="12"/>
        <v>34</v>
      </c>
    </row>
    <row r="218" ht="16.5" customHeight="1" spans="1:13">
      <c r="A218" s="377">
        <v>1</v>
      </c>
      <c r="B218" s="377" t="s">
        <v>310</v>
      </c>
      <c r="C218" s="378">
        <f t="shared" ref="C218:C235" si="13">K183</f>
        <v>12</v>
      </c>
      <c r="D218" s="378">
        <f t="shared" ref="D218:G235" si="14">D9+D45+D80+D114++D148+D183</f>
        <v>819</v>
      </c>
      <c r="E218" s="378">
        <f t="shared" si="14"/>
        <v>640</v>
      </c>
      <c r="F218" s="378">
        <f t="shared" si="14"/>
        <v>179</v>
      </c>
      <c r="G218" s="378">
        <f t="shared" si="14"/>
        <v>76</v>
      </c>
      <c r="H218" s="378">
        <f t="shared" ref="H218:I235" si="15">I9+H45+H80+H114++H148+H183</f>
        <v>7</v>
      </c>
      <c r="I218" s="378">
        <f t="shared" si="15"/>
        <v>14</v>
      </c>
      <c r="J218" s="378">
        <v>0</v>
      </c>
      <c r="K218" s="437">
        <v>0</v>
      </c>
      <c r="L218" s="438" t="s">
        <v>427</v>
      </c>
      <c r="M218" s="436">
        <f t="shared" si="12"/>
        <v>48</v>
      </c>
    </row>
    <row r="219" ht="16.5" customHeight="1" spans="1:13">
      <c r="A219" s="377">
        <v>2</v>
      </c>
      <c r="B219" s="377" t="s">
        <v>311</v>
      </c>
      <c r="C219" s="378">
        <f t="shared" si="13"/>
        <v>3</v>
      </c>
      <c r="D219" s="378">
        <f t="shared" si="14"/>
        <v>524</v>
      </c>
      <c r="E219" s="378">
        <f t="shared" si="14"/>
        <v>464</v>
      </c>
      <c r="F219" s="378">
        <f t="shared" si="14"/>
        <v>60</v>
      </c>
      <c r="G219" s="378">
        <f t="shared" si="14"/>
        <v>25</v>
      </c>
      <c r="H219" s="378">
        <f t="shared" si="15"/>
        <v>0</v>
      </c>
      <c r="I219" s="378">
        <f t="shared" si="15"/>
        <v>4</v>
      </c>
      <c r="J219" s="378">
        <v>0</v>
      </c>
      <c r="K219" s="437">
        <v>0</v>
      </c>
      <c r="L219" s="439">
        <v>0</v>
      </c>
      <c r="M219" s="436">
        <f t="shared" si="12"/>
        <v>46</v>
      </c>
    </row>
    <row r="220" ht="16.5" customHeight="1" spans="1:13">
      <c r="A220" s="377">
        <v>3</v>
      </c>
      <c r="B220" s="377" t="s">
        <v>312</v>
      </c>
      <c r="C220" s="378">
        <f t="shared" si="13"/>
        <v>6</v>
      </c>
      <c r="D220" s="378">
        <f t="shared" si="14"/>
        <v>182</v>
      </c>
      <c r="E220" s="378">
        <f t="shared" si="14"/>
        <v>144</v>
      </c>
      <c r="F220" s="378">
        <f t="shared" si="14"/>
        <v>38</v>
      </c>
      <c r="G220" s="378">
        <f t="shared" si="14"/>
        <v>4</v>
      </c>
      <c r="H220" s="378">
        <f t="shared" si="15"/>
        <v>1</v>
      </c>
      <c r="I220" s="378">
        <f t="shared" si="15"/>
        <v>5</v>
      </c>
      <c r="J220" s="378">
        <v>0</v>
      </c>
      <c r="K220" s="437">
        <v>0</v>
      </c>
      <c r="L220" s="439">
        <v>0</v>
      </c>
      <c r="M220" s="436">
        <f t="shared" si="12"/>
        <v>6</v>
      </c>
    </row>
    <row r="221" ht="16.5" customHeight="1" spans="1:13">
      <c r="A221" s="377">
        <v>4</v>
      </c>
      <c r="B221" s="377" t="s">
        <v>313</v>
      </c>
      <c r="C221" s="378">
        <f t="shared" si="13"/>
        <v>0</v>
      </c>
      <c r="D221" s="378">
        <f t="shared" si="14"/>
        <v>300</v>
      </c>
      <c r="E221" s="378">
        <f t="shared" si="14"/>
        <v>251</v>
      </c>
      <c r="F221" s="378">
        <f t="shared" si="14"/>
        <v>67</v>
      </c>
      <c r="G221" s="378">
        <f t="shared" si="14"/>
        <v>1</v>
      </c>
      <c r="H221" s="378">
        <f t="shared" si="15"/>
        <v>12</v>
      </c>
      <c r="I221" s="378">
        <f t="shared" si="15"/>
        <v>6</v>
      </c>
      <c r="J221" s="378">
        <v>3</v>
      </c>
      <c r="K221" s="437">
        <v>3</v>
      </c>
      <c r="L221" s="439">
        <v>0</v>
      </c>
      <c r="M221" s="436">
        <f t="shared" si="12"/>
        <v>18</v>
      </c>
    </row>
    <row r="222" ht="16.5" customHeight="1" spans="1:13">
      <c r="A222" s="377">
        <v>5</v>
      </c>
      <c r="B222" s="377" t="s">
        <v>314</v>
      </c>
      <c r="C222" s="378">
        <f t="shared" si="13"/>
        <v>5</v>
      </c>
      <c r="D222" s="378">
        <f t="shared" si="14"/>
        <v>174</v>
      </c>
      <c r="E222" s="378">
        <f t="shared" si="14"/>
        <v>113</v>
      </c>
      <c r="F222" s="378">
        <f t="shared" si="14"/>
        <v>66</v>
      </c>
      <c r="G222" s="378">
        <f t="shared" si="14"/>
        <v>15</v>
      </c>
      <c r="H222" s="378">
        <f t="shared" si="15"/>
        <v>0</v>
      </c>
      <c r="I222" s="378">
        <f t="shared" si="15"/>
        <v>10</v>
      </c>
      <c r="J222" s="378">
        <v>0</v>
      </c>
      <c r="K222" s="437">
        <v>0</v>
      </c>
      <c r="L222" s="439">
        <v>0</v>
      </c>
      <c r="M222" s="436">
        <f t="shared" si="12"/>
        <v>27</v>
      </c>
    </row>
    <row r="223" ht="16.5" customHeight="1" spans="1:13">
      <c r="A223" s="377">
        <v>6</v>
      </c>
      <c r="B223" s="377" t="s">
        <v>315</v>
      </c>
      <c r="C223" s="378">
        <f t="shared" si="13"/>
        <v>0</v>
      </c>
      <c r="D223" s="378">
        <f t="shared" si="14"/>
        <v>135</v>
      </c>
      <c r="E223" s="378">
        <f t="shared" si="14"/>
        <v>124</v>
      </c>
      <c r="F223" s="378">
        <f t="shared" si="14"/>
        <v>11</v>
      </c>
      <c r="G223" s="378">
        <f t="shared" si="14"/>
        <v>4</v>
      </c>
      <c r="H223" s="378">
        <f t="shared" si="15"/>
        <v>0</v>
      </c>
      <c r="I223" s="378">
        <f t="shared" si="15"/>
        <v>1</v>
      </c>
      <c r="J223" s="378">
        <v>1</v>
      </c>
      <c r="K223" s="437">
        <v>1</v>
      </c>
      <c r="L223" s="439">
        <v>0</v>
      </c>
      <c r="M223" s="436">
        <f t="shared" si="12"/>
        <v>44</v>
      </c>
    </row>
    <row r="224" ht="16.5" customHeight="1" spans="1:13">
      <c r="A224" s="377">
        <v>7</v>
      </c>
      <c r="B224" s="377" t="s">
        <v>316</v>
      </c>
      <c r="C224" s="378">
        <v>0</v>
      </c>
      <c r="D224" s="378">
        <f t="shared" si="14"/>
        <v>139</v>
      </c>
      <c r="E224" s="378">
        <f t="shared" si="14"/>
        <v>114</v>
      </c>
      <c r="F224" s="378">
        <f t="shared" si="14"/>
        <v>25</v>
      </c>
      <c r="G224" s="378">
        <f t="shared" si="14"/>
        <v>1</v>
      </c>
      <c r="H224" s="378">
        <f t="shared" si="15"/>
        <v>0</v>
      </c>
      <c r="I224" s="378">
        <f t="shared" si="15"/>
        <v>6</v>
      </c>
      <c r="J224" s="378">
        <v>0</v>
      </c>
      <c r="K224" s="437">
        <v>0</v>
      </c>
      <c r="L224" s="439">
        <v>0</v>
      </c>
      <c r="M224" s="436">
        <f t="shared" si="12"/>
        <v>13</v>
      </c>
    </row>
    <row r="225" ht="16.5" customHeight="1" spans="1:13">
      <c r="A225" s="377">
        <v>8</v>
      </c>
      <c r="B225" s="377" t="s">
        <v>317</v>
      </c>
      <c r="C225" s="378">
        <f t="shared" si="13"/>
        <v>2</v>
      </c>
      <c r="D225" s="378">
        <f t="shared" si="14"/>
        <v>311</v>
      </c>
      <c r="E225" s="378">
        <f t="shared" si="14"/>
        <v>276</v>
      </c>
      <c r="F225" s="378">
        <f t="shared" si="14"/>
        <v>40</v>
      </c>
      <c r="G225" s="378">
        <f t="shared" si="14"/>
        <v>9</v>
      </c>
      <c r="H225" s="378">
        <f t="shared" si="15"/>
        <v>0</v>
      </c>
      <c r="I225" s="378">
        <f t="shared" si="15"/>
        <v>6</v>
      </c>
      <c r="J225" s="378">
        <v>4</v>
      </c>
      <c r="K225" s="437">
        <v>4</v>
      </c>
      <c r="L225" s="439">
        <v>0</v>
      </c>
      <c r="M225" s="436">
        <f t="shared" si="12"/>
        <v>45</v>
      </c>
    </row>
    <row r="226" ht="16.5" customHeight="1" spans="1:13">
      <c r="A226" s="377">
        <v>9</v>
      </c>
      <c r="B226" s="377" t="s">
        <v>318</v>
      </c>
      <c r="C226" s="378">
        <f t="shared" si="13"/>
        <v>4</v>
      </c>
      <c r="D226" s="378">
        <f t="shared" si="14"/>
        <v>376</v>
      </c>
      <c r="E226" s="378">
        <f t="shared" si="14"/>
        <v>320</v>
      </c>
      <c r="F226" s="378">
        <f t="shared" si="14"/>
        <v>56</v>
      </c>
      <c r="G226" s="378">
        <f t="shared" si="14"/>
        <v>13</v>
      </c>
      <c r="H226" s="378">
        <f t="shared" si="15"/>
        <v>0</v>
      </c>
      <c r="I226" s="378">
        <f t="shared" si="15"/>
        <v>3</v>
      </c>
      <c r="J226" s="378">
        <v>6</v>
      </c>
      <c r="K226" s="437">
        <v>6</v>
      </c>
      <c r="L226" s="439">
        <v>0</v>
      </c>
      <c r="M226" s="436">
        <f t="shared" si="12"/>
        <v>10</v>
      </c>
    </row>
    <row r="227" ht="16.5" customHeight="1" spans="1:13">
      <c r="A227" s="377">
        <v>10</v>
      </c>
      <c r="B227" s="377" t="s">
        <v>319</v>
      </c>
      <c r="C227" s="378">
        <f t="shared" si="13"/>
        <v>1</v>
      </c>
      <c r="D227" s="378">
        <f t="shared" si="14"/>
        <v>193</v>
      </c>
      <c r="E227" s="378">
        <f t="shared" si="14"/>
        <v>153</v>
      </c>
      <c r="F227" s="378">
        <f t="shared" si="14"/>
        <v>40</v>
      </c>
      <c r="G227" s="378">
        <f t="shared" si="14"/>
        <v>18</v>
      </c>
      <c r="H227" s="378">
        <f t="shared" si="15"/>
        <v>0</v>
      </c>
      <c r="I227" s="378">
        <f t="shared" si="15"/>
        <v>10</v>
      </c>
      <c r="J227" s="378">
        <v>5</v>
      </c>
      <c r="K227" s="437">
        <v>5</v>
      </c>
      <c r="L227" s="439">
        <v>0</v>
      </c>
      <c r="M227" s="436">
        <f t="shared" si="12"/>
        <v>8</v>
      </c>
    </row>
    <row r="228" ht="16.5" customHeight="1" spans="1:13">
      <c r="A228" s="377">
        <v>11</v>
      </c>
      <c r="B228" s="377" t="s">
        <v>320</v>
      </c>
      <c r="C228" s="378">
        <f t="shared" si="13"/>
        <v>5</v>
      </c>
      <c r="D228" s="378">
        <f t="shared" si="14"/>
        <v>339</v>
      </c>
      <c r="E228" s="378">
        <f t="shared" si="14"/>
        <v>295</v>
      </c>
      <c r="F228" s="378">
        <f t="shared" si="14"/>
        <v>60</v>
      </c>
      <c r="G228" s="378">
        <f t="shared" si="14"/>
        <v>14</v>
      </c>
      <c r="H228" s="378">
        <f t="shared" si="15"/>
        <v>1</v>
      </c>
      <c r="I228" s="378">
        <f t="shared" si="15"/>
        <v>5</v>
      </c>
      <c r="J228" s="378">
        <v>1</v>
      </c>
      <c r="K228" s="437">
        <v>1</v>
      </c>
      <c r="L228" s="439">
        <v>0</v>
      </c>
      <c r="M228" s="436">
        <f t="shared" si="12"/>
        <v>32</v>
      </c>
    </row>
    <row r="229" ht="16.5" customHeight="1" spans="1:13">
      <c r="A229" s="377">
        <v>12</v>
      </c>
      <c r="B229" s="377" t="s">
        <v>321</v>
      </c>
      <c r="C229" s="378">
        <f t="shared" si="13"/>
        <v>0</v>
      </c>
      <c r="D229" s="378">
        <f t="shared" si="14"/>
        <v>91</v>
      </c>
      <c r="E229" s="378">
        <f t="shared" si="14"/>
        <v>70</v>
      </c>
      <c r="F229" s="378">
        <f t="shared" si="14"/>
        <v>21</v>
      </c>
      <c r="G229" s="378">
        <f t="shared" si="14"/>
        <v>9</v>
      </c>
      <c r="H229" s="378">
        <f t="shared" si="15"/>
        <v>0</v>
      </c>
      <c r="I229" s="378">
        <f t="shared" si="15"/>
        <v>2</v>
      </c>
      <c r="J229" s="378">
        <v>3</v>
      </c>
      <c r="K229" s="437">
        <v>3</v>
      </c>
      <c r="L229" s="439">
        <v>0</v>
      </c>
      <c r="M229" s="436">
        <f t="shared" si="12"/>
        <v>11</v>
      </c>
    </row>
    <row r="230" ht="16.5" customHeight="1" spans="1:13">
      <c r="A230" s="377">
        <v>13</v>
      </c>
      <c r="B230" s="377" t="s">
        <v>322</v>
      </c>
      <c r="C230" s="378">
        <f t="shared" si="13"/>
        <v>0</v>
      </c>
      <c r="D230" s="378">
        <f t="shared" si="14"/>
        <v>318</v>
      </c>
      <c r="E230" s="378">
        <f t="shared" si="14"/>
        <v>267</v>
      </c>
      <c r="F230" s="378">
        <f t="shared" si="14"/>
        <v>51</v>
      </c>
      <c r="G230" s="378">
        <f t="shared" si="14"/>
        <v>39</v>
      </c>
      <c r="H230" s="378">
        <f t="shared" si="15"/>
        <v>1</v>
      </c>
      <c r="I230" s="378">
        <f t="shared" si="15"/>
        <v>3</v>
      </c>
      <c r="J230" s="378">
        <v>0</v>
      </c>
      <c r="K230" s="437">
        <v>0</v>
      </c>
      <c r="L230" s="439">
        <v>0</v>
      </c>
      <c r="M230" s="436">
        <f t="shared" si="12"/>
        <v>13</v>
      </c>
    </row>
    <row r="231" ht="16.5" customHeight="1" spans="1:13">
      <c r="A231" s="377">
        <v>14</v>
      </c>
      <c r="B231" s="380" t="s">
        <v>387</v>
      </c>
      <c r="C231" s="378">
        <f t="shared" si="13"/>
        <v>3</v>
      </c>
      <c r="D231" s="378">
        <f t="shared" si="14"/>
        <v>249</v>
      </c>
      <c r="E231" s="378">
        <f t="shared" si="14"/>
        <v>219</v>
      </c>
      <c r="F231" s="378">
        <f t="shared" si="14"/>
        <v>40</v>
      </c>
      <c r="G231" s="378">
        <f t="shared" si="14"/>
        <v>3</v>
      </c>
      <c r="H231" s="378">
        <f t="shared" si="15"/>
        <v>0</v>
      </c>
      <c r="I231" s="378">
        <f t="shared" si="15"/>
        <v>8</v>
      </c>
      <c r="J231" s="378">
        <v>2</v>
      </c>
      <c r="K231" s="437">
        <v>2</v>
      </c>
      <c r="L231" s="439">
        <v>0</v>
      </c>
      <c r="M231" s="436">
        <f t="shared" si="12"/>
        <v>72</v>
      </c>
    </row>
    <row r="232" ht="21" customHeight="1" spans="1:13">
      <c r="A232" s="377">
        <v>15</v>
      </c>
      <c r="B232" s="377" t="s">
        <v>324</v>
      </c>
      <c r="C232" s="378">
        <f t="shared" si="13"/>
        <v>2</v>
      </c>
      <c r="D232" s="378">
        <f t="shared" si="14"/>
        <v>204</v>
      </c>
      <c r="E232" s="378">
        <f t="shared" si="14"/>
        <v>173</v>
      </c>
      <c r="F232" s="378">
        <f t="shared" si="14"/>
        <v>31</v>
      </c>
      <c r="G232" s="378">
        <f t="shared" si="14"/>
        <v>18</v>
      </c>
      <c r="H232" s="378">
        <f t="shared" si="15"/>
        <v>2</v>
      </c>
      <c r="I232" s="378">
        <f t="shared" si="15"/>
        <v>2</v>
      </c>
      <c r="J232" s="378">
        <v>1</v>
      </c>
      <c r="K232" s="437">
        <v>1</v>
      </c>
      <c r="L232" s="439">
        <v>0</v>
      </c>
      <c r="M232" s="436"/>
    </row>
    <row r="233" spans="1:12">
      <c r="A233" s="377">
        <v>16</v>
      </c>
      <c r="B233" s="377" t="s">
        <v>325</v>
      </c>
      <c r="C233" s="378">
        <f t="shared" si="13"/>
        <v>1</v>
      </c>
      <c r="D233" s="378">
        <f t="shared" si="14"/>
        <v>102</v>
      </c>
      <c r="E233" s="378">
        <f t="shared" si="14"/>
        <v>77</v>
      </c>
      <c r="F233" s="378">
        <f t="shared" si="14"/>
        <v>25</v>
      </c>
      <c r="G233" s="378">
        <f t="shared" si="14"/>
        <v>10</v>
      </c>
      <c r="H233" s="378">
        <f t="shared" si="15"/>
        <v>0</v>
      </c>
      <c r="I233" s="378">
        <f t="shared" si="15"/>
        <v>3</v>
      </c>
      <c r="J233" s="378">
        <v>1</v>
      </c>
      <c r="K233" s="437">
        <v>1</v>
      </c>
      <c r="L233" s="440">
        <v>0</v>
      </c>
    </row>
    <row r="234" spans="1:12">
      <c r="A234" s="377">
        <v>17</v>
      </c>
      <c r="B234" s="377" t="s">
        <v>326</v>
      </c>
      <c r="C234" s="378">
        <f t="shared" si="13"/>
        <v>2</v>
      </c>
      <c r="D234" s="378">
        <f t="shared" si="14"/>
        <v>370</v>
      </c>
      <c r="E234" s="378">
        <f t="shared" si="14"/>
        <v>290</v>
      </c>
      <c r="F234" s="378">
        <f t="shared" si="14"/>
        <v>104</v>
      </c>
      <c r="G234" s="378">
        <f t="shared" si="14"/>
        <v>6</v>
      </c>
      <c r="H234" s="378">
        <f t="shared" si="15"/>
        <v>10</v>
      </c>
      <c r="I234" s="378">
        <f t="shared" si="15"/>
        <v>18</v>
      </c>
      <c r="J234" s="378">
        <v>1</v>
      </c>
      <c r="K234" s="437">
        <v>1</v>
      </c>
      <c r="L234" s="440">
        <v>0</v>
      </c>
    </row>
    <row r="235" spans="1:12">
      <c r="A235" s="377">
        <v>18</v>
      </c>
      <c r="B235" s="190" t="s">
        <v>327</v>
      </c>
      <c r="C235" s="378">
        <f t="shared" si="13"/>
        <v>0</v>
      </c>
      <c r="D235" s="378">
        <f t="shared" si="14"/>
        <v>156</v>
      </c>
      <c r="E235" s="378">
        <f t="shared" si="14"/>
        <v>148</v>
      </c>
      <c r="F235" s="378">
        <f t="shared" si="14"/>
        <v>23</v>
      </c>
      <c r="G235" s="378">
        <f t="shared" si="14"/>
        <v>6</v>
      </c>
      <c r="H235" s="378">
        <f t="shared" si="15"/>
        <v>0</v>
      </c>
      <c r="I235" s="378">
        <f t="shared" si="15"/>
        <v>4</v>
      </c>
      <c r="J235" s="378">
        <v>2</v>
      </c>
      <c r="K235" s="437">
        <v>2</v>
      </c>
      <c r="L235" s="440"/>
    </row>
    <row r="236" spans="1:12">
      <c r="A236" s="377"/>
      <c r="B236" s="432" t="s">
        <v>57</v>
      </c>
      <c r="C236" s="433">
        <f>SUM(C218:C235)</f>
        <v>46</v>
      </c>
      <c r="D236" s="433">
        <f t="shared" ref="D236:K236" si="16">SUM(D218:D235)</f>
        <v>4982</v>
      </c>
      <c r="E236" s="433">
        <f t="shared" si="16"/>
        <v>4138</v>
      </c>
      <c r="F236" s="433">
        <f t="shared" si="16"/>
        <v>937</v>
      </c>
      <c r="G236" s="433">
        <f t="shared" si="16"/>
        <v>271</v>
      </c>
      <c r="H236" s="433">
        <f t="shared" si="16"/>
        <v>34</v>
      </c>
      <c r="I236" s="433">
        <f t="shared" si="16"/>
        <v>110</v>
      </c>
      <c r="J236" s="433">
        <f t="shared" si="16"/>
        <v>30</v>
      </c>
      <c r="K236" s="433">
        <f t="shared" si="16"/>
        <v>30</v>
      </c>
      <c r="L236" s="441">
        <f>SUM(L218:L234)</f>
        <v>0</v>
      </c>
    </row>
    <row r="237" spans="1:12">
      <c r="A237" s="389"/>
      <c r="B237" s="389" t="s">
        <v>428</v>
      </c>
      <c r="C237" s="390"/>
      <c r="D237" s="390"/>
      <c r="E237" s="390"/>
      <c r="F237" s="390"/>
      <c r="G237" s="390"/>
      <c r="H237" s="390"/>
      <c r="I237" s="390"/>
      <c r="J237" s="390"/>
      <c r="K237" s="390"/>
      <c r="L237" s="410"/>
    </row>
    <row r="238" spans="2:10">
      <c r="B238" s="357" t="s">
        <v>58</v>
      </c>
      <c r="J238" s="172" t="s">
        <v>429</v>
      </c>
    </row>
    <row r="239" spans="2:10">
      <c r="B239" s="204" t="str">
        <f>RK9!B242</f>
        <v>Ketua Pengadilan Tinggi Agama Padang,</v>
      </c>
      <c r="C239" s="204"/>
      <c r="D239" s="204"/>
      <c r="E239" s="204"/>
      <c r="F239" s="204"/>
      <c r="G239" s="204"/>
      <c r="H239" s="204"/>
      <c r="I239" s="204"/>
      <c r="J239" s="204" t="s">
        <v>137</v>
      </c>
    </row>
    <row r="240" spans="2:10">
      <c r="B240" s="204"/>
      <c r="C240" s="204"/>
      <c r="D240" s="204"/>
      <c r="E240" s="204"/>
      <c r="F240" s="204"/>
      <c r="G240" s="204"/>
      <c r="H240" s="204"/>
      <c r="I240" s="204"/>
      <c r="J240" s="204"/>
    </row>
    <row r="241" spans="2:10">
      <c r="B241" s="204"/>
      <c r="C241" s="204"/>
      <c r="D241" s="204"/>
      <c r="E241" s="204"/>
      <c r="F241" s="204"/>
      <c r="G241" s="204"/>
      <c r="H241" s="204"/>
      <c r="I241" s="204"/>
      <c r="J241" s="204"/>
    </row>
    <row r="242" spans="2:10">
      <c r="B242" s="204"/>
      <c r="C242" s="204"/>
      <c r="D242" s="204"/>
      <c r="E242" s="204"/>
      <c r="F242" s="204"/>
      <c r="G242" s="204"/>
      <c r="H242" s="204"/>
      <c r="I242" s="204"/>
      <c r="J242" s="204"/>
    </row>
    <row r="243" spans="2:12">
      <c r="B243" s="204" t="str">
        <f>RK9!B246</f>
        <v>Dr. Drs. H. PELMIZAR, M.H.I.</v>
      </c>
      <c r="C243" s="204"/>
      <c r="D243" s="204"/>
      <c r="E243" s="204"/>
      <c r="F243" s="204"/>
      <c r="G243" s="204"/>
      <c r="H243" s="204"/>
      <c r="I243" s="204"/>
      <c r="J243" s="204" t="s">
        <v>430</v>
      </c>
      <c r="L243" s="357"/>
    </row>
    <row r="244" spans="2:12">
      <c r="B244" s="204" t="str">
        <f>RK9!B247</f>
        <v>NIP. 19561112 198103 1 009</v>
      </c>
      <c r="C244" s="204"/>
      <c r="D244" s="204"/>
      <c r="E244" s="204"/>
      <c r="F244" s="204"/>
      <c r="G244" s="204"/>
      <c r="H244" s="204"/>
      <c r="I244" s="204"/>
      <c r="J244" s="204" t="s">
        <v>431</v>
      </c>
      <c r="L244" s="357"/>
    </row>
    <row r="245" s="360" customFormat="1" customHeight="1" spans="1:104">
      <c r="A245" s="173" t="s">
        <v>392</v>
      </c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57"/>
      <c r="AK245" s="357"/>
      <c r="AL245" s="357"/>
      <c r="AM245" s="357"/>
      <c r="AN245" s="357"/>
      <c r="AO245" s="357"/>
      <c r="AP245" s="357"/>
      <c r="AQ245" s="357"/>
      <c r="AR245" s="357"/>
      <c r="AS245" s="357"/>
      <c r="AT245" s="357"/>
      <c r="AU245" s="357"/>
      <c r="AV245" s="357"/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  <c r="BR245" s="357"/>
      <c r="BS245" s="357"/>
      <c r="BT245" s="357"/>
      <c r="BU245" s="357"/>
      <c r="BV245" s="357"/>
      <c r="BW245" s="357"/>
      <c r="BX245" s="357"/>
      <c r="BY245" s="357"/>
      <c r="BZ245" s="357"/>
      <c r="CA245" s="357"/>
      <c r="CB245" s="357"/>
      <c r="CC245" s="357"/>
      <c r="CD245" s="357"/>
      <c r="CE245" s="357"/>
      <c r="CF245" s="357"/>
      <c r="CG245" s="357"/>
      <c r="CH245" s="357"/>
      <c r="CI245" s="357"/>
      <c r="CJ245" s="357"/>
      <c r="CK245" s="357"/>
      <c r="CL245" s="357"/>
      <c r="CM245" s="357"/>
      <c r="CN245" s="357"/>
      <c r="CO245" s="357"/>
      <c r="CP245" s="357"/>
      <c r="CQ245" s="357"/>
      <c r="CR245" s="357"/>
      <c r="CS245" s="357"/>
      <c r="CT245" s="357"/>
      <c r="CU245" s="357"/>
      <c r="CV245" s="357"/>
      <c r="CW245" s="357"/>
      <c r="CX245" s="357"/>
      <c r="CY245" s="357"/>
      <c r="CZ245" s="357"/>
    </row>
    <row r="246" s="360" customFormat="1" ht="16.5" customHeight="1" spans="1:15">
      <c r="A246" s="173" t="str">
        <f>A212</f>
        <v>PENGADILAN AGAMA SEWILAYAH PENGADILAN TINGGI AGAMA PADANG</v>
      </c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N246" s="357"/>
      <c r="O246" s="357"/>
    </row>
    <row r="247" s="360" customFormat="1" ht="15.75" spans="1:12">
      <c r="A247" s="173" t="s">
        <v>84</v>
      </c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</row>
    <row r="248" ht="16.5" customHeight="1" spans="1:104">
      <c r="A248" s="362"/>
      <c r="B248" s="362"/>
      <c r="C248" s="362"/>
      <c r="D248" s="362"/>
      <c r="E248" s="362"/>
      <c r="F248" s="362"/>
      <c r="G248" s="362"/>
      <c r="H248" s="362"/>
      <c r="J248" s="399"/>
      <c r="K248" s="399"/>
      <c r="L248" s="175" t="s">
        <v>393</v>
      </c>
      <c r="M248" s="360"/>
      <c r="N248" s="360"/>
      <c r="O248" s="360"/>
      <c r="P248" s="360"/>
      <c r="Q248" s="360"/>
      <c r="R248" s="360"/>
      <c r="S248" s="360"/>
      <c r="T248" s="360"/>
      <c r="U248" s="360"/>
      <c r="V248" s="360"/>
      <c r="W248" s="360"/>
      <c r="X248" s="360"/>
      <c r="Y248" s="360"/>
      <c r="Z248" s="360"/>
      <c r="AA248" s="360"/>
      <c r="AB248" s="360"/>
      <c r="AC248" s="360"/>
      <c r="AD248" s="360"/>
      <c r="AE248" s="360"/>
      <c r="AF248" s="360"/>
      <c r="AG248" s="360"/>
      <c r="AH248" s="360"/>
      <c r="AI248" s="360"/>
      <c r="AJ248" s="360"/>
      <c r="AK248" s="360"/>
      <c r="AL248" s="360"/>
      <c r="AM248" s="360"/>
      <c r="AN248" s="360"/>
      <c r="AO248" s="360"/>
      <c r="AP248" s="360"/>
      <c r="AQ248" s="360"/>
      <c r="AR248" s="360"/>
      <c r="AS248" s="360"/>
      <c r="AT248" s="360"/>
      <c r="AU248" s="360"/>
      <c r="AV248" s="360"/>
      <c r="AW248" s="360"/>
      <c r="AX248" s="360"/>
      <c r="AY248" s="360"/>
      <c r="AZ248" s="360"/>
      <c r="BA248" s="360"/>
      <c r="BB248" s="360"/>
      <c r="BC248" s="360"/>
      <c r="BD248" s="360"/>
      <c r="BE248" s="360"/>
      <c r="BF248" s="360"/>
      <c r="BG248" s="360"/>
      <c r="BH248" s="360"/>
      <c r="BI248" s="360"/>
      <c r="BJ248" s="360"/>
      <c r="BK248" s="360"/>
      <c r="BL248" s="360"/>
      <c r="BM248" s="360"/>
      <c r="BN248" s="360"/>
      <c r="BO248" s="360"/>
      <c r="BP248" s="360"/>
      <c r="BQ248" s="360"/>
      <c r="BR248" s="360"/>
      <c r="BS248" s="360"/>
      <c r="BT248" s="360"/>
      <c r="BU248" s="360"/>
      <c r="BV248" s="360"/>
      <c r="BW248" s="360"/>
      <c r="BX248" s="360"/>
      <c r="BY248" s="360"/>
      <c r="BZ248" s="360"/>
      <c r="CA248" s="360"/>
      <c r="CB248" s="360"/>
      <c r="CC248" s="360"/>
      <c r="CD248" s="360"/>
      <c r="CE248" s="360"/>
      <c r="CF248" s="360"/>
      <c r="CG248" s="360"/>
      <c r="CH248" s="360"/>
      <c r="CI248" s="360"/>
      <c r="CJ248" s="360"/>
      <c r="CK248" s="360"/>
      <c r="CL248" s="360"/>
      <c r="CM248" s="360"/>
      <c r="CN248" s="360"/>
      <c r="CO248" s="360"/>
      <c r="CP248" s="360"/>
      <c r="CQ248" s="360"/>
      <c r="CR248" s="360"/>
      <c r="CS248" s="360"/>
      <c r="CT248" s="360"/>
      <c r="CU248" s="360"/>
      <c r="CV248" s="360"/>
      <c r="CW248" s="360"/>
      <c r="CX248" s="360"/>
      <c r="CY248" s="360"/>
      <c r="CZ248" s="360"/>
    </row>
    <row r="249" ht="21.75" customHeight="1" spans="1:15">
      <c r="A249" s="420" t="s">
        <v>181</v>
      </c>
      <c r="B249" s="421" t="s">
        <v>379</v>
      </c>
      <c r="C249" s="421" t="s">
        <v>394</v>
      </c>
      <c r="D249" s="421" t="s">
        <v>395</v>
      </c>
      <c r="E249" s="421" t="s">
        <v>396</v>
      </c>
      <c r="F249" s="421" t="s">
        <v>397</v>
      </c>
      <c r="G249" s="365" t="s">
        <v>398</v>
      </c>
      <c r="H249" s="366"/>
      <c r="I249" s="366"/>
      <c r="J249" s="400"/>
      <c r="K249" s="421" t="s">
        <v>399</v>
      </c>
      <c r="L249" s="431" t="s">
        <v>400</v>
      </c>
      <c r="N249" s="360"/>
      <c r="O249" s="360"/>
    </row>
    <row r="250" ht="39" customHeight="1" spans="1:12">
      <c r="A250" s="374"/>
      <c r="B250" s="375"/>
      <c r="C250" s="375"/>
      <c r="D250" s="375"/>
      <c r="E250" s="375"/>
      <c r="F250" s="375"/>
      <c r="G250" s="369" t="s">
        <v>402</v>
      </c>
      <c r="H250" s="369" t="s">
        <v>420</v>
      </c>
      <c r="I250" s="369" t="s">
        <v>423</v>
      </c>
      <c r="J250" s="426" t="s">
        <v>424</v>
      </c>
      <c r="K250" s="375"/>
      <c r="L250" s="405"/>
    </row>
    <row r="251" ht="16.5" customHeight="1" spans="1:12">
      <c r="A251" s="374">
        <v>1</v>
      </c>
      <c r="B251" s="375">
        <v>2</v>
      </c>
      <c r="C251" s="375">
        <v>3</v>
      </c>
      <c r="D251" s="375">
        <v>4</v>
      </c>
      <c r="E251" s="375">
        <v>5</v>
      </c>
      <c r="F251" s="375">
        <v>6</v>
      </c>
      <c r="G251" s="375">
        <v>7</v>
      </c>
      <c r="H251" s="375">
        <v>8</v>
      </c>
      <c r="I251" s="375">
        <v>9</v>
      </c>
      <c r="J251" s="375">
        <v>10</v>
      </c>
      <c r="K251" s="375">
        <v>11</v>
      </c>
      <c r="L251" s="405">
        <v>12</v>
      </c>
    </row>
    <row r="252" ht="16.5" customHeight="1" spans="1:12">
      <c r="A252" s="376">
        <v>1</v>
      </c>
      <c r="B252" s="377" t="s">
        <v>310</v>
      </c>
      <c r="C252" s="378">
        <f>L183</f>
        <v>12</v>
      </c>
      <c r="D252" s="379">
        <v>120</v>
      </c>
      <c r="E252" s="378">
        <v>84</v>
      </c>
      <c r="F252" s="379">
        <v>36</v>
      </c>
      <c r="G252" s="379">
        <v>13</v>
      </c>
      <c r="H252" s="379">
        <v>1</v>
      </c>
      <c r="I252" s="379">
        <v>1</v>
      </c>
      <c r="J252" s="379">
        <v>13</v>
      </c>
      <c r="K252" s="378">
        <v>8</v>
      </c>
      <c r="L252" s="430">
        <v>8</v>
      </c>
    </row>
    <row r="253" ht="16.5" customHeight="1" spans="1:12">
      <c r="A253" s="376">
        <v>2</v>
      </c>
      <c r="B253" s="377" t="s">
        <v>311</v>
      </c>
      <c r="C253" s="378">
        <f t="shared" ref="C253:C269" si="17">L184</f>
        <v>3</v>
      </c>
      <c r="D253" s="379">
        <v>112</v>
      </c>
      <c r="E253" s="378">
        <v>102</v>
      </c>
      <c r="F253" s="379">
        <v>10</v>
      </c>
      <c r="G253" s="379">
        <v>3</v>
      </c>
      <c r="H253" s="379">
        <v>0</v>
      </c>
      <c r="I253" s="379">
        <v>0</v>
      </c>
      <c r="J253" s="379">
        <v>3</v>
      </c>
      <c r="K253" s="378">
        <v>4</v>
      </c>
      <c r="L253" s="427">
        <v>4</v>
      </c>
    </row>
    <row r="254" ht="16.5" customHeight="1" spans="1:12">
      <c r="A254" s="376">
        <v>3</v>
      </c>
      <c r="B254" s="377" t="s">
        <v>312</v>
      </c>
      <c r="C254" s="378">
        <f t="shared" si="17"/>
        <v>6</v>
      </c>
      <c r="D254" s="379">
        <v>37</v>
      </c>
      <c r="E254" s="378">
        <v>29</v>
      </c>
      <c r="F254" s="379">
        <v>8</v>
      </c>
      <c r="G254" s="379">
        <v>3</v>
      </c>
      <c r="H254" s="379">
        <v>0</v>
      </c>
      <c r="I254" s="379">
        <v>0</v>
      </c>
      <c r="J254" s="379">
        <v>1</v>
      </c>
      <c r="K254" s="378">
        <v>4</v>
      </c>
      <c r="L254" s="427">
        <v>4</v>
      </c>
    </row>
    <row r="255" ht="16.5" customHeight="1" spans="1:12">
      <c r="A255" s="376">
        <v>4</v>
      </c>
      <c r="B255" s="377" t="s">
        <v>313</v>
      </c>
      <c r="C255" s="378">
        <f t="shared" si="17"/>
        <v>0</v>
      </c>
      <c r="D255" s="379">
        <v>55</v>
      </c>
      <c r="E255" s="378">
        <v>42</v>
      </c>
      <c r="F255" s="379">
        <v>13</v>
      </c>
      <c r="G255" s="379">
        <v>0</v>
      </c>
      <c r="H255" s="379">
        <v>0</v>
      </c>
      <c r="I255" s="379">
        <v>2</v>
      </c>
      <c r="J255" s="379">
        <v>10</v>
      </c>
      <c r="K255" s="378">
        <v>1</v>
      </c>
      <c r="L255" s="427">
        <v>1</v>
      </c>
    </row>
    <row r="256" ht="16.5" customHeight="1" spans="1:12">
      <c r="A256" s="376">
        <v>5</v>
      </c>
      <c r="B256" s="377" t="s">
        <v>314</v>
      </c>
      <c r="C256" s="378">
        <f t="shared" si="17"/>
        <v>5</v>
      </c>
      <c r="D256" s="379">
        <v>26</v>
      </c>
      <c r="E256" s="378">
        <v>15</v>
      </c>
      <c r="F256" s="379">
        <v>11</v>
      </c>
      <c r="G256" s="379">
        <v>1</v>
      </c>
      <c r="H256" s="379">
        <v>0</v>
      </c>
      <c r="I256" s="379">
        <v>1</v>
      </c>
      <c r="J256" s="379">
        <v>6</v>
      </c>
      <c r="K256" s="378">
        <v>3</v>
      </c>
      <c r="L256" s="427">
        <v>3</v>
      </c>
    </row>
    <row r="257" ht="16.5" customHeight="1" spans="1:12">
      <c r="A257" s="376">
        <v>6</v>
      </c>
      <c r="B257" s="377" t="s">
        <v>315</v>
      </c>
      <c r="C257" s="378">
        <f t="shared" si="17"/>
        <v>0</v>
      </c>
      <c r="D257" s="379">
        <v>22</v>
      </c>
      <c r="E257" s="378">
        <v>21</v>
      </c>
      <c r="F257" s="379">
        <v>1</v>
      </c>
      <c r="G257" s="379">
        <v>0</v>
      </c>
      <c r="H257" s="379">
        <v>0</v>
      </c>
      <c r="I257" s="379">
        <v>0</v>
      </c>
      <c r="J257" s="379">
        <v>0</v>
      </c>
      <c r="K257" s="378">
        <v>1</v>
      </c>
      <c r="L257" s="427">
        <v>1</v>
      </c>
    </row>
    <row r="258" ht="16.5" customHeight="1" spans="1:12">
      <c r="A258" s="376">
        <v>7</v>
      </c>
      <c r="B258" s="377" t="s">
        <v>316</v>
      </c>
      <c r="C258" s="378">
        <f t="shared" si="17"/>
        <v>0</v>
      </c>
      <c r="D258" s="379">
        <v>26</v>
      </c>
      <c r="E258" s="378">
        <v>21</v>
      </c>
      <c r="F258" s="379">
        <v>5</v>
      </c>
      <c r="G258" s="379">
        <v>0</v>
      </c>
      <c r="H258" s="379">
        <v>0</v>
      </c>
      <c r="I258" s="379">
        <v>0</v>
      </c>
      <c r="J258" s="379">
        <v>3</v>
      </c>
      <c r="K258" s="378">
        <v>2</v>
      </c>
      <c r="L258" s="427">
        <v>2</v>
      </c>
    </row>
    <row r="259" ht="16.5" customHeight="1" spans="1:12">
      <c r="A259" s="376">
        <v>8</v>
      </c>
      <c r="B259" s="377" t="s">
        <v>317</v>
      </c>
      <c r="C259" s="378">
        <f t="shared" si="17"/>
        <v>2</v>
      </c>
      <c r="D259" s="379">
        <v>65</v>
      </c>
      <c r="E259" s="378">
        <v>59</v>
      </c>
      <c r="F259" s="379">
        <v>8</v>
      </c>
      <c r="G259" s="379">
        <v>1</v>
      </c>
      <c r="H259" s="379">
        <v>0</v>
      </c>
      <c r="I259" s="379">
        <v>1</v>
      </c>
      <c r="J259" s="379">
        <v>3</v>
      </c>
      <c r="K259" s="378">
        <v>3</v>
      </c>
      <c r="L259" s="427">
        <v>3</v>
      </c>
    </row>
    <row r="260" ht="16.5" customHeight="1" spans="1:12">
      <c r="A260" s="376">
        <v>9</v>
      </c>
      <c r="B260" s="377" t="s">
        <v>318</v>
      </c>
      <c r="C260" s="378">
        <f t="shared" si="17"/>
        <v>4</v>
      </c>
      <c r="D260" s="379">
        <v>86</v>
      </c>
      <c r="E260" s="378">
        <v>73</v>
      </c>
      <c r="F260" s="379">
        <v>13</v>
      </c>
      <c r="G260" s="379">
        <v>1</v>
      </c>
      <c r="H260" s="379">
        <v>0</v>
      </c>
      <c r="I260" s="379">
        <v>1</v>
      </c>
      <c r="J260" s="379">
        <v>3</v>
      </c>
      <c r="K260" s="378">
        <v>8</v>
      </c>
      <c r="L260" s="427">
        <v>8</v>
      </c>
    </row>
    <row r="261" ht="16.5" customHeight="1" spans="1:12">
      <c r="A261" s="376">
        <v>10</v>
      </c>
      <c r="B261" s="377" t="s">
        <v>319</v>
      </c>
      <c r="C261" s="378">
        <f t="shared" si="17"/>
        <v>1</v>
      </c>
      <c r="D261" s="379">
        <v>53</v>
      </c>
      <c r="E261" s="378">
        <v>49</v>
      </c>
      <c r="F261" s="379">
        <v>4</v>
      </c>
      <c r="G261" s="379">
        <v>2</v>
      </c>
      <c r="H261" s="379">
        <v>0</v>
      </c>
      <c r="I261" s="379">
        <v>1</v>
      </c>
      <c r="J261" s="379">
        <v>0</v>
      </c>
      <c r="K261" s="378">
        <v>1</v>
      </c>
      <c r="L261" s="427">
        <v>1</v>
      </c>
    </row>
    <row r="262" ht="16.5" customHeight="1" spans="1:12">
      <c r="A262" s="376">
        <v>11</v>
      </c>
      <c r="B262" s="377" t="s">
        <v>320</v>
      </c>
      <c r="C262" s="378">
        <f t="shared" si="17"/>
        <v>5</v>
      </c>
      <c r="D262" s="379">
        <v>72</v>
      </c>
      <c r="E262" s="378">
        <v>69</v>
      </c>
      <c r="F262" s="379">
        <v>8</v>
      </c>
      <c r="G262" s="379">
        <v>3</v>
      </c>
      <c r="H262" s="379">
        <v>0</v>
      </c>
      <c r="I262" s="379">
        <v>1</v>
      </c>
      <c r="J262" s="379">
        <v>4</v>
      </c>
      <c r="K262" s="378">
        <v>0</v>
      </c>
      <c r="L262" s="427">
        <v>0</v>
      </c>
    </row>
    <row r="263" ht="16.5" customHeight="1" spans="1:12">
      <c r="A263" s="376">
        <v>12</v>
      </c>
      <c r="B263" s="377" t="s">
        <v>321</v>
      </c>
      <c r="C263" s="378">
        <f t="shared" si="17"/>
        <v>0</v>
      </c>
      <c r="D263" s="379">
        <v>7</v>
      </c>
      <c r="E263" s="378">
        <v>6</v>
      </c>
      <c r="F263" s="379">
        <v>1</v>
      </c>
      <c r="G263" s="379">
        <v>0</v>
      </c>
      <c r="H263" s="379">
        <v>0</v>
      </c>
      <c r="I263" s="379">
        <v>1</v>
      </c>
      <c r="J263" s="379">
        <v>0</v>
      </c>
      <c r="K263" s="378">
        <v>0</v>
      </c>
      <c r="L263" s="427">
        <v>0</v>
      </c>
    </row>
    <row r="264" ht="16.5" customHeight="1" spans="1:12">
      <c r="A264" s="376">
        <v>13</v>
      </c>
      <c r="B264" s="377" t="s">
        <v>322</v>
      </c>
      <c r="C264" s="378">
        <f t="shared" si="17"/>
        <v>0</v>
      </c>
      <c r="D264" s="379">
        <v>61</v>
      </c>
      <c r="E264" s="378">
        <v>48</v>
      </c>
      <c r="F264" s="379">
        <v>13</v>
      </c>
      <c r="G264" s="379">
        <v>5</v>
      </c>
      <c r="H264" s="379">
        <v>0</v>
      </c>
      <c r="I264" s="379">
        <v>1</v>
      </c>
      <c r="J264" s="379">
        <v>7</v>
      </c>
      <c r="K264" s="378">
        <v>0</v>
      </c>
      <c r="L264" s="427">
        <v>0</v>
      </c>
    </row>
    <row r="265" ht="16.5" customHeight="1" spans="1:12">
      <c r="A265" s="376">
        <v>14</v>
      </c>
      <c r="B265" s="380" t="s">
        <v>387</v>
      </c>
      <c r="C265" s="378">
        <f t="shared" si="17"/>
        <v>3</v>
      </c>
      <c r="D265" s="379">
        <v>59</v>
      </c>
      <c r="E265" s="378">
        <v>53</v>
      </c>
      <c r="F265" s="379">
        <v>9</v>
      </c>
      <c r="G265" s="379">
        <v>0</v>
      </c>
      <c r="H265" s="379">
        <v>0</v>
      </c>
      <c r="I265" s="379">
        <v>1</v>
      </c>
      <c r="J265" s="379">
        <v>7</v>
      </c>
      <c r="K265" s="378">
        <v>1</v>
      </c>
      <c r="L265" s="427">
        <v>1</v>
      </c>
    </row>
    <row r="266" ht="21" customHeight="1" spans="1:12">
      <c r="A266" s="376">
        <v>15</v>
      </c>
      <c r="B266" s="377" t="s">
        <v>324</v>
      </c>
      <c r="C266" s="378">
        <f t="shared" si="17"/>
        <v>2</v>
      </c>
      <c r="D266" s="379">
        <v>31</v>
      </c>
      <c r="E266" s="378">
        <v>26</v>
      </c>
      <c r="F266" s="379">
        <v>5</v>
      </c>
      <c r="G266" s="379">
        <v>4</v>
      </c>
      <c r="H266" s="379">
        <v>0</v>
      </c>
      <c r="I266" s="379">
        <v>0</v>
      </c>
      <c r="J266" s="379">
        <v>0</v>
      </c>
      <c r="K266" s="378">
        <v>1</v>
      </c>
      <c r="L266" s="427">
        <v>1</v>
      </c>
    </row>
    <row r="267" spans="1:12">
      <c r="A267" s="376">
        <v>16</v>
      </c>
      <c r="B267" s="377" t="s">
        <v>325</v>
      </c>
      <c r="C267" s="378">
        <f t="shared" si="17"/>
        <v>1</v>
      </c>
      <c r="D267" s="379">
        <v>14</v>
      </c>
      <c r="E267" s="378">
        <v>8</v>
      </c>
      <c r="F267" s="379">
        <v>6</v>
      </c>
      <c r="G267" s="379">
        <v>4</v>
      </c>
      <c r="H267" s="379">
        <v>0</v>
      </c>
      <c r="I267" s="379">
        <v>0</v>
      </c>
      <c r="J267" s="379">
        <v>1</v>
      </c>
      <c r="K267" s="378">
        <v>1</v>
      </c>
      <c r="L267" s="427">
        <v>1</v>
      </c>
    </row>
    <row r="268" spans="1:12">
      <c r="A268" s="381">
        <v>17</v>
      </c>
      <c r="B268" s="382" t="s">
        <v>326</v>
      </c>
      <c r="C268" s="378">
        <f t="shared" si="17"/>
        <v>2</v>
      </c>
      <c r="D268" s="417">
        <v>60</v>
      </c>
      <c r="E268" s="383">
        <v>44</v>
      </c>
      <c r="F268" s="417">
        <v>18</v>
      </c>
      <c r="G268" s="417">
        <v>3</v>
      </c>
      <c r="H268" s="417">
        <v>0</v>
      </c>
      <c r="I268" s="417">
        <v>2</v>
      </c>
      <c r="J268" s="417">
        <v>6</v>
      </c>
      <c r="K268" s="378">
        <v>7</v>
      </c>
      <c r="L268" s="428">
        <v>7</v>
      </c>
    </row>
    <row r="269" ht="15.75" spans="1:12">
      <c r="A269" s="384">
        <v>18</v>
      </c>
      <c r="B269" s="197" t="s">
        <v>327</v>
      </c>
      <c r="C269" s="378">
        <f t="shared" si="17"/>
        <v>0</v>
      </c>
      <c r="D269" s="418">
        <v>24</v>
      </c>
      <c r="E269" s="385">
        <v>21</v>
      </c>
      <c r="F269" s="418">
        <v>3</v>
      </c>
      <c r="G269" s="418">
        <v>2</v>
      </c>
      <c r="H269" s="418">
        <v>0</v>
      </c>
      <c r="I269" s="418">
        <v>0</v>
      </c>
      <c r="J269" s="418">
        <v>1</v>
      </c>
      <c r="K269" s="378">
        <v>0</v>
      </c>
      <c r="L269" s="429">
        <v>0</v>
      </c>
    </row>
    <row r="270" ht="16.5" spans="1:12">
      <c r="A270" s="386"/>
      <c r="B270" s="387" t="s">
        <v>57</v>
      </c>
      <c r="C270" s="388">
        <f>SUM(C252:C269)</f>
        <v>46</v>
      </c>
      <c r="D270" s="388">
        <f t="shared" ref="D270:L270" si="18">SUM(D252:D269)</f>
        <v>930</v>
      </c>
      <c r="E270" s="388">
        <f t="shared" si="18"/>
        <v>770</v>
      </c>
      <c r="F270" s="388">
        <f t="shared" si="18"/>
        <v>172</v>
      </c>
      <c r="G270" s="388">
        <f t="shared" si="18"/>
        <v>45</v>
      </c>
      <c r="H270" s="388">
        <f t="shared" si="18"/>
        <v>1</v>
      </c>
      <c r="I270" s="388">
        <f t="shared" si="18"/>
        <v>13</v>
      </c>
      <c r="J270" s="388">
        <f t="shared" si="18"/>
        <v>68</v>
      </c>
      <c r="K270" s="388">
        <f t="shared" si="18"/>
        <v>45</v>
      </c>
      <c r="L270" s="388">
        <f t="shared" si="18"/>
        <v>45</v>
      </c>
    </row>
    <row r="271" ht="15.75" spans="1:12">
      <c r="A271" s="389"/>
      <c r="B271" s="389"/>
      <c r="C271" s="390"/>
      <c r="D271" s="390"/>
      <c r="E271" s="390"/>
      <c r="F271" s="390"/>
      <c r="G271" s="390"/>
      <c r="H271" s="390"/>
      <c r="I271" s="390"/>
      <c r="J271" s="390"/>
      <c r="K271" s="390"/>
      <c r="L271" s="410"/>
    </row>
    <row r="272" spans="2:10">
      <c r="B272" s="357" t="s">
        <v>58</v>
      </c>
      <c r="I272" s="172" t="s">
        <v>85</v>
      </c>
      <c r="J272" s="172"/>
    </row>
    <row r="273" spans="2:10">
      <c r="B273" s="204" t="s">
        <v>60</v>
      </c>
      <c r="C273" s="204"/>
      <c r="D273" s="204"/>
      <c r="E273" s="204"/>
      <c r="F273" s="204"/>
      <c r="G273" s="204"/>
      <c r="H273" s="204"/>
      <c r="I273" s="204" t="s">
        <v>61</v>
      </c>
      <c r="J273" s="204"/>
    </row>
    <row r="274" spans="2:10">
      <c r="B274" s="204"/>
      <c r="C274" s="204"/>
      <c r="D274" s="204"/>
      <c r="E274" s="204"/>
      <c r="F274" s="204"/>
      <c r="G274" s="204"/>
      <c r="H274" s="204"/>
      <c r="I274" s="204"/>
      <c r="J274" s="204"/>
    </row>
    <row r="275" spans="2:10">
      <c r="B275" s="204"/>
      <c r="C275" s="204"/>
      <c r="D275" s="204"/>
      <c r="E275" s="204"/>
      <c r="F275" s="204"/>
      <c r="G275" s="204"/>
      <c r="H275" s="204"/>
      <c r="I275" s="204"/>
      <c r="J275" s="204"/>
    </row>
    <row r="276" spans="2:10">
      <c r="B276" s="204"/>
      <c r="C276" s="204"/>
      <c r="D276" s="204"/>
      <c r="E276" s="204"/>
      <c r="F276" s="204"/>
      <c r="G276" s="204"/>
      <c r="H276" s="204"/>
      <c r="I276" s="204"/>
      <c r="J276" s="204"/>
    </row>
    <row r="277" spans="2:12">
      <c r="B277" s="204" t="s">
        <v>62</v>
      </c>
      <c r="C277" s="204"/>
      <c r="D277" s="204"/>
      <c r="E277" s="204"/>
      <c r="F277" s="204"/>
      <c r="G277" s="204"/>
      <c r="H277" s="204"/>
      <c r="I277" s="204" t="s">
        <v>63</v>
      </c>
      <c r="J277" s="204"/>
      <c r="L277" s="357"/>
    </row>
    <row r="278" spans="2:12">
      <c r="B278" s="204" t="s">
        <v>64</v>
      </c>
      <c r="C278" s="204"/>
      <c r="D278" s="204"/>
      <c r="E278" s="204"/>
      <c r="F278" s="204"/>
      <c r="G278" s="204"/>
      <c r="H278" s="204"/>
      <c r="I278" s="204" t="s">
        <v>65</v>
      </c>
      <c r="J278" s="204"/>
      <c r="L278" s="357"/>
    </row>
    <row r="281" s="360" customFormat="1" ht="18" customHeight="1" spans="1:104">
      <c r="A281" s="173" t="s">
        <v>392</v>
      </c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57"/>
      <c r="AC281" s="357"/>
      <c r="AD281" s="357"/>
      <c r="AE281" s="357"/>
      <c r="AF281" s="357"/>
      <c r="AG281" s="357"/>
      <c r="AH281" s="357"/>
      <c r="AI281" s="357"/>
      <c r="AJ281" s="357"/>
      <c r="AK281" s="357"/>
      <c r="AL281" s="357"/>
      <c r="AM281" s="357"/>
      <c r="AN281" s="357"/>
      <c r="AO281" s="357"/>
      <c r="AP281" s="357"/>
      <c r="AQ281" s="357"/>
      <c r="AR281" s="357"/>
      <c r="AS281" s="357"/>
      <c r="AT281" s="357"/>
      <c r="AU281" s="357"/>
      <c r="AV281" s="357"/>
      <c r="AW281" s="357"/>
      <c r="AX281" s="357"/>
      <c r="AY281" s="357"/>
      <c r="AZ281" s="357"/>
      <c r="BA281" s="357"/>
      <c r="BB281" s="357"/>
      <c r="BC281" s="357"/>
      <c r="BD281" s="357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7"/>
      <c r="BR281" s="357"/>
      <c r="BS281" s="357"/>
      <c r="BT281" s="357"/>
      <c r="BU281" s="357"/>
      <c r="BV281" s="357"/>
      <c r="BW281" s="357"/>
      <c r="BX281" s="357"/>
      <c r="BY281" s="357"/>
      <c r="BZ281" s="357"/>
      <c r="CA281" s="357"/>
      <c r="CB281" s="357"/>
      <c r="CC281" s="357"/>
      <c r="CD281" s="357"/>
      <c r="CE281" s="357"/>
      <c r="CF281" s="357"/>
      <c r="CG281" s="357"/>
      <c r="CH281" s="357"/>
      <c r="CI281" s="357"/>
      <c r="CJ281" s="357"/>
      <c r="CK281" s="357"/>
      <c r="CL281" s="357"/>
      <c r="CM281" s="357"/>
      <c r="CN281" s="357"/>
      <c r="CO281" s="357"/>
      <c r="CP281" s="357"/>
      <c r="CQ281" s="357"/>
      <c r="CR281" s="357"/>
      <c r="CS281" s="357"/>
      <c r="CT281" s="357"/>
      <c r="CU281" s="357"/>
      <c r="CV281" s="357"/>
      <c r="CW281" s="357"/>
      <c r="CX281" s="357"/>
      <c r="CY281" s="357"/>
      <c r="CZ281" s="357"/>
    </row>
    <row r="282" s="360" customFormat="1" ht="14.25" customHeight="1" spans="1:15">
      <c r="A282" s="173" t="str">
        <f>A246</f>
        <v>PENGADILAN AGAMA SEWILAYAH PENGADILAN TINGGI AGAMA PADANG</v>
      </c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N282" s="357"/>
      <c r="O282" s="357"/>
    </row>
    <row r="283" s="360" customFormat="1" ht="15.75" spans="1:12">
      <c r="A283" s="173" t="s">
        <v>86</v>
      </c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</row>
    <row r="284" ht="16.5" customHeight="1" spans="1:104">
      <c r="A284" s="362"/>
      <c r="B284" s="362"/>
      <c r="C284" s="362"/>
      <c r="D284" s="362"/>
      <c r="E284" s="362"/>
      <c r="F284" s="362"/>
      <c r="G284" s="362"/>
      <c r="H284" s="362"/>
      <c r="J284" s="399"/>
      <c r="K284" s="399"/>
      <c r="L284" s="175" t="s">
        <v>393</v>
      </c>
      <c r="M284" s="360"/>
      <c r="N284" s="360"/>
      <c r="O284" s="360"/>
      <c r="P284" s="360"/>
      <c r="Q284" s="360"/>
      <c r="R284" s="360"/>
      <c r="S284" s="360"/>
      <c r="T284" s="360"/>
      <c r="U284" s="360"/>
      <c r="V284" s="360"/>
      <c r="W284" s="360"/>
      <c r="X284" s="360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  <c r="AL284" s="360"/>
      <c r="AM284" s="360"/>
      <c r="AN284" s="360"/>
      <c r="AO284" s="360"/>
      <c r="AP284" s="360"/>
      <c r="AQ284" s="360"/>
      <c r="AR284" s="360"/>
      <c r="AS284" s="360"/>
      <c r="AT284" s="360"/>
      <c r="AU284" s="360"/>
      <c r="AV284" s="360"/>
      <c r="AW284" s="360"/>
      <c r="AX284" s="360"/>
      <c r="AY284" s="360"/>
      <c r="AZ284" s="360"/>
      <c r="BA284" s="360"/>
      <c r="BB284" s="360"/>
      <c r="BC284" s="360"/>
      <c r="BD284" s="360"/>
      <c r="BE284" s="360"/>
      <c r="BF284" s="360"/>
      <c r="BG284" s="360"/>
      <c r="BH284" s="360"/>
      <c r="BI284" s="360"/>
      <c r="BJ284" s="360"/>
      <c r="BK284" s="360"/>
      <c r="BL284" s="360"/>
      <c r="BM284" s="360"/>
      <c r="BN284" s="360"/>
      <c r="BO284" s="360"/>
      <c r="BP284" s="360"/>
      <c r="BQ284" s="360"/>
      <c r="BR284" s="360"/>
      <c r="BS284" s="360"/>
      <c r="BT284" s="360"/>
      <c r="BU284" s="360"/>
      <c r="BV284" s="360"/>
      <c r="BW284" s="360"/>
      <c r="BX284" s="360"/>
      <c r="BY284" s="360"/>
      <c r="BZ284" s="360"/>
      <c r="CA284" s="360"/>
      <c r="CB284" s="360"/>
      <c r="CC284" s="360"/>
      <c r="CD284" s="360"/>
      <c r="CE284" s="360"/>
      <c r="CF284" s="360"/>
      <c r="CG284" s="360"/>
      <c r="CH284" s="360"/>
      <c r="CI284" s="360"/>
      <c r="CJ284" s="360"/>
      <c r="CK284" s="360"/>
      <c r="CL284" s="360"/>
      <c r="CM284" s="360"/>
      <c r="CN284" s="360"/>
      <c r="CO284" s="360"/>
      <c r="CP284" s="360"/>
      <c r="CQ284" s="360"/>
      <c r="CR284" s="360"/>
      <c r="CS284" s="360"/>
      <c r="CT284" s="360"/>
      <c r="CU284" s="360"/>
      <c r="CV284" s="360"/>
      <c r="CW284" s="360"/>
      <c r="CX284" s="360"/>
      <c r="CY284" s="360"/>
      <c r="CZ284" s="360"/>
    </row>
    <row r="285" ht="16.5" customHeight="1" spans="1:15">
      <c r="A285" s="420" t="s">
        <v>181</v>
      </c>
      <c r="B285" s="421" t="s">
        <v>379</v>
      </c>
      <c r="C285" s="421" t="s">
        <v>394</v>
      </c>
      <c r="D285" s="421" t="s">
        <v>395</v>
      </c>
      <c r="E285" s="421" t="s">
        <v>396</v>
      </c>
      <c r="F285" s="421" t="s">
        <v>397</v>
      </c>
      <c r="G285" s="365" t="s">
        <v>398</v>
      </c>
      <c r="H285" s="366"/>
      <c r="I285" s="366"/>
      <c r="J285" s="400"/>
      <c r="K285" s="421" t="s">
        <v>400</v>
      </c>
      <c r="L285" s="431" t="s">
        <v>401</v>
      </c>
      <c r="N285" s="360"/>
      <c r="O285" s="360"/>
    </row>
    <row r="286" ht="44.25" customHeight="1" spans="1:12">
      <c r="A286" s="374"/>
      <c r="B286" s="375"/>
      <c r="C286" s="375"/>
      <c r="D286" s="375"/>
      <c r="E286" s="375"/>
      <c r="F286" s="375"/>
      <c r="G286" s="369" t="s">
        <v>402</v>
      </c>
      <c r="H286" s="369" t="s">
        <v>420</v>
      </c>
      <c r="I286" s="369" t="s">
        <v>423</v>
      </c>
      <c r="J286" s="442" t="s">
        <v>424</v>
      </c>
      <c r="K286" s="375"/>
      <c r="L286" s="405"/>
    </row>
    <row r="287" ht="16.5" customHeight="1" spans="1:12">
      <c r="A287" s="374">
        <v>1</v>
      </c>
      <c r="B287" s="375">
        <v>2</v>
      </c>
      <c r="C287" s="375">
        <v>3</v>
      </c>
      <c r="D287" s="375">
        <v>4</v>
      </c>
      <c r="E287" s="375">
        <v>5</v>
      </c>
      <c r="F287" s="375">
        <v>6</v>
      </c>
      <c r="G287" s="375">
        <v>7</v>
      </c>
      <c r="H287" s="375">
        <v>8</v>
      </c>
      <c r="I287" s="375">
        <v>9</v>
      </c>
      <c r="J287" s="375">
        <v>10</v>
      </c>
      <c r="K287" s="375">
        <v>11</v>
      </c>
      <c r="L287" s="405">
        <v>12</v>
      </c>
    </row>
    <row r="288" ht="16.5" customHeight="1" spans="1:12">
      <c r="A288" s="376">
        <v>1</v>
      </c>
      <c r="B288" s="377" t="s">
        <v>310</v>
      </c>
      <c r="C288" s="378">
        <f>K252</f>
        <v>8</v>
      </c>
      <c r="D288" s="379">
        <v>123</v>
      </c>
      <c r="E288" s="378">
        <v>73</v>
      </c>
      <c r="F288" s="379">
        <v>50</v>
      </c>
      <c r="G288" s="379">
        <v>14</v>
      </c>
      <c r="H288" s="379">
        <v>3</v>
      </c>
      <c r="I288" s="379">
        <v>1</v>
      </c>
      <c r="J288" s="379">
        <v>10</v>
      </c>
      <c r="K288" s="378">
        <v>22</v>
      </c>
      <c r="L288" s="378">
        <v>22</v>
      </c>
    </row>
    <row r="289" ht="16.5" customHeight="1" spans="1:12">
      <c r="A289" s="376">
        <v>2</v>
      </c>
      <c r="B289" s="377" t="s">
        <v>311</v>
      </c>
      <c r="C289" s="378">
        <f t="shared" ref="C289:C305" si="19">K253</f>
        <v>4</v>
      </c>
      <c r="D289" s="379">
        <v>85</v>
      </c>
      <c r="E289" s="378">
        <v>70</v>
      </c>
      <c r="F289" s="379">
        <v>15</v>
      </c>
      <c r="G289" s="379">
        <v>8</v>
      </c>
      <c r="H289" s="379">
        <v>1</v>
      </c>
      <c r="I289" s="379">
        <v>0</v>
      </c>
      <c r="J289" s="379">
        <v>4</v>
      </c>
      <c r="K289" s="378">
        <v>2</v>
      </c>
      <c r="L289" s="378">
        <v>2</v>
      </c>
    </row>
    <row r="290" ht="16.5" customHeight="1" spans="1:12">
      <c r="A290" s="376">
        <v>3</v>
      </c>
      <c r="B290" s="377" t="s">
        <v>312</v>
      </c>
      <c r="C290" s="378">
        <f t="shared" si="19"/>
        <v>4</v>
      </c>
      <c r="D290" s="379">
        <v>23</v>
      </c>
      <c r="E290" s="378">
        <v>17</v>
      </c>
      <c r="F290" s="379">
        <v>6</v>
      </c>
      <c r="G290" s="379">
        <v>0</v>
      </c>
      <c r="H290" s="379">
        <v>0</v>
      </c>
      <c r="I290" s="379">
        <v>0</v>
      </c>
      <c r="J290" s="379">
        <v>6</v>
      </c>
      <c r="K290" s="378">
        <v>0</v>
      </c>
      <c r="L290" s="378">
        <v>0</v>
      </c>
    </row>
    <row r="291" ht="16.5" customHeight="1" spans="1:12">
      <c r="A291" s="376">
        <v>4</v>
      </c>
      <c r="B291" s="377" t="s">
        <v>313</v>
      </c>
      <c r="C291" s="378">
        <f t="shared" si="19"/>
        <v>1</v>
      </c>
      <c r="D291" s="379">
        <v>41</v>
      </c>
      <c r="E291" s="378">
        <v>36</v>
      </c>
      <c r="F291" s="379">
        <v>6</v>
      </c>
      <c r="G291" s="379">
        <v>0</v>
      </c>
      <c r="H291" s="379">
        <v>0</v>
      </c>
      <c r="I291" s="379">
        <v>0</v>
      </c>
      <c r="J291" s="379">
        <v>6</v>
      </c>
      <c r="K291" s="378">
        <v>0</v>
      </c>
      <c r="L291" s="378">
        <v>0</v>
      </c>
    </row>
    <row r="292" ht="16.5" customHeight="1" spans="1:12">
      <c r="A292" s="376">
        <v>5</v>
      </c>
      <c r="B292" s="377" t="s">
        <v>314</v>
      </c>
      <c r="C292" s="378">
        <f t="shared" si="19"/>
        <v>3</v>
      </c>
      <c r="D292" s="379">
        <v>30</v>
      </c>
      <c r="E292" s="378">
        <v>17</v>
      </c>
      <c r="F292" s="379">
        <v>13</v>
      </c>
      <c r="G292" s="379">
        <v>2</v>
      </c>
      <c r="H292" s="379">
        <v>0</v>
      </c>
      <c r="I292" s="379">
        <v>0</v>
      </c>
      <c r="J292" s="379">
        <v>5</v>
      </c>
      <c r="K292" s="378">
        <v>6</v>
      </c>
      <c r="L292" s="378">
        <v>6</v>
      </c>
    </row>
    <row r="293" ht="16.5" customHeight="1" spans="1:12">
      <c r="A293" s="376">
        <v>6</v>
      </c>
      <c r="B293" s="377" t="s">
        <v>315</v>
      </c>
      <c r="C293" s="378">
        <f t="shared" si="19"/>
        <v>1</v>
      </c>
      <c r="D293" s="379">
        <v>19</v>
      </c>
      <c r="E293" s="378">
        <v>16</v>
      </c>
      <c r="F293" s="379">
        <v>3</v>
      </c>
      <c r="G293" s="379">
        <v>1</v>
      </c>
      <c r="H293" s="379">
        <v>0</v>
      </c>
      <c r="I293" s="379">
        <v>0</v>
      </c>
      <c r="J293" s="379">
        <v>1</v>
      </c>
      <c r="K293" s="378">
        <v>1</v>
      </c>
      <c r="L293" s="378">
        <v>1</v>
      </c>
    </row>
    <row r="294" ht="16.5" customHeight="1" spans="1:12">
      <c r="A294" s="376">
        <v>7</v>
      </c>
      <c r="B294" s="377" t="s">
        <v>316</v>
      </c>
      <c r="C294" s="378">
        <f t="shared" si="19"/>
        <v>2</v>
      </c>
      <c r="D294" s="379">
        <v>19</v>
      </c>
      <c r="E294" s="378">
        <v>16</v>
      </c>
      <c r="F294" s="379">
        <v>3</v>
      </c>
      <c r="G294" s="379">
        <v>0</v>
      </c>
      <c r="H294" s="379">
        <v>0</v>
      </c>
      <c r="I294" s="379">
        <v>0</v>
      </c>
      <c r="J294" s="379">
        <v>2</v>
      </c>
      <c r="K294" s="378">
        <v>1</v>
      </c>
      <c r="L294" s="378">
        <v>1</v>
      </c>
    </row>
    <row r="295" ht="16.5" customHeight="1" spans="1:12">
      <c r="A295" s="376">
        <v>8</v>
      </c>
      <c r="B295" s="377" t="s">
        <v>317</v>
      </c>
      <c r="C295" s="378">
        <f t="shared" si="19"/>
        <v>3</v>
      </c>
      <c r="D295" s="379">
        <v>64</v>
      </c>
      <c r="E295" s="378">
        <v>56</v>
      </c>
      <c r="F295" s="379">
        <v>11</v>
      </c>
      <c r="G295" s="379">
        <v>3</v>
      </c>
      <c r="H295" s="379">
        <v>0</v>
      </c>
      <c r="I295" s="379">
        <v>2</v>
      </c>
      <c r="J295" s="379">
        <v>4</v>
      </c>
      <c r="K295" s="378">
        <v>2</v>
      </c>
      <c r="L295" s="378">
        <v>2</v>
      </c>
    </row>
    <row r="296" ht="16.5" customHeight="1" spans="1:12">
      <c r="A296" s="376">
        <v>9</v>
      </c>
      <c r="B296" s="377" t="s">
        <v>318</v>
      </c>
      <c r="C296" s="378">
        <f t="shared" si="19"/>
        <v>8</v>
      </c>
      <c r="D296" s="379">
        <v>79</v>
      </c>
      <c r="E296" s="378">
        <v>64</v>
      </c>
      <c r="F296" s="379">
        <v>15</v>
      </c>
      <c r="G296" s="379">
        <v>7</v>
      </c>
      <c r="H296" s="379">
        <v>0</v>
      </c>
      <c r="I296" s="379">
        <v>1</v>
      </c>
      <c r="J296" s="379">
        <v>3</v>
      </c>
      <c r="K296" s="378">
        <v>4</v>
      </c>
      <c r="L296" s="378">
        <v>4</v>
      </c>
    </row>
    <row r="297" ht="16.5" customHeight="1" spans="1:12">
      <c r="A297" s="376">
        <v>10</v>
      </c>
      <c r="B297" s="377" t="s">
        <v>319</v>
      </c>
      <c r="C297" s="378">
        <f t="shared" si="19"/>
        <v>1</v>
      </c>
      <c r="D297" s="379">
        <v>37</v>
      </c>
      <c r="E297" s="378">
        <v>22</v>
      </c>
      <c r="F297" s="379">
        <v>15</v>
      </c>
      <c r="G297" s="379">
        <v>5</v>
      </c>
      <c r="H297" s="379">
        <v>0</v>
      </c>
      <c r="I297" s="379">
        <v>8</v>
      </c>
      <c r="J297" s="379">
        <v>0</v>
      </c>
      <c r="K297" s="378">
        <v>2</v>
      </c>
      <c r="L297" s="378">
        <v>2</v>
      </c>
    </row>
    <row r="298" ht="16.5" customHeight="1" spans="1:12">
      <c r="A298" s="376">
        <v>11</v>
      </c>
      <c r="B298" s="377" t="s">
        <v>320</v>
      </c>
      <c r="C298" s="378">
        <f t="shared" si="19"/>
        <v>0</v>
      </c>
      <c r="D298" s="379">
        <v>63</v>
      </c>
      <c r="E298" s="378">
        <v>51</v>
      </c>
      <c r="F298" s="379">
        <v>12</v>
      </c>
      <c r="G298" s="379">
        <v>4</v>
      </c>
      <c r="H298" s="379">
        <v>0</v>
      </c>
      <c r="I298" s="379">
        <v>1</v>
      </c>
      <c r="J298" s="379">
        <v>5</v>
      </c>
      <c r="K298" s="378">
        <v>2</v>
      </c>
      <c r="L298" s="378">
        <v>2</v>
      </c>
    </row>
    <row r="299" ht="16.5" customHeight="1" spans="1:12">
      <c r="A299" s="376">
        <v>12</v>
      </c>
      <c r="B299" s="377" t="s">
        <v>321</v>
      </c>
      <c r="C299" s="378">
        <f t="shared" si="19"/>
        <v>0</v>
      </c>
      <c r="D299" s="379">
        <v>19</v>
      </c>
      <c r="E299" s="378">
        <v>16</v>
      </c>
      <c r="F299" s="379">
        <v>3</v>
      </c>
      <c r="G299" s="379">
        <v>1</v>
      </c>
      <c r="H299" s="379">
        <v>0</v>
      </c>
      <c r="I299" s="379">
        <v>1</v>
      </c>
      <c r="J299" s="379">
        <v>0</v>
      </c>
      <c r="K299" s="378">
        <v>1</v>
      </c>
      <c r="L299" s="378">
        <v>1</v>
      </c>
    </row>
    <row r="300" ht="16.5" customHeight="1" spans="1:12">
      <c r="A300" s="376">
        <v>13</v>
      </c>
      <c r="B300" s="377" t="s">
        <v>322</v>
      </c>
      <c r="C300" s="378">
        <f t="shared" si="19"/>
        <v>0</v>
      </c>
      <c r="D300" s="379">
        <v>66</v>
      </c>
      <c r="E300" s="378">
        <v>57</v>
      </c>
      <c r="F300" s="379">
        <v>9</v>
      </c>
      <c r="G300" s="379">
        <v>6</v>
      </c>
      <c r="H300" s="379">
        <v>0</v>
      </c>
      <c r="I300" s="379">
        <v>0</v>
      </c>
      <c r="J300" s="379">
        <v>3</v>
      </c>
      <c r="K300" s="378">
        <v>0</v>
      </c>
      <c r="L300" s="378">
        <v>0</v>
      </c>
    </row>
    <row r="301" ht="16.5" customHeight="1" spans="1:12">
      <c r="A301" s="376">
        <v>14</v>
      </c>
      <c r="B301" s="380" t="s">
        <v>387</v>
      </c>
      <c r="C301" s="378">
        <f t="shared" si="19"/>
        <v>1</v>
      </c>
      <c r="D301" s="379">
        <v>40</v>
      </c>
      <c r="E301" s="378">
        <v>33</v>
      </c>
      <c r="F301" s="379">
        <v>8</v>
      </c>
      <c r="G301" s="379">
        <v>0</v>
      </c>
      <c r="H301" s="379">
        <v>0</v>
      </c>
      <c r="I301" s="379">
        <v>1</v>
      </c>
      <c r="J301" s="379">
        <v>5</v>
      </c>
      <c r="K301" s="378">
        <v>2</v>
      </c>
      <c r="L301" s="378">
        <v>2</v>
      </c>
    </row>
    <row r="302" ht="21" customHeight="1" spans="1:12">
      <c r="A302" s="376">
        <v>15</v>
      </c>
      <c r="B302" s="377" t="s">
        <v>324</v>
      </c>
      <c r="C302" s="378">
        <f t="shared" si="19"/>
        <v>1</v>
      </c>
      <c r="D302" s="379">
        <v>26</v>
      </c>
      <c r="E302" s="378">
        <v>23</v>
      </c>
      <c r="F302" s="379">
        <v>3</v>
      </c>
      <c r="G302" s="379">
        <v>2</v>
      </c>
      <c r="H302" s="379">
        <v>0</v>
      </c>
      <c r="I302" s="379">
        <v>0</v>
      </c>
      <c r="J302" s="379">
        <v>0</v>
      </c>
      <c r="K302" s="378">
        <v>1</v>
      </c>
      <c r="L302" s="378">
        <v>1</v>
      </c>
    </row>
    <row r="303" spans="1:12">
      <c r="A303" s="376">
        <v>16</v>
      </c>
      <c r="B303" s="377" t="s">
        <v>325</v>
      </c>
      <c r="C303" s="378">
        <f t="shared" si="19"/>
        <v>1</v>
      </c>
      <c r="D303" s="379">
        <v>19</v>
      </c>
      <c r="E303" s="378">
        <v>15</v>
      </c>
      <c r="F303" s="379">
        <v>4</v>
      </c>
      <c r="G303" s="379">
        <v>3</v>
      </c>
      <c r="H303" s="379">
        <v>0</v>
      </c>
      <c r="I303" s="379">
        <v>0</v>
      </c>
      <c r="J303" s="379">
        <v>0</v>
      </c>
      <c r="K303" s="378">
        <v>1</v>
      </c>
      <c r="L303" s="378">
        <v>1</v>
      </c>
    </row>
    <row r="304" spans="1:12">
      <c r="A304" s="381">
        <v>17</v>
      </c>
      <c r="B304" s="382" t="s">
        <v>326</v>
      </c>
      <c r="C304" s="378">
        <f t="shared" si="19"/>
        <v>7</v>
      </c>
      <c r="D304" s="417">
        <v>62</v>
      </c>
      <c r="E304" s="383">
        <v>44</v>
      </c>
      <c r="F304" s="417">
        <v>25</v>
      </c>
      <c r="G304" s="417">
        <v>4</v>
      </c>
      <c r="H304" s="417">
        <v>0</v>
      </c>
      <c r="I304" s="417">
        <v>6</v>
      </c>
      <c r="J304" s="417">
        <v>11</v>
      </c>
      <c r="K304" s="383">
        <v>4</v>
      </c>
      <c r="L304" s="383">
        <v>4</v>
      </c>
    </row>
    <row r="305" ht="15.75" spans="1:12">
      <c r="A305" s="384">
        <v>18</v>
      </c>
      <c r="B305" s="197" t="s">
        <v>327</v>
      </c>
      <c r="C305" s="378">
        <f t="shared" si="19"/>
        <v>0</v>
      </c>
      <c r="D305" s="418">
        <v>24</v>
      </c>
      <c r="E305" s="383">
        <v>20</v>
      </c>
      <c r="F305" s="418">
        <v>4</v>
      </c>
      <c r="G305" s="418">
        <v>1</v>
      </c>
      <c r="H305" s="418">
        <v>0</v>
      </c>
      <c r="I305" s="418">
        <v>1</v>
      </c>
      <c r="J305" s="418">
        <v>1</v>
      </c>
      <c r="K305" s="383">
        <v>1</v>
      </c>
      <c r="L305" s="383">
        <v>1</v>
      </c>
    </row>
    <row r="306" ht="16.5" spans="1:12">
      <c r="A306" s="386"/>
      <c r="B306" s="387" t="s">
        <v>57</v>
      </c>
      <c r="C306" s="388">
        <f t="shared" ref="C306:L306" si="20">SUM(C288:C305)</f>
        <v>45</v>
      </c>
      <c r="D306" s="388">
        <f t="shared" si="20"/>
        <v>839</v>
      </c>
      <c r="E306" s="388">
        <f t="shared" si="20"/>
        <v>646</v>
      </c>
      <c r="F306" s="388">
        <f t="shared" si="20"/>
        <v>205</v>
      </c>
      <c r="G306" s="388">
        <f t="shared" si="20"/>
        <v>61</v>
      </c>
      <c r="H306" s="388">
        <f t="shared" si="20"/>
        <v>4</v>
      </c>
      <c r="I306" s="388">
        <f t="shared" si="20"/>
        <v>22</v>
      </c>
      <c r="J306" s="388">
        <f t="shared" si="20"/>
        <v>66</v>
      </c>
      <c r="K306" s="388">
        <f t="shared" si="20"/>
        <v>52</v>
      </c>
      <c r="L306" s="388">
        <f t="shared" si="20"/>
        <v>52</v>
      </c>
    </row>
    <row r="307" ht="15.75" spans="1:12">
      <c r="A307" s="389"/>
      <c r="B307" s="389"/>
      <c r="C307" s="390"/>
      <c r="D307" s="390"/>
      <c r="E307" s="390"/>
      <c r="F307" s="390"/>
      <c r="G307" s="390"/>
      <c r="H307" s="390"/>
      <c r="I307" s="390"/>
      <c r="J307" s="390"/>
      <c r="K307" s="390"/>
      <c r="L307" s="410"/>
    </row>
    <row r="308" spans="2:10">
      <c r="B308" s="357" t="s">
        <v>58</v>
      </c>
      <c r="I308" s="357" t="s">
        <v>87</v>
      </c>
      <c r="J308" s="172"/>
    </row>
    <row r="309" spans="2:10">
      <c r="B309" s="204" t="s">
        <v>60</v>
      </c>
      <c r="C309" s="204"/>
      <c r="D309" s="204"/>
      <c r="E309" s="204"/>
      <c r="F309" s="204"/>
      <c r="G309" s="204"/>
      <c r="H309" s="204"/>
      <c r="I309" s="204" t="s">
        <v>61</v>
      </c>
      <c r="J309" s="204"/>
    </row>
    <row r="310" spans="2:10">
      <c r="B310" s="204"/>
      <c r="C310" s="204"/>
      <c r="D310" s="204"/>
      <c r="E310" s="204"/>
      <c r="F310" s="204"/>
      <c r="G310" s="204"/>
      <c r="H310" s="204"/>
      <c r="I310" s="204"/>
      <c r="J310" s="204"/>
    </row>
    <row r="311" spans="2:10">
      <c r="B311" s="204"/>
      <c r="C311" s="204"/>
      <c r="D311" s="204"/>
      <c r="E311" s="204"/>
      <c r="F311" s="204"/>
      <c r="G311" s="204"/>
      <c r="H311" s="204"/>
      <c r="I311" s="204"/>
      <c r="J311" s="204"/>
    </row>
    <row r="312" spans="2:10">
      <c r="B312" s="204"/>
      <c r="C312" s="204"/>
      <c r="D312" s="204"/>
      <c r="E312" s="204"/>
      <c r="F312" s="204"/>
      <c r="G312" s="204"/>
      <c r="H312" s="204"/>
      <c r="I312" s="204"/>
      <c r="J312" s="204"/>
    </row>
    <row r="313" spans="2:12">
      <c r="B313" s="204" t="s">
        <v>88</v>
      </c>
      <c r="C313" s="204"/>
      <c r="D313" s="204"/>
      <c r="E313" s="204"/>
      <c r="F313" s="204"/>
      <c r="G313" s="204"/>
      <c r="H313" s="204"/>
      <c r="I313" s="204" t="s">
        <v>63</v>
      </c>
      <c r="J313" s="204"/>
      <c r="L313" s="357"/>
    </row>
    <row r="314" spans="2:12">
      <c r="B314" s="204" t="s">
        <v>64</v>
      </c>
      <c r="C314" s="204"/>
      <c r="D314" s="204"/>
      <c r="E314" s="204"/>
      <c r="F314" s="204"/>
      <c r="G314" s="204"/>
      <c r="H314" s="204"/>
      <c r="I314" s="204" t="s">
        <v>65</v>
      </c>
      <c r="J314" s="204"/>
      <c r="L314" s="357"/>
    </row>
    <row r="317" ht="15.75" spans="1:12">
      <c r="A317" s="173" t="s">
        <v>392</v>
      </c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</row>
    <row r="318" ht="17.25" customHeight="1" spans="1:12">
      <c r="A318" s="173" t="str">
        <f>A282</f>
        <v>PENGADILAN AGAMA SEWILAYAH PENGADILAN TINGGI AGAMA PADANG</v>
      </c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</row>
    <row r="319" ht="15.75" spans="1:12">
      <c r="A319" s="173" t="s">
        <v>89</v>
      </c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</row>
    <row r="320" ht="15.75" spans="1:12">
      <c r="A320" s="362"/>
      <c r="B320" s="362"/>
      <c r="C320" s="362"/>
      <c r="D320" s="362"/>
      <c r="E320" s="362"/>
      <c r="F320" s="362"/>
      <c r="G320" s="362"/>
      <c r="H320" s="362"/>
      <c r="J320" s="399"/>
      <c r="K320" s="399"/>
      <c r="L320" s="175" t="s">
        <v>393</v>
      </c>
    </row>
    <row r="321" ht="15.75" customHeight="1" spans="1:12">
      <c r="A321" s="420" t="s">
        <v>181</v>
      </c>
      <c r="B321" s="421" t="s">
        <v>379</v>
      </c>
      <c r="C321" s="421" t="s">
        <v>394</v>
      </c>
      <c r="D321" s="421" t="s">
        <v>395</v>
      </c>
      <c r="E321" s="421" t="s">
        <v>396</v>
      </c>
      <c r="F321" s="421" t="s">
        <v>397</v>
      </c>
      <c r="G321" s="365" t="s">
        <v>398</v>
      </c>
      <c r="H321" s="366"/>
      <c r="I321" s="366"/>
      <c r="J321" s="400"/>
      <c r="K321" s="421" t="s">
        <v>399</v>
      </c>
      <c r="L321" s="421" t="s">
        <v>400</v>
      </c>
    </row>
    <row r="322" ht="38.25" spans="1:12">
      <c r="A322" s="374"/>
      <c r="B322" s="375"/>
      <c r="C322" s="375"/>
      <c r="D322" s="375"/>
      <c r="E322" s="375"/>
      <c r="F322" s="375"/>
      <c r="G322" s="369" t="s">
        <v>402</v>
      </c>
      <c r="H322" s="369" t="s">
        <v>432</v>
      </c>
      <c r="I322" s="369" t="s">
        <v>421</v>
      </c>
      <c r="J322" s="426" t="s">
        <v>422</v>
      </c>
      <c r="K322" s="375"/>
      <c r="L322" s="375"/>
    </row>
    <row r="323" spans="1:12">
      <c r="A323" s="374">
        <v>1</v>
      </c>
      <c r="B323" s="375">
        <v>2</v>
      </c>
      <c r="C323" s="375">
        <v>3</v>
      </c>
      <c r="D323" s="375">
        <v>4</v>
      </c>
      <c r="E323" s="375">
        <v>5</v>
      </c>
      <c r="F323" s="375">
        <v>6</v>
      </c>
      <c r="G323" s="375">
        <v>7</v>
      </c>
      <c r="H323" s="375">
        <v>8</v>
      </c>
      <c r="I323" s="375">
        <v>9</v>
      </c>
      <c r="J323" s="375">
        <v>10</v>
      </c>
      <c r="K323" s="375">
        <v>11</v>
      </c>
      <c r="L323" s="405">
        <v>12</v>
      </c>
    </row>
    <row r="324" spans="1:12">
      <c r="A324" s="376">
        <v>1</v>
      </c>
      <c r="B324" s="377" t="s">
        <v>310</v>
      </c>
      <c r="C324" s="378">
        <f>K288</f>
        <v>22</v>
      </c>
      <c r="D324" s="379">
        <v>119</v>
      </c>
      <c r="E324" s="378">
        <v>72</v>
      </c>
      <c r="F324" s="379">
        <v>47</v>
      </c>
      <c r="G324" s="379">
        <v>12</v>
      </c>
      <c r="H324" s="379">
        <v>1</v>
      </c>
      <c r="I324" s="379">
        <v>2</v>
      </c>
      <c r="J324" s="379">
        <v>9</v>
      </c>
      <c r="K324" s="378">
        <v>23</v>
      </c>
      <c r="L324" s="430">
        <v>23</v>
      </c>
    </row>
    <row r="325" spans="1:12">
      <c r="A325" s="376">
        <v>2</v>
      </c>
      <c r="B325" s="377" t="s">
        <v>311</v>
      </c>
      <c r="C325" s="378">
        <f t="shared" ref="C325:C341" si="21">K289</f>
        <v>2</v>
      </c>
      <c r="D325" s="379">
        <v>96</v>
      </c>
      <c r="E325" s="378">
        <v>87</v>
      </c>
      <c r="F325" s="379">
        <v>9</v>
      </c>
      <c r="G325" s="379">
        <v>4</v>
      </c>
      <c r="H325" s="379">
        <v>1</v>
      </c>
      <c r="I325" s="379">
        <v>0</v>
      </c>
      <c r="J325" s="379">
        <v>3</v>
      </c>
      <c r="K325" s="378">
        <v>1</v>
      </c>
      <c r="L325" s="430">
        <v>1</v>
      </c>
    </row>
    <row r="326" spans="1:12">
      <c r="A326" s="376">
        <v>3</v>
      </c>
      <c r="B326" s="377" t="s">
        <v>312</v>
      </c>
      <c r="C326" s="378">
        <f t="shared" si="21"/>
        <v>0</v>
      </c>
      <c r="D326" s="379">
        <v>29</v>
      </c>
      <c r="E326" s="378">
        <v>23</v>
      </c>
      <c r="F326" s="379">
        <v>6</v>
      </c>
      <c r="G326" s="379">
        <v>1</v>
      </c>
      <c r="H326" s="379">
        <v>0</v>
      </c>
      <c r="I326" s="379">
        <v>1</v>
      </c>
      <c r="J326" s="379">
        <v>2</v>
      </c>
      <c r="K326" s="378">
        <v>2</v>
      </c>
      <c r="L326" s="430">
        <v>2</v>
      </c>
    </row>
    <row r="327" spans="1:12">
      <c r="A327" s="376">
        <v>4</v>
      </c>
      <c r="B327" s="377" t="s">
        <v>313</v>
      </c>
      <c r="C327" s="378">
        <f t="shared" si="21"/>
        <v>0</v>
      </c>
      <c r="D327" s="379">
        <v>45</v>
      </c>
      <c r="E327" s="378">
        <v>38</v>
      </c>
      <c r="F327" s="379">
        <v>7</v>
      </c>
      <c r="G327" s="379">
        <v>1</v>
      </c>
      <c r="H327" s="379">
        <v>0</v>
      </c>
      <c r="I327" s="379">
        <v>1</v>
      </c>
      <c r="J327" s="379">
        <v>2</v>
      </c>
      <c r="K327" s="378">
        <v>3</v>
      </c>
      <c r="L327" s="430">
        <v>3</v>
      </c>
    </row>
    <row r="328" spans="1:12">
      <c r="A328" s="376">
        <v>5</v>
      </c>
      <c r="B328" s="377" t="s">
        <v>314</v>
      </c>
      <c r="C328" s="378">
        <f t="shared" si="21"/>
        <v>6</v>
      </c>
      <c r="D328" s="379">
        <v>27</v>
      </c>
      <c r="E328" s="378">
        <v>12</v>
      </c>
      <c r="F328" s="379">
        <v>15</v>
      </c>
      <c r="G328" s="379">
        <v>5</v>
      </c>
      <c r="H328" s="379">
        <v>0</v>
      </c>
      <c r="I328" s="379">
        <v>0</v>
      </c>
      <c r="J328" s="379">
        <v>3</v>
      </c>
      <c r="K328" s="378">
        <v>7</v>
      </c>
      <c r="L328" s="430">
        <v>7</v>
      </c>
    </row>
    <row r="329" spans="1:12">
      <c r="A329" s="376">
        <v>6</v>
      </c>
      <c r="B329" s="377" t="s">
        <v>315</v>
      </c>
      <c r="C329" s="378">
        <f t="shared" si="21"/>
        <v>1</v>
      </c>
      <c r="D329" s="379">
        <v>21</v>
      </c>
      <c r="E329" s="378">
        <v>19</v>
      </c>
      <c r="F329" s="379">
        <v>2</v>
      </c>
      <c r="G329" s="379">
        <v>0</v>
      </c>
      <c r="H329" s="379">
        <v>0</v>
      </c>
      <c r="I329" s="379">
        <v>0</v>
      </c>
      <c r="J329" s="379">
        <v>0</v>
      </c>
      <c r="K329" s="378">
        <v>2</v>
      </c>
      <c r="L329" s="430">
        <v>2</v>
      </c>
    </row>
    <row r="330" spans="1:12">
      <c r="A330" s="376">
        <v>7</v>
      </c>
      <c r="B330" s="377" t="s">
        <v>316</v>
      </c>
      <c r="C330" s="378">
        <f t="shared" si="21"/>
        <v>1</v>
      </c>
      <c r="D330" s="379">
        <v>23</v>
      </c>
      <c r="E330" s="378">
        <v>21</v>
      </c>
      <c r="F330" s="379">
        <v>2</v>
      </c>
      <c r="G330" s="379">
        <v>0</v>
      </c>
      <c r="H330" s="379">
        <v>0</v>
      </c>
      <c r="I330" s="379">
        <v>0</v>
      </c>
      <c r="J330" s="379">
        <v>1</v>
      </c>
      <c r="K330" s="378">
        <v>1</v>
      </c>
      <c r="L330" s="430">
        <v>1</v>
      </c>
    </row>
    <row r="331" spans="1:12">
      <c r="A331" s="376">
        <v>8</v>
      </c>
      <c r="B331" s="377" t="s">
        <v>317</v>
      </c>
      <c r="C331" s="378">
        <f t="shared" si="21"/>
        <v>2</v>
      </c>
      <c r="D331" s="379">
        <v>64</v>
      </c>
      <c r="E331" s="378">
        <v>56</v>
      </c>
      <c r="F331" s="379">
        <v>10</v>
      </c>
      <c r="G331" s="379">
        <v>0</v>
      </c>
      <c r="H331" s="379">
        <v>0</v>
      </c>
      <c r="I331" s="379">
        <v>0</v>
      </c>
      <c r="J331" s="379">
        <v>5</v>
      </c>
      <c r="K331" s="378">
        <v>5</v>
      </c>
      <c r="L331" s="430">
        <v>5</v>
      </c>
    </row>
    <row r="332" spans="1:12">
      <c r="A332" s="376">
        <v>9</v>
      </c>
      <c r="B332" s="377" t="s">
        <v>318</v>
      </c>
      <c r="C332" s="378">
        <f t="shared" si="21"/>
        <v>4</v>
      </c>
      <c r="D332" s="379">
        <v>67</v>
      </c>
      <c r="E332" s="378">
        <v>59</v>
      </c>
      <c r="F332" s="379">
        <v>8</v>
      </c>
      <c r="G332" s="379">
        <v>6</v>
      </c>
      <c r="H332" s="379">
        <v>0</v>
      </c>
      <c r="I332" s="379">
        <v>0</v>
      </c>
      <c r="J332" s="379">
        <v>0</v>
      </c>
      <c r="K332" s="378">
        <v>2</v>
      </c>
      <c r="L332" s="430">
        <v>2</v>
      </c>
    </row>
    <row r="333" spans="1:12">
      <c r="A333" s="376">
        <v>10</v>
      </c>
      <c r="B333" s="377" t="s">
        <v>319</v>
      </c>
      <c r="C333" s="378">
        <f t="shared" si="21"/>
        <v>2</v>
      </c>
      <c r="D333" s="379">
        <v>42</v>
      </c>
      <c r="E333" s="378">
        <v>34</v>
      </c>
      <c r="F333" s="379">
        <v>8</v>
      </c>
      <c r="G333" s="379">
        <v>4</v>
      </c>
      <c r="H333" s="379">
        <v>0</v>
      </c>
      <c r="I333" s="379">
        <v>0</v>
      </c>
      <c r="J333" s="379">
        <v>0</v>
      </c>
      <c r="K333" s="378">
        <v>4</v>
      </c>
      <c r="L333" s="430">
        <v>4</v>
      </c>
    </row>
    <row r="334" spans="1:12">
      <c r="A334" s="376">
        <v>11</v>
      </c>
      <c r="B334" s="377" t="s">
        <v>320</v>
      </c>
      <c r="C334" s="378">
        <f t="shared" si="21"/>
        <v>2</v>
      </c>
      <c r="D334" s="379">
        <v>78</v>
      </c>
      <c r="E334" s="378">
        <v>72</v>
      </c>
      <c r="F334" s="379">
        <v>8</v>
      </c>
      <c r="G334" s="379">
        <v>1</v>
      </c>
      <c r="H334" s="379">
        <v>0</v>
      </c>
      <c r="I334" s="379">
        <v>0</v>
      </c>
      <c r="J334" s="379">
        <v>4</v>
      </c>
      <c r="K334" s="378">
        <v>3</v>
      </c>
      <c r="L334" s="430">
        <v>3</v>
      </c>
    </row>
    <row r="335" spans="1:12">
      <c r="A335" s="376">
        <v>12</v>
      </c>
      <c r="B335" s="377" t="s">
        <v>321</v>
      </c>
      <c r="C335" s="378">
        <f t="shared" si="21"/>
        <v>1</v>
      </c>
      <c r="D335" s="379">
        <v>9</v>
      </c>
      <c r="E335" s="378">
        <v>8</v>
      </c>
      <c r="F335" s="379">
        <v>1</v>
      </c>
      <c r="G335" s="379">
        <v>1</v>
      </c>
      <c r="H335" s="379">
        <v>0</v>
      </c>
      <c r="I335" s="379">
        <v>0</v>
      </c>
      <c r="J335" s="379">
        <v>0</v>
      </c>
      <c r="K335" s="378">
        <v>0</v>
      </c>
      <c r="L335" s="430">
        <v>0</v>
      </c>
    </row>
    <row r="336" spans="1:12">
      <c r="A336" s="376">
        <v>13</v>
      </c>
      <c r="B336" s="377" t="s">
        <v>322</v>
      </c>
      <c r="C336" s="378">
        <f t="shared" si="21"/>
        <v>0</v>
      </c>
      <c r="D336" s="379">
        <v>71</v>
      </c>
      <c r="E336" s="378">
        <v>59</v>
      </c>
      <c r="F336" s="379">
        <v>12</v>
      </c>
      <c r="G336" s="379">
        <v>9</v>
      </c>
      <c r="H336" s="379">
        <v>1</v>
      </c>
      <c r="I336" s="379">
        <v>0</v>
      </c>
      <c r="J336" s="379">
        <v>2</v>
      </c>
      <c r="K336" s="378">
        <v>0</v>
      </c>
      <c r="L336" s="430">
        <v>0</v>
      </c>
    </row>
    <row r="337" customHeight="1" spans="1:12">
      <c r="A337" s="376">
        <v>14</v>
      </c>
      <c r="B337" s="380" t="s">
        <v>387</v>
      </c>
      <c r="C337" s="378">
        <f t="shared" si="21"/>
        <v>2</v>
      </c>
      <c r="D337" s="379">
        <v>39</v>
      </c>
      <c r="E337" s="378">
        <v>29</v>
      </c>
      <c r="F337" s="379">
        <v>12</v>
      </c>
      <c r="G337" s="379">
        <v>0</v>
      </c>
      <c r="H337" s="379">
        <v>0</v>
      </c>
      <c r="I337" s="379">
        <v>0</v>
      </c>
      <c r="J337" s="379">
        <v>10</v>
      </c>
      <c r="K337" s="378">
        <v>2</v>
      </c>
      <c r="L337" s="430">
        <v>2</v>
      </c>
    </row>
    <row r="338" spans="1:12">
      <c r="A338" s="376">
        <v>15</v>
      </c>
      <c r="B338" s="377" t="s">
        <v>324</v>
      </c>
      <c r="C338" s="378">
        <f t="shared" si="21"/>
        <v>1</v>
      </c>
      <c r="D338" s="379">
        <v>26</v>
      </c>
      <c r="E338" s="378">
        <v>22</v>
      </c>
      <c r="F338" s="379">
        <v>4</v>
      </c>
      <c r="G338" s="379">
        <v>3</v>
      </c>
      <c r="H338" s="379">
        <v>0</v>
      </c>
      <c r="I338" s="379">
        <v>0</v>
      </c>
      <c r="J338" s="379">
        <v>0</v>
      </c>
      <c r="K338" s="378">
        <v>1</v>
      </c>
      <c r="L338" s="430">
        <v>1</v>
      </c>
    </row>
    <row r="339" spans="1:12">
      <c r="A339" s="376">
        <v>16</v>
      </c>
      <c r="B339" s="377" t="s">
        <v>325</v>
      </c>
      <c r="C339" s="378">
        <f t="shared" si="21"/>
        <v>1</v>
      </c>
      <c r="D339" s="379">
        <v>19</v>
      </c>
      <c r="E339" s="378">
        <v>12</v>
      </c>
      <c r="F339" s="379">
        <v>7</v>
      </c>
      <c r="G339" s="379">
        <v>2</v>
      </c>
      <c r="H339" s="379">
        <v>0</v>
      </c>
      <c r="I339" s="379">
        <v>0</v>
      </c>
      <c r="J339" s="379">
        <v>4</v>
      </c>
      <c r="K339" s="378">
        <v>1</v>
      </c>
      <c r="L339" s="430">
        <v>1</v>
      </c>
    </row>
    <row r="340" spans="1:12">
      <c r="A340" s="381">
        <v>17</v>
      </c>
      <c r="B340" s="382" t="s">
        <v>326</v>
      </c>
      <c r="C340" s="378">
        <f t="shared" si="21"/>
        <v>4</v>
      </c>
      <c r="D340" s="379">
        <v>49</v>
      </c>
      <c r="E340" s="378">
        <v>38</v>
      </c>
      <c r="F340" s="379">
        <v>15</v>
      </c>
      <c r="G340" s="379">
        <v>4</v>
      </c>
      <c r="H340" s="379">
        <v>0</v>
      </c>
      <c r="I340" s="379">
        <v>1</v>
      </c>
      <c r="J340" s="379">
        <v>4</v>
      </c>
      <c r="K340" s="378">
        <v>6</v>
      </c>
      <c r="L340" s="434">
        <v>6</v>
      </c>
    </row>
    <row r="341" ht="15.75" spans="1:12">
      <c r="A341" s="384">
        <v>18</v>
      </c>
      <c r="B341" s="197" t="s">
        <v>327</v>
      </c>
      <c r="C341" s="378">
        <f t="shared" si="21"/>
        <v>1</v>
      </c>
      <c r="D341" s="379">
        <v>32</v>
      </c>
      <c r="E341" s="378">
        <v>30</v>
      </c>
      <c r="F341" s="379">
        <v>3</v>
      </c>
      <c r="G341" s="379">
        <v>1</v>
      </c>
      <c r="H341" s="379">
        <v>0</v>
      </c>
      <c r="I341" s="379">
        <v>0</v>
      </c>
      <c r="J341" s="379">
        <v>0</v>
      </c>
      <c r="K341" s="378">
        <v>2</v>
      </c>
      <c r="L341" s="435">
        <v>2</v>
      </c>
    </row>
    <row r="342" ht="16.5" spans="1:12">
      <c r="A342" s="386"/>
      <c r="B342" s="387" t="s">
        <v>57</v>
      </c>
      <c r="C342" s="388">
        <f>SUM(C324:C341)</f>
        <v>52</v>
      </c>
      <c r="D342" s="388">
        <f t="shared" ref="D342:L342" si="22">SUM(D324:D341)</f>
        <v>856</v>
      </c>
      <c r="E342" s="388">
        <f t="shared" si="22"/>
        <v>691</v>
      </c>
      <c r="F342" s="388">
        <f t="shared" si="22"/>
        <v>176</v>
      </c>
      <c r="G342" s="388">
        <f t="shared" si="22"/>
        <v>54</v>
      </c>
      <c r="H342" s="388">
        <f t="shared" si="22"/>
        <v>3</v>
      </c>
      <c r="I342" s="388">
        <f t="shared" si="22"/>
        <v>5</v>
      </c>
      <c r="J342" s="388">
        <f t="shared" si="22"/>
        <v>49</v>
      </c>
      <c r="K342" s="388">
        <f t="shared" si="22"/>
        <v>65</v>
      </c>
      <c r="L342" s="388">
        <f t="shared" si="22"/>
        <v>65</v>
      </c>
    </row>
    <row r="343" ht="15.75" spans="1:12">
      <c r="A343" s="389"/>
      <c r="B343" s="389" t="s">
        <v>428</v>
      </c>
      <c r="C343" s="390"/>
      <c r="D343" s="390"/>
      <c r="E343" s="390"/>
      <c r="F343" s="390"/>
      <c r="G343" s="390"/>
      <c r="H343" s="390"/>
      <c r="I343" s="390"/>
      <c r="J343" s="390"/>
      <c r="K343" s="390"/>
      <c r="L343" s="410"/>
    </row>
    <row r="344" spans="2:10">
      <c r="B344" s="357" t="s">
        <v>58</v>
      </c>
      <c r="I344" s="357" t="s">
        <v>91</v>
      </c>
      <c r="J344" s="172"/>
    </row>
    <row r="345" spans="2:10">
      <c r="B345" s="204" t="s">
        <v>68</v>
      </c>
      <c r="C345" s="204"/>
      <c r="D345" s="204"/>
      <c r="E345" s="204"/>
      <c r="F345" s="204"/>
      <c r="G345" s="204"/>
      <c r="H345" s="204"/>
      <c r="I345" s="204" t="s">
        <v>61</v>
      </c>
      <c r="J345" s="204"/>
    </row>
    <row r="346" spans="2:10">
      <c r="B346" s="204"/>
      <c r="C346" s="204"/>
      <c r="D346" s="204"/>
      <c r="E346" s="204"/>
      <c r="F346" s="204"/>
      <c r="G346" s="204"/>
      <c r="H346" s="204"/>
      <c r="I346" s="204"/>
      <c r="J346" s="204"/>
    </row>
    <row r="347" spans="2:10">
      <c r="B347" s="204"/>
      <c r="C347" s="204"/>
      <c r="D347" s="204"/>
      <c r="E347" s="204"/>
      <c r="F347" s="204"/>
      <c r="G347" s="204"/>
      <c r="H347" s="204"/>
      <c r="I347" s="204"/>
      <c r="J347" s="204"/>
    </row>
    <row r="348" spans="2:10">
      <c r="B348" s="204"/>
      <c r="C348" s="204"/>
      <c r="D348" s="204"/>
      <c r="E348" s="204"/>
      <c r="F348" s="204"/>
      <c r="G348" s="204"/>
      <c r="H348" s="204"/>
      <c r="I348" s="204"/>
      <c r="J348" s="204"/>
    </row>
    <row r="349" spans="2:12">
      <c r="B349" s="204" t="s">
        <v>92</v>
      </c>
      <c r="C349" s="204"/>
      <c r="D349" s="204"/>
      <c r="E349" s="204"/>
      <c r="F349" s="204"/>
      <c r="G349" s="204"/>
      <c r="H349" s="204"/>
      <c r="I349" s="204" t="s">
        <v>63</v>
      </c>
      <c r="J349" s="204"/>
      <c r="L349" s="357"/>
    </row>
    <row r="350" spans="2:12">
      <c r="B350" s="204" t="s">
        <v>93</v>
      </c>
      <c r="C350" s="204"/>
      <c r="D350" s="204"/>
      <c r="E350" s="204"/>
      <c r="F350" s="204"/>
      <c r="G350" s="204"/>
      <c r="H350" s="204"/>
      <c r="I350" s="204" t="s">
        <v>65</v>
      </c>
      <c r="J350" s="257"/>
      <c r="L350" s="357"/>
    </row>
    <row r="352" ht="18.75" customHeight="1" spans="1:12">
      <c r="A352" s="173" t="s">
        <v>392</v>
      </c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</row>
    <row r="353" ht="15.75" customHeight="1" spans="1:12">
      <c r="A353" s="173" t="str">
        <f>RK10!A318:L318</f>
        <v>PENGADILAN AGAMA SEWILAYAH PENGADILAN TINGGI AGAMA PADANG</v>
      </c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</row>
    <row r="354" ht="15.75" spans="1:12">
      <c r="A354" s="173" t="s">
        <v>94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</row>
    <row r="355" ht="16.5" customHeight="1" spans="1:12">
      <c r="A355" s="362"/>
      <c r="B355" s="362"/>
      <c r="C355" s="362"/>
      <c r="D355" s="362"/>
      <c r="E355" s="362"/>
      <c r="F355" s="362"/>
      <c r="G355" s="362"/>
      <c r="H355" s="362"/>
      <c r="J355" s="399"/>
      <c r="K355" s="399"/>
      <c r="L355" s="175" t="s">
        <v>393</v>
      </c>
    </row>
    <row r="356" ht="20.25" customHeight="1" spans="1:13">
      <c r="A356" s="420" t="s">
        <v>181</v>
      </c>
      <c r="B356" s="421" t="s">
        <v>379</v>
      </c>
      <c r="C356" s="421" t="s">
        <v>394</v>
      </c>
      <c r="D356" s="421" t="s">
        <v>395</v>
      </c>
      <c r="E356" s="421" t="s">
        <v>396</v>
      </c>
      <c r="F356" s="421" t="s">
        <v>397</v>
      </c>
      <c r="G356" s="365" t="s">
        <v>398</v>
      </c>
      <c r="H356" s="366"/>
      <c r="I356" s="366"/>
      <c r="J356" s="400"/>
      <c r="K356" s="421" t="s">
        <v>399</v>
      </c>
      <c r="L356" s="421" t="s">
        <v>400</v>
      </c>
      <c r="M356" s="379"/>
    </row>
    <row r="357" ht="42.75" customHeight="1" spans="1:13">
      <c r="A357" s="374"/>
      <c r="B357" s="375"/>
      <c r="C357" s="375"/>
      <c r="D357" s="375"/>
      <c r="E357" s="375"/>
      <c r="F357" s="375"/>
      <c r="G357" s="369" t="s">
        <v>402</v>
      </c>
      <c r="H357" s="369" t="s">
        <v>432</v>
      </c>
      <c r="I357" s="369" t="s">
        <v>421</v>
      </c>
      <c r="J357" s="426" t="s">
        <v>422</v>
      </c>
      <c r="K357" s="375"/>
      <c r="L357" s="375"/>
      <c r="M357" s="379"/>
    </row>
    <row r="358" ht="15.75" customHeight="1" spans="1:13">
      <c r="A358" s="374">
        <v>1</v>
      </c>
      <c r="B358" s="375">
        <v>2</v>
      </c>
      <c r="C358" s="375">
        <v>3</v>
      </c>
      <c r="D358" s="375">
        <v>4</v>
      </c>
      <c r="E358" s="375">
        <v>5</v>
      </c>
      <c r="F358" s="375">
        <v>6</v>
      </c>
      <c r="G358" s="375">
        <v>7</v>
      </c>
      <c r="H358" s="375">
        <v>8</v>
      </c>
      <c r="I358" s="375">
        <v>9</v>
      </c>
      <c r="J358" s="375">
        <v>10</v>
      </c>
      <c r="K358" s="375">
        <v>11</v>
      </c>
      <c r="L358" s="405">
        <v>12</v>
      </c>
      <c r="M358" s="379"/>
    </row>
    <row r="359" ht="20.25" customHeight="1" spans="1:13">
      <c r="A359" s="376">
        <v>1</v>
      </c>
      <c r="B359" s="377" t="s">
        <v>310</v>
      </c>
      <c r="C359" s="378">
        <f>K324</f>
        <v>23</v>
      </c>
      <c r="D359" s="379">
        <v>138</v>
      </c>
      <c r="E359" s="379">
        <v>110</v>
      </c>
      <c r="F359" s="379">
        <v>28</v>
      </c>
      <c r="G359" s="379">
        <v>17</v>
      </c>
      <c r="H359" s="379">
        <v>0</v>
      </c>
      <c r="I359" s="379">
        <v>3</v>
      </c>
      <c r="J359" s="379">
        <v>1</v>
      </c>
      <c r="K359" s="378">
        <v>7</v>
      </c>
      <c r="L359" s="430">
        <v>7</v>
      </c>
      <c r="M359" s="379"/>
    </row>
    <row r="360" ht="20.25" customHeight="1" spans="1:13">
      <c r="A360" s="376">
        <v>2</v>
      </c>
      <c r="B360" s="377" t="s">
        <v>311</v>
      </c>
      <c r="C360" s="378">
        <f t="shared" ref="C360:C376" si="23">K325</f>
        <v>1</v>
      </c>
      <c r="D360" s="379">
        <v>98</v>
      </c>
      <c r="E360" s="379">
        <v>80</v>
      </c>
      <c r="F360" s="379">
        <v>18</v>
      </c>
      <c r="G360" s="379">
        <v>4</v>
      </c>
      <c r="H360" s="379">
        <v>1</v>
      </c>
      <c r="I360" s="379">
        <v>0</v>
      </c>
      <c r="J360" s="379">
        <v>2</v>
      </c>
      <c r="K360" s="378">
        <v>11</v>
      </c>
      <c r="L360" s="430">
        <v>11</v>
      </c>
      <c r="M360" s="379"/>
    </row>
    <row r="361" ht="20.25" customHeight="1" spans="1:13">
      <c r="A361" s="376">
        <v>3</v>
      </c>
      <c r="B361" s="377" t="s">
        <v>312</v>
      </c>
      <c r="C361" s="378">
        <f t="shared" si="23"/>
        <v>2</v>
      </c>
      <c r="D361" s="379">
        <v>24</v>
      </c>
      <c r="E361" s="379">
        <v>17</v>
      </c>
      <c r="F361" s="379">
        <v>7</v>
      </c>
      <c r="G361" s="379">
        <v>0</v>
      </c>
      <c r="H361" s="379">
        <v>0</v>
      </c>
      <c r="I361" s="379">
        <v>7</v>
      </c>
      <c r="J361" s="379">
        <v>0</v>
      </c>
      <c r="K361" s="378">
        <v>0</v>
      </c>
      <c r="L361" s="430">
        <v>0</v>
      </c>
      <c r="M361" s="379"/>
    </row>
    <row r="362" ht="20.25" customHeight="1" spans="1:13">
      <c r="A362" s="376">
        <v>4</v>
      </c>
      <c r="B362" s="377" t="s">
        <v>313</v>
      </c>
      <c r="C362" s="378">
        <f t="shared" si="23"/>
        <v>3</v>
      </c>
      <c r="D362" s="379">
        <v>42</v>
      </c>
      <c r="E362" s="379">
        <v>32</v>
      </c>
      <c r="F362" s="379">
        <v>16</v>
      </c>
      <c r="G362" s="379">
        <v>1</v>
      </c>
      <c r="H362" s="379">
        <v>0</v>
      </c>
      <c r="I362" s="379">
        <v>4</v>
      </c>
      <c r="J362" s="379">
        <v>4</v>
      </c>
      <c r="K362" s="378">
        <v>7</v>
      </c>
      <c r="L362" s="430">
        <v>7</v>
      </c>
      <c r="M362" s="379"/>
    </row>
    <row r="363" ht="18" customHeight="1" spans="1:13">
      <c r="A363" s="376">
        <v>5</v>
      </c>
      <c r="B363" s="377" t="s">
        <v>314</v>
      </c>
      <c r="C363" s="378">
        <f t="shared" si="23"/>
        <v>7</v>
      </c>
      <c r="D363" s="379">
        <v>26</v>
      </c>
      <c r="E363" s="379">
        <v>13</v>
      </c>
      <c r="F363" s="379">
        <v>13</v>
      </c>
      <c r="G363" s="379">
        <v>3</v>
      </c>
      <c r="H363" s="379">
        <v>0</v>
      </c>
      <c r="I363" s="379">
        <v>1</v>
      </c>
      <c r="J363" s="379">
        <v>5</v>
      </c>
      <c r="K363" s="378">
        <v>4</v>
      </c>
      <c r="L363" s="430">
        <v>4</v>
      </c>
      <c r="M363" s="379"/>
    </row>
    <row r="364" ht="20.25" customHeight="1" spans="1:13">
      <c r="A364" s="376">
        <v>6</v>
      </c>
      <c r="B364" s="377" t="s">
        <v>315</v>
      </c>
      <c r="C364" s="378">
        <f t="shared" si="23"/>
        <v>2</v>
      </c>
      <c r="D364" s="379">
        <v>22</v>
      </c>
      <c r="E364" s="379">
        <v>18</v>
      </c>
      <c r="F364" s="379">
        <v>4</v>
      </c>
      <c r="G364" s="379">
        <v>0</v>
      </c>
      <c r="H364" s="379">
        <v>0</v>
      </c>
      <c r="I364" s="379">
        <v>0</v>
      </c>
      <c r="J364" s="379">
        <v>3</v>
      </c>
      <c r="K364" s="378">
        <v>1</v>
      </c>
      <c r="L364" s="430">
        <v>1</v>
      </c>
      <c r="M364" s="379"/>
    </row>
    <row r="365" ht="20.25" customHeight="1" spans="1:13">
      <c r="A365" s="376">
        <v>7</v>
      </c>
      <c r="B365" s="377" t="s">
        <v>316</v>
      </c>
      <c r="C365" s="378">
        <f t="shared" si="23"/>
        <v>1</v>
      </c>
      <c r="D365" s="379">
        <v>20</v>
      </c>
      <c r="E365" s="379">
        <v>14</v>
      </c>
      <c r="F365" s="379">
        <v>6</v>
      </c>
      <c r="G365" s="379">
        <v>5</v>
      </c>
      <c r="H365" s="379">
        <v>0</v>
      </c>
      <c r="I365" s="379">
        <v>0</v>
      </c>
      <c r="J365" s="379">
        <v>1</v>
      </c>
      <c r="K365" s="378">
        <v>0</v>
      </c>
      <c r="L365" s="430">
        <v>0</v>
      </c>
      <c r="M365" s="379"/>
    </row>
    <row r="366" ht="20.25" customHeight="1" spans="1:13">
      <c r="A366" s="376">
        <v>8</v>
      </c>
      <c r="B366" s="377" t="s">
        <v>317</v>
      </c>
      <c r="C366" s="378">
        <f t="shared" si="23"/>
        <v>5</v>
      </c>
      <c r="D366" s="379">
        <v>60</v>
      </c>
      <c r="E366" s="379">
        <v>54</v>
      </c>
      <c r="F366" s="379">
        <v>8</v>
      </c>
      <c r="G366" s="379">
        <v>2</v>
      </c>
      <c r="H366" s="379">
        <v>0</v>
      </c>
      <c r="I366" s="379">
        <v>1</v>
      </c>
      <c r="J366" s="379">
        <v>3</v>
      </c>
      <c r="K366" s="378">
        <v>2</v>
      </c>
      <c r="L366" s="430">
        <v>2</v>
      </c>
      <c r="M366" s="379"/>
    </row>
    <row r="367" ht="20.25" customHeight="1" spans="1:13">
      <c r="A367" s="376">
        <v>9</v>
      </c>
      <c r="B367" s="377" t="s">
        <v>318</v>
      </c>
      <c r="C367" s="378">
        <f t="shared" si="23"/>
        <v>2</v>
      </c>
      <c r="D367" s="379">
        <v>57</v>
      </c>
      <c r="E367" s="379">
        <v>48</v>
      </c>
      <c r="F367" s="379">
        <v>9</v>
      </c>
      <c r="G367" s="379">
        <v>1</v>
      </c>
      <c r="H367" s="379">
        <v>0</v>
      </c>
      <c r="I367" s="379">
        <v>0</v>
      </c>
      <c r="J367" s="379">
        <v>4</v>
      </c>
      <c r="K367" s="378">
        <v>4</v>
      </c>
      <c r="L367" s="430">
        <v>4</v>
      </c>
      <c r="M367" s="379"/>
    </row>
    <row r="368" ht="20.25" customHeight="1" spans="1:13">
      <c r="A368" s="376">
        <v>10</v>
      </c>
      <c r="B368" s="377" t="s">
        <v>319</v>
      </c>
      <c r="C368" s="378">
        <f t="shared" si="23"/>
        <v>4</v>
      </c>
      <c r="D368" s="379">
        <v>36</v>
      </c>
      <c r="E368" s="379">
        <v>27</v>
      </c>
      <c r="F368" s="379">
        <v>9</v>
      </c>
      <c r="G368" s="379">
        <v>2</v>
      </c>
      <c r="H368" s="379">
        <v>1</v>
      </c>
      <c r="I368" s="379">
        <v>0</v>
      </c>
      <c r="J368" s="379">
        <v>3</v>
      </c>
      <c r="K368" s="378">
        <v>3</v>
      </c>
      <c r="L368" s="430">
        <v>3</v>
      </c>
      <c r="M368" s="379"/>
    </row>
    <row r="369" ht="20.25" customHeight="1" spans="1:13">
      <c r="A369" s="376">
        <v>11</v>
      </c>
      <c r="B369" s="377" t="s">
        <v>320</v>
      </c>
      <c r="C369" s="378">
        <f t="shared" si="23"/>
        <v>3</v>
      </c>
      <c r="D369" s="379">
        <v>52</v>
      </c>
      <c r="E369" s="379">
        <v>42</v>
      </c>
      <c r="F369" s="379">
        <v>11</v>
      </c>
      <c r="G369" s="379">
        <v>6</v>
      </c>
      <c r="H369" s="379">
        <v>0</v>
      </c>
      <c r="I369" s="379">
        <v>1</v>
      </c>
      <c r="J369" s="379">
        <v>3</v>
      </c>
      <c r="K369" s="378">
        <v>1</v>
      </c>
      <c r="L369" s="430">
        <v>1</v>
      </c>
      <c r="M369" s="379"/>
    </row>
    <row r="370" ht="20.25" customHeight="1" spans="1:13">
      <c r="A370" s="376">
        <v>12</v>
      </c>
      <c r="B370" s="377" t="s">
        <v>321</v>
      </c>
      <c r="C370" s="378">
        <f t="shared" si="23"/>
        <v>0</v>
      </c>
      <c r="D370" s="379">
        <v>10</v>
      </c>
      <c r="E370" s="379">
        <v>9</v>
      </c>
      <c r="F370" s="379">
        <v>1</v>
      </c>
      <c r="G370" s="379">
        <v>1</v>
      </c>
      <c r="H370" s="379">
        <v>0</v>
      </c>
      <c r="I370" s="379">
        <v>0</v>
      </c>
      <c r="J370" s="379">
        <v>0</v>
      </c>
      <c r="K370" s="378">
        <v>0</v>
      </c>
      <c r="L370" s="430">
        <v>0</v>
      </c>
      <c r="M370" s="379"/>
    </row>
    <row r="371" ht="18" customHeight="1" spans="1:13">
      <c r="A371" s="376">
        <v>13</v>
      </c>
      <c r="B371" s="377" t="s">
        <v>322</v>
      </c>
      <c r="C371" s="378">
        <f t="shared" si="23"/>
        <v>0</v>
      </c>
      <c r="D371" s="379">
        <v>51</v>
      </c>
      <c r="E371" s="379">
        <v>42</v>
      </c>
      <c r="F371" s="379">
        <v>9</v>
      </c>
      <c r="G371" s="379">
        <v>7</v>
      </c>
      <c r="H371" s="379">
        <v>0</v>
      </c>
      <c r="I371" s="379">
        <v>0</v>
      </c>
      <c r="J371" s="379">
        <v>2</v>
      </c>
      <c r="K371" s="378">
        <v>0</v>
      </c>
      <c r="L371" s="430">
        <v>0</v>
      </c>
      <c r="M371" s="379"/>
    </row>
    <row r="372" ht="20.25" customHeight="1" spans="1:13">
      <c r="A372" s="376">
        <v>14</v>
      </c>
      <c r="B372" s="380" t="s">
        <v>387</v>
      </c>
      <c r="C372" s="378">
        <f t="shared" si="23"/>
        <v>2</v>
      </c>
      <c r="D372" s="379">
        <v>35</v>
      </c>
      <c r="E372" s="379">
        <v>22</v>
      </c>
      <c r="F372" s="379">
        <v>15</v>
      </c>
      <c r="G372" s="379">
        <v>2</v>
      </c>
      <c r="H372" s="379">
        <v>0</v>
      </c>
      <c r="I372" s="379">
        <v>3</v>
      </c>
      <c r="J372" s="379">
        <v>7</v>
      </c>
      <c r="K372" s="378">
        <v>3</v>
      </c>
      <c r="L372" s="430">
        <v>3</v>
      </c>
      <c r="M372" s="417"/>
    </row>
    <row r="373" spans="1:13">
      <c r="A373" s="376">
        <v>15</v>
      </c>
      <c r="B373" s="377" t="s">
        <v>324</v>
      </c>
      <c r="C373" s="378">
        <f t="shared" si="23"/>
        <v>1</v>
      </c>
      <c r="D373" s="379">
        <v>30</v>
      </c>
      <c r="E373" s="379">
        <v>22</v>
      </c>
      <c r="F373" s="379">
        <v>8</v>
      </c>
      <c r="G373" s="379">
        <v>2</v>
      </c>
      <c r="H373" s="379">
        <v>1</v>
      </c>
      <c r="I373" s="379">
        <v>2</v>
      </c>
      <c r="J373" s="379">
        <v>3</v>
      </c>
      <c r="K373" s="378">
        <v>0</v>
      </c>
      <c r="L373" s="430">
        <v>0</v>
      </c>
      <c r="M373" s="443"/>
    </row>
    <row r="374" spans="1:12">
      <c r="A374" s="376">
        <v>16</v>
      </c>
      <c r="B374" s="377" t="s">
        <v>325</v>
      </c>
      <c r="C374" s="378">
        <f t="shared" si="23"/>
        <v>1</v>
      </c>
      <c r="D374" s="379">
        <v>16</v>
      </c>
      <c r="E374" s="379">
        <v>9</v>
      </c>
      <c r="F374" s="379">
        <v>7</v>
      </c>
      <c r="G374" s="379">
        <v>2</v>
      </c>
      <c r="H374" s="379">
        <v>0</v>
      </c>
      <c r="I374" s="379">
        <v>2</v>
      </c>
      <c r="J374" s="379">
        <v>1</v>
      </c>
      <c r="K374" s="378">
        <v>2</v>
      </c>
      <c r="L374" s="430">
        <v>2</v>
      </c>
    </row>
    <row r="375" spans="1:12">
      <c r="A375" s="381">
        <v>17</v>
      </c>
      <c r="B375" s="382" t="s">
        <v>326</v>
      </c>
      <c r="C375" s="378">
        <f t="shared" si="23"/>
        <v>6</v>
      </c>
      <c r="D375" s="417">
        <v>48</v>
      </c>
      <c r="E375" s="417">
        <v>34</v>
      </c>
      <c r="F375" s="417">
        <v>17</v>
      </c>
      <c r="G375" s="417">
        <v>0</v>
      </c>
      <c r="H375" s="417">
        <v>2</v>
      </c>
      <c r="I375" s="379">
        <v>0</v>
      </c>
      <c r="J375" s="417">
        <v>14</v>
      </c>
      <c r="K375" s="378">
        <v>1</v>
      </c>
      <c r="L375" s="434">
        <v>1</v>
      </c>
    </row>
    <row r="376" ht="15.75" spans="1:12">
      <c r="A376" s="384">
        <v>18</v>
      </c>
      <c r="B376" s="197" t="s">
        <v>327</v>
      </c>
      <c r="C376" s="378">
        <f t="shared" si="23"/>
        <v>2</v>
      </c>
      <c r="D376" s="418">
        <v>19</v>
      </c>
      <c r="E376" s="418">
        <v>19</v>
      </c>
      <c r="F376" s="418">
        <v>1</v>
      </c>
      <c r="G376" s="418">
        <v>1</v>
      </c>
      <c r="H376" s="418">
        <v>0</v>
      </c>
      <c r="I376" s="379">
        <v>0</v>
      </c>
      <c r="J376" s="418">
        <v>0</v>
      </c>
      <c r="K376" s="378">
        <v>0</v>
      </c>
      <c r="L376" s="435">
        <v>0</v>
      </c>
    </row>
    <row r="377" ht="16.5" spans="1:12">
      <c r="A377" s="386"/>
      <c r="B377" s="387" t="s">
        <v>57</v>
      </c>
      <c r="C377" s="419">
        <f>SUM(C359:C376)</f>
        <v>65</v>
      </c>
      <c r="D377" s="419">
        <f t="shared" ref="D377:L377" si="24">SUM(D359:D376)</f>
        <v>784</v>
      </c>
      <c r="E377" s="419">
        <f t="shared" si="24"/>
        <v>612</v>
      </c>
      <c r="F377" s="419">
        <f t="shared" si="24"/>
        <v>187</v>
      </c>
      <c r="G377" s="419">
        <f t="shared" si="24"/>
        <v>56</v>
      </c>
      <c r="H377" s="419">
        <f t="shared" si="24"/>
        <v>5</v>
      </c>
      <c r="I377" s="419">
        <f t="shared" si="24"/>
        <v>24</v>
      </c>
      <c r="J377" s="419">
        <f t="shared" si="24"/>
        <v>56</v>
      </c>
      <c r="K377" s="419">
        <f t="shared" si="24"/>
        <v>46</v>
      </c>
      <c r="L377" s="419">
        <f t="shared" si="24"/>
        <v>46</v>
      </c>
    </row>
    <row r="378" ht="15.75" spans="1:12">
      <c r="A378" s="389"/>
      <c r="B378" s="389"/>
      <c r="C378" s="390"/>
      <c r="D378" s="390"/>
      <c r="E378" s="390"/>
      <c r="F378" s="390"/>
      <c r="G378" s="390"/>
      <c r="H378" s="390"/>
      <c r="I378" s="390"/>
      <c r="J378" s="390"/>
      <c r="K378" s="390"/>
      <c r="L378" s="410"/>
    </row>
    <row r="379" spans="2:10">
      <c r="B379" s="357" t="s">
        <v>58</v>
      </c>
      <c r="J379" s="172" t="s">
        <v>165</v>
      </c>
    </row>
    <row r="380" spans="2:10">
      <c r="B380" s="204" t="s">
        <v>96</v>
      </c>
      <c r="C380" s="204"/>
      <c r="D380" s="204"/>
      <c r="E380" s="204"/>
      <c r="F380" s="204"/>
      <c r="G380" s="204"/>
      <c r="H380" s="204"/>
      <c r="I380" s="204"/>
      <c r="J380" s="204" t="s">
        <v>137</v>
      </c>
    </row>
    <row r="381" spans="2:10">
      <c r="B381" s="204"/>
      <c r="C381" s="204"/>
      <c r="D381" s="204"/>
      <c r="E381" s="204"/>
      <c r="F381" s="204"/>
      <c r="G381" s="204"/>
      <c r="H381" s="204"/>
      <c r="I381" s="204"/>
      <c r="J381" s="204"/>
    </row>
    <row r="382" spans="2:10">
      <c r="B382" s="204"/>
      <c r="C382" s="204"/>
      <c r="D382" s="204"/>
      <c r="E382" s="204"/>
      <c r="F382" s="204"/>
      <c r="G382" s="204"/>
      <c r="H382" s="204"/>
      <c r="I382" s="204"/>
      <c r="J382" s="204"/>
    </row>
    <row r="383" spans="2:10">
      <c r="B383" s="204"/>
      <c r="C383" s="204"/>
      <c r="D383" s="204"/>
      <c r="E383" s="204"/>
      <c r="F383" s="204"/>
      <c r="G383" s="204"/>
      <c r="H383" s="204"/>
      <c r="I383" s="204"/>
      <c r="J383" s="204"/>
    </row>
    <row r="384" spans="2:12">
      <c r="B384" s="204" t="s">
        <v>226</v>
      </c>
      <c r="C384" s="204"/>
      <c r="D384" s="204"/>
      <c r="E384" s="204"/>
      <c r="F384" s="204"/>
      <c r="G384" s="204"/>
      <c r="H384" s="204"/>
      <c r="I384" s="204"/>
      <c r="J384" s="204" t="s">
        <v>98</v>
      </c>
      <c r="L384" s="357"/>
    </row>
    <row r="385" spans="2:12">
      <c r="B385" s="204" t="s">
        <v>207</v>
      </c>
      <c r="C385" s="204"/>
      <c r="D385" s="204"/>
      <c r="E385" s="204"/>
      <c r="F385" s="204"/>
      <c r="G385" s="204"/>
      <c r="H385" s="204"/>
      <c r="I385" s="204"/>
      <c r="J385" s="204" t="s">
        <v>99</v>
      </c>
      <c r="L385" s="357"/>
    </row>
    <row r="387" ht="15.75" spans="1:12">
      <c r="A387" s="173" t="s">
        <v>392</v>
      </c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</row>
    <row r="388" ht="14.25" customHeight="1" spans="1:12">
      <c r="A388" s="173" t="str">
        <f>RK10!A353:L353</f>
        <v>PENGADILAN AGAMA SEWILAYAH PENGADILAN TINGGI AGAMA PADANG</v>
      </c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</row>
    <row r="389" ht="15.75" spans="1:12">
      <c r="A389" s="173" t="s">
        <v>100</v>
      </c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</row>
    <row r="390" ht="15.75" spans="1:12">
      <c r="A390" s="362"/>
      <c r="B390" s="362"/>
      <c r="C390" s="362"/>
      <c r="D390" s="362"/>
      <c r="E390" s="362"/>
      <c r="F390" s="362"/>
      <c r="G390" s="362"/>
      <c r="H390" s="362"/>
      <c r="J390" s="399"/>
      <c r="K390" s="399"/>
      <c r="L390" s="175" t="s">
        <v>393</v>
      </c>
    </row>
    <row r="391" ht="25.5" customHeight="1" spans="1:12">
      <c r="A391" s="420" t="s">
        <v>181</v>
      </c>
      <c r="B391" s="421" t="s">
        <v>379</v>
      </c>
      <c r="C391" s="421" t="s">
        <v>394</v>
      </c>
      <c r="D391" s="421" t="s">
        <v>395</v>
      </c>
      <c r="E391" s="421" t="s">
        <v>396</v>
      </c>
      <c r="F391" s="421" t="s">
        <v>397</v>
      </c>
      <c r="G391" s="365" t="s">
        <v>398</v>
      </c>
      <c r="H391" s="366"/>
      <c r="I391" s="366"/>
      <c r="J391" s="400"/>
      <c r="K391" s="421" t="s">
        <v>399</v>
      </c>
      <c r="L391" s="421" t="s">
        <v>400</v>
      </c>
    </row>
    <row r="392" ht="38.25" spans="1:12">
      <c r="A392" s="374"/>
      <c r="B392" s="375"/>
      <c r="C392" s="375"/>
      <c r="D392" s="375"/>
      <c r="E392" s="375"/>
      <c r="F392" s="375"/>
      <c r="G392" s="369" t="s">
        <v>402</v>
      </c>
      <c r="H392" s="369" t="s">
        <v>432</v>
      </c>
      <c r="I392" s="369" t="s">
        <v>421</v>
      </c>
      <c r="J392" s="426" t="s">
        <v>422</v>
      </c>
      <c r="K392" s="375"/>
      <c r="L392" s="375"/>
    </row>
    <row r="393" spans="1:12">
      <c r="A393" s="374">
        <v>1</v>
      </c>
      <c r="B393" s="375">
        <v>2</v>
      </c>
      <c r="C393" s="375">
        <v>3</v>
      </c>
      <c r="D393" s="375">
        <v>4</v>
      </c>
      <c r="E393" s="375">
        <v>5</v>
      </c>
      <c r="F393" s="375">
        <v>6</v>
      </c>
      <c r="G393" s="375">
        <v>7</v>
      </c>
      <c r="H393" s="375">
        <v>8</v>
      </c>
      <c r="I393" s="375">
        <v>9</v>
      </c>
      <c r="J393" s="375">
        <v>10</v>
      </c>
      <c r="K393" s="375">
        <v>11</v>
      </c>
      <c r="L393" s="405">
        <v>12</v>
      </c>
    </row>
    <row r="394" spans="1:12">
      <c r="A394" s="376">
        <v>1</v>
      </c>
      <c r="B394" s="377" t="s">
        <v>310</v>
      </c>
      <c r="C394" s="378">
        <f>K359</f>
        <v>7</v>
      </c>
      <c r="D394" s="378">
        <v>131</v>
      </c>
      <c r="E394" s="378">
        <f>D394+C394-F394</f>
        <v>112</v>
      </c>
      <c r="F394" s="378">
        <v>26</v>
      </c>
      <c r="G394" s="378">
        <v>13</v>
      </c>
      <c r="H394" s="378">
        <v>3</v>
      </c>
      <c r="I394" s="378">
        <v>2</v>
      </c>
      <c r="J394" s="378">
        <v>3</v>
      </c>
      <c r="K394" s="378">
        <v>5</v>
      </c>
      <c r="L394" s="427">
        <v>5</v>
      </c>
    </row>
    <row r="395" spans="1:12">
      <c r="A395" s="376">
        <v>2</v>
      </c>
      <c r="B395" s="377" t="s">
        <v>311</v>
      </c>
      <c r="C395" s="378">
        <f t="shared" ref="C395:C411" si="25">K360</f>
        <v>11</v>
      </c>
      <c r="D395" s="378">
        <v>94</v>
      </c>
      <c r="E395" s="378">
        <f t="shared" ref="E395:E411" si="26">D395+C395-F395</f>
        <v>87</v>
      </c>
      <c r="F395" s="378">
        <v>18</v>
      </c>
      <c r="G395" s="378">
        <v>6</v>
      </c>
      <c r="H395" s="378">
        <v>0</v>
      </c>
      <c r="I395" s="378">
        <v>0</v>
      </c>
      <c r="J395" s="378">
        <v>0</v>
      </c>
      <c r="K395" s="378">
        <v>12</v>
      </c>
      <c r="L395" s="427">
        <v>12</v>
      </c>
    </row>
    <row r="396" spans="1:12">
      <c r="A396" s="376">
        <v>3</v>
      </c>
      <c r="B396" s="377" t="s">
        <v>312</v>
      </c>
      <c r="C396" s="378">
        <f t="shared" si="25"/>
        <v>0</v>
      </c>
      <c r="D396" s="378">
        <v>32</v>
      </c>
      <c r="E396" s="378">
        <f t="shared" si="26"/>
        <v>21</v>
      </c>
      <c r="F396" s="378">
        <v>11</v>
      </c>
      <c r="G396" s="378">
        <v>0</v>
      </c>
      <c r="H396" s="378">
        <v>0</v>
      </c>
      <c r="I396" s="378">
        <v>0</v>
      </c>
      <c r="J396" s="378">
        <v>6</v>
      </c>
      <c r="K396" s="378">
        <v>5</v>
      </c>
      <c r="L396" s="427">
        <v>5</v>
      </c>
    </row>
    <row r="397" spans="1:12">
      <c r="A397" s="376">
        <v>4</v>
      </c>
      <c r="B397" s="377" t="s">
        <v>313</v>
      </c>
      <c r="C397" s="378">
        <f t="shared" si="25"/>
        <v>7</v>
      </c>
      <c r="D397" s="378">
        <v>46</v>
      </c>
      <c r="E397" s="378">
        <f t="shared" si="26"/>
        <v>36</v>
      </c>
      <c r="F397" s="378">
        <v>17</v>
      </c>
      <c r="G397" s="378">
        <v>1</v>
      </c>
      <c r="H397" s="378">
        <v>0</v>
      </c>
      <c r="I397" s="378">
        <v>1</v>
      </c>
      <c r="J397" s="378">
        <v>9</v>
      </c>
      <c r="K397" s="378">
        <v>6</v>
      </c>
      <c r="L397" s="427">
        <v>6</v>
      </c>
    </row>
    <row r="398" spans="1:12">
      <c r="A398" s="376">
        <v>5</v>
      </c>
      <c r="B398" s="377" t="s">
        <v>314</v>
      </c>
      <c r="C398" s="378">
        <f t="shared" si="25"/>
        <v>4</v>
      </c>
      <c r="D398" s="378">
        <v>14</v>
      </c>
      <c r="E398" s="378">
        <f t="shared" si="26"/>
        <v>6</v>
      </c>
      <c r="F398" s="378">
        <v>12</v>
      </c>
      <c r="G398" s="378">
        <v>4</v>
      </c>
      <c r="H398" s="378">
        <v>0</v>
      </c>
      <c r="I398" s="378">
        <v>0</v>
      </c>
      <c r="J398" s="378">
        <v>6</v>
      </c>
      <c r="K398" s="378">
        <v>2</v>
      </c>
      <c r="L398" s="427">
        <v>2</v>
      </c>
    </row>
    <row r="399" spans="1:12">
      <c r="A399" s="376">
        <v>6</v>
      </c>
      <c r="B399" s="377" t="s">
        <v>315</v>
      </c>
      <c r="C399" s="378">
        <f t="shared" si="25"/>
        <v>1</v>
      </c>
      <c r="D399" s="378">
        <v>30</v>
      </c>
      <c r="E399" s="378">
        <f t="shared" si="26"/>
        <v>27</v>
      </c>
      <c r="F399" s="378">
        <v>4</v>
      </c>
      <c r="G399" s="378">
        <v>2</v>
      </c>
      <c r="H399" s="378">
        <v>0</v>
      </c>
      <c r="I399" s="378">
        <v>0</v>
      </c>
      <c r="J399" s="378">
        <v>1</v>
      </c>
      <c r="K399" s="378">
        <v>1</v>
      </c>
      <c r="L399" s="427">
        <v>1</v>
      </c>
    </row>
    <row r="400" spans="1:12">
      <c r="A400" s="376">
        <v>7</v>
      </c>
      <c r="B400" s="377" t="s">
        <v>316</v>
      </c>
      <c r="C400" s="378">
        <f t="shared" si="25"/>
        <v>0</v>
      </c>
      <c r="D400" s="378">
        <v>28</v>
      </c>
      <c r="E400" s="378">
        <f t="shared" si="26"/>
        <v>25</v>
      </c>
      <c r="F400" s="378">
        <v>3</v>
      </c>
      <c r="G400" s="378">
        <v>0</v>
      </c>
      <c r="H400" s="378">
        <v>0</v>
      </c>
      <c r="I400" s="378">
        <v>0</v>
      </c>
      <c r="J400" s="378">
        <v>1</v>
      </c>
      <c r="K400" s="378">
        <v>2</v>
      </c>
      <c r="L400" s="427">
        <v>2</v>
      </c>
    </row>
    <row r="401" spans="1:12">
      <c r="A401" s="376">
        <v>8</v>
      </c>
      <c r="B401" s="377" t="s">
        <v>317</v>
      </c>
      <c r="C401" s="378">
        <f t="shared" si="25"/>
        <v>2</v>
      </c>
      <c r="D401" s="378">
        <v>53</v>
      </c>
      <c r="E401" s="378">
        <f t="shared" si="26"/>
        <v>43</v>
      </c>
      <c r="F401" s="378">
        <v>12</v>
      </c>
      <c r="G401" s="378">
        <v>4</v>
      </c>
      <c r="H401" s="378">
        <v>0</v>
      </c>
      <c r="I401" s="378">
        <v>2</v>
      </c>
      <c r="J401" s="378">
        <v>5</v>
      </c>
      <c r="K401" s="378">
        <v>1</v>
      </c>
      <c r="L401" s="427">
        <v>1</v>
      </c>
    </row>
    <row r="402" spans="1:12">
      <c r="A402" s="376">
        <v>9</v>
      </c>
      <c r="B402" s="377" t="s">
        <v>318</v>
      </c>
      <c r="C402" s="378">
        <f t="shared" si="25"/>
        <v>4</v>
      </c>
      <c r="D402" s="378">
        <v>41</v>
      </c>
      <c r="E402" s="378">
        <f t="shared" si="26"/>
        <v>35</v>
      </c>
      <c r="F402" s="378">
        <v>10</v>
      </c>
      <c r="G402" s="378">
        <v>4</v>
      </c>
      <c r="H402" s="378">
        <v>0</v>
      </c>
      <c r="I402" s="378">
        <v>0</v>
      </c>
      <c r="J402" s="378">
        <v>5</v>
      </c>
      <c r="K402" s="378">
        <v>1</v>
      </c>
      <c r="L402" s="427">
        <v>1</v>
      </c>
    </row>
    <row r="403" spans="1:12">
      <c r="A403" s="376">
        <v>10</v>
      </c>
      <c r="B403" s="377" t="s">
        <v>319</v>
      </c>
      <c r="C403" s="378">
        <f t="shared" si="25"/>
        <v>3</v>
      </c>
      <c r="D403" s="378">
        <v>41</v>
      </c>
      <c r="E403" s="378">
        <f t="shared" si="26"/>
        <v>35</v>
      </c>
      <c r="F403" s="378">
        <v>9</v>
      </c>
      <c r="G403" s="378">
        <v>3</v>
      </c>
      <c r="H403" s="378">
        <v>6</v>
      </c>
      <c r="I403" s="378">
        <v>0</v>
      </c>
      <c r="J403" s="378">
        <v>0</v>
      </c>
      <c r="K403" s="378">
        <v>0</v>
      </c>
      <c r="L403" s="427">
        <v>0</v>
      </c>
    </row>
    <row r="404" spans="1:12">
      <c r="A404" s="376">
        <v>11</v>
      </c>
      <c r="B404" s="377" t="s">
        <v>320</v>
      </c>
      <c r="C404" s="378">
        <f t="shared" si="25"/>
        <v>1</v>
      </c>
      <c r="D404" s="378">
        <v>49</v>
      </c>
      <c r="E404" s="378">
        <f t="shared" si="26"/>
        <v>42</v>
      </c>
      <c r="F404" s="378">
        <v>8</v>
      </c>
      <c r="G404" s="378">
        <v>2</v>
      </c>
      <c r="H404" s="378">
        <v>0</v>
      </c>
      <c r="I404" s="378">
        <v>0</v>
      </c>
      <c r="J404" s="378">
        <v>3</v>
      </c>
      <c r="K404" s="378">
        <v>3</v>
      </c>
      <c r="L404" s="427">
        <v>3</v>
      </c>
    </row>
    <row r="405" spans="1:12">
      <c r="A405" s="376">
        <v>12</v>
      </c>
      <c r="B405" s="377" t="s">
        <v>321</v>
      </c>
      <c r="C405" s="378">
        <f t="shared" si="25"/>
        <v>0</v>
      </c>
      <c r="D405" s="378">
        <v>10</v>
      </c>
      <c r="E405" s="378">
        <f t="shared" si="26"/>
        <v>8</v>
      </c>
      <c r="F405" s="378">
        <v>2</v>
      </c>
      <c r="G405" s="378">
        <v>2</v>
      </c>
      <c r="H405" s="378">
        <v>0</v>
      </c>
      <c r="I405" s="378">
        <v>0</v>
      </c>
      <c r="J405" s="378">
        <v>0</v>
      </c>
      <c r="K405" s="378">
        <v>0</v>
      </c>
      <c r="L405" s="427">
        <v>0</v>
      </c>
    </row>
    <row r="406" spans="1:12">
      <c r="A406" s="376">
        <v>13</v>
      </c>
      <c r="B406" s="377" t="s">
        <v>322</v>
      </c>
      <c r="C406" s="378">
        <f t="shared" si="25"/>
        <v>0</v>
      </c>
      <c r="D406" s="378">
        <v>55</v>
      </c>
      <c r="E406" s="378">
        <f t="shared" si="26"/>
        <v>31</v>
      </c>
      <c r="F406" s="378">
        <v>24</v>
      </c>
      <c r="G406" s="378">
        <v>22</v>
      </c>
      <c r="H406" s="378">
        <v>0</v>
      </c>
      <c r="I406" s="378">
        <v>0</v>
      </c>
      <c r="J406" s="378">
        <v>2</v>
      </c>
      <c r="K406" s="378">
        <v>0</v>
      </c>
      <c r="L406" s="427">
        <v>0</v>
      </c>
    </row>
    <row r="407" ht="17.25" customHeight="1" spans="1:12">
      <c r="A407" s="376">
        <v>14</v>
      </c>
      <c r="B407" s="380" t="s">
        <v>387</v>
      </c>
      <c r="C407" s="378">
        <f t="shared" si="25"/>
        <v>3</v>
      </c>
      <c r="D407" s="378">
        <v>51</v>
      </c>
      <c r="E407" s="378">
        <f t="shared" si="26"/>
        <v>42</v>
      </c>
      <c r="F407" s="378">
        <v>12</v>
      </c>
      <c r="G407" s="378">
        <v>2</v>
      </c>
      <c r="H407" s="378">
        <v>0</v>
      </c>
      <c r="I407" s="378">
        <v>0</v>
      </c>
      <c r="J407" s="378">
        <v>9</v>
      </c>
      <c r="K407" s="378">
        <v>1</v>
      </c>
      <c r="L407" s="427">
        <v>1</v>
      </c>
    </row>
    <row r="408" spans="1:12">
      <c r="A408" s="376">
        <v>15</v>
      </c>
      <c r="B408" s="377" t="s">
        <v>324</v>
      </c>
      <c r="C408" s="378">
        <f t="shared" si="25"/>
        <v>0</v>
      </c>
      <c r="D408" s="378">
        <v>32</v>
      </c>
      <c r="E408" s="378">
        <f t="shared" si="26"/>
        <v>25</v>
      </c>
      <c r="F408" s="378">
        <v>7</v>
      </c>
      <c r="G408" s="378">
        <v>0</v>
      </c>
      <c r="H408" s="378">
        <v>0</v>
      </c>
      <c r="I408" s="378">
        <v>0</v>
      </c>
      <c r="J408" s="378">
        <v>4</v>
      </c>
      <c r="K408" s="378">
        <v>3</v>
      </c>
      <c r="L408" s="427">
        <v>3</v>
      </c>
    </row>
    <row r="409" spans="1:12">
      <c r="A409" s="376">
        <v>16</v>
      </c>
      <c r="B409" s="377" t="s">
        <v>325</v>
      </c>
      <c r="C409" s="378">
        <f t="shared" si="25"/>
        <v>2</v>
      </c>
      <c r="D409" s="378">
        <v>16</v>
      </c>
      <c r="E409" s="378">
        <f t="shared" si="26"/>
        <v>9</v>
      </c>
      <c r="F409" s="378">
        <v>9</v>
      </c>
      <c r="G409" s="378">
        <v>6</v>
      </c>
      <c r="H409" s="378">
        <v>0</v>
      </c>
      <c r="I409" s="378">
        <v>0</v>
      </c>
      <c r="J409" s="378">
        <v>1</v>
      </c>
      <c r="K409" s="378">
        <v>2</v>
      </c>
      <c r="L409" s="427">
        <v>2</v>
      </c>
    </row>
    <row r="410" spans="1:12">
      <c r="A410" s="381">
        <v>17</v>
      </c>
      <c r="B410" s="382" t="s">
        <v>326</v>
      </c>
      <c r="C410" s="378">
        <f t="shared" si="25"/>
        <v>1</v>
      </c>
      <c r="D410" s="378">
        <v>63</v>
      </c>
      <c r="E410" s="378">
        <f t="shared" si="26"/>
        <v>41</v>
      </c>
      <c r="F410" s="378">
        <v>23</v>
      </c>
      <c r="G410" s="378">
        <v>0</v>
      </c>
      <c r="H410" s="378">
        <v>0</v>
      </c>
      <c r="I410" s="378">
        <v>1</v>
      </c>
      <c r="J410" s="378">
        <v>14</v>
      </c>
      <c r="K410" s="378">
        <v>8</v>
      </c>
      <c r="L410" s="428">
        <v>8</v>
      </c>
    </row>
    <row r="411" ht="15.75" spans="1:12">
      <c r="A411" s="384">
        <v>18</v>
      </c>
      <c r="B411" s="197" t="s">
        <v>327</v>
      </c>
      <c r="C411" s="378">
        <f t="shared" si="25"/>
        <v>0</v>
      </c>
      <c r="D411" s="444">
        <v>35</v>
      </c>
      <c r="E411" s="378">
        <f t="shared" si="26"/>
        <v>31</v>
      </c>
      <c r="F411" s="444">
        <v>4</v>
      </c>
      <c r="G411" s="444">
        <v>0</v>
      </c>
      <c r="H411" s="444">
        <v>0</v>
      </c>
      <c r="I411" s="444">
        <v>0</v>
      </c>
      <c r="J411" s="444">
        <v>1</v>
      </c>
      <c r="K411" s="444">
        <v>3</v>
      </c>
      <c r="L411" s="429">
        <v>3</v>
      </c>
    </row>
    <row r="412" ht="16.5" spans="1:12">
      <c r="A412" s="386"/>
      <c r="B412" s="387" t="s">
        <v>57</v>
      </c>
      <c r="C412" s="388">
        <f>SUM(C394:C411)</f>
        <v>46</v>
      </c>
      <c r="D412" s="388">
        <f t="shared" ref="D412:L412" si="27">SUM(D394:D411)</f>
        <v>821</v>
      </c>
      <c r="E412" s="388">
        <f t="shared" si="27"/>
        <v>656</v>
      </c>
      <c r="F412" s="388">
        <f t="shared" si="27"/>
        <v>211</v>
      </c>
      <c r="G412" s="388">
        <f t="shared" si="27"/>
        <v>71</v>
      </c>
      <c r="H412" s="388">
        <f t="shared" si="27"/>
        <v>9</v>
      </c>
      <c r="I412" s="388">
        <f t="shared" si="27"/>
        <v>6</v>
      </c>
      <c r="J412" s="388">
        <f t="shared" si="27"/>
        <v>70</v>
      </c>
      <c r="K412" s="388">
        <f t="shared" si="27"/>
        <v>55</v>
      </c>
      <c r="L412" s="388">
        <f t="shared" si="27"/>
        <v>55</v>
      </c>
    </row>
    <row r="413" ht="15.75" spans="1:12">
      <c r="A413" s="389"/>
      <c r="B413" s="389" t="s">
        <v>428</v>
      </c>
      <c r="C413" s="390"/>
      <c r="D413" s="390"/>
      <c r="E413" s="390"/>
      <c r="F413" s="390"/>
      <c r="G413" s="390"/>
      <c r="H413" s="390"/>
      <c r="I413" s="390"/>
      <c r="J413" s="390"/>
      <c r="K413" s="390"/>
      <c r="L413" s="410"/>
    </row>
    <row r="414" spans="10:10">
      <c r="J414" s="172"/>
    </row>
    <row r="415" spans="2:10">
      <c r="B415" s="235" t="s">
        <v>58</v>
      </c>
      <c r="C415" s="235"/>
      <c r="D415" s="235"/>
      <c r="E415" s="235"/>
      <c r="F415" s="235"/>
      <c r="G415" s="18"/>
      <c r="J415" s="172" t="s">
        <v>101</v>
      </c>
    </row>
    <row r="416" spans="2:10">
      <c r="B416" s="204" t="s">
        <v>60</v>
      </c>
      <c r="C416" s="356"/>
      <c r="D416" s="356"/>
      <c r="E416" s="235"/>
      <c r="F416" s="356"/>
      <c r="G416" s="356"/>
      <c r="J416" s="204" t="s">
        <v>102</v>
      </c>
    </row>
    <row r="417" spans="2:10">
      <c r="B417" s="204"/>
      <c r="C417" s="356"/>
      <c r="D417" s="356"/>
      <c r="E417" s="235"/>
      <c r="F417" s="356"/>
      <c r="G417" s="356"/>
      <c r="J417" s="204"/>
    </row>
    <row r="418" spans="2:10">
      <c r="B418" s="204"/>
      <c r="C418" s="356"/>
      <c r="D418" s="356"/>
      <c r="E418" s="235"/>
      <c r="F418" s="356"/>
      <c r="G418" s="356"/>
      <c r="J418" s="204"/>
    </row>
    <row r="419" spans="2:12">
      <c r="B419" s="204"/>
      <c r="C419" s="356"/>
      <c r="D419" s="356"/>
      <c r="E419" s="235"/>
      <c r="F419" s="356"/>
      <c r="G419" s="356"/>
      <c r="J419" s="204"/>
      <c r="L419" s="357"/>
    </row>
    <row r="420" spans="2:12">
      <c r="B420" s="204" t="s">
        <v>62</v>
      </c>
      <c r="C420" s="356"/>
      <c r="D420" s="356"/>
      <c r="E420" s="235"/>
      <c r="F420" s="356"/>
      <c r="G420" s="356"/>
      <c r="J420" s="204" t="s">
        <v>71</v>
      </c>
      <c r="L420" s="357"/>
    </row>
    <row r="421" spans="2:10">
      <c r="B421" s="204" t="s">
        <v>64</v>
      </c>
      <c r="C421" s="356"/>
      <c r="D421" s="356"/>
      <c r="E421" s="235"/>
      <c r="F421" s="356"/>
      <c r="G421" s="356"/>
      <c r="J421" s="204" t="s">
        <v>73</v>
      </c>
    </row>
    <row r="422" spans="2:10">
      <c r="B422" s="204"/>
      <c r="C422" s="356"/>
      <c r="D422" s="356"/>
      <c r="E422" s="235"/>
      <c r="F422" s="356"/>
      <c r="G422" s="356"/>
      <c r="J422" s="204"/>
    </row>
    <row r="423" ht="15.75" spans="1:12">
      <c r="A423" s="173" t="s">
        <v>392</v>
      </c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</row>
    <row r="424" ht="15.75" customHeight="1" spans="1:12">
      <c r="A424" s="173" t="s">
        <v>357</v>
      </c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</row>
    <row r="425" ht="15.75" spans="1:12">
      <c r="A425" s="173" t="s">
        <v>103</v>
      </c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</row>
    <row r="426" ht="15.75" spans="1:12">
      <c r="A426" s="362"/>
      <c r="B426" s="362"/>
      <c r="C426" s="362"/>
      <c r="D426" s="362"/>
      <c r="E426" s="362"/>
      <c r="F426" s="362"/>
      <c r="G426" s="362"/>
      <c r="H426" s="362"/>
      <c r="J426" s="399"/>
      <c r="K426" s="399"/>
      <c r="L426" s="175" t="s">
        <v>393</v>
      </c>
    </row>
    <row r="427" ht="15.75" customHeight="1" spans="1:12">
      <c r="A427" s="420" t="s">
        <v>181</v>
      </c>
      <c r="B427" s="421" t="s">
        <v>379</v>
      </c>
      <c r="C427" s="421" t="s">
        <v>394</v>
      </c>
      <c r="D427" s="421" t="s">
        <v>395</v>
      </c>
      <c r="E427" s="421" t="s">
        <v>396</v>
      </c>
      <c r="F427" s="421" t="s">
        <v>397</v>
      </c>
      <c r="G427" s="365" t="s">
        <v>398</v>
      </c>
      <c r="H427" s="366"/>
      <c r="I427" s="366"/>
      <c r="J427" s="400"/>
      <c r="K427" s="421" t="s">
        <v>399</v>
      </c>
      <c r="L427" s="421" t="s">
        <v>400</v>
      </c>
    </row>
    <row r="428" ht="38.25" spans="1:12">
      <c r="A428" s="374"/>
      <c r="B428" s="375"/>
      <c r="C428" s="375"/>
      <c r="D428" s="375"/>
      <c r="E428" s="375"/>
      <c r="F428" s="375"/>
      <c r="G428" s="369" t="s">
        <v>402</v>
      </c>
      <c r="H428" s="369" t="s">
        <v>432</v>
      </c>
      <c r="I428" s="369" t="s">
        <v>421</v>
      </c>
      <c r="J428" s="426" t="s">
        <v>422</v>
      </c>
      <c r="K428" s="375"/>
      <c r="L428" s="375"/>
    </row>
    <row r="429" spans="1:12">
      <c r="A429" s="374">
        <v>1</v>
      </c>
      <c r="B429" s="375">
        <v>2</v>
      </c>
      <c r="C429" s="375">
        <v>3</v>
      </c>
      <c r="D429" s="375">
        <v>4</v>
      </c>
      <c r="E429" s="375">
        <v>5</v>
      </c>
      <c r="F429" s="375">
        <v>6</v>
      </c>
      <c r="G429" s="375">
        <v>7</v>
      </c>
      <c r="H429" s="375">
        <v>8</v>
      </c>
      <c r="I429" s="375">
        <v>9</v>
      </c>
      <c r="J429" s="375">
        <v>10</v>
      </c>
      <c r="K429" s="375">
        <v>11</v>
      </c>
      <c r="L429" s="405">
        <v>12</v>
      </c>
    </row>
    <row r="430" ht="16.5" customHeight="1" spans="1:12">
      <c r="A430" s="376">
        <v>1</v>
      </c>
      <c r="B430" s="377" t="s">
        <v>310</v>
      </c>
      <c r="C430" s="378">
        <f>K394</f>
        <v>5</v>
      </c>
      <c r="D430" s="378">
        <v>98</v>
      </c>
      <c r="E430" s="378">
        <v>71</v>
      </c>
      <c r="F430" s="378">
        <v>27</v>
      </c>
      <c r="G430" s="378">
        <v>11</v>
      </c>
      <c r="H430" s="378">
        <v>0</v>
      </c>
      <c r="I430" s="378">
        <v>1</v>
      </c>
      <c r="J430" s="378">
        <v>2</v>
      </c>
      <c r="K430" s="378">
        <v>13</v>
      </c>
      <c r="L430" s="427">
        <v>13</v>
      </c>
    </row>
    <row r="431" spans="1:12">
      <c r="A431" s="376">
        <v>2</v>
      </c>
      <c r="B431" s="377" t="s">
        <v>311</v>
      </c>
      <c r="C431" s="378">
        <f t="shared" ref="C431:C447" si="28">K395</f>
        <v>12</v>
      </c>
      <c r="D431" s="378">
        <v>37</v>
      </c>
      <c r="E431" s="378">
        <v>31</v>
      </c>
      <c r="F431" s="378">
        <v>6</v>
      </c>
      <c r="G431" s="378">
        <v>6</v>
      </c>
      <c r="H431" s="378">
        <v>0</v>
      </c>
      <c r="I431" s="378">
        <v>0</v>
      </c>
      <c r="J431" s="378">
        <v>0</v>
      </c>
      <c r="K431" s="378">
        <v>0</v>
      </c>
      <c r="L431" s="427">
        <v>0</v>
      </c>
    </row>
    <row r="432" spans="1:12">
      <c r="A432" s="376">
        <v>3</v>
      </c>
      <c r="B432" s="377" t="s">
        <v>312</v>
      </c>
      <c r="C432" s="378">
        <f t="shared" si="28"/>
        <v>5</v>
      </c>
      <c r="D432" s="378">
        <v>8</v>
      </c>
      <c r="E432" s="378">
        <v>1</v>
      </c>
      <c r="F432" s="378">
        <v>7</v>
      </c>
      <c r="G432" s="378">
        <v>0</v>
      </c>
      <c r="H432" s="378">
        <v>0</v>
      </c>
      <c r="I432" s="378">
        <v>2</v>
      </c>
      <c r="J432" s="378">
        <v>5</v>
      </c>
      <c r="K432" s="378">
        <v>0</v>
      </c>
      <c r="L432" s="427">
        <v>0</v>
      </c>
    </row>
    <row r="433" spans="1:12">
      <c r="A433" s="376">
        <v>4</v>
      </c>
      <c r="B433" s="377" t="s">
        <v>313</v>
      </c>
      <c r="C433" s="378">
        <f t="shared" si="28"/>
        <v>6</v>
      </c>
      <c r="D433" s="378">
        <v>8</v>
      </c>
      <c r="E433" s="378">
        <v>3</v>
      </c>
      <c r="F433" s="378">
        <v>11</v>
      </c>
      <c r="G433" s="378">
        <v>2</v>
      </c>
      <c r="H433" s="378">
        <v>0</v>
      </c>
      <c r="I433" s="378">
        <v>1</v>
      </c>
      <c r="J433" s="378">
        <v>8</v>
      </c>
      <c r="K433" s="378">
        <v>0</v>
      </c>
      <c r="L433" s="427">
        <v>0</v>
      </c>
    </row>
    <row r="434" spans="1:12">
      <c r="A434" s="376">
        <v>5</v>
      </c>
      <c r="B434" s="377" t="s">
        <v>314</v>
      </c>
      <c r="C434" s="378">
        <f t="shared" si="28"/>
        <v>2</v>
      </c>
      <c r="D434" s="378">
        <v>17</v>
      </c>
      <c r="E434" s="378">
        <v>13</v>
      </c>
      <c r="F434" s="378">
        <v>4</v>
      </c>
      <c r="G434" s="378">
        <v>2</v>
      </c>
      <c r="H434" s="378">
        <v>0</v>
      </c>
      <c r="I434" s="378">
        <v>0</v>
      </c>
      <c r="J434" s="378">
        <v>0</v>
      </c>
      <c r="K434" s="378">
        <v>2</v>
      </c>
      <c r="L434" s="427">
        <v>2</v>
      </c>
    </row>
    <row r="435" spans="1:12">
      <c r="A435" s="376">
        <v>6</v>
      </c>
      <c r="B435" s="377" t="s">
        <v>315</v>
      </c>
      <c r="C435" s="378">
        <f t="shared" si="28"/>
        <v>1</v>
      </c>
      <c r="D435" s="378">
        <v>16</v>
      </c>
      <c r="E435" s="378">
        <v>12</v>
      </c>
      <c r="F435" s="378">
        <v>4</v>
      </c>
      <c r="G435" s="378">
        <v>2</v>
      </c>
      <c r="H435" s="378">
        <v>0</v>
      </c>
      <c r="I435" s="378">
        <v>0</v>
      </c>
      <c r="J435" s="378">
        <v>2</v>
      </c>
      <c r="K435" s="378">
        <v>0</v>
      </c>
      <c r="L435" s="427">
        <v>0</v>
      </c>
    </row>
    <row r="436" spans="1:12">
      <c r="A436" s="376">
        <v>7</v>
      </c>
      <c r="B436" s="377" t="s">
        <v>316</v>
      </c>
      <c r="C436" s="378">
        <f t="shared" si="28"/>
        <v>2</v>
      </c>
      <c r="D436" s="378">
        <v>15</v>
      </c>
      <c r="E436" s="378">
        <v>9</v>
      </c>
      <c r="F436" s="378">
        <v>6</v>
      </c>
      <c r="G436" s="378">
        <v>1</v>
      </c>
      <c r="H436" s="378">
        <v>0</v>
      </c>
      <c r="I436" s="378">
        <v>1</v>
      </c>
      <c r="J436" s="378">
        <v>1</v>
      </c>
      <c r="K436" s="378">
        <v>3</v>
      </c>
      <c r="L436" s="427">
        <v>3</v>
      </c>
    </row>
    <row r="437" spans="1:12">
      <c r="A437" s="376">
        <v>8</v>
      </c>
      <c r="B437" s="377" t="s">
        <v>317</v>
      </c>
      <c r="C437" s="378">
        <f t="shared" si="28"/>
        <v>1</v>
      </c>
      <c r="D437" s="378">
        <v>16</v>
      </c>
      <c r="E437" s="378">
        <v>15</v>
      </c>
      <c r="F437" s="378">
        <v>2</v>
      </c>
      <c r="G437" s="378">
        <v>1</v>
      </c>
      <c r="H437" s="378">
        <v>0</v>
      </c>
      <c r="I437" s="378">
        <v>0</v>
      </c>
      <c r="J437" s="378">
        <v>1</v>
      </c>
      <c r="K437" s="378">
        <v>0</v>
      </c>
      <c r="L437" s="427">
        <v>0</v>
      </c>
    </row>
    <row r="438" spans="1:12">
      <c r="A438" s="376">
        <v>9</v>
      </c>
      <c r="B438" s="377" t="s">
        <v>318</v>
      </c>
      <c r="C438" s="378">
        <f t="shared" si="28"/>
        <v>1</v>
      </c>
      <c r="D438" s="378">
        <v>34</v>
      </c>
      <c r="E438" s="378">
        <v>20</v>
      </c>
      <c r="F438" s="378">
        <v>14</v>
      </c>
      <c r="G438" s="378">
        <v>5</v>
      </c>
      <c r="H438" s="378">
        <v>0</v>
      </c>
      <c r="I438" s="378">
        <v>1</v>
      </c>
      <c r="J438" s="378">
        <v>5</v>
      </c>
      <c r="K438" s="378">
        <v>3</v>
      </c>
      <c r="L438" s="427">
        <v>3</v>
      </c>
    </row>
    <row r="439" spans="1:12">
      <c r="A439" s="376">
        <v>10</v>
      </c>
      <c r="B439" s="377" t="s">
        <v>319</v>
      </c>
      <c r="C439" s="378">
        <f t="shared" si="28"/>
        <v>0</v>
      </c>
      <c r="D439" s="378">
        <v>35</v>
      </c>
      <c r="E439" s="378">
        <v>22</v>
      </c>
      <c r="F439" s="378">
        <v>13</v>
      </c>
      <c r="G439" s="378">
        <v>3</v>
      </c>
      <c r="H439" s="378">
        <v>1</v>
      </c>
      <c r="I439" s="378">
        <v>1</v>
      </c>
      <c r="J439" s="378">
        <v>6</v>
      </c>
      <c r="K439" s="378">
        <v>2</v>
      </c>
      <c r="L439" s="427">
        <v>2</v>
      </c>
    </row>
    <row r="440" spans="1:12">
      <c r="A440" s="376">
        <v>11</v>
      </c>
      <c r="B440" s="377" t="s">
        <v>320</v>
      </c>
      <c r="C440" s="378">
        <f t="shared" si="28"/>
        <v>3</v>
      </c>
      <c r="D440" s="378">
        <v>30</v>
      </c>
      <c r="E440" s="378">
        <v>19</v>
      </c>
      <c r="F440" s="378">
        <v>14</v>
      </c>
      <c r="G440" s="378">
        <v>5</v>
      </c>
      <c r="H440" s="378">
        <v>0</v>
      </c>
      <c r="I440" s="378">
        <v>1</v>
      </c>
      <c r="J440" s="378">
        <v>6</v>
      </c>
      <c r="K440" s="378">
        <v>2</v>
      </c>
      <c r="L440" s="427">
        <v>2</v>
      </c>
    </row>
    <row r="441" spans="1:12">
      <c r="A441" s="376">
        <v>12</v>
      </c>
      <c r="B441" s="377" t="s">
        <v>321</v>
      </c>
      <c r="C441" s="378">
        <f t="shared" si="28"/>
        <v>0</v>
      </c>
      <c r="D441" s="378">
        <v>4</v>
      </c>
      <c r="E441" s="378">
        <v>2</v>
      </c>
      <c r="F441" s="378">
        <v>2</v>
      </c>
      <c r="G441" s="378">
        <v>2</v>
      </c>
      <c r="H441" s="378">
        <v>0</v>
      </c>
      <c r="I441" s="378">
        <v>0</v>
      </c>
      <c r="J441" s="378">
        <v>0</v>
      </c>
      <c r="K441" s="378">
        <v>0</v>
      </c>
      <c r="L441" s="427">
        <v>0</v>
      </c>
    </row>
    <row r="442" spans="1:12">
      <c r="A442" s="376">
        <v>13</v>
      </c>
      <c r="B442" s="377" t="s">
        <v>322</v>
      </c>
      <c r="C442" s="378">
        <f t="shared" si="28"/>
        <v>0</v>
      </c>
      <c r="D442" s="378">
        <v>41</v>
      </c>
      <c r="E442" s="378">
        <v>30</v>
      </c>
      <c r="F442" s="378">
        <v>11</v>
      </c>
      <c r="G442" s="378">
        <v>9</v>
      </c>
      <c r="H442" s="378">
        <v>0</v>
      </c>
      <c r="I442" s="378">
        <v>0</v>
      </c>
      <c r="J442" s="378">
        <v>2</v>
      </c>
      <c r="K442" s="378">
        <v>0</v>
      </c>
      <c r="L442" s="427">
        <v>0</v>
      </c>
    </row>
    <row r="443" spans="1:12">
      <c r="A443" s="376">
        <v>14</v>
      </c>
      <c r="B443" s="380" t="s">
        <v>387</v>
      </c>
      <c r="C443" s="378">
        <f t="shared" si="28"/>
        <v>1</v>
      </c>
      <c r="D443" s="378">
        <v>25</v>
      </c>
      <c r="E443" s="378">
        <v>17</v>
      </c>
      <c r="F443" s="378">
        <v>9</v>
      </c>
      <c r="G443" s="378">
        <v>0</v>
      </c>
      <c r="H443" s="378">
        <v>0</v>
      </c>
      <c r="I443" s="378">
        <v>0</v>
      </c>
      <c r="J443" s="378">
        <v>8</v>
      </c>
      <c r="K443" s="378">
        <v>1</v>
      </c>
      <c r="L443" s="427">
        <v>1</v>
      </c>
    </row>
    <row r="444" spans="1:12">
      <c r="A444" s="376">
        <v>15</v>
      </c>
      <c r="B444" s="377" t="s">
        <v>324</v>
      </c>
      <c r="C444" s="378">
        <f t="shared" si="28"/>
        <v>3</v>
      </c>
      <c r="D444" s="378">
        <v>14</v>
      </c>
      <c r="E444" s="378">
        <v>4</v>
      </c>
      <c r="F444" s="378">
        <v>10</v>
      </c>
      <c r="G444" s="378">
        <v>3</v>
      </c>
      <c r="H444" s="378">
        <v>0</v>
      </c>
      <c r="I444" s="378">
        <v>0</v>
      </c>
      <c r="J444" s="378">
        <v>6</v>
      </c>
      <c r="K444" s="378">
        <v>1</v>
      </c>
      <c r="L444" s="427">
        <v>1</v>
      </c>
    </row>
    <row r="445" spans="1:12">
      <c r="A445" s="376">
        <v>16</v>
      </c>
      <c r="B445" s="377" t="s">
        <v>325</v>
      </c>
      <c r="C445" s="378">
        <f t="shared" si="28"/>
        <v>2</v>
      </c>
      <c r="D445" s="378">
        <v>8</v>
      </c>
      <c r="E445" s="378">
        <v>5</v>
      </c>
      <c r="F445" s="378">
        <v>3</v>
      </c>
      <c r="G445" s="378">
        <v>2</v>
      </c>
      <c r="H445" s="378">
        <v>0</v>
      </c>
      <c r="I445" s="378">
        <v>0</v>
      </c>
      <c r="J445" s="378">
        <v>1</v>
      </c>
      <c r="K445" s="378">
        <v>0</v>
      </c>
      <c r="L445" s="427">
        <v>0</v>
      </c>
    </row>
    <row r="446" spans="1:12">
      <c r="A446" s="381">
        <v>17</v>
      </c>
      <c r="B446" s="382" t="s">
        <v>326</v>
      </c>
      <c r="C446" s="378">
        <f t="shared" si="28"/>
        <v>8</v>
      </c>
      <c r="D446" s="378">
        <v>73</v>
      </c>
      <c r="E446" s="378">
        <v>57</v>
      </c>
      <c r="F446" s="378">
        <v>24</v>
      </c>
      <c r="G446" s="378">
        <v>2</v>
      </c>
      <c r="H446" s="378">
        <v>2</v>
      </c>
      <c r="I446" s="378">
        <v>3</v>
      </c>
      <c r="J446" s="378">
        <v>17</v>
      </c>
      <c r="K446" s="378">
        <v>0</v>
      </c>
      <c r="L446" s="428">
        <v>0</v>
      </c>
    </row>
    <row r="447" ht="15.75" spans="1:12">
      <c r="A447" s="384">
        <v>18</v>
      </c>
      <c r="B447" s="197" t="s">
        <v>327</v>
      </c>
      <c r="C447" s="378">
        <f t="shared" si="28"/>
        <v>3</v>
      </c>
      <c r="D447" s="444">
        <v>18</v>
      </c>
      <c r="E447" s="444">
        <v>13</v>
      </c>
      <c r="F447" s="444">
        <v>8</v>
      </c>
      <c r="G447" s="444">
        <v>3</v>
      </c>
      <c r="H447" s="444">
        <v>0</v>
      </c>
      <c r="I447" s="444">
        <v>0</v>
      </c>
      <c r="J447" s="444">
        <v>0</v>
      </c>
      <c r="K447" s="444">
        <v>5</v>
      </c>
      <c r="L447" s="429">
        <v>5</v>
      </c>
    </row>
    <row r="448" ht="16.5" spans="1:12">
      <c r="A448" s="386"/>
      <c r="B448" s="387" t="s">
        <v>57</v>
      </c>
      <c r="C448" s="388">
        <f>SUM(C430:C447)</f>
        <v>55</v>
      </c>
      <c r="D448" s="388">
        <f t="shared" ref="D448:L448" si="29">SUM(D430:D447)</f>
        <v>497</v>
      </c>
      <c r="E448" s="388">
        <f t="shared" si="29"/>
        <v>344</v>
      </c>
      <c r="F448" s="388">
        <f t="shared" si="29"/>
        <v>175</v>
      </c>
      <c r="G448" s="388">
        <f t="shared" si="29"/>
        <v>59</v>
      </c>
      <c r="H448" s="388">
        <f t="shared" si="29"/>
        <v>3</v>
      </c>
      <c r="I448" s="388">
        <f t="shared" si="29"/>
        <v>11</v>
      </c>
      <c r="J448" s="388">
        <f t="shared" si="29"/>
        <v>70</v>
      </c>
      <c r="K448" s="388">
        <f t="shared" si="29"/>
        <v>32</v>
      </c>
      <c r="L448" s="388">
        <f t="shared" si="29"/>
        <v>32</v>
      </c>
    </row>
    <row r="449" ht="15.75" spans="1:12">
      <c r="A449" s="389"/>
      <c r="B449" s="389"/>
      <c r="C449" s="390"/>
      <c r="D449" s="390"/>
      <c r="E449" s="390"/>
      <c r="F449" s="390"/>
      <c r="G449" s="390"/>
      <c r="H449" s="390"/>
      <c r="I449" s="390"/>
      <c r="J449" s="390"/>
      <c r="K449" s="390"/>
      <c r="L449" s="410"/>
    </row>
    <row r="450" ht="9.75" customHeight="1" spans="10:10">
      <c r="J450" s="172"/>
    </row>
    <row r="451" spans="2:10">
      <c r="B451" s="235" t="s">
        <v>58</v>
      </c>
      <c r="C451" s="235"/>
      <c r="D451" s="235"/>
      <c r="E451" s="235"/>
      <c r="F451" s="235"/>
      <c r="G451" s="18"/>
      <c r="J451" s="355" t="s">
        <v>104</v>
      </c>
    </row>
    <row r="452" spans="2:10">
      <c r="B452" s="204" t="s">
        <v>60</v>
      </c>
      <c r="C452" s="356"/>
      <c r="D452" s="356"/>
      <c r="E452" s="235"/>
      <c r="F452" s="356"/>
      <c r="G452" s="356"/>
      <c r="J452" s="204" t="s">
        <v>137</v>
      </c>
    </row>
    <row r="453" spans="2:10">
      <c r="B453" s="204"/>
      <c r="C453" s="356"/>
      <c r="D453" s="356"/>
      <c r="E453" s="235"/>
      <c r="F453" s="356"/>
      <c r="G453" s="356"/>
      <c r="J453" s="204"/>
    </row>
    <row r="454" spans="2:10">
      <c r="B454" s="204"/>
      <c r="C454" s="356"/>
      <c r="D454" s="356"/>
      <c r="E454" s="235"/>
      <c r="F454" s="356"/>
      <c r="G454" s="356"/>
      <c r="J454" s="204"/>
    </row>
    <row r="455" spans="2:12">
      <c r="B455" s="204"/>
      <c r="C455" s="356"/>
      <c r="D455" s="356"/>
      <c r="E455" s="235"/>
      <c r="F455" s="356"/>
      <c r="G455" s="356"/>
      <c r="J455" s="204"/>
      <c r="L455" s="357"/>
    </row>
    <row r="456" spans="2:12">
      <c r="B456" s="204" t="s">
        <v>62</v>
      </c>
      <c r="C456" s="356"/>
      <c r="D456" s="356"/>
      <c r="E456" s="235"/>
      <c r="F456" s="356"/>
      <c r="G456" s="356"/>
      <c r="J456" s="204" t="s">
        <v>63</v>
      </c>
      <c r="L456" s="357"/>
    </row>
    <row r="457" spans="2:10">
      <c r="B457" s="204" t="s">
        <v>64</v>
      </c>
      <c r="C457" s="356"/>
      <c r="D457" s="356"/>
      <c r="E457" s="235"/>
      <c r="F457" s="356"/>
      <c r="G457" s="356"/>
      <c r="J457" s="204" t="s">
        <v>65</v>
      </c>
    </row>
    <row r="458" spans="2:10">
      <c r="B458" s="356"/>
      <c r="C458" s="356"/>
      <c r="D458" s="356"/>
      <c r="E458" s="235"/>
      <c r="F458" s="356"/>
      <c r="G458" s="356"/>
      <c r="J458" s="356"/>
    </row>
    <row r="459" spans="2:10">
      <c r="B459" s="356"/>
      <c r="C459" s="356"/>
      <c r="D459" s="356"/>
      <c r="E459" s="235"/>
      <c r="F459" s="356"/>
      <c r="G459" s="356"/>
      <c r="J459" s="356"/>
    </row>
    <row r="460" spans="2:10">
      <c r="B460" s="356"/>
      <c r="C460" s="356"/>
      <c r="D460" s="356"/>
      <c r="E460" s="235"/>
      <c r="F460" s="356"/>
      <c r="G460" s="356"/>
      <c r="J460" s="356"/>
    </row>
    <row r="461" ht="15.75" spans="1:12">
      <c r="A461" s="173" t="s">
        <v>392</v>
      </c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</row>
    <row r="462" ht="18.75" customHeight="1" spans="1:12">
      <c r="A462" s="173" t="str">
        <f>RK10!A388:L388</f>
        <v>PENGADILAN AGAMA SEWILAYAH PENGADILAN TINGGI AGAMA PADANG</v>
      </c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</row>
    <row r="463" ht="15.75" spans="1:12">
      <c r="A463" s="173" t="str">
        <f>RK9!A430:J430</f>
        <v>BULAN JANUARI s/d APRIL TAHUN 2023</v>
      </c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</row>
    <row r="464" ht="15.75" spans="1:12">
      <c r="A464" s="362"/>
      <c r="B464" s="362"/>
      <c r="C464" s="362"/>
      <c r="D464" s="362"/>
      <c r="E464" s="362"/>
      <c r="F464" s="362"/>
      <c r="G464" s="362"/>
      <c r="H464" s="362"/>
      <c r="J464" s="399"/>
      <c r="K464" s="399"/>
      <c r="L464" s="175" t="s">
        <v>393</v>
      </c>
    </row>
    <row r="465" ht="21" customHeight="1" spans="1:12">
      <c r="A465" s="420" t="s">
        <v>181</v>
      </c>
      <c r="B465" s="421" t="s">
        <v>379</v>
      </c>
      <c r="C465" s="421" t="s">
        <v>433</v>
      </c>
      <c r="D465" s="421" t="s">
        <v>434</v>
      </c>
      <c r="E465" s="421" t="s">
        <v>396</v>
      </c>
      <c r="F465" s="421" t="s">
        <v>397</v>
      </c>
      <c r="G465" s="365" t="s">
        <v>398</v>
      </c>
      <c r="H465" s="366"/>
      <c r="I465" s="366"/>
      <c r="J465" s="400"/>
      <c r="K465" s="421" t="s">
        <v>435</v>
      </c>
      <c r="L465" s="421" t="s">
        <v>400</v>
      </c>
    </row>
    <row r="466" ht="38.25" spans="1:12">
      <c r="A466" s="374"/>
      <c r="B466" s="375"/>
      <c r="C466" s="375"/>
      <c r="D466" s="375"/>
      <c r="E466" s="375"/>
      <c r="F466" s="375"/>
      <c r="G466" s="369" t="s">
        <v>402</v>
      </c>
      <c r="H466" s="369" t="s">
        <v>420</v>
      </c>
      <c r="I466" s="369" t="s">
        <v>423</v>
      </c>
      <c r="J466" s="426" t="s">
        <v>424</v>
      </c>
      <c r="K466" s="375"/>
      <c r="L466" s="375"/>
    </row>
    <row r="467" spans="1:12">
      <c r="A467" s="374">
        <v>1</v>
      </c>
      <c r="B467" s="375">
        <v>2</v>
      </c>
      <c r="C467" s="375">
        <v>3</v>
      </c>
      <c r="D467" s="375">
        <v>4</v>
      </c>
      <c r="E467" s="375">
        <v>5</v>
      </c>
      <c r="F467" s="375">
        <v>6</v>
      </c>
      <c r="G467" s="375">
        <v>7</v>
      </c>
      <c r="H467" s="375">
        <v>8</v>
      </c>
      <c r="I467" s="375">
        <v>9</v>
      </c>
      <c r="J467" s="375">
        <v>10</v>
      </c>
      <c r="K467" s="375">
        <v>11</v>
      </c>
      <c r="L467" s="375">
        <v>11</v>
      </c>
    </row>
    <row r="468" spans="1:12">
      <c r="A468" s="376">
        <v>1</v>
      </c>
      <c r="B468" s="377" t="s">
        <v>310</v>
      </c>
      <c r="C468" s="378">
        <f>C9</f>
        <v>13</v>
      </c>
      <c r="D468" s="378">
        <f>D9+D45+D80+D114</f>
        <v>483</v>
      </c>
      <c r="E468" s="378">
        <f t="shared" ref="E468:K468" si="30">E9+E45+E80+E114</f>
        <v>365</v>
      </c>
      <c r="F468" s="378">
        <f t="shared" si="30"/>
        <v>118</v>
      </c>
      <c r="G468" s="378">
        <f t="shared" si="30"/>
        <v>56</v>
      </c>
      <c r="H468" s="378">
        <f t="shared" si="30"/>
        <v>7</v>
      </c>
      <c r="I468" s="378">
        <f t="shared" si="30"/>
        <v>7</v>
      </c>
      <c r="J468" s="378">
        <f t="shared" si="30"/>
        <v>28</v>
      </c>
      <c r="K468" s="378">
        <f t="shared" si="30"/>
        <v>20</v>
      </c>
      <c r="L468" s="378">
        <v>13</v>
      </c>
    </row>
    <row r="469" spans="1:12">
      <c r="A469" s="376">
        <v>2</v>
      </c>
      <c r="B469" s="377" t="s">
        <v>311</v>
      </c>
      <c r="C469" s="378">
        <f t="shared" ref="C469:C485" si="31">C10</f>
        <v>0</v>
      </c>
      <c r="D469" s="378">
        <f t="shared" ref="D469:D485" si="32">D10+D46+D81+D115</f>
        <v>300</v>
      </c>
      <c r="E469" s="378">
        <f t="shared" ref="E469:K469" si="33">E10+E46+E81+E115</f>
        <v>271</v>
      </c>
      <c r="F469" s="378">
        <f t="shared" si="33"/>
        <v>29</v>
      </c>
      <c r="G469" s="378">
        <f t="shared" si="33"/>
        <v>14</v>
      </c>
      <c r="H469" s="378">
        <f t="shared" si="33"/>
        <v>0</v>
      </c>
      <c r="I469" s="378">
        <f t="shared" si="33"/>
        <v>0</v>
      </c>
      <c r="J469" s="378">
        <f t="shared" si="33"/>
        <v>9</v>
      </c>
      <c r="K469" s="378">
        <f t="shared" si="33"/>
        <v>6</v>
      </c>
      <c r="L469" s="378">
        <v>0</v>
      </c>
    </row>
    <row r="470" spans="1:13">
      <c r="A470" s="445">
        <v>3</v>
      </c>
      <c r="B470" s="446" t="s">
        <v>312</v>
      </c>
      <c r="C470" s="378">
        <f t="shared" si="31"/>
        <v>0</v>
      </c>
      <c r="D470" s="378">
        <f t="shared" si="32"/>
        <v>106</v>
      </c>
      <c r="E470" s="378">
        <f t="shared" ref="E470:K470" si="34">E11+E47+E82+E116</f>
        <v>89</v>
      </c>
      <c r="F470" s="378">
        <f t="shared" si="34"/>
        <v>17</v>
      </c>
      <c r="G470" s="378">
        <f t="shared" si="34"/>
        <v>1</v>
      </c>
      <c r="H470" s="378">
        <f t="shared" si="34"/>
        <v>1</v>
      </c>
      <c r="I470" s="378">
        <f t="shared" si="34"/>
        <v>0</v>
      </c>
      <c r="J470" s="378">
        <f t="shared" si="34"/>
        <v>13</v>
      </c>
      <c r="K470" s="378">
        <f t="shared" si="34"/>
        <v>2</v>
      </c>
      <c r="L470" s="378">
        <v>0</v>
      </c>
      <c r="M470" s="455"/>
    </row>
    <row r="471" spans="1:13">
      <c r="A471" s="445">
        <v>4</v>
      </c>
      <c r="B471" s="446" t="s">
        <v>313</v>
      </c>
      <c r="C471" s="378">
        <f t="shared" si="31"/>
        <v>0</v>
      </c>
      <c r="D471" s="378">
        <f t="shared" si="32"/>
        <v>175</v>
      </c>
      <c r="E471" s="378">
        <f t="shared" ref="E471:K471" si="35">E12+E48+E83+E117</f>
        <v>147</v>
      </c>
      <c r="F471" s="378">
        <f t="shared" si="35"/>
        <v>39</v>
      </c>
      <c r="G471" s="378">
        <f t="shared" si="35"/>
        <v>1</v>
      </c>
      <c r="H471" s="378">
        <f t="shared" si="35"/>
        <v>12</v>
      </c>
      <c r="I471" s="378">
        <f t="shared" si="35"/>
        <v>3</v>
      </c>
      <c r="J471" s="378">
        <f t="shared" si="35"/>
        <v>12</v>
      </c>
      <c r="K471" s="378">
        <f t="shared" si="35"/>
        <v>11</v>
      </c>
      <c r="L471" s="378">
        <v>0</v>
      </c>
      <c r="M471" s="456"/>
    </row>
    <row r="472" spans="1:12">
      <c r="A472" s="445">
        <v>5</v>
      </c>
      <c r="B472" s="446" t="s">
        <v>314</v>
      </c>
      <c r="C472" s="378">
        <f t="shared" si="31"/>
        <v>2</v>
      </c>
      <c r="D472" s="378">
        <f t="shared" si="32"/>
        <v>109</v>
      </c>
      <c r="E472" s="378">
        <f t="shared" ref="E472:K472" si="36">E13+E49+E84+E118</f>
        <v>72</v>
      </c>
      <c r="F472" s="378">
        <f t="shared" si="36"/>
        <v>42</v>
      </c>
      <c r="G472" s="378">
        <f t="shared" si="36"/>
        <v>9</v>
      </c>
      <c r="H472" s="378">
        <f t="shared" si="36"/>
        <v>0</v>
      </c>
      <c r="I472" s="378">
        <f t="shared" si="36"/>
        <v>5</v>
      </c>
      <c r="J472" s="378">
        <f t="shared" si="36"/>
        <v>8</v>
      </c>
      <c r="K472" s="378">
        <f t="shared" si="36"/>
        <v>20</v>
      </c>
      <c r="L472" s="378">
        <v>2</v>
      </c>
    </row>
    <row r="473" spans="1:12">
      <c r="A473" s="445">
        <v>6</v>
      </c>
      <c r="B473" s="446" t="s">
        <v>315</v>
      </c>
      <c r="C473" s="378">
        <f t="shared" si="31"/>
        <v>0</v>
      </c>
      <c r="D473" s="378">
        <f t="shared" si="32"/>
        <v>86</v>
      </c>
      <c r="E473" s="378">
        <f t="shared" ref="E473:K473" si="37">E14+E50+E85+E119</f>
        <v>77</v>
      </c>
      <c r="F473" s="378">
        <f t="shared" si="37"/>
        <v>9</v>
      </c>
      <c r="G473" s="378">
        <f t="shared" si="37"/>
        <v>3</v>
      </c>
      <c r="H473" s="378">
        <f t="shared" si="37"/>
        <v>0</v>
      </c>
      <c r="I473" s="378">
        <f t="shared" si="37"/>
        <v>0</v>
      </c>
      <c r="J473" s="378">
        <f t="shared" si="37"/>
        <v>5</v>
      </c>
      <c r="K473" s="378">
        <f t="shared" si="37"/>
        <v>1</v>
      </c>
      <c r="L473" s="378">
        <v>0</v>
      </c>
    </row>
    <row r="474" spans="1:12">
      <c r="A474" s="445">
        <v>7</v>
      </c>
      <c r="B474" s="446" t="s">
        <v>316</v>
      </c>
      <c r="C474" s="378">
        <f t="shared" si="31"/>
        <v>3</v>
      </c>
      <c r="D474" s="378">
        <f t="shared" si="32"/>
        <v>80</v>
      </c>
      <c r="E474" s="378">
        <f t="shared" ref="E474:K474" si="38">E15+E51+E86+E120</f>
        <v>62</v>
      </c>
      <c r="F474" s="378">
        <f t="shared" si="38"/>
        <v>18</v>
      </c>
      <c r="G474" s="378">
        <f t="shared" si="38"/>
        <v>1</v>
      </c>
      <c r="H474" s="378">
        <f t="shared" si="38"/>
        <v>0</v>
      </c>
      <c r="I474" s="378">
        <f t="shared" si="38"/>
        <v>2</v>
      </c>
      <c r="J474" s="378">
        <f t="shared" si="38"/>
        <v>11</v>
      </c>
      <c r="K474" s="378">
        <f t="shared" si="38"/>
        <v>4</v>
      </c>
      <c r="L474" s="378">
        <v>3</v>
      </c>
    </row>
    <row r="475" spans="1:12">
      <c r="A475" s="445">
        <v>8</v>
      </c>
      <c r="B475" s="446" t="s">
        <v>317</v>
      </c>
      <c r="C475" s="378">
        <f t="shared" si="31"/>
        <v>0</v>
      </c>
      <c r="D475" s="378">
        <f t="shared" si="32"/>
        <v>193</v>
      </c>
      <c r="E475" s="378">
        <f t="shared" ref="E475:K475" si="39">E16+E52+E87+E121</f>
        <v>170</v>
      </c>
      <c r="F475" s="378">
        <f t="shared" si="39"/>
        <v>27</v>
      </c>
      <c r="G475" s="378">
        <f t="shared" si="39"/>
        <v>7</v>
      </c>
      <c r="H475" s="378">
        <f t="shared" si="39"/>
        <v>0</v>
      </c>
      <c r="I475" s="378">
        <f t="shared" si="39"/>
        <v>2</v>
      </c>
      <c r="J475" s="378">
        <f t="shared" si="39"/>
        <v>14</v>
      </c>
      <c r="K475" s="378">
        <f t="shared" si="39"/>
        <v>4</v>
      </c>
      <c r="L475" s="378">
        <v>0</v>
      </c>
    </row>
    <row r="476" spans="1:12">
      <c r="A476" s="445">
        <v>9</v>
      </c>
      <c r="B476" s="446" t="s">
        <v>318</v>
      </c>
      <c r="C476" s="378">
        <f t="shared" si="31"/>
        <v>3</v>
      </c>
      <c r="D476" s="378">
        <f t="shared" si="32"/>
        <v>211</v>
      </c>
      <c r="E476" s="378">
        <f t="shared" ref="E476:K476" si="40">E17+E53+E88+E122</f>
        <v>165</v>
      </c>
      <c r="F476" s="378">
        <f t="shared" si="40"/>
        <v>46</v>
      </c>
      <c r="G476" s="378">
        <f t="shared" si="40"/>
        <v>10</v>
      </c>
      <c r="H476" s="378">
        <f t="shared" si="40"/>
        <v>0</v>
      </c>
      <c r="I476" s="378">
        <f t="shared" si="40"/>
        <v>2</v>
      </c>
      <c r="J476" s="378">
        <f t="shared" si="40"/>
        <v>13</v>
      </c>
      <c r="K476" s="378">
        <f t="shared" si="40"/>
        <v>21</v>
      </c>
      <c r="L476" s="378">
        <v>3</v>
      </c>
    </row>
    <row r="477" spans="1:12">
      <c r="A477" s="445">
        <v>10</v>
      </c>
      <c r="B477" s="446" t="s">
        <v>319</v>
      </c>
      <c r="C477" s="378">
        <f t="shared" si="31"/>
        <v>2</v>
      </c>
      <c r="D477" s="378">
        <f t="shared" si="32"/>
        <v>92</v>
      </c>
      <c r="E477" s="378">
        <f t="shared" ref="E477:K477" si="41">E18+E54+E89+E123</f>
        <v>77</v>
      </c>
      <c r="F477" s="378">
        <f t="shared" si="41"/>
        <v>15</v>
      </c>
      <c r="G477" s="378">
        <f t="shared" si="41"/>
        <v>4</v>
      </c>
      <c r="H477" s="378">
        <f t="shared" si="41"/>
        <v>0</v>
      </c>
      <c r="I477" s="378">
        <f t="shared" si="41"/>
        <v>2</v>
      </c>
      <c r="J477" s="378">
        <f t="shared" si="41"/>
        <v>6</v>
      </c>
      <c r="K477" s="378">
        <f t="shared" si="41"/>
        <v>3</v>
      </c>
      <c r="L477" s="378">
        <v>2</v>
      </c>
    </row>
    <row r="478" spans="1:12">
      <c r="A478" s="445">
        <v>11</v>
      </c>
      <c r="B478" s="446" t="s">
        <v>320</v>
      </c>
      <c r="C478" s="378">
        <f t="shared" si="31"/>
        <v>2</v>
      </c>
      <c r="D478" s="378">
        <f t="shared" si="32"/>
        <v>184</v>
      </c>
      <c r="E478" s="378">
        <f t="shared" ref="E478:K478" si="42">E19+E55+E90+E124</f>
        <v>155</v>
      </c>
      <c r="F478" s="378">
        <f t="shared" si="42"/>
        <v>42</v>
      </c>
      <c r="G478" s="378">
        <f t="shared" si="42"/>
        <v>11</v>
      </c>
      <c r="H478" s="378">
        <f t="shared" si="42"/>
        <v>1</v>
      </c>
      <c r="I478" s="378">
        <f t="shared" si="42"/>
        <v>1</v>
      </c>
      <c r="J478" s="378">
        <f t="shared" si="42"/>
        <v>18</v>
      </c>
      <c r="K478" s="378">
        <f t="shared" si="42"/>
        <v>11</v>
      </c>
      <c r="L478" s="378">
        <v>2</v>
      </c>
    </row>
    <row r="479" spans="1:12">
      <c r="A479" s="445">
        <v>12</v>
      </c>
      <c r="B479" s="446" t="s">
        <v>321</v>
      </c>
      <c r="C479" s="378">
        <f t="shared" si="31"/>
        <v>0</v>
      </c>
      <c r="D479" s="378">
        <f t="shared" si="32"/>
        <v>47</v>
      </c>
      <c r="E479" s="378">
        <f t="shared" ref="E479:K479" si="43">E20+E56+E91+E125</f>
        <v>40</v>
      </c>
      <c r="F479" s="378">
        <f t="shared" si="43"/>
        <v>7</v>
      </c>
      <c r="G479" s="378">
        <f t="shared" si="43"/>
        <v>3</v>
      </c>
      <c r="H479" s="378">
        <f t="shared" si="43"/>
        <v>0</v>
      </c>
      <c r="I479" s="378">
        <f t="shared" si="43"/>
        <v>0</v>
      </c>
      <c r="J479" s="378">
        <f t="shared" si="43"/>
        <v>4</v>
      </c>
      <c r="K479" s="378">
        <f t="shared" si="43"/>
        <v>0</v>
      </c>
      <c r="L479" s="378">
        <v>0</v>
      </c>
    </row>
    <row r="480" spans="1:12">
      <c r="A480" s="445">
        <v>13</v>
      </c>
      <c r="B480" s="446" t="s">
        <v>322</v>
      </c>
      <c r="C480" s="378">
        <f t="shared" si="31"/>
        <v>0</v>
      </c>
      <c r="D480" s="378">
        <f t="shared" si="32"/>
        <v>196</v>
      </c>
      <c r="E480" s="378">
        <f t="shared" ref="E480:K480" si="44">E21+E57+E92+E126</f>
        <v>166</v>
      </c>
      <c r="F480" s="378">
        <f t="shared" si="44"/>
        <v>30</v>
      </c>
      <c r="G480" s="378">
        <f t="shared" si="44"/>
        <v>22</v>
      </c>
      <c r="H480" s="378">
        <f t="shared" si="44"/>
        <v>1</v>
      </c>
      <c r="I480" s="378">
        <f t="shared" si="44"/>
        <v>2</v>
      </c>
      <c r="J480" s="378">
        <f t="shared" si="44"/>
        <v>5</v>
      </c>
      <c r="K480" s="378">
        <f t="shared" si="44"/>
        <v>0</v>
      </c>
      <c r="L480" s="378">
        <v>0</v>
      </c>
    </row>
    <row r="481" ht="19.5" customHeight="1" spans="1:12">
      <c r="A481" s="445">
        <v>14</v>
      </c>
      <c r="B481" s="447" t="s">
        <v>387</v>
      </c>
      <c r="C481" s="378">
        <f t="shared" si="31"/>
        <v>1</v>
      </c>
      <c r="D481" s="378">
        <f t="shared" si="32"/>
        <v>164</v>
      </c>
      <c r="E481" s="378">
        <f t="shared" ref="E481:K481" si="45">E22+E58+E93+E127</f>
        <v>145</v>
      </c>
      <c r="F481" s="378">
        <f t="shared" si="45"/>
        <v>28</v>
      </c>
      <c r="G481" s="378">
        <f t="shared" si="45"/>
        <v>1</v>
      </c>
      <c r="H481" s="378">
        <f t="shared" si="45"/>
        <v>0</v>
      </c>
      <c r="I481" s="378">
        <f t="shared" si="45"/>
        <v>3</v>
      </c>
      <c r="J481" s="378">
        <f t="shared" si="45"/>
        <v>16</v>
      </c>
      <c r="K481" s="378">
        <f t="shared" si="45"/>
        <v>8</v>
      </c>
      <c r="L481" s="378">
        <v>1</v>
      </c>
    </row>
    <row r="482" spans="1:12">
      <c r="A482" s="445">
        <v>15</v>
      </c>
      <c r="B482" s="446" t="s">
        <v>324</v>
      </c>
      <c r="C482" s="378">
        <f t="shared" si="31"/>
        <v>1</v>
      </c>
      <c r="D482" s="378">
        <f t="shared" si="32"/>
        <v>145</v>
      </c>
      <c r="E482" s="378">
        <f t="shared" ref="E482:K482" si="46">E23+E59+E94+E128</f>
        <v>126</v>
      </c>
      <c r="F482" s="378">
        <f t="shared" si="46"/>
        <v>19</v>
      </c>
      <c r="G482" s="378">
        <f t="shared" si="46"/>
        <v>12</v>
      </c>
      <c r="H482" s="378">
        <f t="shared" si="46"/>
        <v>0</v>
      </c>
      <c r="I482" s="378">
        <f t="shared" si="46"/>
        <v>2</v>
      </c>
      <c r="J482" s="378">
        <f t="shared" si="46"/>
        <v>2</v>
      </c>
      <c r="K482" s="378">
        <f t="shared" si="46"/>
        <v>3</v>
      </c>
      <c r="L482" s="378">
        <v>1</v>
      </c>
    </row>
    <row r="483" spans="1:12">
      <c r="A483" s="445">
        <v>16</v>
      </c>
      <c r="B483" s="446" t="s">
        <v>325</v>
      </c>
      <c r="C483" s="378">
        <f t="shared" si="31"/>
        <v>0</v>
      </c>
      <c r="D483" s="378">
        <f t="shared" si="32"/>
        <v>60</v>
      </c>
      <c r="E483" s="378">
        <f t="shared" ref="E483:K483" si="47">E24+E60+E95+E129</f>
        <v>44</v>
      </c>
      <c r="F483" s="378">
        <f t="shared" si="47"/>
        <v>16</v>
      </c>
      <c r="G483" s="378">
        <f t="shared" si="47"/>
        <v>7</v>
      </c>
      <c r="H483" s="378">
        <f t="shared" si="47"/>
        <v>0</v>
      </c>
      <c r="I483" s="378">
        <f t="shared" si="47"/>
        <v>3</v>
      </c>
      <c r="J483" s="378">
        <f t="shared" si="47"/>
        <v>1</v>
      </c>
      <c r="K483" s="378">
        <f t="shared" si="47"/>
        <v>5</v>
      </c>
      <c r="L483" s="378">
        <v>0</v>
      </c>
    </row>
    <row r="484" spans="1:13">
      <c r="A484" s="448">
        <v>17</v>
      </c>
      <c r="B484" s="449" t="s">
        <v>326</v>
      </c>
      <c r="C484" s="378">
        <f t="shared" si="31"/>
        <v>0</v>
      </c>
      <c r="D484" s="378">
        <f t="shared" si="32"/>
        <v>206</v>
      </c>
      <c r="E484" s="378">
        <f t="shared" ref="E484:K484" si="48">E25+E61+E96+E130</f>
        <v>152</v>
      </c>
      <c r="F484" s="378">
        <f t="shared" si="48"/>
        <v>68</v>
      </c>
      <c r="G484" s="378">
        <f t="shared" si="48"/>
        <v>5</v>
      </c>
      <c r="H484" s="378">
        <f t="shared" si="48"/>
        <v>3</v>
      </c>
      <c r="I484" s="378">
        <f t="shared" si="48"/>
        <v>9</v>
      </c>
      <c r="J484" s="378">
        <f t="shared" si="48"/>
        <v>33</v>
      </c>
      <c r="K484" s="378">
        <f t="shared" si="48"/>
        <v>18</v>
      </c>
      <c r="L484" s="378">
        <v>0</v>
      </c>
      <c r="M484" s="457"/>
    </row>
    <row r="485" ht="15.75" spans="1:12">
      <c r="A485" s="450">
        <v>18</v>
      </c>
      <c r="B485" s="451" t="s">
        <v>327</v>
      </c>
      <c r="C485" s="378">
        <f t="shared" si="31"/>
        <v>5</v>
      </c>
      <c r="D485" s="378">
        <f t="shared" si="32"/>
        <v>87</v>
      </c>
      <c r="E485" s="378">
        <f t="shared" ref="E485:K485" si="49">E26+E62+E97+E131</f>
        <v>82</v>
      </c>
      <c r="F485" s="378">
        <f t="shared" si="49"/>
        <v>17</v>
      </c>
      <c r="G485" s="378">
        <f t="shared" si="49"/>
        <v>3</v>
      </c>
      <c r="H485" s="378">
        <f t="shared" si="49"/>
        <v>0</v>
      </c>
      <c r="I485" s="378">
        <f t="shared" si="49"/>
        <v>1</v>
      </c>
      <c r="J485" s="378">
        <f t="shared" si="49"/>
        <v>4</v>
      </c>
      <c r="K485" s="378">
        <f t="shared" si="49"/>
        <v>9</v>
      </c>
      <c r="L485" s="378">
        <v>5</v>
      </c>
    </row>
    <row r="486" ht="16.5" spans="1:12">
      <c r="A486" s="452"/>
      <c r="B486" s="453" t="s">
        <v>57</v>
      </c>
      <c r="C486" s="454">
        <f>SUM(C468:C485)</f>
        <v>32</v>
      </c>
      <c r="D486" s="454">
        <f>SUM(D468:D485)</f>
        <v>2924</v>
      </c>
      <c r="E486" s="454">
        <f t="shared" ref="E486:L486" si="50">SUM(E468:E485)</f>
        <v>2405</v>
      </c>
      <c r="F486" s="454">
        <f t="shared" si="50"/>
        <v>587</v>
      </c>
      <c r="G486" s="454">
        <f t="shared" si="50"/>
        <v>170</v>
      </c>
      <c r="H486" s="454">
        <f t="shared" si="50"/>
        <v>25</v>
      </c>
      <c r="I486" s="454">
        <f t="shared" si="50"/>
        <v>44</v>
      </c>
      <c r="J486" s="454">
        <f t="shared" si="50"/>
        <v>202</v>
      </c>
      <c r="K486" s="454">
        <f t="shared" si="50"/>
        <v>146</v>
      </c>
      <c r="L486" s="454">
        <f t="shared" si="50"/>
        <v>32</v>
      </c>
    </row>
    <row r="487" ht="15.75" spans="1:12">
      <c r="A487" s="389"/>
      <c r="B487" s="389"/>
      <c r="C487" s="390"/>
      <c r="D487" s="390"/>
      <c r="E487" s="390"/>
      <c r="F487" s="390"/>
      <c r="G487" s="390"/>
      <c r="H487" s="390"/>
      <c r="I487" s="390"/>
      <c r="J487" s="390"/>
      <c r="K487" s="390"/>
      <c r="L487" s="410"/>
    </row>
    <row r="488" spans="10:10">
      <c r="J488" s="172"/>
    </row>
    <row r="489" spans="2:10">
      <c r="B489" s="235" t="s">
        <v>58</v>
      </c>
      <c r="C489" s="235"/>
      <c r="D489" s="235"/>
      <c r="E489" s="235"/>
      <c r="F489" s="235"/>
      <c r="G489" s="18"/>
      <c r="J489" s="355" t="s">
        <v>104</v>
      </c>
    </row>
    <row r="490" spans="2:10">
      <c r="B490" s="204" t="s">
        <v>60</v>
      </c>
      <c r="C490" s="356"/>
      <c r="D490" s="356"/>
      <c r="E490" s="235"/>
      <c r="F490" s="356"/>
      <c r="G490" s="356"/>
      <c r="J490" s="356" t="s">
        <v>137</v>
      </c>
    </row>
    <row r="491" spans="2:10">
      <c r="B491" s="204"/>
      <c r="C491" s="356"/>
      <c r="D491" s="356"/>
      <c r="E491" s="235"/>
      <c r="F491" s="356"/>
      <c r="G491" s="356"/>
      <c r="J491" s="356"/>
    </row>
    <row r="492" spans="2:10">
      <c r="B492" s="204"/>
      <c r="C492" s="356"/>
      <c r="D492" s="356"/>
      <c r="E492" s="235"/>
      <c r="F492" s="356"/>
      <c r="G492" s="356"/>
      <c r="J492" s="356"/>
    </row>
    <row r="493" spans="2:12">
      <c r="B493" s="204"/>
      <c r="C493" s="356"/>
      <c r="D493" s="356"/>
      <c r="E493" s="235"/>
      <c r="F493" s="356"/>
      <c r="G493" s="356"/>
      <c r="J493" s="356"/>
      <c r="L493" s="357"/>
    </row>
    <row r="494" spans="2:12">
      <c r="B494" s="204" t="s">
        <v>62</v>
      </c>
      <c r="C494" s="356"/>
      <c r="D494" s="356"/>
      <c r="E494" s="235"/>
      <c r="F494" s="356"/>
      <c r="G494" s="356"/>
      <c r="J494" s="204" t="s">
        <v>63</v>
      </c>
      <c r="L494" s="357"/>
    </row>
    <row r="495" spans="2:10">
      <c r="B495" s="204" t="s">
        <v>64</v>
      </c>
      <c r="C495" s="356"/>
      <c r="D495" s="356"/>
      <c r="E495" s="235"/>
      <c r="F495" s="356"/>
      <c r="G495" s="356"/>
      <c r="J495" s="204" t="s">
        <v>65</v>
      </c>
    </row>
  </sheetData>
  <mergeCells count="178">
    <mergeCell ref="A1:M1"/>
    <mergeCell ref="A2:M2"/>
    <mergeCell ref="A3:M3"/>
    <mergeCell ref="G5:J5"/>
    <mergeCell ref="H6:J6"/>
    <mergeCell ref="A37:L37"/>
    <mergeCell ref="A38:L38"/>
    <mergeCell ref="A39:L39"/>
    <mergeCell ref="G41:J41"/>
    <mergeCell ref="H42:J42"/>
    <mergeCell ref="A72:L72"/>
    <mergeCell ref="A73:L73"/>
    <mergeCell ref="A74:L74"/>
    <mergeCell ref="G76:J76"/>
    <mergeCell ref="H77:J77"/>
    <mergeCell ref="A107:L107"/>
    <mergeCell ref="A108:L108"/>
    <mergeCell ref="A109:L109"/>
    <mergeCell ref="G111:J111"/>
    <mergeCell ref="A141:L141"/>
    <mergeCell ref="A142:L142"/>
    <mergeCell ref="A143:L143"/>
    <mergeCell ref="G145:J145"/>
    <mergeCell ref="A175:L175"/>
    <mergeCell ref="A176:L176"/>
    <mergeCell ref="A177:L177"/>
    <mergeCell ref="G179:J179"/>
    <mergeCell ref="H180:J180"/>
    <mergeCell ref="A211:L211"/>
    <mergeCell ref="A212:L212"/>
    <mergeCell ref="A213:L213"/>
    <mergeCell ref="G215:I215"/>
    <mergeCell ref="A245:L245"/>
    <mergeCell ref="A246:L246"/>
    <mergeCell ref="A247:L247"/>
    <mergeCell ref="G249:J249"/>
    <mergeCell ref="A281:L281"/>
    <mergeCell ref="A282:L282"/>
    <mergeCell ref="A283:L283"/>
    <mergeCell ref="G285:J285"/>
    <mergeCell ref="A317:L317"/>
    <mergeCell ref="A318:L318"/>
    <mergeCell ref="A319:L319"/>
    <mergeCell ref="G321:J321"/>
    <mergeCell ref="A352:L352"/>
    <mergeCell ref="A353:L353"/>
    <mergeCell ref="A354:L354"/>
    <mergeCell ref="G356:J356"/>
    <mergeCell ref="A387:L387"/>
    <mergeCell ref="A388:L388"/>
    <mergeCell ref="A389:L389"/>
    <mergeCell ref="G391:J391"/>
    <mergeCell ref="A423:L423"/>
    <mergeCell ref="A424:L424"/>
    <mergeCell ref="A425:L425"/>
    <mergeCell ref="G427:J427"/>
    <mergeCell ref="A461:L461"/>
    <mergeCell ref="A462:L462"/>
    <mergeCell ref="A463:L463"/>
    <mergeCell ref="G465:J465"/>
    <mergeCell ref="A5:A7"/>
    <mergeCell ref="A41:A43"/>
    <mergeCell ref="A76:A78"/>
    <mergeCell ref="A111:A112"/>
    <mergeCell ref="A145:A146"/>
    <mergeCell ref="A179:A181"/>
    <mergeCell ref="A215:A216"/>
    <mergeCell ref="A249:A250"/>
    <mergeCell ref="A285:A286"/>
    <mergeCell ref="A321:A322"/>
    <mergeCell ref="A356:A357"/>
    <mergeCell ref="A391:A392"/>
    <mergeCell ref="A427:A428"/>
    <mergeCell ref="A465:A466"/>
    <mergeCell ref="B5:B7"/>
    <mergeCell ref="B41:B43"/>
    <mergeCell ref="B76:B78"/>
    <mergeCell ref="B111:B112"/>
    <mergeCell ref="B145:B146"/>
    <mergeCell ref="B179:B181"/>
    <mergeCell ref="B215:B216"/>
    <mergeCell ref="B249:B250"/>
    <mergeCell ref="B285:B286"/>
    <mergeCell ref="B321:B322"/>
    <mergeCell ref="B356:B357"/>
    <mergeCell ref="B391:B392"/>
    <mergeCell ref="B427:B428"/>
    <mergeCell ref="B465:B466"/>
    <mergeCell ref="C5:C7"/>
    <mergeCell ref="C41:C43"/>
    <mergeCell ref="C76:C78"/>
    <mergeCell ref="C111:C112"/>
    <mergeCell ref="C145:C146"/>
    <mergeCell ref="C179:C181"/>
    <mergeCell ref="C215:C216"/>
    <mergeCell ref="C249:C250"/>
    <mergeCell ref="C285:C286"/>
    <mergeCell ref="C321:C322"/>
    <mergeCell ref="C356:C357"/>
    <mergeCell ref="C391:C392"/>
    <mergeCell ref="C427:C428"/>
    <mergeCell ref="C465:C466"/>
    <mergeCell ref="D5:D7"/>
    <mergeCell ref="D41:D43"/>
    <mergeCell ref="D76:D78"/>
    <mergeCell ref="D111:D112"/>
    <mergeCell ref="D145:D146"/>
    <mergeCell ref="D179:D181"/>
    <mergeCell ref="D215:D216"/>
    <mergeCell ref="D249:D250"/>
    <mergeCell ref="D285:D286"/>
    <mergeCell ref="D321:D322"/>
    <mergeCell ref="D356:D357"/>
    <mergeCell ref="D391:D392"/>
    <mergeCell ref="D427:D428"/>
    <mergeCell ref="D465:D466"/>
    <mergeCell ref="E5:E7"/>
    <mergeCell ref="E41:E43"/>
    <mergeCell ref="E76:E78"/>
    <mergeCell ref="E111:E112"/>
    <mergeCell ref="E145:E146"/>
    <mergeCell ref="E179:E181"/>
    <mergeCell ref="E215:E216"/>
    <mergeCell ref="E249:E250"/>
    <mergeCell ref="E285:E286"/>
    <mergeCell ref="E321:E322"/>
    <mergeCell ref="E356:E357"/>
    <mergeCell ref="E391:E392"/>
    <mergeCell ref="E427:E428"/>
    <mergeCell ref="E465:E466"/>
    <mergeCell ref="F5:F7"/>
    <mergeCell ref="F41:F43"/>
    <mergeCell ref="F76:F78"/>
    <mergeCell ref="F111:F112"/>
    <mergeCell ref="F145:F146"/>
    <mergeCell ref="F179:F181"/>
    <mergeCell ref="F215:F216"/>
    <mergeCell ref="F249:F250"/>
    <mergeCell ref="F285:F286"/>
    <mergeCell ref="F321:F322"/>
    <mergeCell ref="F356:F357"/>
    <mergeCell ref="F391:F392"/>
    <mergeCell ref="F427:F428"/>
    <mergeCell ref="F465:F466"/>
    <mergeCell ref="G6:G7"/>
    <mergeCell ref="G42:G43"/>
    <mergeCell ref="G77:G78"/>
    <mergeCell ref="G180:G181"/>
    <mergeCell ref="J215:J216"/>
    <mergeCell ref="K5:K7"/>
    <mergeCell ref="K41:K43"/>
    <mergeCell ref="K76:K78"/>
    <mergeCell ref="K111:K112"/>
    <mergeCell ref="K145:K146"/>
    <mergeCell ref="K179:K181"/>
    <mergeCell ref="K215:K216"/>
    <mergeCell ref="K249:K250"/>
    <mergeCell ref="K285:K286"/>
    <mergeCell ref="K321:K322"/>
    <mergeCell ref="K356:K357"/>
    <mergeCell ref="K391:K392"/>
    <mergeCell ref="K427:K428"/>
    <mergeCell ref="K465:K466"/>
    <mergeCell ref="L5:L7"/>
    <mergeCell ref="L41:L43"/>
    <mergeCell ref="L76:L78"/>
    <mergeCell ref="L111:L112"/>
    <mergeCell ref="L145:L146"/>
    <mergeCell ref="L179:L181"/>
    <mergeCell ref="L215:L216"/>
    <mergeCell ref="L249:L250"/>
    <mergeCell ref="L285:L286"/>
    <mergeCell ref="L321:L322"/>
    <mergeCell ref="L356:L357"/>
    <mergeCell ref="L391:L392"/>
    <mergeCell ref="L427:L428"/>
    <mergeCell ref="L465:L466"/>
    <mergeCell ref="M5:M7"/>
  </mergeCells>
  <conditionalFormatting sqref="D9">
    <cfRule type="cellIs" dxfId="1" priority="515" operator="equal">
      <formula>"ND"</formula>
    </cfRule>
  </conditionalFormatting>
  <conditionalFormatting sqref="N10">
    <cfRule type="cellIs" dxfId="1" priority="25" operator="equal">
      <formula>"ND"</formula>
    </cfRule>
  </conditionalFormatting>
  <conditionalFormatting sqref="D45">
    <cfRule type="cellIs" dxfId="1" priority="465" operator="equal">
      <formula>"ND"</formula>
    </cfRule>
  </conditionalFormatting>
  <conditionalFormatting sqref="D80">
    <cfRule type="cellIs" dxfId="1" priority="444" operator="equal">
      <formula>"ND"</formula>
    </cfRule>
  </conditionalFormatting>
  <conditionalFormatting sqref="D148">
    <cfRule type="cellIs" dxfId="1" priority="396" operator="equal">
      <formula>"ND"</formula>
    </cfRule>
  </conditionalFormatting>
  <conditionalFormatting sqref="D9:D26">
    <cfRule type="cellIs" dxfId="1" priority="497" operator="equal">
      <formula>"ND"</formula>
    </cfRule>
    <cfRule type="cellIs" dxfId="1" priority="498" operator="equal">
      <formula>"ND"</formula>
    </cfRule>
    <cfRule type="cellIs" dxfId="1" priority="499" operator="equal">
      <formula>"ND"</formula>
    </cfRule>
    <cfRule type="cellIs" dxfId="1" priority="504" operator="equal">
      <formula>"ND"</formula>
    </cfRule>
  </conditionalFormatting>
  <conditionalFormatting sqref="D10:D26">
    <cfRule type="cellIs" dxfId="1" priority="500" operator="equal">
      <formula>"ND"</formula>
    </cfRule>
    <cfRule type="cellIs" dxfId="1" priority="507" operator="equal">
      <formula>"ND"</formula>
    </cfRule>
    <cfRule type="cellIs" dxfId="1" priority="512" operator="equal">
      <formula>"ND"</formula>
    </cfRule>
  </conditionalFormatting>
  <conditionalFormatting sqref="D45:D62">
    <cfRule type="cellIs" dxfId="1" priority="447" operator="equal">
      <formula>"ND"</formula>
    </cfRule>
    <cfRule type="cellIs" dxfId="1" priority="448" operator="equal">
      <formula>"ND"</formula>
    </cfRule>
    <cfRule type="cellIs" dxfId="1" priority="449" operator="equal">
      <formula>"ND"</formula>
    </cfRule>
    <cfRule type="cellIs" dxfId="1" priority="454" operator="equal">
      <formula>"ND"</formula>
    </cfRule>
  </conditionalFormatting>
  <conditionalFormatting sqref="D46:D62">
    <cfRule type="cellIs" dxfId="1" priority="450" operator="equal">
      <formula>"ND"</formula>
    </cfRule>
    <cfRule type="cellIs" dxfId="1" priority="457" operator="equal">
      <formula>"ND"</formula>
    </cfRule>
    <cfRule type="cellIs" dxfId="1" priority="462" operator="equal">
      <formula>"ND"</formula>
    </cfRule>
  </conditionalFormatting>
  <conditionalFormatting sqref="D80:D97">
    <cfRule type="cellIs" dxfId="1" priority="426" operator="equal">
      <formula>"ND"</formula>
    </cfRule>
    <cfRule type="cellIs" dxfId="1" priority="427" operator="equal">
      <formula>"ND"</formula>
    </cfRule>
    <cfRule type="cellIs" dxfId="1" priority="428" operator="equal">
      <formula>"ND"</formula>
    </cfRule>
    <cfRule type="cellIs" dxfId="1" priority="433" operator="equal">
      <formula>"ND"</formula>
    </cfRule>
  </conditionalFormatting>
  <conditionalFormatting sqref="D81:D97">
    <cfRule type="cellIs" dxfId="1" priority="429" operator="equal">
      <formula>"ND"</formula>
    </cfRule>
    <cfRule type="cellIs" dxfId="1" priority="436" operator="equal">
      <formula>"ND"</formula>
    </cfRule>
    <cfRule type="cellIs" dxfId="1" priority="441" operator="equal">
      <formula>"ND"</formula>
    </cfRule>
  </conditionalFormatting>
  <conditionalFormatting sqref="D114:D131">
    <cfRule type="cellIs" dxfId="1" priority="405" operator="equal">
      <formula>"ND"</formula>
    </cfRule>
    <cfRule type="cellIs" dxfId="1" priority="406" operator="equal">
      <formula>"ND"</formula>
    </cfRule>
    <cfRule type="cellIs" dxfId="1" priority="407" operator="equal">
      <formula>"ND"</formula>
    </cfRule>
    <cfRule type="cellIs" dxfId="1" priority="412" operator="equal">
      <formula>"ND"</formula>
    </cfRule>
    <cfRule type="cellIs" dxfId="1" priority="423" operator="equal">
      <formula>"ND"</formula>
    </cfRule>
  </conditionalFormatting>
  <conditionalFormatting sqref="D115:D131">
    <cfRule type="cellIs" dxfId="1" priority="403" operator="equal">
      <formula>"ND"</formula>
    </cfRule>
    <cfRule type="cellIs" dxfId="1" priority="408" operator="equal">
      <formula>"ND"</formula>
    </cfRule>
    <cfRule type="cellIs" dxfId="1" priority="415" operator="equal">
      <formula>"ND"</formula>
    </cfRule>
    <cfRule type="cellIs" dxfId="1" priority="420" operator="equal">
      <formula>"ND"</formula>
    </cfRule>
  </conditionalFormatting>
  <conditionalFormatting sqref="D148:D165">
    <cfRule type="cellIs" dxfId="1" priority="378" operator="equal">
      <formula>"ND"</formula>
    </cfRule>
    <cfRule type="cellIs" dxfId="1" priority="379" operator="equal">
      <formula>"ND"</formula>
    </cfRule>
    <cfRule type="cellIs" dxfId="1" priority="380" operator="equal">
      <formula>"ND"</formula>
    </cfRule>
    <cfRule type="cellIs" dxfId="1" priority="385" operator="equal">
      <formula>"ND"</formula>
    </cfRule>
  </conditionalFormatting>
  <conditionalFormatting sqref="D149:D165">
    <cfRule type="cellIs" dxfId="1" priority="376" operator="equal">
      <formula>"ND"</formula>
    </cfRule>
    <cfRule type="cellIs" dxfId="1" priority="381" operator="equal">
      <formula>"ND"</formula>
    </cfRule>
    <cfRule type="cellIs" dxfId="1" priority="388" operator="equal">
      <formula>"ND"</formula>
    </cfRule>
    <cfRule type="cellIs" dxfId="1" priority="393" operator="equal">
      <formula>"ND"</formula>
    </cfRule>
  </conditionalFormatting>
  <conditionalFormatting sqref="D183:D200">
    <cfRule type="cellIs" dxfId="1" priority="351" operator="equal">
      <formula>"ND"</formula>
    </cfRule>
    <cfRule type="cellIs" dxfId="1" priority="352" operator="equal">
      <formula>"ND"</formula>
    </cfRule>
    <cfRule type="cellIs" dxfId="1" priority="353" operator="equal">
      <formula>"ND"</formula>
    </cfRule>
    <cfRule type="cellIs" dxfId="1" priority="358" operator="equal">
      <formula>"ND"</formula>
    </cfRule>
    <cfRule type="cellIs" dxfId="1" priority="369" operator="equal">
      <formula>"ND"</formula>
    </cfRule>
  </conditionalFormatting>
  <conditionalFormatting sqref="D184:D200">
    <cfRule type="cellIs" dxfId="1" priority="349" operator="equal">
      <formula>"ND"</formula>
    </cfRule>
    <cfRule type="cellIs" dxfId="1" priority="354" operator="equal">
      <formula>"ND"</formula>
    </cfRule>
    <cfRule type="cellIs" dxfId="1" priority="361" operator="equal">
      <formula>"ND"</formula>
    </cfRule>
    <cfRule type="cellIs" dxfId="1" priority="366" operator="equal">
      <formula>"ND"</formula>
    </cfRule>
  </conditionalFormatting>
  <conditionalFormatting sqref="D252:D269">
    <cfRule type="cellIs" dxfId="1" priority="286" operator="equal">
      <formula>"ND"</formula>
    </cfRule>
    <cfRule type="cellIs" dxfId="1" priority="287" operator="equal">
      <formula>"ND"</formula>
    </cfRule>
    <cfRule type="cellIs" dxfId="1" priority="288" operator="equal">
      <formula>"ND"</formula>
    </cfRule>
    <cfRule type="cellIs" dxfId="1" priority="293" operator="equal">
      <formula>"ND"</formula>
    </cfRule>
    <cfRule type="cellIs" dxfId="1" priority="304" operator="equal">
      <formula>"ND"</formula>
    </cfRule>
  </conditionalFormatting>
  <conditionalFormatting sqref="D253:D269">
    <cfRule type="cellIs" dxfId="1" priority="284" operator="equal">
      <formula>"ND"</formula>
    </cfRule>
    <cfRule type="cellIs" dxfId="1" priority="289" operator="equal">
      <formula>"ND"</formula>
    </cfRule>
    <cfRule type="cellIs" dxfId="1" priority="296" operator="equal">
      <formula>"ND"</formula>
    </cfRule>
    <cfRule type="cellIs" dxfId="1" priority="301" operator="equal">
      <formula>"ND"</formula>
    </cfRule>
  </conditionalFormatting>
  <conditionalFormatting sqref="D288:D305">
    <cfRule type="cellIs" dxfId="1" priority="180" operator="equal">
      <formula>"ND"</formula>
    </cfRule>
  </conditionalFormatting>
  <conditionalFormatting sqref="D324:D341">
    <cfRule type="cellIs" dxfId="1" priority="199" operator="equal">
      <formula>"ND"</formula>
    </cfRule>
    <cfRule type="cellIs" dxfId="1" priority="200" operator="equal">
      <formula>"ND"</formula>
    </cfRule>
    <cfRule type="cellIs" dxfId="1" priority="201" operator="equal">
      <formula>"ND"</formula>
    </cfRule>
    <cfRule type="cellIs" dxfId="1" priority="206" operator="equal">
      <formula>"ND"</formula>
    </cfRule>
    <cfRule type="cellIs" dxfId="1" priority="217" operator="equal">
      <formula>"ND"</formula>
    </cfRule>
  </conditionalFormatting>
  <conditionalFormatting sqref="D325:D341">
    <cfRule type="cellIs" dxfId="1" priority="197" operator="equal">
      <formula>"ND"</formula>
    </cfRule>
    <cfRule type="cellIs" dxfId="1" priority="202" operator="equal">
      <formula>"ND"</formula>
    </cfRule>
    <cfRule type="cellIs" dxfId="1" priority="209" operator="equal">
      <formula>"ND"</formula>
    </cfRule>
    <cfRule type="cellIs" dxfId="1" priority="214" operator="equal">
      <formula>"ND"</formula>
    </cfRule>
  </conditionalFormatting>
  <conditionalFormatting sqref="D359:D376">
    <cfRule type="cellIs" dxfId="1" priority="160" operator="equal">
      <formula>"ND"</formula>
    </cfRule>
    <cfRule type="cellIs" dxfId="1" priority="161" operator="equal">
      <formula>"ND"</formula>
    </cfRule>
    <cfRule type="cellIs" dxfId="1" priority="162" operator="equal">
      <formula>"ND"</formula>
    </cfRule>
    <cfRule type="cellIs" dxfId="1" priority="167" operator="equal">
      <formula>"ND"</formula>
    </cfRule>
    <cfRule type="cellIs" dxfId="1" priority="178" operator="equal">
      <formula>"ND"</formula>
    </cfRule>
  </conditionalFormatting>
  <conditionalFormatting sqref="D360:D376">
    <cfRule type="cellIs" dxfId="1" priority="158" operator="equal">
      <formula>"ND"</formula>
    </cfRule>
    <cfRule type="cellIs" dxfId="1" priority="163" operator="equal">
      <formula>"ND"</formula>
    </cfRule>
    <cfRule type="cellIs" dxfId="1" priority="170" operator="equal">
      <formula>"ND"</formula>
    </cfRule>
    <cfRule type="cellIs" dxfId="1" priority="175" operator="equal">
      <formula>"ND"</formula>
    </cfRule>
  </conditionalFormatting>
  <conditionalFormatting sqref="D394:D411">
    <cfRule type="cellIs" dxfId="1" priority="122" operator="equal">
      <formula>"ND"</formula>
    </cfRule>
    <cfRule type="cellIs" dxfId="1" priority="123" operator="equal">
      <formula>"ND"</formula>
    </cfRule>
    <cfRule type="cellIs" dxfId="1" priority="124" operator="equal">
      <formula>"ND"</formula>
    </cfRule>
    <cfRule type="cellIs" dxfId="1" priority="129" operator="equal">
      <formula>"ND"</formula>
    </cfRule>
    <cfRule type="cellIs" dxfId="1" priority="140" operator="equal">
      <formula>"ND"</formula>
    </cfRule>
  </conditionalFormatting>
  <conditionalFormatting sqref="D395:D411">
    <cfRule type="cellIs" dxfId="1" priority="120" operator="equal">
      <formula>"ND"</formula>
    </cfRule>
    <cfRule type="cellIs" dxfId="1" priority="125" operator="equal">
      <formula>"ND"</formula>
    </cfRule>
    <cfRule type="cellIs" dxfId="1" priority="132" operator="equal">
      <formula>"ND"</formula>
    </cfRule>
    <cfRule type="cellIs" dxfId="1" priority="137" operator="equal">
      <formula>"ND"</formula>
    </cfRule>
  </conditionalFormatting>
  <conditionalFormatting sqref="D430:D447">
    <cfRule type="cellIs" dxfId="1" priority="44" operator="equal">
      <formula>"ND"</formula>
    </cfRule>
    <cfRule type="cellIs" dxfId="1" priority="45" operator="equal">
      <formula>"ND"</formula>
    </cfRule>
    <cfRule type="cellIs" dxfId="1" priority="46" operator="equal">
      <formula>"ND"</formula>
    </cfRule>
    <cfRule type="cellIs" dxfId="1" priority="51" operator="equal">
      <formula>"ND"</formula>
    </cfRule>
    <cfRule type="cellIs" dxfId="1" priority="62" operator="equal">
      <formula>"ND"</formula>
    </cfRule>
  </conditionalFormatting>
  <conditionalFormatting sqref="D431:D447">
    <cfRule type="cellIs" dxfId="1" priority="42" operator="equal">
      <formula>"ND"</formula>
    </cfRule>
    <cfRule type="cellIs" dxfId="1" priority="47" operator="equal">
      <formula>"ND"</formula>
    </cfRule>
    <cfRule type="cellIs" dxfId="1" priority="54" operator="equal">
      <formula>"ND"</formula>
    </cfRule>
    <cfRule type="cellIs" dxfId="1" priority="59" operator="equal">
      <formula>"ND"</formula>
    </cfRule>
  </conditionalFormatting>
  <conditionalFormatting sqref="E252:E269">
    <cfRule type="cellIs" dxfId="1" priority="268" operator="equal">
      <formula>"ND"</formula>
    </cfRule>
    <cfRule type="cellIs" dxfId="1" priority="269" operator="equal">
      <formula>"ND"</formula>
    </cfRule>
    <cfRule type="cellIs" dxfId="1" priority="270" operator="equal">
      <formula>"ND"</formula>
    </cfRule>
    <cfRule type="cellIs" dxfId="1" priority="271" operator="equal">
      <formula>"ND"</formula>
    </cfRule>
    <cfRule type="cellIs" dxfId="1" priority="272" operator="equal">
      <formula>"ND"</formula>
    </cfRule>
    <cfRule type="cellIs" dxfId="1" priority="273" operator="equal">
      <formula>"ND"</formula>
    </cfRule>
    <cfRule type="cellIs" dxfId="1" priority="274" operator="equal">
      <formula>"ND"</formula>
    </cfRule>
    <cfRule type="cellIs" dxfId="1" priority="275" operator="equal">
      <formula>"ND"</formula>
    </cfRule>
    <cfRule type="cellIs" dxfId="1" priority="276" operator="equal">
      <formula>"ND"</formula>
    </cfRule>
    <cfRule type="cellIs" dxfId="1" priority="277" operator="equal">
      <formula>"ND"</formula>
    </cfRule>
    <cfRule type="cellIs" dxfId="1" priority="278" operator="equal">
      <formula>"ND"</formula>
    </cfRule>
  </conditionalFormatting>
  <conditionalFormatting sqref="E288:E305">
    <cfRule type="cellIs" dxfId="1" priority="219" operator="equal">
      <formula>"ND"</formula>
    </cfRule>
    <cfRule type="cellIs" dxfId="1" priority="220" operator="equal">
      <formula>"ND"</formula>
    </cfRule>
    <cfRule type="cellIs" dxfId="1" priority="221" operator="equal">
      <formula>"ND"</formula>
    </cfRule>
    <cfRule type="cellIs" dxfId="1" priority="222" operator="equal">
      <formula>"ND"</formula>
    </cfRule>
    <cfRule type="cellIs" dxfId="1" priority="223" operator="equal">
      <formula>"ND"</formula>
    </cfRule>
    <cfRule type="cellIs" dxfId="1" priority="224" operator="equal">
      <formula>"ND"</formula>
    </cfRule>
    <cfRule type="cellIs" dxfId="1" priority="225" operator="equal">
      <formula>"ND"</formula>
    </cfRule>
    <cfRule type="cellIs" dxfId="1" priority="226" operator="equal">
      <formula>"ND"</formula>
    </cfRule>
    <cfRule type="cellIs" dxfId="1" priority="227" operator="equal">
      <formula>"ND"</formula>
    </cfRule>
    <cfRule type="cellIs" dxfId="1" priority="228" operator="equal">
      <formula>"ND"</formula>
    </cfRule>
    <cfRule type="cellIs" dxfId="1" priority="229" operator="equal">
      <formula>"ND"</formula>
    </cfRule>
  </conditionalFormatting>
  <conditionalFormatting sqref="E324:E341">
    <cfRule type="cellIs" dxfId="1" priority="181" operator="equal">
      <formula>"ND"</formula>
    </cfRule>
    <cfRule type="cellIs" dxfId="1" priority="182" operator="equal">
      <formula>"ND"</formula>
    </cfRule>
    <cfRule type="cellIs" dxfId="1" priority="183" operator="equal">
      <formula>"ND"</formula>
    </cfRule>
    <cfRule type="cellIs" dxfId="1" priority="184" operator="equal">
      <formula>"ND"</formula>
    </cfRule>
    <cfRule type="cellIs" dxfId="1" priority="185" operator="equal">
      <formula>"ND"</formula>
    </cfRule>
    <cfRule type="cellIs" dxfId="1" priority="186" operator="equal">
      <formula>"ND"</formula>
    </cfRule>
    <cfRule type="cellIs" dxfId="1" priority="187" operator="equal">
      <formula>"ND"</formula>
    </cfRule>
    <cfRule type="cellIs" dxfId="1" priority="188" operator="equal">
      <formula>"ND"</formula>
    </cfRule>
    <cfRule type="cellIs" dxfId="1" priority="189" operator="equal">
      <formula>"ND"</formula>
    </cfRule>
    <cfRule type="cellIs" dxfId="1" priority="190" operator="equal">
      <formula>"ND"</formula>
    </cfRule>
    <cfRule type="cellIs" dxfId="1" priority="191" operator="equal">
      <formula>"ND"</formula>
    </cfRule>
  </conditionalFormatting>
  <conditionalFormatting sqref="E359:E376">
    <cfRule type="cellIs" dxfId="1" priority="142" operator="equal">
      <formula>"ND"</formula>
    </cfRule>
    <cfRule type="cellIs" dxfId="1" priority="143" operator="equal">
      <formula>"ND"</formula>
    </cfRule>
    <cfRule type="cellIs" dxfId="1" priority="144" operator="equal">
      <formula>"ND"</formula>
    </cfRule>
    <cfRule type="cellIs" dxfId="1" priority="145" operator="equal">
      <formula>"ND"</formula>
    </cfRule>
    <cfRule type="cellIs" dxfId="1" priority="146" operator="equal">
      <formula>"ND"</formula>
    </cfRule>
    <cfRule type="cellIs" dxfId="1" priority="147" operator="equal">
      <formula>"ND"</formula>
    </cfRule>
    <cfRule type="cellIs" dxfId="1" priority="148" operator="equal">
      <formula>"ND"</formula>
    </cfRule>
    <cfRule type="cellIs" dxfId="1" priority="149" operator="equal">
      <formula>"ND"</formula>
    </cfRule>
    <cfRule type="cellIs" dxfId="1" priority="150" operator="equal">
      <formula>"ND"</formula>
    </cfRule>
    <cfRule type="cellIs" dxfId="1" priority="151" operator="equal">
      <formula>"ND"</formula>
    </cfRule>
    <cfRule type="cellIs" dxfId="1" priority="152" operator="equal">
      <formula>"ND"</formula>
    </cfRule>
  </conditionalFormatting>
  <conditionalFormatting sqref="E394:E411">
    <cfRule type="cellIs" dxfId="1" priority="104" operator="equal">
      <formula>"ND"</formula>
    </cfRule>
    <cfRule type="cellIs" dxfId="1" priority="105" operator="equal">
      <formula>"ND"</formula>
    </cfRule>
    <cfRule type="cellIs" dxfId="1" priority="106" operator="equal">
      <formula>"ND"</formula>
    </cfRule>
    <cfRule type="cellIs" dxfId="1" priority="107" operator="equal">
      <formula>"ND"</formula>
    </cfRule>
    <cfRule type="cellIs" dxfId="1" priority="108" operator="equal">
      <formula>"ND"</formula>
    </cfRule>
    <cfRule type="cellIs" dxfId="1" priority="109" operator="equal">
      <formula>"ND"</formula>
    </cfRule>
    <cfRule type="cellIs" dxfId="1" priority="110" operator="equal">
      <formula>"ND"</formula>
    </cfRule>
    <cfRule type="cellIs" dxfId="1" priority="111" operator="equal">
      <formula>"ND"</formula>
    </cfRule>
    <cfRule type="cellIs" dxfId="1" priority="112" operator="equal">
      <formula>"ND"</formula>
    </cfRule>
    <cfRule type="cellIs" dxfId="1" priority="113" operator="equal">
      <formula>"ND"</formula>
    </cfRule>
    <cfRule type="cellIs" dxfId="1" priority="114" operator="equal">
      <formula>"ND"</formula>
    </cfRule>
  </conditionalFormatting>
  <conditionalFormatting sqref="E430:E447">
    <cfRule type="cellIs" dxfId="1" priority="26" operator="equal">
      <formula>"ND"</formula>
    </cfRule>
    <cfRule type="cellIs" dxfId="1" priority="27" operator="equal">
      <formula>"ND"</formula>
    </cfRule>
    <cfRule type="cellIs" dxfId="1" priority="28" operator="equal">
      <formula>"ND"</formula>
    </cfRule>
    <cfRule type="cellIs" dxfId="1" priority="29" operator="equal">
      <formula>"ND"</formula>
    </cfRule>
    <cfRule type="cellIs" dxfId="1" priority="30" operator="equal">
      <formula>"ND"</formula>
    </cfRule>
    <cfRule type="cellIs" dxfId="1" priority="31" operator="equal">
      <formula>"ND"</formula>
    </cfRule>
    <cfRule type="cellIs" dxfId="1" priority="32" operator="equal">
      <formula>"ND"</formula>
    </cfRule>
    <cfRule type="cellIs" dxfId="1" priority="33" operator="equal">
      <formula>"ND"</formula>
    </cfRule>
    <cfRule type="cellIs" dxfId="1" priority="34" operator="equal">
      <formula>"ND"</formula>
    </cfRule>
    <cfRule type="cellIs" dxfId="1" priority="35" operator="equal">
      <formula>"ND"</formula>
    </cfRule>
    <cfRule type="cellIs" dxfId="1" priority="36" operator="equal">
      <formula>"ND"</formula>
    </cfRule>
  </conditionalFormatting>
  <conditionalFormatting sqref="J218:J235">
    <cfRule type="cellIs" dxfId="1" priority="64" operator="equal">
      <formula>"ND"</formula>
    </cfRule>
  </conditionalFormatting>
  <conditionalFormatting sqref="K80:K97">
    <cfRule type="cellIs" dxfId="1" priority="425" operator="equal">
      <formula>"ND"</formula>
    </cfRule>
  </conditionalFormatting>
  <conditionalFormatting sqref="K148:K165">
    <cfRule type="cellIs" dxfId="1" priority="377" operator="equal">
      <formula>"ND"</formula>
    </cfRule>
  </conditionalFormatting>
  <conditionalFormatting sqref="K183:K200">
    <cfRule type="cellIs" dxfId="1" priority="350" operator="equal">
      <formula>"ND"</formula>
    </cfRule>
  </conditionalFormatting>
  <conditionalFormatting sqref="K218:K235">
    <cfRule type="cellIs" dxfId="1" priority="65" operator="equal">
      <formula>"ND"</formula>
    </cfRule>
  </conditionalFormatting>
  <conditionalFormatting sqref="K252:K269">
    <cfRule type="cellIs" dxfId="1" priority="285" operator="equal">
      <formula>"ND"</formula>
    </cfRule>
  </conditionalFormatting>
  <conditionalFormatting sqref="K288:K305">
    <cfRule type="cellIs" dxfId="1" priority="247" operator="equal">
      <formula>"ND"</formula>
    </cfRule>
  </conditionalFormatting>
  <conditionalFormatting sqref="K324:K341">
    <cfRule type="cellIs" dxfId="1" priority="198" operator="equal">
      <formula>"ND"</formula>
    </cfRule>
  </conditionalFormatting>
  <conditionalFormatting sqref="K359:K376">
    <cfRule type="cellIs" dxfId="1" priority="159" operator="equal">
      <formula>"ND"</formula>
    </cfRule>
  </conditionalFormatting>
  <conditionalFormatting sqref="K394:K411">
    <cfRule type="cellIs" dxfId="1" priority="121" operator="equal">
      <formula>"ND"</formula>
    </cfRule>
  </conditionalFormatting>
  <conditionalFormatting sqref="K430:K447">
    <cfRule type="cellIs" dxfId="1" priority="43" operator="equal">
      <formula>"ND"</formula>
    </cfRule>
  </conditionalFormatting>
  <conditionalFormatting sqref="L80:L97">
    <cfRule type="cellIs" dxfId="1" priority="24" operator="equal">
      <formula>"ND"</formula>
    </cfRule>
  </conditionalFormatting>
  <conditionalFormatting sqref="L288:L305">
    <cfRule type="cellIs" dxfId="1" priority="1" operator="equal">
      <formula>"ND"</formula>
    </cfRule>
  </conditionalFormatting>
  <conditionalFormatting sqref="L469:L485">
    <cfRule type="cellIs" dxfId="1" priority="3" operator="equal">
      <formula>"ND"</formula>
    </cfRule>
    <cfRule type="cellIs" dxfId="1" priority="4" operator="equal">
      <formula>"ND"</formula>
    </cfRule>
    <cfRule type="cellIs" dxfId="1" priority="5" operator="equal">
      <formula>"ND"</formula>
    </cfRule>
    <cfRule type="cellIs" dxfId="1" priority="6" operator="equal">
      <formula>"ND"</formula>
    </cfRule>
    <cfRule type="cellIs" dxfId="1" priority="7" operator="equal">
      <formula>"ND"</formula>
    </cfRule>
    <cfRule type="cellIs" dxfId="1" priority="8" operator="equal">
      <formula>"ND"</formula>
    </cfRule>
    <cfRule type="cellIs" dxfId="1" priority="9" operator="equal">
      <formula>"ND"</formula>
    </cfRule>
    <cfRule type="cellIs" dxfId="1" priority="10" operator="equal">
      <formula>"ND"</formula>
    </cfRule>
    <cfRule type="cellIs" dxfId="1" priority="11" operator="equal">
      <formula>"ND"</formula>
    </cfRule>
    <cfRule type="cellIs" dxfId="1" priority="12" operator="equal">
      <formula>"ND"</formula>
    </cfRule>
    <cfRule type="cellIs" dxfId="1" priority="13" operator="equal">
      <formula>"ND"</formula>
    </cfRule>
    <cfRule type="cellIs" dxfId="1" priority="14" operator="equal">
      <formula>"ND"</formula>
    </cfRule>
    <cfRule type="cellIs" dxfId="1" priority="15" operator="equal">
      <formula>"ND"</formula>
    </cfRule>
    <cfRule type="cellIs" dxfId="1" priority="16" operator="equal">
      <formula>"ND"</formula>
    </cfRule>
    <cfRule type="cellIs" dxfId="1" priority="17" operator="equal">
      <formula>"ND"</formula>
    </cfRule>
    <cfRule type="cellIs" dxfId="1" priority="18" operator="equal">
      <formula>"ND"</formula>
    </cfRule>
    <cfRule type="cellIs" dxfId="1" priority="19" operator="equal">
      <formula>"ND"</formula>
    </cfRule>
    <cfRule type="cellIs" dxfId="1" priority="20" operator="equal">
      <formula>"ND"</formula>
    </cfRule>
    <cfRule type="cellIs" dxfId="1" priority="21" operator="equal">
      <formula>"ND"</formula>
    </cfRule>
    <cfRule type="cellIs" dxfId="1" priority="22" operator="equal">
      <formula>"ND"</formula>
    </cfRule>
    <cfRule type="cellIs" dxfId="1" priority="23" operator="equal">
      <formula>"ND"</formula>
    </cfRule>
  </conditionalFormatting>
  <conditionalFormatting sqref="D9:K26">
    <cfRule type="cellIs" dxfId="1" priority="501" operator="equal">
      <formula>"ND"</formula>
    </cfRule>
    <cfRule type="cellIs" dxfId="1" priority="502" operator="equal">
      <formula>"ND"</formula>
    </cfRule>
    <cfRule type="cellIs" dxfId="1" priority="503" operator="equal">
      <formula>"ND"</formula>
    </cfRule>
    <cfRule type="cellIs" dxfId="1" priority="505" operator="equal">
      <formula>"ND"</formula>
    </cfRule>
    <cfRule type="cellIs" dxfId="1" priority="506" operator="equal">
      <formula>"ND"</formula>
    </cfRule>
    <cfRule type="cellIs" dxfId="1" priority="508" operator="equal">
      <formula>"ND"</formula>
    </cfRule>
    <cfRule type="cellIs" dxfId="1" priority="509" operator="equal">
      <formula>"ND"</formula>
    </cfRule>
    <cfRule type="cellIs" dxfId="1" priority="510" operator="equal">
      <formula>"ND"</formula>
    </cfRule>
    <cfRule type="cellIs" dxfId="1" priority="511" operator="equal">
      <formula>"ND"</formula>
    </cfRule>
    <cfRule type="cellIs" dxfId="1" priority="513" operator="equal">
      <formula>"ND"</formula>
    </cfRule>
    <cfRule type="cellIs" dxfId="1" priority="514" operator="equal">
      <formula>"ND"</formula>
    </cfRule>
  </conditionalFormatting>
  <conditionalFormatting sqref="D45:K62">
    <cfRule type="cellIs" dxfId="1" priority="451" operator="equal">
      <formula>"ND"</formula>
    </cfRule>
    <cfRule type="cellIs" dxfId="1" priority="452" operator="equal">
      <formula>"ND"</formula>
    </cfRule>
    <cfRule type="cellIs" dxfId="1" priority="453" operator="equal">
      <formula>"ND"</formula>
    </cfRule>
    <cfRule type="cellIs" dxfId="1" priority="455" operator="equal">
      <formula>"ND"</formula>
    </cfRule>
    <cfRule type="cellIs" dxfId="1" priority="456" operator="equal">
      <formula>"ND"</formula>
    </cfRule>
    <cfRule type="cellIs" dxfId="1" priority="458" operator="equal">
      <formula>"ND"</formula>
    </cfRule>
    <cfRule type="cellIs" dxfId="1" priority="459" operator="equal">
      <formula>"ND"</formula>
    </cfRule>
    <cfRule type="cellIs" dxfId="1" priority="460" operator="equal">
      <formula>"ND"</formula>
    </cfRule>
    <cfRule type="cellIs" dxfId="1" priority="461" operator="equal">
      <formula>"ND"</formula>
    </cfRule>
    <cfRule type="cellIs" dxfId="1" priority="463" operator="equal">
      <formula>"ND"</formula>
    </cfRule>
    <cfRule type="cellIs" dxfId="1" priority="464" operator="equal">
      <formula>"ND"</formula>
    </cfRule>
  </conditionalFormatting>
  <conditionalFormatting sqref="D80:J97">
    <cfRule type="cellIs" dxfId="1" priority="430" operator="equal">
      <formula>"ND"</formula>
    </cfRule>
    <cfRule type="cellIs" dxfId="1" priority="431" operator="equal">
      <formula>"ND"</formula>
    </cfRule>
    <cfRule type="cellIs" dxfId="1" priority="432" operator="equal">
      <formula>"ND"</formula>
    </cfRule>
    <cfRule type="cellIs" dxfId="1" priority="434" operator="equal">
      <formula>"ND"</formula>
    </cfRule>
    <cfRule type="cellIs" dxfId="1" priority="435" operator="equal">
      <formula>"ND"</formula>
    </cfRule>
    <cfRule type="cellIs" dxfId="1" priority="437" operator="equal">
      <formula>"ND"</formula>
    </cfRule>
    <cfRule type="cellIs" dxfId="1" priority="438" operator="equal">
      <formula>"ND"</formula>
    </cfRule>
    <cfRule type="cellIs" dxfId="1" priority="439" operator="equal">
      <formula>"ND"</formula>
    </cfRule>
    <cfRule type="cellIs" dxfId="1" priority="440" operator="equal">
      <formula>"ND"</formula>
    </cfRule>
    <cfRule type="cellIs" dxfId="1" priority="442" operator="equal">
      <formula>"ND"</formula>
    </cfRule>
    <cfRule type="cellIs" dxfId="1" priority="443" operator="equal">
      <formula>"ND"</formula>
    </cfRule>
  </conditionalFormatting>
  <conditionalFormatting sqref="D114:K131">
    <cfRule type="cellIs" dxfId="1" priority="409" operator="equal">
      <formula>"ND"</formula>
    </cfRule>
    <cfRule type="cellIs" dxfId="1" priority="410" operator="equal">
      <formula>"ND"</formula>
    </cfRule>
    <cfRule type="cellIs" dxfId="1" priority="411" operator="equal">
      <formula>"ND"</formula>
    </cfRule>
    <cfRule type="cellIs" dxfId="1" priority="413" operator="equal">
      <formula>"ND"</formula>
    </cfRule>
    <cfRule type="cellIs" dxfId="1" priority="414" operator="equal">
      <formula>"ND"</formula>
    </cfRule>
    <cfRule type="cellIs" dxfId="1" priority="416" operator="equal">
      <formula>"ND"</formula>
    </cfRule>
    <cfRule type="cellIs" dxfId="1" priority="417" operator="equal">
      <formula>"ND"</formula>
    </cfRule>
    <cfRule type="cellIs" dxfId="1" priority="418" operator="equal">
      <formula>"ND"</formula>
    </cfRule>
    <cfRule type="cellIs" dxfId="1" priority="419" operator="equal">
      <formula>"ND"</formula>
    </cfRule>
    <cfRule type="cellIs" dxfId="1" priority="421" operator="equal">
      <formula>"ND"</formula>
    </cfRule>
    <cfRule type="cellIs" dxfId="1" priority="422" operator="equal">
      <formula>"ND"</formula>
    </cfRule>
  </conditionalFormatting>
  <conditionalFormatting sqref="F114:K131">
    <cfRule type="cellIs" dxfId="1" priority="398" operator="equal">
      <formula>"ND"</formula>
    </cfRule>
    <cfRule type="cellIs" dxfId="1" priority="399" operator="equal">
      <formula>"ND"</formula>
    </cfRule>
    <cfRule type="cellIs" dxfId="1" priority="400" operator="equal">
      <formula>"ND"</formula>
    </cfRule>
    <cfRule type="cellIs" dxfId="1" priority="401" operator="equal">
      <formula>"ND"</formula>
    </cfRule>
    <cfRule type="cellIs" dxfId="1" priority="402" operator="equal">
      <formula>"ND"</formula>
    </cfRule>
  </conditionalFormatting>
  <conditionalFormatting sqref="D148:J165">
    <cfRule type="cellIs" dxfId="1" priority="382" operator="equal">
      <formula>"ND"</formula>
    </cfRule>
    <cfRule type="cellIs" dxfId="1" priority="383" operator="equal">
      <formula>"ND"</formula>
    </cfRule>
    <cfRule type="cellIs" dxfId="1" priority="384" operator="equal">
      <formula>"ND"</formula>
    </cfRule>
    <cfRule type="cellIs" dxfId="1" priority="386" operator="equal">
      <formula>"ND"</formula>
    </cfRule>
    <cfRule type="cellIs" dxfId="1" priority="387" operator="equal">
      <formula>"ND"</formula>
    </cfRule>
    <cfRule type="cellIs" dxfId="1" priority="389" operator="equal">
      <formula>"ND"</formula>
    </cfRule>
    <cfRule type="cellIs" dxfId="1" priority="390" operator="equal">
      <formula>"ND"</formula>
    </cfRule>
    <cfRule type="cellIs" dxfId="1" priority="391" operator="equal">
      <formula>"ND"</formula>
    </cfRule>
    <cfRule type="cellIs" dxfId="1" priority="392" operator="equal">
      <formula>"ND"</formula>
    </cfRule>
    <cfRule type="cellIs" dxfId="1" priority="394" operator="equal">
      <formula>"ND"</formula>
    </cfRule>
    <cfRule type="cellIs" dxfId="1" priority="395" operator="equal">
      <formula>"ND"</formula>
    </cfRule>
  </conditionalFormatting>
  <conditionalFormatting sqref="F148:J165">
    <cfRule type="cellIs" dxfId="1" priority="371" operator="equal">
      <formula>"ND"</formula>
    </cfRule>
    <cfRule type="cellIs" dxfId="1" priority="372" operator="equal">
      <formula>"ND"</formula>
    </cfRule>
    <cfRule type="cellIs" dxfId="1" priority="373" operator="equal">
      <formula>"ND"</formula>
    </cfRule>
    <cfRule type="cellIs" dxfId="1" priority="374" operator="equal">
      <formula>"ND"</formula>
    </cfRule>
    <cfRule type="cellIs" dxfId="1" priority="375" operator="equal">
      <formula>"ND"</formula>
    </cfRule>
  </conditionalFormatting>
  <conditionalFormatting sqref="D183:J200">
    <cfRule type="cellIs" dxfId="1" priority="355" operator="equal">
      <formula>"ND"</formula>
    </cfRule>
    <cfRule type="cellIs" dxfId="1" priority="356" operator="equal">
      <formula>"ND"</formula>
    </cfRule>
    <cfRule type="cellIs" dxfId="1" priority="357" operator="equal">
      <formula>"ND"</formula>
    </cfRule>
    <cfRule type="cellIs" dxfId="1" priority="359" operator="equal">
      <formula>"ND"</formula>
    </cfRule>
    <cfRule type="cellIs" dxfId="1" priority="360" operator="equal">
      <formula>"ND"</formula>
    </cfRule>
    <cfRule type="cellIs" dxfId="1" priority="362" operator="equal">
      <formula>"ND"</formula>
    </cfRule>
    <cfRule type="cellIs" dxfId="1" priority="363" operator="equal">
      <formula>"ND"</formula>
    </cfRule>
    <cfRule type="cellIs" dxfId="1" priority="364" operator="equal">
      <formula>"ND"</formula>
    </cfRule>
    <cfRule type="cellIs" dxfId="1" priority="365" operator="equal">
      <formula>"ND"</formula>
    </cfRule>
    <cfRule type="cellIs" dxfId="1" priority="367" operator="equal">
      <formula>"ND"</formula>
    </cfRule>
    <cfRule type="cellIs" dxfId="1" priority="368" operator="equal">
      <formula>"ND"</formula>
    </cfRule>
  </conditionalFormatting>
  <conditionalFormatting sqref="F183:J200">
    <cfRule type="cellIs" dxfId="1" priority="344" operator="equal">
      <formula>"ND"</formula>
    </cfRule>
    <cfRule type="cellIs" dxfId="1" priority="345" operator="equal">
      <formula>"ND"</formula>
    </cfRule>
    <cfRule type="cellIs" dxfId="1" priority="346" operator="equal">
      <formula>"ND"</formula>
    </cfRule>
    <cfRule type="cellIs" dxfId="1" priority="347" operator="equal">
      <formula>"ND"</formula>
    </cfRule>
    <cfRule type="cellIs" dxfId="1" priority="348" operator="equal">
      <formula>"ND"</formula>
    </cfRule>
  </conditionalFormatting>
  <conditionalFormatting sqref="D218:I235">
    <cfRule type="cellIs" dxfId="1" priority="317" operator="equal">
      <formula>"ND"</formula>
    </cfRule>
    <cfRule type="cellIs" dxfId="1" priority="318" operator="equal">
      <formula>"ND"</formula>
    </cfRule>
    <cfRule type="cellIs" dxfId="1" priority="319" operator="equal">
      <formula>"ND"</formula>
    </cfRule>
    <cfRule type="cellIs" dxfId="1" priority="320" operator="equal">
      <formula>"ND"</formula>
    </cfRule>
    <cfRule type="cellIs" dxfId="1" priority="321" operator="equal">
      <formula>"ND"</formula>
    </cfRule>
    <cfRule type="cellIs" dxfId="1" priority="324" operator="equal">
      <formula>"ND"</formula>
    </cfRule>
    <cfRule type="cellIs" dxfId="1" priority="325" operator="equal">
      <formula>"ND"</formula>
    </cfRule>
    <cfRule type="cellIs" dxfId="1" priority="326" operator="equal">
      <formula>"ND"</formula>
    </cfRule>
    <cfRule type="cellIs" dxfId="1" priority="328" operator="equal">
      <formula>"ND"</formula>
    </cfRule>
    <cfRule type="cellIs" dxfId="1" priority="329" operator="equal">
      <formula>"ND"</formula>
    </cfRule>
    <cfRule type="cellIs" dxfId="1" priority="330" operator="equal">
      <formula>"ND"</formula>
    </cfRule>
    <cfRule type="cellIs" dxfId="1" priority="331" operator="equal">
      <formula>"ND"</formula>
    </cfRule>
    <cfRule type="cellIs" dxfId="1" priority="332" operator="equal">
      <formula>"ND"</formula>
    </cfRule>
    <cfRule type="cellIs" dxfId="1" priority="333" operator="equal">
      <formula>"ND"</formula>
    </cfRule>
    <cfRule type="cellIs" dxfId="1" priority="335" operator="equal">
      <formula>"ND"</formula>
    </cfRule>
    <cfRule type="cellIs" dxfId="1" priority="336" operator="equal">
      <formula>"ND"</formula>
    </cfRule>
    <cfRule type="cellIs" dxfId="1" priority="337" operator="equal">
      <formula>"ND"</formula>
    </cfRule>
    <cfRule type="cellIs" dxfId="1" priority="338" operator="equal">
      <formula>"ND"</formula>
    </cfRule>
    <cfRule type="cellIs" dxfId="1" priority="340" operator="equal">
      <formula>"ND"</formula>
    </cfRule>
    <cfRule type="cellIs" dxfId="1" priority="341" operator="equal">
      <formula>"ND"</formula>
    </cfRule>
    <cfRule type="cellIs" dxfId="1" priority="342" operator="equal">
      <formula>"ND"</formula>
    </cfRule>
  </conditionalFormatting>
  <conditionalFormatting sqref="F288:J305">
    <cfRule type="cellIs" dxfId="1" priority="241" operator="equal">
      <formula>"ND"</formula>
    </cfRule>
    <cfRule type="cellIs" dxfId="1" priority="242" operator="equal">
      <formula>"ND"</formula>
    </cfRule>
    <cfRule type="cellIs" dxfId="1" priority="243" operator="equal">
      <formula>"ND"</formula>
    </cfRule>
    <cfRule type="cellIs" dxfId="1" priority="244" operator="equal">
      <formula>"ND"</formula>
    </cfRule>
    <cfRule type="cellIs" dxfId="1" priority="245" operator="equal">
      <formula>"ND"</formula>
    </cfRule>
    <cfRule type="cellIs" dxfId="1" priority="252" operator="equal">
      <formula>"ND"</formula>
    </cfRule>
    <cfRule type="cellIs" dxfId="1" priority="253" operator="equal">
      <formula>"ND"</formula>
    </cfRule>
    <cfRule type="cellIs" dxfId="1" priority="254" operator="equal">
      <formula>"ND"</formula>
    </cfRule>
    <cfRule type="cellIs" dxfId="1" priority="256" operator="equal">
      <formula>"ND"</formula>
    </cfRule>
    <cfRule type="cellIs" dxfId="1" priority="257" operator="equal">
      <formula>"ND"</formula>
    </cfRule>
    <cfRule type="cellIs" dxfId="1" priority="259" operator="equal">
      <formula>"ND"</formula>
    </cfRule>
    <cfRule type="cellIs" dxfId="1" priority="260" operator="equal">
      <formula>"ND"</formula>
    </cfRule>
    <cfRule type="cellIs" dxfId="1" priority="261" operator="equal">
      <formula>"ND"</formula>
    </cfRule>
    <cfRule type="cellIs" dxfId="1" priority="262" operator="equal">
      <formula>"ND"</formula>
    </cfRule>
    <cfRule type="cellIs" dxfId="1" priority="264" operator="equal">
      <formula>"ND"</formula>
    </cfRule>
    <cfRule type="cellIs" dxfId="1" priority="265" operator="equal">
      <formula>"ND"</formula>
    </cfRule>
  </conditionalFormatting>
  <conditionalFormatting sqref="D468:K485;L468">
    <cfRule type="cellIs" dxfId="1" priority="77" operator="equal">
      <formula>"ND"</formula>
    </cfRule>
    <cfRule type="cellIs" dxfId="1" priority="78" operator="equal">
      <formula>"ND"</formula>
    </cfRule>
    <cfRule type="cellIs" dxfId="1" priority="79" operator="equal">
      <formula>"ND"</formula>
    </cfRule>
    <cfRule type="cellIs" dxfId="1" priority="80" operator="equal">
      <formula>"ND"</formula>
    </cfRule>
    <cfRule type="cellIs" dxfId="1" priority="81" operator="equal">
      <formula>"ND"</formula>
    </cfRule>
    <cfRule type="cellIs" dxfId="1" priority="84" operator="equal">
      <formula>"ND"</formula>
    </cfRule>
    <cfRule type="cellIs" dxfId="1" priority="85" operator="equal">
      <formula>"ND"</formula>
    </cfRule>
    <cfRule type="cellIs" dxfId="1" priority="86" operator="equal">
      <formula>"ND"</formula>
    </cfRule>
    <cfRule type="cellIs" dxfId="1" priority="88" operator="equal">
      <formula>"ND"</formula>
    </cfRule>
    <cfRule type="cellIs" dxfId="1" priority="89" operator="equal">
      <formula>"ND"</formula>
    </cfRule>
    <cfRule type="cellIs" dxfId="1" priority="90" operator="equal">
      <formula>"ND"</formula>
    </cfRule>
    <cfRule type="cellIs" dxfId="1" priority="91" operator="equal">
      <formula>"ND"</formula>
    </cfRule>
    <cfRule type="cellIs" dxfId="1" priority="92" operator="equal">
      <formula>"ND"</formula>
    </cfRule>
    <cfRule type="cellIs" dxfId="1" priority="93" operator="equal">
      <formula>"ND"</formula>
    </cfRule>
    <cfRule type="cellIs" dxfId="1" priority="95" operator="equal">
      <formula>"ND"</formula>
    </cfRule>
    <cfRule type="cellIs" dxfId="1" priority="96" operator="equal">
      <formula>"ND"</formula>
    </cfRule>
    <cfRule type="cellIs" dxfId="1" priority="97" operator="equal">
      <formula>"ND"</formula>
    </cfRule>
    <cfRule type="cellIs" dxfId="1" priority="98" operator="equal">
      <formula>"ND"</formula>
    </cfRule>
    <cfRule type="cellIs" dxfId="1" priority="100" operator="equal">
      <formula>"ND"</formula>
    </cfRule>
    <cfRule type="cellIs" dxfId="1" priority="101" operator="equal">
      <formula>"ND"</formula>
    </cfRule>
    <cfRule type="cellIs" dxfId="1" priority="102" operator="equal">
      <formula>"ND"</formula>
    </cfRule>
  </conditionalFormatting>
  <pageMargins left="1.13" right="0.708661417322835" top="0.511811023622047" bottom="0.551181102362205" header="0.31496062992126" footer="0.31496062992126"/>
  <pageSetup paperSize="9" scale="87" fitToHeight="0" orientation="landscape" verticalDpi="598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596"/>
  <sheetViews>
    <sheetView view="pageBreakPreview" zoomScale="90" zoomScaleNormal="104" topLeftCell="A295" workbookViewId="0">
      <selection activeCell="G312" sqref="G312:G318"/>
    </sheetView>
  </sheetViews>
  <sheetFormatPr defaultColWidth="9.14285714285714" defaultRowHeight="15"/>
  <cols>
    <col min="1" max="1" width="4" style="235" customWidth="1"/>
    <col min="2" max="2" width="3.85714285714286" style="235" customWidth="1"/>
    <col min="3" max="3" width="21.5714285714286" style="235" customWidth="1"/>
    <col min="4" max="4" width="25.7142857142857" style="235" customWidth="1"/>
    <col min="5" max="7" width="25.8571428571429" style="235" customWidth="1"/>
    <col min="8" max="8" width="23.1428571428571" style="235" customWidth="1"/>
    <col min="9" max="9" width="9.14285714285714" style="235"/>
    <col min="10" max="10" width="10.5714285714286" style="235" customWidth="1"/>
    <col min="11" max="11" width="11" style="235" customWidth="1"/>
    <col min="12" max="23" width="9.14285714285714" style="235"/>
    <col min="24" max="24" width="11.1428571428571" style="235" customWidth="1"/>
    <col min="25" max="16384" width="9.14285714285714" style="235"/>
  </cols>
  <sheetData>
    <row r="1" ht="15.75" spans="2:8">
      <c r="B1" s="20" t="s">
        <v>436</v>
      </c>
      <c r="C1" s="20"/>
      <c r="D1" s="20"/>
      <c r="E1" s="20"/>
      <c r="F1" s="20"/>
      <c r="G1" s="20"/>
      <c r="H1" s="20"/>
    </row>
    <row r="2" ht="15.75" spans="2:8">
      <c r="B2" s="20" t="s">
        <v>357</v>
      </c>
      <c r="C2" s="20"/>
      <c r="D2" s="20"/>
      <c r="E2" s="20"/>
      <c r="F2" s="20"/>
      <c r="G2" s="20"/>
      <c r="H2" s="20"/>
    </row>
    <row r="3" ht="15.75" spans="2:8">
      <c r="B3" s="20" t="str">
        <f>RK8c!A3</f>
        <v>BULAN JANUARI TAHUN 2023</v>
      </c>
      <c r="C3" s="20"/>
      <c r="D3" s="20"/>
      <c r="E3" s="20"/>
      <c r="F3" s="20"/>
      <c r="G3" s="20"/>
      <c r="H3" s="20"/>
    </row>
    <row r="4" ht="15.75" spans="5:8">
      <c r="E4" s="291"/>
      <c r="H4" s="291" t="s">
        <v>437</v>
      </c>
    </row>
    <row r="5" s="290" customFormat="1" ht="15.75" spans="2:8">
      <c r="B5" s="292" t="s">
        <v>181</v>
      </c>
      <c r="C5" s="293" t="s">
        <v>379</v>
      </c>
      <c r="D5" s="294" t="s">
        <v>257</v>
      </c>
      <c r="E5" s="295"/>
      <c r="F5" s="295"/>
      <c r="G5" s="295"/>
      <c r="H5" s="296" t="s">
        <v>438</v>
      </c>
    </row>
    <row r="6" s="290" customFormat="1" ht="30" spans="2:8">
      <c r="B6" s="297"/>
      <c r="C6" s="298"/>
      <c r="D6" s="299" t="s">
        <v>439</v>
      </c>
      <c r="E6" s="300" t="s">
        <v>440</v>
      </c>
      <c r="F6" s="300" t="s">
        <v>441</v>
      </c>
      <c r="G6" s="301" t="s">
        <v>442</v>
      </c>
      <c r="H6" s="302"/>
    </row>
    <row r="7" s="290" customFormat="1" ht="15.75" spans="2:8">
      <c r="B7" s="303">
        <v>1</v>
      </c>
      <c r="C7" s="304">
        <v>2</v>
      </c>
      <c r="D7" s="304">
        <v>3</v>
      </c>
      <c r="E7" s="305">
        <v>4</v>
      </c>
      <c r="F7" s="305">
        <v>5</v>
      </c>
      <c r="G7" s="306">
        <v>6</v>
      </c>
      <c r="H7" s="307">
        <v>7</v>
      </c>
    </row>
    <row r="8" ht="15.75" customHeight="1" spans="2:8">
      <c r="B8" s="308">
        <v>1</v>
      </c>
      <c r="C8" s="309" t="s">
        <v>310</v>
      </c>
      <c r="D8" s="310">
        <v>50000</v>
      </c>
      <c r="E8" s="310">
        <v>5820000</v>
      </c>
      <c r="F8" s="310">
        <v>0</v>
      </c>
      <c r="G8" s="310">
        <v>0</v>
      </c>
      <c r="H8" s="311">
        <f>SUM(D8:G8)</f>
        <v>5870000</v>
      </c>
    </row>
    <row r="9" ht="15.75" customHeight="1" spans="2:8">
      <c r="B9" s="308">
        <f t="shared" ref="B9:B24" si="0">1+B8</f>
        <v>2</v>
      </c>
      <c r="C9" s="309" t="s">
        <v>311</v>
      </c>
      <c r="D9" s="310">
        <v>0</v>
      </c>
      <c r="E9" s="310">
        <v>4740000</v>
      </c>
      <c r="F9" s="310">
        <v>0</v>
      </c>
      <c r="G9" s="310">
        <v>0</v>
      </c>
      <c r="H9" s="311">
        <f t="shared" ref="H9:H25" si="1">SUM(D9:G9)</f>
        <v>4740000</v>
      </c>
    </row>
    <row r="10" ht="15.75" customHeight="1" spans="2:8">
      <c r="B10" s="308">
        <f t="shared" si="0"/>
        <v>3</v>
      </c>
      <c r="C10" s="309" t="s">
        <v>312</v>
      </c>
      <c r="D10" s="310">
        <v>50000</v>
      </c>
      <c r="E10" s="310">
        <v>1590000</v>
      </c>
      <c r="F10" s="310">
        <v>0</v>
      </c>
      <c r="G10" s="310">
        <v>0</v>
      </c>
      <c r="H10" s="311">
        <f t="shared" si="1"/>
        <v>1640000</v>
      </c>
    </row>
    <row r="11" ht="15.75" customHeight="1" spans="2:8">
      <c r="B11" s="308">
        <f t="shared" si="0"/>
        <v>4</v>
      </c>
      <c r="C11" s="309" t="s">
        <v>313</v>
      </c>
      <c r="D11" s="310">
        <v>0</v>
      </c>
      <c r="E11" s="310">
        <v>2010000</v>
      </c>
      <c r="F11" s="310">
        <v>0</v>
      </c>
      <c r="G11" s="310">
        <v>0</v>
      </c>
      <c r="H11" s="311">
        <f t="shared" si="1"/>
        <v>2010000</v>
      </c>
    </row>
    <row r="12" ht="15.75" customHeight="1" spans="2:8">
      <c r="B12" s="308">
        <f t="shared" si="0"/>
        <v>5</v>
      </c>
      <c r="C12" s="309" t="s">
        <v>314</v>
      </c>
      <c r="D12" s="310">
        <v>0</v>
      </c>
      <c r="E12" s="310">
        <v>1440000</v>
      </c>
      <c r="F12" s="310">
        <v>0</v>
      </c>
      <c r="G12" s="310">
        <v>0</v>
      </c>
      <c r="H12" s="311">
        <f t="shared" si="1"/>
        <v>1440000</v>
      </c>
    </row>
    <row r="13" ht="15.75" customHeight="1" spans="2:8">
      <c r="B13" s="308">
        <f t="shared" si="0"/>
        <v>6</v>
      </c>
      <c r="C13" s="309" t="s">
        <v>315</v>
      </c>
      <c r="D13" s="310">
        <v>0</v>
      </c>
      <c r="E13" s="310">
        <v>1230000</v>
      </c>
      <c r="F13" s="310">
        <v>0</v>
      </c>
      <c r="G13" s="310">
        <v>0</v>
      </c>
      <c r="H13" s="311">
        <f t="shared" si="1"/>
        <v>1230000</v>
      </c>
    </row>
    <row r="14" ht="15.75" customHeight="1" spans="2:8">
      <c r="B14" s="308">
        <f t="shared" si="0"/>
        <v>7</v>
      </c>
      <c r="C14" s="309" t="s">
        <v>316</v>
      </c>
      <c r="D14" s="310">
        <v>0</v>
      </c>
      <c r="E14" s="310">
        <v>1860000</v>
      </c>
      <c r="F14" s="310">
        <v>0</v>
      </c>
      <c r="G14" s="310">
        <v>0</v>
      </c>
      <c r="H14" s="311">
        <f t="shared" si="1"/>
        <v>1860000</v>
      </c>
    </row>
    <row r="15" ht="15.75" customHeight="1" spans="2:8">
      <c r="B15" s="308">
        <f t="shared" si="0"/>
        <v>8</v>
      </c>
      <c r="C15" s="309" t="s">
        <v>317</v>
      </c>
      <c r="D15" s="310">
        <v>50000</v>
      </c>
      <c r="E15" s="310">
        <v>1530000</v>
      </c>
      <c r="F15" s="310">
        <v>0</v>
      </c>
      <c r="G15" s="310">
        <v>0</v>
      </c>
      <c r="H15" s="311">
        <f t="shared" si="1"/>
        <v>1580000</v>
      </c>
    </row>
    <row r="16" ht="15.75" customHeight="1" spans="2:8">
      <c r="B16" s="308">
        <f t="shared" si="0"/>
        <v>9</v>
      </c>
      <c r="C16" s="309" t="s">
        <v>318</v>
      </c>
      <c r="D16" s="310">
        <v>0</v>
      </c>
      <c r="E16" s="310">
        <v>2760000</v>
      </c>
      <c r="F16" s="310">
        <v>0</v>
      </c>
      <c r="G16" s="310">
        <v>0</v>
      </c>
      <c r="H16" s="311">
        <f t="shared" si="1"/>
        <v>2760000</v>
      </c>
    </row>
    <row r="17" ht="15.75" customHeight="1" spans="2:8">
      <c r="B17" s="308">
        <f t="shared" si="0"/>
        <v>10</v>
      </c>
      <c r="C17" s="309" t="s">
        <v>319</v>
      </c>
      <c r="D17" s="310">
        <v>0</v>
      </c>
      <c r="E17" s="310">
        <v>900000</v>
      </c>
      <c r="F17" s="310">
        <v>50000</v>
      </c>
      <c r="G17" s="310">
        <v>0</v>
      </c>
      <c r="H17" s="311">
        <f t="shared" si="1"/>
        <v>950000</v>
      </c>
    </row>
    <row r="18" ht="15.75" customHeight="1" spans="2:8">
      <c r="B18" s="308">
        <f t="shared" si="0"/>
        <v>11</v>
      </c>
      <c r="C18" s="309" t="s">
        <v>320</v>
      </c>
      <c r="D18" s="310">
        <v>0</v>
      </c>
      <c r="E18" s="310">
        <v>1710000</v>
      </c>
      <c r="F18" s="310">
        <v>0</v>
      </c>
      <c r="G18" s="310">
        <v>0</v>
      </c>
      <c r="H18" s="311">
        <f t="shared" si="1"/>
        <v>1710000</v>
      </c>
    </row>
    <row r="19" ht="15.75" customHeight="1" spans="2:8">
      <c r="B19" s="308">
        <f t="shared" si="0"/>
        <v>12</v>
      </c>
      <c r="C19" s="309" t="s">
        <v>321</v>
      </c>
      <c r="D19" s="310">
        <v>0</v>
      </c>
      <c r="E19" s="310">
        <v>630000</v>
      </c>
      <c r="F19" s="310">
        <v>0</v>
      </c>
      <c r="G19" s="310">
        <v>0</v>
      </c>
      <c r="H19" s="311">
        <f t="shared" si="1"/>
        <v>630000</v>
      </c>
    </row>
    <row r="20" ht="15.75" customHeight="1" spans="2:8">
      <c r="B20" s="308">
        <f t="shared" si="0"/>
        <v>13</v>
      </c>
      <c r="C20" s="309" t="s">
        <v>322</v>
      </c>
      <c r="D20" s="310">
        <v>0</v>
      </c>
      <c r="E20" s="310">
        <v>2580000</v>
      </c>
      <c r="F20" s="310">
        <v>0</v>
      </c>
      <c r="G20" s="310">
        <v>0</v>
      </c>
      <c r="H20" s="311">
        <f t="shared" si="1"/>
        <v>2580000</v>
      </c>
    </row>
    <row r="21" ht="15.75" customHeight="1" spans="2:8">
      <c r="B21" s="308">
        <f t="shared" si="0"/>
        <v>14</v>
      </c>
      <c r="C21" s="312" t="s">
        <v>443</v>
      </c>
      <c r="D21" s="310">
        <v>0</v>
      </c>
      <c r="E21" s="310">
        <v>1710000</v>
      </c>
      <c r="F21" s="310">
        <v>0</v>
      </c>
      <c r="G21" s="310">
        <v>0</v>
      </c>
      <c r="H21" s="311">
        <f t="shared" si="1"/>
        <v>1710000</v>
      </c>
    </row>
    <row r="22" ht="15.75" customHeight="1" spans="2:8">
      <c r="B22" s="308">
        <f t="shared" si="0"/>
        <v>15</v>
      </c>
      <c r="C22" s="309" t="s">
        <v>324</v>
      </c>
      <c r="D22" s="310">
        <v>0</v>
      </c>
      <c r="E22" s="310">
        <v>1830000</v>
      </c>
      <c r="F22" s="310">
        <v>0</v>
      </c>
      <c r="G22" s="310">
        <v>0</v>
      </c>
      <c r="H22" s="311">
        <f t="shared" si="1"/>
        <v>1830000</v>
      </c>
    </row>
    <row r="23" ht="15.75" customHeight="1" spans="2:8">
      <c r="B23" s="308">
        <f t="shared" si="0"/>
        <v>16</v>
      </c>
      <c r="C23" s="309" t="s">
        <v>325</v>
      </c>
      <c r="D23" s="310">
        <v>0</v>
      </c>
      <c r="E23" s="310">
        <v>540000</v>
      </c>
      <c r="F23" s="310">
        <v>0</v>
      </c>
      <c r="G23" s="310">
        <v>0</v>
      </c>
      <c r="H23" s="311">
        <f t="shared" si="1"/>
        <v>540000</v>
      </c>
    </row>
    <row r="24" ht="15.75" customHeight="1" spans="2:8">
      <c r="B24" s="313">
        <f t="shared" si="0"/>
        <v>17</v>
      </c>
      <c r="C24" s="314" t="s">
        <v>326</v>
      </c>
      <c r="D24" s="310">
        <v>150000</v>
      </c>
      <c r="E24" s="310">
        <v>1830000</v>
      </c>
      <c r="F24" s="310">
        <v>0</v>
      </c>
      <c r="G24" s="310">
        <v>0</v>
      </c>
      <c r="H24" s="311">
        <f t="shared" si="1"/>
        <v>1980000</v>
      </c>
    </row>
    <row r="25" ht="15.75" customHeight="1" spans="2:8">
      <c r="B25" s="315">
        <v>18</v>
      </c>
      <c r="C25" s="316" t="s">
        <v>327</v>
      </c>
      <c r="D25" s="310">
        <v>0</v>
      </c>
      <c r="E25" s="310">
        <v>2040000</v>
      </c>
      <c r="F25" s="310">
        <v>0</v>
      </c>
      <c r="G25" s="310">
        <v>0</v>
      </c>
      <c r="H25" s="311">
        <f t="shared" si="1"/>
        <v>2040000</v>
      </c>
    </row>
    <row r="26" ht="17.25" customHeight="1" spans="2:8">
      <c r="B26" s="317" t="s">
        <v>57</v>
      </c>
      <c r="C26" s="318"/>
      <c r="D26" s="319">
        <f>SUM(D8:D25)</f>
        <v>300000</v>
      </c>
      <c r="E26" s="319">
        <f>SUM(E8:E25)</f>
        <v>36750000</v>
      </c>
      <c r="F26" s="319">
        <f>SUM(F8:F25)</f>
        <v>50000</v>
      </c>
      <c r="G26" s="319">
        <f>SUM(G8:G25)</f>
        <v>0</v>
      </c>
      <c r="H26" s="319">
        <f>SUM(H8:H25)</f>
        <v>37100000</v>
      </c>
    </row>
    <row r="27" ht="3" customHeight="1" spans="2:5">
      <c r="B27" s="320"/>
      <c r="C27" s="320"/>
      <c r="D27" s="320"/>
      <c r="E27" s="320"/>
    </row>
    <row r="28" spans="3:7">
      <c r="C28" s="235" t="str">
        <f>RK10!B29</f>
        <v>Mengetahui :</v>
      </c>
      <c r="G28" s="235" t="s">
        <v>59</v>
      </c>
    </row>
    <row r="29" spans="3:7">
      <c r="C29" s="257" t="str">
        <f>RK10!B30</f>
        <v>Ketua Pengadilan Tinggi Agama Padang,</v>
      </c>
      <c r="D29" s="257"/>
      <c r="E29" s="257"/>
      <c r="F29" s="257"/>
      <c r="G29" s="257" t="s">
        <v>61</v>
      </c>
    </row>
    <row r="30" spans="3:7">
      <c r="C30" s="257"/>
      <c r="D30" s="257"/>
      <c r="E30" s="257"/>
      <c r="F30" s="257"/>
      <c r="G30" s="257"/>
    </row>
    <row r="31" spans="3:7">
      <c r="C31" s="257"/>
      <c r="D31" s="257"/>
      <c r="E31" s="257"/>
      <c r="F31" s="257"/>
      <c r="G31" s="257"/>
    </row>
    <row r="32" spans="3:7">
      <c r="C32" s="257"/>
      <c r="D32" s="257"/>
      <c r="E32" s="257"/>
      <c r="F32" s="257"/>
      <c r="G32" s="257"/>
    </row>
    <row r="33" spans="3:7">
      <c r="C33" s="257" t="str">
        <f>RK10!B34</f>
        <v>Dr. Drs. H. PELMIZAR, M.H.I.</v>
      </c>
      <c r="D33" s="257"/>
      <c r="E33" s="257"/>
      <c r="F33" s="257"/>
      <c r="G33" s="257" t="s">
        <v>63</v>
      </c>
    </row>
    <row r="34" spans="3:7">
      <c r="C34" s="257" t="str">
        <f>RK10!B35</f>
        <v>NIP. 19561112 198103 1 009</v>
      </c>
      <c r="D34" s="257"/>
      <c r="E34" s="257"/>
      <c r="F34" s="257"/>
      <c r="G34" s="257" t="s">
        <v>65</v>
      </c>
    </row>
    <row r="36" ht="15.75" spans="2:8">
      <c r="B36" s="20" t="s">
        <v>436</v>
      </c>
      <c r="C36" s="20"/>
      <c r="D36" s="20"/>
      <c r="E36" s="20"/>
      <c r="F36" s="20"/>
      <c r="G36" s="20"/>
      <c r="H36" s="20"/>
    </row>
    <row r="37" ht="15.75" spans="2:8">
      <c r="B37" s="20" t="s">
        <v>357</v>
      </c>
      <c r="C37" s="20"/>
      <c r="D37" s="20"/>
      <c r="E37" s="20"/>
      <c r="F37" s="20"/>
      <c r="G37" s="20"/>
      <c r="H37" s="20"/>
    </row>
    <row r="38" ht="15.75" spans="2:8">
      <c r="B38" s="20" t="str">
        <f>RK8b!A37</f>
        <v>BULAN FEBRUARI TAHUN 2023</v>
      </c>
      <c r="C38" s="20"/>
      <c r="D38" s="20"/>
      <c r="E38" s="20"/>
      <c r="F38" s="20"/>
      <c r="G38" s="20"/>
      <c r="H38" s="20"/>
    </row>
    <row r="39" ht="15.75" spans="5:8">
      <c r="E39" s="291"/>
      <c r="H39" s="291" t="s">
        <v>437</v>
      </c>
    </row>
    <row r="40" s="290" customFormat="1" ht="15.75" spans="2:8">
      <c r="B40" s="292" t="s">
        <v>181</v>
      </c>
      <c r="C40" s="293" t="s">
        <v>379</v>
      </c>
      <c r="D40" s="294" t="s">
        <v>257</v>
      </c>
      <c r="E40" s="295"/>
      <c r="F40" s="295"/>
      <c r="G40" s="295"/>
      <c r="H40" s="296" t="s">
        <v>438</v>
      </c>
    </row>
    <row r="41" s="290" customFormat="1" ht="30" spans="2:8">
      <c r="B41" s="297"/>
      <c r="C41" s="298"/>
      <c r="D41" s="299" t="s">
        <v>439</v>
      </c>
      <c r="E41" s="300" t="s">
        <v>440</v>
      </c>
      <c r="F41" s="300" t="s">
        <v>441</v>
      </c>
      <c r="G41" s="301" t="s">
        <v>442</v>
      </c>
      <c r="H41" s="302"/>
    </row>
    <row r="42" s="290" customFormat="1" ht="15.75" spans="2:8">
      <c r="B42" s="303">
        <v>1</v>
      </c>
      <c r="C42" s="304">
        <v>2</v>
      </c>
      <c r="D42" s="304">
        <v>3</v>
      </c>
      <c r="E42" s="305">
        <v>4</v>
      </c>
      <c r="F42" s="305">
        <v>5</v>
      </c>
      <c r="G42" s="306">
        <v>6</v>
      </c>
      <c r="H42" s="307">
        <v>7</v>
      </c>
    </row>
    <row r="43" ht="15.75" customHeight="1" spans="2:8">
      <c r="B43" s="308">
        <v>1</v>
      </c>
      <c r="C43" s="309" t="s">
        <v>310</v>
      </c>
      <c r="D43" s="321">
        <v>50000</v>
      </c>
      <c r="E43" s="322">
        <v>4290000</v>
      </c>
      <c r="F43" s="322">
        <v>100000</v>
      </c>
      <c r="G43" s="323">
        <v>0</v>
      </c>
      <c r="H43" s="311">
        <f>SUM(D43:G43)</f>
        <v>4440000</v>
      </c>
    </row>
    <row r="44" ht="15.75" customHeight="1" spans="2:8">
      <c r="B44" s="308">
        <f t="shared" ref="B44:B59" si="2">1+B43</f>
        <v>2</v>
      </c>
      <c r="C44" s="309" t="s">
        <v>311</v>
      </c>
      <c r="D44" s="324">
        <v>0</v>
      </c>
      <c r="E44" s="325">
        <v>3030000</v>
      </c>
      <c r="F44" s="325">
        <v>0</v>
      </c>
      <c r="G44" s="326">
        <v>0</v>
      </c>
      <c r="H44" s="311">
        <f t="shared" ref="H44:H60" si="3">SUM(D44:G44)</f>
        <v>3030000</v>
      </c>
    </row>
    <row r="45" ht="15.75" customHeight="1" spans="2:8">
      <c r="B45" s="308">
        <f t="shared" si="2"/>
        <v>3</v>
      </c>
      <c r="C45" s="309" t="s">
        <v>312</v>
      </c>
      <c r="D45" s="324">
        <v>0</v>
      </c>
      <c r="E45" s="325">
        <v>690000</v>
      </c>
      <c r="F45" s="325">
        <v>0</v>
      </c>
      <c r="G45" s="326">
        <v>0</v>
      </c>
      <c r="H45" s="311">
        <f t="shared" si="3"/>
        <v>690000</v>
      </c>
    </row>
    <row r="46" ht="15.75" customHeight="1" spans="2:8">
      <c r="B46" s="308">
        <f t="shared" si="2"/>
        <v>4</v>
      </c>
      <c r="C46" s="309" t="s">
        <v>313</v>
      </c>
      <c r="D46" s="324">
        <v>0</v>
      </c>
      <c r="E46" s="325">
        <v>1320000</v>
      </c>
      <c r="F46" s="325">
        <v>0</v>
      </c>
      <c r="G46" s="326">
        <v>0</v>
      </c>
      <c r="H46" s="311">
        <f t="shared" si="3"/>
        <v>1320000</v>
      </c>
    </row>
    <row r="47" ht="15.75" customHeight="1" spans="2:8">
      <c r="B47" s="308">
        <f t="shared" si="2"/>
        <v>5</v>
      </c>
      <c r="C47" s="309" t="s">
        <v>314</v>
      </c>
      <c r="D47" s="324">
        <v>0</v>
      </c>
      <c r="E47" s="325">
        <v>870000</v>
      </c>
      <c r="F47" s="325">
        <v>0</v>
      </c>
      <c r="G47" s="326">
        <v>0</v>
      </c>
      <c r="H47" s="311">
        <f t="shared" si="3"/>
        <v>870000</v>
      </c>
    </row>
    <row r="48" ht="15.75" customHeight="1" spans="2:8">
      <c r="B48" s="308">
        <f t="shared" si="2"/>
        <v>6</v>
      </c>
      <c r="C48" s="309" t="s">
        <v>315</v>
      </c>
      <c r="D48" s="324">
        <v>0</v>
      </c>
      <c r="E48" s="325">
        <v>1020000</v>
      </c>
      <c r="F48" s="325">
        <v>0</v>
      </c>
      <c r="G48" s="326">
        <v>0</v>
      </c>
      <c r="H48" s="311">
        <f t="shared" si="3"/>
        <v>1020000</v>
      </c>
    </row>
    <row r="49" ht="15.75" customHeight="1" spans="2:8">
      <c r="B49" s="308">
        <f t="shared" si="2"/>
        <v>7</v>
      </c>
      <c r="C49" s="309" t="s">
        <v>316</v>
      </c>
      <c r="D49" s="324">
        <v>0</v>
      </c>
      <c r="E49" s="325">
        <v>1740000</v>
      </c>
      <c r="F49" s="325">
        <v>0</v>
      </c>
      <c r="G49" s="326">
        <v>0</v>
      </c>
      <c r="H49" s="311">
        <f t="shared" si="3"/>
        <v>1740000</v>
      </c>
    </row>
    <row r="50" ht="15.75" customHeight="1" spans="2:8">
      <c r="B50" s="308">
        <f t="shared" si="2"/>
        <v>8</v>
      </c>
      <c r="C50" s="309" t="s">
        <v>317</v>
      </c>
      <c r="D50" s="324">
        <v>0</v>
      </c>
      <c r="E50" s="325">
        <v>1320000</v>
      </c>
      <c r="F50" s="325">
        <v>0</v>
      </c>
      <c r="G50" s="326">
        <v>0</v>
      </c>
      <c r="H50" s="311">
        <f t="shared" si="3"/>
        <v>1320000</v>
      </c>
    </row>
    <row r="51" ht="15.75" customHeight="1" spans="2:8">
      <c r="B51" s="308">
        <f t="shared" si="2"/>
        <v>9</v>
      </c>
      <c r="C51" s="309" t="s">
        <v>318</v>
      </c>
      <c r="D51" s="324">
        <v>0</v>
      </c>
      <c r="E51" s="325">
        <v>2460000</v>
      </c>
      <c r="F51" s="325">
        <v>0</v>
      </c>
      <c r="G51" s="326">
        <v>0</v>
      </c>
      <c r="H51" s="311">
        <f t="shared" si="3"/>
        <v>2460000</v>
      </c>
    </row>
    <row r="52" ht="15.75" customHeight="1" spans="2:8">
      <c r="B52" s="308">
        <f t="shared" si="2"/>
        <v>10</v>
      </c>
      <c r="C52" s="309" t="s">
        <v>319</v>
      </c>
      <c r="D52" s="324">
        <v>0</v>
      </c>
      <c r="E52" s="325">
        <v>720000</v>
      </c>
      <c r="F52" s="325">
        <v>0</v>
      </c>
      <c r="G52" s="326">
        <v>0</v>
      </c>
      <c r="H52" s="311">
        <f t="shared" si="3"/>
        <v>720000</v>
      </c>
    </row>
    <row r="53" ht="15.75" customHeight="1" spans="2:8">
      <c r="B53" s="308">
        <f t="shared" si="2"/>
        <v>11</v>
      </c>
      <c r="C53" s="309" t="s">
        <v>320</v>
      </c>
      <c r="D53" s="324">
        <v>150000</v>
      </c>
      <c r="E53" s="325">
        <v>2910000</v>
      </c>
      <c r="F53" s="325">
        <v>100000</v>
      </c>
      <c r="G53" s="326">
        <v>0</v>
      </c>
      <c r="H53" s="311">
        <f t="shared" si="3"/>
        <v>3160000</v>
      </c>
    </row>
    <row r="54" ht="15.75" customHeight="1" spans="2:8">
      <c r="B54" s="308">
        <f t="shared" si="2"/>
        <v>12</v>
      </c>
      <c r="C54" s="309" t="s">
        <v>321</v>
      </c>
      <c r="D54" s="324">
        <v>0</v>
      </c>
      <c r="E54" s="325">
        <v>540000</v>
      </c>
      <c r="F54" s="325">
        <v>0</v>
      </c>
      <c r="G54" s="326">
        <v>0</v>
      </c>
      <c r="H54" s="311">
        <f t="shared" si="3"/>
        <v>540000</v>
      </c>
    </row>
    <row r="55" ht="15.75" customHeight="1" spans="2:8">
      <c r="B55" s="308">
        <f t="shared" si="2"/>
        <v>13</v>
      </c>
      <c r="C55" s="309" t="s">
        <v>322</v>
      </c>
      <c r="D55" s="324">
        <v>100000</v>
      </c>
      <c r="E55" s="325">
        <v>2040000</v>
      </c>
      <c r="F55" s="325">
        <v>50000</v>
      </c>
      <c r="G55" s="326">
        <v>0</v>
      </c>
      <c r="H55" s="311">
        <f t="shared" si="3"/>
        <v>2190000</v>
      </c>
    </row>
    <row r="56" ht="15.75" customHeight="1" spans="2:8">
      <c r="B56" s="308">
        <f t="shared" si="2"/>
        <v>14</v>
      </c>
      <c r="C56" s="312" t="s">
        <v>443</v>
      </c>
      <c r="D56" s="324">
        <v>0</v>
      </c>
      <c r="E56" s="325">
        <v>780000</v>
      </c>
      <c r="F56" s="325">
        <v>0</v>
      </c>
      <c r="G56" s="326">
        <v>0</v>
      </c>
      <c r="H56" s="311">
        <f t="shared" si="3"/>
        <v>780000</v>
      </c>
    </row>
    <row r="57" ht="15.75" customHeight="1" spans="2:8">
      <c r="B57" s="308">
        <f t="shared" si="2"/>
        <v>15</v>
      </c>
      <c r="C57" s="309" t="s">
        <v>324</v>
      </c>
      <c r="D57" s="324">
        <v>50000</v>
      </c>
      <c r="E57" s="325">
        <v>1500000</v>
      </c>
      <c r="F57" s="325">
        <v>0</v>
      </c>
      <c r="G57" s="326">
        <v>0</v>
      </c>
      <c r="H57" s="311">
        <f t="shared" si="3"/>
        <v>1550000</v>
      </c>
    </row>
    <row r="58" ht="15.75" customHeight="1" spans="2:8">
      <c r="B58" s="308">
        <f t="shared" si="2"/>
        <v>16</v>
      </c>
      <c r="C58" s="309" t="s">
        <v>325</v>
      </c>
      <c r="D58" s="324">
        <v>0</v>
      </c>
      <c r="E58" s="325">
        <v>690000</v>
      </c>
      <c r="F58" s="325">
        <v>0</v>
      </c>
      <c r="G58" s="326">
        <v>0</v>
      </c>
      <c r="H58" s="311">
        <f t="shared" si="3"/>
        <v>690000</v>
      </c>
    </row>
    <row r="59" ht="15.75" customHeight="1" spans="2:8">
      <c r="B59" s="327">
        <f t="shared" si="2"/>
        <v>17</v>
      </c>
      <c r="C59" s="328" t="s">
        <v>326</v>
      </c>
      <c r="D59" s="329">
        <v>0</v>
      </c>
      <c r="E59" s="330">
        <v>1410000</v>
      </c>
      <c r="F59" s="330">
        <v>0</v>
      </c>
      <c r="G59" s="331">
        <v>0</v>
      </c>
      <c r="H59" s="311">
        <f t="shared" si="3"/>
        <v>1410000</v>
      </c>
    </row>
    <row r="60" ht="15.75" customHeight="1" spans="2:8">
      <c r="B60" s="313">
        <v>18</v>
      </c>
      <c r="C60" s="332" t="s">
        <v>327</v>
      </c>
      <c r="D60" s="324">
        <v>0</v>
      </c>
      <c r="E60" s="325">
        <v>1560000</v>
      </c>
      <c r="F60" s="325">
        <v>0</v>
      </c>
      <c r="G60" s="326">
        <v>0</v>
      </c>
      <c r="H60" s="311">
        <f t="shared" si="3"/>
        <v>1560000</v>
      </c>
    </row>
    <row r="61" ht="17.25" customHeight="1" spans="2:8">
      <c r="B61" s="317" t="s">
        <v>57</v>
      </c>
      <c r="C61" s="318"/>
      <c r="D61" s="319">
        <f>SUM(D43:D60)</f>
        <v>350000</v>
      </c>
      <c r="E61" s="319">
        <f>SUM(E43:E60)</f>
        <v>28890000</v>
      </c>
      <c r="F61" s="319">
        <f>SUM(F43:F60)</f>
        <v>250000</v>
      </c>
      <c r="G61" s="319">
        <f>SUM(G43:G60)</f>
        <v>0</v>
      </c>
      <c r="H61" s="319">
        <f>SUM(H43:H60)</f>
        <v>29490000</v>
      </c>
    </row>
    <row r="62" ht="3" customHeight="1" spans="2:5">
      <c r="B62" s="320"/>
      <c r="C62" s="320"/>
      <c r="D62" s="320"/>
      <c r="E62" s="320"/>
    </row>
    <row r="63" spans="3:7">
      <c r="C63" s="235" t="str">
        <f>RK10!B65</f>
        <v>Mengetahui :</v>
      </c>
      <c r="G63" s="235" t="s">
        <v>67</v>
      </c>
    </row>
    <row r="64" spans="3:7">
      <c r="C64" s="257" t="str">
        <f>RK10!B66</f>
        <v>Plt. Ketua Pengadilan Tinggi Agama Padang,</v>
      </c>
      <c r="D64" s="257"/>
      <c r="E64" s="257"/>
      <c r="F64" s="257"/>
      <c r="G64" s="257" t="s">
        <v>69</v>
      </c>
    </row>
    <row r="65" spans="3:7">
      <c r="C65" s="257"/>
      <c r="D65" s="257"/>
      <c r="E65" s="257"/>
      <c r="F65" s="257"/>
      <c r="G65" s="257"/>
    </row>
    <row r="66" spans="3:7">
      <c r="C66" s="257"/>
      <c r="D66" s="257"/>
      <c r="E66" s="257"/>
      <c r="F66" s="257"/>
      <c r="G66" s="257"/>
    </row>
    <row r="67" spans="3:7">
      <c r="C67" s="257"/>
      <c r="D67" s="257"/>
      <c r="E67" s="257"/>
      <c r="F67" s="257"/>
      <c r="G67" s="257"/>
    </row>
    <row r="68" spans="3:7">
      <c r="C68" s="257" t="str">
        <f>RK10!B70</f>
        <v>Drs. Bahrul Amzah, M.H.</v>
      </c>
      <c r="D68" s="257"/>
      <c r="E68" s="257"/>
      <c r="F68" s="257"/>
      <c r="G68" s="257" t="s">
        <v>71</v>
      </c>
    </row>
    <row r="69" spans="3:7">
      <c r="C69" s="257" t="str">
        <f>RK10!B71</f>
        <v>NIP. 195810201989031003</v>
      </c>
      <c r="D69" s="257"/>
      <c r="E69" s="257"/>
      <c r="F69" s="257"/>
      <c r="G69" s="257" t="s">
        <v>73</v>
      </c>
    </row>
    <row r="71" ht="15.75" spans="2:8">
      <c r="B71" s="20" t="s">
        <v>436</v>
      </c>
      <c r="C71" s="20"/>
      <c r="D71" s="20"/>
      <c r="E71" s="20"/>
      <c r="F71" s="20"/>
      <c r="G71" s="20"/>
      <c r="H71" s="20"/>
    </row>
    <row r="72" ht="15.75" spans="2:8">
      <c r="B72" s="20" t="s">
        <v>357</v>
      </c>
      <c r="C72" s="20"/>
      <c r="D72" s="20"/>
      <c r="E72" s="20"/>
      <c r="F72" s="20"/>
      <c r="G72" s="20"/>
      <c r="H72" s="20"/>
    </row>
    <row r="73" ht="15.75" spans="2:8">
      <c r="B73" s="20" t="str">
        <f>RK7a!A74</f>
        <v>BULAN MARET TAHUN 2023</v>
      </c>
      <c r="C73" s="20"/>
      <c r="D73" s="20"/>
      <c r="E73" s="20"/>
      <c r="F73" s="20"/>
      <c r="G73" s="20"/>
      <c r="H73" s="20"/>
    </row>
    <row r="74" ht="15.75" spans="5:8">
      <c r="E74" s="291"/>
      <c r="H74" s="291" t="s">
        <v>437</v>
      </c>
    </row>
    <row r="75" s="290" customFormat="1" ht="15.75" spans="2:8">
      <c r="B75" s="292" t="s">
        <v>181</v>
      </c>
      <c r="C75" s="293" t="s">
        <v>379</v>
      </c>
      <c r="D75" s="294" t="s">
        <v>257</v>
      </c>
      <c r="E75" s="295"/>
      <c r="F75" s="295"/>
      <c r="G75" s="295"/>
      <c r="H75" s="296" t="s">
        <v>438</v>
      </c>
    </row>
    <row r="76" s="290" customFormat="1" ht="30" spans="2:8">
      <c r="B76" s="297"/>
      <c r="C76" s="298"/>
      <c r="D76" s="299" t="s">
        <v>439</v>
      </c>
      <c r="E76" s="300" t="s">
        <v>440</v>
      </c>
      <c r="F76" s="300" t="s">
        <v>441</v>
      </c>
      <c r="G76" s="301" t="s">
        <v>442</v>
      </c>
      <c r="H76" s="302"/>
    </row>
    <row r="77" s="290" customFormat="1" ht="15.75" spans="2:8">
      <c r="B77" s="303">
        <v>1</v>
      </c>
      <c r="C77" s="304">
        <v>2</v>
      </c>
      <c r="D77" s="304">
        <v>3</v>
      </c>
      <c r="E77" s="305">
        <v>4</v>
      </c>
      <c r="F77" s="305">
        <v>5</v>
      </c>
      <c r="G77" s="306">
        <v>6</v>
      </c>
      <c r="H77" s="307">
        <v>7</v>
      </c>
    </row>
    <row r="78" ht="15.75" customHeight="1" spans="2:8">
      <c r="B78" s="308">
        <v>1</v>
      </c>
      <c r="C78" s="309" t="s">
        <v>310</v>
      </c>
      <c r="D78" s="321">
        <v>50000</v>
      </c>
      <c r="E78" s="322">
        <v>4140000</v>
      </c>
      <c r="F78" s="322">
        <v>0</v>
      </c>
      <c r="G78" s="323">
        <v>0</v>
      </c>
      <c r="H78" s="311">
        <f>SUM(D78:G78)</f>
        <v>4190000</v>
      </c>
    </row>
    <row r="79" ht="15.75" customHeight="1" spans="2:8">
      <c r="B79" s="308">
        <f t="shared" ref="B79:B94" si="4">1+B78</f>
        <v>2</v>
      </c>
      <c r="C79" s="309" t="s">
        <v>311</v>
      </c>
      <c r="D79" s="324">
        <v>0</v>
      </c>
      <c r="E79" s="325">
        <v>2880000</v>
      </c>
      <c r="F79" s="325">
        <v>0</v>
      </c>
      <c r="G79" s="326">
        <v>0</v>
      </c>
      <c r="H79" s="311">
        <f t="shared" ref="H79:H95" si="5">SUM(D79:G79)</f>
        <v>2880000</v>
      </c>
    </row>
    <row r="80" ht="15.75" customHeight="1" spans="2:8">
      <c r="B80" s="308">
        <f t="shared" si="4"/>
        <v>3</v>
      </c>
      <c r="C80" s="309" t="s">
        <v>312</v>
      </c>
      <c r="D80" s="324">
        <v>0</v>
      </c>
      <c r="E80" s="325">
        <v>720000</v>
      </c>
      <c r="F80" s="325">
        <v>0</v>
      </c>
      <c r="G80" s="326">
        <v>0</v>
      </c>
      <c r="H80" s="311">
        <f t="shared" si="5"/>
        <v>720000</v>
      </c>
    </row>
    <row r="81" ht="15.75" customHeight="1" spans="2:8">
      <c r="B81" s="308">
        <f t="shared" si="4"/>
        <v>4</v>
      </c>
      <c r="C81" s="309" t="s">
        <v>313</v>
      </c>
      <c r="D81" s="324">
        <v>0</v>
      </c>
      <c r="E81" s="325">
        <v>1770000</v>
      </c>
      <c r="F81" s="325">
        <v>0</v>
      </c>
      <c r="G81" s="326">
        <v>0</v>
      </c>
      <c r="H81" s="311">
        <f t="shared" si="5"/>
        <v>1770000</v>
      </c>
    </row>
    <row r="82" ht="15.75" customHeight="1" spans="2:8">
      <c r="B82" s="308">
        <f t="shared" si="4"/>
        <v>5</v>
      </c>
      <c r="C82" s="309" t="s">
        <v>314</v>
      </c>
      <c r="D82" s="324">
        <v>50000</v>
      </c>
      <c r="E82" s="325">
        <v>630000</v>
      </c>
      <c r="F82" s="325">
        <v>0</v>
      </c>
      <c r="G82" s="326">
        <v>0</v>
      </c>
      <c r="H82" s="311">
        <f t="shared" si="5"/>
        <v>680000</v>
      </c>
    </row>
    <row r="83" ht="15.75" customHeight="1" spans="2:8">
      <c r="B83" s="308">
        <f t="shared" si="4"/>
        <v>6</v>
      </c>
      <c r="C83" s="309" t="s">
        <v>315</v>
      </c>
      <c r="D83" s="324">
        <v>50000</v>
      </c>
      <c r="E83" s="325">
        <v>690000</v>
      </c>
      <c r="F83" s="325">
        <v>0</v>
      </c>
      <c r="G83" s="326">
        <v>0</v>
      </c>
      <c r="H83" s="311">
        <f t="shared" si="5"/>
        <v>740000</v>
      </c>
    </row>
    <row r="84" ht="15.75" customHeight="1" spans="2:8">
      <c r="B84" s="308">
        <f t="shared" si="4"/>
        <v>7</v>
      </c>
      <c r="C84" s="309" t="s">
        <v>316</v>
      </c>
      <c r="D84" s="324">
        <v>0</v>
      </c>
      <c r="E84" s="325">
        <v>690000</v>
      </c>
      <c r="F84" s="325">
        <v>0</v>
      </c>
      <c r="G84" s="326">
        <v>0</v>
      </c>
      <c r="H84" s="311">
        <f t="shared" si="5"/>
        <v>690000</v>
      </c>
    </row>
    <row r="85" ht="15.75" customHeight="1" spans="2:8">
      <c r="B85" s="308">
        <f t="shared" si="4"/>
        <v>8</v>
      </c>
      <c r="C85" s="309" t="s">
        <v>317</v>
      </c>
      <c r="D85" s="324">
        <v>0</v>
      </c>
      <c r="E85" s="325">
        <v>1210000</v>
      </c>
      <c r="F85" s="325">
        <v>0</v>
      </c>
      <c r="G85" s="326">
        <v>0</v>
      </c>
      <c r="H85" s="311">
        <f t="shared" si="5"/>
        <v>1210000</v>
      </c>
    </row>
    <row r="86" ht="15.75" customHeight="1" spans="2:8">
      <c r="B86" s="308">
        <f t="shared" si="4"/>
        <v>9</v>
      </c>
      <c r="C86" s="309" t="s">
        <v>318</v>
      </c>
      <c r="D86" s="324">
        <v>0</v>
      </c>
      <c r="E86" s="325">
        <v>1470000</v>
      </c>
      <c r="F86" s="325">
        <v>0</v>
      </c>
      <c r="G86" s="326">
        <v>0</v>
      </c>
      <c r="H86" s="311">
        <f t="shared" si="5"/>
        <v>1470000</v>
      </c>
    </row>
    <row r="87" ht="15.75" customHeight="1" spans="2:8">
      <c r="B87" s="308">
        <f t="shared" si="4"/>
        <v>10</v>
      </c>
      <c r="C87" s="309" t="s">
        <v>319</v>
      </c>
      <c r="D87" s="324">
        <v>0</v>
      </c>
      <c r="E87" s="325">
        <v>1560000</v>
      </c>
      <c r="F87" s="325">
        <v>0</v>
      </c>
      <c r="G87" s="326">
        <v>0</v>
      </c>
      <c r="H87" s="311">
        <f t="shared" si="5"/>
        <v>1560000</v>
      </c>
    </row>
    <row r="88" ht="15.75" customHeight="1" spans="2:8">
      <c r="B88" s="308">
        <f t="shared" si="4"/>
        <v>11</v>
      </c>
      <c r="C88" s="309" t="s">
        <v>320</v>
      </c>
      <c r="D88" s="324">
        <v>50000</v>
      </c>
      <c r="E88" s="325">
        <v>2880000</v>
      </c>
      <c r="F88" s="325">
        <v>0</v>
      </c>
      <c r="G88" s="326">
        <v>0</v>
      </c>
      <c r="H88" s="311">
        <f t="shared" si="5"/>
        <v>2930000</v>
      </c>
    </row>
    <row r="89" ht="15.75" customHeight="1" spans="2:8">
      <c r="B89" s="308">
        <f t="shared" si="4"/>
        <v>12</v>
      </c>
      <c r="C89" s="309" t="s">
        <v>321</v>
      </c>
      <c r="D89" s="324">
        <v>0</v>
      </c>
      <c r="E89" s="325">
        <v>330000</v>
      </c>
      <c r="F89" s="325">
        <v>0</v>
      </c>
      <c r="G89" s="326">
        <v>0</v>
      </c>
      <c r="H89" s="311">
        <f t="shared" si="5"/>
        <v>330000</v>
      </c>
    </row>
    <row r="90" ht="15.75" customHeight="1" spans="2:8">
      <c r="B90" s="308">
        <f t="shared" si="4"/>
        <v>13</v>
      </c>
      <c r="C90" s="309" t="s">
        <v>322</v>
      </c>
      <c r="D90" s="324">
        <v>50000</v>
      </c>
      <c r="E90" s="325">
        <v>1350000</v>
      </c>
      <c r="F90" s="325">
        <v>0</v>
      </c>
      <c r="G90" s="326">
        <v>0</v>
      </c>
      <c r="H90" s="311">
        <f t="shared" si="5"/>
        <v>1400000</v>
      </c>
    </row>
    <row r="91" ht="15.75" customHeight="1" spans="2:8">
      <c r="B91" s="308">
        <f t="shared" si="4"/>
        <v>14</v>
      </c>
      <c r="C91" s="312" t="s">
        <v>443</v>
      </c>
      <c r="D91" s="324">
        <v>0</v>
      </c>
      <c r="E91" s="325">
        <v>780000</v>
      </c>
      <c r="F91" s="325">
        <v>0</v>
      </c>
      <c r="G91" s="326">
        <v>0</v>
      </c>
      <c r="H91" s="311">
        <f t="shared" si="5"/>
        <v>780000</v>
      </c>
    </row>
    <row r="92" ht="15.75" customHeight="1" spans="2:8">
      <c r="B92" s="308">
        <f t="shared" si="4"/>
        <v>15</v>
      </c>
      <c r="C92" s="309" t="s">
        <v>324</v>
      </c>
      <c r="D92" s="324">
        <v>0</v>
      </c>
      <c r="E92" s="325">
        <v>840000</v>
      </c>
      <c r="F92" s="325">
        <v>0</v>
      </c>
      <c r="G92" s="326">
        <v>0</v>
      </c>
      <c r="H92" s="311">
        <f t="shared" si="5"/>
        <v>840000</v>
      </c>
    </row>
    <row r="93" ht="15.75" customHeight="1" spans="2:8">
      <c r="B93" s="308">
        <f t="shared" si="4"/>
        <v>16</v>
      </c>
      <c r="C93" s="309" t="s">
        <v>325</v>
      </c>
      <c r="D93" s="324">
        <v>0</v>
      </c>
      <c r="E93" s="325">
        <v>270000</v>
      </c>
      <c r="F93" s="325">
        <v>0</v>
      </c>
      <c r="G93" s="326">
        <v>0</v>
      </c>
      <c r="H93" s="311">
        <f t="shared" si="5"/>
        <v>270000</v>
      </c>
    </row>
    <row r="94" ht="15.75" customHeight="1" spans="2:8">
      <c r="B94" s="313">
        <f t="shared" si="4"/>
        <v>17</v>
      </c>
      <c r="C94" s="314" t="s">
        <v>326</v>
      </c>
      <c r="D94" s="329">
        <v>50000</v>
      </c>
      <c r="E94" s="330">
        <v>1470000</v>
      </c>
      <c r="F94" s="330">
        <v>0</v>
      </c>
      <c r="G94" s="331">
        <v>0</v>
      </c>
      <c r="H94" s="333">
        <f t="shared" si="5"/>
        <v>1520000</v>
      </c>
    </row>
    <row r="95" ht="15.75" customHeight="1" spans="2:8">
      <c r="B95" s="315">
        <v>19</v>
      </c>
      <c r="C95" s="316" t="s">
        <v>327</v>
      </c>
      <c r="D95" s="334">
        <v>0</v>
      </c>
      <c r="E95" s="335">
        <v>630000</v>
      </c>
      <c r="F95" s="335">
        <v>0</v>
      </c>
      <c r="G95" s="336">
        <v>0</v>
      </c>
      <c r="H95" s="333">
        <f t="shared" si="5"/>
        <v>630000</v>
      </c>
    </row>
    <row r="96" ht="17.25" customHeight="1" spans="2:8">
      <c r="B96" s="317" t="s">
        <v>57</v>
      </c>
      <c r="C96" s="318"/>
      <c r="D96" s="319">
        <f>SUM(D78:D95)</f>
        <v>300000</v>
      </c>
      <c r="E96" s="319">
        <f>SUM(E78:E95)</f>
        <v>24310000</v>
      </c>
      <c r="F96" s="319">
        <f>SUM(F78:F95)</f>
        <v>0</v>
      </c>
      <c r="G96" s="319">
        <f>SUM(G78:G95)</f>
        <v>0</v>
      </c>
      <c r="H96" s="319">
        <f>SUM(H78:H95)</f>
        <v>24610000</v>
      </c>
    </row>
    <row r="97" ht="15.75" spans="2:5">
      <c r="B97" s="320"/>
      <c r="C97" s="320"/>
      <c r="D97" s="320"/>
      <c r="E97" s="320"/>
    </row>
    <row r="98" spans="3:7">
      <c r="C98" s="235" t="str">
        <f>RK10!B100</f>
        <v>Mengetahui :</v>
      </c>
      <c r="G98" s="235" t="s">
        <v>77</v>
      </c>
    </row>
    <row r="99" spans="3:7">
      <c r="C99" s="257" t="str">
        <f>RK10!B101</f>
        <v>Ketua Pengadilan Tinggi Agama Padang,</v>
      </c>
      <c r="D99" s="257"/>
      <c r="E99" s="257"/>
      <c r="F99" s="257"/>
      <c r="G99" s="257" t="s">
        <v>61</v>
      </c>
    </row>
    <row r="100" spans="3:7">
      <c r="C100" s="257"/>
      <c r="D100" s="257"/>
      <c r="E100" s="257"/>
      <c r="F100" s="257"/>
      <c r="G100" s="257"/>
    </row>
    <row r="101" spans="3:7">
      <c r="C101" s="257"/>
      <c r="D101" s="257"/>
      <c r="E101" s="257"/>
      <c r="F101" s="257"/>
      <c r="G101" s="257"/>
    </row>
    <row r="102" spans="3:7">
      <c r="C102" s="257"/>
      <c r="D102" s="257"/>
      <c r="E102" s="257"/>
      <c r="F102" s="257"/>
      <c r="G102" s="257"/>
    </row>
    <row r="103" spans="3:7">
      <c r="C103" s="257" t="str">
        <f>RK10!B105</f>
        <v>Dr. Drs. H. PELMIZAR, M.H.I.</v>
      </c>
      <c r="D103" s="257"/>
      <c r="E103" s="257"/>
      <c r="F103" s="257"/>
      <c r="G103" s="257" t="s">
        <v>63</v>
      </c>
    </row>
    <row r="104" spans="3:7">
      <c r="C104" s="257" t="str">
        <f>RK10!B106</f>
        <v>NIP. 19561112 198103 1 009</v>
      </c>
      <c r="D104" s="257"/>
      <c r="E104" s="257"/>
      <c r="F104" s="257"/>
      <c r="G104" s="257" t="s">
        <v>65</v>
      </c>
    </row>
    <row r="105" spans="3:7">
      <c r="C105" s="257"/>
      <c r="D105" s="257"/>
      <c r="E105" s="257"/>
      <c r="F105" s="257"/>
      <c r="G105" s="257"/>
    </row>
    <row r="106" ht="15.75" spans="2:8">
      <c r="B106" s="20" t="s">
        <v>436</v>
      </c>
      <c r="C106" s="20"/>
      <c r="D106" s="20"/>
      <c r="E106" s="20"/>
      <c r="F106" s="20"/>
      <c r="G106" s="20"/>
      <c r="H106" s="20"/>
    </row>
    <row r="107" ht="15.75" spans="2:8">
      <c r="B107" s="20" t="s">
        <v>357</v>
      </c>
      <c r="C107" s="20"/>
      <c r="D107" s="20"/>
      <c r="E107" s="20"/>
      <c r="F107" s="20"/>
      <c r="G107" s="20"/>
      <c r="H107" s="20"/>
    </row>
    <row r="108" ht="15.75" spans="2:8">
      <c r="B108" s="20" t="str">
        <f>RK7a!A110</f>
        <v>BULAN APRIL TAHUN 2023</v>
      </c>
      <c r="C108" s="20"/>
      <c r="D108" s="20"/>
      <c r="E108" s="20"/>
      <c r="F108" s="20"/>
      <c r="G108" s="20"/>
      <c r="H108" s="20"/>
    </row>
    <row r="109" ht="15.75" spans="5:8">
      <c r="E109" s="291"/>
      <c r="H109" s="291" t="s">
        <v>437</v>
      </c>
    </row>
    <row r="110" s="290" customFormat="1" ht="15.75" spans="2:8">
      <c r="B110" s="292" t="s">
        <v>181</v>
      </c>
      <c r="C110" s="293" t="s">
        <v>379</v>
      </c>
      <c r="D110" s="294" t="s">
        <v>257</v>
      </c>
      <c r="E110" s="295"/>
      <c r="F110" s="295"/>
      <c r="G110" s="295"/>
      <c r="H110" s="296" t="s">
        <v>438</v>
      </c>
    </row>
    <row r="111" s="290" customFormat="1" ht="30" spans="2:8">
      <c r="B111" s="297"/>
      <c r="C111" s="298"/>
      <c r="D111" s="299" t="s">
        <v>439</v>
      </c>
      <c r="E111" s="300" t="s">
        <v>440</v>
      </c>
      <c r="F111" s="300" t="s">
        <v>441</v>
      </c>
      <c r="G111" s="301" t="s">
        <v>442</v>
      </c>
      <c r="H111" s="302"/>
    </row>
    <row r="112" s="290" customFormat="1" ht="15.75" spans="2:8">
      <c r="B112" s="303">
        <v>1</v>
      </c>
      <c r="C112" s="304">
        <v>2</v>
      </c>
      <c r="D112" s="304">
        <v>3</v>
      </c>
      <c r="E112" s="305">
        <v>4</v>
      </c>
      <c r="F112" s="305">
        <v>5</v>
      </c>
      <c r="G112" s="306">
        <v>6</v>
      </c>
      <c r="H112" s="307">
        <v>7</v>
      </c>
    </row>
    <row r="113" ht="15.75" customHeight="1" spans="2:8">
      <c r="B113" s="308">
        <v>1</v>
      </c>
      <c r="C113" s="309" t="s">
        <v>310</v>
      </c>
      <c r="D113" s="337">
        <v>200000</v>
      </c>
      <c r="E113" s="337">
        <v>1290000</v>
      </c>
      <c r="F113" s="337">
        <v>50000</v>
      </c>
      <c r="G113" s="337">
        <v>0</v>
      </c>
      <c r="H113" s="311">
        <f>SUM(D113:G113)</f>
        <v>1540000</v>
      </c>
    </row>
    <row r="114" ht="15.75" customHeight="1" spans="2:8">
      <c r="B114" s="308">
        <f t="shared" ref="B114:B129" si="6">1+B113</f>
        <v>2</v>
      </c>
      <c r="C114" s="309" t="s">
        <v>311</v>
      </c>
      <c r="D114" s="337">
        <v>0</v>
      </c>
      <c r="E114" s="337">
        <v>960000</v>
      </c>
      <c r="F114" s="337">
        <v>0</v>
      </c>
      <c r="G114" s="337">
        <v>0</v>
      </c>
      <c r="H114" s="311">
        <f t="shared" ref="H114:H130" si="7">SUM(D114:G114)</f>
        <v>960000</v>
      </c>
    </row>
    <row r="115" ht="15.75" customHeight="1" spans="2:8">
      <c r="B115" s="308">
        <f t="shared" si="6"/>
        <v>3</v>
      </c>
      <c r="C115" s="309" t="s">
        <v>312</v>
      </c>
      <c r="D115" s="337">
        <v>50000</v>
      </c>
      <c r="E115" s="337">
        <v>210000</v>
      </c>
      <c r="F115" s="337">
        <v>50000</v>
      </c>
      <c r="G115" s="337">
        <v>0</v>
      </c>
      <c r="H115" s="311">
        <f t="shared" si="7"/>
        <v>310000</v>
      </c>
    </row>
    <row r="116" ht="15.75" customHeight="1" spans="2:8">
      <c r="B116" s="308">
        <f t="shared" si="6"/>
        <v>4</v>
      </c>
      <c r="C116" s="309" t="s">
        <v>313</v>
      </c>
      <c r="D116" s="337">
        <v>50000</v>
      </c>
      <c r="E116" s="337">
        <v>480000</v>
      </c>
      <c r="F116" s="337">
        <v>0</v>
      </c>
      <c r="G116" s="337">
        <v>0</v>
      </c>
      <c r="H116" s="311">
        <f t="shared" si="7"/>
        <v>530000</v>
      </c>
    </row>
    <row r="117" ht="15.75" customHeight="1" spans="2:8">
      <c r="B117" s="308">
        <f t="shared" si="6"/>
        <v>5</v>
      </c>
      <c r="C117" s="309" t="s">
        <v>314</v>
      </c>
      <c r="D117" s="337">
        <v>0</v>
      </c>
      <c r="E117" s="337">
        <v>420000</v>
      </c>
      <c r="F117" s="337">
        <v>0</v>
      </c>
      <c r="G117" s="337">
        <v>0</v>
      </c>
      <c r="H117" s="311">
        <f t="shared" si="7"/>
        <v>420000</v>
      </c>
    </row>
    <row r="118" ht="15.75" customHeight="1" spans="2:8">
      <c r="B118" s="308">
        <f t="shared" si="6"/>
        <v>6</v>
      </c>
      <c r="C118" s="309" t="s">
        <v>315</v>
      </c>
      <c r="D118" s="337">
        <v>0</v>
      </c>
      <c r="E118" s="337">
        <v>240000</v>
      </c>
      <c r="F118" s="337">
        <v>0</v>
      </c>
      <c r="G118" s="337">
        <v>0</v>
      </c>
      <c r="H118" s="311">
        <f t="shared" si="7"/>
        <v>240000</v>
      </c>
    </row>
    <row r="119" ht="15.75" customHeight="1" spans="2:8">
      <c r="B119" s="308">
        <f t="shared" si="6"/>
        <v>7</v>
      </c>
      <c r="C119" s="309" t="s">
        <v>316</v>
      </c>
      <c r="D119" s="337">
        <v>0</v>
      </c>
      <c r="E119" s="337">
        <v>90000</v>
      </c>
      <c r="F119" s="337">
        <v>0</v>
      </c>
      <c r="G119" s="337">
        <v>0</v>
      </c>
      <c r="H119" s="311">
        <f t="shared" si="7"/>
        <v>90000</v>
      </c>
    </row>
    <row r="120" ht="15.75" customHeight="1" spans="2:8">
      <c r="B120" s="308">
        <f t="shared" si="6"/>
        <v>8</v>
      </c>
      <c r="C120" s="309" t="s">
        <v>317</v>
      </c>
      <c r="D120" s="337">
        <v>0</v>
      </c>
      <c r="E120" s="337">
        <v>330000</v>
      </c>
      <c r="F120" s="337">
        <v>0</v>
      </c>
      <c r="G120" s="337">
        <v>0</v>
      </c>
      <c r="H120" s="311">
        <f t="shared" si="7"/>
        <v>330000</v>
      </c>
    </row>
    <row r="121" ht="15.75" customHeight="1" spans="2:8">
      <c r="B121" s="308">
        <f t="shared" si="6"/>
        <v>9</v>
      </c>
      <c r="C121" s="309" t="s">
        <v>318</v>
      </c>
      <c r="D121" s="337">
        <v>0</v>
      </c>
      <c r="E121" s="337">
        <v>900000</v>
      </c>
      <c r="F121" s="337">
        <v>0</v>
      </c>
      <c r="G121" s="337">
        <v>0</v>
      </c>
      <c r="H121" s="311">
        <f t="shared" si="7"/>
        <v>900000</v>
      </c>
    </row>
    <row r="122" ht="15.75" customHeight="1" spans="2:8">
      <c r="B122" s="308">
        <f t="shared" si="6"/>
        <v>10</v>
      </c>
      <c r="C122" s="309" t="s">
        <v>319</v>
      </c>
      <c r="D122" s="337">
        <v>0</v>
      </c>
      <c r="E122" s="337">
        <v>330000</v>
      </c>
      <c r="F122" s="337">
        <v>0</v>
      </c>
      <c r="G122" s="337">
        <v>0</v>
      </c>
      <c r="H122" s="311">
        <f t="shared" si="7"/>
        <v>330000</v>
      </c>
    </row>
    <row r="123" ht="15.75" customHeight="1" spans="2:8">
      <c r="B123" s="308">
        <f t="shared" si="6"/>
        <v>11</v>
      </c>
      <c r="C123" s="309" t="s">
        <v>320</v>
      </c>
      <c r="D123" s="337">
        <v>100000</v>
      </c>
      <c r="E123" s="337">
        <v>2190000</v>
      </c>
      <c r="F123" s="337">
        <v>0</v>
      </c>
      <c r="G123" s="337">
        <v>0</v>
      </c>
      <c r="H123" s="311">
        <f t="shared" si="7"/>
        <v>2290000</v>
      </c>
    </row>
    <row r="124" ht="15.75" customHeight="1" spans="2:8">
      <c r="B124" s="308">
        <f t="shared" si="6"/>
        <v>12</v>
      </c>
      <c r="C124" s="309" t="s">
        <v>321</v>
      </c>
      <c r="D124" s="337">
        <v>0</v>
      </c>
      <c r="E124" s="337">
        <v>240000</v>
      </c>
      <c r="F124" s="337">
        <v>0</v>
      </c>
      <c r="G124" s="337">
        <v>0</v>
      </c>
      <c r="H124" s="311">
        <f t="shared" si="7"/>
        <v>240000</v>
      </c>
    </row>
    <row r="125" ht="15.75" customHeight="1" spans="2:8">
      <c r="B125" s="308">
        <f t="shared" si="6"/>
        <v>13</v>
      </c>
      <c r="C125" s="309" t="s">
        <v>322</v>
      </c>
      <c r="D125" s="337">
        <v>0</v>
      </c>
      <c r="E125" s="337">
        <v>630000</v>
      </c>
      <c r="F125" s="337">
        <v>0</v>
      </c>
      <c r="G125" s="337">
        <v>0</v>
      </c>
      <c r="H125" s="311">
        <f t="shared" si="7"/>
        <v>630000</v>
      </c>
    </row>
    <row r="126" ht="15.75" customHeight="1" spans="2:8">
      <c r="B126" s="308">
        <f t="shared" si="6"/>
        <v>14</v>
      </c>
      <c r="C126" s="312" t="s">
        <v>443</v>
      </c>
      <c r="D126" s="337">
        <v>0</v>
      </c>
      <c r="E126" s="337">
        <v>0</v>
      </c>
      <c r="F126" s="337">
        <v>0</v>
      </c>
      <c r="G126" s="337">
        <v>0</v>
      </c>
      <c r="H126" s="311">
        <f t="shared" si="7"/>
        <v>0</v>
      </c>
    </row>
    <row r="127" ht="15.75" customHeight="1" spans="2:8">
      <c r="B127" s="308">
        <f t="shared" si="6"/>
        <v>15</v>
      </c>
      <c r="C127" s="309" t="s">
        <v>324</v>
      </c>
      <c r="D127" s="337">
        <v>0</v>
      </c>
      <c r="E127" s="337">
        <v>270000</v>
      </c>
      <c r="F127" s="337">
        <v>0</v>
      </c>
      <c r="G127" s="337">
        <v>0</v>
      </c>
      <c r="H127" s="311">
        <f t="shared" si="7"/>
        <v>270000</v>
      </c>
    </row>
    <row r="128" ht="15.75" customHeight="1" spans="2:8">
      <c r="B128" s="308">
        <f t="shared" si="6"/>
        <v>16</v>
      </c>
      <c r="C128" s="309" t="s">
        <v>325</v>
      </c>
      <c r="D128" s="337">
        <v>0</v>
      </c>
      <c r="E128" s="337">
        <v>210000</v>
      </c>
      <c r="F128" s="337">
        <v>0</v>
      </c>
      <c r="G128" s="337">
        <v>0</v>
      </c>
      <c r="H128" s="311">
        <f t="shared" si="7"/>
        <v>210000</v>
      </c>
    </row>
    <row r="129" ht="15.75" customHeight="1" spans="2:8">
      <c r="B129" s="313">
        <f t="shared" si="6"/>
        <v>17</v>
      </c>
      <c r="C129" s="314" t="s">
        <v>326</v>
      </c>
      <c r="D129" s="337">
        <v>0</v>
      </c>
      <c r="E129" s="337">
        <v>900000</v>
      </c>
      <c r="F129" s="337">
        <v>50000</v>
      </c>
      <c r="G129" s="337">
        <v>0</v>
      </c>
      <c r="H129" s="333">
        <f t="shared" si="7"/>
        <v>950000</v>
      </c>
    </row>
    <row r="130" ht="15.75" customHeight="1" spans="2:8">
      <c r="B130" s="315">
        <v>18</v>
      </c>
      <c r="C130" s="316" t="s">
        <v>327</v>
      </c>
      <c r="D130" s="337">
        <v>0</v>
      </c>
      <c r="E130" s="337">
        <v>300000</v>
      </c>
      <c r="F130" s="337">
        <v>0</v>
      </c>
      <c r="G130" s="337">
        <v>0</v>
      </c>
      <c r="H130" s="333">
        <f t="shared" si="7"/>
        <v>300000</v>
      </c>
    </row>
    <row r="131" ht="17.25" customHeight="1" spans="2:8">
      <c r="B131" s="317" t="s">
        <v>57</v>
      </c>
      <c r="C131" s="318"/>
      <c r="D131" s="319">
        <f>SUM(D113:D130)</f>
        <v>400000</v>
      </c>
      <c r="E131" s="319">
        <f>SUM(E113:E130)</f>
        <v>9990000</v>
      </c>
      <c r="F131" s="319">
        <f>SUM(F113:F130)</f>
        <v>150000</v>
      </c>
      <c r="G131" s="319">
        <f>SUM(G113:G130)</f>
        <v>0</v>
      </c>
      <c r="H131" s="319">
        <f>SUM(H113:H130)</f>
        <v>10540000</v>
      </c>
    </row>
    <row r="132" ht="3" customHeight="1" spans="2:5">
      <c r="B132" s="320"/>
      <c r="C132" s="320"/>
      <c r="D132" s="320"/>
      <c r="E132" s="320"/>
    </row>
    <row r="133" spans="3:7">
      <c r="C133" s="235" t="str">
        <f>RK10!B134</f>
        <v>Mengetahui :</v>
      </c>
      <c r="G133" s="235" t="s">
        <v>79</v>
      </c>
    </row>
    <row r="134" spans="3:7">
      <c r="C134" s="257" t="s">
        <v>60</v>
      </c>
      <c r="D134" s="257"/>
      <c r="E134" s="257"/>
      <c r="F134" s="257"/>
      <c r="G134" s="257" t="s">
        <v>69</v>
      </c>
    </row>
    <row r="135" spans="3:7">
      <c r="C135" s="257"/>
      <c r="D135" s="257"/>
      <c r="E135" s="257"/>
      <c r="F135" s="257"/>
      <c r="G135" s="257"/>
    </row>
    <row r="136" spans="3:7">
      <c r="C136" s="257"/>
      <c r="D136" s="257"/>
      <c r="E136" s="257"/>
      <c r="F136" s="257"/>
      <c r="G136" s="257"/>
    </row>
    <row r="137" spans="3:7">
      <c r="C137" s="257"/>
      <c r="D137" s="257"/>
      <c r="E137" s="257"/>
      <c r="F137" s="257"/>
      <c r="G137" s="257"/>
    </row>
    <row r="138" spans="3:7">
      <c r="C138" s="257" t="str">
        <f>RK10!B139</f>
        <v>Dr. Drs. H. PELMIZAR, M.H.I.</v>
      </c>
      <c r="D138" s="257"/>
      <c r="E138" s="257"/>
      <c r="F138" s="257"/>
      <c r="G138" s="257" t="s">
        <v>71</v>
      </c>
    </row>
    <row r="139" spans="3:7">
      <c r="C139" s="257" t="str">
        <f>RK10!B140</f>
        <v>NIP. 19561112 198103 1 009</v>
      </c>
      <c r="D139" s="257"/>
      <c r="E139" s="257"/>
      <c r="F139" s="257"/>
      <c r="G139" s="257" t="s">
        <v>73</v>
      </c>
    </row>
    <row r="141" ht="15.75" spans="2:8">
      <c r="B141" s="20" t="s">
        <v>436</v>
      </c>
      <c r="C141" s="20"/>
      <c r="D141" s="20"/>
      <c r="E141" s="20"/>
      <c r="F141" s="20"/>
      <c r="G141" s="20"/>
      <c r="H141" s="20"/>
    </row>
    <row r="142" ht="15.75" spans="2:8">
      <c r="B142" s="20" t="s">
        <v>357</v>
      </c>
      <c r="C142" s="20"/>
      <c r="D142" s="20"/>
      <c r="E142" s="20"/>
      <c r="F142" s="20"/>
      <c r="G142" s="20"/>
      <c r="H142" s="20"/>
    </row>
    <row r="143" ht="15.75" spans="2:8">
      <c r="B143" s="20" t="str">
        <f>RK8b!A139</f>
        <v>BULAN MEI TAHUN 2023</v>
      </c>
      <c r="C143" s="20"/>
      <c r="D143" s="20"/>
      <c r="E143" s="20"/>
      <c r="F143" s="20"/>
      <c r="G143" s="20"/>
      <c r="H143" s="20"/>
    </row>
    <row r="144" spans="5:8">
      <c r="E144" s="291"/>
      <c r="H144" s="291" t="s">
        <v>437</v>
      </c>
    </row>
    <row r="145" s="290" customFormat="1" spans="2:8">
      <c r="B145" s="338" t="s">
        <v>181</v>
      </c>
      <c r="C145" s="338" t="s">
        <v>379</v>
      </c>
      <c r="D145" s="338" t="s">
        <v>257</v>
      </c>
      <c r="E145" s="338"/>
      <c r="F145" s="338"/>
      <c r="G145" s="338"/>
      <c r="H145" s="338" t="s">
        <v>438</v>
      </c>
    </row>
    <row r="146" s="290" customFormat="1" ht="30" spans="2:8">
      <c r="B146" s="338"/>
      <c r="C146" s="338"/>
      <c r="D146" s="339" t="s">
        <v>439</v>
      </c>
      <c r="E146" s="339" t="s">
        <v>440</v>
      </c>
      <c r="F146" s="339" t="s">
        <v>441</v>
      </c>
      <c r="G146" s="339" t="s">
        <v>442</v>
      </c>
      <c r="H146" s="338"/>
    </row>
    <row r="147" s="290" customFormat="1" spans="2:8">
      <c r="B147" s="340">
        <v>1</v>
      </c>
      <c r="C147" s="340">
        <v>2</v>
      </c>
      <c r="D147" s="340">
        <v>3</v>
      </c>
      <c r="E147" s="340">
        <v>4</v>
      </c>
      <c r="F147" s="340">
        <v>5</v>
      </c>
      <c r="G147" s="340">
        <v>6</v>
      </c>
      <c r="H147" s="340">
        <v>7</v>
      </c>
    </row>
    <row r="148" ht="15.75" customHeight="1" spans="2:8">
      <c r="B148" s="341">
        <v>1</v>
      </c>
      <c r="C148" s="342" t="s">
        <v>310</v>
      </c>
      <c r="D148" s="310">
        <v>0</v>
      </c>
      <c r="E148" s="310">
        <v>6300000</v>
      </c>
      <c r="F148" s="310">
        <v>0</v>
      </c>
      <c r="G148" s="310">
        <v>0</v>
      </c>
      <c r="H148" s="343">
        <f>SUM(D148:G148)</f>
        <v>6300000</v>
      </c>
    </row>
    <row r="149" ht="15.75" customHeight="1" spans="2:8">
      <c r="B149" s="341">
        <f t="shared" ref="B149:B164" si="8">1+B148</f>
        <v>2</v>
      </c>
      <c r="C149" s="342" t="s">
        <v>311</v>
      </c>
      <c r="D149" s="310">
        <v>0</v>
      </c>
      <c r="E149" s="310">
        <v>4590000</v>
      </c>
      <c r="F149" s="310">
        <v>0</v>
      </c>
      <c r="G149" s="310">
        <v>0</v>
      </c>
      <c r="H149" s="343">
        <f t="shared" ref="H149:H165" si="9">SUM(D149:G149)</f>
        <v>4590000</v>
      </c>
    </row>
    <row r="150" ht="15.75" customHeight="1" spans="2:8">
      <c r="B150" s="341">
        <f t="shared" si="8"/>
        <v>3</v>
      </c>
      <c r="C150" s="342" t="s">
        <v>312</v>
      </c>
      <c r="D150" s="310">
        <v>0</v>
      </c>
      <c r="E150" s="310">
        <v>1260000</v>
      </c>
      <c r="F150" s="310">
        <v>0</v>
      </c>
      <c r="G150" s="310">
        <v>0</v>
      </c>
      <c r="H150" s="343">
        <f t="shared" si="9"/>
        <v>1260000</v>
      </c>
    </row>
    <row r="151" ht="15.75" customHeight="1" spans="2:8">
      <c r="B151" s="341">
        <f t="shared" si="8"/>
        <v>4</v>
      </c>
      <c r="C151" s="342" t="s">
        <v>313</v>
      </c>
      <c r="D151" s="310">
        <v>0</v>
      </c>
      <c r="E151" s="310">
        <v>2340000</v>
      </c>
      <c r="F151" s="310">
        <v>0</v>
      </c>
      <c r="G151" s="310">
        <v>0</v>
      </c>
      <c r="H151" s="343">
        <f t="shared" si="9"/>
        <v>2340000</v>
      </c>
    </row>
    <row r="152" ht="15.75" customHeight="1" spans="2:8">
      <c r="B152" s="341">
        <f t="shared" si="8"/>
        <v>5</v>
      </c>
      <c r="C152" s="342" t="s">
        <v>314</v>
      </c>
      <c r="D152" s="310">
        <v>0</v>
      </c>
      <c r="E152" s="310">
        <v>1380000</v>
      </c>
      <c r="F152" s="310">
        <v>0</v>
      </c>
      <c r="G152" s="310">
        <v>0</v>
      </c>
      <c r="H152" s="343">
        <f t="shared" si="9"/>
        <v>1380000</v>
      </c>
    </row>
    <row r="153" ht="15.75" customHeight="1" spans="2:8">
      <c r="B153" s="341">
        <f t="shared" si="8"/>
        <v>6</v>
      </c>
      <c r="C153" s="342" t="s">
        <v>315</v>
      </c>
      <c r="D153" s="310">
        <v>0</v>
      </c>
      <c r="E153" s="310">
        <v>1020000</v>
      </c>
      <c r="F153" s="310">
        <v>50000</v>
      </c>
      <c r="G153" s="310">
        <v>0</v>
      </c>
      <c r="H153" s="343">
        <f t="shared" si="9"/>
        <v>1070000</v>
      </c>
    </row>
    <row r="154" ht="15.75" customHeight="1" spans="2:8">
      <c r="B154" s="341">
        <f t="shared" si="8"/>
        <v>7</v>
      </c>
      <c r="C154" s="342" t="s">
        <v>316</v>
      </c>
      <c r="D154" s="310">
        <v>0</v>
      </c>
      <c r="E154" s="310">
        <v>1980000</v>
      </c>
      <c r="F154" s="310">
        <v>0</v>
      </c>
      <c r="G154" s="310">
        <v>0</v>
      </c>
      <c r="H154" s="343">
        <f t="shared" si="9"/>
        <v>1980000</v>
      </c>
    </row>
    <row r="155" ht="15.75" customHeight="1" spans="2:8">
      <c r="B155" s="341">
        <f t="shared" si="8"/>
        <v>8</v>
      </c>
      <c r="C155" s="342" t="s">
        <v>317</v>
      </c>
      <c r="D155" s="310">
        <v>0</v>
      </c>
      <c r="E155" s="310">
        <v>1950000</v>
      </c>
      <c r="F155" s="310">
        <v>0</v>
      </c>
      <c r="G155" s="310">
        <v>0</v>
      </c>
      <c r="H155" s="343">
        <f t="shared" si="9"/>
        <v>1950000</v>
      </c>
    </row>
    <row r="156" ht="15.75" customHeight="1" spans="2:8">
      <c r="B156" s="341">
        <f t="shared" si="8"/>
        <v>9</v>
      </c>
      <c r="C156" s="342" t="s">
        <v>318</v>
      </c>
      <c r="D156" s="310">
        <v>50000</v>
      </c>
      <c r="E156" s="310">
        <v>3270000</v>
      </c>
      <c r="F156" s="310">
        <v>0</v>
      </c>
      <c r="G156" s="310">
        <v>0</v>
      </c>
      <c r="H156" s="343">
        <f t="shared" si="9"/>
        <v>3320000</v>
      </c>
    </row>
    <row r="157" ht="15.75" customHeight="1" spans="2:8">
      <c r="B157" s="341">
        <f t="shared" si="8"/>
        <v>10</v>
      </c>
      <c r="C157" s="342" t="s">
        <v>319</v>
      </c>
      <c r="D157" s="310">
        <v>0</v>
      </c>
      <c r="E157" s="310">
        <v>1770000</v>
      </c>
      <c r="F157" s="310">
        <v>0</v>
      </c>
      <c r="G157" s="310">
        <v>0</v>
      </c>
      <c r="H157" s="343">
        <f t="shared" si="9"/>
        <v>1770000</v>
      </c>
    </row>
    <row r="158" ht="15.75" customHeight="1" spans="2:8">
      <c r="B158" s="341">
        <f t="shared" si="8"/>
        <v>11</v>
      </c>
      <c r="C158" s="342" t="s">
        <v>320</v>
      </c>
      <c r="D158" s="310">
        <v>50000</v>
      </c>
      <c r="E158" s="310">
        <v>3630000</v>
      </c>
      <c r="F158" s="310">
        <v>0</v>
      </c>
      <c r="G158" s="310">
        <v>0</v>
      </c>
      <c r="H158" s="343">
        <f t="shared" si="9"/>
        <v>3680000</v>
      </c>
    </row>
    <row r="159" ht="15.75" customHeight="1" spans="2:8">
      <c r="B159" s="341">
        <f t="shared" si="8"/>
        <v>12</v>
      </c>
      <c r="C159" s="342" t="s">
        <v>321</v>
      </c>
      <c r="D159" s="310">
        <v>0</v>
      </c>
      <c r="E159" s="310">
        <v>1050000</v>
      </c>
      <c r="F159" s="310">
        <v>0</v>
      </c>
      <c r="G159" s="310">
        <v>0</v>
      </c>
      <c r="H159" s="343">
        <f t="shared" si="9"/>
        <v>1050000</v>
      </c>
    </row>
    <row r="160" ht="15.75" customHeight="1" spans="2:8">
      <c r="B160" s="341">
        <f t="shared" si="8"/>
        <v>13</v>
      </c>
      <c r="C160" s="342" t="s">
        <v>322</v>
      </c>
      <c r="D160" s="310">
        <v>50000</v>
      </c>
      <c r="E160" s="310">
        <v>2190000</v>
      </c>
      <c r="F160" s="310">
        <v>50000</v>
      </c>
      <c r="G160" s="310">
        <v>0</v>
      </c>
      <c r="H160" s="343">
        <f t="shared" si="9"/>
        <v>2290000</v>
      </c>
    </row>
    <row r="161" ht="15.75" customHeight="1" spans="2:8">
      <c r="B161" s="341">
        <f t="shared" si="8"/>
        <v>14</v>
      </c>
      <c r="C161" s="344" t="s">
        <v>443</v>
      </c>
      <c r="D161" s="310">
        <v>50000</v>
      </c>
      <c r="E161" s="310">
        <v>1410000</v>
      </c>
      <c r="F161" s="310">
        <v>0</v>
      </c>
      <c r="G161" s="310">
        <v>0</v>
      </c>
      <c r="H161" s="343">
        <f t="shared" si="9"/>
        <v>1460000</v>
      </c>
    </row>
    <row r="162" ht="15.75" customHeight="1" spans="2:8">
      <c r="B162" s="341">
        <f t="shared" si="8"/>
        <v>15</v>
      </c>
      <c r="C162" s="342" t="s">
        <v>324</v>
      </c>
      <c r="D162" s="310">
        <v>0</v>
      </c>
      <c r="E162" s="310">
        <v>1230000</v>
      </c>
      <c r="F162" s="310">
        <v>0</v>
      </c>
      <c r="G162" s="310">
        <v>0</v>
      </c>
      <c r="H162" s="343">
        <f t="shared" si="9"/>
        <v>1230000</v>
      </c>
    </row>
    <row r="163" ht="15.75" customHeight="1" spans="2:8">
      <c r="B163" s="341">
        <f t="shared" si="8"/>
        <v>16</v>
      </c>
      <c r="C163" s="342" t="s">
        <v>325</v>
      </c>
      <c r="D163" s="310">
        <v>0</v>
      </c>
      <c r="E163" s="310">
        <v>900000</v>
      </c>
      <c r="F163" s="310">
        <v>0</v>
      </c>
      <c r="G163" s="310">
        <v>0</v>
      </c>
      <c r="H163" s="343">
        <f t="shared" si="9"/>
        <v>900000</v>
      </c>
    </row>
    <row r="164" ht="15.75" customHeight="1" spans="2:8">
      <c r="B164" s="341">
        <f t="shared" si="8"/>
        <v>17</v>
      </c>
      <c r="C164" s="342" t="s">
        <v>326</v>
      </c>
      <c r="D164" s="310">
        <v>50000</v>
      </c>
      <c r="E164" s="310">
        <v>3330000</v>
      </c>
      <c r="F164" s="310">
        <v>0</v>
      </c>
      <c r="G164" s="310">
        <v>200000</v>
      </c>
      <c r="H164" s="343">
        <f t="shared" si="9"/>
        <v>3580000</v>
      </c>
    </row>
    <row r="165" ht="15.75" customHeight="1" spans="2:8">
      <c r="B165" s="341">
        <v>18</v>
      </c>
      <c r="C165" s="345" t="s">
        <v>327</v>
      </c>
      <c r="D165" s="310">
        <v>0</v>
      </c>
      <c r="E165" s="310">
        <v>2430000</v>
      </c>
      <c r="F165" s="310">
        <v>0</v>
      </c>
      <c r="G165" s="310">
        <v>0</v>
      </c>
      <c r="H165" s="343">
        <f t="shared" si="9"/>
        <v>2430000</v>
      </c>
    </row>
    <row r="166" ht="17.25" customHeight="1" spans="2:8">
      <c r="B166" s="341" t="s">
        <v>57</v>
      </c>
      <c r="C166" s="341"/>
      <c r="D166" s="346">
        <f>SUM(D148:D165)</f>
        <v>250000</v>
      </c>
      <c r="E166" s="346">
        <f>SUM(E148:E165)</f>
        <v>42030000</v>
      </c>
      <c r="F166" s="346">
        <f>SUM(F148:F165)</f>
        <v>100000</v>
      </c>
      <c r="G166" s="346">
        <f>SUM(G148:G165)</f>
        <v>200000</v>
      </c>
      <c r="H166" s="346">
        <f>SUM(H148:H165)</f>
        <v>42580000</v>
      </c>
    </row>
    <row r="167" ht="16" customHeight="1" spans="2:5">
      <c r="B167" s="320"/>
      <c r="C167" s="320"/>
      <c r="D167" s="320"/>
      <c r="E167" s="320"/>
    </row>
    <row r="168" spans="3:7">
      <c r="C168" s="235" t="s">
        <v>58</v>
      </c>
      <c r="G168" s="18" t="s">
        <v>81</v>
      </c>
    </row>
    <row r="169" spans="3:7">
      <c r="C169" s="257" t="s">
        <v>60</v>
      </c>
      <c r="D169" s="257"/>
      <c r="E169" s="257"/>
      <c r="F169" s="257"/>
      <c r="G169" s="257" t="s">
        <v>61</v>
      </c>
    </row>
    <row r="170" spans="3:7">
      <c r="C170" s="257"/>
      <c r="D170" s="257"/>
      <c r="E170" s="257"/>
      <c r="F170" s="257"/>
      <c r="G170" s="257"/>
    </row>
    <row r="171" spans="3:7">
      <c r="C171" s="257"/>
      <c r="D171" s="257"/>
      <c r="E171" s="257"/>
      <c r="F171" s="257"/>
      <c r="G171" s="257"/>
    </row>
    <row r="172" spans="3:7">
      <c r="C172" s="257"/>
      <c r="D172" s="257"/>
      <c r="E172" s="257"/>
      <c r="F172" s="257"/>
      <c r="G172" s="257"/>
    </row>
    <row r="173" spans="3:7">
      <c r="C173" s="257" t="s">
        <v>62</v>
      </c>
      <c r="D173" s="257"/>
      <c r="E173" s="257"/>
      <c r="F173" s="257"/>
      <c r="G173" s="257" t="s">
        <v>63</v>
      </c>
    </row>
    <row r="174" spans="3:7">
      <c r="C174" s="257" t="s">
        <v>64</v>
      </c>
      <c r="D174" s="257"/>
      <c r="E174" s="257"/>
      <c r="F174" s="257"/>
      <c r="G174" s="257" t="s">
        <v>65</v>
      </c>
    </row>
    <row r="176" ht="15.75" spans="2:8">
      <c r="B176" s="20" t="s">
        <v>436</v>
      </c>
      <c r="C176" s="20"/>
      <c r="D176" s="20"/>
      <c r="E176" s="20"/>
      <c r="F176" s="20"/>
      <c r="G176" s="20"/>
      <c r="H176" s="20"/>
    </row>
    <row r="177" ht="15.75" spans="2:8">
      <c r="B177" s="20" t="s">
        <v>357</v>
      </c>
      <c r="C177" s="20"/>
      <c r="D177" s="20"/>
      <c r="E177" s="20"/>
      <c r="F177" s="20"/>
      <c r="G177" s="20"/>
      <c r="H177" s="20"/>
    </row>
    <row r="178" ht="15.75" spans="2:8">
      <c r="B178" s="20" t="str">
        <f>RK7a!A179</f>
        <v>BULAN JUNI TAHUN 2023</v>
      </c>
      <c r="C178" s="20"/>
      <c r="D178" s="20"/>
      <c r="E178" s="20"/>
      <c r="F178" s="20"/>
      <c r="G178" s="20"/>
      <c r="H178" s="20"/>
    </row>
    <row r="179" spans="5:8">
      <c r="E179" s="291"/>
      <c r="H179" s="291" t="s">
        <v>437</v>
      </c>
    </row>
    <row r="180" s="290" customFormat="1" spans="2:8">
      <c r="B180" s="338" t="s">
        <v>181</v>
      </c>
      <c r="C180" s="338" t="s">
        <v>379</v>
      </c>
      <c r="D180" s="338" t="s">
        <v>257</v>
      </c>
      <c r="E180" s="338"/>
      <c r="F180" s="338"/>
      <c r="G180" s="338"/>
      <c r="H180" s="338" t="s">
        <v>438</v>
      </c>
    </row>
    <row r="181" s="290" customFormat="1" ht="30" spans="2:8">
      <c r="B181" s="338"/>
      <c r="C181" s="338"/>
      <c r="D181" s="339" t="s">
        <v>439</v>
      </c>
      <c r="E181" s="339" t="s">
        <v>440</v>
      </c>
      <c r="F181" s="339" t="s">
        <v>441</v>
      </c>
      <c r="G181" s="339" t="s">
        <v>442</v>
      </c>
      <c r="H181" s="338"/>
    </row>
    <row r="182" s="290" customFormat="1" spans="2:8">
      <c r="B182" s="340">
        <v>1</v>
      </c>
      <c r="C182" s="340">
        <v>2</v>
      </c>
      <c r="D182" s="340">
        <v>3</v>
      </c>
      <c r="E182" s="340">
        <v>4</v>
      </c>
      <c r="F182" s="340">
        <v>5</v>
      </c>
      <c r="G182" s="340">
        <v>6</v>
      </c>
      <c r="H182" s="340">
        <v>7</v>
      </c>
    </row>
    <row r="183" ht="15.75" customHeight="1" spans="2:8">
      <c r="B183" s="341">
        <v>1</v>
      </c>
      <c r="C183" s="342" t="s">
        <v>310</v>
      </c>
      <c r="D183" s="347">
        <v>100000</v>
      </c>
      <c r="E183" s="347">
        <v>5430000</v>
      </c>
      <c r="F183" s="347">
        <v>150000</v>
      </c>
      <c r="G183" s="347">
        <v>0</v>
      </c>
      <c r="H183" s="343">
        <f>SUM(D183:G183)</f>
        <v>5680000</v>
      </c>
    </row>
    <row r="184" ht="15.75" customHeight="1" spans="2:8">
      <c r="B184" s="341">
        <f t="shared" ref="B184:B199" si="10">1+B183</f>
        <v>2</v>
      </c>
      <c r="C184" s="342" t="s">
        <v>311</v>
      </c>
      <c r="D184" s="347">
        <v>0</v>
      </c>
      <c r="E184" s="347">
        <v>3120000</v>
      </c>
      <c r="F184" s="347">
        <v>0</v>
      </c>
      <c r="G184" s="347">
        <v>0</v>
      </c>
      <c r="H184" s="343">
        <f t="shared" ref="H184:H200" si="11">SUM(D184:G184)</f>
        <v>3120000</v>
      </c>
    </row>
    <row r="185" ht="15.75" customHeight="1" spans="2:8">
      <c r="B185" s="341">
        <f t="shared" si="10"/>
        <v>3</v>
      </c>
      <c r="C185" s="342" t="s">
        <v>312</v>
      </c>
      <c r="D185" s="347">
        <v>0</v>
      </c>
      <c r="E185" s="347">
        <v>930000</v>
      </c>
      <c r="F185" s="347">
        <v>50000</v>
      </c>
      <c r="G185" s="347">
        <v>0</v>
      </c>
      <c r="H185" s="343">
        <f t="shared" si="11"/>
        <v>980000</v>
      </c>
    </row>
    <row r="186" ht="15.75" customHeight="1" spans="2:8">
      <c r="B186" s="341">
        <f t="shared" si="10"/>
        <v>4</v>
      </c>
      <c r="C186" s="342" t="s">
        <v>313</v>
      </c>
      <c r="D186" s="347">
        <v>0</v>
      </c>
      <c r="E186" s="347">
        <v>2220000</v>
      </c>
      <c r="F186" s="347">
        <v>0</v>
      </c>
      <c r="G186" s="347">
        <v>0</v>
      </c>
      <c r="H186" s="343">
        <f t="shared" si="11"/>
        <v>2220000</v>
      </c>
    </row>
    <row r="187" ht="15.75" customHeight="1" spans="2:8">
      <c r="B187" s="341">
        <f t="shared" si="10"/>
        <v>5</v>
      </c>
      <c r="C187" s="342" t="s">
        <v>314</v>
      </c>
      <c r="D187" s="347">
        <v>0</v>
      </c>
      <c r="E187" s="347">
        <v>960000</v>
      </c>
      <c r="F187" s="347">
        <v>0</v>
      </c>
      <c r="G187" s="347">
        <v>0</v>
      </c>
      <c r="H187" s="343">
        <f t="shared" si="11"/>
        <v>960000</v>
      </c>
    </row>
    <row r="188" ht="15.75" customHeight="1" spans="2:8">
      <c r="B188" s="341">
        <f t="shared" si="10"/>
        <v>6</v>
      </c>
      <c r="C188" s="342" t="s">
        <v>315</v>
      </c>
      <c r="D188" s="347">
        <v>0</v>
      </c>
      <c r="E188" s="347">
        <v>900000</v>
      </c>
      <c r="F188" s="347">
        <v>0</v>
      </c>
      <c r="G188" s="347">
        <v>0</v>
      </c>
      <c r="H188" s="343">
        <f t="shared" si="11"/>
        <v>900000</v>
      </c>
    </row>
    <row r="189" ht="15.75" customHeight="1" spans="2:8">
      <c r="B189" s="341">
        <f t="shared" si="10"/>
        <v>7</v>
      </c>
      <c r="C189" s="342" t="s">
        <v>316</v>
      </c>
      <c r="D189" s="347">
        <v>0</v>
      </c>
      <c r="E189" s="347">
        <v>1650000</v>
      </c>
      <c r="F189" s="347">
        <v>0</v>
      </c>
      <c r="G189" s="347">
        <v>0</v>
      </c>
      <c r="H189" s="343">
        <f t="shared" si="11"/>
        <v>1650000</v>
      </c>
    </row>
    <row r="190" ht="15.75" customHeight="1" spans="2:8">
      <c r="B190" s="341">
        <f t="shared" si="10"/>
        <v>8</v>
      </c>
      <c r="C190" s="342" t="s">
        <v>317</v>
      </c>
      <c r="D190" s="347">
        <v>0</v>
      </c>
      <c r="E190" s="347">
        <v>1110000</v>
      </c>
      <c r="F190" s="347">
        <v>0</v>
      </c>
      <c r="G190" s="347">
        <v>0</v>
      </c>
      <c r="H190" s="343">
        <f t="shared" si="11"/>
        <v>1110000</v>
      </c>
    </row>
    <row r="191" ht="15.75" customHeight="1" spans="2:8">
      <c r="B191" s="341">
        <f t="shared" si="10"/>
        <v>9</v>
      </c>
      <c r="C191" s="342" t="s">
        <v>318</v>
      </c>
      <c r="D191" s="347">
        <v>0</v>
      </c>
      <c r="E191" s="347">
        <v>2220000</v>
      </c>
      <c r="F191" s="347">
        <v>0</v>
      </c>
      <c r="G191" s="347">
        <v>0</v>
      </c>
      <c r="H191" s="343">
        <f t="shared" si="11"/>
        <v>2220000</v>
      </c>
    </row>
    <row r="192" ht="15.75" customHeight="1" spans="2:8">
      <c r="B192" s="341">
        <f t="shared" si="10"/>
        <v>10</v>
      </c>
      <c r="C192" s="342" t="s">
        <v>319</v>
      </c>
      <c r="D192" s="347">
        <v>50000</v>
      </c>
      <c r="E192" s="347">
        <v>1530000</v>
      </c>
      <c r="F192" s="347">
        <v>0</v>
      </c>
      <c r="G192" s="347">
        <v>0</v>
      </c>
      <c r="H192" s="343">
        <f t="shared" si="11"/>
        <v>1580000</v>
      </c>
    </row>
    <row r="193" ht="15.75" customHeight="1" spans="2:8">
      <c r="B193" s="341">
        <f t="shared" si="10"/>
        <v>11</v>
      </c>
      <c r="C193" s="342" t="s">
        <v>320</v>
      </c>
      <c r="D193" s="347">
        <v>0</v>
      </c>
      <c r="E193" s="347">
        <v>1980000</v>
      </c>
      <c r="F193" s="347">
        <v>50000</v>
      </c>
      <c r="G193" s="347">
        <v>0</v>
      </c>
      <c r="H193" s="343">
        <f t="shared" si="11"/>
        <v>2030000</v>
      </c>
    </row>
    <row r="194" ht="15.75" customHeight="1" spans="2:8">
      <c r="B194" s="341">
        <f t="shared" si="10"/>
        <v>12</v>
      </c>
      <c r="C194" s="342" t="s">
        <v>321</v>
      </c>
      <c r="D194" s="347">
        <v>0</v>
      </c>
      <c r="E194" s="347">
        <v>420000</v>
      </c>
      <c r="F194" s="347">
        <v>0</v>
      </c>
      <c r="G194" s="347">
        <v>0</v>
      </c>
      <c r="H194" s="343">
        <f t="shared" si="11"/>
        <v>420000</v>
      </c>
    </row>
    <row r="195" ht="15.75" customHeight="1" spans="2:8">
      <c r="B195" s="341">
        <f t="shared" si="10"/>
        <v>13</v>
      </c>
      <c r="C195" s="342" t="s">
        <v>322</v>
      </c>
      <c r="D195" s="347">
        <v>50000</v>
      </c>
      <c r="E195" s="347">
        <v>2160000</v>
      </c>
      <c r="F195" s="347">
        <v>0</v>
      </c>
      <c r="G195" s="347">
        <v>0</v>
      </c>
      <c r="H195" s="343">
        <f t="shared" si="11"/>
        <v>2210000</v>
      </c>
    </row>
    <row r="196" ht="15.75" customHeight="1" spans="2:8">
      <c r="B196" s="341">
        <f t="shared" si="10"/>
        <v>14</v>
      </c>
      <c r="C196" s="344" t="s">
        <v>443</v>
      </c>
      <c r="D196" s="347">
        <v>0</v>
      </c>
      <c r="E196" s="347">
        <v>1230000</v>
      </c>
      <c r="F196" s="347">
        <v>0</v>
      </c>
      <c r="G196" s="347">
        <v>0</v>
      </c>
      <c r="H196" s="343">
        <f t="shared" si="11"/>
        <v>1230000</v>
      </c>
    </row>
    <row r="197" ht="15.75" customHeight="1" spans="2:8">
      <c r="B197" s="341">
        <f t="shared" si="10"/>
        <v>15</v>
      </c>
      <c r="C197" s="342" t="s">
        <v>324</v>
      </c>
      <c r="D197" s="347">
        <v>0</v>
      </c>
      <c r="E197" s="347">
        <v>840000</v>
      </c>
      <c r="F197" s="347">
        <v>0</v>
      </c>
      <c r="G197" s="347">
        <v>0</v>
      </c>
      <c r="H197" s="343">
        <f t="shared" si="11"/>
        <v>840000</v>
      </c>
    </row>
    <row r="198" ht="15.75" customHeight="1" spans="2:8">
      <c r="B198" s="341">
        <f t="shared" si="10"/>
        <v>16</v>
      </c>
      <c r="C198" s="342" t="s">
        <v>325</v>
      </c>
      <c r="D198" s="347">
        <v>0</v>
      </c>
      <c r="E198" s="347">
        <v>600000</v>
      </c>
      <c r="F198" s="347">
        <v>0</v>
      </c>
      <c r="G198" s="347">
        <v>0</v>
      </c>
      <c r="H198" s="343">
        <f t="shared" si="11"/>
        <v>600000</v>
      </c>
    </row>
    <row r="199" ht="15.75" customHeight="1" spans="2:8">
      <c r="B199" s="341">
        <f t="shared" si="10"/>
        <v>17</v>
      </c>
      <c r="C199" s="342" t="s">
        <v>326</v>
      </c>
      <c r="D199" s="347">
        <v>0</v>
      </c>
      <c r="E199" s="347">
        <v>1620000</v>
      </c>
      <c r="F199" s="347">
        <v>0</v>
      </c>
      <c r="G199" s="347">
        <v>0</v>
      </c>
      <c r="H199" s="343">
        <f t="shared" si="11"/>
        <v>1620000</v>
      </c>
    </row>
    <row r="200" ht="15.75" customHeight="1" spans="2:8">
      <c r="B200" s="341">
        <v>18</v>
      </c>
      <c r="C200" s="345" t="s">
        <v>327</v>
      </c>
      <c r="D200" s="347">
        <v>0</v>
      </c>
      <c r="E200" s="347">
        <v>1350000</v>
      </c>
      <c r="F200" s="347">
        <v>0</v>
      </c>
      <c r="G200" s="347">
        <v>0</v>
      </c>
      <c r="H200" s="343">
        <f t="shared" si="11"/>
        <v>1350000</v>
      </c>
    </row>
    <row r="201" ht="17.25" customHeight="1" spans="2:8">
      <c r="B201" s="341" t="s">
        <v>57</v>
      </c>
      <c r="C201" s="341"/>
      <c r="D201" s="346">
        <f>SUM(D183:D200)</f>
        <v>200000</v>
      </c>
      <c r="E201" s="346">
        <f>SUM(E183:E200)</f>
        <v>30270000</v>
      </c>
      <c r="F201" s="346">
        <f>SUM(F183:F200)</f>
        <v>250000</v>
      </c>
      <c r="G201" s="346">
        <f>SUM(G183:G200)</f>
        <v>0</v>
      </c>
      <c r="H201" s="346">
        <f>SUM(H183:H200)</f>
        <v>30720000</v>
      </c>
    </row>
    <row r="202" ht="17" customHeight="1" spans="2:5">
      <c r="B202" s="320"/>
      <c r="C202" s="320"/>
      <c r="D202" s="320"/>
      <c r="E202" s="320"/>
    </row>
    <row r="203" spans="3:7">
      <c r="C203" s="235" t="str">
        <f>RK10!B204</f>
        <v>Mengetahui :</v>
      </c>
      <c r="G203" s="18" t="s">
        <v>83</v>
      </c>
    </row>
    <row r="204" spans="3:7">
      <c r="C204" s="257" t="str">
        <f>RK10!B205</f>
        <v>Ketua Pengadilan Tinggi Agama Padang,</v>
      </c>
      <c r="D204" s="257"/>
      <c r="E204" s="257"/>
      <c r="F204" s="257"/>
      <c r="G204" s="257" t="s">
        <v>61</v>
      </c>
    </row>
    <row r="205" spans="3:7">
      <c r="C205" s="257"/>
      <c r="D205" s="257"/>
      <c r="E205" s="257"/>
      <c r="F205" s="257"/>
      <c r="G205" s="257"/>
    </row>
    <row r="206" spans="3:7">
      <c r="C206" s="257"/>
      <c r="D206" s="257"/>
      <c r="E206" s="257"/>
      <c r="F206" s="257"/>
      <c r="G206" s="257"/>
    </row>
    <row r="207" spans="3:7">
      <c r="C207" s="257"/>
      <c r="D207" s="257"/>
      <c r="E207" s="257"/>
      <c r="F207" s="257"/>
      <c r="G207" s="257"/>
    </row>
    <row r="208" spans="3:7">
      <c r="C208" s="257" t="str">
        <f>RK10!B209</f>
        <v>Dr. Drs. H. PELMIZAR, M.H.I.</v>
      </c>
      <c r="D208" s="257"/>
      <c r="E208" s="257"/>
      <c r="F208" s="257"/>
      <c r="G208" s="257" t="s">
        <v>63</v>
      </c>
    </row>
    <row r="209" spans="3:7">
      <c r="C209" s="257" t="str">
        <f>RK10!B210</f>
        <v>NIP. 19561112 198103 1 009</v>
      </c>
      <c r="D209" s="257"/>
      <c r="E209" s="257"/>
      <c r="F209" s="257"/>
      <c r="G209" s="257" t="s">
        <v>65</v>
      </c>
    </row>
    <row r="211" ht="15.75" spans="2:8">
      <c r="B211" s="20" t="s">
        <v>436</v>
      </c>
      <c r="C211" s="20"/>
      <c r="D211" s="20"/>
      <c r="E211" s="20"/>
      <c r="F211" s="20"/>
      <c r="G211" s="20"/>
      <c r="H211" s="20"/>
    </row>
    <row r="212" ht="15.75" spans="2:8">
      <c r="B212" s="20" t="s">
        <v>357</v>
      </c>
      <c r="C212" s="20"/>
      <c r="D212" s="20"/>
      <c r="E212" s="20"/>
      <c r="F212" s="20"/>
      <c r="G212" s="20"/>
      <c r="H212" s="20"/>
    </row>
    <row r="213" ht="15.75" spans="2:8">
      <c r="B213" s="20" t="str">
        <f>RK7a!A213</f>
        <v>BULAN JULI TAHUN 2023</v>
      </c>
      <c r="C213" s="20"/>
      <c r="D213" s="20"/>
      <c r="E213" s="20"/>
      <c r="F213" s="20"/>
      <c r="G213" s="20"/>
      <c r="H213" s="20"/>
    </row>
    <row r="214" spans="5:8">
      <c r="E214" s="291"/>
      <c r="H214" s="291" t="s">
        <v>437</v>
      </c>
    </row>
    <row r="215" s="290" customFormat="1" spans="2:8">
      <c r="B215" s="338" t="s">
        <v>181</v>
      </c>
      <c r="C215" s="338" t="s">
        <v>379</v>
      </c>
      <c r="D215" s="338" t="s">
        <v>257</v>
      </c>
      <c r="E215" s="338"/>
      <c r="F215" s="338"/>
      <c r="G215" s="338"/>
      <c r="H215" s="338" t="s">
        <v>438</v>
      </c>
    </row>
    <row r="216" s="290" customFormat="1" ht="30" spans="2:8">
      <c r="B216" s="338"/>
      <c r="C216" s="338"/>
      <c r="D216" s="339" t="s">
        <v>439</v>
      </c>
      <c r="E216" s="339" t="s">
        <v>440</v>
      </c>
      <c r="F216" s="339" t="s">
        <v>441</v>
      </c>
      <c r="G216" s="339" t="s">
        <v>442</v>
      </c>
      <c r="H216" s="338"/>
    </row>
    <row r="217" s="290" customFormat="1" spans="2:8">
      <c r="B217" s="340">
        <v>1</v>
      </c>
      <c r="C217" s="340">
        <v>2</v>
      </c>
      <c r="D217" s="340">
        <v>3</v>
      </c>
      <c r="E217" s="340">
        <v>4</v>
      </c>
      <c r="F217" s="340">
        <v>5</v>
      </c>
      <c r="G217" s="340">
        <v>6</v>
      </c>
      <c r="H217" s="340">
        <v>7</v>
      </c>
    </row>
    <row r="218" ht="15.75" customHeight="1" spans="2:8">
      <c r="B218" s="341">
        <v>1</v>
      </c>
      <c r="C218" s="342" t="s">
        <v>310</v>
      </c>
      <c r="D218" s="346">
        <v>0</v>
      </c>
      <c r="E218" s="346">
        <v>4530000</v>
      </c>
      <c r="F218" s="346">
        <v>0</v>
      </c>
      <c r="G218" s="346">
        <v>0</v>
      </c>
      <c r="H218" s="343">
        <f>SUM(D218:G218)</f>
        <v>4530000</v>
      </c>
    </row>
    <row r="219" ht="15.75" customHeight="1" spans="2:8">
      <c r="B219" s="341">
        <f t="shared" ref="B219:B234" si="12">1+B218</f>
        <v>2</v>
      </c>
      <c r="C219" s="342" t="s">
        <v>311</v>
      </c>
      <c r="D219" s="346">
        <v>0</v>
      </c>
      <c r="E219" s="346">
        <v>3750000</v>
      </c>
      <c r="F219" s="346">
        <v>0</v>
      </c>
      <c r="G219" s="346">
        <v>0</v>
      </c>
      <c r="H219" s="343">
        <f t="shared" ref="H219:H235" si="13">SUM(D219:G219)</f>
        <v>3750000</v>
      </c>
    </row>
    <row r="220" ht="15.75" customHeight="1" spans="2:8">
      <c r="B220" s="341">
        <f t="shared" si="12"/>
        <v>3</v>
      </c>
      <c r="C220" s="342" t="s">
        <v>312</v>
      </c>
      <c r="D220" s="346">
        <v>50000</v>
      </c>
      <c r="E220" s="346">
        <v>1050000</v>
      </c>
      <c r="F220" s="346">
        <v>0</v>
      </c>
      <c r="G220" s="346">
        <v>0</v>
      </c>
      <c r="H220" s="343">
        <f t="shared" si="13"/>
        <v>1100000</v>
      </c>
    </row>
    <row r="221" ht="15.75" customHeight="1" spans="2:8">
      <c r="B221" s="341">
        <f t="shared" si="12"/>
        <v>4</v>
      </c>
      <c r="C221" s="342" t="s">
        <v>313</v>
      </c>
      <c r="D221" s="346">
        <v>50000</v>
      </c>
      <c r="E221" s="346">
        <v>1980000</v>
      </c>
      <c r="F221" s="346">
        <v>0</v>
      </c>
      <c r="G221" s="346">
        <v>0</v>
      </c>
      <c r="H221" s="343">
        <f t="shared" si="13"/>
        <v>2030000</v>
      </c>
    </row>
    <row r="222" ht="15.75" customHeight="1" spans="2:8">
      <c r="B222" s="341">
        <f t="shared" si="12"/>
        <v>5</v>
      </c>
      <c r="C222" s="342" t="s">
        <v>314</v>
      </c>
      <c r="D222" s="346">
        <v>0</v>
      </c>
      <c r="E222" s="346">
        <v>1020000</v>
      </c>
      <c r="F222" s="346">
        <v>0</v>
      </c>
      <c r="G222" s="346">
        <v>0</v>
      </c>
      <c r="H222" s="343">
        <f t="shared" si="13"/>
        <v>1020000</v>
      </c>
    </row>
    <row r="223" ht="15.75" customHeight="1" spans="2:8">
      <c r="B223" s="341">
        <f t="shared" si="12"/>
        <v>6</v>
      </c>
      <c r="C223" s="342" t="s">
        <v>315</v>
      </c>
      <c r="D223" s="346">
        <v>0</v>
      </c>
      <c r="E223" s="346">
        <v>930000</v>
      </c>
      <c r="F223" s="346">
        <v>0</v>
      </c>
      <c r="G223" s="346">
        <v>0</v>
      </c>
      <c r="H223" s="343">
        <f t="shared" si="13"/>
        <v>930000</v>
      </c>
    </row>
    <row r="224" ht="15.75" customHeight="1" spans="2:8">
      <c r="B224" s="341">
        <f t="shared" si="12"/>
        <v>7</v>
      </c>
      <c r="C224" s="342" t="s">
        <v>316</v>
      </c>
      <c r="D224" s="346">
        <v>0</v>
      </c>
      <c r="E224" s="346">
        <v>960000</v>
      </c>
      <c r="F224" s="346">
        <v>0</v>
      </c>
      <c r="G224" s="346">
        <v>0</v>
      </c>
      <c r="H224" s="343">
        <f t="shared" si="13"/>
        <v>960000</v>
      </c>
    </row>
    <row r="225" ht="15.75" customHeight="1" spans="2:8">
      <c r="B225" s="341">
        <f t="shared" si="12"/>
        <v>8</v>
      </c>
      <c r="C225" s="342" t="s">
        <v>317</v>
      </c>
      <c r="D225" s="346">
        <v>0</v>
      </c>
      <c r="E225" s="346">
        <v>1650000</v>
      </c>
      <c r="F225" s="346">
        <v>0</v>
      </c>
      <c r="G225" s="346">
        <v>0</v>
      </c>
      <c r="H225" s="343">
        <f t="shared" si="13"/>
        <v>1650000</v>
      </c>
    </row>
    <row r="226" ht="15.75" customHeight="1" spans="2:8">
      <c r="B226" s="341">
        <f t="shared" si="12"/>
        <v>9</v>
      </c>
      <c r="C226" s="342" t="s">
        <v>318</v>
      </c>
      <c r="D226" s="346">
        <v>50000</v>
      </c>
      <c r="E226" s="346">
        <v>2730000</v>
      </c>
      <c r="F226" s="346">
        <v>0</v>
      </c>
      <c r="G226" s="346">
        <v>0</v>
      </c>
      <c r="H226" s="343">
        <f t="shared" si="13"/>
        <v>2780000</v>
      </c>
    </row>
    <row r="227" ht="15.75" customHeight="1" spans="2:8">
      <c r="B227" s="341">
        <f t="shared" si="12"/>
        <v>10</v>
      </c>
      <c r="C227" s="342" t="s">
        <v>319</v>
      </c>
      <c r="D227" s="346">
        <v>0</v>
      </c>
      <c r="E227" s="346">
        <v>1740000</v>
      </c>
      <c r="F227" s="346">
        <v>0</v>
      </c>
      <c r="G227" s="346">
        <v>0</v>
      </c>
      <c r="H227" s="343">
        <f t="shared" si="13"/>
        <v>1740000</v>
      </c>
    </row>
    <row r="228" ht="15.75" customHeight="1" spans="2:8">
      <c r="B228" s="341">
        <f t="shared" si="12"/>
        <v>11</v>
      </c>
      <c r="C228" s="342" t="s">
        <v>320</v>
      </c>
      <c r="D228" s="346">
        <v>0</v>
      </c>
      <c r="E228" s="346">
        <v>2280000</v>
      </c>
      <c r="F228" s="346">
        <v>0</v>
      </c>
      <c r="G228" s="346">
        <v>0</v>
      </c>
      <c r="H228" s="343">
        <f t="shared" si="13"/>
        <v>2280000</v>
      </c>
    </row>
    <row r="229" ht="15.75" customHeight="1" spans="2:8">
      <c r="B229" s="341">
        <f t="shared" si="12"/>
        <v>12</v>
      </c>
      <c r="C229" s="342" t="s">
        <v>321</v>
      </c>
      <c r="D229" s="346">
        <v>0</v>
      </c>
      <c r="E229" s="346">
        <v>270000</v>
      </c>
      <c r="F229" s="346">
        <v>0</v>
      </c>
      <c r="G229" s="346">
        <v>0</v>
      </c>
      <c r="H229" s="343">
        <f t="shared" si="13"/>
        <v>270000</v>
      </c>
    </row>
    <row r="230" ht="15.75" customHeight="1" spans="2:8">
      <c r="B230" s="341">
        <f t="shared" si="12"/>
        <v>13</v>
      </c>
      <c r="C230" s="342" t="s">
        <v>322</v>
      </c>
      <c r="D230" s="346">
        <v>0</v>
      </c>
      <c r="E230" s="346">
        <v>2070000</v>
      </c>
      <c r="F230" s="346">
        <v>0</v>
      </c>
      <c r="G230" s="346">
        <v>0</v>
      </c>
      <c r="H230" s="343">
        <f t="shared" si="13"/>
        <v>2070000</v>
      </c>
    </row>
    <row r="231" ht="15.75" customHeight="1" spans="2:8">
      <c r="B231" s="341">
        <f t="shared" si="12"/>
        <v>14</v>
      </c>
      <c r="C231" s="344" t="s">
        <v>443</v>
      </c>
      <c r="D231" s="346">
        <v>50000</v>
      </c>
      <c r="E231" s="346">
        <v>1380000</v>
      </c>
      <c r="F231" s="346">
        <v>0</v>
      </c>
      <c r="G231" s="346">
        <v>0</v>
      </c>
      <c r="H231" s="343">
        <f t="shared" si="13"/>
        <v>1430000</v>
      </c>
    </row>
    <row r="232" ht="15.75" customHeight="1" spans="2:8">
      <c r="B232" s="341">
        <f t="shared" si="12"/>
        <v>15</v>
      </c>
      <c r="C232" s="342" t="s">
        <v>324</v>
      </c>
      <c r="D232" s="346">
        <v>0</v>
      </c>
      <c r="E232" s="346">
        <v>1020000</v>
      </c>
      <c r="F232" s="346">
        <v>0</v>
      </c>
      <c r="G232" s="346">
        <v>0</v>
      </c>
      <c r="H232" s="343">
        <f t="shared" si="13"/>
        <v>1020000</v>
      </c>
    </row>
    <row r="233" ht="15.75" customHeight="1" spans="2:8">
      <c r="B233" s="341">
        <f t="shared" si="12"/>
        <v>16</v>
      </c>
      <c r="C233" s="342" t="s">
        <v>325</v>
      </c>
      <c r="D233" s="346">
        <v>0</v>
      </c>
      <c r="E233" s="346">
        <v>600000</v>
      </c>
      <c r="F233" s="346">
        <v>0</v>
      </c>
      <c r="G233" s="346">
        <v>0</v>
      </c>
      <c r="H233" s="343">
        <f t="shared" si="13"/>
        <v>600000</v>
      </c>
    </row>
    <row r="234" ht="15.75" customHeight="1" spans="2:8">
      <c r="B234" s="341">
        <f t="shared" si="12"/>
        <v>17</v>
      </c>
      <c r="C234" s="342" t="s">
        <v>326</v>
      </c>
      <c r="D234" s="346">
        <v>50000</v>
      </c>
      <c r="E234" s="346">
        <v>2100000</v>
      </c>
      <c r="F234" s="346">
        <v>0</v>
      </c>
      <c r="G234" s="346">
        <v>0</v>
      </c>
      <c r="H234" s="343">
        <f t="shared" si="13"/>
        <v>2150000</v>
      </c>
    </row>
    <row r="235" ht="15.75" customHeight="1" spans="2:8">
      <c r="B235" s="341">
        <v>18</v>
      </c>
      <c r="C235" s="345" t="s">
        <v>327</v>
      </c>
      <c r="D235" s="346">
        <v>0</v>
      </c>
      <c r="E235" s="346">
        <v>1170000</v>
      </c>
      <c r="F235" s="346">
        <v>0</v>
      </c>
      <c r="G235" s="346">
        <v>0</v>
      </c>
      <c r="H235" s="343">
        <f t="shared" si="13"/>
        <v>1170000</v>
      </c>
    </row>
    <row r="236" ht="17.25" customHeight="1" spans="2:8">
      <c r="B236" s="341" t="s">
        <v>57</v>
      </c>
      <c r="C236" s="341"/>
      <c r="D236" s="346">
        <f>SUM(D218:D235)</f>
        <v>250000</v>
      </c>
      <c r="E236" s="346">
        <f>SUM(E218:E235)</f>
        <v>31230000</v>
      </c>
      <c r="F236" s="346">
        <f>SUM(F218:F235)</f>
        <v>0</v>
      </c>
      <c r="G236" s="346">
        <f>SUM(G218:G235)</f>
        <v>0</v>
      </c>
      <c r="H236" s="346">
        <f>SUM(H218:H235)</f>
        <v>31480000</v>
      </c>
    </row>
    <row r="237" ht="16.5" customHeight="1" spans="2:5">
      <c r="B237" s="320"/>
      <c r="C237" s="320"/>
      <c r="D237" s="320"/>
      <c r="E237" s="320"/>
    </row>
    <row r="238" spans="3:7">
      <c r="C238" s="235" t="str">
        <f>RK10!B238</f>
        <v>Mengetahui :</v>
      </c>
      <c r="G238" s="18" t="s">
        <v>85</v>
      </c>
    </row>
    <row r="239" spans="3:7">
      <c r="C239" s="257" t="str">
        <f>RK10!B239</f>
        <v>Ketua Pengadilan Tinggi Agama Padang,</v>
      </c>
      <c r="D239" s="257"/>
      <c r="E239" s="257"/>
      <c r="F239" s="257"/>
      <c r="G239" s="257" t="s">
        <v>61</v>
      </c>
    </row>
    <row r="240" spans="3:7">
      <c r="C240" s="257"/>
      <c r="D240" s="257"/>
      <c r="E240" s="257"/>
      <c r="F240" s="257"/>
      <c r="G240" s="257"/>
    </row>
    <row r="241" spans="3:7">
      <c r="C241" s="257"/>
      <c r="D241" s="257"/>
      <c r="E241" s="257"/>
      <c r="F241" s="257"/>
      <c r="G241" s="257"/>
    </row>
    <row r="242" spans="3:7">
      <c r="C242" s="257"/>
      <c r="D242" s="257"/>
      <c r="E242" s="257"/>
      <c r="F242" s="257"/>
      <c r="G242" s="257"/>
    </row>
    <row r="243" spans="3:7">
      <c r="C243" s="257" t="str">
        <f>RK10!B243</f>
        <v>Dr. Drs. H. PELMIZAR, M.H.I.</v>
      </c>
      <c r="D243" s="257"/>
      <c r="E243" s="257"/>
      <c r="F243" s="257"/>
      <c r="G243" s="257" t="s">
        <v>63</v>
      </c>
    </row>
    <row r="244" spans="3:7">
      <c r="C244" s="257" t="str">
        <f>RK10!B244</f>
        <v>NIP. 19561112 198103 1 009</v>
      </c>
      <c r="D244" s="257"/>
      <c r="E244" s="257"/>
      <c r="F244" s="257"/>
      <c r="G244" s="257" t="s">
        <v>65</v>
      </c>
    </row>
    <row r="247" ht="15.75" spans="2:8">
      <c r="B247" s="20" t="s">
        <v>436</v>
      </c>
      <c r="C247" s="20"/>
      <c r="D247" s="20"/>
      <c r="E247" s="20"/>
      <c r="F247" s="20"/>
      <c r="G247" s="20"/>
      <c r="H247" s="20"/>
    </row>
    <row r="248" ht="15.75" spans="2:8">
      <c r="B248" s="20" t="s">
        <v>357</v>
      </c>
      <c r="C248" s="20"/>
      <c r="D248" s="20"/>
      <c r="E248" s="20"/>
      <c r="F248" s="20"/>
      <c r="G248" s="20"/>
      <c r="H248" s="20"/>
    </row>
    <row r="249" ht="15.75" spans="2:8">
      <c r="B249" s="20" t="s">
        <v>86</v>
      </c>
      <c r="C249" s="20"/>
      <c r="D249" s="20"/>
      <c r="E249" s="20"/>
      <c r="F249" s="20"/>
      <c r="G249" s="20"/>
      <c r="H249" s="20"/>
    </row>
    <row r="250" spans="5:8">
      <c r="E250" s="291"/>
      <c r="H250" s="291" t="s">
        <v>437</v>
      </c>
    </row>
    <row r="251" s="290" customFormat="1" spans="2:8">
      <c r="B251" s="338" t="s">
        <v>181</v>
      </c>
      <c r="C251" s="338" t="s">
        <v>379</v>
      </c>
      <c r="D251" s="338" t="s">
        <v>257</v>
      </c>
      <c r="E251" s="338"/>
      <c r="F251" s="338"/>
      <c r="G251" s="338"/>
      <c r="H251" s="338" t="s">
        <v>438</v>
      </c>
    </row>
    <row r="252" s="290" customFormat="1" ht="30" spans="2:8">
      <c r="B252" s="338"/>
      <c r="C252" s="338"/>
      <c r="D252" s="339" t="s">
        <v>439</v>
      </c>
      <c r="E252" s="339" t="s">
        <v>440</v>
      </c>
      <c r="F252" s="339" t="s">
        <v>441</v>
      </c>
      <c r="G252" s="339" t="s">
        <v>442</v>
      </c>
      <c r="H252" s="338"/>
    </row>
    <row r="253" s="290" customFormat="1" spans="2:8">
      <c r="B253" s="340">
        <v>1</v>
      </c>
      <c r="C253" s="340">
        <v>2</v>
      </c>
      <c r="D253" s="340">
        <v>3</v>
      </c>
      <c r="E253" s="340">
        <v>4</v>
      </c>
      <c r="F253" s="340">
        <v>5</v>
      </c>
      <c r="G253" s="340">
        <v>6</v>
      </c>
      <c r="H253" s="340">
        <v>7</v>
      </c>
    </row>
    <row r="254" ht="15.75" customHeight="1" spans="2:8">
      <c r="B254" s="341">
        <v>1</v>
      </c>
      <c r="C254" s="342" t="s">
        <v>310</v>
      </c>
      <c r="D254" s="347">
        <v>250000</v>
      </c>
      <c r="E254" s="347">
        <v>4740000</v>
      </c>
      <c r="F254" s="347">
        <v>50000</v>
      </c>
      <c r="G254" s="347">
        <v>0</v>
      </c>
      <c r="H254" s="343">
        <f>SUM(D254:G254)</f>
        <v>5040000</v>
      </c>
    </row>
    <row r="255" ht="15.75" customHeight="1" spans="2:8">
      <c r="B255" s="341">
        <f t="shared" ref="B255:B270" si="14">1+B254</f>
        <v>2</v>
      </c>
      <c r="C255" s="342" t="s">
        <v>311</v>
      </c>
      <c r="D255" s="347">
        <v>0</v>
      </c>
      <c r="E255" s="347">
        <v>3270000</v>
      </c>
      <c r="F255" s="347">
        <v>0</v>
      </c>
      <c r="G255" s="347">
        <v>0</v>
      </c>
      <c r="H255" s="343">
        <f t="shared" ref="H255:H271" si="15">SUM(D255:G255)</f>
        <v>3270000</v>
      </c>
    </row>
    <row r="256" ht="15.75" customHeight="1" spans="2:8">
      <c r="B256" s="341">
        <f t="shared" si="14"/>
        <v>3</v>
      </c>
      <c r="C256" s="342" t="s">
        <v>312</v>
      </c>
      <c r="D256" s="347">
        <v>0</v>
      </c>
      <c r="E256" s="347">
        <v>720000</v>
      </c>
      <c r="F256" s="347">
        <v>0</v>
      </c>
      <c r="G256" s="347">
        <v>0</v>
      </c>
      <c r="H256" s="343">
        <f t="shared" si="15"/>
        <v>720000</v>
      </c>
    </row>
    <row r="257" ht="15.75" customHeight="1" spans="2:8">
      <c r="B257" s="341">
        <f t="shared" si="14"/>
        <v>4</v>
      </c>
      <c r="C257" s="342" t="s">
        <v>313</v>
      </c>
      <c r="D257" s="347">
        <v>0</v>
      </c>
      <c r="E257" s="347">
        <v>1350000</v>
      </c>
      <c r="F257" s="347">
        <v>0</v>
      </c>
      <c r="G257" s="347">
        <v>0</v>
      </c>
      <c r="H257" s="343">
        <f t="shared" si="15"/>
        <v>1350000</v>
      </c>
    </row>
    <row r="258" ht="15.75" customHeight="1" spans="2:8">
      <c r="B258" s="341">
        <f t="shared" si="14"/>
        <v>5</v>
      </c>
      <c r="C258" s="342" t="s">
        <v>314</v>
      </c>
      <c r="D258" s="347">
        <v>0</v>
      </c>
      <c r="E258" s="347">
        <v>1020000</v>
      </c>
      <c r="F258" s="347">
        <v>0</v>
      </c>
      <c r="G258" s="347">
        <v>0</v>
      </c>
      <c r="H258" s="343">
        <f t="shared" si="15"/>
        <v>1020000</v>
      </c>
    </row>
    <row r="259" ht="15.75" customHeight="1" spans="2:8">
      <c r="B259" s="341">
        <f t="shared" si="14"/>
        <v>6</v>
      </c>
      <c r="C259" s="342" t="s">
        <v>315</v>
      </c>
      <c r="D259" s="347">
        <v>0</v>
      </c>
      <c r="E259" s="347">
        <v>900000</v>
      </c>
      <c r="F259" s="347">
        <v>0</v>
      </c>
      <c r="G259" s="347">
        <v>0</v>
      </c>
      <c r="H259" s="343">
        <f t="shared" si="15"/>
        <v>900000</v>
      </c>
    </row>
    <row r="260" ht="15.75" customHeight="1" spans="2:8">
      <c r="B260" s="341">
        <f t="shared" si="14"/>
        <v>7</v>
      </c>
      <c r="C260" s="342" t="s">
        <v>316</v>
      </c>
      <c r="D260" s="347">
        <v>0</v>
      </c>
      <c r="E260" s="347">
        <v>540000</v>
      </c>
      <c r="F260" s="347">
        <v>0</v>
      </c>
      <c r="G260" s="347">
        <v>0</v>
      </c>
      <c r="H260" s="343">
        <f t="shared" si="15"/>
        <v>540000</v>
      </c>
    </row>
    <row r="261" ht="15.75" customHeight="1" spans="2:8">
      <c r="B261" s="341">
        <f t="shared" si="14"/>
        <v>8</v>
      </c>
      <c r="C261" s="342" t="s">
        <v>317</v>
      </c>
      <c r="D261" s="347">
        <v>0</v>
      </c>
      <c r="E261" s="347">
        <v>990000</v>
      </c>
      <c r="F261" s="347">
        <v>0</v>
      </c>
      <c r="G261" s="347">
        <v>0</v>
      </c>
      <c r="H261" s="343">
        <f t="shared" si="15"/>
        <v>990000</v>
      </c>
    </row>
    <row r="262" ht="15.75" customHeight="1" spans="2:8">
      <c r="B262" s="341">
        <f t="shared" si="14"/>
        <v>9</v>
      </c>
      <c r="C262" s="342" t="s">
        <v>318</v>
      </c>
      <c r="D262" s="347">
        <v>0</v>
      </c>
      <c r="E262" s="347">
        <v>2820000</v>
      </c>
      <c r="F262" s="347">
        <v>0</v>
      </c>
      <c r="G262" s="347">
        <v>0</v>
      </c>
      <c r="H262" s="343">
        <f t="shared" si="15"/>
        <v>2820000</v>
      </c>
    </row>
    <row r="263" ht="15.75" customHeight="1" spans="2:8">
      <c r="B263" s="341">
        <f t="shared" si="14"/>
        <v>10</v>
      </c>
      <c r="C263" s="342" t="s">
        <v>319</v>
      </c>
      <c r="D263" s="347">
        <v>0</v>
      </c>
      <c r="E263" s="347">
        <v>1200000</v>
      </c>
      <c r="F263" s="347">
        <v>0</v>
      </c>
      <c r="G263" s="347">
        <v>0</v>
      </c>
      <c r="H263" s="343">
        <f t="shared" si="15"/>
        <v>1200000</v>
      </c>
    </row>
    <row r="264" ht="15.75" customHeight="1" spans="2:8">
      <c r="B264" s="341">
        <f t="shared" si="14"/>
        <v>11</v>
      </c>
      <c r="C264" s="342" t="s">
        <v>320</v>
      </c>
      <c r="D264" s="347">
        <v>0</v>
      </c>
      <c r="E264" s="347">
        <v>2580000</v>
      </c>
      <c r="F264" s="347">
        <v>0</v>
      </c>
      <c r="G264" s="347">
        <v>0</v>
      </c>
      <c r="H264" s="343">
        <f t="shared" si="15"/>
        <v>2580000</v>
      </c>
    </row>
    <row r="265" ht="15.75" customHeight="1" spans="2:8">
      <c r="B265" s="341">
        <f t="shared" si="14"/>
        <v>12</v>
      </c>
      <c r="C265" s="342" t="s">
        <v>321</v>
      </c>
      <c r="D265" s="347">
        <v>0</v>
      </c>
      <c r="E265" s="347">
        <v>630000</v>
      </c>
      <c r="F265" s="347">
        <v>0</v>
      </c>
      <c r="G265" s="347">
        <v>0</v>
      </c>
      <c r="H265" s="343">
        <f t="shared" si="15"/>
        <v>630000</v>
      </c>
    </row>
    <row r="266" ht="15.75" customHeight="1" spans="2:8">
      <c r="B266" s="341">
        <f t="shared" si="14"/>
        <v>13</v>
      </c>
      <c r="C266" s="342" t="s">
        <v>322</v>
      </c>
      <c r="D266" s="347">
        <v>0</v>
      </c>
      <c r="E266" s="347">
        <v>2070000</v>
      </c>
      <c r="F266" s="347">
        <v>0</v>
      </c>
      <c r="G266" s="347">
        <v>0</v>
      </c>
      <c r="H266" s="343">
        <f t="shared" si="15"/>
        <v>2070000</v>
      </c>
    </row>
    <row r="267" ht="15.75" customHeight="1" spans="2:8">
      <c r="B267" s="341">
        <f t="shared" si="14"/>
        <v>14</v>
      </c>
      <c r="C267" s="344" t="s">
        <v>443</v>
      </c>
      <c r="D267" s="347">
        <v>0</v>
      </c>
      <c r="E267" s="347">
        <v>1080000</v>
      </c>
      <c r="F267" s="347">
        <v>0</v>
      </c>
      <c r="G267" s="347">
        <v>0</v>
      </c>
      <c r="H267" s="343">
        <f t="shared" si="15"/>
        <v>1080000</v>
      </c>
    </row>
    <row r="268" ht="15.75" customHeight="1" spans="2:8">
      <c r="B268" s="341">
        <f t="shared" si="14"/>
        <v>15</v>
      </c>
      <c r="C268" s="342" t="s">
        <v>324</v>
      </c>
      <c r="D268" s="347">
        <v>50000</v>
      </c>
      <c r="E268" s="347">
        <v>940000</v>
      </c>
      <c r="F268" s="347">
        <v>0</v>
      </c>
      <c r="G268" s="347">
        <v>0</v>
      </c>
      <c r="H268" s="343">
        <f t="shared" si="15"/>
        <v>990000</v>
      </c>
    </row>
    <row r="269" ht="15.75" customHeight="1" spans="2:8">
      <c r="B269" s="341">
        <f t="shared" si="14"/>
        <v>16</v>
      </c>
      <c r="C269" s="342" t="s">
        <v>325</v>
      </c>
      <c r="D269" s="347">
        <v>50000</v>
      </c>
      <c r="E269" s="347">
        <v>1020000</v>
      </c>
      <c r="F269" s="347">
        <v>0</v>
      </c>
      <c r="G269" s="347">
        <v>0</v>
      </c>
      <c r="H269" s="343">
        <f t="shared" si="15"/>
        <v>1070000</v>
      </c>
    </row>
    <row r="270" ht="15.75" customHeight="1" spans="2:8">
      <c r="B270" s="341">
        <f t="shared" si="14"/>
        <v>17</v>
      </c>
      <c r="C270" s="342" t="s">
        <v>326</v>
      </c>
      <c r="D270" s="347">
        <v>50000</v>
      </c>
      <c r="E270" s="347">
        <v>2340000</v>
      </c>
      <c r="F270" s="347">
        <v>50000</v>
      </c>
      <c r="G270" s="347">
        <v>200000</v>
      </c>
      <c r="H270" s="343">
        <f t="shared" si="15"/>
        <v>2640000</v>
      </c>
    </row>
    <row r="271" ht="15.75" customHeight="1" spans="2:8">
      <c r="B271" s="341">
        <v>18</v>
      </c>
      <c r="C271" s="345" t="s">
        <v>327</v>
      </c>
      <c r="D271" s="347">
        <v>1050000</v>
      </c>
      <c r="E271" s="347">
        <v>0</v>
      </c>
      <c r="F271" s="347">
        <v>0</v>
      </c>
      <c r="G271" s="347">
        <v>0</v>
      </c>
      <c r="H271" s="343">
        <f t="shared" si="15"/>
        <v>1050000</v>
      </c>
    </row>
    <row r="272" ht="17.25" customHeight="1" spans="2:8">
      <c r="B272" s="341" t="s">
        <v>57</v>
      </c>
      <c r="C272" s="341"/>
      <c r="D272" s="346">
        <f>SUM(D254:D271)</f>
        <v>1450000</v>
      </c>
      <c r="E272" s="346">
        <f>SUM(E254:E271)</f>
        <v>28210000</v>
      </c>
      <c r="F272" s="346">
        <f>SUM(F254:F271)</f>
        <v>100000</v>
      </c>
      <c r="G272" s="346">
        <f>SUM(G254:G271)</f>
        <v>200000</v>
      </c>
      <c r="H272" s="346">
        <f>SUM(H254:H271)</f>
        <v>29960000</v>
      </c>
    </row>
    <row r="273" spans="2:5">
      <c r="B273" s="320"/>
      <c r="C273" s="320"/>
      <c r="D273" s="320"/>
      <c r="E273" s="320"/>
    </row>
    <row r="274" spans="3:7">
      <c r="C274" s="235" t="s">
        <v>58</v>
      </c>
      <c r="G274" s="18" t="s">
        <v>87</v>
      </c>
    </row>
    <row r="275" spans="3:7">
      <c r="C275" s="257" t="s">
        <v>60</v>
      </c>
      <c r="D275" s="257"/>
      <c r="E275" s="257"/>
      <c r="F275" s="257"/>
      <c r="G275" s="257" t="s">
        <v>61</v>
      </c>
    </row>
    <row r="276" spans="3:7">
      <c r="C276" s="257"/>
      <c r="D276" s="257"/>
      <c r="E276" s="257"/>
      <c r="F276" s="257"/>
      <c r="G276" s="257"/>
    </row>
    <row r="277" spans="3:7">
      <c r="C277" s="257"/>
      <c r="D277" s="257"/>
      <c r="E277" s="257"/>
      <c r="F277" s="257"/>
      <c r="G277" s="257"/>
    </row>
    <row r="278" spans="3:7">
      <c r="C278" s="257"/>
      <c r="D278" s="257"/>
      <c r="E278" s="257"/>
      <c r="F278" s="257"/>
      <c r="G278" s="257"/>
    </row>
    <row r="279" spans="3:7">
      <c r="C279" s="257" t="s">
        <v>88</v>
      </c>
      <c r="D279" s="257"/>
      <c r="E279" s="257"/>
      <c r="F279" s="257"/>
      <c r="G279" s="257" t="s">
        <v>63</v>
      </c>
    </row>
    <row r="280" spans="3:7">
      <c r="C280" s="257" t="s">
        <v>64</v>
      </c>
      <c r="D280" s="257"/>
      <c r="E280" s="257"/>
      <c r="F280" s="257"/>
      <c r="G280" s="257" t="s">
        <v>65</v>
      </c>
    </row>
    <row r="283" ht="15.75" spans="2:8">
      <c r="B283" s="20" t="s">
        <v>436</v>
      </c>
      <c r="C283" s="20"/>
      <c r="D283" s="20"/>
      <c r="E283" s="20"/>
      <c r="F283" s="20"/>
      <c r="G283" s="20"/>
      <c r="H283" s="20"/>
    </row>
    <row r="284" ht="15.75" spans="2:8">
      <c r="B284" s="20" t="s">
        <v>357</v>
      </c>
      <c r="C284" s="20"/>
      <c r="D284" s="20"/>
      <c r="E284" s="20"/>
      <c r="F284" s="20"/>
      <c r="G284" s="20"/>
      <c r="H284" s="20"/>
    </row>
    <row r="285" ht="15.75" spans="2:8">
      <c r="B285" s="20" t="s">
        <v>444</v>
      </c>
      <c r="C285" s="20"/>
      <c r="D285" s="20"/>
      <c r="E285" s="20"/>
      <c r="F285" s="20"/>
      <c r="G285" s="20"/>
      <c r="H285" s="348"/>
    </row>
    <row r="286" ht="16.5" spans="2:8">
      <c r="B286" s="20"/>
      <c r="C286" s="20"/>
      <c r="D286" s="20"/>
      <c r="E286" s="20"/>
      <c r="F286" s="20"/>
      <c r="G286" s="20"/>
      <c r="H286" s="348" t="s">
        <v>445</v>
      </c>
    </row>
    <row r="287" ht="15.75" hidden="1" customHeight="1" spans="5:8">
      <c r="E287" s="291"/>
      <c r="H287" s="291" t="s">
        <v>437</v>
      </c>
    </row>
    <row r="288" s="290" customFormat="1" ht="15.75" spans="2:8">
      <c r="B288" s="292" t="s">
        <v>181</v>
      </c>
      <c r="C288" s="293" t="s">
        <v>379</v>
      </c>
      <c r="D288" s="294" t="s">
        <v>257</v>
      </c>
      <c r="E288" s="295"/>
      <c r="F288" s="295"/>
      <c r="G288" s="295"/>
      <c r="H288" s="296" t="s">
        <v>438</v>
      </c>
    </row>
    <row r="289" s="290" customFormat="1" ht="30" spans="2:8">
      <c r="B289" s="297"/>
      <c r="C289" s="298"/>
      <c r="D289" s="299" t="s">
        <v>439</v>
      </c>
      <c r="E289" s="300" t="s">
        <v>440</v>
      </c>
      <c r="F289" s="300" t="s">
        <v>441</v>
      </c>
      <c r="G289" s="301" t="s">
        <v>442</v>
      </c>
      <c r="H289" s="302"/>
    </row>
    <row r="290" s="290" customFormat="1" ht="15.75" spans="2:8">
      <c r="B290" s="303">
        <v>1</v>
      </c>
      <c r="C290" s="304">
        <v>2</v>
      </c>
      <c r="D290" s="304">
        <v>3</v>
      </c>
      <c r="E290" s="305">
        <v>4</v>
      </c>
      <c r="F290" s="305">
        <v>5</v>
      </c>
      <c r="G290" s="306">
        <v>6</v>
      </c>
      <c r="H290" s="307">
        <v>7</v>
      </c>
    </row>
    <row r="291" ht="15.75" customHeight="1" spans="2:8">
      <c r="B291" s="308">
        <v>1</v>
      </c>
      <c r="C291" s="309" t="s">
        <v>310</v>
      </c>
      <c r="D291" s="321">
        <v>100000</v>
      </c>
      <c r="E291" s="322">
        <v>4530000</v>
      </c>
      <c r="F291" s="322">
        <v>0</v>
      </c>
      <c r="G291" s="323">
        <v>0</v>
      </c>
      <c r="H291" s="311">
        <f>SUM(D291:G291)</f>
        <v>4630000</v>
      </c>
    </row>
    <row r="292" ht="15.75" customHeight="1" spans="2:8">
      <c r="B292" s="308">
        <f t="shared" ref="B292:B308" si="16">1+B291</f>
        <v>2</v>
      </c>
      <c r="C292" s="309" t="s">
        <v>311</v>
      </c>
      <c r="D292" s="324">
        <v>0</v>
      </c>
      <c r="E292" s="325">
        <v>3240000</v>
      </c>
      <c r="F292" s="325">
        <v>0</v>
      </c>
      <c r="G292" s="326">
        <v>0</v>
      </c>
      <c r="H292" s="311">
        <f t="shared" ref="H292:H308" si="17">SUM(D292:G292)</f>
        <v>3240000</v>
      </c>
    </row>
    <row r="293" ht="15.75" customHeight="1" spans="2:8">
      <c r="B293" s="308">
        <f t="shared" si="16"/>
        <v>3</v>
      </c>
      <c r="C293" s="309" t="s">
        <v>312</v>
      </c>
      <c r="D293" s="324">
        <v>0</v>
      </c>
      <c r="E293" s="325">
        <v>1110000</v>
      </c>
      <c r="F293" s="325">
        <v>0</v>
      </c>
      <c r="G293" s="326">
        <v>0</v>
      </c>
      <c r="H293" s="311">
        <f t="shared" si="17"/>
        <v>1110000</v>
      </c>
    </row>
    <row r="294" ht="15.75" customHeight="1" spans="2:8">
      <c r="B294" s="308">
        <f t="shared" si="16"/>
        <v>4</v>
      </c>
      <c r="C294" s="309" t="s">
        <v>313</v>
      </c>
      <c r="D294" s="324">
        <v>0</v>
      </c>
      <c r="E294" s="325">
        <v>1260000</v>
      </c>
      <c r="F294" s="325">
        <v>0</v>
      </c>
      <c r="G294" s="326">
        <v>0</v>
      </c>
      <c r="H294" s="311">
        <f t="shared" si="17"/>
        <v>1260000</v>
      </c>
    </row>
    <row r="295" ht="15.75" customHeight="1" spans="2:8">
      <c r="B295" s="308">
        <f t="shared" si="16"/>
        <v>5</v>
      </c>
      <c r="C295" s="309" t="s">
        <v>314</v>
      </c>
      <c r="D295" s="324">
        <v>0</v>
      </c>
      <c r="E295" s="325">
        <v>960000</v>
      </c>
      <c r="F295" s="325">
        <v>0</v>
      </c>
      <c r="G295" s="326">
        <v>0</v>
      </c>
      <c r="H295" s="311">
        <f t="shared" si="17"/>
        <v>960000</v>
      </c>
    </row>
    <row r="296" ht="15.75" customHeight="1" spans="2:8">
      <c r="B296" s="308">
        <f t="shared" si="16"/>
        <v>6</v>
      </c>
      <c r="C296" s="309" t="s">
        <v>315</v>
      </c>
      <c r="D296" s="324">
        <v>0</v>
      </c>
      <c r="E296" s="325">
        <v>780000</v>
      </c>
      <c r="F296" s="325">
        <v>0</v>
      </c>
      <c r="G296" s="326">
        <v>0</v>
      </c>
      <c r="H296" s="311">
        <f t="shared" si="17"/>
        <v>780000</v>
      </c>
    </row>
    <row r="297" ht="15.75" customHeight="1" spans="2:8">
      <c r="B297" s="308">
        <f t="shared" si="16"/>
        <v>7</v>
      </c>
      <c r="C297" s="309" t="s">
        <v>316</v>
      </c>
      <c r="D297" s="324">
        <v>0</v>
      </c>
      <c r="E297" s="325">
        <v>780000</v>
      </c>
      <c r="F297" s="325">
        <v>0</v>
      </c>
      <c r="G297" s="326">
        <v>0</v>
      </c>
      <c r="H297" s="311">
        <f t="shared" si="17"/>
        <v>780000</v>
      </c>
    </row>
    <row r="298" ht="15.75" customHeight="1" spans="2:8">
      <c r="B298" s="308">
        <f t="shared" si="16"/>
        <v>8</v>
      </c>
      <c r="C298" s="309" t="s">
        <v>317</v>
      </c>
      <c r="D298" s="324">
        <v>0</v>
      </c>
      <c r="E298" s="325">
        <v>1170000</v>
      </c>
      <c r="F298" s="325">
        <v>0</v>
      </c>
      <c r="G298" s="326">
        <v>0</v>
      </c>
      <c r="H298" s="311">
        <f t="shared" si="17"/>
        <v>1170000</v>
      </c>
    </row>
    <row r="299" ht="15.75" customHeight="1" spans="2:8">
      <c r="B299" s="308">
        <f t="shared" si="16"/>
        <v>9</v>
      </c>
      <c r="C299" s="309" t="s">
        <v>318</v>
      </c>
      <c r="D299" s="324">
        <v>0</v>
      </c>
      <c r="E299" s="325">
        <v>2430000</v>
      </c>
      <c r="F299" s="325">
        <v>0</v>
      </c>
      <c r="G299" s="326">
        <v>0</v>
      </c>
      <c r="H299" s="311">
        <f t="shared" si="17"/>
        <v>2430000</v>
      </c>
    </row>
    <row r="300" ht="15.75" customHeight="1" spans="2:8">
      <c r="B300" s="308">
        <f t="shared" si="16"/>
        <v>10</v>
      </c>
      <c r="C300" s="309" t="s">
        <v>319</v>
      </c>
      <c r="D300" s="324">
        <v>50000</v>
      </c>
      <c r="E300" s="325">
        <v>1110000</v>
      </c>
      <c r="F300" s="325">
        <v>50000</v>
      </c>
      <c r="G300" s="326">
        <v>0</v>
      </c>
      <c r="H300" s="311">
        <f t="shared" si="17"/>
        <v>1210000</v>
      </c>
    </row>
    <row r="301" ht="15.75" customHeight="1" spans="2:8">
      <c r="B301" s="308">
        <f t="shared" si="16"/>
        <v>11</v>
      </c>
      <c r="C301" s="309" t="s">
        <v>320</v>
      </c>
      <c r="D301" s="324">
        <v>0</v>
      </c>
      <c r="E301" s="325">
        <v>2280000</v>
      </c>
      <c r="F301" s="325">
        <v>0</v>
      </c>
      <c r="G301" s="326">
        <v>0</v>
      </c>
      <c r="H301" s="311">
        <f t="shared" si="17"/>
        <v>2280000</v>
      </c>
    </row>
    <row r="302" ht="15.75" customHeight="1" spans="2:8">
      <c r="B302" s="308">
        <f t="shared" si="16"/>
        <v>12</v>
      </c>
      <c r="C302" s="309" t="s">
        <v>321</v>
      </c>
      <c r="D302" s="324">
        <v>0</v>
      </c>
      <c r="E302" s="325">
        <v>360000</v>
      </c>
      <c r="F302" s="325">
        <v>0</v>
      </c>
      <c r="G302" s="326">
        <v>0</v>
      </c>
      <c r="H302" s="311">
        <f t="shared" si="17"/>
        <v>360000</v>
      </c>
    </row>
    <row r="303" ht="15.75" customHeight="1" spans="2:8">
      <c r="B303" s="308">
        <f t="shared" si="16"/>
        <v>13</v>
      </c>
      <c r="C303" s="309" t="s">
        <v>322</v>
      </c>
      <c r="D303" s="324">
        <v>0</v>
      </c>
      <c r="E303" s="325">
        <v>2130000</v>
      </c>
      <c r="F303" s="325">
        <v>100000</v>
      </c>
      <c r="G303" s="326">
        <v>0</v>
      </c>
      <c r="H303" s="311">
        <f t="shared" si="17"/>
        <v>2230000</v>
      </c>
    </row>
    <row r="304" ht="15.75" customHeight="1" spans="2:8">
      <c r="B304" s="308">
        <f t="shared" si="16"/>
        <v>14</v>
      </c>
      <c r="C304" s="312" t="s">
        <v>443</v>
      </c>
      <c r="D304" s="324">
        <v>0</v>
      </c>
      <c r="E304" s="325">
        <v>1320000</v>
      </c>
      <c r="F304" s="325">
        <v>0</v>
      </c>
      <c r="G304" s="326">
        <v>0</v>
      </c>
      <c r="H304" s="311">
        <f t="shared" si="17"/>
        <v>1320000</v>
      </c>
    </row>
    <row r="305" ht="15.75" customHeight="1" spans="2:8">
      <c r="B305" s="308">
        <f t="shared" si="16"/>
        <v>15</v>
      </c>
      <c r="C305" s="309" t="s">
        <v>324</v>
      </c>
      <c r="D305" s="324">
        <v>50000</v>
      </c>
      <c r="E305" s="325">
        <v>870000</v>
      </c>
      <c r="F305" s="325">
        <v>0</v>
      </c>
      <c r="G305" s="326">
        <v>0</v>
      </c>
      <c r="H305" s="311">
        <f t="shared" si="17"/>
        <v>920000</v>
      </c>
    </row>
    <row r="306" ht="15.75" customHeight="1" spans="2:8">
      <c r="B306" s="308">
        <f t="shared" si="16"/>
        <v>16</v>
      </c>
      <c r="C306" s="309" t="s">
        <v>325</v>
      </c>
      <c r="D306" s="324">
        <v>0</v>
      </c>
      <c r="E306" s="325">
        <v>630000</v>
      </c>
      <c r="F306" s="325">
        <v>0</v>
      </c>
      <c r="G306" s="326">
        <v>0</v>
      </c>
      <c r="H306" s="311">
        <f t="shared" si="17"/>
        <v>630000</v>
      </c>
    </row>
    <row r="307" ht="15.75" customHeight="1" spans="2:8">
      <c r="B307" s="313">
        <f t="shared" si="16"/>
        <v>17</v>
      </c>
      <c r="C307" s="314" t="s">
        <v>326</v>
      </c>
      <c r="D307" s="329">
        <v>100000</v>
      </c>
      <c r="E307" s="330">
        <v>1680000</v>
      </c>
      <c r="F307" s="330">
        <v>50000</v>
      </c>
      <c r="G307" s="331">
        <v>200000</v>
      </c>
      <c r="H307" s="333">
        <f t="shared" si="17"/>
        <v>2030000</v>
      </c>
    </row>
    <row r="308" ht="15.75" customHeight="1" spans="2:8">
      <c r="B308" s="315">
        <f t="shared" si="16"/>
        <v>18</v>
      </c>
      <c r="C308" s="316" t="s">
        <v>327</v>
      </c>
      <c r="D308" s="329">
        <v>1380000</v>
      </c>
      <c r="E308" s="330">
        <v>0</v>
      </c>
      <c r="F308" s="330">
        <v>0</v>
      </c>
      <c r="G308" s="331">
        <v>0</v>
      </c>
      <c r="H308" s="333">
        <f t="shared" si="17"/>
        <v>1380000</v>
      </c>
    </row>
    <row r="309" ht="17.25" customHeight="1" spans="2:8">
      <c r="B309" s="317" t="s">
        <v>57</v>
      </c>
      <c r="C309" s="318"/>
      <c r="D309" s="319">
        <f>SUM(D291:D308)</f>
        <v>1680000</v>
      </c>
      <c r="E309" s="319">
        <f>SUM(E291:E308)</f>
        <v>26640000</v>
      </c>
      <c r="F309" s="319">
        <f>SUM(F291:F308)</f>
        <v>200000</v>
      </c>
      <c r="G309" s="319">
        <f>SUM(G291:G308)</f>
        <v>200000</v>
      </c>
      <c r="H309" s="319">
        <f>SUM(H291:H308)</f>
        <v>28720000</v>
      </c>
    </row>
    <row r="310" ht="3" customHeight="1" spans="2:5">
      <c r="B310" s="320"/>
      <c r="C310" s="320"/>
      <c r="D310" s="320"/>
      <c r="E310" s="320"/>
    </row>
    <row r="311" ht="5.25" customHeight="1"/>
    <row r="312" spans="3:7">
      <c r="C312" s="18" t="s">
        <v>58</v>
      </c>
      <c r="D312" s="257"/>
      <c r="E312" s="257"/>
      <c r="F312" s="257"/>
      <c r="G312" s="18" t="s">
        <v>91</v>
      </c>
    </row>
    <row r="313" spans="3:7">
      <c r="C313" s="257" t="s">
        <v>68</v>
      </c>
      <c r="D313" s="257"/>
      <c r="E313" s="257"/>
      <c r="F313" s="257"/>
      <c r="G313" s="257" t="s">
        <v>61</v>
      </c>
    </row>
    <row r="314" spans="3:7">
      <c r="C314" s="18"/>
      <c r="D314" s="257"/>
      <c r="E314" s="257"/>
      <c r="F314" s="257"/>
      <c r="G314" s="257"/>
    </row>
    <row r="315" spans="3:7">
      <c r="C315" s="257"/>
      <c r="D315" s="257"/>
      <c r="E315" s="257"/>
      <c r="F315" s="257"/>
      <c r="G315" s="257"/>
    </row>
    <row r="316" spans="3:7">
      <c r="C316" s="257"/>
      <c r="D316" s="257"/>
      <c r="E316" s="257"/>
      <c r="F316" s="257"/>
      <c r="G316" s="257"/>
    </row>
    <row r="317" spans="3:7">
      <c r="C317" s="257" t="s">
        <v>92</v>
      </c>
      <c r="D317" s="257"/>
      <c r="E317" s="257"/>
      <c r="F317" s="257"/>
      <c r="G317" s="257" t="s">
        <v>63</v>
      </c>
    </row>
    <row r="318" spans="3:7">
      <c r="C318" s="257" t="s">
        <v>93</v>
      </c>
      <c r="G318" s="257" t="s">
        <v>65</v>
      </c>
    </row>
    <row r="320" spans="3:7">
      <c r="C320" s="257"/>
      <c r="D320" s="257"/>
      <c r="E320" s="257"/>
      <c r="F320" s="257"/>
      <c r="G320" s="257"/>
    </row>
    <row r="321" ht="15.75" spans="2:8">
      <c r="B321" s="349" t="s">
        <v>436</v>
      </c>
      <c r="C321" s="349"/>
      <c r="D321" s="349"/>
      <c r="E321" s="349"/>
      <c r="F321" s="349"/>
      <c r="G321" s="349"/>
      <c r="H321" s="349"/>
    </row>
    <row r="322" ht="15.75" spans="2:8">
      <c r="B322" s="349" t="s">
        <v>357</v>
      </c>
      <c r="C322" s="349"/>
      <c r="D322" s="349"/>
      <c r="E322" s="349"/>
      <c r="F322" s="349"/>
      <c r="G322" s="349"/>
      <c r="H322" s="349"/>
    </row>
    <row r="323" ht="15.75" spans="2:8">
      <c r="B323" s="349" t="s">
        <v>94</v>
      </c>
      <c r="C323" s="349"/>
      <c r="D323" s="349"/>
      <c r="E323" s="349"/>
      <c r="F323" s="349"/>
      <c r="G323" s="349"/>
      <c r="H323" s="349"/>
    </row>
    <row r="324" ht="15.75" spans="5:8">
      <c r="E324" s="291"/>
      <c r="H324" s="291" t="s">
        <v>437</v>
      </c>
    </row>
    <row r="325" ht="15.75" spans="1:8">
      <c r="A325" s="290"/>
      <c r="B325" s="292" t="s">
        <v>181</v>
      </c>
      <c r="C325" s="293" t="s">
        <v>379</v>
      </c>
      <c r="D325" s="294" t="s">
        <v>257</v>
      </c>
      <c r="E325" s="295"/>
      <c r="F325" s="295"/>
      <c r="G325" s="295"/>
      <c r="H325" s="296" t="s">
        <v>438</v>
      </c>
    </row>
    <row r="326" ht="30" spans="1:8">
      <c r="A326" s="290"/>
      <c r="B326" s="297"/>
      <c r="C326" s="298"/>
      <c r="D326" s="299" t="s">
        <v>439</v>
      </c>
      <c r="E326" s="300" t="s">
        <v>440</v>
      </c>
      <c r="F326" s="300" t="s">
        <v>441</v>
      </c>
      <c r="G326" s="301" t="s">
        <v>442</v>
      </c>
      <c r="H326" s="302"/>
    </row>
    <row r="327" ht="15.75" spans="1:8">
      <c r="A327" s="290"/>
      <c r="B327" s="303">
        <v>1</v>
      </c>
      <c r="C327" s="304">
        <v>2</v>
      </c>
      <c r="D327" s="304">
        <v>3</v>
      </c>
      <c r="E327" s="305">
        <v>4</v>
      </c>
      <c r="F327" s="305">
        <v>5</v>
      </c>
      <c r="G327" s="306">
        <v>6</v>
      </c>
      <c r="H327" s="307">
        <v>7</v>
      </c>
    </row>
    <row r="328" spans="2:8">
      <c r="B328" s="308">
        <v>1</v>
      </c>
      <c r="C328" s="309" t="s">
        <v>310</v>
      </c>
      <c r="D328" s="310">
        <v>100000</v>
      </c>
      <c r="E328" s="310">
        <v>4950000</v>
      </c>
      <c r="F328" s="310">
        <v>0</v>
      </c>
      <c r="G328" s="310">
        <v>0</v>
      </c>
      <c r="H328" s="311">
        <f>SUM(D328:G328)</f>
        <v>5050000</v>
      </c>
    </row>
    <row r="329" spans="2:8">
      <c r="B329" s="308">
        <f t="shared" ref="B329:B344" si="18">1+B328</f>
        <v>2</v>
      </c>
      <c r="C329" s="309" t="s">
        <v>311</v>
      </c>
      <c r="D329" s="310">
        <v>0</v>
      </c>
      <c r="E329" s="310">
        <v>3270000</v>
      </c>
      <c r="F329" s="310">
        <v>0</v>
      </c>
      <c r="G329" s="310">
        <v>0</v>
      </c>
      <c r="H329" s="311">
        <f t="shared" ref="H329:H345" si="19">SUM(D329:G329)</f>
        <v>3270000</v>
      </c>
    </row>
    <row r="330" spans="2:8">
      <c r="B330" s="308">
        <f t="shared" si="18"/>
        <v>3</v>
      </c>
      <c r="C330" s="309" t="s">
        <v>312</v>
      </c>
      <c r="D330" s="310">
        <v>0</v>
      </c>
      <c r="E330" s="310">
        <v>930000</v>
      </c>
      <c r="F330" s="310">
        <v>0</v>
      </c>
      <c r="G330" s="310">
        <v>0</v>
      </c>
      <c r="H330" s="311">
        <f t="shared" si="19"/>
        <v>930000</v>
      </c>
    </row>
    <row r="331" spans="2:8">
      <c r="B331" s="308">
        <f t="shared" si="18"/>
        <v>4</v>
      </c>
      <c r="C331" s="309" t="s">
        <v>313</v>
      </c>
      <c r="D331" s="310">
        <v>0</v>
      </c>
      <c r="E331" s="310">
        <v>1500000</v>
      </c>
      <c r="F331" s="310">
        <v>0</v>
      </c>
      <c r="G331" s="310">
        <v>0</v>
      </c>
      <c r="H331" s="311">
        <f t="shared" si="19"/>
        <v>1500000</v>
      </c>
    </row>
    <row r="332" spans="2:8">
      <c r="B332" s="308">
        <f t="shared" si="18"/>
        <v>5</v>
      </c>
      <c r="C332" s="309" t="s">
        <v>314</v>
      </c>
      <c r="D332" s="310">
        <v>0</v>
      </c>
      <c r="E332" s="310">
        <v>780000</v>
      </c>
      <c r="F332" s="310">
        <v>0</v>
      </c>
      <c r="G332" s="310">
        <v>0</v>
      </c>
      <c r="H332" s="311">
        <f t="shared" si="19"/>
        <v>780000</v>
      </c>
    </row>
    <row r="333" spans="2:8">
      <c r="B333" s="308">
        <f t="shared" si="18"/>
        <v>6</v>
      </c>
      <c r="C333" s="309" t="s">
        <v>315</v>
      </c>
      <c r="D333" s="310">
        <v>0</v>
      </c>
      <c r="E333" s="310">
        <v>930000</v>
      </c>
      <c r="F333" s="310">
        <v>0</v>
      </c>
      <c r="G333" s="310">
        <v>0</v>
      </c>
      <c r="H333" s="311">
        <f t="shared" si="19"/>
        <v>930000</v>
      </c>
    </row>
    <row r="334" spans="2:8">
      <c r="B334" s="308">
        <f t="shared" si="18"/>
        <v>7</v>
      </c>
      <c r="C334" s="309" t="s">
        <v>316</v>
      </c>
      <c r="D334" s="310">
        <v>0</v>
      </c>
      <c r="E334" s="310">
        <v>840000</v>
      </c>
      <c r="F334" s="310">
        <v>0</v>
      </c>
      <c r="G334" s="310">
        <v>0</v>
      </c>
      <c r="H334" s="311">
        <f t="shared" si="19"/>
        <v>840000</v>
      </c>
    </row>
    <row r="335" spans="2:8">
      <c r="B335" s="308">
        <f t="shared" si="18"/>
        <v>8</v>
      </c>
      <c r="C335" s="309" t="s">
        <v>317</v>
      </c>
      <c r="D335" s="310">
        <v>0</v>
      </c>
      <c r="E335" s="310">
        <v>1230000</v>
      </c>
      <c r="F335" s="310">
        <v>0</v>
      </c>
      <c r="G335" s="310">
        <v>0</v>
      </c>
      <c r="H335" s="311">
        <f t="shared" si="19"/>
        <v>1230000</v>
      </c>
    </row>
    <row r="336" spans="2:8">
      <c r="B336" s="308">
        <f t="shared" si="18"/>
        <v>9</v>
      </c>
      <c r="C336" s="309" t="s">
        <v>318</v>
      </c>
      <c r="D336" s="310">
        <v>0</v>
      </c>
      <c r="E336" s="310">
        <v>1960000</v>
      </c>
      <c r="F336" s="310">
        <v>50000</v>
      </c>
      <c r="G336" s="310">
        <v>0</v>
      </c>
      <c r="H336" s="311">
        <f t="shared" si="19"/>
        <v>2010000</v>
      </c>
    </row>
    <row r="337" spans="2:8">
      <c r="B337" s="308">
        <f t="shared" si="18"/>
        <v>10</v>
      </c>
      <c r="C337" s="309" t="s">
        <v>319</v>
      </c>
      <c r="D337" s="310">
        <v>100000</v>
      </c>
      <c r="E337" s="310">
        <v>900000</v>
      </c>
      <c r="F337" s="310">
        <v>0</v>
      </c>
      <c r="G337" s="310">
        <v>0</v>
      </c>
      <c r="H337" s="311">
        <f t="shared" si="19"/>
        <v>1000000</v>
      </c>
    </row>
    <row r="338" spans="2:8">
      <c r="B338" s="308">
        <f t="shared" si="18"/>
        <v>11</v>
      </c>
      <c r="C338" s="309" t="s">
        <v>320</v>
      </c>
      <c r="D338" s="310">
        <v>0</v>
      </c>
      <c r="E338" s="310">
        <v>2100000</v>
      </c>
      <c r="F338" s="310">
        <v>0</v>
      </c>
      <c r="G338" s="310">
        <v>0</v>
      </c>
      <c r="H338" s="311">
        <f t="shared" si="19"/>
        <v>2100000</v>
      </c>
    </row>
    <row r="339" spans="2:8">
      <c r="B339" s="308">
        <f t="shared" si="18"/>
        <v>12</v>
      </c>
      <c r="C339" s="309" t="s">
        <v>321</v>
      </c>
      <c r="D339" s="310">
        <v>0</v>
      </c>
      <c r="E339" s="310">
        <v>420000</v>
      </c>
      <c r="F339" s="310">
        <v>0</v>
      </c>
      <c r="G339" s="310">
        <v>0</v>
      </c>
      <c r="H339" s="311">
        <f t="shared" si="19"/>
        <v>420000</v>
      </c>
    </row>
    <row r="340" spans="2:8">
      <c r="B340" s="308">
        <f t="shared" si="18"/>
        <v>13</v>
      </c>
      <c r="C340" s="309" t="s">
        <v>322</v>
      </c>
      <c r="D340" s="310">
        <v>50000</v>
      </c>
      <c r="E340" s="310">
        <v>1860000</v>
      </c>
      <c r="F340" s="310">
        <v>0</v>
      </c>
      <c r="G340" s="310">
        <v>0</v>
      </c>
      <c r="H340" s="311">
        <f t="shared" si="19"/>
        <v>1910000</v>
      </c>
    </row>
    <row r="341" spans="2:8">
      <c r="B341" s="308">
        <f t="shared" si="18"/>
        <v>14</v>
      </c>
      <c r="C341" s="312" t="s">
        <v>443</v>
      </c>
      <c r="D341" s="310">
        <v>0</v>
      </c>
      <c r="E341" s="310">
        <v>1350000</v>
      </c>
      <c r="F341" s="310">
        <v>0</v>
      </c>
      <c r="G341" s="310">
        <v>0</v>
      </c>
      <c r="H341" s="311">
        <f t="shared" si="19"/>
        <v>1350000</v>
      </c>
    </row>
    <row r="342" spans="2:8">
      <c r="B342" s="308">
        <f t="shared" si="18"/>
        <v>15</v>
      </c>
      <c r="C342" s="309" t="s">
        <v>324</v>
      </c>
      <c r="D342" s="310">
        <v>0</v>
      </c>
      <c r="E342" s="310">
        <v>990000</v>
      </c>
      <c r="F342" s="310">
        <v>50000</v>
      </c>
      <c r="G342" s="310">
        <v>0</v>
      </c>
      <c r="H342" s="311">
        <f t="shared" si="19"/>
        <v>1040000</v>
      </c>
    </row>
    <row r="343" spans="2:8">
      <c r="B343" s="308">
        <f t="shared" si="18"/>
        <v>16</v>
      </c>
      <c r="C343" s="309" t="s">
        <v>325</v>
      </c>
      <c r="D343" s="310">
        <v>0</v>
      </c>
      <c r="E343" s="310">
        <v>780000</v>
      </c>
      <c r="F343" s="310">
        <v>0</v>
      </c>
      <c r="G343" s="310">
        <v>0</v>
      </c>
      <c r="H343" s="311">
        <f t="shared" si="19"/>
        <v>780000</v>
      </c>
    </row>
    <row r="344" spans="2:8">
      <c r="B344" s="313">
        <f t="shared" si="18"/>
        <v>17</v>
      </c>
      <c r="C344" s="314" t="s">
        <v>326</v>
      </c>
      <c r="D344" s="310">
        <v>0</v>
      </c>
      <c r="E344" s="310">
        <v>1770000</v>
      </c>
      <c r="F344" s="310">
        <v>50000</v>
      </c>
      <c r="G344" s="310">
        <v>0</v>
      </c>
      <c r="H344" s="311">
        <f t="shared" si="19"/>
        <v>1820000</v>
      </c>
    </row>
    <row r="345" ht="15.75" spans="2:8">
      <c r="B345" s="315">
        <v>18</v>
      </c>
      <c r="C345" s="316" t="s">
        <v>327</v>
      </c>
      <c r="D345" s="310">
        <v>50000</v>
      </c>
      <c r="E345" s="310">
        <v>870000</v>
      </c>
      <c r="F345" s="310">
        <v>0</v>
      </c>
      <c r="G345" s="310">
        <v>0</v>
      </c>
      <c r="H345" s="311">
        <f t="shared" si="19"/>
        <v>920000</v>
      </c>
    </row>
    <row r="346" ht="16.5" spans="2:8">
      <c r="B346" s="317" t="s">
        <v>57</v>
      </c>
      <c r="C346" s="318"/>
      <c r="D346" s="319">
        <f>SUM(D328:D345)</f>
        <v>300000</v>
      </c>
      <c r="E346" s="319">
        <f>SUM(E328:E345)</f>
        <v>27430000</v>
      </c>
      <c r="F346" s="319">
        <f>SUM(F328:F345)</f>
        <v>150000</v>
      </c>
      <c r="G346" s="319">
        <f>SUM(G328:G345)</f>
        <v>0</v>
      </c>
      <c r="H346" s="319">
        <f>SUM(H328:H345)</f>
        <v>27880000</v>
      </c>
    </row>
    <row r="347" ht="15.75" spans="2:5">
      <c r="B347" s="320"/>
      <c r="C347" s="320"/>
      <c r="D347" s="320"/>
      <c r="E347" s="320"/>
    </row>
    <row r="348" spans="3:7">
      <c r="C348" s="235" t="s">
        <v>58</v>
      </c>
      <c r="G348" s="18" t="s">
        <v>95</v>
      </c>
    </row>
    <row r="349" spans="3:7">
      <c r="C349" s="257" t="s">
        <v>96</v>
      </c>
      <c r="D349" s="257"/>
      <c r="E349" s="257"/>
      <c r="F349" s="257"/>
      <c r="G349" s="257" t="s">
        <v>137</v>
      </c>
    </row>
    <row r="350" spans="3:7">
      <c r="C350" s="257"/>
      <c r="D350" s="257"/>
      <c r="E350" s="257"/>
      <c r="F350" s="257"/>
      <c r="G350" s="257"/>
    </row>
    <row r="351" spans="3:7">
      <c r="C351" s="257"/>
      <c r="D351" s="257"/>
      <c r="E351" s="257"/>
      <c r="F351" s="257"/>
      <c r="G351" s="257"/>
    </row>
    <row r="352" spans="3:7">
      <c r="C352" s="257"/>
      <c r="D352" s="257"/>
      <c r="E352" s="257"/>
      <c r="F352" s="257"/>
      <c r="G352" s="257"/>
    </row>
    <row r="353" spans="3:7">
      <c r="C353" s="257" t="s">
        <v>226</v>
      </c>
      <c r="D353" s="257"/>
      <c r="E353" s="257"/>
      <c r="F353" s="257"/>
      <c r="G353" s="257" t="s">
        <v>98</v>
      </c>
    </row>
    <row r="354" spans="3:7">
      <c r="C354" s="257" t="s">
        <v>207</v>
      </c>
      <c r="D354" s="257"/>
      <c r="E354" s="257"/>
      <c r="F354" s="257"/>
      <c r="G354" s="257" t="s">
        <v>99</v>
      </c>
    </row>
    <row r="355" ht="15.75" spans="2:8">
      <c r="B355" s="349" t="s">
        <v>436</v>
      </c>
      <c r="C355" s="349"/>
      <c r="D355" s="349"/>
      <c r="E355" s="349"/>
      <c r="F355" s="349"/>
      <c r="G355" s="349"/>
      <c r="H355" s="349"/>
    </row>
    <row r="356" ht="15.75" spans="2:8">
      <c r="B356" s="349" t="s">
        <v>357</v>
      </c>
      <c r="C356" s="349"/>
      <c r="D356" s="349"/>
      <c r="E356" s="349"/>
      <c r="F356" s="349"/>
      <c r="G356" s="349"/>
      <c r="H356" s="349"/>
    </row>
    <row r="357" ht="15.75" spans="2:8">
      <c r="B357" s="349" t="s">
        <v>100</v>
      </c>
      <c r="C357" s="349"/>
      <c r="D357" s="349"/>
      <c r="E357" s="349"/>
      <c r="F357" s="349"/>
      <c r="G357" s="349"/>
      <c r="H357" s="349"/>
    </row>
    <row r="358" spans="5:8">
      <c r="E358" s="291"/>
      <c r="H358" s="291" t="s">
        <v>437</v>
      </c>
    </row>
    <row r="359" spans="2:8">
      <c r="B359" s="338" t="s">
        <v>181</v>
      </c>
      <c r="C359" s="338" t="s">
        <v>379</v>
      </c>
      <c r="D359" s="338" t="s">
        <v>257</v>
      </c>
      <c r="E359" s="338"/>
      <c r="F359" s="338"/>
      <c r="G359" s="338"/>
      <c r="H359" s="338" t="s">
        <v>438</v>
      </c>
    </row>
    <row r="360" ht="30" spans="2:8">
      <c r="B360" s="338"/>
      <c r="C360" s="338"/>
      <c r="D360" s="339" t="s">
        <v>439</v>
      </c>
      <c r="E360" s="339" t="s">
        <v>440</v>
      </c>
      <c r="F360" s="339" t="s">
        <v>441</v>
      </c>
      <c r="G360" s="339" t="s">
        <v>442</v>
      </c>
      <c r="H360" s="338"/>
    </row>
    <row r="361" spans="2:8">
      <c r="B361" s="340">
        <v>1</v>
      </c>
      <c r="C361" s="340">
        <v>2</v>
      </c>
      <c r="D361" s="340">
        <v>3</v>
      </c>
      <c r="E361" s="340">
        <v>4</v>
      </c>
      <c r="F361" s="340">
        <v>5</v>
      </c>
      <c r="G361" s="340">
        <v>6</v>
      </c>
      <c r="H361" s="340">
        <v>7</v>
      </c>
    </row>
    <row r="362" ht="19.5" customHeight="1" spans="2:8">
      <c r="B362" s="341">
        <v>1</v>
      </c>
      <c r="C362" s="342" t="s">
        <v>310</v>
      </c>
      <c r="D362" s="347">
        <v>50000</v>
      </c>
      <c r="E362" s="347">
        <v>4920000</v>
      </c>
      <c r="F362" s="347">
        <v>100000</v>
      </c>
      <c r="G362" s="347">
        <v>0</v>
      </c>
      <c r="H362" s="343">
        <f>SUM(D362:G362)</f>
        <v>5070000</v>
      </c>
    </row>
    <row r="363" ht="19.5" customHeight="1" spans="2:8">
      <c r="B363" s="341">
        <f t="shared" ref="B363:B378" si="20">1+B362</f>
        <v>2</v>
      </c>
      <c r="C363" s="342" t="s">
        <v>311</v>
      </c>
      <c r="D363" s="347">
        <v>0</v>
      </c>
      <c r="E363" s="347">
        <v>3240000</v>
      </c>
      <c r="F363" s="347">
        <v>0</v>
      </c>
      <c r="G363" s="347">
        <v>0</v>
      </c>
      <c r="H363" s="343">
        <f t="shared" ref="H363:H379" si="21">SUM(D363:G363)</f>
        <v>3240000</v>
      </c>
    </row>
    <row r="364" ht="19.5" customHeight="1" spans="2:8">
      <c r="B364" s="341">
        <f t="shared" si="20"/>
        <v>3</v>
      </c>
      <c r="C364" s="342" t="s">
        <v>312</v>
      </c>
      <c r="D364" s="347">
        <v>0</v>
      </c>
      <c r="E364" s="347">
        <v>1200000</v>
      </c>
      <c r="F364" s="347">
        <v>0</v>
      </c>
      <c r="G364" s="347">
        <v>0</v>
      </c>
      <c r="H364" s="343">
        <f t="shared" si="21"/>
        <v>1200000</v>
      </c>
    </row>
    <row r="365" ht="19.5" customHeight="1" spans="2:8">
      <c r="B365" s="341">
        <f t="shared" si="20"/>
        <v>4</v>
      </c>
      <c r="C365" s="342" t="s">
        <v>313</v>
      </c>
      <c r="D365" s="347">
        <v>0</v>
      </c>
      <c r="E365" s="347">
        <v>1470000</v>
      </c>
      <c r="F365" s="347">
        <v>0</v>
      </c>
      <c r="G365" s="347">
        <v>0</v>
      </c>
      <c r="H365" s="343">
        <f t="shared" si="21"/>
        <v>1470000</v>
      </c>
    </row>
    <row r="366" ht="19.5" customHeight="1" spans="2:8">
      <c r="B366" s="341">
        <f t="shared" si="20"/>
        <v>5</v>
      </c>
      <c r="C366" s="342" t="s">
        <v>314</v>
      </c>
      <c r="D366" s="347">
        <v>0</v>
      </c>
      <c r="E366" s="347">
        <v>570000</v>
      </c>
      <c r="F366" s="347">
        <v>0</v>
      </c>
      <c r="G366" s="347">
        <v>0</v>
      </c>
      <c r="H366" s="343">
        <f t="shared" si="21"/>
        <v>570000</v>
      </c>
    </row>
    <row r="367" ht="19.5" customHeight="1" spans="2:8">
      <c r="B367" s="341">
        <f t="shared" si="20"/>
        <v>6</v>
      </c>
      <c r="C367" s="342" t="s">
        <v>315</v>
      </c>
      <c r="D367" s="347">
        <v>0</v>
      </c>
      <c r="E367" s="347">
        <v>1470000</v>
      </c>
      <c r="F367" s="347">
        <v>0</v>
      </c>
      <c r="G367" s="347">
        <v>0</v>
      </c>
      <c r="H367" s="343">
        <f t="shared" si="21"/>
        <v>1470000</v>
      </c>
    </row>
    <row r="368" ht="19.5" customHeight="1" spans="2:8">
      <c r="B368" s="341">
        <f t="shared" si="20"/>
        <v>7</v>
      </c>
      <c r="C368" s="342" t="s">
        <v>316</v>
      </c>
      <c r="D368" s="347">
        <v>0</v>
      </c>
      <c r="E368" s="347">
        <v>1170000</v>
      </c>
      <c r="F368" s="347">
        <v>0</v>
      </c>
      <c r="G368" s="347">
        <v>0</v>
      </c>
      <c r="H368" s="343">
        <f t="shared" si="21"/>
        <v>1170000</v>
      </c>
    </row>
    <row r="369" ht="19.5" customHeight="1" spans="2:8">
      <c r="B369" s="341">
        <f t="shared" si="20"/>
        <v>8</v>
      </c>
      <c r="C369" s="342" t="s">
        <v>317</v>
      </c>
      <c r="D369" s="347">
        <v>0</v>
      </c>
      <c r="E369" s="347">
        <v>1980000</v>
      </c>
      <c r="F369" s="347">
        <v>0</v>
      </c>
      <c r="G369" s="347">
        <v>0</v>
      </c>
      <c r="H369" s="343">
        <f t="shared" si="21"/>
        <v>1980000</v>
      </c>
    </row>
    <row r="370" ht="19.5" customHeight="1" spans="2:8">
      <c r="B370" s="341">
        <f t="shared" si="20"/>
        <v>9</v>
      </c>
      <c r="C370" s="342" t="s">
        <v>318</v>
      </c>
      <c r="D370" s="347">
        <v>0</v>
      </c>
      <c r="E370" s="347">
        <v>1380000</v>
      </c>
      <c r="F370" s="347">
        <v>0</v>
      </c>
      <c r="G370" s="347">
        <v>0</v>
      </c>
      <c r="H370" s="343">
        <f t="shared" si="21"/>
        <v>1380000</v>
      </c>
    </row>
    <row r="371" ht="19.5" customHeight="1" spans="2:8">
      <c r="B371" s="341">
        <f t="shared" si="20"/>
        <v>10</v>
      </c>
      <c r="C371" s="342" t="s">
        <v>319</v>
      </c>
      <c r="D371" s="347">
        <v>0</v>
      </c>
      <c r="E371" s="347">
        <v>1320000</v>
      </c>
      <c r="F371" s="347">
        <v>0</v>
      </c>
      <c r="G371" s="347">
        <v>0</v>
      </c>
      <c r="H371" s="343">
        <f t="shared" si="21"/>
        <v>1320000</v>
      </c>
    </row>
    <row r="372" ht="19.5" customHeight="1" spans="2:8">
      <c r="B372" s="341">
        <f t="shared" si="20"/>
        <v>11</v>
      </c>
      <c r="C372" s="342" t="s">
        <v>320</v>
      </c>
      <c r="D372" s="347">
        <v>0</v>
      </c>
      <c r="E372" s="347">
        <v>1890000</v>
      </c>
      <c r="F372" s="347">
        <v>50000</v>
      </c>
      <c r="G372" s="347">
        <v>0</v>
      </c>
      <c r="H372" s="343">
        <f t="shared" si="21"/>
        <v>1940000</v>
      </c>
    </row>
    <row r="373" ht="19.5" customHeight="1" spans="2:8">
      <c r="B373" s="341">
        <f t="shared" si="20"/>
        <v>12</v>
      </c>
      <c r="C373" s="342" t="s">
        <v>321</v>
      </c>
      <c r="D373" s="347">
        <v>0</v>
      </c>
      <c r="E373" s="347">
        <v>330000</v>
      </c>
      <c r="F373" s="347">
        <v>0</v>
      </c>
      <c r="G373" s="347">
        <v>0</v>
      </c>
      <c r="H373" s="343">
        <f t="shared" si="21"/>
        <v>330000</v>
      </c>
    </row>
    <row r="374" ht="19.5" customHeight="1" spans="2:8">
      <c r="B374" s="341">
        <f t="shared" si="20"/>
        <v>13</v>
      </c>
      <c r="C374" s="342" t="s">
        <v>322</v>
      </c>
      <c r="D374" s="347">
        <v>0</v>
      </c>
      <c r="E374" s="347">
        <v>1980000</v>
      </c>
      <c r="F374" s="347">
        <v>0</v>
      </c>
      <c r="G374" s="347">
        <v>0</v>
      </c>
      <c r="H374" s="343">
        <f t="shared" si="21"/>
        <v>1980000</v>
      </c>
    </row>
    <row r="375" ht="19.5" customHeight="1" spans="2:8">
      <c r="B375" s="341">
        <f t="shared" si="20"/>
        <v>14</v>
      </c>
      <c r="C375" s="344" t="s">
        <v>443</v>
      </c>
      <c r="D375" s="347">
        <v>0</v>
      </c>
      <c r="E375" s="347">
        <v>1890000</v>
      </c>
      <c r="F375" s="347">
        <v>0</v>
      </c>
      <c r="G375" s="347">
        <v>0</v>
      </c>
      <c r="H375" s="343">
        <f t="shared" si="21"/>
        <v>1890000</v>
      </c>
    </row>
    <row r="376" ht="19.5" customHeight="1" spans="2:8">
      <c r="B376" s="341">
        <f t="shared" si="20"/>
        <v>15</v>
      </c>
      <c r="C376" s="342" t="s">
        <v>324</v>
      </c>
      <c r="D376" s="347">
        <v>0</v>
      </c>
      <c r="E376" s="347">
        <v>1230000</v>
      </c>
      <c r="F376" s="347">
        <v>0</v>
      </c>
      <c r="G376" s="347">
        <v>0</v>
      </c>
      <c r="H376" s="343">
        <f t="shared" si="21"/>
        <v>1230000</v>
      </c>
    </row>
    <row r="377" ht="19.5" customHeight="1" spans="2:8">
      <c r="B377" s="341">
        <f t="shared" si="20"/>
        <v>16</v>
      </c>
      <c r="C377" s="342" t="s">
        <v>325</v>
      </c>
      <c r="D377" s="347">
        <v>50000</v>
      </c>
      <c r="E377" s="347">
        <v>540000</v>
      </c>
      <c r="F377" s="347">
        <v>0</v>
      </c>
      <c r="G377" s="347">
        <v>0</v>
      </c>
      <c r="H377" s="343">
        <f t="shared" si="21"/>
        <v>590000</v>
      </c>
    </row>
    <row r="378" ht="19.5" customHeight="1" spans="2:8">
      <c r="B378" s="341">
        <f t="shared" si="20"/>
        <v>17</v>
      </c>
      <c r="C378" s="342" t="s">
        <v>326</v>
      </c>
      <c r="D378" s="347">
        <v>50000</v>
      </c>
      <c r="E378" s="347">
        <v>2130000</v>
      </c>
      <c r="F378" s="347">
        <v>100000</v>
      </c>
      <c r="G378" s="347">
        <v>0</v>
      </c>
      <c r="H378" s="343">
        <f t="shared" si="21"/>
        <v>2280000</v>
      </c>
    </row>
    <row r="379" ht="19.5" customHeight="1" spans="2:8">
      <c r="B379" s="341">
        <v>18</v>
      </c>
      <c r="C379" s="345" t="s">
        <v>327</v>
      </c>
      <c r="D379" s="347">
        <v>50000</v>
      </c>
      <c r="E379" s="347">
        <v>1260000</v>
      </c>
      <c r="F379" s="347">
        <v>0</v>
      </c>
      <c r="G379" s="347">
        <v>0</v>
      </c>
      <c r="H379" s="343">
        <f t="shared" si="21"/>
        <v>1310000</v>
      </c>
    </row>
    <row r="380" spans="2:8">
      <c r="B380" s="341" t="s">
        <v>57</v>
      </c>
      <c r="C380" s="341"/>
      <c r="D380" s="346">
        <f>SUM(D362:D379)</f>
        <v>200000</v>
      </c>
      <c r="E380" s="346">
        <f>SUM(E362:E379)</f>
        <v>29970000</v>
      </c>
      <c r="F380" s="346">
        <f>SUM(F362:F379)</f>
        <v>250000</v>
      </c>
      <c r="G380" s="346">
        <f>SUM(G362:G379)</f>
        <v>0</v>
      </c>
      <c r="H380" s="346">
        <f>SUM(H362:H379)</f>
        <v>30420000</v>
      </c>
    </row>
    <row r="381" spans="1:9">
      <c r="A381" s="350"/>
      <c r="B381" s="350"/>
      <c r="C381" s="350"/>
      <c r="D381" s="350"/>
      <c r="E381" s="350"/>
      <c r="F381" s="350"/>
      <c r="G381" s="350"/>
      <c r="H381" s="350"/>
      <c r="I381" s="350"/>
    </row>
    <row r="382" spans="1:9">
      <c r="A382" s="350"/>
      <c r="B382" s="350"/>
      <c r="C382" s="350" t="s">
        <v>58</v>
      </c>
      <c r="D382" s="350"/>
      <c r="E382" s="350"/>
      <c r="F382" s="350"/>
      <c r="G382" s="351" t="s">
        <v>101</v>
      </c>
      <c r="H382" s="350"/>
      <c r="I382" s="350"/>
    </row>
    <row r="383" spans="1:9">
      <c r="A383" s="350"/>
      <c r="B383" s="350"/>
      <c r="C383" s="352" t="s">
        <v>60</v>
      </c>
      <c r="D383" s="352"/>
      <c r="E383" s="352"/>
      <c r="F383" s="352"/>
      <c r="G383" s="352" t="s">
        <v>102</v>
      </c>
      <c r="H383" s="350"/>
      <c r="I383" s="350"/>
    </row>
    <row r="384" spans="1:9">
      <c r="A384" s="350"/>
      <c r="B384" s="350"/>
      <c r="C384" s="350"/>
      <c r="D384" s="350"/>
      <c r="E384" s="350"/>
      <c r="F384" s="350"/>
      <c r="G384" s="350"/>
      <c r="H384" s="350"/>
      <c r="I384" s="350"/>
    </row>
    <row r="385" spans="1:9">
      <c r="A385" s="350"/>
      <c r="B385" s="350"/>
      <c r="C385" s="350"/>
      <c r="D385" s="350"/>
      <c r="E385" s="350"/>
      <c r="F385" s="350"/>
      <c r="G385" s="350"/>
      <c r="H385" s="350"/>
      <c r="I385" s="350"/>
    </row>
    <row r="386" spans="1:9">
      <c r="A386" s="350"/>
      <c r="B386" s="350"/>
      <c r="C386" s="350"/>
      <c r="D386" s="350"/>
      <c r="E386" s="350"/>
      <c r="F386" s="350"/>
      <c r="G386" s="350"/>
      <c r="H386" s="350"/>
      <c r="I386" s="350"/>
    </row>
    <row r="387" spans="1:9">
      <c r="A387" s="350"/>
      <c r="B387" s="350"/>
      <c r="C387" s="352" t="s">
        <v>62</v>
      </c>
      <c r="D387" s="352"/>
      <c r="E387" s="352"/>
      <c r="F387" s="352"/>
      <c r="G387" s="257" t="s">
        <v>71</v>
      </c>
      <c r="H387" s="350"/>
      <c r="I387" s="350"/>
    </row>
    <row r="388" spans="1:9">
      <c r="A388" s="350"/>
      <c r="B388" s="350"/>
      <c r="C388" s="352" t="s">
        <v>64</v>
      </c>
      <c r="D388" s="352"/>
      <c r="E388" s="352"/>
      <c r="F388" s="352"/>
      <c r="G388" s="257" t="s">
        <v>73</v>
      </c>
      <c r="H388" s="350"/>
      <c r="I388" s="350"/>
    </row>
    <row r="389" ht="15.75" spans="2:8">
      <c r="B389" s="20" t="s">
        <v>436</v>
      </c>
      <c r="C389" s="20"/>
      <c r="D389" s="20"/>
      <c r="E389" s="20"/>
      <c r="F389" s="20"/>
      <c r="G389" s="20"/>
      <c r="H389" s="20"/>
    </row>
    <row r="390" ht="15.75" spans="2:8">
      <c r="B390" s="20" t="s">
        <v>357</v>
      </c>
      <c r="C390" s="20"/>
      <c r="D390" s="20"/>
      <c r="E390" s="20"/>
      <c r="F390" s="20"/>
      <c r="G390" s="20"/>
      <c r="H390" s="20"/>
    </row>
    <row r="391" ht="15.75" spans="2:8">
      <c r="B391" s="20" t="s">
        <v>446</v>
      </c>
      <c r="C391" s="20"/>
      <c r="D391" s="20"/>
      <c r="E391" s="20"/>
      <c r="F391" s="20"/>
      <c r="G391" s="20"/>
      <c r="H391" s="20"/>
    </row>
    <row r="392" ht="15.75" spans="5:8">
      <c r="E392" s="291"/>
      <c r="H392" s="291" t="s">
        <v>437</v>
      </c>
    </row>
    <row r="393" ht="15.75" spans="2:8">
      <c r="B393" s="292" t="s">
        <v>181</v>
      </c>
      <c r="C393" s="293" t="s">
        <v>379</v>
      </c>
      <c r="D393" s="294" t="s">
        <v>257</v>
      </c>
      <c r="E393" s="295"/>
      <c r="F393" s="295"/>
      <c r="G393" s="295"/>
      <c r="H393" s="296" t="s">
        <v>438</v>
      </c>
    </row>
    <row r="394" ht="41.25" customHeight="1" spans="2:8">
      <c r="B394" s="297"/>
      <c r="C394" s="298"/>
      <c r="D394" s="299" t="s">
        <v>439</v>
      </c>
      <c r="E394" s="300" t="s">
        <v>440</v>
      </c>
      <c r="F394" s="300" t="s">
        <v>441</v>
      </c>
      <c r="G394" s="301" t="s">
        <v>442</v>
      </c>
      <c r="H394" s="302"/>
    </row>
    <row r="395" ht="15.75" spans="2:8">
      <c r="B395" s="303">
        <v>1</v>
      </c>
      <c r="C395" s="304">
        <v>2</v>
      </c>
      <c r="D395" s="304">
        <v>3</v>
      </c>
      <c r="E395" s="305">
        <v>4</v>
      </c>
      <c r="F395" s="305">
        <v>5</v>
      </c>
      <c r="G395" s="306">
        <v>6</v>
      </c>
      <c r="H395" s="307">
        <v>7</v>
      </c>
    </row>
    <row r="396" spans="2:8">
      <c r="B396" s="308">
        <v>1</v>
      </c>
      <c r="C396" s="309" t="s">
        <v>310</v>
      </c>
      <c r="D396" s="337">
        <v>150000</v>
      </c>
      <c r="E396" s="337">
        <v>3300000</v>
      </c>
      <c r="F396" s="337">
        <v>0</v>
      </c>
      <c r="G396" s="337">
        <v>0</v>
      </c>
      <c r="H396" s="311">
        <f>SUM(D396:G396)</f>
        <v>3450000</v>
      </c>
    </row>
    <row r="397" spans="2:8">
      <c r="B397" s="308">
        <f t="shared" ref="B397:B412" si="22">1+B396</f>
        <v>2</v>
      </c>
      <c r="C397" s="309" t="s">
        <v>311</v>
      </c>
      <c r="D397" s="337">
        <v>0</v>
      </c>
      <c r="E397" s="337">
        <v>1350000</v>
      </c>
      <c r="F397" s="337">
        <v>0</v>
      </c>
      <c r="G397" s="337">
        <v>0</v>
      </c>
      <c r="H397" s="311">
        <f t="shared" ref="H397:H413" si="23">SUM(D397:G397)</f>
        <v>1350000</v>
      </c>
    </row>
    <row r="398" spans="2:8">
      <c r="B398" s="308">
        <f t="shared" si="22"/>
        <v>3</v>
      </c>
      <c r="C398" s="309" t="s">
        <v>312</v>
      </c>
      <c r="D398" s="337">
        <v>0</v>
      </c>
      <c r="E398" s="337">
        <v>360000</v>
      </c>
      <c r="F398" s="337">
        <v>0</v>
      </c>
      <c r="G398" s="337">
        <v>0</v>
      </c>
      <c r="H398" s="311">
        <f t="shared" si="23"/>
        <v>360000</v>
      </c>
    </row>
    <row r="399" spans="2:8">
      <c r="B399" s="308">
        <f t="shared" si="22"/>
        <v>4</v>
      </c>
      <c r="C399" s="309" t="s">
        <v>313</v>
      </c>
      <c r="D399" s="337">
        <v>0</v>
      </c>
      <c r="E399" s="337">
        <v>390000</v>
      </c>
      <c r="F399" s="337">
        <v>0</v>
      </c>
      <c r="G399" s="337">
        <v>0</v>
      </c>
      <c r="H399" s="311">
        <f t="shared" si="23"/>
        <v>390000</v>
      </c>
    </row>
    <row r="400" spans="2:8">
      <c r="B400" s="308">
        <f t="shared" si="22"/>
        <v>5</v>
      </c>
      <c r="C400" s="309" t="s">
        <v>314</v>
      </c>
      <c r="D400" s="337">
        <v>0</v>
      </c>
      <c r="E400" s="337">
        <v>510000</v>
      </c>
      <c r="F400" s="337">
        <v>0</v>
      </c>
      <c r="G400" s="337">
        <v>0</v>
      </c>
      <c r="H400" s="311">
        <f t="shared" si="23"/>
        <v>510000</v>
      </c>
    </row>
    <row r="401" spans="2:8">
      <c r="B401" s="308">
        <f t="shared" si="22"/>
        <v>6</v>
      </c>
      <c r="C401" s="309" t="s">
        <v>315</v>
      </c>
      <c r="D401" s="337">
        <v>0</v>
      </c>
      <c r="E401" s="337">
        <v>780000</v>
      </c>
      <c r="F401" s="337">
        <v>0</v>
      </c>
      <c r="G401" s="337">
        <v>0</v>
      </c>
      <c r="H401" s="311">
        <f t="shared" si="23"/>
        <v>780000</v>
      </c>
    </row>
    <row r="402" spans="2:8">
      <c r="B402" s="308">
        <f t="shared" si="22"/>
        <v>7</v>
      </c>
      <c r="C402" s="309" t="s">
        <v>316</v>
      </c>
      <c r="D402" s="337">
        <v>0</v>
      </c>
      <c r="E402" s="337">
        <v>720000</v>
      </c>
      <c r="F402" s="337">
        <v>0</v>
      </c>
      <c r="G402" s="337">
        <v>0</v>
      </c>
      <c r="H402" s="311">
        <f t="shared" si="23"/>
        <v>720000</v>
      </c>
    </row>
    <row r="403" spans="2:8">
      <c r="B403" s="308">
        <f t="shared" si="22"/>
        <v>8</v>
      </c>
      <c r="C403" s="309" t="s">
        <v>317</v>
      </c>
      <c r="D403" s="337">
        <v>0</v>
      </c>
      <c r="E403" s="337">
        <v>630000</v>
      </c>
      <c r="F403" s="337">
        <v>0</v>
      </c>
      <c r="G403" s="337">
        <v>0</v>
      </c>
      <c r="H403" s="311">
        <f t="shared" si="23"/>
        <v>630000</v>
      </c>
    </row>
    <row r="404" spans="2:8">
      <c r="B404" s="308">
        <f t="shared" si="22"/>
        <v>9</v>
      </c>
      <c r="C404" s="309" t="s">
        <v>318</v>
      </c>
      <c r="D404" s="337">
        <v>0</v>
      </c>
      <c r="E404" s="337">
        <v>1320000</v>
      </c>
      <c r="F404" s="337">
        <v>0</v>
      </c>
      <c r="G404" s="337">
        <v>0</v>
      </c>
      <c r="H404" s="311">
        <f t="shared" si="23"/>
        <v>1320000</v>
      </c>
    </row>
    <row r="405" spans="2:8">
      <c r="B405" s="308">
        <f t="shared" si="22"/>
        <v>10</v>
      </c>
      <c r="C405" s="309" t="s">
        <v>319</v>
      </c>
      <c r="D405" s="337">
        <v>0</v>
      </c>
      <c r="E405" s="337">
        <v>1260000</v>
      </c>
      <c r="F405" s="337">
        <v>0</v>
      </c>
      <c r="G405" s="337">
        <v>0</v>
      </c>
      <c r="H405" s="311">
        <f t="shared" si="23"/>
        <v>1260000</v>
      </c>
    </row>
    <row r="406" spans="2:8">
      <c r="B406" s="308">
        <f t="shared" si="22"/>
        <v>11</v>
      </c>
      <c r="C406" s="309" t="s">
        <v>320</v>
      </c>
      <c r="D406" s="337">
        <v>50000</v>
      </c>
      <c r="E406" s="337">
        <v>1260000</v>
      </c>
      <c r="F406" s="337">
        <v>0</v>
      </c>
      <c r="G406" s="337">
        <v>0</v>
      </c>
      <c r="H406" s="311">
        <f t="shared" si="23"/>
        <v>1310000</v>
      </c>
    </row>
    <row r="407" spans="2:8">
      <c r="B407" s="308">
        <f t="shared" si="22"/>
        <v>12</v>
      </c>
      <c r="C407" s="309" t="s">
        <v>321</v>
      </c>
      <c r="D407" s="337">
        <v>0</v>
      </c>
      <c r="E407" s="337">
        <v>150000</v>
      </c>
      <c r="F407" s="337">
        <v>0</v>
      </c>
      <c r="G407" s="337">
        <v>0</v>
      </c>
      <c r="H407" s="311">
        <f t="shared" si="23"/>
        <v>150000</v>
      </c>
    </row>
    <row r="408" spans="2:8">
      <c r="B408" s="308">
        <f t="shared" si="22"/>
        <v>13</v>
      </c>
      <c r="C408" s="309" t="s">
        <v>322</v>
      </c>
      <c r="D408" s="337">
        <v>50000</v>
      </c>
      <c r="E408" s="337">
        <v>1560000</v>
      </c>
      <c r="F408" s="337">
        <v>0</v>
      </c>
      <c r="G408" s="337">
        <v>0</v>
      </c>
      <c r="H408" s="311">
        <f t="shared" si="23"/>
        <v>1610000</v>
      </c>
    </row>
    <row r="409" spans="2:8">
      <c r="B409" s="308">
        <f t="shared" si="22"/>
        <v>14</v>
      </c>
      <c r="C409" s="312" t="s">
        <v>443</v>
      </c>
      <c r="D409" s="337">
        <v>0</v>
      </c>
      <c r="E409" s="337">
        <v>990000</v>
      </c>
      <c r="F409" s="337">
        <v>0</v>
      </c>
      <c r="G409" s="337">
        <v>0</v>
      </c>
      <c r="H409" s="311">
        <f t="shared" si="23"/>
        <v>990000</v>
      </c>
    </row>
    <row r="410" spans="2:8">
      <c r="B410" s="308">
        <f t="shared" si="22"/>
        <v>15</v>
      </c>
      <c r="C410" s="309" t="s">
        <v>324</v>
      </c>
      <c r="D410" s="337">
        <v>50000</v>
      </c>
      <c r="E410" s="337">
        <v>480000</v>
      </c>
      <c r="F410" s="337">
        <v>0</v>
      </c>
      <c r="G410" s="337">
        <v>0</v>
      </c>
      <c r="H410" s="311">
        <f t="shared" si="23"/>
        <v>530000</v>
      </c>
    </row>
    <row r="411" spans="2:8">
      <c r="B411" s="308">
        <f t="shared" si="22"/>
        <v>16</v>
      </c>
      <c r="C411" s="309" t="s">
        <v>325</v>
      </c>
      <c r="D411" s="337">
        <v>0</v>
      </c>
      <c r="E411" s="337">
        <v>270000</v>
      </c>
      <c r="F411" s="337">
        <v>0</v>
      </c>
      <c r="G411" s="337">
        <v>0</v>
      </c>
      <c r="H411" s="311">
        <f t="shared" si="23"/>
        <v>270000</v>
      </c>
    </row>
    <row r="412" spans="2:8">
      <c r="B412" s="313">
        <f t="shared" si="22"/>
        <v>17</v>
      </c>
      <c r="C412" s="314" t="s">
        <v>326</v>
      </c>
      <c r="D412" s="337">
        <v>50000</v>
      </c>
      <c r="E412" s="337">
        <v>2790000</v>
      </c>
      <c r="F412" s="337">
        <v>100000</v>
      </c>
      <c r="G412" s="337">
        <v>0</v>
      </c>
      <c r="H412" s="333">
        <f t="shared" si="23"/>
        <v>2940000</v>
      </c>
    </row>
    <row r="413" ht="15.75" spans="2:8">
      <c r="B413" s="315">
        <v>18</v>
      </c>
      <c r="C413" s="316" t="s">
        <v>327</v>
      </c>
      <c r="D413" s="337">
        <v>0</v>
      </c>
      <c r="E413" s="337">
        <v>630000</v>
      </c>
      <c r="F413" s="337">
        <v>0</v>
      </c>
      <c r="G413" s="337">
        <v>0</v>
      </c>
      <c r="H413" s="333">
        <f t="shared" si="23"/>
        <v>630000</v>
      </c>
    </row>
    <row r="414" ht="16.5" spans="2:8">
      <c r="B414" s="317" t="s">
        <v>57</v>
      </c>
      <c r="C414" s="318"/>
      <c r="D414" s="319">
        <f>SUM(D396:D413)</f>
        <v>350000</v>
      </c>
      <c r="E414" s="319">
        <f>SUM(E396:E413)</f>
        <v>18750000</v>
      </c>
      <c r="F414" s="319">
        <f>SUM(F396:F413)</f>
        <v>100000</v>
      </c>
      <c r="G414" s="319">
        <f>SUM(G396:G413)</f>
        <v>0</v>
      </c>
      <c r="H414" s="319">
        <f>SUM(H396:H413)</f>
        <v>19200000</v>
      </c>
    </row>
    <row r="415" ht="15.75" spans="2:8">
      <c r="B415" s="353"/>
      <c r="C415" s="353"/>
      <c r="D415" s="354"/>
      <c r="E415" s="354"/>
      <c r="F415" s="354"/>
      <c r="G415" s="354"/>
      <c r="H415" s="354"/>
    </row>
    <row r="416" spans="2:10">
      <c r="B416" s="320"/>
      <c r="C416" s="350" t="s">
        <v>58</v>
      </c>
      <c r="G416" s="355" t="s">
        <v>104</v>
      </c>
      <c r="H416" s="18"/>
      <c r="I416" s="357"/>
      <c r="J416" s="357"/>
    </row>
    <row r="417" spans="3:10">
      <c r="C417" s="352" t="s">
        <v>60</v>
      </c>
      <c r="D417" s="356"/>
      <c r="E417" s="356"/>
      <c r="G417" s="352" t="s">
        <v>137</v>
      </c>
      <c r="H417" s="356"/>
      <c r="I417" s="357"/>
      <c r="J417" s="357"/>
    </row>
    <row r="418" spans="3:10">
      <c r="C418" s="350"/>
      <c r="D418" s="356"/>
      <c r="E418" s="356"/>
      <c r="G418" s="350"/>
      <c r="H418" s="356"/>
      <c r="I418" s="357"/>
      <c r="J418" s="357"/>
    </row>
    <row r="419" spans="3:10">
      <c r="C419" s="350"/>
      <c r="D419" s="356"/>
      <c r="E419" s="356"/>
      <c r="G419" s="350"/>
      <c r="H419" s="356"/>
      <c r="I419" s="357"/>
      <c r="J419" s="357"/>
    </row>
    <row r="420" spans="3:10">
      <c r="C420" s="350"/>
      <c r="D420" s="356"/>
      <c r="E420" s="356"/>
      <c r="G420" s="350"/>
      <c r="H420" s="356"/>
      <c r="I420" s="357"/>
      <c r="J420" s="357"/>
    </row>
    <row r="421" spans="3:10">
      <c r="C421" s="352" t="s">
        <v>62</v>
      </c>
      <c r="D421" s="356"/>
      <c r="E421" s="356"/>
      <c r="G421" s="204" t="s">
        <v>63</v>
      </c>
      <c r="H421" s="356"/>
      <c r="I421" s="357"/>
      <c r="J421" s="357"/>
    </row>
    <row r="422" spans="3:10">
      <c r="C422" s="352" t="s">
        <v>64</v>
      </c>
      <c r="D422" s="356"/>
      <c r="E422" s="356"/>
      <c r="G422" s="204" t="s">
        <v>65</v>
      </c>
      <c r="H422" s="356"/>
      <c r="I422" s="357"/>
      <c r="J422" s="357"/>
    </row>
    <row r="423" spans="3:10">
      <c r="C423" s="356"/>
      <c r="D423" s="356"/>
      <c r="E423" s="356"/>
      <c r="G423" s="356"/>
      <c r="H423" s="356"/>
      <c r="I423" s="357"/>
      <c r="J423" s="357"/>
    </row>
    <row r="424" spans="3:10">
      <c r="C424" s="356"/>
      <c r="D424" s="356"/>
      <c r="E424" s="356"/>
      <c r="G424" s="356"/>
      <c r="H424" s="356"/>
      <c r="I424" s="357"/>
      <c r="J424" s="357"/>
    </row>
    <row r="425" spans="3:10">
      <c r="C425" s="356"/>
      <c r="D425" s="356"/>
      <c r="E425" s="356"/>
      <c r="G425" s="356"/>
      <c r="H425" s="356"/>
      <c r="I425" s="357"/>
      <c r="J425" s="357"/>
    </row>
    <row r="426" spans="3:10">
      <c r="C426" s="356"/>
      <c r="D426" s="356"/>
      <c r="E426" s="356"/>
      <c r="G426" s="356"/>
      <c r="H426" s="356"/>
      <c r="I426" s="357"/>
      <c r="J426" s="357"/>
    </row>
    <row r="427" spans="3:10">
      <c r="C427" s="356"/>
      <c r="D427" s="356"/>
      <c r="E427" s="356"/>
      <c r="G427" s="356"/>
      <c r="H427" s="356"/>
      <c r="I427" s="357"/>
      <c r="J427" s="357"/>
    </row>
    <row r="428" ht="26.25" customHeight="1" spans="3:10">
      <c r="C428" s="356"/>
      <c r="D428" s="356"/>
      <c r="E428" s="356"/>
      <c r="G428" s="356"/>
      <c r="H428" s="356"/>
      <c r="I428" s="357"/>
      <c r="J428" s="357"/>
    </row>
    <row r="429" ht="15.75" spans="2:8">
      <c r="B429" s="349" t="s">
        <v>436</v>
      </c>
      <c r="C429" s="349"/>
      <c r="D429" s="349"/>
      <c r="E429" s="349"/>
      <c r="F429" s="349"/>
      <c r="G429" s="349"/>
      <c r="H429" s="349"/>
    </row>
    <row r="430" ht="15.75" spans="2:8">
      <c r="B430" s="349" t="s">
        <v>357</v>
      </c>
      <c r="C430" s="349"/>
      <c r="D430" s="349"/>
      <c r="E430" s="349"/>
      <c r="F430" s="349"/>
      <c r="G430" s="349"/>
      <c r="H430" s="349"/>
    </row>
    <row r="431" ht="15.75" spans="2:8">
      <c r="B431" s="349" t="s">
        <v>447</v>
      </c>
      <c r="C431" s="349"/>
      <c r="D431" s="349"/>
      <c r="E431" s="349"/>
      <c r="F431" s="349"/>
      <c r="G431" s="349"/>
      <c r="H431" s="349"/>
    </row>
    <row r="432" ht="15.75" spans="5:8">
      <c r="E432" s="291"/>
      <c r="H432" s="291" t="s">
        <v>437</v>
      </c>
    </row>
    <row r="433" ht="15.75" spans="2:8">
      <c r="B433" s="292" t="s">
        <v>181</v>
      </c>
      <c r="C433" s="293" t="s">
        <v>379</v>
      </c>
      <c r="D433" s="294" t="s">
        <v>257</v>
      </c>
      <c r="E433" s="295"/>
      <c r="F433" s="295"/>
      <c r="G433" s="295"/>
      <c r="H433" s="296" t="s">
        <v>438</v>
      </c>
    </row>
    <row r="434" ht="30" spans="2:8">
      <c r="B434" s="297"/>
      <c r="C434" s="298"/>
      <c r="D434" s="299" t="s">
        <v>439</v>
      </c>
      <c r="E434" s="300" t="s">
        <v>440</v>
      </c>
      <c r="F434" s="300" t="s">
        <v>441</v>
      </c>
      <c r="G434" s="301" t="s">
        <v>442</v>
      </c>
      <c r="H434" s="302"/>
    </row>
    <row r="435" ht="15.75" spans="2:8">
      <c r="B435" s="303">
        <v>1</v>
      </c>
      <c r="C435" s="304">
        <v>2</v>
      </c>
      <c r="D435" s="304">
        <v>3</v>
      </c>
      <c r="E435" s="305">
        <v>4</v>
      </c>
      <c r="F435" s="305">
        <v>5</v>
      </c>
      <c r="G435" s="306">
        <v>6</v>
      </c>
      <c r="H435" s="307">
        <v>7</v>
      </c>
    </row>
    <row r="436" spans="2:8">
      <c r="B436" s="308">
        <v>1</v>
      </c>
      <c r="C436" s="309" t="s">
        <v>310</v>
      </c>
      <c r="D436" s="337">
        <f>D8+D43+D78+D113</f>
        <v>350000</v>
      </c>
      <c r="E436" s="337">
        <f t="shared" ref="E436:E453" si="24">E8+E43+E78+E113</f>
        <v>15540000</v>
      </c>
      <c r="F436" s="337">
        <f t="shared" ref="F436:F453" si="25">F8+F43+F78+F113</f>
        <v>150000</v>
      </c>
      <c r="G436" s="337">
        <f t="shared" ref="G436:G453" si="26">G8+G43+G78+G113</f>
        <v>0</v>
      </c>
      <c r="H436" s="311">
        <f>SUM(D436:G436)</f>
        <v>16040000</v>
      </c>
    </row>
    <row r="437" spans="2:8">
      <c r="B437" s="308">
        <f t="shared" ref="B437:B452" si="27">1+B436</f>
        <v>2</v>
      </c>
      <c r="C437" s="309" t="s">
        <v>311</v>
      </c>
      <c r="D437" s="337">
        <f t="shared" ref="D437:D453" si="28">D9+D44+D79+D114</f>
        <v>0</v>
      </c>
      <c r="E437" s="337">
        <f t="shared" si="24"/>
        <v>11610000</v>
      </c>
      <c r="F437" s="337">
        <f t="shared" si="25"/>
        <v>0</v>
      </c>
      <c r="G437" s="337">
        <f t="shared" si="26"/>
        <v>0</v>
      </c>
      <c r="H437" s="311">
        <f t="shared" ref="H437:H453" si="29">SUM(D437:G437)</f>
        <v>11610000</v>
      </c>
    </row>
    <row r="438" spans="2:8">
      <c r="B438" s="308">
        <f t="shared" si="27"/>
        <v>3</v>
      </c>
      <c r="C438" s="309" t="s">
        <v>312</v>
      </c>
      <c r="D438" s="337">
        <f t="shared" si="28"/>
        <v>100000</v>
      </c>
      <c r="E438" s="337">
        <f t="shared" si="24"/>
        <v>3210000</v>
      </c>
      <c r="F438" s="337">
        <f t="shared" si="25"/>
        <v>50000</v>
      </c>
      <c r="G438" s="337">
        <f t="shared" si="26"/>
        <v>0</v>
      </c>
      <c r="H438" s="311">
        <f t="shared" si="29"/>
        <v>3360000</v>
      </c>
    </row>
    <row r="439" spans="2:8">
      <c r="B439" s="308">
        <f t="shared" si="27"/>
        <v>4</v>
      </c>
      <c r="C439" s="309" t="s">
        <v>313</v>
      </c>
      <c r="D439" s="337">
        <f t="shared" si="28"/>
        <v>50000</v>
      </c>
      <c r="E439" s="337">
        <f t="shared" si="24"/>
        <v>5580000</v>
      </c>
      <c r="F439" s="337">
        <f t="shared" si="25"/>
        <v>0</v>
      </c>
      <c r="G439" s="337">
        <f t="shared" si="26"/>
        <v>0</v>
      </c>
      <c r="H439" s="311">
        <f t="shared" si="29"/>
        <v>5630000</v>
      </c>
    </row>
    <row r="440" spans="2:8">
      <c r="B440" s="308">
        <f t="shared" si="27"/>
        <v>5</v>
      </c>
      <c r="C440" s="309" t="s">
        <v>314</v>
      </c>
      <c r="D440" s="337">
        <f t="shared" si="28"/>
        <v>50000</v>
      </c>
      <c r="E440" s="337">
        <f t="shared" si="24"/>
        <v>3360000</v>
      </c>
      <c r="F440" s="337">
        <f t="shared" si="25"/>
        <v>0</v>
      </c>
      <c r="G440" s="337">
        <f t="shared" si="26"/>
        <v>0</v>
      </c>
      <c r="H440" s="311">
        <f t="shared" si="29"/>
        <v>3410000</v>
      </c>
    </row>
    <row r="441" spans="2:8">
      <c r="B441" s="308">
        <f t="shared" si="27"/>
        <v>6</v>
      </c>
      <c r="C441" s="309" t="s">
        <v>315</v>
      </c>
      <c r="D441" s="337">
        <f t="shared" si="28"/>
        <v>50000</v>
      </c>
      <c r="E441" s="337">
        <f t="shared" si="24"/>
        <v>3180000</v>
      </c>
      <c r="F441" s="337">
        <f t="shared" si="25"/>
        <v>0</v>
      </c>
      <c r="G441" s="337">
        <f t="shared" si="26"/>
        <v>0</v>
      </c>
      <c r="H441" s="311">
        <f t="shared" si="29"/>
        <v>3230000</v>
      </c>
    </row>
    <row r="442" spans="2:8">
      <c r="B442" s="308">
        <f t="shared" si="27"/>
        <v>7</v>
      </c>
      <c r="C442" s="309" t="s">
        <v>316</v>
      </c>
      <c r="D442" s="337">
        <f t="shared" si="28"/>
        <v>0</v>
      </c>
      <c r="E442" s="337">
        <f t="shared" si="24"/>
        <v>4380000</v>
      </c>
      <c r="F442" s="337">
        <f t="shared" si="25"/>
        <v>0</v>
      </c>
      <c r="G442" s="337">
        <f t="shared" si="26"/>
        <v>0</v>
      </c>
      <c r="H442" s="311">
        <f t="shared" si="29"/>
        <v>4380000</v>
      </c>
    </row>
    <row r="443" spans="2:8">
      <c r="B443" s="308">
        <f t="shared" si="27"/>
        <v>8</v>
      </c>
      <c r="C443" s="309" t="s">
        <v>317</v>
      </c>
      <c r="D443" s="337">
        <f t="shared" si="28"/>
        <v>50000</v>
      </c>
      <c r="E443" s="337">
        <f t="shared" si="24"/>
        <v>4390000</v>
      </c>
      <c r="F443" s="337">
        <f t="shared" si="25"/>
        <v>0</v>
      </c>
      <c r="G443" s="337">
        <f t="shared" si="26"/>
        <v>0</v>
      </c>
      <c r="H443" s="311">
        <f t="shared" si="29"/>
        <v>4440000</v>
      </c>
    </row>
    <row r="444" spans="2:8">
      <c r="B444" s="308">
        <f t="shared" si="27"/>
        <v>9</v>
      </c>
      <c r="C444" s="309" t="s">
        <v>318</v>
      </c>
      <c r="D444" s="337">
        <f t="shared" si="28"/>
        <v>0</v>
      </c>
      <c r="E444" s="337">
        <f t="shared" si="24"/>
        <v>7590000</v>
      </c>
      <c r="F444" s="337">
        <f t="shared" si="25"/>
        <v>0</v>
      </c>
      <c r="G444" s="337">
        <f t="shared" si="26"/>
        <v>0</v>
      </c>
      <c r="H444" s="311">
        <f t="shared" si="29"/>
        <v>7590000</v>
      </c>
    </row>
    <row r="445" spans="2:8">
      <c r="B445" s="308">
        <f t="shared" si="27"/>
        <v>10</v>
      </c>
      <c r="C445" s="309" t="s">
        <v>319</v>
      </c>
      <c r="D445" s="337">
        <f t="shared" si="28"/>
        <v>0</v>
      </c>
      <c r="E445" s="337">
        <f t="shared" si="24"/>
        <v>3510000</v>
      </c>
      <c r="F445" s="337">
        <f t="shared" si="25"/>
        <v>50000</v>
      </c>
      <c r="G445" s="337">
        <f t="shared" si="26"/>
        <v>0</v>
      </c>
      <c r="H445" s="311">
        <f t="shared" si="29"/>
        <v>3560000</v>
      </c>
    </row>
    <row r="446" spans="2:8">
      <c r="B446" s="308">
        <f t="shared" si="27"/>
        <v>11</v>
      </c>
      <c r="C446" s="309" t="s">
        <v>320</v>
      </c>
      <c r="D446" s="337">
        <f t="shared" si="28"/>
        <v>300000</v>
      </c>
      <c r="E446" s="337">
        <f t="shared" si="24"/>
        <v>9690000</v>
      </c>
      <c r="F446" s="337">
        <f t="shared" si="25"/>
        <v>100000</v>
      </c>
      <c r="G446" s="337">
        <f t="shared" si="26"/>
        <v>0</v>
      </c>
      <c r="H446" s="311">
        <f t="shared" si="29"/>
        <v>10090000</v>
      </c>
    </row>
    <row r="447" spans="2:8">
      <c r="B447" s="308">
        <f t="shared" si="27"/>
        <v>12</v>
      </c>
      <c r="C447" s="309" t="s">
        <v>321</v>
      </c>
      <c r="D447" s="337">
        <f t="shared" si="28"/>
        <v>0</v>
      </c>
      <c r="E447" s="337">
        <f t="shared" si="24"/>
        <v>1740000</v>
      </c>
      <c r="F447" s="337">
        <f t="shared" si="25"/>
        <v>0</v>
      </c>
      <c r="G447" s="337">
        <f t="shared" si="26"/>
        <v>0</v>
      </c>
      <c r="H447" s="311">
        <f t="shared" si="29"/>
        <v>1740000</v>
      </c>
    </row>
    <row r="448" spans="2:8">
      <c r="B448" s="308">
        <f t="shared" si="27"/>
        <v>13</v>
      </c>
      <c r="C448" s="309" t="s">
        <v>322</v>
      </c>
      <c r="D448" s="337">
        <f t="shared" si="28"/>
        <v>150000</v>
      </c>
      <c r="E448" s="337">
        <f t="shared" si="24"/>
        <v>6600000</v>
      </c>
      <c r="F448" s="337">
        <f t="shared" si="25"/>
        <v>50000</v>
      </c>
      <c r="G448" s="337">
        <f t="shared" si="26"/>
        <v>0</v>
      </c>
      <c r="H448" s="311">
        <f t="shared" si="29"/>
        <v>6800000</v>
      </c>
    </row>
    <row r="449" spans="2:8">
      <c r="B449" s="308">
        <f t="shared" si="27"/>
        <v>14</v>
      </c>
      <c r="C449" s="312" t="s">
        <v>443</v>
      </c>
      <c r="D449" s="337">
        <f t="shared" si="28"/>
        <v>0</v>
      </c>
      <c r="E449" s="337">
        <f t="shared" si="24"/>
        <v>3270000</v>
      </c>
      <c r="F449" s="337">
        <f t="shared" si="25"/>
        <v>0</v>
      </c>
      <c r="G449" s="337">
        <f t="shared" si="26"/>
        <v>0</v>
      </c>
      <c r="H449" s="311">
        <f t="shared" si="29"/>
        <v>3270000</v>
      </c>
    </row>
    <row r="450" spans="2:8">
      <c r="B450" s="308">
        <f t="shared" si="27"/>
        <v>15</v>
      </c>
      <c r="C450" s="309" t="s">
        <v>324</v>
      </c>
      <c r="D450" s="337">
        <f t="shared" si="28"/>
        <v>50000</v>
      </c>
      <c r="E450" s="337">
        <f t="shared" si="24"/>
        <v>4440000</v>
      </c>
      <c r="F450" s="337">
        <f t="shared" si="25"/>
        <v>0</v>
      </c>
      <c r="G450" s="337">
        <f t="shared" si="26"/>
        <v>0</v>
      </c>
      <c r="H450" s="311">
        <f t="shared" si="29"/>
        <v>4490000</v>
      </c>
    </row>
    <row r="451" spans="2:8">
      <c r="B451" s="308">
        <f t="shared" si="27"/>
        <v>16</v>
      </c>
      <c r="C451" s="309" t="s">
        <v>325</v>
      </c>
      <c r="D451" s="337">
        <f t="shared" si="28"/>
        <v>0</v>
      </c>
      <c r="E451" s="337">
        <f t="shared" si="24"/>
        <v>1710000</v>
      </c>
      <c r="F451" s="337">
        <f t="shared" si="25"/>
        <v>0</v>
      </c>
      <c r="G451" s="337">
        <f t="shared" si="26"/>
        <v>0</v>
      </c>
      <c r="H451" s="311">
        <f t="shared" si="29"/>
        <v>1710000</v>
      </c>
    </row>
    <row r="452" spans="2:8">
      <c r="B452" s="313">
        <f t="shared" si="27"/>
        <v>17</v>
      </c>
      <c r="C452" s="314" t="s">
        <v>326</v>
      </c>
      <c r="D452" s="337">
        <f t="shared" si="28"/>
        <v>200000</v>
      </c>
      <c r="E452" s="337">
        <f t="shared" si="24"/>
        <v>5610000</v>
      </c>
      <c r="F452" s="337">
        <f t="shared" si="25"/>
        <v>50000</v>
      </c>
      <c r="G452" s="337">
        <f t="shared" si="26"/>
        <v>0</v>
      </c>
      <c r="H452" s="311">
        <f t="shared" si="29"/>
        <v>5860000</v>
      </c>
    </row>
    <row r="453" ht="15.75" spans="2:8">
      <c r="B453" s="315">
        <v>18</v>
      </c>
      <c r="C453" s="316" t="s">
        <v>327</v>
      </c>
      <c r="D453" s="337">
        <f t="shared" si="28"/>
        <v>0</v>
      </c>
      <c r="E453" s="337">
        <f t="shared" si="24"/>
        <v>4530000</v>
      </c>
      <c r="F453" s="337">
        <f t="shared" si="25"/>
        <v>0</v>
      </c>
      <c r="G453" s="337">
        <f t="shared" si="26"/>
        <v>0</v>
      </c>
      <c r="H453" s="311">
        <f t="shared" si="29"/>
        <v>4530000</v>
      </c>
    </row>
    <row r="454" ht="16.5" spans="2:8">
      <c r="B454" s="317" t="s">
        <v>57</v>
      </c>
      <c r="C454" s="318"/>
      <c r="D454" s="319">
        <f>SUM(D436:D453)</f>
        <v>1350000</v>
      </c>
      <c r="E454" s="319">
        <f>SUM(E436:E453)</f>
        <v>99940000</v>
      </c>
      <c r="F454" s="319">
        <f>SUM(F436:F453)</f>
        <v>450000</v>
      </c>
      <c r="G454" s="319">
        <f>SUM(G436:G453)</f>
        <v>0</v>
      </c>
      <c r="H454" s="358">
        <f>SUM(H436:H453)</f>
        <v>101740000</v>
      </c>
    </row>
    <row r="455" ht="15.75" spans="2:5">
      <c r="B455" s="320"/>
      <c r="C455" s="320"/>
      <c r="D455" s="320"/>
      <c r="E455" s="320"/>
    </row>
    <row r="456" spans="3:7">
      <c r="C456" s="350" t="s">
        <v>58</v>
      </c>
      <c r="G456" s="355" t="s">
        <v>104</v>
      </c>
    </row>
    <row r="457" spans="3:7">
      <c r="C457" s="352" t="s">
        <v>60</v>
      </c>
      <c r="D457" s="356"/>
      <c r="E457" s="356"/>
      <c r="G457" s="356" t="s">
        <v>61</v>
      </c>
    </row>
    <row r="458" spans="3:7">
      <c r="C458" s="350"/>
      <c r="D458" s="356"/>
      <c r="E458" s="356"/>
      <c r="G458" s="356"/>
    </row>
    <row r="459" spans="3:7">
      <c r="C459" s="350"/>
      <c r="D459" s="356"/>
      <c r="E459" s="356"/>
      <c r="G459" s="356"/>
    </row>
    <row r="460" spans="3:7">
      <c r="C460" s="350"/>
      <c r="D460" s="356"/>
      <c r="E460" s="356"/>
      <c r="G460" s="356"/>
    </row>
    <row r="461" spans="3:7">
      <c r="C461" s="352" t="s">
        <v>62</v>
      </c>
      <c r="D461" s="356"/>
      <c r="E461" s="356"/>
      <c r="G461" s="204" t="s">
        <v>63</v>
      </c>
    </row>
    <row r="462" spans="3:7">
      <c r="C462" s="352" t="s">
        <v>64</v>
      </c>
      <c r="D462" s="356"/>
      <c r="E462" s="356"/>
      <c r="G462" s="204" t="s">
        <v>65</v>
      </c>
    </row>
    <row r="585" spans="24:24">
      <c r="X585" s="359"/>
    </row>
    <row r="586" spans="18:19">
      <c r="R586" s="235">
        <v>0</v>
      </c>
      <c r="S586" s="235">
        <v>5000</v>
      </c>
    </row>
    <row r="589" spans="3:24">
      <c r="C589" s="235">
        <v>45000</v>
      </c>
      <c r="D589" s="235">
        <v>115000</v>
      </c>
      <c r="L589" s="235">
        <v>0</v>
      </c>
      <c r="O589" s="235">
        <v>0</v>
      </c>
      <c r="P589" s="235">
        <v>115000</v>
      </c>
      <c r="R589" s="235">
        <v>5000</v>
      </c>
      <c r="X589" s="359"/>
    </row>
    <row r="590" spans="17:24">
      <c r="Q590" s="235">
        <v>90000</v>
      </c>
      <c r="U590" s="235">
        <v>0</v>
      </c>
      <c r="X590" s="359"/>
    </row>
    <row r="596" spans="24:24">
      <c r="X596" s="359"/>
    </row>
  </sheetData>
  <mergeCells count="105">
    <mergeCell ref="B1:H1"/>
    <mergeCell ref="B2:H2"/>
    <mergeCell ref="B3:H3"/>
    <mergeCell ref="D5:G5"/>
    <mergeCell ref="B26:C26"/>
    <mergeCell ref="B36:H36"/>
    <mergeCell ref="B37:H37"/>
    <mergeCell ref="B38:H38"/>
    <mergeCell ref="D40:G40"/>
    <mergeCell ref="B61:C61"/>
    <mergeCell ref="B71:H71"/>
    <mergeCell ref="B72:H72"/>
    <mergeCell ref="B73:H73"/>
    <mergeCell ref="D75:G75"/>
    <mergeCell ref="B96:C96"/>
    <mergeCell ref="B106:H106"/>
    <mergeCell ref="B107:H107"/>
    <mergeCell ref="B108:H108"/>
    <mergeCell ref="D110:G110"/>
    <mergeCell ref="B131:C131"/>
    <mergeCell ref="B141:H141"/>
    <mergeCell ref="B142:H142"/>
    <mergeCell ref="B143:H143"/>
    <mergeCell ref="D145:G145"/>
    <mergeCell ref="B166:C166"/>
    <mergeCell ref="B176:H176"/>
    <mergeCell ref="B177:H177"/>
    <mergeCell ref="B178:H178"/>
    <mergeCell ref="D180:G180"/>
    <mergeCell ref="B201:C201"/>
    <mergeCell ref="B211:H211"/>
    <mergeCell ref="B212:H212"/>
    <mergeCell ref="B213:H213"/>
    <mergeCell ref="D215:G215"/>
    <mergeCell ref="B236:C236"/>
    <mergeCell ref="B247:H247"/>
    <mergeCell ref="B248:H248"/>
    <mergeCell ref="B249:H249"/>
    <mergeCell ref="D251:G251"/>
    <mergeCell ref="B272:C272"/>
    <mergeCell ref="B283:H283"/>
    <mergeCell ref="B284:H284"/>
    <mergeCell ref="B285:G285"/>
    <mergeCell ref="B286:G286"/>
    <mergeCell ref="D288:G288"/>
    <mergeCell ref="B309:C309"/>
    <mergeCell ref="B321:H321"/>
    <mergeCell ref="B322:H322"/>
    <mergeCell ref="B323:H323"/>
    <mergeCell ref="D325:G325"/>
    <mergeCell ref="B346:C346"/>
    <mergeCell ref="B355:H355"/>
    <mergeCell ref="B356:H356"/>
    <mergeCell ref="B357:H357"/>
    <mergeCell ref="D359:G359"/>
    <mergeCell ref="B380:C380"/>
    <mergeCell ref="B389:H389"/>
    <mergeCell ref="B390:H390"/>
    <mergeCell ref="B391:H391"/>
    <mergeCell ref="D393:G393"/>
    <mergeCell ref="B414:C414"/>
    <mergeCell ref="B429:H429"/>
    <mergeCell ref="B430:H430"/>
    <mergeCell ref="B431:H431"/>
    <mergeCell ref="D433:G433"/>
    <mergeCell ref="B454:C454"/>
    <mergeCell ref="B5:B6"/>
    <mergeCell ref="B40:B41"/>
    <mergeCell ref="B75:B76"/>
    <mergeCell ref="B110:B111"/>
    <mergeCell ref="B145:B146"/>
    <mergeCell ref="B180:B181"/>
    <mergeCell ref="B215:B216"/>
    <mergeCell ref="B251:B252"/>
    <mergeCell ref="B288:B289"/>
    <mergeCell ref="B325:B326"/>
    <mergeCell ref="B359:B360"/>
    <mergeCell ref="B393:B394"/>
    <mergeCell ref="B433:B434"/>
    <mergeCell ref="C5:C6"/>
    <mergeCell ref="C40:C41"/>
    <mergeCell ref="C75:C76"/>
    <mergeCell ref="C110:C111"/>
    <mergeCell ref="C145:C146"/>
    <mergeCell ref="C180:C181"/>
    <mergeCell ref="C215:C216"/>
    <mergeCell ref="C251:C252"/>
    <mergeCell ref="C288:C289"/>
    <mergeCell ref="C325:C326"/>
    <mergeCell ref="C359:C360"/>
    <mergeCell ref="C393:C394"/>
    <mergeCell ref="C433:C434"/>
    <mergeCell ref="H5:H6"/>
    <mergeCell ref="H40:H41"/>
    <mergeCell ref="H75:H76"/>
    <mergeCell ref="H110:H111"/>
    <mergeCell ref="H145:H146"/>
    <mergeCell ref="H180:H181"/>
    <mergeCell ref="H215:H216"/>
    <mergeCell ref="H251:H252"/>
    <mergeCell ref="H288:H289"/>
    <mergeCell ref="H325:H326"/>
    <mergeCell ref="H359:H360"/>
    <mergeCell ref="H393:H394"/>
    <mergeCell ref="H433:H434"/>
  </mergeCells>
  <conditionalFormatting sqref="F8">
    <cfRule type="cellIs" dxfId="1" priority="115" operator="equal">
      <formula>"ND"</formula>
    </cfRule>
  </conditionalFormatting>
  <conditionalFormatting sqref="G19">
    <cfRule type="cellIs" dxfId="1" priority="110" operator="equal">
      <formula>"ND"</formula>
    </cfRule>
    <cfRule type="cellIs" dxfId="1" priority="111" operator="equal">
      <formula>"ND"</formula>
    </cfRule>
  </conditionalFormatting>
  <conditionalFormatting sqref="D26:H26">
    <cfRule type="cellIs" dxfId="1" priority="117" operator="equal">
      <formula>"ND"</formula>
    </cfRule>
  </conditionalFormatting>
  <conditionalFormatting sqref="F43">
    <cfRule type="cellIs" dxfId="1" priority="99" operator="equal">
      <formula>"ND"</formula>
    </cfRule>
  </conditionalFormatting>
  <conditionalFormatting sqref="G54">
    <cfRule type="cellIs" dxfId="1" priority="94" operator="equal">
      <formula>"ND"</formula>
    </cfRule>
    <cfRule type="cellIs" dxfId="1" priority="95" operator="equal">
      <formula>"ND"</formula>
    </cfRule>
  </conditionalFormatting>
  <conditionalFormatting sqref="D61:H61">
    <cfRule type="cellIs" dxfId="1" priority="101" operator="equal">
      <formula>"ND"</formula>
    </cfRule>
  </conditionalFormatting>
  <conditionalFormatting sqref="F78">
    <cfRule type="cellIs" dxfId="1" priority="91" operator="equal">
      <formula>"ND"</formula>
    </cfRule>
  </conditionalFormatting>
  <conditionalFormatting sqref="G89">
    <cfRule type="cellIs" dxfId="1" priority="86" operator="equal">
      <formula>"ND"</formula>
    </cfRule>
    <cfRule type="cellIs" dxfId="1" priority="87" operator="equal">
      <formula>"ND"</formula>
    </cfRule>
  </conditionalFormatting>
  <conditionalFormatting sqref="D96:H96">
    <cfRule type="cellIs" dxfId="1" priority="93" operator="equal">
      <formula>"ND"</formula>
    </cfRule>
  </conditionalFormatting>
  <conditionalFormatting sqref="G124">
    <cfRule type="cellIs" dxfId="1" priority="78" operator="equal">
      <formula>"ND"</formula>
    </cfRule>
    <cfRule type="cellIs" dxfId="1" priority="79" operator="equal">
      <formula>"ND"</formula>
    </cfRule>
  </conditionalFormatting>
  <conditionalFormatting sqref="D131:H131">
    <cfRule type="cellIs" dxfId="1" priority="85" operator="equal">
      <formula>"ND"</formula>
    </cfRule>
  </conditionalFormatting>
  <conditionalFormatting sqref="F148">
    <cfRule type="cellIs" dxfId="1" priority="75" operator="equal">
      <formula>"ND"</formula>
    </cfRule>
  </conditionalFormatting>
  <conditionalFormatting sqref="G159">
    <cfRule type="cellIs" dxfId="1" priority="70" operator="equal">
      <formula>"ND"</formula>
    </cfRule>
    <cfRule type="cellIs" dxfId="1" priority="71" operator="equal">
      <formula>"ND"</formula>
    </cfRule>
  </conditionalFormatting>
  <conditionalFormatting sqref="D166:H166">
    <cfRule type="cellIs" dxfId="1" priority="77" operator="equal">
      <formula>"ND"</formula>
    </cfRule>
  </conditionalFormatting>
  <conditionalFormatting sqref="G194">
    <cfRule type="cellIs" dxfId="1" priority="62" operator="equal">
      <formula>"ND"</formula>
    </cfRule>
    <cfRule type="cellIs" dxfId="1" priority="63" operator="equal">
      <formula>"ND"</formula>
    </cfRule>
  </conditionalFormatting>
  <conditionalFormatting sqref="D201:H201">
    <cfRule type="cellIs" dxfId="1" priority="69" operator="equal">
      <formula>"ND"</formula>
    </cfRule>
  </conditionalFormatting>
  <conditionalFormatting sqref="D236:H236">
    <cfRule type="cellIs" dxfId="1" priority="61" operator="equal">
      <formula>"ND"</formula>
    </cfRule>
  </conditionalFormatting>
  <conditionalFormatting sqref="F236:G236">
    <cfRule type="cellIs" dxfId="1" priority="60" operator="equal">
      <formula>"ND"</formula>
    </cfRule>
  </conditionalFormatting>
  <conditionalFormatting sqref="F254">
    <cfRule type="cellIs" dxfId="1" priority="51" operator="equal">
      <formula>"ND"</formula>
    </cfRule>
  </conditionalFormatting>
  <conditionalFormatting sqref="G265">
    <cfRule type="cellIs" dxfId="1" priority="46" operator="equal">
      <formula>"ND"</formula>
    </cfRule>
    <cfRule type="cellIs" dxfId="1" priority="47" operator="equal">
      <formula>"ND"</formula>
    </cfRule>
  </conditionalFormatting>
  <conditionalFormatting sqref="D272:H272">
    <cfRule type="cellIs" dxfId="1" priority="53" operator="equal">
      <formula>"ND"</formula>
    </cfRule>
  </conditionalFormatting>
  <conditionalFormatting sqref="G302">
    <cfRule type="cellIs" dxfId="1" priority="38" operator="equal">
      <formula>"ND"</formula>
    </cfRule>
    <cfRule type="cellIs" dxfId="1" priority="39" operator="equal">
      <formula>"ND"</formula>
    </cfRule>
  </conditionalFormatting>
  <conditionalFormatting sqref="D309:H309">
    <cfRule type="cellIs" dxfId="1" priority="45" operator="equal">
      <formula>"ND"</formula>
    </cfRule>
  </conditionalFormatting>
  <conditionalFormatting sqref="F328">
    <cfRule type="cellIs" dxfId="1" priority="35" operator="equal">
      <formula>"ND"</formula>
    </cfRule>
  </conditionalFormatting>
  <conditionalFormatting sqref="G339">
    <cfRule type="cellIs" dxfId="1" priority="30" operator="equal">
      <formula>"ND"</formula>
    </cfRule>
    <cfRule type="cellIs" dxfId="1" priority="31" operator="equal">
      <formula>"ND"</formula>
    </cfRule>
  </conditionalFormatting>
  <conditionalFormatting sqref="D346:H346">
    <cfRule type="cellIs" dxfId="1" priority="37" operator="equal">
      <formula>"ND"</formula>
    </cfRule>
  </conditionalFormatting>
  <conditionalFormatting sqref="G373">
    <cfRule type="cellIs" dxfId="1" priority="22" operator="equal">
      <formula>"ND"</formula>
    </cfRule>
    <cfRule type="cellIs" dxfId="1" priority="23" operator="equal">
      <formula>"ND"</formula>
    </cfRule>
  </conditionalFormatting>
  <conditionalFormatting sqref="D380:H380">
    <cfRule type="cellIs" dxfId="1" priority="29" operator="equal">
      <formula>"ND"</formula>
    </cfRule>
  </conditionalFormatting>
  <conditionalFormatting sqref="G407">
    <cfRule type="cellIs" dxfId="1" priority="1" operator="equal">
      <formula>"ND"</formula>
    </cfRule>
    <cfRule type="cellIs" dxfId="1" priority="2" operator="equal">
      <formula>"ND"</formula>
    </cfRule>
  </conditionalFormatting>
  <conditionalFormatting sqref="D454:G454">
    <cfRule type="cellIs" dxfId="1" priority="13" operator="equal">
      <formula>"ND"</formula>
    </cfRule>
  </conditionalFormatting>
  <conditionalFormatting sqref="F8:F25">
    <cfRule type="cellIs" dxfId="1" priority="114" operator="equal">
      <formula>"ND"</formula>
    </cfRule>
  </conditionalFormatting>
  <conditionalFormatting sqref="F43:F60">
    <cfRule type="cellIs" dxfId="1" priority="98" operator="equal">
      <formula>"ND"</formula>
    </cfRule>
  </conditionalFormatting>
  <conditionalFormatting sqref="F78:F95">
    <cfRule type="cellIs" dxfId="1" priority="90" operator="equal">
      <formula>"ND"</formula>
    </cfRule>
  </conditionalFormatting>
  <conditionalFormatting sqref="F113:F130">
    <cfRule type="cellIs" dxfId="1" priority="82" operator="equal">
      <formula>"ND"</formula>
    </cfRule>
    <cfRule type="cellIs" dxfId="1" priority="83" operator="equal">
      <formula>"ND"</formula>
    </cfRule>
  </conditionalFormatting>
  <conditionalFormatting sqref="F148:F165">
    <cfRule type="cellIs" dxfId="1" priority="74" operator="equal">
      <formula>"ND"</formula>
    </cfRule>
  </conditionalFormatting>
  <conditionalFormatting sqref="F183:F200">
    <cfRule type="cellIs" dxfId="1" priority="66" operator="equal">
      <formula>"ND"</formula>
    </cfRule>
    <cfRule type="cellIs" dxfId="1" priority="67" operator="equal">
      <formula>"ND"</formula>
    </cfRule>
  </conditionalFormatting>
  <conditionalFormatting sqref="F254:F271">
    <cfRule type="cellIs" dxfId="1" priority="50" operator="equal">
      <formula>"ND"</formula>
    </cfRule>
  </conditionalFormatting>
  <conditionalFormatting sqref="F291:F308">
    <cfRule type="cellIs" dxfId="1" priority="42" operator="equal">
      <formula>"ND"</formula>
    </cfRule>
    <cfRule type="cellIs" dxfId="1" priority="43" operator="equal">
      <formula>"ND"</formula>
    </cfRule>
  </conditionalFormatting>
  <conditionalFormatting sqref="F328:F345">
    <cfRule type="cellIs" dxfId="1" priority="34" operator="equal">
      <formula>"ND"</formula>
    </cfRule>
  </conditionalFormatting>
  <conditionalFormatting sqref="F362:F379">
    <cfRule type="cellIs" dxfId="1" priority="26" operator="equal">
      <formula>"ND"</formula>
    </cfRule>
    <cfRule type="cellIs" dxfId="1" priority="27" operator="equal">
      <formula>"ND"</formula>
    </cfRule>
  </conditionalFormatting>
  <conditionalFormatting sqref="D8:G25">
    <cfRule type="cellIs" dxfId="1" priority="112" operator="equal">
      <formula>"ND"</formula>
    </cfRule>
    <cfRule type="cellIs" dxfId="1" priority="113" operator="equal">
      <formula>"ND"</formula>
    </cfRule>
  </conditionalFormatting>
  <conditionalFormatting sqref="D43:G60">
    <cfRule type="cellIs" dxfId="1" priority="96" operator="equal">
      <formula>"ND"</formula>
    </cfRule>
    <cfRule type="cellIs" dxfId="1" priority="97" operator="equal">
      <formula>"ND"</formula>
    </cfRule>
  </conditionalFormatting>
  <conditionalFormatting sqref="D78:G95">
    <cfRule type="cellIs" dxfId="1" priority="88" operator="equal">
      <formula>"ND"</formula>
    </cfRule>
    <cfRule type="cellIs" dxfId="1" priority="89" operator="equal">
      <formula>"ND"</formula>
    </cfRule>
  </conditionalFormatting>
  <conditionalFormatting sqref="D113:G130">
    <cfRule type="cellIs" dxfId="1" priority="80" operator="equal">
      <formula>"ND"</formula>
    </cfRule>
    <cfRule type="cellIs" dxfId="1" priority="81" operator="equal">
      <formula>"ND"</formula>
    </cfRule>
  </conditionalFormatting>
  <conditionalFormatting sqref="D148:G165">
    <cfRule type="cellIs" dxfId="1" priority="72" operator="equal">
      <formula>"ND"</formula>
    </cfRule>
    <cfRule type="cellIs" dxfId="1" priority="73" operator="equal">
      <formula>"ND"</formula>
    </cfRule>
  </conditionalFormatting>
  <conditionalFormatting sqref="D183:G200">
    <cfRule type="cellIs" dxfId="1" priority="64" operator="equal">
      <formula>"ND"</formula>
    </cfRule>
    <cfRule type="cellIs" dxfId="1" priority="65" operator="equal">
      <formula>"ND"</formula>
    </cfRule>
  </conditionalFormatting>
  <conditionalFormatting sqref="D218:E235">
    <cfRule type="cellIs" dxfId="1" priority="5" operator="equal">
      <formula>"ND"</formula>
    </cfRule>
  </conditionalFormatting>
  <conditionalFormatting sqref="F218:G235">
    <cfRule type="cellIs" dxfId="1" priority="4" operator="equal">
      <formula>"ND"</formula>
    </cfRule>
  </conditionalFormatting>
  <conditionalFormatting sqref="D254:G271">
    <cfRule type="cellIs" dxfId="1" priority="48" operator="equal">
      <formula>"ND"</formula>
    </cfRule>
    <cfRule type="cellIs" dxfId="1" priority="49" operator="equal">
      <formula>"ND"</formula>
    </cfRule>
  </conditionalFormatting>
  <conditionalFormatting sqref="D291:G308">
    <cfRule type="cellIs" dxfId="1" priority="40" operator="equal">
      <formula>"ND"</formula>
    </cfRule>
    <cfRule type="cellIs" dxfId="1" priority="41" operator="equal">
      <formula>"ND"</formula>
    </cfRule>
  </conditionalFormatting>
  <conditionalFormatting sqref="D328:G345">
    <cfRule type="cellIs" dxfId="1" priority="32" operator="equal">
      <formula>"ND"</formula>
    </cfRule>
    <cfRule type="cellIs" dxfId="1" priority="33" operator="equal">
      <formula>"ND"</formula>
    </cfRule>
  </conditionalFormatting>
  <conditionalFormatting sqref="D362:G379">
    <cfRule type="cellIs" dxfId="1" priority="24" operator="equal">
      <formula>"ND"</formula>
    </cfRule>
    <cfRule type="cellIs" dxfId="1" priority="25" operator="equal">
      <formula>"ND"</formula>
    </cfRule>
  </conditionalFormatting>
  <conditionalFormatting sqref="D396:G413">
    <cfRule type="cellIs" dxfId="1" priority="3" operator="equal">
      <formula>"ND"</formula>
    </cfRule>
  </conditionalFormatting>
  <conditionalFormatting sqref="D414:H415">
    <cfRule type="cellIs" dxfId="1" priority="21" operator="equal">
      <formula>"ND"</formula>
    </cfRule>
  </conditionalFormatting>
  <conditionalFormatting sqref="F414:G415">
    <cfRule type="cellIs" dxfId="1" priority="20" operator="equal">
      <formula>"ND"</formula>
    </cfRule>
  </conditionalFormatting>
  <conditionalFormatting sqref="D436:G453">
    <cfRule type="cellIs" dxfId="1" priority="8" operator="equal">
      <formula>"ND"</formula>
    </cfRule>
    <cfRule type="cellIs" dxfId="1" priority="9" operator="equal">
      <formula>"ND"</formula>
    </cfRule>
  </conditionalFormatting>
  <pageMargins left="0.93" right="0.708661417322835" top="0.43" bottom="0.41" header="0.31496062992126" footer="0.31496062992126"/>
  <pageSetup paperSize="9" scale="84" fitToHeight="0" orientation="landscape" verticalDpi="598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86"/>
  <sheetViews>
    <sheetView view="pageBreakPreview" zoomScale="70" zoomScaleNormal="70" topLeftCell="D520" workbookViewId="0">
      <selection activeCell="Q527" sqref="Q527:Q533"/>
    </sheetView>
  </sheetViews>
  <sheetFormatPr defaultColWidth="9.14285714285714" defaultRowHeight="15"/>
  <cols>
    <col min="1" max="1" width="6" style="235" customWidth="1"/>
    <col min="2" max="2" width="27.7142857142857" style="235" customWidth="1"/>
    <col min="3" max="3" width="14.2857142857143" style="235" customWidth="1"/>
    <col min="4" max="4" width="15.4285714285714" style="235" customWidth="1"/>
    <col min="5" max="6" width="12.5714285714286" style="235" customWidth="1"/>
    <col min="7" max="7" width="6.71428571428571" style="235" customWidth="1"/>
    <col min="8" max="8" width="11.8571428571429" style="235" customWidth="1"/>
    <col min="9" max="9" width="8.14285714285714" style="235" customWidth="1"/>
    <col min="10" max="10" width="14.4285714285714" style="235" customWidth="1"/>
    <col min="11" max="11" width="9.42857142857143" style="235" customWidth="1"/>
    <col min="12" max="12" width="11.8380952380952" style="235" customWidth="1"/>
    <col min="13" max="13" width="15.7142857142857" style="235" customWidth="1"/>
    <col min="14" max="14" width="14.2857142857143" style="235" customWidth="1"/>
    <col min="15" max="15" width="15" style="235" customWidth="1"/>
    <col min="16" max="16" width="14.8571428571429" style="235" customWidth="1"/>
    <col min="17" max="17" width="8.14285714285714" style="235" customWidth="1"/>
    <col min="18" max="18" width="14.8571428571429" style="235" customWidth="1"/>
    <col min="19" max="19" width="12.8571428571429" style="235" customWidth="1"/>
    <col min="20" max="21" width="14.4285714285714" style="235" customWidth="1"/>
    <col min="22" max="22" width="17.2857142857143" style="235" customWidth="1"/>
    <col min="23" max="23" width="16.2857142857143" style="235" customWidth="1"/>
    <col min="24" max="24" width="11.1428571428571" style="235" customWidth="1"/>
    <col min="25" max="25" width="10.2857142857143" style="235" customWidth="1"/>
    <col min="26" max="16384" width="9.14285714285714" style="235"/>
  </cols>
  <sheetData>
    <row r="1" ht="21.75" customHeight="1" spans="1:23">
      <c r="A1" s="20" t="s">
        <v>448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ht="21.75" customHeight="1" spans="1:23">
      <c r="A2" s="20" t="str">
        <f>RK11.a!B2</f>
        <v>PENGADILAN AGAMA SEWILAYAH PENGADILAN TINGGI AGAMA PADANG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ht="21.75" customHeight="1" spans="1:23">
      <c r="A3" s="20" t="str">
        <f>RK11.a!B3</f>
        <v>BULAN JANUARI TAHUN 2023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ht="11.25" customHeight="1" spans="21:23">
      <c r="U4" s="257"/>
      <c r="W4" s="257" t="s">
        <v>449</v>
      </c>
    </row>
    <row r="5" s="231" customFormat="1" ht="18.75" spans="1:23">
      <c r="A5" s="236" t="s">
        <v>181</v>
      </c>
      <c r="B5" s="237" t="s">
        <v>339</v>
      </c>
      <c r="C5" s="238" t="s">
        <v>450</v>
      </c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58"/>
    </row>
    <row r="6" s="231" customFormat="1" ht="359.25" customHeight="1" spans="1:23">
      <c r="A6" s="240"/>
      <c r="B6" s="241"/>
      <c r="C6" s="242" t="s">
        <v>451</v>
      </c>
      <c r="D6" s="242" t="s">
        <v>452</v>
      </c>
      <c r="E6" s="242" t="s">
        <v>453</v>
      </c>
      <c r="F6" s="242" t="s">
        <v>454</v>
      </c>
      <c r="G6" s="242" t="s">
        <v>455</v>
      </c>
      <c r="H6" s="242" t="s">
        <v>456</v>
      </c>
      <c r="I6" s="242" t="s">
        <v>457</v>
      </c>
      <c r="J6" s="242" t="s">
        <v>458</v>
      </c>
      <c r="K6" s="242" t="s">
        <v>459</v>
      </c>
      <c r="L6" s="242" t="s">
        <v>460</v>
      </c>
      <c r="M6" s="242" t="s">
        <v>461</v>
      </c>
      <c r="N6" s="242" t="s">
        <v>462</v>
      </c>
      <c r="O6" s="242" t="s">
        <v>463</v>
      </c>
      <c r="P6" s="242" t="s">
        <v>464</v>
      </c>
      <c r="Q6" s="242" t="s">
        <v>465</v>
      </c>
      <c r="R6" s="242" t="s">
        <v>466</v>
      </c>
      <c r="S6" s="242" t="s">
        <v>467</v>
      </c>
      <c r="T6" s="242" t="s">
        <v>468</v>
      </c>
      <c r="U6" s="242" t="s">
        <v>469</v>
      </c>
      <c r="V6" s="242"/>
      <c r="W6" s="259" t="s">
        <v>438</v>
      </c>
    </row>
    <row r="7" s="232" customFormat="1" ht="18.75" spans="1:23">
      <c r="A7" s="243">
        <v>1</v>
      </c>
      <c r="B7" s="244">
        <v>2</v>
      </c>
      <c r="C7" s="244">
        <v>3</v>
      </c>
      <c r="D7" s="244">
        <v>4</v>
      </c>
      <c r="E7" s="244">
        <v>5</v>
      </c>
      <c r="F7" s="244">
        <v>6</v>
      </c>
      <c r="G7" s="244">
        <v>7</v>
      </c>
      <c r="H7" s="244">
        <v>8</v>
      </c>
      <c r="I7" s="244">
        <v>9</v>
      </c>
      <c r="J7" s="244">
        <v>10</v>
      </c>
      <c r="K7" s="244">
        <v>11</v>
      </c>
      <c r="L7" s="244">
        <v>12</v>
      </c>
      <c r="M7" s="244">
        <v>13</v>
      </c>
      <c r="N7" s="244">
        <v>14</v>
      </c>
      <c r="O7" s="244">
        <v>15</v>
      </c>
      <c r="P7" s="244">
        <v>16</v>
      </c>
      <c r="Q7" s="244">
        <v>17</v>
      </c>
      <c r="R7" s="244">
        <v>18</v>
      </c>
      <c r="S7" s="244">
        <v>19</v>
      </c>
      <c r="T7" s="244">
        <v>20</v>
      </c>
      <c r="U7" s="244">
        <v>21</v>
      </c>
      <c r="V7" s="244">
        <v>22</v>
      </c>
      <c r="W7" s="260">
        <v>23</v>
      </c>
    </row>
    <row r="8" s="233" customFormat="1" ht="30.75" customHeight="1" spans="1:23">
      <c r="A8" s="245">
        <v>1</v>
      </c>
      <c r="B8" s="246" t="s">
        <v>310</v>
      </c>
      <c r="C8" s="247">
        <v>140000</v>
      </c>
      <c r="D8" s="247">
        <v>1220000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2120000</v>
      </c>
      <c r="N8" s="247">
        <v>0</v>
      </c>
      <c r="O8" s="247">
        <v>0</v>
      </c>
      <c r="P8" s="247">
        <v>0</v>
      </c>
      <c r="Q8" s="247">
        <v>0</v>
      </c>
      <c r="R8" s="247">
        <v>670000</v>
      </c>
      <c r="S8" s="247">
        <v>0</v>
      </c>
      <c r="T8" s="247">
        <v>0</v>
      </c>
      <c r="U8" s="247">
        <v>140000</v>
      </c>
      <c r="V8" s="247">
        <v>4420000</v>
      </c>
      <c r="W8" s="261">
        <f>SUM(C8:V8)</f>
        <v>8710000</v>
      </c>
    </row>
    <row r="9" s="233" customFormat="1" ht="31.5" customHeight="1" spans="1:23">
      <c r="A9" s="245">
        <v>2</v>
      </c>
      <c r="B9" s="246" t="s">
        <v>311</v>
      </c>
      <c r="C9" s="247">
        <v>101000</v>
      </c>
      <c r="D9" s="247">
        <v>1010000</v>
      </c>
      <c r="E9" s="247">
        <v>0</v>
      </c>
      <c r="F9" s="247">
        <v>0</v>
      </c>
      <c r="G9" s="247">
        <v>0</v>
      </c>
      <c r="H9" s="247">
        <v>0</v>
      </c>
      <c r="I9" s="247">
        <v>0</v>
      </c>
      <c r="J9" s="247">
        <v>0</v>
      </c>
      <c r="K9" s="247">
        <v>0</v>
      </c>
      <c r="L9" s="247">
        <v>0</v>
      </c>
      <c r="M9" s="247">
        <v>0</v>
      </c>
      <c r="N9" s="247">
        <v>0</v>
      </c>
      <c r="O9" s="247">
        <v>0</v>
      </c>
      <c r="P9" s="247">
        <v>1030000</v>
      </c>
      <c r="Q9" s="247">
        <v>0</v>
      </c>
      <c r="R9" s="247">
        <v>230000</v>
      </c>
      <c r="S9" s="247">
        <v>0</v>
      </c>
      <c r="T9" s="247">
        <v>0</v>
      </c>
      <c r="U9" s="247">
        <v>0</v>
      </c>
      <c r="V9" s="247">
        <v>3605000</v>
      </c>
      <c r="W9" s="261">
        <f t="shared" ref="W9:W25" si="0">SUM(C9:V9)</f>
        <v>5976000</v>
      </c>
    </row>
    <row r="10" s="233" customFormat="1" ht="27" customHeight="1" spans="1:23">
      <c r="A10" s="245">
        <v>3</v>
      </c>
      <c r="B10" s="246" t="s">
        <v>312</v>
      </c>
      <c r="C10" s="247">
        <v>599000</v>
      </c>
      <c r="D10" s="247">
        <v>300000</v>
      </c>
      <c r="E10" s="247">
        <v>0</v>
      </c>
      <c r="F10" s="247">
        <v>0</v>
      </c>
      <c r="G10" s="247">
        <v>0</v>
      </c>
      <c r="H10" s="247">
        <v>0</v>
      </c>
      <c r="I10" s="247">
        <v>0</v>
      </c>
      <c r="J10" s="247">
        <v>0</v>
      </c>
      <c r="K10" s="247">
        <v>0</v>
      </c>
      <c r="L10" s="247">
        <v>0</v>
      </c>
      <c r="M10" s="247">
        <v>420000</v>
      </c>
      <c r="N10" s="247">
        <v>1340000</v>
      </c>
      <c r="O10" s="247">
        <v>0</v>
      </c>
      <c r="P10" s="247">
        <v>0</v>
      </c>
      <c r="Q10" s="247">
        <v>0</v>
      </c>
      <c r="R10" s="247">
        <v>60000</v>
      </c>
      <c r="S10" s="247">
        <v>0</v>
      </c>
      <c r="T10" s="247">
        <v>0</v>
      </c>
      <c r="U10" s="247">
        <v>0</v>
      </c>
      <c r="V10" s="247">
        <v>395000</v>
      </c>
      <c r="W10" s="261">
        <f t="shared" si="0"/>
        <v>3114000</v>
      </c>
    </row>
    <row r="11" s="233" customFormat="1" ht="29.25" customHeight="1" spans="1:23">
      <c r="A11" s="245">
        <v>4</v>
      </c>
      <c r="B11" s="246" t="s">
        <v>313</v>
      </c>
      <c r="C11" s="247">
        <v>33500</v>
      </c>
      <c r="D11" s="247">
        <v>330000</v>
      </c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247">
        <v>0</v>
      </c>
      <c r="M11" s="247">
        <v>560000</v>
      </c>
      <c r="N11" s="247">
        <v>0</v>
      </c>
      <c r="O11" s="247">
        <v>0</v>
      </c>
      <c r="P11" s="247">
        <v>0</v>
      </c>
      <c r="Q11" s="247">
        <v>0</v>
      </c>
      <c r="R11" s="247">
        <v>0</v>
      </c>
      <c r="S11" s="247">
        <v>20000</v>
      </c>
      <c r="T11" s="247">
        <v>0</v>
      </c>
      <c r="U11" s="247">
        <v>0</v>
      </c>
      <c r="V11" s="247">
        <v>1630000</v>
      </c>
      <c r="W11" s="261">
        <f t="shared" si="0"/>
        <v>2573500</v>
      </c>
    </row>
    <row r="12" s="233" customFormat="1" ht="30.75" customHeight="1" spans="1:23">
      <c r="A12" s="245">
        <v>5</v>
      </c>
      <c r="B12" s="246" t="s">
        <v>314</v>
      </c>
      <c r="C12" s="247">
        <v>83500</v>
      </c>
      <c r="D12" s="247">
        <v>230000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0</v>
      </c>
      <c r="L12" s="247">
        <v>0</v>
      </c>
      <c r="M12" s="247">
        <v>0</v>
      </c>
      <c r="N12" s="247">
        <v>370000</v>
      </c>
      <c r="O12" s="247">
        <v>1050000</v>
      </c>
      <c r="P12" s="247">
        <v>0</v>
      </c>
      <c r="Q12" s="247">
        <v>0</v>
      </c>
      <c r="R12" s="247">
        <v>0</v>
      </c>
      <c r="S12" s="247">
        <v>0</v>
      </c>
      <c r="T12" s="247">
        <v>0</v>
      </c>
      <c r="U12" s="247">
        <v>60000</v>
      </c>
      <c r="V12" s="247">
        <v>0</v>
      </c>
      <c r="W12" s="261">
        <f t="shared" si="0"/>
        <v>1793500</v>
      </c>
    </row>
    <row r="13" s="233" customFormat="1" ht="36" customHeight="1" spans="1:24">
      <c r="A13" s="245">
        <v>6</v>
      </c>
      <c r="B13" s="246" t="s">
        <v>315</v>
      </c>
      <c r="C13" s="247">
        <v>112500</v>
      </c>
      <c r="D13" s="247">
        <v>190000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0</v>
      </c>
      <c r="N13" s="247">
        <v>370000</v>
      </c>
      <c r="O13" s="247">
        <v>0</v>
      </c>
      <c r="P13" s="247">
        <v>0</v>
      </c>
      <c r="Q13" s="247">
        <v>0</v>
      </c>
      <c r="R13" s="247">
        <v>100000</v>
      </c>
      <c r="S13" s="247">
        <v>0</v>
      </c>
      <c r="T13" s="247">
        <v>0</v>
      </c>
      <c r="U13" s="247">
        <v>0</v>
      </c>
      <c r="V13" s="247">
        <v>860000</v>
      </c>
      <c r="W13" s="261">
        <f t="shared" si="0"/>
        <v>1632500</v>
      </c>
      <c r="X13" s="262"/>
    </row>
    <row r="14" s="233" customFormat="1" ht="30.75" customHeight="1" spans="1:23">
      <c r="A14" s="245">
        <v>7</v>
      </c>
      <c r="B14" s="246" t="s">
        <v>316</v>
      </c>
      <c r="C14" s="247">
        <v>75500</v>
      </c>
      <c r="D14" s="247">
        <v>270000</v>
      </c>
      <c r="E14" s="247">
        <v>0</v>
      </c>
      <c r="F14" s="247">
        <v>0</v>
      </c>
      <c r="G14" s="247">
        <v>0</v>
      </c>
      <c r="H14" s="247">
        <v>0</v>
      </c>
      <c r="I14" s="247">
        <v>0</v>
      </c>
      <c r="J14" s="247">
        <v>0</v>
      </c>
      <c r="K14" s="247">
        <v>0</v>
      </c>
      <c r="L14" s="247">
        <v>0</v>
      </c>
      <c r="M14" s="247">
        <v>340000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1080000</v>
      </c>
      <c r="W14" s="261">
        <f t="shared" si="0"/>
        <v>1765500</v>
      </c>
    </row>
    <row r="15" s="233" customFormat="1" ht="29.25" customHeight="1" spans="1:23">
      <c r="A15" s="245">
        <v>8</v>
      </c>
      <c r="B15" s="246" t="s">
        <v>317</v>
      </c>
      <c r="C15" s="247">
        <v>202500</v>
      </c>
      <c r="D15" s="247">
        <v>250000</v>
      </c>
      <c r="E15" s="247">
        <v>0</v>
      </c>
      <c r="F15" s="247">
        <v>0</v>
      </c>
      <c r="G15" s="247">
        <v>0</v>
      </c>
      <c r="H15" s="247">
        <v>0</v>
      </c>
      <c r="I15" s="247">
        <v>0</v>
      </c>
      <c r="J15" s="247">
        <v>0</v>
      </c>
      <c r="K15" s="247">
        <v>0</v>
      </c>
      <c r="L15" s="247">
        <v>0</v>
      </c>
      <c r="M15" s="247">
        <v>840000</v>
      </c>
      <c r="N15" s="247">
        <v>0</v>
      </c>
      <c r="O15" s="247">
        <v>1170000</v>
      </c>
      <c r="P15" s="247">
        <v>0</v>
      </c>
      <c r="Q15" s="247">
        <v>0</v>
      </c>
      <c r="R15" s="247">
        <v>50000</v>
      </c>
      <c r="S15" s="247">
        <v>0</v>
      </c>
      <c r="T15" s="247">
        <v>0</v>
      </c>
      <c r="U15" s="247">
        <v>0</v>
      </c>
      <c r="V15" s="247">
        <v>0</v>
      </c>
      <c r="W15" s="261">
        <f t="shared" si="0"/>
        <v>2512500</v>
      </c>
    </row>
    <row r="16" s="233" customFormat="1" ht="29.25" customHeight="1" spans="1:23">
      <c r="A16" s="245">
        <v>9</v>
      </c>
      <c r="B16" s="246" t="s">
        <v>318</v>
      </c>
      <c r="C16" s="247">
        <v>193500</v>
      </c>
      <c r="D16" s="247">
        <v>300000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7">
        <v>820000</v>
      </c>
      <c r="N16" s="247">
        <v>0</v>
      </c>
      <c r="O16" s="247">
        <v>0</v>
      </c>
      <c r="P16" s="247">
        <v>0</v>
      </c>
      <c r="Q16" s="247">
        <v>0</v>
      </c>
      <c r="R16" s="247">
        <v>0</v>
      </c>
      <c r="S16" s="247">
        <v>110000</v>
      </c>
      <c r="T16" s="247">
        <v>0</v>
      </c>
      <c r="U16" s="247">
        <v>0</v>
      </c>
      <c r="V16" s="247">
        <v>2030000</v>
      </c>
      <c r="W16" s="261">
        <f t="shared" si="0"/>
        <v>3453500</v>
      </c>
    </row>
    <row r="17" s="233" customFormat="1" ht="29.25" customHeight="1" spans="1:24">
      <c r="A17" s="245">
        <v>10</v>
      </c>
      <c r="B17" s="246" t="s">
        <v>319</v>
      </c>
      <c r="C17" s="247">
        <v>99500</v>
      </c>
      <c r="D17" s="247">
        <v>230000</v>
      </c>
      <c r="E17" s="247">
        <v>0</v>
      </c>
      <c r="F17" s="247">
        <v>0</v>
      </c>
      <c r="G17" s="247">
        <v>0</v>
      </c>
      <c r="H17" s="247">
        <v>0</v>
      </c>
      <c r="I17" s="247">
        <v>0</v>
      </c>
      <c r="J17" s="247">
        <v>0</v>
      </c>
      <c r="K17" s="247">
        <v>0</v>
      </c>
      <c r="L17" s="247">
        <v>0</v>
      </c>
      <c r="M17" s="247">
        <v>10000</v>
      </c>
      <c r="N17" s="247">
        <v>0</v>
      </c>
      <c r="O17" s="247">
        <v>0</v>
      </c>
      <c r="P17" s="247">
        <v>460000</v>
      </c>
      <c r="Q17" s="247">
        <v>0</v>
      </c>
      <c r="R17" s="247">
        <v>0</v>
      </c>
      <c r="S17" s="247">
        <v>0</v>
      </c>
      <c r="T17" s="247">
        <v>0</v>
      </c>
      <c r="U17" s="247">
        <v>0</v>
      </c>
      <c r="V17" s="247">
        <v>900000</v>
      </c>
      <c r="W17" s="261">
        <f t="shared" si="0"/>
        <v>1699500</v>
      </c>
      <c r="X17" s="262"/>
    </row>
    <row r="18" s="233" customFormat="1" ht="27.75" customHeight="1" spans="1:24">
      <c r="A18" s="245">
        <v>11</v>
      </c>
      <c r="B18" s="246" t="s">
        <v>320</v>
      </c>
      <c r="C18" s="247">
        <v>113000</v>
      </c>
      <c r="D18" s="247">
        <v>230000</v>
      </c>
      <c r="E18" s="247">
        <v>0</v>
      </c>
      <c r="F18" s="247">
        <v>0</v>
      </c>
      <c r="G18" s="247">
        <v>0</v>
      </c>
      <c r="H18" s="247">
        <v>0</v>
      </c>
      <c r="I18" s="247">
        <v>0</v>
      </c>
      <c r="J18" s="247">
        <v>0</v>
      </c>
      <c r="K18" s="247">
        <v>0</v>
      </c>
      <c r="L18" s="247">
        <v>0</v>
      </c>
      <c r="M18" s="247">
        <v>1270000</v>
      </c>
      <c r="N18" s="247">
        <v>0</v>
      </c>
      <c r="O18" s="247">
        <v>0</v>
      </c>
      <c r="P18" s="247">
        <v>720000</v>
      </c>
      <c r="Q18" s="247">
        <v>0</v>
      </c>
      <c r="R18" s="247">
        <v>130000</v>
      </c>
      <c r="S18" s="247">
        <v>0</v>
      </c>
      <c r="T18" s="247">
        <v>0</v>
      </c>
      <c r="U18" s="247">
        <v>0</v>
      </c>
      <c r="V18" s="247">
        <v>0</v>
      </c>
      <c r="W18" s="261">
        <f t="shared" si="0"/>
        <v>2463000</v>
      </c>
      <c r="X18" s="262"/>
    </row>
    <row r="19" s="233" customFormat="1" ht="29.25" customHeight="1" spans="1:25">
      <c r="A19" s="245">
        <v>12</v>
      </c>
      <c r="B19" s="246" t="s">
        <v>321</v>
      </c>
      <c r="C19" s="247">
        <v>19000</v>
      </c>
      <c r="D19" s="247">
        <v>90000</v>
      </c>
      <c r="E19" s="247">
        <v>0</v>
      </c>
      <c r="F19" s="247">
        <v>0</v>
      </c>
      <c r="G19" s="247">
        <v>0</v>
      </c>
      <c r="H19" s="247">
        <v>0</v>
      </c>
      <c r="I19" s="247">
        <v>0</v>
      </c>
      <c r="J19" s="247">
        <v>0</v>
      </c>
      <c r="K19" s="247">
        <v>0</v>
      </c>
      <c r="L19" s="247">
        <v>0</v>
      </c>
      <c r="M19" s="247">
        <v>0</v>
      </c>
      <c r="N19" s="247">
        <v>210000</v>
      </c>
      <c r="O19" s="247">
        <v>0</v>
      </c>
      <c r="P19" s="247">
        <v>0</v>
      </c>
      <c r="Q19" s="247">
        <v>0</v>
      </c>
      <c r="R19" s="247">
        <v>0</v>
      </c>
      <c r="S19" s="247">
        <v>0</v>
      </c>
      <c r="T19" s="247">
        <v>0</v>
      </c>
      <c r="U19" s="247">
        <v>0</v>
      </c>
      <c r="V19" s="247">
        <v>460000</v>
      </c>
      <c r="W19" s="261">
        <f t="shared" si="0"/>
        <v>779000</v>
      </c>
      <c r="Y19" s="262"/>
    </row>
    <row r="20" s="233" customFormat="1" ht="29.25" customHeight="1" spans="1:23">
      <c r="A20" s="245">
        <v>13</v>
      </c>
      <c r="B20" s="246" t="s">
        <v>322</v>
      </c>
      <c r="C20" s="247">
        <v>95000</v>
      </c>
      <c r="D20" s="247">
        <v>480000</v>
      </c>
      <c r="E20" s="247">
        <v>0</v>
      </c>
      <c r="F20" s="247">
        <v>0</v>
      </c>
      <c r="G20" s="247">
        <v>0</v>
      </c>
      <c r="H20" s="247">
        <v>0</v>
      </c>
      <c r="I20" s="247">
        <v>0</v>
      </c>
      <c r="J20" s="247">
        <v>0</v>
      </c>
      <c r="K20" s="247">
        <v>0</v>
      </c>
      <c r="L20" s="247">
        <v>0</v>
      </c>
      <c r="M20" s="247">
        <v>0</v>
      </c>
      <c r="N20" s="247">
        <v>0</v>
      </c>
      <c r="O20" s="247">
        <v>0</v>
      </c>
      <c r="P20" s="247">
        <v>660000</v>
      </c>
      <c r="Q20" s="247">
        <v>0</v>
      </c>
      <c r="R20" s="247">
        <v>150000</v>
      </c>
      <c r="S20" s="247">
        <v>0</v>
      </c>
      <c r="T20" s="247">
        <v>0</v>
      </c>
      <c r="U20" s="247">
        <v>40000</v>
      </c>
      <c r="V20" s="247">
        <v>0</v>
      </c>
      <c r="W20" s="261">
        <f t="shared" si="0"/>
        <v>1425000</v>
      </c>
    </row>
    <row r="21" s="233" customFormat="1" ht="29.25" customHeight="1" spans="1:24">
      <c r="A21" s="245">
        <v>14</v>
      </c>
      <c r="B21" s="248" t="s">
        <v>443</v>
      </c>
      <c r="C21" s="247">
        <v>127000</v>
      </c>
      <c r="D21" s="247">
        <v>280000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7">
        <v>0</v>
      </c>
      <c r="N21" s="247">
        <v>0</v>
      </c>
      <c r="O21" s="247">
        <v>0</v>
      </c>
      <c r="P21" s="247">
        <v>720000</v>
      </c>
      <c r="Q21" s="247">
        <v>0</v>
      </c>
      <c r="R21" s="247">
        <v>30000</v>
      </c>
      <c r="S21" s="247">
        <v>0</v>
      </c>
      <c r="T21" s="247">
        <v>0</v>
      </c>
      <c r="U21" s="247">
        <v>0</v>
      </c>
      <c r="V21" s="247">
        <v>1270000</v>
      </c>
      <c r="W21" s="261">
        <f t="shared" si="0"/>
        <v>2427000</v>
      </c>
      <c r="X21" s="262"/>
    </row>
    <row r="22" s="233" customFormat="1" ht="28.5" customHeight="1" spans="1:23">
      <c r="A22" s="245">
        <v>15</v>
      </c>
      <c r="B22" s="246" t="s">
        <v>324</v>
      </c>
      <c r="C22" s="247">
        <v>20000</v>
      </c>
      <c r="D22" s="247">
        <v>370000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40000</v>
      </c>
      <c r="S22" s="247">
        <v>0</v>
      </c>
      <c r="T22" s="247">
        <v>40000</v>
      </c>
      <c r="U22" s="247">
        <v>0</v>
      </c>
      <c r="V22" s="247">
        <v>1800000</v>
      </c>
      <c r="W22" s="261">
        <f t="shared" si="0"/>
        <v>2270000</v>
      </c>
    </row>
    <row r="23" s="233" customFormat="1" ht="30.75" customHeight="1" spans="1:23">
      <c r="A23" s="245">
        <v>16</v>
      </c>
      <c r="B23" s="246" t="s">
        <v>325</v>
      </c>
      <c r="C23" s="247">
        <v>50000</v>
      </c>
      <c r="D23" s="247">
        <v>80000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7">
        <v>0</v>
      </c>
      <c r="O23" s="247">
        <v>0</v>
      </c>
      <c r="P23" s="247">
        <v>310000</v>
      </c>
      <c r="Q23" s="247">
        <v>0</v>
      </c>
      <c r="R23" s="247">
        <v>0</v>
      </c>
      <c r="S23" s="247">
        <v>0</v>
      </c>
      <c r="T23" s="247">
        <v>0</v>
      </c>
      <c r="U23" s="247">
        <v>0</v>
      </c>
      <c r="V23" s="247">
        <v>450000</v>
      </c>
      <c r="W23" s="261">
        <f t="shared" si="0"/>
        <v>890000</v>
      </c>
    </row>
    <row r="24" s="233" customFormat="1" ht="28.5" customHeight="1" spans="1:23">
      <c r="A24" s="249">
        <v>17</v>
      </c>
      <c r="B24" s="250" t="s">
        <v>326</v>
      </c>
      <c r="C24" s="247">
        <v>375000</v>
      </c>
      <c r="D24" s="247">
        <v>680000</v>
      </c>
      <c r="E24" s="247">
        <v>0</v>
      </c>
      <c r="F24" s="247">
        <v>0</v>
      </c>
      <c r="G24" s="247">
        <v>0</v>
      </c>
      <c r="H24" s="247">
        <v>0</v>
      </c>
      <c r="I24" s="247">
        <v>0</v>
      </c>
      <c r="J24" s="247">
        <v>0</v>
      </c>
      <c r="K24" s="247">
        <v>0</v>
      </c>
      <c r="L24" s="247">
        <v>0</v>
      </c>
      <c r="M24" s="247">
        <v>620000</v>
      </c>
      <c r="N24" s="247">
        <v>2390000</v>
      </c>
      <c r="O24" s="247">
        <v>0</v>
      </c>
      <c r="P24" s="247">
        <v>0</v>
      </c>
      <c r="Q24" s="247">
        <v>0</v>
      </c>
      <c r="R24" s="247">
        <v>60000</v>
      </c>
      <c r="S24" s="247">
        <v>0</v>
      </c>
      <c r="T24" s="247">
        <v>0</v>
      </c>
      <c r="U24" s="247">
        <v>10000</v>
      </c>
      <c r="V24" s="247">
        <v>0</v>
      </c>
      <c r="W24" s="263">
        <f t="shared" si="0"/>
        <v>4135000</v>
      </c>
    </row>
    <row r="25" s="233" customFormat="1" ht="27.75" customHeight="1" spans="1:23">
      <c r="A25" s="251">
        <v>18</v>
      </c>
      <c r="B25" s="252" t="s">
        <v>327</v>
      </c>
      <c r="C25" s="247">
        <v>82500</v>
      </c>
      <c r="D25" s="247">
        <v>300000</v>
      </c>
      <c r="E25" s="247">
        <v>0</v>
      </c>
      <c r="F25" s="247">
        <v>0</v>
      </c>
      <c r="G25" s="247">
        <v>0</v>
      </c>
      <c r="H25" s="247">
        <v>0</v>
      </c>
      <c r="I25" s="247">
        <v>0</v>
      </c>
      <c r="J25" s="247">
        <v>0</v>
      </c>
      <c r="K25" s="247">
        <v>0</v>
      </c>
      <c r="L25" s="247">
        <v>0</v>
      </c>
      <c r="M25" s="247">
        <v>0</v>
      </c>
      <c r="N25" s="247">
        <v>0</v>
      </c>
      <c r="O25" s="247">
        <v>0</v>
      </c>
      <c r="P25" s="247">
        <v>260000</v>
      </c>
      <c r="Q25" s="247">
        <v>0</v>
      </c>
      <c r="R25" s="247">
        <v>0</v>
      </c>
      <c r="S25" s="247">
        <v>0</v>
      </c>
      <c r="T25" s="247">
        <v>0</v>
      </c>
      <c r="U25" s="247">
        <v>0</v>
      </c>
      <c r="V25" s="247">
        <v>1600000</v>
      </c>
      <c r="W25" s="263">
        <f t="shared" si="0"/>
        <v>2242500</v>
      </c>
    </row>
    <row r="26" s="233" customFormat="1" ht="33.75" customHeight="1" spans="1:23">
      <c r="A26" s="253"/>
      <c r="B26" s="254" t="s">
        <v>57</v>
      </c>
      <c r="C26" s="255">
        <f>SUM(C8:C25)</f>
        <v>2522000</v>
      </c>
      <c r="D26" s="255">
        <f t="shared" ref="D26:W26" si="1">SUM(D8:D25)</f>
        <v>6840000</v>
      </c>
      <c r="E26" s="255">
        <f t="shared" si="1"/>
        <v>0</v>
      </c>
      <c r="F26" s="255">
        <f t="shared" si="1"/>
        <v>0</v>
      </c>
      <c r="G26" s="255">
        <f t="shared" si="1"/>
        <v>0</v>
      </c>
      <c r="H26" s="255">
        <f t="shared" si="1"/>
        <v>0</v>
      </c>
      <c r="I26" s="255">
        <f t="shared" si="1"/>
        <v>0</v>
      </c>
      <c r="J26" s="255">
        <f t="shared" si="1"/>
        <v>0</v>
      </c>
      <c r="K26" s="255">
        <f t="shared" si="1"/>
        <v>0</v>
      </c>
      <c r="L26" s="255">
        <f t="shared" si="1"/>
        <v>0</v>
      </c>
      <c r="M26" s="255">
        <f t="shared" si="1"/>
        <v>7000000</v>
      </c>
      <c r="N26" s="255">
        <f t="shared" si="1"/>
        <v>4680000</v>
      </c>
      <c r="O26" s="255">
        <f t="shared" si="1"/>
        <v>2220000</v>
      </c>
      <c r="P26" s="255">
        <f t="shared" si="1"/>
        <v>4160000</v>
      </c>
      <c r="Q26" s="255">
        <f t="shared" si="1"/>
        <v>0</v>
      </c>
      <c r="R26" s="255">
        <f t="shared" si="1"/>
        <v>1520000</v>
      </c>
      <c r="S26" s="255">
        <f t="shared" si="1"/>
        <v>130000</v>
      </c>
      <c r="T26" s="255">
        <f t="shared" si="1"/>
        <v>40000</v>
      </c>
      <c r="U26" s="255">
        <f t="shared" si="1"/>
        <v>250000</v>
      </c>
      <c r="V26" s="255">
        <f t="shared" si="1"/>
        <v>20500000</v>
      </c>
      <c r="W26" s="255">
        <f t="shared" si="1"/>
        <v>49862000</v>
      </c>
    </row>
    <row r="27" ht="17.25" spans="25:25">
      <c r="Y27" s="233"/>
    </row>
    <row r="28" s="234" customFormat="1" ht="18" spans="4:25">
      <c r="D28" s="234" t="s">
        <v>334</v>
      </c>
      <c r="Q28" s="234" t="str">
        <f>RK11.a!G28</f>
        <v>Padang, 6 Februari 2023</v>
      </c>
      <c r="V28" s="264"/>
      <c r="Y28" s="265"/>
    </row>
    <row r="29" s="234" customFormat="1" ht="18" spans="4:25">
      <c r="D29" s="256" t="str">
        <f>RK11.a!C29</f>
        <v>Ketua Pengadilan Tinggi Agama Padang,</v>
      </c>
      <c r="Q29" s="256" t="str">
        <f>RK11.a!G29</f>
        <v>Panitera Pengadilan Tinggi Agama Padang,</v>
      </c>
      <c r="Y29" s="265"/>
    </row>
    <row r="30" s="234" customFormat="1" ht="18" spans="4:25">
      <c r="D30" s="256"/>
      <c r="Q30" s="256"/>
      <c r="Y30" s="265"/>
    </row>
    <row r="31" s="234" customFormat="1" ht="18" spans="4:17">
      <c r="D31" s="256"/>
      <c r="Q31" s="256"/>
    </row>
    <row r="32" s="234" customFormat="1" ht="18" spans="4:17">
      <c r="D32" s="256"/>
      <c r="Q32" s="256"/>
    </row>
    <row r="33" s="234" customFormat="1" ht="18" spans="4:17">
      <c r="D33" s="256" t="str">
        <f>RK11.a!C33</f>
        <v>Dr. Drs. H. PELMIZAR, M.H.I.</v>
      </c>
      <c r="Q33" s="256" t="str">
        <f>RK11.a!G33</f>
        <v>Drs. SYAFRUDDIN</v>
      </c>
    </row>
    <row r="34" s="234" customFormat="1" ht="18" spans="2:17">
      <c r="B34" s="256"/>
      <c r="D34" s="256" t="str">
        <f>RK11.a!C34</f>
        <v>NIP. 19561112 198103 1 009</v>
      </c>
      <c r="Q34" s="256" t="str">
        <f>RK11.a!G34</f>
        <v>NIP. 196210141994031001</v>
      </c>
    </row>
    <row r="73" ht="21.75" customHeight="1" spans="1:23">
      <c r="A73" s="20" t="s">
        <v>448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</row>
    <row r="74" ht="21.75" customHeight="1" spans="1:23">
      <c r="A74" s="20" t="str">
        <f>A2</f>
        <v>PENGADILAN AGAMA SEWILAYAH PENGADILAN TINGGI AGAMA PADANG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</row>
    <row r="75" ht="21.75" customHeight="1" spans="1:23">
      <c r="A75" s="20" t="str">
        <f>RK11.a!B38</f>
        <v>BULAN FEBRUARI TAHUN 2023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</row>
    <row r="76" ht="15.75" spans="21:23">
      <c r="U76" s="257"/>
      <c r="W76" s="257" t="s">
        <v>449</v>
      </c>
    </row>
    <row r="77" s="231" customFormat="1" ht="18.75" spans="1:23">
      <c r="A77" s="236" t="s">
        <v>181</v>
      </c>
      <c r="B77" s="237" t="s">
        <v>339</v>
      </c>
      <c r="C77" s="238" t="s">
        <v>450</v>
      </c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58"/>
    </row>
    <row r="78" s="231" customFormat="1" ht="382.55" spans="1:23">
      <c r="A78" s="240"/>
      <c r="B78" s="241"/>
      <c r="C78" s="242" t="s">
        <v>451</v>
      </c>
      <c r="D78" s="242" t="s">
        <v>452</v>
      </c>
      <c r="E78" s="242" t="s">
        <v>453</v>
      </c>
      <c r="F78" s="242" t="s">
        <v>454</v>
      </c>
      <c r="G78" s="242" t="s">
        <v>455</v>
      </c>
      <c r="H78" s="242" t="s">
        <v>456</v>
      </c>
      <c r="I78" s="242" t="s">
        <v>457</v>
      </c>
      <c r="J78" s="242" t="s">
        <v>458</v>
      </c>
      <c r="K78" s="242" t="s">
        <v>459</v>
      </c>
      <c r="L78" s="242" t="s">
        <v>460</v>
      </c>
      <c r="M78" s="242" t="s">
        <v>461</v>
      </c>
      <c r="N78" s="242" t="s">
        <v>462</v>
      </c>
      <c r="O78" s="242" t="s">
        <v>463</v>
      </c>
      <c r="P78" s="242" t="s">
        <v>464</v>
      </c>
      <c r="Q78" s="242" t="s">
        <v>465</v>
      </c>
      <c r="R78" s="242" t="s">
        <v>466</v>
      </c>
      <c r="S78" s="242" t="s">
        <v>467</v>
      </c>
      <c r="T78" s="242" t="s">
        <v>468</v>
      </c>
      <c r="U78" s="242" t="s">
        <v>469</v>
      </c>
      <c r="V78" s="242" t="s">
        <v>470</v>
      </c>
      <c r="W78" s="259" t="s">
        <v>438</v>
      </c>
    </row>
    <row r="79" s="232" customFormat="1" ht="18.75" spans="1:23">
      <c r="A79" s="243">
        <v>1</v>
      </c>
      <c r="B79" s="244">
        <v>2</v>
      </c>
      <c r="C79" s="244">
        <v>3</v>
      </c>
      <c r="D79" s="244">
        <v>4</v>
      </c>
      <c r="E79" s="244">
        <v>5</v>
      </c>
      <c r="F79" s="244">
        <v>6</v>
      </c>
      <c r="G79" s="244">
        <v>7</v>
      </c>
      <c r="H79" s="244">
        <v>8</v>
      </c>
      <c r="I79" s="244">
        <v>9</v>
      </c>
      <c r="J79" s="244">
        <v>10</v>
      </c>
      <c r="K79" s="244">
        <v>11</v>
      </c>
      <c r="L79" s="244">
        <v>12</v>
      </c>
      <c r="M79" s="244">
        <v>13</v>
      </c>
      <c r="N79" s="244">
        <v>14</v>
      </c>
      <c r="O79" s="244">
        <v>15</v>
      </c>
      <c r="P79" s="244">
        <v>16</v>
      </c>
      <c r="Q79" s="244">
        <v>17</v>
      </c>
      <c r="R79" s="244">
        <v>18</v>
      </c>
      <c r="S79" s="244">
        <v>19</v>
      </c>
      <c r="T79" s="244">
        <v>20</v>
      </c>
      <c r="U79" s="244">
        <v>21</v>
      </c>
      <c r="V79" s="244">
        <v>22</v>
      </c>
      <c r="W79" s="260">
        <v>23</v>
      </c>
    </row>
    <row r="80" s="233" customFormat="1" ht="33" customHeight="1" spans="1:23">
      <c r="A80" s="245">
        <v>1</v>
      </c>
      <c r="B80" s="246" t="s">
        <v>310</v>
      </c>
      <c r="C80" s="266">
        <v>180000</v>
      </c>
      <c r="D80" s="266">
        <v>1240000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1240000</v>
      </c>
      <c r="N80" s="266">
        <v>0</v>
      </c>
      <c r="O80" s="266">
        <v>0</v>
      </c>
      <c r="P80" s="266">
        <v>0</v>
      </c>
      <c r="Q80" s="266">
        <v>0</v>
      </c>
      <c r="R80" s="266">
        <v>600000</v>
      </c>
      <c r="S80" s="266">
        <v>0</v>
      </c>
      <c r="T80" s="266">
        <v>0</v>
      </c>
      <c r="U80" s="266">
        <v>260000</v>
      </c>
      <c r="V80" s="266">
        <v>3240000</v>
      </c>
      <c r="W80" s="261">
        <f>SUM(C80:V80)</f>
        <v>6760000</v>
      </c>
    </row>
    <row r="81" s="233" customFormat="1" ht="33" customHeight="1" spans="1:23">
      <c r="A81" s="245">
        <v>2</v>
      </c>
      <c r="B81" s="246" t="s">
        <v>311</v>
      </c>
      <c r="C81" s="266">
        <v>537500</v>
      </c>
      <c r="D81" s="266">
        <v>1000000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1060000</v>
      </c>
      <c r="Q81" s="266">
        <v>0</v>
      </c>
      <c r="R81" s="266">
        <v>100000</v>
      </c>
      <c r="S81" s="266">
        <v>0</v>
      </c>
      <c r="T81" s="266">
        <v>0</v>
      </c>
      <c r="U81" s="266">
        <v>0</v>
      </c>
      <c r="V81" s="266">
        <v>2450000</v>
      </c>
      <c r="W81" s="261">
        <f t="shared" ref="W81:W97" si="2">SUM(C81:V81)</f>
        <v>5147500</v>
      </c>
    </row>
    <row r="82" s="233" customFormat="1" ht="33" customHeight="1" spans="1:23">
      <c r="A82" s="245">
        <v>3</v>
      </c>
      <c r="B82" s="246" t="s">
        <v>312</v>
      </c>
      <c r="C82" s="266">
        <v>99000</v>
      </c>
      <c r="D82" s="266">
        <v>310000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170000</v>
      </c>
      <c r="N82" s="266">
        <v>820000</v>
      </c>
      <c r="O82" s="266">
        <v>0</v>
      </c>
      <c r="P82" s="266">
        <v>0</v>
      </c>
      <c r="Q82" s="266">
        <v>0</v>
      </c>
      <c r="R82" s="266">
        <v>30000</v>
      </c>
      <c r="S82" s="266">
        <v>0</v>
      </c>
      <c r="T82" s="266">
        <v>0</v>
      </c>
      <c r="U82" s="266">
        <v>0</v>
      </c>
      <c r="V82" s="266">
        <v>60000</v>
      </c>
      <c r="W82" s="261">
        <f t="shared" si="2"/>
        <v>1489000</v>
      </c>
    </row>
    <row r="83" s="233" customFormat="1" ht="33" customHeight="1" spans="1:23">
      <c r="A83" s="245">
        <v>4</v>
      </c>
      <c r="B83" s="246" t="s">
        <v>313</v>
      </c>
      <c r="C83" s="266">
        <v>51000</v>
      </c>
      <c r="D83" s="266">
        <v>820000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1245000</v>
      </c>
      <c r="K83" s="266">
        <v>0</v>
      </c>
      <c r="L83" s="266">
        <v>0</v>
      </c>
      <c r="M83" s="266">
        <v>660000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10000</v>
      </c>
      <c r="T83" s="266">
        <v>0</v>
      </c>
      <c r="U83" s="266">
        <v>10000</v>
      </c>
      <c r="V83" s="266">
        <v>1120000</v>
      </c>
      <c r="W83" s="261">
        <f t="shared" si="2"/>
        <v>3916000</v>
      </c>
    </row>
    <row r="84" s="233" customFormat="1" ht="66" customHeight="1" spans="1:23">
      <c r="A84" s="245">
        <v>5</v>
      </c>
      <c r="B84" s="246" t="s">
        <v>314</v>
      </c>
      <c r="C84" s="266">
        <v>73000</v>
      </c>
      <c r="D84" s="266">
        <v>300000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250000</v>
      </c>
      <c r="O84" s="266">
        <v>750000</v>
      </c>
      <c r="P84" s="266">
        <v>0</v>
      </c>
      <c r="Q84" s="266">
        <v>0</v>
      </c>
      <c r="R84" s="266">
        <v>10000</v>
      </c>
      <c r="S84" s="266">
        <v>0</v>
      </c>
      <c r="T84" s="266">
        <v>0</v>
      </c>
      <c r="U84" s="266">
        <v>30000</v>
      </c>
      <c r="V84" s="266">
        <v>0</v>
      </c>
      <c r="W84" s="261">
        <f t="shared" si="2"/>
        <v>1413000</v>
      </c>
    </row>
    <row r="85" s="233" customFormat="1" ht="66" customHeight="1" spans="1:24">
      <c r="A85" s="245">
        <v>6</v>
      </c>
      <c r="B85" s="246" t="s">
        <v>315</v>
      </c>
      <c r="C85" s="266">
        <v>86500</v>
      </c>
      <c r="D85" s="266">
        <v>280000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240000</v>
      </c>
      <c r="O85" s="266">
        <v>0</v>
      </c>
      <c r="P85" s="266">
        <v>0</v>
      </c>
      <c r="Q85" s="266">
        <v>0</v>
      </c>
      <c r="R85" s="266">
        <v>70000</v>
      </c>
      <c r="S85" s="266">
        <v>0</v>
      </c>
      <c r="T85" s="266">
        <v>0</v>
      </c>
      <c r="U85" s="266">
        <v>0</v>
      </c>
      <c r="V85" s="266">
        <v>870000</v>
      </c>
      <c r="W85" s="261">
        <f t="shared" si="2"/>
        <v>1546500</v>
      </c>
      <c r="X85" s="262"/>
    </row>
    <row r="86" s="233" customFormat="1" ht="66" customHeight="1" spans="1:23">
      <c r="A86" s="245">
        <v>7</v>
      </c>
      <c r="B86" s="246" t="s">
        <v>316</v>
      </c>
      <c r="C86" s="266">
        <v>527500</v>
      </c>
      <c r="D86" s="266">
        <v>730000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260000</v>
      </c>
      <c r="N86" s="266">
        <v>0</v>
      </c>
      <c r="O86" s="266">
        <v>0</v>
      </c>
      <c r="P86" s="266">
        <v>0</v>
      </c>
      <c r="Q86" s="266">
        <v>0</v>
      </c>
      <c r="R86" s="266">
        <v>30000</v>
      </c>
      <c r="S86" s="266">
        <v>0</v>
      </c>
      <c r="T86" s="266">
        <v>0</v>
      </c>
      <c r="U86" s="266">
        <v>0</v>
      </c>
      <c r="V86" s="266">
        <v>860000</v>
      </c>
      <c r="W86" s="261">
        <f t="shared" si="2"/>
        <v>2407500</v>
      </c>
    </row>
    <row r="87" s="233" customFormat="1" ht="66" customHeight="1" spans="1:23">
      <c r="A87" s="245">
        <v>8</v>
      </c>
      <c r="B87" s="246" t="s">
        <v>317</v>
      </c>
      <c r="C87" s="266">
        <v>225500</v>
      </c>
      <c r="D87" s="266">
        <v>380000</v>
      </c>
      <c r="E87" s="266">
        <v>106000</v>
      </c>
      <c r="F87" s="266">
        <v>0</v>
      </c>
      <c r="G87" s="266">
        <v>0</v>
      </c>
      <c r="H87" s="266">
        <v>0</v>
      </c>
      <c r="I87" s="266">
        <v>0</v>
      </c>
      <c r="J87" s="266">
        <v>0</v>
      </c>
      <c r="K87" s="266">
        <v>0</v>
      </c>
      <c r="L87" s="266">
        <v>0</v>
      </c>
      <c r="M87" s="266">
        <v>560000</v>
      </c>
      <c r="N87" s="266">
        <v>0</v>
      </c>
      <c r="O87" s="266">
        <v>950000</v>
      </c>
      <c r="P87" s="266">
        <v>0</v>
      </c>
      <c r="Q87" s="266">
        <v>0</v>
      </c>
      <c r="R87" s="266">
        <v>20000</v>
      </c>
      <c r="S87" s="266">
        <v>0</v>
      </c>
      <c r="T87" s="266">
        <v>0</v>
      </c>
      <c r="U87" s="266">
        <v>0</v>
      </c>
      <c r="V87" s="266">
        <v>0</v>
      </c>
      <c r="W87" s="261">
        <f t="shared" si="2"/>
        <v>2241500</v>
      </c>
    </row>
    <row r="88" s="233" customFormat="1" ht="66" customHeight="1" spans="1:23">
      <c r="A88" s="245">
        <v>9</v>
      </c>
      <c r="B88" s="246" t="s">
        <v>318</v>
      </c>
      <c r="C88" s="266">
        <v>227500</v>
      </c>
      <c r="D88" s="266">
        <v>760000</v>
      </c>
      <c r="E88" s="266">
        <v>0</v>
      </c>
      <c r="F88" s="266">
        <v>0</v>
      </c>
      <c r="G88" s="266">
        <v>0</v>
      </c>
      <c r="H88" s="266">
        <v>0</v>
      </c>
      <c r="I88" s="266">
        <v>0</v>
      </c>
      <c r="J88" s="266">
        <v>0</v>
      </c>
      <c r="K88" s="266">
        <v>0</v>
      </c>
      <c r="L88" s="266">
        <v>0</v>
      </c>
      <c r="M88" s="266">
        <v>520000</v>
      </c>
      <c r="N88" s="266">
        <v>0</v>
      </c>
      <c r="O88" s="266">
        <v>0</v>
      </c>
      <c r="P88" s="266">
        <v>0</v>
      </c>
      <c r="Q88" s="266">
        <v>0</v>
      </c>
      <c r="R88" s="266">
        <v>0</v>
      </c>
      <c r="S88" s="266">
        <v>130000</v>
      </c>
      <c r="T88" s="266">
        <v>0</v>
      </c>
      <c r="U88" s="266">
        <v>0</v>
      </c>
      <c r="V88" s="266">
        <v>2020000</v>
      </c>
      <c r="W88" s="261">
        <f t="shared" si="2"/>
        <v>3657500</v>
      </c>
    </row>
    <row r="89" s="233" customFormat="1" ht="66" customHeight="1" spans="1:24">
      <c r="A89" s="245">
        <v>10</v>
      </c>
      <c r="B89" s="246" t="s">
        <v>319</v>
      </c>
      <c r="C89" s="266">
        <v>120000</v>
      </c>
      <c r="D89" s="266">
        <v>340000</v>
      </c>
      <c r="E89" s="266">
        <v>0</v>
      </c>
      <c r="F89" s="266">
        <v>0</v>
      </c>
      <c r="G89" s="266">
        <v>0</v>
      </c>
      <c r="H89" s="266">
        <v>0</v>
      </c>
      <c r="I89" s="266">
        <v>0</v>
      </c>
      <c r="J89" s="266">
        <v>0</v>
      </c>
      <c r="K89" s="266">
        <v>0</v>
      </c>
      <c r="L89" s="266">
        <v>0</v>
      </c>
      <c r="M89" s="266">
        <v>0</v>
      </c>
      <c r="N89" s="266">
        <v>0</v>
      </c>
      <c r="O89" s="266">
        <v>0</v>
      </c>
      <c r="P89" s="266">
        <v>350000</v>
      </c>
      <c r="Q89" s="266">
        <v>0</v>
      </c>
      <c r="R89" s="266">
        <v>0</v>
      </c>
      <c r="S89" s="266">
        <v>0</v>
      </c>
      <c r="T89" s="266">
        <v>0</v>
      </c>
      <c r="U89" s="266">
        <v>0</v>
      </c>
      <c r="V89" s="266">
        <v>750000</v>
      </c>
      <c r="W89" s="261">
        <f t="shared" si="2"/>
        <v>1560000</v>
      </c>
      <c r="X89" s="262"/>
    </row>
    <row r="90" s="233" customFormat="1" ht="66" customHeight="1" spans="1:24">
      <c r="A90" s="245">
        <v>11</v>
      </c>
      <c r="B90" s="246" t="s">
        <v>320</v>
      </c>
      <c r="C90" s="266">
        <v>97000</v>
      </c>
      <c r="D90" s="266">
        <v>610000</v>
      </c>
      <c r="E90" s="266">
        <v>0</v>
      </c>
      <c r="F90" s="266">
        <v>0</v>
      </c>
      <c r="G90" s="266">
        <v>0</v>
      </c>
      <c r="H90" s="266">
        <v>0</v>
      </c>
      <c r="I90" s="266">
        <v>0</v>
      </c>
      <c r="J90" s="266">
        <v>0</v>
      </c>
      <c r="K90" s="266">
        <v>0</v>
      </c>
      <c r="L90" s="266">
        <v>0</v>
      </c>
      <c r="M90" s="266">
        <v>2590000</v>
      </c>
      <c r="N90" s="266">
        <v>0</v>
      </c>
      <c r="O90" s="266">
        <v>0</v>
      </c>
      <c r="P90" s="266">
        <v>190000</v>
      </c>
      <c r="Q90" s="266">
        <v>0</v>
      </c>
      <c r="R90" s="266">
        <v>220000</v>
      </c>
      <c r="S90" s="266">
        <v>0</v>
      </c>
      <c r="T90" s="266">
        <v>0</v>
      </c>
      <c r="U90" s="266">
        <v>0</v>
      </c>
      <c r="V90" s="266">
        <v>0</v>
      </c>
      <c r="W90" s="261">
        <f t="shared" si="2"/>
        <v>3707000</v>
      </c>
      <c r="X90" s="262"/>
    </row>
    <row r="91" s="233" customFormat="1" ht="66" customHeight="1" spans="1:25">
      <c r="A91" s="245">
        <v>12</v>
      </c>
      <c r="B91" s="246" t="s">
        <v>321</v>
      </c>
      <c r="C91" s="266">
        <v>24000</v>
      </c>
      <c r="D91" s="266">
        <v>190000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120000</v>
      </c>
      <c r="O91" s="266">
        <v>0</v>
      </c>
      <c r="P91" s="266">
        <v>0</v>
      </c>
      <c r="Q91" s="266">
        <v>0</v>
      </c>
      <c r="R91" s="266">
        <v>0</v>
      </c>
      <c r="S91" s="266">
        <v>0</v>
      </c>
      <c r="T91" s="266">
        <v>0</v>
      </c>
      <c r="U91" s="266">
        <v>0</v>
      </c>
      <c r="V91" s="266">
        <v>520000</v>
      </c>
      <c r="W91" s="261">
        <f t="shared" si="2"/>
        <v>854000</v>
      </c>
      <c r="Y91" s="262"/>
    </row>
    <row r="92" s="233" customFormat="1" ht="66" customHeight="1" spans="1:23">
      <c r="A92" s="245">
        <v>13</v>
      </c>
      <c r="B92" s="246" t="s">
        <v>322</v>
      </c>
      <c r="C92" s="266">
        <v>284000</v>
      </c>
      <c r="D92" s="266">
        <v>680000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560000</v>
      </c>
      <c r="Q92" s="266">
        <v>0</v>
      </c>
      <c r="R92" s="266">
        <v>120000</v>
      </c>
      <c r="S92" s="266">
        <v>0</v>
      </c>
      <c r="T92" s="266">
        <v>0</v>
      </c>
      <c r="U92" s="266">
        <v>10000</v>
      </c>
      <c r="V92" s="266">
        <v>0</v>
      </c>
      <c r="W92" s="261">
        <f t="shared" si="2"/>
        <v>1654000</v>
      </c>
    </row>
    <row r="93" s="233" customFormat="1" ht="66" customHeight="1" spans="1:24">
      <c r="A93" s="245">
        <v>14</v>
      </c>
      <c r="B93" s="248" t="s">
        <v>443</v>
      </c>
      <c r="C93" s="266">
        <v>94000</v>
      </c>
      <c r="D93" s="266">
        <v>410000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0</v>
      </c>
      <c r="P93" s="266">
        <v>400000</v>
      </c>
      <c r="Q93" s="266">
        <v>0</v>
      </c>
      <c r="R93" s="266">
        <v>20000</v>
      </c>
      <c r="S93" s="266">
        <v>0</v>
      </c>
      <c r="T93" s="266">
        <v>0</v>
      </c>
      <c r="U93" s="266">
        <v>0</v>
      </c>
      <c r="V93" s="266">
        <v>810000</v>
      </c>
      <c r="W93" s="261">
        <f t="shared" si="2"/>
        <v>1734000</v>
      </c>
      <c r="X93" s="262"/>
    </row>
    <row r="94" s="233" customFormat="1" ht="66" customHeight="1" spans="1:23">
      <c r="A94" s="245">
        <v>15</v>
      </c>
      <c r="B94" s="246" t="s">
        <v>324</v>
      </c>
      <c r="C94" s="266">
        <v>87500</v>
      </c>
      <c r="D94" s="266">
        <v>390000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0</v>
      </c>
      <c r="P94" s="266">
        <v>300000</v>
      </c>
      <c r="Q94" s="266">
        <v>0</v>
      </c>
      <c r="R94" s="266">
        <v>0</v>
      </c>
      <c r="S94" s="266">
        <v>40000</v>
      </c>
      <c r="T94" s="266">
        <v>0</v>
      </c>
      <c r="U94" s="266">
        <v>0</v>
      </c>
      <c r="V94" s="266">
        <v>1300000</v>
      </c>
      <c r="W94" s="261">
        <f t="shared" si="2"/>
        <v>2117500</v>
      </c>
    </row>
    <row r="95" s="233" customFormat="1" ht="66" customHeight="1" spans="1:23">
      <c r="A95" s="245">
        <v>16</v>
      </c>
      <c r="B95" s="246" t="s">
        <v>325</v>
      </c>
      <c r="C95" s="266">
        <v>95000</v>
      </c>
      <c r="D95" s="266">
        <v>190000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200000</v>
      </c>
      <c r="Q95" s="266">
        <v>0</v>
      </c>
      <c r="R95" s="266">
        <v>0</v>
      </c>
      <c r="S95" s="266">
        <v>0</v>
      </c>
      <c r="T95" s="266">
        <v>0</v>
      </c>
      <c r="U95" s="266">
        <v>0</v>
      </c>
      <c r="V95" s="266">
        <v>550000</v>
      </c>
      <c r="W95" s="261">
        <f t="shared" si="2"/>
        <v>1035000</v>
      </c>
    </row>
    <row r="96" s="233" customFormat="1" ht="66" customHeight="1" spans="1:23">
      <c r="A96" s="249">
        <v>17</v>
      </c>
      <c r="B96" s="250" t="s">
        <v>326</v>
      </c>
      <c r="C96" s="267">
        <v>159500</v>
      </c>
      <c r="D96" s="267">
        <v>540000</v>
      </c>
      <c r="E96" s="267">
        <v>0</v>
      </c>
      <c r="F96" s="267">
        <v>0</v>
      </c>
      <c r="G96" s="267">
        <v>0</v>
      </c>
      <c r="H96" s="267">
        <v>0</v>
      </c>
      <c r="I96" s="267">
        <v>0</v>
      </c>
      <c r="J96" s="267">
        <v>0</v>
      </c>
      <c r="K96" s="267">
        <v>0</v>
      </c>
      <c r="L96" s="267">
        <v>0</v>
      </c>
      <c r="M96" s="267">
        <v>360000</v>
      </c>
      <c r="N96" s="267">
        <v>1490000</v>
      </c>
      <c r="O96" s="267">
        <v>0</v>
      </c>
      <c r="P96" s="267">
        <v>0</v>
      </c>
      <c r="Q96" s="267">
        <v>0</v>
      </c>
      <c r="R96" s="267">
        <v>160000</v>
      </c>
      <c r="S96" s="267">
        <v>0</v>
      </c>
      <c r="T96" s="267">
        <v>0</v>
      </c>
      <c r="U96" s="267">
        <v>20000</v>
      </c>
      <c r="V96" s="267">
        <v>0</v>
      </c>
      <c r="W96" s="261">
        <f t="shared" si="2"/>
        <v>2729500</v>
      </c>
    </row>
    <row r="97" s="233" customFormat="1" ht="66" customHeight="1" spans="1:23">
      <c r="A97" s="251">
        <v>18</v>
      </c>
      <c r="B97" s="252" t="s">
        <v>327</v>
      </c>
      <c r="C97" s="268">
        <v>235000</v>
      </c>
      <c r="D97" s="268">
        <v>640000</v>
      </c>
      <c r="E97" s="268">
        <v>0</v>
      </c>
      <c r="F97" s="268">
        <v>0</v>
      </c>
      <c r="G97" s="268">
        <v>0</v>
      </c>
      <c r="H97" s="268">
        <v>0</v>
      </c>
      <c r="I97" s="268">
        <v>0</v>
      </c>
      <c r="J97" s="268">
        <v>0</v>
      </c>
      <c r="K97" s="268">
        <v>0</v>
      </c>
      <c r="L97" s="268">
        <v>0</v>
      </c>
      <c r="M97" s="268">
        <v>0</v>
      </c>
      <c r="N97" s="268">
        <v>0</v>
      </c>
      <c r="O97" s="268">
        <v>0</v>
      </c>
      <c r="P97" s="268">
        <v>410000</v>
      </c>
      <c r="Q97" s="268">
        <v>0</v>
      </c>
      <c r="R97" s="268">
        <v>0</v>
      </c>
      <c r="S97" s="268">
        <v>0</v>
      </c>
      <c r="T97" s="268">
        <v>0</v>
      </c>
      <c r="U97" s="268">
        <v>0</v>
      </c>
      <c r="V97" s="268">
        <v>1260000</v>
      </c>
      <c r="W97" s="261">
        <f t="shared" si="2"/>
        <v>2545000</v>
      </c>
    </row>
    <row r="98" s="233" customFormat="1" ht="66" customHeight="1" spans="1:23">
      <c r="A98" s="253"/>
      <c r="B98" s="254" t="s">
        <v>57</v>
      </c>
      <c r="C98" s="255">
        <f>C80+C81+C82+C83+C84+C85+C86+C87+C88+C89+C90+C91+C92+C93+C94+C95+C96+C97</f>
        <v>3203500</v>
      </c>
      <c r="D98" s="255">
        <f t="shared" ref="D98:W98" si="3">D80+D81+D82+D83+D84+D85+D86+D87+D88+D89+D90+D91+D92+D93+D94+D95+D96+D97</f>
        <v>9810000</v>
      </c>
      <c r="E98" s="255">
        <f t="shared" si="3"/>
        <v>106000</v>
      </c>
      <c r="F98" s="255">
        <f t="shared" si="3"/>
        <v>0</v>
      </c>
      <c r="G98" s="255">
        <f t="shared" si="3"/>
        <v>0</v>
      </c>
      <c r="H98" s="255">
        <f t="shared" si="3"/>
        <v>0</v>
      </c>
      <c r="I98" s="255">
        <f t="shared" si="3"/>
        <v>0</v>
      </c>
      <c r="J98" s="255">
        <f t="shared" si="3"/>
        <v>1245000</v>
      </c>
      <c r="K98" s="255">
        <f t="shared" si="3"/>
        <v>0</v>
      </c>
      <c r="L98" s="255">
        <f t="shared" si="3"/>
        <v>0</v>
      </c>
      <c r="M98" s="255">
        <f t="shared" si="3"/>
        <v>6360000</v>
      </c>
      <c r="N98" s="255">
        <f t="shared" si="3"/>
        <v>2920000</v>
      </c>
      <c r="O98" s="255">
        <f t="shared" si="3"/>
        <v>1700000</v>
      </c>
      <c r="P98" s="255">
        <f t="shared" si="3"/>
        <v>3470000</v>
      </c>
      <c r="Q98" s="255">
        <f t="shared" si="3"/>
        <v>0</v>
      </c>
      <c r="R98" s="255">
        <f t="shared" si="3"/>
        <v>1380000</v>
      </c>
      <c r="S98" s="255">
        <f t="shared" si="3"/>
        <v>180000</v>
      </c>
      <c r="T98" s="255">
        <f t="shared" si="3"/>
        <v>0</v>
      </c>
      <c r="U98" s="255">
        <f t="shared" si="3"/>
        <v>330000</v>
      </c>
      <c r="V98" s="255">
        <f t="shared" si="3"/>
        <v>15810000</v>
      </c>
      <c r="W98" s="255">
        <f t="shared" si="3"/>
        <v>46514500</v>
      </c>
    </row>
    <row r="99" ht="17.25" spans="25:25">
      <c r="Y99" s="233"/>
    </row>
    <row r="100" s="234" customFormat="1" ht="27" customHeight="1" spans="4:25">
      <c r="D100" s="265" t="str">
        <f>RK11.a!C63</f>
        <v>Mengetahui :</v>
      </c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 t="str">
        <f>RK11.a!G63</f>
        <v>Padang, 8 Maret 2023</v>
      </c>
      <c r="V100" s="264"/>
      <c r="Y100" s="265"/>
    </row>
    <row r="101" s="234" customFormat="1" ht="18" spans="4:25">
      <c r="D101" s="269" t="str">
        <f>RK11.a!C64</f>
        <v>Plt. Ketua Pengadilan Tinggi Agama Padang,</v>
      </c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 t="str">
        <f>RK11.a!G64</f>
        <v>Plh. Panitera Pengadilan Tinggi Agama Padang,</v>
      </c>
      <c r="Y101" s="265"/>
    </row>
    <row r="102" s="234" customFormat="1" ht="18" spans="4:25"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Y102" s="265"/>
    </row>
    <row r="103" s="234" customFormat="1" ht="18" spans="4:17"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</row>
    <row r="104" s="234" customFormat="1" ht="18" spans="4:17"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</row>
    <row r="105" s="234" customFormat="1" ht="18" spans="4:17">
      <c r="D105" s="269" t="str">
        <f>RK11.a!C68</f>
        <v>Drs. Bahrul Amzah, M.H.</v>
      </c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 t="str">
        <f>RK11.a!G68</f>
        <v>H. MASDI, S.H.</v>
      </c>
    </row>
    <row r="106" s="234" customFormat="1" ht="18" spans="2:17">
      <c r="B106" s="256"/>
      <c r="D106" s="269" t="str">
        <f>RK11.a!C69</f>
        <v>NIP. 195810201989031003</v>
      </c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 t="str">
        <f>RK11.a!G69</f>
        <v>NIP. 196806221990031004</v>
      </c>
    </row>
    <row r="107" spans="4:17"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</row>
    <row r="144" ht="21.75" customHeight="1" spans="1:23">
      <c r="A144" s="20" t="s">
        <v>448</v>
      </c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</row>
    <row r="145" ht="21.75" customHeight="1" spans="1:23">
      <c r="A145" s="20" t="str">
        <f>A74</f>
        <v>PENGADILAN AGAMA SEWILAYAH PENGADILAN TINGGI AGAMA PADANG</v>
      </c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</row>
    <row r="146" ht="21.75" customHeight="1" spans="1:23">
      <c r="A146" s="20" t="str">
        <f>RK11.a!B73</f>
        <v>BULAN MARET TAHUN 2023</v>
      </c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</row>
    <row r="147" ht="15.75" spans="21:23">
      <c r="U147" s="257"/>
      <c r="W147" s="257" t="s">
        <v>449</v>
      </c>
    </row>
    <row r="148" s="231" customFormat="1" ht="23.25" customHeight="1" spans="1:23">
      <c r="A148" s="236" t="s">
        <v>181</v>
      </c>
      <c r="B148" s="237" t="s">
        <v>339</v>
      </c>
      <c r="C148" s="238" t="s">
        <v>450</v>
      </c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58"/>
    </row>
    <row r="149" s="231" customFormat="1" ht="382.55" spans="1:23">
      <c r="A149" s="240"/>
      <c r="B149" s="241"/>
      <c r="C149" s="242" t="s">
        <v>451</v>
      </c>
      <c r="D149" s="242" t="s">
        <v>452</v>
      </c>
      <c r="E149" s="242" t="s">
        <v>453</v>
      </c>
      <c r="F149" s="242" t="s">
        <v>454</v>
      </c>
      <c r="G149" s="242" t="s">
        <v>455</v>
      </c>
      <c r="H149" s="242" t="s">
        <v>456</v>
      </c>
      <c r="I149" s="242" t="s">
        <v>457</v>
      </c>
      <c r="J149" s="242" t="s">
        <v>458</v>
      </c>
      <c r="K149" s="242" t="s">
        <v>459</v>
      </c>
      <c r="L149" s="242" t="s">
        <v>460</v>
      </c>
      <c r="M149" s="242" t="s">
        <v>461</v>
      </c>
      <c r="N149" s="242" t="s">
        <v>462</v>
      </c>
      <c r="O149" s="242" t="s">
        <v>463</v>
      </c>
      <c r="P149" s="242" t="s">
        <v>464</v>
      </c>
      <c r="Q149" s="242" t="s">
        <v>465</v>
      </c>
      <c r="R149" s="242" t="s">
        <v>466</v>
      </c>
      <c r="S149" s="242" t="s">
        <v>467</v>
      </c>
      <c r="T149" s="242" t="s">
        <v>468</v>
      </c>
      <c r="U149" s="242" t="s">
        <v>469</v>
      </c>
      <c r="V149" s="242"/>
      <c r="W149" s="259" t="s">
        <v>438</v>
      </c>
    </row>
    <row r="150" s="232" customFormat="1" ht="23.25" customHeight="1" spans="1:23">
      <c r="A150" s="243">
        <v>1</v>
      </c>
      <c r="B150" s="244">
        <v>2</v>
      </c>
      <c r="C150" s="244">
        <v>3</v>
      </c>
      <c r="D150" s="244">
        <v>4</v>
      </c>
      <c r="E150" s="244">
        <v>5</v>
      </c>
      <c r="F150" s="244">
        <v>6</v>
      </c>
      <c r="G150" s="244">
        <v>7</v>
      </c>
      <c r="H150" s="244">
        <v>8</v>
      </c>
      <c r="I150" s="244">
        <v>9</v>
      </c>
      <c r="J150" s="244">
        <v>10</v>
      </c>
      <c r="K150" s="244">
        <v>11</v>
      </c>
      <c r="L150" s="244">
        <v>12</v>
      </c>
      <c r="M150" s="244">
        <v>13</v>
      </c>
      <c r="N150" s="244">
        <v>14</v>
      </c>
      <c r="O150" s="244">
        <v>15</v>
      </c>
      <c r="P150" s="244">
        <v>16</v>
      </c>
      <c r="Q150" s="244">
        <v>17</v>
      </c>
      <c r="R150" s="244">
        <v>18</v>
      </c>
      <c r="S150" s="244">
        <v>19</v>
      </c>
      <c r="T150" s="244">
        <v>20</v>
      </c>
      <c r="U150" s="244">
        <v>21</v>
      </c>
      <c r="V150" s="244">
        <v>22</v>
      </c>
      <c r="W150" s="260">
        <v>23</v>
      </c>
    </row>
    <row r="151" s="233" customFormat="1" ht="36" customHeight="1" spans="1:23">
      <c r="A151" s="245">
        <v>1</v>
      </c>
      <c r="B151" s="246" t="s">
        <v>310</v>
      </c>
      <c r="C151" s="266">
        <v>127500</v>
      </c>
      <c r="D151" s="266">
        <v>1420000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1410000</v>
      </c>
      <c r="N151" s="266">
        <v>0</v>
      </c>
      <c r="O151" s="266">
        <v>0</v>
      </c>
      <c r="P151" s="266">
        <v>0</v>
      </c>
      <c r="Q151" s="266">
        <v>0</v>
      </c>
      <c r="R151" s="266">
        <v>520000</v>
      </c>
      <c r="S151" s="266">
        <v>0</v>
      </c>
      <c r="T151" s="266">
        <v>0</v>
      </c>
      <c r="U151" s="266">
        <v>210000</v>
      </c>
      <c r="V151" s="266">
        <v>4060000</v>
      </c>
      <c r="W151" s="261">
        <f>SUM(C151:V151)</f>
        <v>7747500</v>
      </c>
    </row>
    <row r="152" s="233" customFormat="1" ht="39.75" customHeight="1" spans="1:23">
      <c r="A152" s="245">
        <v>2</v>
      </c>
      <c r="B152" s="246" t="s">
        <v>311</v>
      </c>
      <c r="C152" s="266">
        <v>228500</v>
      </c>
      <c r="D152" s="266">
        <v>910000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950000</v>
      </c>
      <c r="Q152" s="266">
        <v>0</v>
      </c>
      <c r="R152" s="266">
        <v>170000</v>
      </c>
      <c r="S152" s="266">
        <v>0</v>
      </c>
      <c r="T152" s="266">
        <v>0</v>
      </c>
      <c r="U152" s="266">
        <v>0</v>
      </c>
      <c r="V152" s="266">
        <v>2340000</v>
      </c>
      <c r="W152" s="261">
        <f t="shared" ref="W152:W168" si="4">SUM(C152:V152)</f>
        <v>4598500</v>
      </c>
    </row>
    <row r="153" s="233" customFormat="1" ht="37.5" customHeight="1" spans="1:23">
      <c r="A153" s="245">
        <v>3</v>
      </c>
      <c r="B153" s="246" t="s">
        <v>312</v>
      </c>
      <c r="C153" s="266">
        <v>84500</v>
      </c>
      <c r="D153" s="266">
        <v>260000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430000</v>
      </c>
      <c r="N153" s="266">
        <v>630000</v>
      </c>
      <c r="O153" s="266">
        <v>0</v>
      </c>
      <c r="P153" s="266">
        <v>0</v>
      </c>
      <c r="Q153" s="266">
        <v>0</v>
      </c>
      <c r="R153" s="266">
        <v>30000</v>
      </c>
      <c r="S153" s="266">
        <v>0</v>
      </c>
      <c r="T153" s="266">
        <v>0</v>
      </c>
      <c r="U153" s="266">
        <v>0</v>
      </c>
      <c r="V153" s="266">
        <v>10000</v>
      </c>
      <c r="W153" s="261">
        <f t="shared" si="4"/>
        <v>1444500</v>
      </c>
    </row>
    <row r="154" s="233" customFormat="1" ht="39.75" customHeight="1" spans="1:23">
      <c r="A154" s="245">
        <v>4</v>
      </c>
      <c r="B154" s="246" t="s">
        <v>313</v>
      </c>
      <c r="C154" s="266">
        <v>175500</v>
      </c>
      <c r="D154" s="266">
        <v>660000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610000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10000</v>
      </c>
      <c r="T154" s="266">
        <v>0</v>
      </c>
      <c r="U154" s="266">
        <v>0</v>
      </c>
      <c r="V154" s="266">
        <v>1420000</v>
      </c>
      <c r="W154" s="261">
        <f t="shared" si="4"/>
        <v>2875500</v>
      </c>
    </row>
    <row r="155" s="233" customFormat="1" ht="39.75" customHeight="1" spans="1:23">
      <c r="A155" s="245">
        <v>5</v>
      </c>
      <c r="B155" s="246" t="s">
        <v>314</v>
      </c>
      <c r="C155" s="266">
        <v>94000</v>
      </c>
      <c r="D155" s="266">
        <v>290000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190000</v>
      </c>
      <c r="O155" s="266">
        <v>590000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40000</v>
      </c>
      <c r="W155" s="261">
        <f t="shared" si="4"/>
        <v>1204000</v>
      </c>
    </row>
    <row r="156" s="233" customFormat="1" ht="41.25" customHeight="1" spans="1:24">
      <c r="A156" s="245">
        <v>6</v>
      </c>
      <c r="B156" s="246" t="s">
        <v>315</v>
      </c>
      <c r="C156" s="266">
        <v>132000</v>
      </c>
      <c r="D156" s="266">
        <v>380000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180000</v>
      </c>
      <c r="O156" s="266">
        <v>0</v>
      </c>
      <c r="P156" s="266">
        <v>0</v>
      </c>
      <c r="Q156" s="266">
        <v>0</v>
      </c>
      <c r="R156" s="266">
        <v>110000</v>
      </c>
      <c r="S156" s="266">
        <v>0</v>
      </c>
      <c r="T156" s="266">
        <v>0</v>
      </c>
      <c r="U156" s="266">
        <v>0</v>
      </c>
      <c r="V156" s="266">
        <v>620000</v>
      </c>
      <c r="W156" s="261">
        <f t="shared" si="4"/>
        <v>1422000</v>
      </c>
      <c r="X156" s="262"/>
    </row>
    <row r="157" s="233" customFormat="1" ht="39.75" customHeight="1" spans="1:23">
      <c r="A157" s="245">
        <v>7</v>
      </c>
      <c r="B157" s="246" t="s">
        <v>316</v>
      </c>
      <c r="C157" s="266">
        <v>206500</v>
      </c>
      <c r="D157" s="266">
        <v>390000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370000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580000</v>
      </c>
      <c r="W157" s="261">
        <f t="shared" si="4"/>
        <v>1546500</v>
      </c>
    </row>
    <row r="158" s="233" customFormat="1" ht="37.5" customHeight="1" spans="1:23">
      <c r="A158" s="245">
        <v>8</v>
      </c>
      <c r="B158" s="246" t="s">
        <v>317</v>
      </c>
      <c r="C158" s="266">
        <v>235000</v>
      </c>
      <c r="D158" s="266">
        <v>370000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200000</v>
      </c>
      <c r="K158" s="266">
        <v>0</v>
      </c>
      <c r="L158" s="266">
        <v>0</v>
      </c>
      <c r="M158" s="266">
        <v>780000</v>
      </c>
      <c r="N158" s="266">
        <v>0</v>
      </c>
      <c r="O158" s="266">
        <v>1040000</v>
      </c>
      <c r="P158" s="266">
        <v>0</v>
      </c>
      <c r="Q158" s="266">
        <v>0</v>
      </c>
      <c r="R158" s="266">
        <v>20000</v>
      </c>
      <c r="S158" s="266">
        <v>0</v>
      </c>
      <c r="T158" s="266">
        <v>0</v>
      </c>
      <c r="U158" s="266">
        <v>0</v>
      </c>
      <c r="V158" s="266">
        <v>0</v>
      </c>
      <c r="W158" s="261">
        <f t="shared" si="4"/>
        <v>2645000</v>
      </c>
    </row>
    <row r="159" s="233" customFormat="1" ht="43.5" customHeight="1" spans="1:23">
      <c r="A159" s="245">
        <v>9</v>
      </c>
      <c r="B159" s="246" t="s">
        <v>318</v>
      </c>
      <c r="C159" s="266">
        <v>325500</v>
      </c>
      <c r="D159" s="266">
        <v>740000</v>
      </c>
      <c r="E159" s="266">
        <v>0</v>
      </c>
      <c r="F159" s="266">
        <v>0</v>
      </c>
      <c r="G159" s="266">
        <v>0</v>
      </c>
      <c r="H159" s="266">
        <v>0</v>
      </c>
      <c r="I159" s="266">
        <v>0</v>
      </c>
      <c r="J159" s="266">
        <v>0</v>
      </c>
      <c r="K159" s="266">
        <v>0</v>
      </c>
      <c r="L159" s="266">
        <v>0</v>
      </c>
      <c r="M159" s="266">
        <v>740000</v>
      </c>
      <c r="N159" s="266">
        <v>0</v>
      </c>
      <c r="O159" s="266">
        <v>0</v>
      </c>
      <c r="P159" s="266">
        <v>0</v>
      </c>
      <c r="Q159" s="266">
        <v>0</v>
      </c>
      <c r="R159" s="266">
        <v>0</v>
      </c>
      <c r="S159" s="266">
        <v>120000</v>
      </c>
      <c r="T159" s="266">
        <v>0</v>
      </c>
      <c r="U159" s="266">
        <v>0</v>
      </c>
      <c r="V159" s="266">
        <v>1610000</v>
      </c>
      <c r="W159" s="261">
        <f t="shared" si="4"/>
        <v>3535500</v>
      </c>
    </row>
    <row r="160" s="233" customFormat="1" ht="48" customHeight="1" spans="1:24">
      <c r="A160" s="245">
        <v>10</v>
      </c>
      <c r="B160" s="246" t="s">
        <v>319</v>
      </c>
      <c r="C160" s="266">
        <v>116500</v>
      </c>
      <c r="D160" s="266">
        <v>320000</v>
      </c>
      <c r="E160" s="266">
        <v>0</v>
      </c>
      <c r="F160" s="266">
        <v>0</v>
      </c>
      <c r="G160" s="266">
        <v>0</v>
      </c>
      <c r="H160" s="266">
        <v>0</v>
      </c>
      <c r="I160" s="266">
        <v>0</v>
      </c>
      <c r="J160" s="266">
        <v>0</v>
      </c>
      <c r="K160" s="266">
        <v>0</v>
      </c>
      <c r="L160" s="266">
        <v>0</v>
      </c>
      <c r="M160" s="266">
        <v>0</v>
      </c>
      <c r="N160" s="266">
        <v>0</v>
      </c>
      <c r="O160" s="266">
        <v>0</v>
      </c>
      <c r="P160" s="266">
        <v>380000</v>
      </c>
      <c r="Q160" s="266">
        <v>0</v>
      </c>
      <c r="R160" s="266">
        <v>0</v>
      </c>
      <c r="S160" s="266">
        <v>60000</v>
      </c>
      <c r="T160" s="266">
        <v>0</v>
      </c>
      <c r="U160" s="266">
        <v>0</v>
      </c>
      <c r="V160" s="266">
        <v>1260000</v>
      </c>
      <c r="W160" s="261">
        <f t="shared" si="4"/>
        <v>2136500</v>
      </c>
      <c r="X160" s="262"/>
    </row>
    <row r="161" s="233" customFormat="1" ht="42.75" customHeight="1" spans="1:24">
      <c r="A161" s="245">
        <v>11</v>
      </c>
      <c r="B161" s="246" t="s">
        <v>320</v>
      </c>
      <c r="C161" s="266">
        <v>238000</v>
      </c>
      <c r="D161" s="266">
        <v>1100000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2500000</v>
      </c>
      <c r="N161" s="266">
        <v>0</v>
      </c>
      <c r="O161" s="266">
        <v>0</v>
      </c>
      <c r="P161" s="266">
        <v>600000</v>
      </c>
      <c r="Q161" s="266">
        <v>0</v>
      </c>
      <c r="R161" s="266">
        <v>90000</v>
      </c>
      <c r="S161" s="266">
        <v>0</v>
      </c>
      <c r="T161" s="266">
        <v>0</v>
      </c>
      <c r="U161" s="266">
        <v>0</v>
      </c>
      <c r="V161" s="266">
        <v>0</v>
      </c>
      <c r="W161" s="261">
        <f t="shared" si="4"/>
        <v>4528000</v>
      </c>
      <c r="X161" s="262"/>
    </row>
    <row r="162" s="233" customFormat="1" ht="61.5" customHeight="1" spans="1:25">
      <c r="A162" s="245">
        <v>12</v>
      </c>
      <c r="B162" s="246" t="s">
        <v>321</v>
      </c>
      <c r="C162" s="266">
        <v>39500</v>
      </c>
      <c r="D162" s="266">
        <v>110000</v>
      </c>
      <c r="E162" s="266">
        <v>0</v>
      </c>
      <c r="F162" s="266">
        <v>0</v>
      </c>
      <c r="G162" s="266">
        <v>0</v>
      </c>
      <c r="H162" s="266">
        <v>0</v>
      </c>
      <c r="I162" s="266">
        <v>0</v>
      </c>
      <c r="J162" s="266">
        <v>0</v>
      </c>
      <c r="K162" s="266">
        <v>0</v>
      </c>
      <c r="L162" s="266">
        <v>0</v>
      </c>
      <c r="M162" s="266">
        <v>0</v>
      </c>
      <c r="N162" s="266">
        <v>230000</v>
      </c>
      <c r="O162" s="266">
        <v>0</v>
      </c>
      <c r="P162" s="266">
        <v>0</v>
      </c>
      <c r="Q162" s="266">
        <v>0</v>
      </c>
      <c r="R162" s="266">
        <v>0</v>
      </c>
      <c r="S162" s="266">
        <v>10000</v>
      </c>
      <c r="T162" s="266">
        <v>0</v>
      </c>
      <c r="U162" s="266">
        <v>0</v>
      </c>
      <c r="V162" s="266">
        <v>270000</v>
      </c>
      <c r="W162" s="261">
        <f t="shared" si="4"/>
        <v>659500</v>
      </c>
      <c r="Y162" s="262"/>
    </row>
    <row r="163" s="233" customFormat="1" ht="54" customHeight="1" spans="1:23">
      <c r="A163" s="245">
        <v>13</v>
      </c>
      <c r="B163" s="246" t="s">
        <v>322</v>
      </c>
      <c r="C163" s="266">
        <v>240000</v>
      </c>
      <c r="D163" s="266">
        <v>710000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560000</v>
      </c>
      <c r="Q163" s="266">
        <v>0</v>
      </c>
      <c r="R163" s="266">
        <v>140000</v>
      </c>
      <c r="S163" s="266">
        <v>0</v>
      </c>
      <c r="T163" s="266">
        <v>0</v>
      </c>
      <c r="U163" s="266">
        <v>10000</v>
      </c>
      <c r="V163" s="266">
        <v>0</v>
      </c>
      <c r="W163" s="261">
        <f t="shared" si="4"/>
        <v>1660000</v>
      </c>
    </row>
    <row r="164" s="233" customFormat="1" ht="52.5" customHeight="1" spans="1:24">
      <c r="A164" s="245">
        <v>14</v>
      </c>
      <c r="B164" s="248" t="s">
        <v>443</v>
      </c>
      <c r="C164" s="266">
        <v>190000</v>
      </c>
      <c r="D164" s="266">
        <v>340000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640000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690000</v>
      </c>
      <c r="W164" s="261">
        <f t="shared" si="4"/>
        <v>1860000</v>
      </c>
      <c r="X164" s="262"/>
    </row>
    <row r="165" s="233" customFormat="1" ht="48" customHeight="1" spans="1:23">
      <c r="A165" s="245">
        <v>15</v>
      </c>
      <c r="B165" s="246" t="s">
        <v>324</v>
      </c>
      <c r="C165" s="266">
        <v>26000</v>
      </c>
      <c r="D165" s="266">
        <v>550000</v>
      </c>
      <c r="E165" s="266">
        <v>0</v>
      </c>
      <c r="F165" s="266">
        <v>0</v>
      </c>
      <c r="G165" s="266">
        <v>0</v>
      </c>
      <c r="H165" s="266">
        <v>0</v>
      </c>
      <c r="I165" s="266">
        <v>0</v>
      </c>
      <c r="J165" s="266">
        <v>0</v>
      </c>
      <c r="K165" s="266">
        <v>0</v>
      </c>
      <c r="L165" s="266">
        <v>0</v>
      </c>
      <c r="M165" s="266">
        <v>0</v>
      </c>
      <c r="N165" s="266">
        <v>0</v>
      </c>
      <c r="O165" s="266">
        <v>0</v>
      </c>
      <c r="P165" s="266">
        <v>410000</v>
      </c>
      <c r="Q165" s="266">
        <v>0</v>
      </c>
      <c r="R165" s="266">
        <v>0</v>
      </c>
      <c r="S165" s="266">
        <v>30000</v>
      </c>
      <c r="T165" s="266">
        <v>0</v>
      </c>
      <c r="U165" s="266">
        <v>0</v>
      </c>
      <c r="V165" s="266">
        <v>960000</v>
      </c>
      <c r="W165" s="261">
        <f t="shared" si="4"/>
        <v>1976000</v>
      </c>
    </row>
    <row r="166" s="233" customFormat="1" ht="51" customHeight="1" spans="1:23">
      <c r="A166" s="245">
        <v>16</v>
      </c>
      <c r="B166" s="246" t="s">
        <v>325</v>
      </c>
      <c r="C166" s="266">
        <v>35000</v>
      </c>
      <c r="D166" s="266">
        <v>150000</v>
      </c>
      <c r="E166" s="266">
        <v>0</v>
      </c>
      <c r="F166" s="266">
        <v>0</v>
      </c>
      <c r="G166" s="266">
        <v>0</v>
      </c>
      <c r="H166" s="266">
        <v>0</v>
      </c>
      <c r="I166" s="266">
        <v>0</v>
      </c>
      <c r="J166" s="266">
        <v>0</v>
      </c>
      <c r="K166" s="266">
        <v>0</v>
      </c>
      <c r="L166" s="266">
        <v>0</v>
      </c>
      <c r="M166" s="266">
        <v>0</v>
      </c>
      <c r="N166" s="266">
        <v>0</v>
      </c>
      <c r="O166" s="266">
        <v>0</v>
      </c>
      <c r="P166" s="266">
        <v>220000</v>
      </c>
      <c r="Q166" s="266">
        <v>0</v>
      </c>
      <c r="R166" s="266">
        <v>0</v>
      </c>
      <c r="S166" s="266">
        <v>10000</v>
      </c>
      <c r="T166" s="266">
        <v>0</v>
      </c>
      <c r="U166" s="266">
        <v>0</v>
      </c>
      <c r="V166" s="266">
        <v>350000</v>
      </c>
      <c r="W166" s="261">
        <f t="shared" si="4"/>
        <v>765000</v>
      </c>
    </row>
    <row r="167" s="233" customFormat="1" ht="42.75" customHeight="1" spans="1:23">
      <c r="A167" s="249">
        <v>17</v>
      </c>
      <c r="B167" s="250" t="s">
        <v>326</v>
      </c>
      <c r="C167" s="267">
        <v>273500</v>
      </c>
      <c r="D167" s="267">
        <v>590000</v>
      </c>
      <c r="E167" s="267">
        <v>0</v>
      </c>
      <c r="F167" s="267">
        <v>0</v>
      </c>
      <c r="G167" s="267">
        <v>0</v>
      </c>
      <c r="H167" s="267">
        <v>0</v>
      </c>
      <c r="I167" s="267">
        <v>0</v>
      </c>
      <c r="J167" s="267">
        <v>0</v>
      </c>
      <c r="K167" s="267">
        <v>0</v>
      </c>
      <c r="L167" s="267">
        <v>0</v>
      </c>
      <c r="M167" s="267">
        <v>430000</v>
      </c>
      <c r="N167" s="267">
        <v>1560000</v>
      </c>
      <c r="O167" s="267">
        <v>0</v>
      </c>
      <c r="P167" s="267">
        <v>0</v>
      </c>
      <c r="Q167" s="267">
        <v>0</v>
      </c>
      <c r="R167" s="267">
        <v>160000</v>
      </c>
      <c r="S167" s="267">
        <v>0</v>
      </c>
      <c r="T167" s="267">
        <v>0</v>
      </c>
      <c r="U167" s="267">
        <v>0</v>
      </c>
      <c r="V167" s="267">
        <v>0</v>
      </c>
      <c r="W167" s="263">
        <f t="shared" si="4"/>
        <v>3013500</v>
      </c>
    </row>
    <row r="168" s="233" customFormat="1" ht="42.75" customHeight="1" spans="1:23">
      <c r="A168" s="251">
        <v>18</v>
      </c>
      <c r="B168" s="252" t="s">
        <v>327</v>
      </c>
      <c r="C168" s="268">
        <v>206500</v>
      </c>
      <c r="D168" s="268">
        <v>470000</v>
      </c>
      <c r="E168" s="268">
        <v>0</v>
      </c>
      <c r="F168" s="268">
        <v>0</v>
      </c>
      <c r="G168" s="268">
        <v>0</v>
      </c>
      <c r="H168" s="268">
        <v>0</v>
      </c>
      <c r="I168" s="268">
        <v>0</v>
      </c>
      <c r="J168" s="268">
        <v>0</v>
      </c>
      <c r="K168" s="268">
        <v>0</v>
      </c>
      <c r="L168" s="268">
        <v>0</v>
      </c>
      <c r="M168" s="268">
        <v>0</v>
      </c>
      <c r="N168" s="268">
        <v>0</v>
      </c>
      <c r="O168" s="268">
        <v>0</v>
      </c>
      <c r="P168" s="268">
        <v>300000</v>
      </c>
      <c r="Q168" s="268">
        <v>0</v>
      </c>
      <c r="R168" s="268">
        <v>0</v>
      </c>
      <c r="S168" s="268">
        <v>0</v>
      </c>
      <c r="T168" s="268">
        <v>0</v>
      </c>
      <c r="U168" s="268">
        <v>0</v>
      </c>
      <c r="V168" s="268">
        <v>600000</v>
      </c>
      <c r="W168" s="270">
        <f t="shared" si="4"/>
        <v>1576500</v>
      </c>
    </row>
    <row r="169" s="233" customFormat="1" ht="42.75" customHeight="1" spans="1:23">
      <c r="A169" s="253"/>
      <c r="B169" s="254" t="s">
        <v>57</v>
      </c>
      <c r="C169" s="255">
        <f>C151+C152+C153+C154+C155+C156+C157+C158+C159+C160+C161+C162+C163+C164+C165+C166+C167+C168</f>
        <v>2974000</v>
      </c>
      <c r="D169" s="255">
        <f t="shared" ref="D169:W169" si="5">D151+D152+D153+D154+D155+D156+D157+D158+D159+D160+D161+D162+D163+D164+D165+D166+D167+D168</f>
        <v>9760000</v>
      </c>
      <c r="E169" s="255">
        <f t="shared" si="5"/>
        <v>0</v>
      </c>
      <c r="F169" s="255">
        <f t="shared" si="5"/>
        <v>0</v>
      </c>
      <c r="G169" s="255">
        <f t="shared" si="5"/>
        <v>0</v>
      </c>
      <c r="H169" s="255">
        <f t="shared" si="5"/>
        <v>0</v>
      </c>
      <c r="I169" s="255">
        <f t="shared" si="5"/>
        <v>0</v>
      </c>
      <c r="J169" s="255">
        <f t="shared" si="5"/>
        <v>200000</v>
      </c>
      <c r="K169" s="255">
        <f t="shared" si="5"/>
        <v>0</v>
      </c>
      <c r="L169" s="255">
        <f t="shared" si="5"/>
        <v>0</v>
      </c>
      <c r="M169" s="255">
        <f t="shared" si="5"/>
        <v>7270000</v>
      </c>
      <c r="N169" s="255">
        <f t="shared" si="5"/>
        <v>2790000</v>
      </c>
      <c r="O169" s="255">
        <f t="shared" si="5"/>
        <v>1630000</v>
      </c>
      <c r="P169" s="255">
        <f t="shared" si="5"/>
        <v>4060000</v>
      </c>
      <c r="Q169" s="255">
        <f t="shared" si="5"/>
        <v>0</v>
      </c>
      <c r="R169" s="255">
        <f t="shared" si="5"/>
        <v>1240000</v>
      </c>
      <c r="S169" s="255">
        <f t="shared" si="5"/>
        <v>240000</v>
      </c>
      <c r="T169" s="255">
        <f t="shared" si="5"/>
        <v>0</v>
      </c>
      <c r="U169" s="255">
        <f t="shared" si="5"/>
        <v>220000</v>
      </c>
      <c r="V169" s="255">
        <f t="shared" si="5"/>
        <v>14810000</v>
      </c>
      <c r="W169" s="255">
        <f t="shared" si="5"/>
        <v>45194000</v>
      </c>
    </row>
    <row r="170" ht="17.25" spans="25:25">
      <c r="Y170" s="233"/>
    </row>
    <row r="171" s="234" customFormat="1" ht="27" customHeight="1" spans="4:25">
      <c r="D171" s="265" t="str">
        <f>D100</f>
        <v>Mengetahui :</v>
      </c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 t="str">
        <f>RK11.a!G98</f>
        <v>Padang, 6 April 2023</v>
      </c>
      <c r="V171" s="264"/>
      <c r="Y171" s="265"/>
    </row>
    <row r="172" s="234" customFormat="1" ht="18" spans="4:25">
      <c r="D172" s="265" t="str">
        <f>RK11.a!C99</f>
        <v>Ketua Pengadilan Tinggi Agama Padang,</v>
      </c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5" t="str">
        <f>RK11.a!G99</f>
        <v>Panitera Pengadilan Tinggi Agama Padang,</v>
      </c>
      <c r="Y172" s="265"/>
    </row>
    <row r="173" s="234" customFormat="1" ht="18" spans="4:25">
      <c r="D173" s="265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5"/>
      <c r="Y173" s="265"/>
    </row>
    <row r="174" s="234" customFormat="1" ht="18" spans="4:17">
      <c r="D174" s="265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5"/>
    </row>
    <row r="175" s="234" customFormat="1" ht="18" spans="4:17">
      <c r="D175" s="265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5"/>
    </row>
    <row r="176" s="234" customFormat="1" ht="18" spans="4:17">
      <c r="D176" s="265" t="str">
        <f>RK11.a!C103</f>
        <v>Dr. Drs. H. PELMIZAR, M.H.I.</v>
      </c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5" t="str">
        <f>RK11.a!G103</f>
        <v>Drs. SYAFRUDDIN</v>
      </c>
    </row>
    <row r="177" s="234" customFormat="1" ht="18" spans="2:17">
      <c r="B177" s="256"/>
      <c r="D177" s="265" t="str">
        <f>RK11.a!C104</f>
        <v>NIP. 19561112 198103 1 009</v>
      </c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5" t="str">
        <f>RK11.a!G104</f>
        <v>NIP. 196210141994031001</v>
      </c>
    </row>
    <row r="215" ht="21.75" customHeight="1" spans="1:23">
      <c r="A215" s="20" t="s">
        <v>448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</row>
    <row r="216" ht="21.75" customHeight="1" spans="1:23">
      <c r="A216" s="20" t="str">
        <f>A145</f>
        <v>PENGADILAN AGAMA SEWILAYAH PENGADILAN TINGGI AGAMA PADANG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</row>
    <row r="217" ht="21.75" customHeight="1" spans="1:23">
      <c r="A217" s="20" t="str">
        <f>RK11.a!B108</f>
        <v>BULAN APRIL TAHUN 2023</v>
      </c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ht="15.75" spans="21:23">
      <c r="U218" s="257"/>
      <c r="W218" s="257" t="s">
        <v>449</v>
      </c>
    </row>
    <row r="219" s="231" customFormat="1" ht="18.75" spans="1:23">
      <c r="A219" s="236" t="s">
        <v>181</v>
      </c>
      <c r="B219" s="237" t="s">
        <v>339</v>
      </c>
      <c r="C219" s="238" t="s">
        <v>450</v>
      </c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58"/>
    </row>
    <row r="220" s="231" customFormat="1" ht="382.55" spans="1:23">
      <c r="A220" s="240"/>
      <c r="B220" s="241"/>
      <c r="C220" s="242" t="s">
        <v>451</v>
      </c>
      <c r="D220" s="242" t="s">
        <v>452</v>
      </c>
      <c r="E220" s="242" t="s">
        <v>453</v>
      </c>
      <c r="F220" s="242" t="s">
        <v>454</v>
      </c>
      <c r="G220" s="242" t="s">
        <v>455</v>
      </c>
      <c r="H220" s="242" t="s">
        <v>456</v>
      </c>
      <c r="I220" s="242" t="s">
        <v>457</v>
      </c>
      <c r="J220" s="242" t="s">
        <v>458</v>
      </c>
      <c r="K220" s="242" t="s">
        <v>459</v>
      </c>
      <c r="L220" s="242" t="s">
        <v>460</v>
      </c>
      <c r="M220" s="242" t="s">
        <v>461</v>
      </c>
      <c r="N220" s="242" t="s">
        <v>462</v>
      </c>
      <c r="O220" s="242" t="s">
        <v>463</v>
      </c>
      <c r="P220" s="242" t="s">
        <v>464</v>
      </c>
      <c r="Q220" s="242" t="s">
        <v>465</v>
      </c>
      <c r="R220" s="242" t="s">
        <v>466</v>
      </c>
      <c r="S220" s="242" t="s">
        <v>467</v>
      </c>
      <c r="T220" s="242" t="s">
        <v>468</v>
      </c>
      <c r="U220" s="242" t="s">
        <v>469</v>
      </c>
      <c r="V220" s="242"/>
      <c r="W220" s="259" t="s">
        <v>438</v>
      </c>
    </row>
    <row r="221" s="232" customFormat="1" ht="18.75" spans="1:23">
      <c r="A221" s="243">
        <v>1</v>
      </c>
      <c r="B221" s="244">
        <v>2</v>
      </c>
      <c r="C221" s="244">
        <v>3</v>
      </c>
      <c r="D221" s="244">
        <v>4</v>
      </c>
      <c r="E221" s="244">
        <v>5</v>
      </c>
      <c r="F221" s="244">
        <v>6</v>
      </c>
      <c r="G221" s="244">
        <v>7</v>
      </c>
      <c r="H221" s="244">
        <v>8</v>
      </c>
      <c r="I221" s="244">
        <v>9</v>
      </c>
      <c r="J221" s="244">
        <v>10</v>
      </c>
      <c r="K221" s="244">
        <v>11</v>
      </c>
      <c r="L221" s="244">
        <v>12</v>
      </c>
      <c r="M221" s="244">
        <v>13</v>
      </c>
      <c r="N221" s="244">
        <v>14</v>
      </c>
      <c r="O221" s="244">
        <v>15</v>
      </c>
      <c r="P221" s="244">
        <v>16</v>
      </c>
      <c r="Q221" s="244">
        <v>17</v>
      </c>
      <c r="R221" s="244">
        <v>18</v>
      </c>
      <c r="S221" s="244">
        <v>19</v>
      </c>
      <c r="T221" s="244">
        <v>20</v>
      </c>
      <c r="U221" s="244">
        <v>21</v>
      </c>
      <c r="V221" s="244">
        <v>22</v>
      </c>
      <c r="W221" s="260">
        <v>23</v>
      </c>
    </row>
    <row r="222" s="233" customFormat="1" ht="36" customHeight="1" spans="1:23">
      <c r="A222" s="245">
        <v>1</v>
      </c>
      <c r="B222" s="246" t="s">
        <v>310</v>
      </c>
      <c r="C222" s="266">
        <v>284500</v>
      </c>
      <c r="D222" s="266">
        <v>780000</v>
      </c>
      <c r="E222" s="266">
        <v>0</v>
      </c>
      <c r="F222" s="266">
        <v>0</v>
      </c>
      <c r="G222" s="266">
        <v>0</v>
      </c>
      <c r="H222" s="266">
        <v>0</v>
      </c>
      <c r="I222" s="266">
        <v>0</v>
      </c>
      <c r="J222" s="266">
        <v>0</v>
      </c>
      <c r="K222" s="266">
        <v>0</v>
      </c>
      <c r="L222" s="266">
        <v>0</v>
      </c>
      <c r="M222" s="266">
        <v>820000</v>
      </c>
      <c r="N222" s="266">
        <v>0</v>
      </c>
      <c r="O222" s="266">
        <v>0</v>
      </c>
      <c r="P222" s="266">
        <v>0</v>
      </c>
      <c r="Q222" s="266">
        <v>0</v>
      </c>
      <c r="R222" s="266">
        <v>210000</v>
      </c>
      <c r="S222" s="266">
        <v>0</v>
      </c>
      <c r="T222" s="266">
        <v>0</v>
      </c>
      <c r="U222" s="266">
        <v>360000</v>
      </c>
      <c r="V222" s="266">
        <v>1430000</v>
      </c>
      <c r="W222" s="261">
        <f t="shared" ref="W222:W239" si="6">SUM(C222:V222)</f>
        <v>3884500</v>
      </c>
    </row>
    <row r="223" s="233" customFormat="1" ht="35.25" customHeight="1" spans="1:23">
      <c r="A223" s="245">
        <v>2</v>
      </c>
      <c r="B223" s="246" t="s">
        <v>311</v>
      </c>
      <c r="C223" s="266">
        <v>257000</v>
      </c>
      <c r="D223" s="266">
        <v>570000</v>
      </c>
      <c r="E223" s="266">
        <v>0</v>
      </c>
      <c r="F223" s="266">
        <v>0</v>
      </c>
      <c r="G223" s="266">
        <v>0</v>
      </c>
      <c r="H223" s="266">
        <v>0</v>
      </c>
      <c r="I223" s="266">
        <v>0</v>
      </c>
      <c r="J223" s="266">
        <v>0</v>
      </c>
      <c r="K223" s="266">
        <v>0</v>
      </c>
      <c r="L223" s="266">
        <v>0</v>
      </c>
      <c r="M223" s="266">
        <v>0</v>
      </c>
      <c r="N223" s="266">
        <v>0</v>
      </c>
      <c r="O223" s="266">
        <v>0</v>
      </c>
      <c r="P223" s="266">
        <v>590000</v>
      </c>
      <c r="Q223" s="266">
        <v>0</v>
      </c>
      <c r="R223" s="266">
        <v>70000</v>
      </c>
      <c r="S223" s="266">
        <v>0</v>
      </c>
      <c r="T223" s="266">
        <v>0</v>
      </c>
      <c r="U223" s="266">
        <v>20000</v>
      </c>
      <c r="V223" s="266">
        <v>980000</v>
      </c>
      <c r="W223" s="261">
        <f t="shared" si="6"/>
        <v>2487000</v>
      </c>
    </row>
    <row r="224" s="233" customFormat="1" ht="36" customHeight="1" spans="1:23">
      <c r="A224" s="245">
        <v>3</v>
      </c>
      <c r="B224" s="246" t="s">
        <v>312</v>
      </c>
      <c r="C224" s="266">
        <v>70500</v>
      </c>
      <c r="D224" s="266">
        <v>150000</v>
      </c>
      <c r="E224" s="266">
        <v>0</v>
      </c>
      <c r="F224" s="266">
        <v>0</v>
      </c>
      <c r="G224" s="266">
        <v>0</v>
      </c>
      <c r="H224" s="266">
        <v>0</v>
      </c>
      <c r="I224" s="266">
        <v>0</v>
      </c>
      <c r="J224" s="266">
        <v>0</v>
      </c>
      <c r="K224" s="266">
        <v>0</v>
      </c>
      <c r="L224" s="266">
        <v>0</v>
      </c>
      <c r="M224" s="266">
        <v>260000</v>
      </c>
      <c r="N224" s="266">
        <v>330000</v>
      </c>
      <c r="O224" s="266">
        <v>0</v>
      </c>
      <c r="P224" s="266">
        <v>0</v>
      </c>
      <c r="Q224" s="266">
        <v>0</v>
      </c>
      <c r="R224" s="266">
        <v>10000</v>
      </c>
      <c r="S224" s="266">
        <v>0</v>
      </c>
      <c r="T224" s="266">
        <v>0</v>
      </c>
      <c r="U224" s="266">
        <v>0</v>
      </c>
      <c r="V224" s="266">
        <v>30000</v>
      </c>
      <c r="W224" s="261">
        <f t="shared" si="6"/>
        <v>850500</v>
      </c>
    </row>
    <row r="225" s="233" customFormat="1" ht="36" customHeight="1" spans="1:23">
      <c r="A225" s="245">
        <v>4</v>
      </c>
      <c r="B225" s="246" t="s">
        <v>313</v>
      </c>
      <c r="C225" s="266">
        <v>93500</v>
      </c>
      <c r="D225" s="266">
        <v>220000</v>
      </c>
      <c r="E225" s="266">
        <v>0</v>
      </c>
      <c r="F225" s="266">
        <v>0</v>
      </c>
      <c r="G225" s="266">
        <v>0</v>
      </c>
      <c r="H225" s="266">
        <v>0</v>
      </c>
      <c r="I225" s="266">
        <v>0</v>
      </c>
      <c r="J225" s="266">
        <v>0</v>
      </c>
      <c r="K225" s="266">
        <v>0</v>
      </c>
      <c r="L225" s="266">
        <v>0</v>
      </c>
      <c r="M225" s="266">
        <v>430000</v>
      </c>
      <c r="N225" s="266">
        <v>0</v>
      </c>
      <c r="O225" s="266">
        <v>0</v>
      </c>
      <c r="P225" s="266">
        <v>0</v>
      </c>
      <c r="Q225" s="266">
        <v>0</v>
      </c>
      <c r="R225" s="266">
        <v>0</v>
      </c>
      <c r="S225" s="266">
        <v>0</v>
      </c>
      <c r="T225" s="266">
        <v>0</v>
      </c>
      <c r="U225" s="266">
        <v>20000</v>
      </c>
      <c r="V225" s="266">
        <v>500000</v>
      </c>
      <c r="W225" s="261">
        <f t="shared" si="6"/>
        <v>1263500</v>
      </c>
    </row>
    <row r="226" s="233" customFormat="1" ht="37.5" customHeight="1" spans="1:23">
      <c r="A226" s="245">
        <v>5</v>
      </c>
      <c r="B226" s="246" t="s">
        <v>314</v>
      </c>
      <c r="C226" s="266">
        <v>79500</v>
      </c>
      <c r="D226" s="266">
        <v>130000</v>
      </c>
      <c r="E226" s="266">
        <v>0</v>
      </c>
      <c r="F226" s="266">
        <v>0</v>
      </c>
      <c r="G226" s="266">
        <v>0</v>
      </c>
      <c r="H226" s="266">
        <v>0</v>
      </c>
      <c r="I226" s="266">
        <v>0</v>
      </c>
      <c r="J226" s="266">
        <v>0</v>
      </c>
      <c r="K226" s="266">
        <v>0</v>
      </c>
      <c r="L226" s="266">
        <v>0</v>
      </c>
      <c r="M226" s="266">
        <v>0</v>
      </c>
      <c r="N226" s="266">
        <v>260000</v>
      </c>
      <c r="O226" s="266">
        <v>340000</v>
      </c>
      <c r="P226" s="266">
        <v>0</v>
      </c>
      <c r="Q226" s="266">
        <v>0</v>
      </c>
      <c r="R226" s="266">
        <v>0</v>
      </c>
      <c r="S226" s="266">
        <v>0</v>
      </c>
      <c r="T226" s="266">
        <v>0</v>
      </c>
      <c r="U226" s="266">
        <v>80000</v>
      </c>
      <c r="V226" s="266">
        <v>0</v>
      </c>
      <c r="W226" s="261">
        <f t="shared" si="6"/>
        <v>889500</v>
      </c>
    </row>
    <row r="227" s="233" customFormat="1" ht="35.25" customHeight="1" spans="1:24">
      <c r="A227" s="245">
        <v>6</v>
      </c>
      <c r="B227" s="246" t="s">
        <v>315</v>
      </c>
      <c r="C227" s="266">
        <v>90500</v>
      </c>
      <c r="D227" s="266">
        <v>130000</v>
      </c>
      <c r="E227" s="266">
        <v>0</v>
      </c>
      <c r="F227" s="266">
        <v>0</v>
      </c>
      <c r="G227" s="266">
        <v>0</v>
      </c>
      <c r="H227" s="266">
        <v>0</v>
      </c>
      <c r="I227" s="266">
        <v>0</v>
      </c>
      <c r="J227" s="266">
        <v>0</v>
      </c>
      <c r="K227" s="266">
        <v>0</v>
      </c>
      <c r="L227" s="266">
        <v>0</v>
      </c>
      <c r="M227" s="266">
        <v>0</v>
      </c>
      <c r="N227" s="266">
        <v>200000</v>
      </c>
      <c r="O227" s="266">
        <v>0</v>
      </c>
      <c r="P227" s="266">
        <v>0</v>
      </c>
      <c r="Q227" s="266">
        <v>0</v>
      </c>
      <c r="R227" s="266">
        <v>60000</v>
      </c>
      <c r="S227" s="266">
        <v>0</v>
      </c>
      <c r="T227" s="266">
        <v>0</v>
      </c>
      <c r="U227" s="266">
        <v>0</v>
      </c>
      <c r="V227" s="266">
        <v>270000</v>
      </c>
      <c r="W227" s="261">
        <f t="shared" si="6"/>
        <v>750500</v>
      </c>
      <c r="X227" s="262"/>
    </row>
    <row r="228" s="233" customFormat="1" ht="37.5" customHeight="1" spans="1:23">
      <c r="A228" s="245">
        <v>7</v>
      </c>
      <c r="B228" s="246" t="s">
        <v>316</v>
      </c>
      <c r="C228" s="266">
        <v>78000</v>
      </c>
      <c r="D228" s="266">
        <v>90000</v>
      </c>
      <c r="E228" s="266">
        <v>0</v>
      </c>
      <c r="F228" s="266">
        <v>0</v>
      </c>
      <c r="G228" s="266">
        <v>0</v>
      </c>
      <c r="H228" s="266">
        <v>0</v>
      </c>
      <c r="I228" s="266">
        <v>0</v>
      </c>
      <c r="J228" s="266">
        <v>0</v>
      </c>
      <c r="K228" s="266">
        <v>0</v>
      </c>
      <c r="L228" s="266">
        <v>0</v>
      </c>
      <c r="M228" s="266">
        <v>190000</v>
      </c>
      <c r="N228" s="266">
        <v>0</v>
      </c>
      <c r="O228" s="266">
        <v>0</v>
      </c>
      <c r="P228" s="266">
        <v>0</v>
      </c>
      <c r="Q228" s="266">
        <v>0</v>
      </c>
      <c r="R228" s="266">
        <v>0</v>
      </c>
      <c r="S228" s="266">
        <v>0</v>
      </c>
      <c r="T228" s="266">
        <v>0</v>
      </c>
      <c r="U228" s="266">
        <v>0</v>
      </c>
      <c r="V228" s="266">
        <v>100000</v>
      </c>
      <c r="W228" s="261">
        <f t="shared" si="6"/>
        <v>458000</v>
      </c>
    </row>
    <row r="229" s="233" customFormat="1" ht="36" customHeight="1" spans="1:23">
      <c r="A229" s="245">
        <v>8</v>
      </c>
      <c r="B229" s="246" t="s">
        <v>317</v>
      </c>
      <c r="C229" s="266">
        <v>110500</v>
      </c>
      <c r="D229" s="266">
        <v>220000</v>
      </c>
      <c r="E229" s="266">
        <v>0</v>
      </c>
      <c r="F229" s="266">
        <v>0</v>
      </c>
      <c r="G229" s="266">
        <v>0</v>
      </c>
      <c r="H229" s="266">
        <v>0</v>
      </c>
      <c r="I229" s="266">
        <v>0</v>
      </c>
      <c r="J229" s="266">
        <v>0</v>
      </c>
      <c r="K229" s="266">
        <v>0</v>
      </c>
      <c r="L229" s="266">
        <v>0</v>
      </c>
      <c r="M229" s="266">
        <v>470000</v>
      </c>
      <c r="N229" s="266">
        <v>0</v>
      </c>
      <c r="O229" s="266">
        <v>370000</v>
      </c>
      <c r="P229" s="266">
        <v>0</v>
      </c>
      <c r="Q229" s="266">
        <v>0</v>
      </c>
      <c r="R229" s="266">
        <v>0</v>
      </c>
      <c r="S229" s="266">
        <v>0</v>
      </c>
      <c r="T229" s="266">
        <v>0</v>
      </c>
      <c r="U229" s="266">
        <v>0</v>
      </c>
      <c r="V229" s="266">
        <v>0</v>
      </c>
      <c r="W229" s="261">
        <f t="shared" si="6"/>
        <v>1170500</v>
      </c>
    </row>
    <row r="230" s="233" customFormat="1" ht="36" customHeight="1" spans="1:23">
      <c r="A230" s="245">
        <v>9</v>
      </c>
      <c r="B230" s="246" t="s">
        <v>318</v>
      </c>
      <c r="C230" s="266">
        <v>128500</v>
      </c>
      <c r="D230" s="266">
        <v>440000</v>
      </c>
      <c r="E230" s="266">
        <v>0</v>
      </c>
      <c r="F230" s="266">
        <v>0</v>
      </c>
      <c r="G230" s="266">
        <v>0</v>
      </c>
      <c r="H230" s="266">
        <v>0</v>
      </c>
      <c r="I230" s="266">
        <v>0</v>
      </c>
      <c r="J230" s="266">
        <v>0</v>
      </c>
      <c r="K230" s="266">
        <v>0</v>
      </c>
      <c r="L230" s="266">
        <v>0</v>
      </c>
      <c r="M230" s="266">
        <v>440000</v>
      </c>
      <c r="N230" s="266">
        <v>0</v>
      </c>
      <c r="O230" s="266">
        <v>0</v>
      </c>
      <c r="P230" s="266">
        <v>0</v>
      </c>
      <c r="Q230" s="266">
        <v>0</v>
      </c>
      <c r="R230" s="266">
        <v>0</v>
      </c>
      <c r="S230" s="266">
        <v>110000</v>
      </c>
      <c r="T230" s="266">
        <v>0</v>
      </c>
      <c r="U230" s="266">
        <v>90000</v>
      </c>
      <c r="V230" s="266">
        <v>820000</v>
      </c>
      <c r="W230" s="261">
        <f t="shared" si="6"/>
        <v>2028500</v>
      </c>
    </row>
    <row r="231" s="233" customFormat="1" ht="42.75" customHeight="1" spans="1:24">
      <c r="A231" s="245">
        <v>10</v>
      </c>
      <c r="B231" s="246" t="s">
        <v>319</v>
      </c>
      <c r="C231" s="266">
        <v>208500</v>
      </c>
      <c r="D231" s="266">
        <v>370000</v>
      </c>
      <c r="E231" s="266">
        <v>0</v>
      </c>
      <c r="F231" s="266">
        <v>0</v>
      </c>
      <c r="G231" s="266">
        <v>0</v>
      </c>
      <c r="H231" s="266">
        <v>0</v>
      </c>
      <c r="I231" s="266">
        <v>0</v>
      </c>
      <c r="J231" s="266">
        <v>0</v>
      </c>
      <c r="K231" s="266">
        <v>0</v>
      </c>
      <c r="L231" s="266">
        <v>0</v>
      </c>
      <c r="M231" s="266">
        <v>0</v>
      </c>
      <c r="N231" s="266">
        <v>0</v>
      </c>
      <c r="O231" s="266">
        <v>0</v>
      </c>
      <c r="P231" s="266">
        <v>130000</v>
      </c>
      <c r="Q231" s="266">
        <v>0</v>
      </c>
      <c r="R231" s="266">
        <v>0</v>
      </c>
      <c r="S231" s="266">
        <v>0</v>
      </c>
      <c r="T231" s="266">
        <v>0</v>
      </c>
      <c r="U231" s="266">
        <v>0</v>
      </c>
      <c r="V231" s="266">
        <v>360000</v>
      </c>
      <c r="W231" s="261">
        <f t="shared" si="6"/>
        <v>1068500</v>
      </c>
      <c r="X231" s="262"/>
    </row>
    <row r="232" s="233" customFormat="1" ht="42.75" customHeight="1" spans="1:24">
      <c r="A232" s="245">
        <v>11</v>
      </c>
      <c r="B232" s="246" t="s">
        <v>320</v>
      </c>
      <c r="C232" s="266">
        <v>434000</v>
      </c>
      <c r="D232" s="266">
        <v>710000</v>
      </c>
      <c r="E232" s="266">
        <v>0</v>
      </c>
      <c r="F232" s="266">
        <v>0</v>
      </c>
      <c r="G232" s="266">
        <v>0</v>
      </c>
      <c r="H232" s="266">
        <v>0</v>
      </c>
      <c r="I232" s="266">
        <v>0</v>
      </c>
      <c r="J232" s="266">
        <v>0</v>
      </c>
      <c r="K232" s="266">
        <v>0</v>
      </c>
      <c r="L232" s="266">
        <v>0</v>
      </c>
      <c r="M232" s="266">
        <v>1980000</v>
      </c>
      <c r="N232" s="266">
        <v>0</v>
      </c>
      <c r="O232" s="266">
        <v>0</v>
      </c>
      <c r="P232" s="266">
        <v>570000</v>
      </c>
      <c r="Q232" s="266">
        <v>0</v>
      </c>
      <c r="R232" s="266">
        <v>10000</v>
      </c>
      <c r="S232" s="266">
        <v>0</v>
      </c>
      <c r="T232" s="266">
        <v>0</v>
      </c>
      <c r="U232" s="266">
        <v>0</v>
      </c>
      <c r="V232" s="266">
        <v>0</v>
      </c>
      <c r="W232" s="261">
        <f t="shared" si="6"/>
        <v>3704000</v>
      </c>
      <c r="X232" s="262"/>
    </row>
    <row r="233" s="233" customFormat="1" ht="61.5" customHeight="1" spans="1:25">
      <c r="A233" s="245">
        <v>12</v>
      </c>
      <c r="B233" s="246" t="s">
        <v>321</v>
      </c>
      <c r="C233" s="266">
        <v>62000</v>
      </c>
      <c r="D233" s="266">
        <v>90000</v>
      </c>
      <c r="E233" s="266">
        <v>0</v>
      </c>
      <c r="F233" s="266">
        <v>0</v>
      </c>
      <c r="G233" s="266">
        <v>0</v>
      </c>
      <c r="H233" s="266">
        <v>0</v>
      </c>
      <c r="I233" s="266">
        <v>0</v>
      </c>
      <c r="J233" s="266">
        <v>0</v>
      </c>
      <c r="K233" s="266">
        <v>0</v>
      </c>
      <c r="L233" s="266">
        <v>0</v>
      </c>
      <c r="M233" s="266">
        <v>0</v>
      </c>
      <c r="N233" s="266">
        <v>80000</v>
      </c>
      <c r="O233" s="266">
        <v>0</v>
      </c>
      <c r="P233" s="266">
        <v>0</v>
      </c>
      <c r="Q233" s="266">
        <v>0</v>
      </c>
      <c r="R233" s="266">
        <v>0</v>
      </c>
      <c r="S233" s="266">
        <v>10000</v>
      </c>
      <c r="T233" s="266">
        <v>0</v>
      </c>
      <c r="U233" s="266">
        <v>0</v>
      </c>
      <c r="V233" s="266">
        <v>190000</v>
      </c>
      <c r="W233" s="261">
        <f t="shared" si="6"/>
        <v>432000</v>
      </c>
      <c r="Y233" s="262"/>
    </row>
    <row r="234" s="233" customFormat="1" ht="54" customHeight="1" spans="1:23">
      <c r="A234" s="245">
        <v>13</v>
      </c>
      <c r="B234" s="246" t="s">
        <v>322</v>
      </c>
      <c r="C234" s="266">
        <v>89000</v>
      </c>
      <c r="D234" s="266">
        <v>210000</v>
      </c>
      <c r="E234" s="266">
        <v>0</v>
      </c>
      <c r="F234" s="266">
        <v>0</v>
      </c>
      <c r="G234" s="266">
        <v>0</v>
      </c>
      <c r="H234" s="266">
        <v>0</v>
      </c>
      <c r="I234" s="266">
        <v>0</v>
      </c>
      <c r="J234" s="266">
        <v>0</v>
      </c>
      <c r="K234" s="266">
        <v>0</v>
      </c>
      <c r="L234" s="266">
        <v>0</v>
      </c>
      <c r="M234" s="266">
        <v>0</v>
      </c>
      <c r="N234" s="266">
        <v>0</v>
      </c>
      <c r="O234" s="266">
        <v>0</v>
      </c>
      <c r="P234" s="266">
        <v>390000</v>
      </c>
      <c r="Q234" s="266">
        <v>0</v>
      </c>
      <c r="R234" s="266">
        <v>20000</v>
      </c>
      <c r="S234" s="266">
        <v>0</v>
      </c>
      <c r="T234" s="266">
        <v>0</v>
      </c>
      <c r="U234" s="266">
        <v>30000</v>
      </c>
      <c r="V234" s="266">
        <v>0</v>
      </c>
      <c r="W234" s="261">
        <f t="shared" si="6"/>
        <v>739000</v>
      </c>
    </row>
    <row r="235" s="233" customFormat="1" ht="45.75" customHeight="1" spans="1:24">
      <c r="A235" s="245">
        <v>14</v>
      </c>
      <c r="B235" s="248" t="s">
        <v>443</v>
      </c>
      <c r="C235" s="266">
        <v>34000</v>
      </c>
      <c r="D235" s="266">
        <v>110000</v>
      </c>
      <c r="E235" s="266">
        <v>0</v>
      </c>
      <c r="F235" s="266">
        <v>0</v>
      </c>
      <c r="G235" s="266">
        <v>0</v>
      </c>
      <c r="H235" s="266">
        <v>0</v>
      </c>
      <c r="I235" s="266">
        <v>0</v>
      </c>
      <c r="J235" s="266">
        <v>0</v>
      </c>
      <c r="K235" s="266">
        <v>0</v>
      </c>
      <c r="L235" s="266">
        <v>0</v>
      </c>
      <c r="M235" s="266">
        <v>0</v>
      </c>
      <c r="N235" s="266">
        <v>0</v>
      </c>
      <c r="O235" s="266">
        <v>0</v>
      </c>
      <c r="P235" s="266">
        <v>250000</v>
      </c>
      <c r="Q235" s="266">
        <v>0</v>
      </c>
      <c r="R235" s="266">
        <v>0</v>
      </c>
      <c r="S235" s="266">
        <v>0</v>
      </c>
      <c r="T235" s="266">
        <v>0</v>
      </c>
      <c r="U235" s="266">
        <v>30000</v>
      </c>
      <c r="V235" s="266">
        <v>90000</v>
      </c>
      <c r="W235" s="261">
        <f t="shared" si="6"/>
        <v>514000</v>
      </c>
      <c r="X235" s="262"/>
    </row>
    <row r="236" s="233" customFormat="1" ht="47.25" customHeight="1" spans="1:23">
      <c r="A236" s="245">
        <v>15</v>
      </c>
      <c r="B236" s="246" t="s">
        <v>324</v>
      </c>
      <c r="C236" s="266">
        <v>86000</v>
      </c>
      <c r="D236" s="266">
        <v>110000</v>
      </c>
      <c r="E236" s="266">
        <v>0</v>
      </c>
      <c r="F236" s="266">
        <v>0</v>
      </c>
      <c r="G236" s="266">
        <v>0</v>
      </c>
      <c r="H236" s="266">
        <v>0</v>
      </c>
      <c r="I236" s="266">
        <v>0</v>
      </c>
      <c r="J236" s="266">
        <v>0</v>
      </c>
      <c r="K236" s="266">
        <v>0</v>
      </c>
      <c r="L236" s="266">
        <v>390000</v>
      </c>
      <c r="M236" s="266">
        <v>0</v>
      </c>
      <c r="N236" s="266">
        <v>0</v>
      </c>
      <c r="O236" s="266">
        <v>0</v>
      </c>
      <c r="P236" s="266">
        <v>0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270000</v>
      </c>
      <c r="W236" s="261">
        <f t="shared" si="6"/>
        <v>856000</v>
      </c>
    </row>
    <row r="237" s="233" customFormat="1" ht="47.25" customHeight="1" spans="1:23">
      <c r="A237" s="245">
        <v>16</v>
      </c>
      <c r="B237" s="246" t="s">
        <v>325</v>
      </c>
      <c r="C237" s="266">
        <v>0</v>
      </c>
      <c r="D237" s="266">
        <v>60000</v>
      </c>
      <c r="E237" s="266">
        <v>0</v>
      </c>
      <c r="F237" s="266">
        <v>0</v>
      </c>
      <c r="G237" s="266">
        <v>0</v>
      </c>
      <c r="H237" s="266">
        <v>0</v>
      </c>
      <c r="I237" s="266">
        <v>0</v>
      </c>
      <c r="J237" s="266">
        <v>0</v>
      </c>
      <c r="K237" s="266">
        <v>0</v>
      </c>
      <c r="L237" s="266">
        <v>0</v>
      </c>
      <c r="M237" s="266">
        <v>0</v>
      </c>
      <c r="N237" s="266">
        <v>0</v>
      </c>
      <c r="O237" s="266">
        <v>0</v>
      </c>
      <c r="P237" s="266">
        <v>80000</v>
      </c>
      <c r="Q237" s="266">
        <v>0</v>
      </c>
      <c r="R237" s="266">
        <v>0</v>
      </c>
      <c r="S237" s="266">
        <v>0</v>
      </c>
      <c r="T237" s="266">
        <v>0</v>
      </c>
      <c r="U237" s="266">
        <v>0</v>
      </c>
      <c r="V237" s="266">
        <v>210000</v>
      </c>
      <c r="W237" s="261">
        <f t="shared" si="6"/>
        <v>350000</v>
      </c>
    </row>
    <row r="238" s="233" customFormat="1" ht="48" customHeight="1" spans="1:23">
      <c r="A238" s="245">
        <v>17</v>
      </c>
      <c r="B238" s="250" t="s">
        <v>326</v>
      </c>
      <c r="C238" s="266">
        <v>102000</v>
      </c>
      <c r="D238" s="266">
        <v>230000</v>
      </c>
      <c r="E238" s="266">
        <v>0</v>
      </c>
      <c r="F238" s="266">
        <v>0</v>
      </c>
      <c r="G238" s="266">
        <v>0</v>
      </c>
      <c r="H238" s="266">
        <v>0</v>
      </c>
      <c r="I238" s="266">
        <v>0</v>
      </c>
      <c r="J238" s="266">
        <v>0</v>
      </c>
      <c r="K238" s="266">
        <v>0</v>
      </c>
      <c r="L238" s="266">
        <v>260000</v>
      </c>
      <c r="M238" s="266">
        <v>760000</v>
      </c>
      <c r="N238" s="266">
        <v>0</v>
      </c>
      <c r="O238" s="266">
        <v>0</v>
      </c>
      <c r="P238" s="266">
        <v>0</v>
      </c>
      <c r="Q238" s="266">
        <v>0</v>
      </c>
      <c r="R238" s="266">
        <v>80000</v>
      </c>
      <c r="S238" s="266">
        <v>0</v>
      </c>
      <c r="T238" s="266">
        <v>0</v>
      </c>
      <c r="U238" s="266">
        <v>20000</v>
      </c>
      <c r="V238" s="266">
        <v>0</v>
      </c>
      <c r="W238" s="261">
        <f t="shared" si="6"/>
        <v>1452000</v>
      </c>
    </row>
    <row r="239" s="233" customFormat="1" ht="48" customHeight="1" spans="1:23">
      <c r="A239" s="271">
        <v>18</v>
      </c>
      <c r="B239" s="252" t="s">
        <v>327</v>
      </c>
      <c r="C239" s="266">
        <v>55000</v>
      </c>
      <c r="D239" s="266">
        <v>110000</v>
      </c>
      <c r="E239" s="266">
        <v>0</v>
      </c>
      <c r="F239" s="266">
        <v>0</v>
      </c>
      <c r="G239" s="266">
        <v>0</v>
      </c>
      <c r="H239" s="266">
        <v>0</v>
      </c>
      <c r="I239" s="266">
        <v>0</v>
      </c>
      <c r="J239" s="266">
        <v>0</v>
      </c>
      <c r="K239" s="266">
        <v>0</v>
      </c>
      <c r="L239" s="266">
        <v>0</v>
      </c>
      <c r="M239" s="266">
        <v>0</v>
      </c>
      <c r="N239" s="266">
        <v>0</v>
      </c>
      <c r="O239" s="266">
        <v>0</v>
      </c>
      <c r="P239" s="266">
        <v>90000</v>
      </c>
      <c r="Q239" s="266">
        <v>0</v>
      </c>
      <c r="R239" s="266">
        <v>0</v>
      </c>
      <c r="S239" s="266">
        <v>10000</v>
      </c>
      <c r="T239" s="266">
        <v>0</v>
      </c>
      <c r="U239" s="266">
        <v>0</v>
      </c>
      <c r="V239" s="266">
        <v>210000</v>
      </c>
      <c r="W239" s="261">
        <f t="shared" si="6"/>
        <v>475000</v>
      </c>
    </row>
    <row r="240" s="233" customFormat="1" ht="42.75" customHeight="1" spans="1:23">
      <c r="A240" s="253"/>
      <c r="B240" s="254" t="s">
        <v>57</v>
      </c>
      <c r="C240" s="255">
        <f>C222+C223+C224+C225+C226+C227+C228+C229+C230+C231+C232+C233+C234+C235+C236+C237+C238+C239</f>
        <v>2263000</v>
      </c>
      <c r="D240" s="255">
        <f t="shared" ref="D240:W240" si="7">D222+D223+D224+D225+D226+D227+D228+D229+D230+D231+D232+D233+D234+D235+D236+D237+D238+D239</f>
        <v>4730000</v>
      </c>
      <c r="E240" s="255">
        <f t="shared" si="7"/>
        <v>0</v>
      </c>
      <c r="F240" s="255">
        <f t="shared" si="7"/>
        <v>0</v>
      </c>
      <c r="G240" s="255">
        <f t="shared" si="7"/>
        <v>0</v>
      </c>
      <c r="H240" s="255">
        <f t="shared" si="7"/>
        <v>0</v>
      </c>
      <c r="I240" s="255">
        <f t="shared" si="7"/>
        <v>0</v>
      </c>
      <c r="J240" s="255">
        <f t="shared" si="7"/>
        <v>0</v>
      </c>
      <c r="K240" s="255">
        <f t="shared" si="7"/>
        <v>0</v>
      </c>
      <c r="L240" s="255">
        <f t="shared" si="7"/>
        <v>650000</v>
      </c>
      <c r="M240" s="255">
        <f t="shared" si="7"/>
        <v>5350000</v>
      </c>
      <c r="N240" s="255">
        <f t="shared" si="7"/>
        <v>870000</v>
      </c>
      <c r="O240" s="255">
        <f t="shared" si="7"/>
        <v>710000</v>
      </c>
      <c r="P240" s="255">
        <f t="shared" si="7"/>
        <v>2100000</v>
      </c>
      <c r="Q240" s="255">
        <f t="shared" si="7"/>
        <v>0</v>
      </c>
      <c r="R240" s="255">
        <f t="shared" si="7"/>
        <v>460000</v>
      </c>
      <c r="S240" s="255">
        <f t="shared" si="7"/>
        <v>130000</v>
      </c>
      <c r="T240" s="255">
        <f t="shared" si="7"/>
        <v>0</v>
      </c>
      <c r="U240" s="255">
        <f t="shared" si="7"/>
        <v>650000</v>
      </c>
      <c r="V240" s="255">
        <f t="shared" si="7"/>
        <v>5460000</v>
      </c>
      <c r="W240" s="255">
        <f t="shared" si="7"/>
        <v>23373000</v>
      </c>
    </row>
    <row r="241" ht="17.25" spans="25:25">
      <c r="Y241" s="233"/>
    </row>
    <row r="242" s="234" customFormat="1" ht="27" customHeight="1" spans="4:25">
      <c r="D242" s="265" t="str">
        <f>D171</f>
        <v>Mengetahui :</v>
      </c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 t="str">
        <f>RK11.a!G133</f>
        <v>Padang, 5 Mei 2023</v>
      </c>
      <c r="V242" s="264"/>
      <c r="Y242" s="265"/>
    </row>
    <row r="243" s="234" customFormat="1" ht="18" spans="4:25">
      <c r="D243" s="265" t="s">
        <v>60</v>
      </c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5" t="s">
        <v>69</v>
      </c>
      <c r="Y243" s="265"/>
    </row>
    <row r="244" s="234" customFormat="1" ht="18" spans="4:25">
      <c r="D244" s="265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5"/>
      <c r="Y244" s="265"/>
    </row>
    <row r="245" s="234" customFormat="1" ht="18" spans="4:17">
      <c r="D245" s="265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5"/>
    </row>
    <row r="246" s="234" customFormat="1" ht="18" spans="4:17">
      <c r="D246" s="265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5"/>
    </row>
    <row r="247" s="234" customFormat="1" ht="18" spans="4:17">
      <c r="D247" s="265" t="str">
        <f>RK11.a!C138</f>
        <v>Dr. Drs. H. PELMIZAR, M.H.I.</v>
      </c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5" t="s">
        <v>71</v>
      </c>
    </row>
    <row r="248" s="234" customFormat="1" ht="18" spans="2:17">
      <c r="B248" s="256"/>
      <c r="D248" s="265" t="str">
        <f>RK11.a!C139</f>
        <v>NIP. 19561112 198103 1 009</v>
      </c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5" t="s">
        <v>73</v>
      </c>
    </row>
    <row r="286" ht="21.75" customHeight="1" spans="1:23">
      <c r="A286" s="20" t="s">
        <v>448</v>
      </c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ht="21.75" customHeight="1" spans="1:23">
      <c r="A287" s="272" t="str">
        <f>A216</f>
        <v>PENGADILAN AGAMA SEWILAYAH PENGADILAN TINGGI AGAMA PADANG</v>
      </c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</row>
    <row r="288" ht="21.75" customHeight="1" spans="1:23">
      <c r="A288" s="20" t="str">
        <f>RK11.a!B143</f>
        <v>BULAN MEI TAHUN 2023</v>
      </c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21:23">
      <c r="U289" s="257"/>
      <c r="W289" s="257" t="s">
        <v>449</v>
      </c>
    </row>
    <row r="290" s="231" customFormat="1" ht="18" spans="1:23">
      <c r="A290" s="273" t="s">
        <v>181</v>
      </c>
      <c r="B290" s="273" t="s">
        <v>339</v>
      </c>
      <c r="C290" s="273" t="s">
        <v>450</v>
      </c>
      <c r="D290" s="273"/>
      <c r="E290" s="273"/>
      <c r="F290" s="273"/>
      <c r="G290" s="273"/>
      <c r="H290" s="273"/>
      <c r="I290" s="273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</row>
    <row r="291" s="231" customFormat="1" ht="382.55" spans="1:23">
      <c r="A291" s="273"/>
      <c r="B291" s="273"/>
      <c r="C291" s="274" t="s">
        <v>451</v>
      </c>
      <c r="D291" s="274" t="s">
        <v>452</v>
      </c>
      <c r="E291" s="274" t="s">
        <v>453</v>
      </c>
      <c r="F291" s="274" t="s">
        <v>454</v>
      </c>
      <c r="G291" s="274" t="s">
        <v>455</v>
      </c>
      <c r="H291" s="274" t="s">
        <v>456</v>
      </c>
      <c r="I291" s="274" t="s">
        <v>457</v>
      </c>
      <c r="J291" s="274" t="s">
        <v>458</v>
      </c>
      <c r="K291" s="274" t="s">
        <v>459</v>
      </c>
      <c r="L291" s="274" t="s">
        <v>460</v>
      </c>
      <c r="M291" s="274" t="s">
        <v>461</v>
      </c>
      <c r="N291" s="274" t="s">
        <v>462</v>
      </c>
      <c r="O291" s="274" t="s">
        <v>463</v>
      </c>
      <c r="P291" s="274" t="s">
        <v>464</v>
      </c>
      <c r="Q291" s="274" t="s">
        <v>465</v>
      </c>
      <c r="R291" s="274" t="s">
        <v>466</v>
      </c>
      <c r="S291" s="274" t="s">
        <v>467</v>
      </c>
      <c r="T291" s="274" t="s">
        <v>468</v>
      </c>
      <c r="U291" s="274" t="s">
        <v>469</v>
      </c>
      <c r="V291" s="274"/>
      <c r="W291" s="274" t="s">
        <v>438</v>
      </c>
    </row>
    <row r="292" s="232" customFormat="1" ht="18" spans="1:23">
      <c r="A292" s="275">
        <v>1</v>
      </c>
      <c r="B292" s="275">
        <v>2</v>
      </c>
      <c r="C292" s="275">
        <v>3</v>
      </c>
      <c r="D292" s="275">
        <v>4</v>
      </c>
      <c r="E292" s="275">
        <v>5</v>
      </c>
      <c r="F292" s="275">
        <v>6</v>
      </c>
      <c r="G292" s="275">
        <v>7</v>
      </c>
      <c r="H292" s="275">
        <v>8</v>
      </c>
      <c r="I292" s="275">
        <v>9</v>
      </c>
      <c r="J292" s="275">
        <v>10</v>
      </c>
      <c r="K292" s="275">
        <v>11</v>
      </c>
      <c r="L292" s="275">
        <v>12</v>
      </c>
      <c r="M292" s="275">
        <v>13</v>
      </c>
      <c r="N292" s="275">
        <v>14</v>
      </c>
      <c r="O292" s="275">
        <v>15</v>
      </c>
      <c r="P292" s="275">
        <v>16</v>
      </c>
      <c r="Q292" s="275">
        <v>17</v>
      </c>
      <c r="R292" s="275">
        <v>18</v>
      </c>
      <c r="S292" s="275">
        <v>19</v>
      </c>
      <c r="T292" s="275">
        <v>20</v>
      </c>
      <c r="U292" s="275">
        <v>21</v>
      </c>
      <c r="V292" s="275">
        <v>22</v>
      </c>
      <c r="W292" s="275">
        <v>23</v>
      </c>
    </row>
    <row r="293" s="233" customFormat="1" ht="48" customHeight="1" spans="1:23">
      <c r="A293" s="276">
        <v>1</v>
      </c>
      <c r="B293" s="276" t="s">
        <v>310</v>
      </c>
      <c r="C293" s="277">
        <v>102000</v>
      </c>
      <c r="D293" s="277">
        <v>1290000</v>
      </c>
      <c r="E293" s="277">
        <v>0</v>
      </c>
      <c r="F293" s="277">
        <v>0</v>
      </c>
      <c r="G293" s="277">
        <v>0</v>
      </c>
      <c r="H293" s="277">
        <v>0</v>
      </c>
      <c r="I293" s="277">
        <v>0</v>
      </c>
      <c r="J293" s="277">
        <v>0</v>
      </c>
      <c r="K293" s="277">
        <v>0</v>
      </c>
      <c r="L293" s="277">
        <v>0</v>
      </c>
      <c r="M293" s="277">
        <v>1700000</v>
      </c>
      <c r="N293" s="277">
        <v>0</v>
      </c>
      <c r="O293" s="277">
        <v>0</v>
      </c>
      <c r="P293" s="277">
        <v>0</v>
      </c>
      <c r="Q293" s="277">
        <v>0</v>
      </c>
      <c r="R293" s="277">
        <v>610000</v>
      </c>
      <c r="S293" s="277">
        <v>0</v>
      </c>
      <c r="T293" s="277">
        <v>0</v>
      </c>
      <c r="U293" s="277">
        <v>130000</v>
      </c>
      <c r="V293" s="277">
        <v>4600000</v>
      </c>
      <c r="W293" s="279">
        <f>SUM(C293:V293)</f>
        <v>8432000</v>
      </c>
    </row>
    <row r="294" s="233" customFormat="1" ht="48" customHeight="1" spans="1:23">
      <c r="A294" s="276">
        <v>2</v>
      </c>
      <c r="B294" s="276" t="s">
        <v>311</v>
      </c>
      <c r="C294" s="277">
        <v>206500</v>
      </c>
      <c r="D294" s="277">
        <v>1310000</v>
      </c>
      <c r="E294" s="277">
        <v>0</v>
      </c>
      <c r="F294" s="277">
        <v>0</v>
      </c>
      <c r="G294" s="277">
        <v>0</v>
      </c>
      <c r="H294" s="277">
        <v>0</v>
      </c>
      <c r="I294" s="277">
        <v>0</v>
      </c>
      <c r="J294" s="277">
        <v>0</v>
      </c>
      <c r="K294" s="277">
        <v>0</v>
      </c>
      <c r="L294" s="277">
        <v>0</v>
      </c>
      <c r="M294" s="277">
        <v>0</v>
      </c>
      <c r="N294" s="277">
        <v>0</v>
      </c>
      <c r="O294" s="277">
        <v>0</v>
      </c>
      <c r="P294" s="277">
        <v>1080000</v>
      </c>
      <c r="Q294" s="277">
        <v>0</v>
      </c>
      <c r="R294" s="277">
        <v>170000</v>
      </c>
      <c r="S294" s="277">
        <v>0</v>
      </c>
      <c r="T294" s="277">
        <v>0</v>
      </c>
      <c r="U294" s="277">
        <v>0</v>
      </c>
      <c r="V294" s="277">
        <v>4190000</v>
      </c>
      <c r="W294" s="279">
        <f t="shared" ref="W294:W310" si="8">SUM(C294:V294)</f>
        <v>6956500</v>
      </c>
    </row>
    <row r="295" s="233" customFormat="1" ht="48" customHeight="1" spans="1:23">
      <c r="A295" s="276">
        <v>3</v>
      </c>
      <c r="B295" s="276" t="s">
        <v>312</v>
      </c>
      <c r="C295" s="277">
        <v>60000</v>
      </c>
      <c r="D295" s="277">
        <v>160000</v>
      </c>
      <c r="E295" s="277">
        <v>0</v>
      </c>
      <c r="F295" s="277">
        <v>0</v>
      </c>
      <c r="G295" s="277">
        <v>0</v>
      </c>
      <c r="H295" s="277">
        <v>0</v>
      </c>
      <c r="I295" s="277">
        <v>0</v>
      </c>
      <c r="J295" s="277">
        <v>0</v>
      </c>
      <c r="K295" s="277">
        <v>0</v>
      </c>
      <c r="L295" s="277">
        <v>0</v>
      </c>
      <c r="M295" s="277">
        <v>290000</v>
      </c>
      <c r="N295" s="277">
        <v>1040000</v>
      </c>
      <c r="O295" s="277">
        <v>0</v>
      </c>
      <c r="P295" s="277">
        <v>0</v>
      </c>
      <c r="Q295" s="277">
        <v>0</v>
      </c>
      <c r="R295" s="277">
        <v>40000</v>
      </c>
      <c r="S295" s="277">
        <v>0</v>
      </c>
      <c r="T295" s="277">
        <v>0</v>
      </c>
      <c r="U295" s="277">
        <v>0</v>
      </c>
      <c r="V295" s="277">
        <v>20000</v>
      </c>
      <c r="W295" s="279">
        <f t="shared" si="8"/>
        <v>1610000</v>
      </c>
    </row>
    <row r="296" s="233" customFormat="1" ht="48" customHeight="1" spans="1:23">
      <c r="A296" s="276">
        <v>4</v>
      </c>
      <c r="B296" s="276" t="s">
        <v>313</v>
      </c>
      <c r="C296" s="277">
        <v>123500</v>
      </c>
      <c r="D296" s="277">
        <v>270000</v>
      </c>
      <c r="E296" s="277">
        <v>0</v>
      </c>
      <c r="F296" s="277">
        <v>0</v>
      </c>
      <c r="G296" s="277">
        <v>0</v>
      </c>
      <c r="H296" s="277">
        <v>0</v>
      </c>
      <c r="I296" s="277">
        <v>0</v>
      </c>
      <c r="J296" s="277">
        <v>0</v>
      </c>
      <c r="K296" s="277">
        <v>0</v>
      </c>
      <c r="L296" s="277">
        <v>0</v>
      </c>
      <c r="M296" s="277">
        <v>940000</v>
      </c>
      <c r="N296" s="277">
        <v>0</v>
      </c>
      <c r="O296" s="277">
        <v>0</v>
      </c>
      <c r="P296" s="277">
        <v>0</v>
      </c>
      <c r="Q296" s="277">
        <v>0</v>
      </c>
      <c r="R296" s="277">
        <v>0</v>
      </c>
      <c r="S296" s="277">
        <v>10000</v>
      </c>
      <c r="T296" s="277">
        <v>0</v>
      </c>
      <c r="U296" s="277">
        <v>10000</v>
      </c>
      <c r="V296" s="277">
        <v>1810000</v>
      </c>
      <c r="W296" s="279">
        <f t="shared" si="8"/>
        <v>3163500</v>
      </c>
    </row>
    <row r="297" s="233" customFormat="1" ht="48" customHeight="1" spans="1:23">
      <c r="A297" s="276">
        <v>5</v>
      </c>
      <c r="B297" s="276" t="s">
        <v>314</v>
      </c>
      <c r="C297" s="277">
        <v>105000</v>
      </c>
      <c r="D297" s="277">
        <v>310000</v>
      </c>
      <c r="E297" s="277">
        <v>0</v>
      </c>
      <c r="F297" s="277">
        <v>0</v>
      </c>
      <c r="G297" s="277">
        <v>0</v>
      </c>
      <c r="H297" s="277">
        <v>0</v>
      </c>
      <c r="I297" s="277">
        <v>0</v>
      </c>
      <c r="J297" s="277">
        <v>0</v>
      </c>
      <c r="K297" s="277">
        <v>0</v>
      </c>
      <c r="L297" s="277">
        <v>0</v>
      </c>
      <c r="M297" s="277">
        <v>0</v>
      </c>
      <c r="N297" s="277">
        <v>390000</v>
      </c>
      <c r="O297" s="277">
        <v>1000000</v>
      </c>
      <c r="P297" s="277">
        <v>0</v>
      </c>
      <c r="Q297" s="277">
        <v>0</v>
      </c>
      <c r="R297" s="277">
        <v>0</v>
      </c>
      <c r="S297" s="277">
        <v>0</v>
      </c>
      <c r="T297" s="277">
        <v>0</v>
      </c>
      <c r="U297" s="277">
        <v>200000</v>
      </c>
      <c r="V297" s="277">
        <v>0</v>
      </c>
      <c r="W297" s="279">
        <f t="shared" si="8"/>
        <v>2005000</v>
      </c>
    </row>
    <row r="298" s="233" customFormat="1" ht="48" customHeight="1" spans="1:24">
      <c r="A298" s="276">
        <v>6</v>
      </c>
      <c r="B298" s="276" t="s">
        <v>315</v>
      </c>
      <c r="C298" s="277">
        <v>50000</v>
      </c>
      <c r="D298" s="277">
        <v>180000</v>
      </c>
      <c r="E298" s="277">
        <v>0</v>
      </c>
      <c r="F298" s="277">
        <v>0</v>
      </c>
      <c r="G298" s="277">
        <v>0</v>
      </c>
      <c r="H298" s="277">
        <v>0</v>
      </c>
      <c r="I298" s="277">
        <v>0</v>
      </c>
      <c r="J298" s="277">
        <v>0</v>
      </c>
      <c r="K298" s="277">
        <v>0</v>
      </c>
      <c r="L298" s="277">
        <v>0</v>
      </c>
      <c r="M298" s="277">
        <v>0</v>
      </c>
      <c r="N298" s="277">
        <v>390000</v>
      </c>
      <c r="O298" s="277">
        <v>0</v>
      </c>
      <c r="P298" s="277">
        <v>0</v>
      </c>
      <c r="Q298" s="277">
        <v>0</v>
      </c>
      <c r="R298" s="277">
        <v>130000</v>
      </c>
      <c r="S298" s="277">
        <v>0</v>
      </c>
      <c r="T298" s="277">
        <v>0</v>
      </c>
      <c r="U298" s="277">
        <v>520000</v>
      </c>
      <c r="V298" s="277">
        <v>760000</v>
      </c>
      <c r="W298" s="279">
        <f t="shared" si="8"/>
        <v>2030000</v>
      </c>
      <c r="X298" s="262"/>
    </row>
    <row r="299" s="233" customFormat="1" ht="48" customHeight="1" spans="1:23">
      <c r="A299" s="276">
        <v>7</v>
      </c>
      <c r="B299" s="276" t="s">
        <v>316</v>
      </c>
      <c r="C299" s="277">
        <v>21000</v>
      </c>
      <c r="D299" s="277">
        <v>260000</v>
      </c>
      <c r="E299" s="277">
        <v>0</v>
      </c>
      <c r="F299" s="277">
        <v>0</v>
      </c>
      <c r="G299" s="277">
        <v>0</v>
      </c>
      <c r="H299" s="277">
        <v>10000</v>
      </c>
      <c r="I299" s="277">
        <v>0</v>
      </c>
      <c r="J299" s="277">
        <v>0</v>
      </c>
      <c r="K299" s="277">
        <v>0</v>
      </c>
      <c r="L299" s="277">
        <v>0</v>
      </c>
      <c r="M299" s="277">
        <v>300000</v>
      </c>
      <c r="N299" s="277">
        <v>0</v>
      </c>
      <c r="O299" s="277">
        <v>0</v>
      </c>
      <c r="P299" s="277">
        <v>0</v>
      </c>
      <c r="Q299" s="277">
        <v>0</v>
      </c>
      <c r="R299" s="277">
        <v>10000</v>
      </c>
      <c r="S299" s="277">
        <v>0</v>
      </c>
      <c r="T299" s="277">
        <v>0</v>
      </c>
      <c r="U299" s="277">
        <v>0</v>
      </c>
      <c r="V299" s="277">
        <v>1200000</v>
      </c>
      <c r="W299" s="279">
        <f t="shared" si="8"/>
        <v>1801000</v>
      </c>
    </row>
    <row r="300" s="233" customFormat="1" ht="48" customHeight="1" spans="1:23">
      <c r="A300" s="276">
        <v>8</v>
      </c>
      <c r="B300" s="276" t="s">
        <v>317</v>
      </c>
      <c r="C300" s="277">
        <v>181500</v>
      </c>
      <c r="D300" s="277">
        <v>380000</v>
      </c>
      <c r="E300" s="277">
        <v>0</v>
      </c>
      <c r="F300" s="277">
        <v>0</v>
      </c>
      <c r="G300" s="277">
        <v>0</v>
      </c>
      <c r="H300" s="277">
        <v>0</v>
      </c>
      <c r="I300" s="277">
        <v>0</v>
      </c>
      <c r="J300" s="277">
        <v>0</v>
      </c>
      <c r="K300" s="277">
        <v>0</v>
      </c>
      <c r="L300" s="277">
        <v>0</v>
      </c>
      <c r="M300" s="277">
        <v>590000</v>
      </c>
      <c r="N300" s="277">
        <v>0</v>
      </c>
      <c r="O300" s="277">
        <v>1400000</v>
      </c>
      <c r="P300" s="277">
        <v>0</v>
      </c>
      <c r="Q300" s="277">
        <v>0</v>
      </c>
      <c r="R300" s="277">
        <v>30000</v>
      </c>
      <c r="S300" s="277">
        <v>0</v>
      </c>
      <c r="T300" s="277">
        <v>0</v>
      </c>
      <c r="U300" s="277">
        <v>0</v>
      </c>
      <c r="V300" s="277">
        <v>70000</v>
      </c>
      <c r="W300" s="279">
        <f t="shared" si="8"/>
        <v>2651500</v>
      </c>
    </row>
    <row r="301" s="233" customFormat="1" ht="48" customHeight="1" spans="1:23">
      <c r="A301" s="276">
        <v>9</v>
      </c>
      <c r="B301" s="276" t="s">
        <v>318</v>
      </c>
      <c r="C301" s="277">
        <v>179000</v>
      </c>
      <c r="D301" s="277">
        <v>510000</v>
      </c>
      <c r="E301" s="277">
        <v>0</v>
      </c>
      <c r="F301" s="277">
        <v>0</v>
      </c>
      <c r="G301" s="277">
        <v>0</v>
      </c>
      <c r="H301" s="277">
        <v>0</v>
      </c>
      <c r="I301" s="277">
        <v>0</v>
      </c>
      <c r="J301" s="277">
        <v>0</v>
      </c>
      <c r="K301" s="277">
        <v>0</v>
      </c>
      <c r="L301" s="277">
        <v>0</v>
      </c>
      <c r="M301" s="277">
        <v>870000</v>
      </c>
      <c r="N301" s="277">
        <v>0</v>
      </c>
      <c r="O301" s="277">
        <v>0</v>
      </c>
      <c r="P301" s="277">
        <v>0</v>
      </c>
      <c r="Q301" s="277">
        <v>0</v>
      </c>
      <c r="R301" s="277">
        <v>0</v>
      </c>
      <c r="S301" s="277">
        <v>180000</v>
      </c>
      <c r="T301" s="277">
        <v>0</v>
      </c>
      <c r="U301" s="277">
        <v>160000</v>
      </c>
      <c r="V301" s="277">
        <v>2680000</v>
      </c>
      <c r="W301" s="279">
        <f t="shared" si="8"/>
        <v>4579000</v>
      </c>
    </row>
    <row r="302" s="233" customFormat="1" ht="48" customHeight="1" spans="1:24">
      <c r="A302" s="276">
        <v>10</v>
      </c>
      <c r="B302" s="276" t="s">
        <v>319</v>
      </c>
      <c r="C302" s="277">
        <v>43000</v>
      </c>
      <c r="D302" s="277">
        <v>310000</v>
      </c>
      <c r="E302" s="277">
        <v>0</v>
      </c>
      <c r="F302" s="277">
        <v>0</v>
      </c>
      <c r="G302" s="277">
        <v>0</v>
      </c>
      <c r="H302" s="277">
        <v>0</v>
      </c>
      <c r="I302" s="277">
        <v>0</v>
      </c>
      <c r="J302" s="277">
        <v>0</v>
      </c>
      <c r="K302" s="277">
        <v>0</v>
      </c>
      <c r="L302" s="277">
        <v>0</v>
      </c>
      <c r="M302" s="277">
        <v>0</v>
      </c>
      <c r="N302" s="277">
        <v>0</v>
      </c>
      <c r="O302" s="277">
        <v>0</v>
      </c>
      <c r="P302" s="277">
        <v>390000</v>
      </c>
      <c r="Q302" s="277">
        <v>0</v>
      </c>
      <c r="R302" s="277">
        <v>0</v>
      </c>
      <c r="S302" s="277">
        <v>20000</v>
      </c>
      <c r="T302" s="277">
        <v>0</v>
      </c>
      <c r="U302" s="277">
        <v>0</v>
      </c>
      <c r="V302" s="277">
        <v>1440000</v>
      </c>
      <c r="W302" s="279">
        <f t="shared" si="8"/>
        <v>2203000</v>
      </c>
      <c r="X302" s="262"/>
    </row>
    <row r="303" s="233" customFormat="1" ht="48" customHeight="1" spans="1:24">
      <c r="A303" s="276">
        <v>11</v>
      </c>
      <c r="B303" s="276" t="s">
        <v>320</v>
      </c>
      <c r="C303" s="277">
        <v>366000</v>
      </c>
      <c r="D303" s="277">
        <v>1040000</v>
      </c>
      <c r="E303" s="277">
        <v>0</v>
      </c>
      <c r="F303" s="277">
        <v>0</v>
      </c>
      <c r="G303" s="277">
        <v>0</v>
      </c>
      <c r="H303" s="277">
        <v>0</v>
      </c>
      <c r="I303" s="277">
        <v>0</v>
      </c>
      <c r="J303" s="277">
        <v>0</v>
      </c>
      <c r="K303" s="277">
        <v>0</v>
      </c>
      <c r="L303" s="277">
        <v>0</v>
      </c>
      <c r="M303" s="277">
        <v>3245000</v>
      </c>
      <c r="N303" s="277">
        <v>0</v>
      </c>
      <c r="O303" s="277">
        <v>0</v>
      </c>
      <c r="P303" s="277">
        <v>610000</v>
      </c>
      <c r="Q303" s="277">
        <v>0</v>
      </c>
      <c r="R303" s="277">
        <v>160000</v>
      </c>
      <c r="S303" s="277">
        <v>0</v>
      </c>
      <c r="T303" s="277">
        <v>0</v>
      </c>
      <c r="U303" s="277">
        <v>0</v>
      </c>
      <c r="V303" s="277">
        <v>10000</v>
      </c>
      <c r="W303" s="279">
        <f t="shared" si="8"/>
        <v>5431000</v>
      </c>
      <c r="X303" s="262"/>
    </row>
    <row r="304" s="233" customFormat="1" ht="48" customHeight="1" spans="1:25">
      <c r="A304" s="276">
        <v>12</v>
      </c>
      <c r="B304" s="276" t="s">
        <v>321</v>
      </c>
      <c r="C304" s="277">
        <v>78000</v>
      </c>
      <c r="D304" s="277">
        <v>220000</v>
      </c>
      <c r="E304" s="277">
        <v>0</v>
      </c>
      <c r="F304" s="277">
        <v>0</v>
      </c>
      <c r="G304" s="277">
        <v>0</v>
      </c>
      <c r="H304" s="277">
        <v>0</v>
      </c>
      <c r="I304" s="277">
        <v>0</v>
      </c>
      <c r="J304" s="277">
        <v>0</v>
      </c>
      <c r="K304" s="277">
        <v>0</v>
      </c>
      <c r="L304" s="277">
        <v>0</v>
      </c>
      <c r="M304" s="277">
        <v>0</v>
      </c>
      <c r="N304" s="277">
        <v>110000</v>
      </c>
      <c r="O304" s="277">
        <v>0</v>
      </c>
      <c r="P304" s="277">
        <v>0</v>
      </c>
      <c r="Q304" s="277">
        <v>0</v>
      </c>
      <c r="R304" s="277">
        <v>20000</v>
      </c>
      <c r="S304" s="277">
        <v>10000</v>
      </c>
      <c r="T304" s="277">
        <v>0</v>
      </c>
      <c r="U304" s="277">
        <v>0</v>
      </c>
      <c r="V304" s="277">
        <v>930000</v>
      </c>
      <c r="W304" s="279">
        <f t="shared" si="8"/>
        <v>1368000</v>
      </c>
      <c r="Y304" s="262"/>
    </row>
    <row r="305" s="233" customFormat="1" ht="48" customHeight="1" spans="1:23">
      <c r="A305" s="276">
        <v>13</v>
      </c>
      <c r="B305" s="276" t="s">
        <v>322</v>
      </c>
      <c r="C305" s="277">
        <v>155500</v>
      </c>
      <c r="D305" s="277">
        <v>450000</v>
      </c>
      <c r="E305" s="277">
        <v>0</v>
      </c>
      <c r="F305" s="277">
        <v>0</v>
      </c>
      <c r="G305" s="277">
        <v>0</v>
      </c>
      <c r="H305" s="277">
        <v>0</v>
      </c>
      <c r="I305" s="277">
        <v>0</v>
      </c>
      <c r="J305" s="277">
        <v>0</v>
      </c>
      <c r="K305" s="277">
        <v>0</v>
      </c>
      <c r="L305" s="277">
        <v>0</v>
      </c>
      <c r="M305" s="277">
        <v>0</v>
      </c>
      <c r="N305" s="277">
        <v>0</v>
      </c>
      <c r="O305" s="277">
        <v>0</v>
      </c>
      <c r="P305" s="277">
        <v>660000</v>
      </c>
      <c r="Q305" s="277">
        <v>0</v>
      </c>
      <c r="R305" s="277">
        <v>80000</v>
      </c>
      <c r="S305" s="277">
        <v>0</v>
      </c>
      <c r="T305" s="277">
        <v>0</v>
      </c>
      <c r="U305" s="277">
        <v>70000</v>
      </c>
      <c r="V305" s="277">
        <v>0</v>
      </c>
      <c r="W305" s="279">
        <f t="shared" si="8"/>
        <v>1415500</v>
      </c>
    </row>
    <row r="306" s="233" customFormat="1" ht="48" customHeight="1" spans="1:24">
      <c r="A306" s="276">
        <v>14</v>
      </c>
      <c r="B306" s="278" t="s">
        <v>443</v>
      </c>
      <c r="C306" s="277">
        <v>8000</v>
      </c>
      <c r="D306" s="277">
        <v>140000</v>
      </c>
      <c r="E306" s="277">
        <v>0</v>
      </c>
      <c r="F306" s="277">
        <v>0</v>
      </c>
      <c r="G306" s="277">
        <v>0</v>
      </c>
      <c r="H306" s="277">
        <v>0</v>
      </c>
      <c r="I306" s="277">
        <v>0</v>
      </c>
      <c r="J306" s="277">
        <v>0</v>
      </c>
      <c r="K306" s="277">
        <v>0</v>
      </c>
      <c r="L306" s="277">
        <v>0</v>
      </c>
      <c r="M306" s="277">
        <v>0</v>
      </c>
      <c r="N306" s="277">
        <v>0</v>
      </c>
      <c r="O306" s="277">
        <v>0</v>
      </c>
      <c r="P306" s="277">
        <v>450000</v>
      </c>
      <c r="Q306" s="277">
        <v>0</v>
      </c>
      <c r="R306" s="277">
        <v>0</v>
      </c>
      <c r="S306" s="277">
        <v>0</v>
      </c>
      <c r="T306" s="277">
        <v>0</v>
      </c>
      <c r="U306" s="277">
        <v>10000</v>
      </c>
      <c r="V306" s="277">
        <v>1060000</v>
      </c>
      <c r="W306" s="279">
        <f t="shared" si="8"/>
        <v>1668000</v>
      </c>
      <c r="X306" s="262"/>
    </row>
    <row r="307" s="233" customFormat="1" ht="48" customHeight="1" spans="1:23">
      <c r="A307" s="276">
        <v>15</v>
      </c>
      <c r="B307" s="276" t="s">
        <v>324</v>
      </c>
      <c r="C307" s="277">
        <v>37000</v>
      </c>
      <c r="D307" s="277">
        <v>250000</v>
      </c>
      <c r="E307" s="277">
        <v>0</v>
      </c>
      <c r="F307" s="277">
        <v>0</v>
      </c>
      <c r="G307" s="277">
        <v>0</v>
      </c>
      <c r="H307" s="277">
        <v>0</v>
      </c>
      <c r="I307" s="277">
        <v>0</v>
      </c>
      <c r="J307" s="277">
        <v>0</v>
      </c>
      <c r="K307" s="277">
        <v>0</v>
      </c>
      <c r="L307" s="277">
        <v>0</v>
      </c>
      <c r="M307" s="277">
        <v>0</v>
      </c>
      <c r="N307" s="277">
        <v>0</v>
      </c>
      <c r="O307" s="277">
        <v>0</v>
      </c>
      <c r="P307" s="277">
        <v>440000</v>
      </c>
      <c r="Q307" s="277">
        <v>0</v>
      </c>
      <c r="R307" s="277">
        <v>40000</v>
      </c>
      <c r="S307" s="277">
        <v>0</v>
      </c>
      <c r="T307" s="277">
        <v>0</v>
      </c>
      <c r="U307" s="277">
        <v>0</v>
      </c>
      <c r="V307" s="277">
        <v>1040000</v>
      </c>
      <c r="W307" s="279">
        <f t="shared" si="8"/>
        <v>1807000</v>
      </c>
    </row>
    <row r="308" s="233" customFormat="1" ht="48" customHeight="1" spans="1:23">
      <c r="A308" s="276">
        <v>16</v>
      </c>
      <c r="B308" s="276" t="s">
        <v>325</v>
      </c>
      <c r="C308" s="277">
        <v>75500</v>
      </c>
      <c r="D308" s="277">
        <v>190000</v>
      </c>
      <c r="E308" s="277">
        <v>0</v>
      </c>
      <c r="F308" s="277">
        <v>0</v>
      </c>
      <c r="G308" s="277">
        <v>0</v>
      </c>
      <c r="H308" s="277">
        <v>0</v>
      </c>
      <c r="I308" s="277">
        <v>0</v>
      </c>
      <c r="J308" s="277">
        <v>0</v>
      </c>
      <c r="K308" s="277">
        <v>0</v>
      </c>
      <c r="L308" s="277">
        <v>0</v>
      </c>
      <c r="M308" s="277">
        <v>0</v>
      </c>
      <c r="N308" s="277">
        <v>0</v>
      </c>
      <c r="O308" s="277">
        <v>0</v>
      </c>
      <c r="P308" s="277">
        <v>310000</v>
      </c>
      <c r="Q308" s="277">
        <v>0</v>
      </c>
      <c r="R308" s="277">
        <v>0</v>
      </c>
      <c r="S308" s="277">
        <v>0</v>
      </c>
      <c r="T308" s="277">
        <v>0</v>
      </c>
      <c r="U308" s="277">
        <v>0</v>
      </c>
      <c r="V308" s="277">
        <v>720000</v>
      </c>
      <c r="W308" s="279">
        <f t="shared" si="8"/>
        <v>1295500</v>
      </c>
    </row>
    <row r="309" s="233" customFormat="1" ht="48" customHeight="1" spans="1:23">
      <c r="A309" s="276">
        <v>17</v>
      </c>
      <c r="B309" s="276" t="s">
        <v>326</v>
      </c>
      <c r="C309" s="277">
        <v>263500</v>
      </c>
      <c r="D309" s="277">
        <v>790000</v>
      </c>
      <c r="E309" s="277">
        <v>0</v>
      </c>
      <c r="F309" s="277">
        <v>0</v>
      </c>
      <c r="G309" s="277">
        <v>0</v>
      </c>
      <c r="H309" s="277">
        <v>0</v>
      </c>
      <c r="I309" s="277">
        <v>0</v>
      </c>
      <c r="J309" s="277">
        <v>0</v>
      </c>
      <c r="K309" s="277">
        <v>0</v>
      </c>
      <c r="L309" s="277">
        <v>460000</v>
      </c>
      <c r="M309" s="277">
        <v>2920000</v>
      </c>
      <c r="N309" s="277">
        <v>0</v>
      </c>
      <c r="O309" s="277">
        <v>0</v>
      </c>
      <c r="P309" s="277">
        <v>0</v>
      </c>
      <c r="Q309" s="277">
        <v>0</v>
      </c>
      <c r="R309" s="277">
        <v>130000</v>
      </c>
      <c r="S309" s="277">
        <v>0</v>
      </c>
      <c r="T309" s="277">
        <v>0</v>
      </c>
      <c r="U309" s="277">
        <v>20000</v>
      </c>
      <c r="V309" s="277">
        <v>0</v>
      </c>
      <c r="W309" s="279">
        <f t="shared" si="8"/>
        <v>4583500</v>
      </c>
    </row>
    <row r="310" s="233" customFormat="1" ht="48" customHeight="1" spans="1:23">
      <c r="A310" s="276">
        <v>18</v>
      </c>
      <c r="B310" s="276" t="s">
        <v>327</v>
      </c>
      <c r="C310" s="277">
        <v>619000</v>
      </c>
      <c r="D310" s="277">
        <v>490000</v>
      </c>
      <c r="E310" s="277">
        <v>0</v>
      </c>
      <c r="F310" s="277">
        <v>0</v>
      </c>
      <c r="G310" s="277">
        <v>0</v>
      </c>
      <c r="H310" s="277">
        <v>0</v>
      </c>
      <c r="I310" s="277">
        <v>0</v>
      </c>
      <c r="J310" s="277">
        <v>0</v>
      </c>
      <c r="K310" s="277">
        <v>0</v>
      </c>
      <c r="L310" s="277">
        <v>0</v>
      </c>
      <c r="M310" s="277">
        <v>0</v>
      </c>
      <c r="N310" s="277">
        <v>0</v>
      </c>
      <c r="O310" s="277">
        <v>0</v>
      </c>
      <c r="P310" s="277">
        <v>270000</v>
      </c>
      <c r="Q310" s="277">
        <v>0</v>
      </c>
      <c r="R310" s="277">
        <v>10000</v>
      </c>
      <c r="S310" s="277">
        <v>0</v>
      </c>
      <c r="T310" s="277">
        <v>0</v>
      </c>
      <c r="U310" s="277">
        <v>0</v>
      </c>
      <c r="V310" s="277">
        <v>1730000</v>
      </c>
      <c r="W310" s="279">
        <f t="shared" si="8"/>
        <v>3119000</v>
      </c>
    </row>
    <row r="311" s="233" customFormat="1" ht="48" customHeight="1" spans="1:23">
      <c r="A311" s="276"/>
      <c r="B311" s="276" t="s">
        <v>57</v>
      </c>
      <c r="C311" s="279">
        <f>C293+C294+C295+C296+C297+C298+C299+C300+C301+C302+C303+C304+C305+C306+C307+C308+C309+C310</f>
        <v>2674000</v>
      </c>
      <c r="D311" s="279">
        <f t="shared" ref="D311:W311" si="9">D293+D294+D295+D296+D297+D298+D299+D300+D301+D302+D303+D304+D305+D306+D307+D308+D309+D310</f>
        <v>8550000</v>
      </c>
      <c r="E311" s="279">
        <f t="shared" si="9"/>
        <v>0</v>
      </c>
      <c r="F311" s="279">
        <f t="shared" si="9"/>
        <v>0</v>
      </c>
      <c r="G311" s="279">
        <f t="shared" si="9"/>
        <v>0</v>
      </c>
      <c r="H311" s="279">
        <f t="shared" si="9"/>
        <v>10000</v>
      </c>
      <c r="I311" s="279">
        <f t="shared" si="9"/>
        <v>0</v>
      </c>
      <c r="J311" s="279">
        <f t="shared" si="9"/>
        <v>0</v>
      </c>
      <c r="K311" s="279">
        <f t="shared" si="9"/>
        <v>0</v>
      </c>
      <c r="L311" s="279">
        <f t="shared" si="9"/>
        <v>460000</v>
      </c>
      <c r="M311" s="279">
        <f t="shared" si="9"/>
        <v>10855000</v>
      </c>
      <c r="N311" s="279">
        <f t="shared" si="9"/>
        <v>1930000</v>
      </c>
      <c r="O311" s="279">
        <f t="shared" si="9"/>
        <v>2400000</v>
      </c>
      <c r="P311" s="279">
        <f t="shared" si="9"/>
        <v>4210000</v>
      </c>
      <c r="Q311" s="279">
        <f t="shared" si="9"/>
        <v>0</v>
      </c>
      <c r="R311" s="279">
        <f t="shared" si="9"/>
        <v>1430000</v>
      </c>
      <c r="S311" s="279">
        <f t="shared" si="9"/>
        <v>220000</v>
      </c>
      <c r="T311" s="279">
        <f t="shared" si="9"/>
        <v>0</v>
      </c>
      <c r="U311" s="279">
        <f t="shared" si="9"/>
        <v>1120000</v>
      </c>
      <c r="V311" s="279">
        <f t="shared" si="9"/>
        <v>22260000</v>
      </c>
      <c r="W311" s="279">
        <f t="shared" si="9"/>
        <v>56119000</v>
      </c>
    </row>
    <row r="312" ht="21" customHeight="1" spans="25:25">
      <c r="Y312" s="233"/>
    </row>
    <row r="313" s="234" customFormat="1" ht="27" customHeight="1" spans="4:25">
      <c r="D313" s="265" t="str">
        <f>D242</f>
        <v>Mengetahui :</v>
      </c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 t="str">
        <f>RK11.a!G168</f>
        <v>Padang, 7 Juni 2023</v>
      </c>
      <c r="V313" s="264"/>
      <c r="Y313" s="265"/>
    </row>
    <row r="314" s="234" customFormat="1" ht="18" spans="4:25">
      <c r="D314" s="265" t="str">
        <f>RK11.a!C169</f>
        <v>Ketua Pengadilan Tinggi Agama Padang,</v>
      </c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5" t="s">
        <v>61</v>
      </c>
      <c r="Y314" s="265"/>
    </row>
    <row r="315" s="234" customFormat="1" ht="18" spans="4:25">
      <c r="D315" s="265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5"/>
      <c r="Y315" s="265"/>
    </row>
    <row r="316" s="234" customFormat="1" ht="18" spans="4:17">
      <c r="D316" s="265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5"/>
    </row>
    <row r="317" s="234" customFormat="1" ht="18" spans="4:17">
      <c r="D317" s="265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5"/>
    </row>
    <row r="318" s="234" customFormat="1" ht="18" spans="4:17">
      <c r="D318" s="265" t="str">
        <f>RK11.a!C173</f>
        <v>Dr. Drs. H. PELMIZAR, M.H.I.</v>
      </c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5" t="str">
        <f>RK11.a!G173</f>
        <v>Drs. SYAFRUDDIN</v>
      </c>
    </row>
    <row r="319" s="234" customFormat="1" ht="18" spans="2:17">
      <c r="B319" s="256"/>
      <c r="D319" s="265" t="str">
        <f>RK11.a!C174</f>
        <v>NIP. 19561112 198103 1 009</v>
      </c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5" t="str">
        <f>RK11.a!G174</f>
        <v>NIP. 196210141994031001</v>
      </c>
    </row>
    <row r="357" ht="21.75" customHeight="1" spans="1:23">
      <c r="A357" s="20" t="s">
        <v>448</v>
      </c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</row>
    <row r="358" ht="21.75" customHeight="1" spans="1:23">
      <c r="A358" s="20" t="str">
        <f>A287</f>
        <v>PENGADILAN AGAMA SEWILAYAH PENGADILAN TINGGI AGAMA PADANG</v>
      </c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</row>
    <row r="359" ht="21.75" customHeight="1" spans="1:23">
      <c r="A359" s="20" t="str">
        <f>RK11.a!B178</f>
        <v>BULAN JUNI TAHUN 2023</v>
      </c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</row>
    <row r="360" spans="21:23">
      <c r="U360" s="257"/>
      <c r="W360" s="257" t="s">
        <v>449</v>
      </c>
    </row>
    <row r="361" s="231" customFormat="1" ht="18" spans="1:23">
      <c r="A361" s="273" t="s">
        <v>181</v>
      </c>
      <c r="B361" s="273" t="s">
        <v>339</v>
      </c>
      <c r="C361" s="273" t="s">
        <v>450</v>
      </c>
      <c r="D361" s="273"/>
      <c r="E361" s="273"/>
      <c r="F361" s="273"/>
      <c r="G361" s="273"/>
      <c r="H361" s="273"/>
      <c r="I361" s="273"/>
      <c r="J361" s="273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273"/>
      <c r="V361" s="273"/>
      <c r="W361" s="273"/>
    </row>
    <row r="362" s="231" customFormat="1" ht="382.55" spans="1:23">
      <c r="A362" s="273"/>
      <c r="B362" s="273"/>
      <c r="C362" s="274" t="s">
        <v>451</v>
      </c>
      <c r="D362" s="274" t="s">
        <v>452</v>
      </c>
      <c r="E362" s="274" t="s">
        <v>453</v>
      </c>
      <c r="F362" s="274" t="s">
        <v>454</v>
      </c>
      <c r="G362" s="274" t="s">
        <v>455</v>
      </c>
      <c r="H362" s="274" t="s">
        <v>456</v>
      </c>
      <c r="I362" s="274" t="s">
        <v>457</v>
      </c>
      <c r="J362" s="274" t="s">
        <v>458</v>
      </c>
      <c r="K362" s="274" t="s">
        <v>459</v>
      </c>
      <c r="L362" s="274" t="s">
        <v>460</v>
      </c>
      <c r="M362" s="274" t="s">
        <v>461</v>
      </c>
      <c r="N362" s="274" t="s">
        <v>462</v>
      </c>
      <c r="O362" s="274" t="s">
        <v>463</v>
      </c>
      <c r="P362" s="274" t="s">
        <v>464</v>
      </c>
      <c r="Q362" s="274" t="s">
        <v>465</v>
      </c>
      <c r="R362" s="274" t="s">
        <v>466</v>
      </c>
      <c r="S362" s="274" t="s">
        <v>467</v>
      </c>
      <c r="T362" s="274" t="s">
        <v>468</v>
      </c>
      <c r="U362" s="274" t="s">
        <v>469</v>
      </c>
      <c r="V362" s="274" t="s">
        <v>471</v>
      </c>
      <c r="W362" s="274" t="s">
        <v>438</v>
      </c>
    </row>
    <row r="363" s="232" customFormat="1" ht="18" spans="1:23">
      <c r="A363" s="275">
        <v>1</v>
      </c>
      <c r="B363" s="275">
        <v>2</v>
      </c>
      <c r="C363" s="275">
        <v>3</v>
      </c>
      <c r="D363" s="275">
        <v>4</v>
      </c>
      <c r="E363" s="275">
        <v>5</v>
      </c>
      <c r="F363" s="275">
        <v>6</v>
      </c>
      <c r="G363" s="275">
        <v>7</v>
      </c>
      <c r="H363" s="275">
        <v>8</v>
      </c>
      <c r="I363" s="275">
        <v>9</v>
      </c>
      <c r="J363" s="275">
        <v>10</v>
      </c>
      <c r="K363" s="275">
        <v>11</v>
      </c>
      <c r="L363" s="275">
        <v>12</v>
      </c>
      <c r="M363" s="275">
        <v>13</v>
      </c>
      <c r="N363" s="275">
        <v>14</v>
      </c>
      <c r="O363" s="275">
        <v>15</v>
      </c>
      <c r="P363" s="275">
        <v>16</v>
      </c>
      <c r="Q363" s="275">
        <v>17</v>
      </c>
      <c r="R363" s="275">
        <v>18</v>
      </c>
      <c r="S363" s="275">
        <v>19</v>
      </c>
      <c r="T363" s="275">
        <v>20</v>
      </c>
      <c r="U363" s="275">
        <v>21</v>
      </c>
      <c r="V363" s="275">
        <v>22</v>
      </c>
      <c r="W363" s="275">
        <v>23</v>
      </c>
    </row>
    <row r="364" s="233" customFormat="1" ht="46" customHeight="1" spans="1:23">
      <c r="A364" s="276">
        <v>1</v>
      </c>
      <c r="B364" s="276" t="s">
        <v>310</v>
      </c>
      <c r="C364" s="280">
        <v>160500</v>
      </c>
      <c r="D364" s="280">
        <v>1830000</v>
      </c>
      <c r="E364" s="280">
        <v>0</v>
      </c>
      <c r="F364" s="280">
        <v>0</v>
      </c>
      <c r="G364" s="280">
        <v>0</v>
      </c>
      <c r="H364" s="280">
        <v>0</v>
      </c>
      <c r="I364" s="280">
        <v>0</v>
      </c>
      <c r="J364" s="280">
        <v>0</v>
      </c>
      <c r="K364" s="280">
        <v>0</v>
      </c>
      <c r="L364" s="280">
        <v>0</v>
      </c>
      <c r="M364" s="280">
        <v>1050000</v>
      </c>
      <c r="N364" s="280">
        <v>0</v>
      </c>
      <c r="O364" s="280">
        <v>0</v>
      </c>
      <c r="P364" s="280">
        <v>0</v>
      </c>
      <c r="Q364" s="280">
        <v>0</v>
      </c>
      <c r="R364" s="280">
        <v>590000</v>
      </c>
      <c r="S364" s="280">
        <v>0</v>
      </c>
      <c r="T364" s="280">
        <v>0</v>
      </c>
      <c r="U364" s="280">
        <v>230000</v>
      </c>
      <c r="V364" s="280">
        <v>5070000</v>
      </c>
      <c r="W364" s="279">
        <f>SUM(C364:V364)</f>
        <v>8930500</v>
      </c>
    </row>
    <row r="365" s="233" customFormat="1" ht="46" customHeight="1" spans="1:23">
      <c r="A365" s="276">
        <v>2</v>
      </c>
      <c r="B365" s="276" t="s">
        <v>311</v>
      </c>
      <c r="C365" s="280">
        <v>315500</v>
      </c>
      <c r="D365" s="280">
        <v>1090000</v>
      </c>
      <c r="E365" s="280">
        <v>0</v>
      </c>
      <c r="F365" s="280">
        <v>0</v>
      </c>
      <c r="G365" s="280">
        <v>0</v>
      </c>
      <c r="H365" s="280">
        <v>0</v>
      </c>
      <c r="I365" s="280">
        <v>0</v>
      </c>
      <c r="J365" s="280">
        <v>0</v>
      </c>
      <c r="K365" s="280">
        <v>0</v>
      </c>
      <c r="L365" s="280">
        <v>0</v>
      </c>
      <c r="M365" s="280">
        <v>0</v>
      </c>
      <c r="N365" s="280">
        <v>0</v>
      </c>
      <c r="O365" s="280">
        <v>0</v>
      </c>
      <c r="P365" s="280">
        <v>910000</v>
      </c>
      <c r="Q365" s="280">
        <v>0</v>
      </c>
      <c r="R365" s="280">
        <v>160000</v>
      </c>
      <c r="S365" s="280">
        <v>0</v>
      </c>
      <c r="T365" s="280">
        <v>0</v>
      </c>
      <c r="U365" s="280">
        <v>0</v>
      </c>
      <c r="V365" s="280">
        <v>2920000</v>
      </c>
      <c r="W365" s="279">
        <f t="shared" ref="W365:W381" si="10">SUM(C365:V365)</f>
        <v>5395500</v>
      </c>
    </row>
    <row r="366" s="233" customFormat="1" ht="46" customHeight="1" spans="1:23">
      <c r="A366" s="276">
        <v>3</v>
      </c>
      <c r="B366" s="276" t="s">
        <v>312</v>
      </c>
      <c r="C366" s="280">
        <v>121500</v>
      </c>
      <c r="D366" s="280">
        <v>430000</v>
      </c>
      <c r="E366" s="280">
        <v>0</v>
      </c>
      <c r="F366" s="280">
        <v>0</v>
      </c>
      <c r="G366" s="280">
        <v>0</v>
      </c>
      <c r="H366" s="280">
        <v>0</v>
      </c>
      <c r="I366" s="280">
        <v>0</v>
      </c>
      <c r="J366" s="280">
        <v>0</v>
      </c>
      <c r="K366" s="280">
        <v>0</v>
      </c>
      <c r="L366" s="280">
        <v>0</v>
      </c>
      <c r="M366" s="280">
        <v>250000</v>
      </c>
      <c r="N366" s="280">
        <v>890000</v>
      </c>
      <c r="O366" s="280">
        <v>0</v>
      </c>
      <c r="P366" s="280">
        <v>0</v>
      </c>
      <c r="Q366" s="280">
        <v>0</v>
      </c>
      <c r="R366" s="280">
        <v>90000</v>
      </c>
      <c r="S366" s="280">
        <v>0</v>
      </c>
      <c r="T366" s="280">
        <v>0</v>
      </c>
      <c r="U366" s="280">
        <v>0</v>
      </c>
      <c r="V366" s="280">
        <v>80000</v>
      </c>
      <c r="W366" s="279">
        <f t="shared" si="10"/>
        <v>1861500</v>
      </c>
    </row>
    <row r="367" s="233" customFormat="1" ht="46" customHeight="1" spans="1:23">
      <c r="A367" s="276">
        <v>4</v>
      </c>
      <c r="B367" s="276" t="s">
        <v>313</v>
      </c>
      <c r="C367" s="280">
        <v>101000</v>
      </c>
      <c r="D367" s="280">
        <v>850000</v>
      </c>
      <c r="E367" s="280">
        <v>0</v>
      </c>
      <c r="F367" s="280">
        <v>0</v>
      </c>
      <c r="G367" s="280">
        <v>0</v>
      </c>
      <c r="H367" s="280">
        <v>0</v>
      </c>
      <c r="I367" s="280">
        <v>0</v>
      </c>
      <c r="J367" s="280">
        <v>0</v>
      </c>
      <c r="K367" s="280">
        <v>0</v>
      </c>
      <c r="L367" s="280">
        <v>0</v>
      </c>
      <c r="M367" s="280">
        <v>480000</v>
      </c>
      <c r="N367" s="280">
        <v>0</v>
      </c>
      <c r="O367" s="280">
        <v>0</v>
      </c>
      <c r="P367" s="280">
        <v>0</v>
      </c>
      <c r="Q367" s="280">
        <v>0</v>
      </c>
      <c r="R367" s="280">
        <v>0</v>
      </c>
      <c r="S367" s="280">
        <v>0</v>
      </c>
      <c r="T367" s="280">
        <v>0</v>
      </c>
      <c r="U367" s="280">
        <v>30000</v>
      </c>
      <c r="V367" s="280">
        <v>2100000</v>
      </c>
      <c r="W367" s="279">
        <f t="shared" si="10"/>
        <v>3561000</v>
      </c>
    </row>
    <row r="368" s="233" customFormat="1" ht="46" customHeight="1" spans="1:23">
      <c r="A368" s="276">
        <v>5</v>
      </c>
      <c r="B368" s="276" t="s">
        <v>314</v>
      </c>
      <c r="C368" s="280">
        <v>74500</v>
      </c>
      <c r="D368" s="280">
        <v>270000</v>
      </c>
      <c r="E368" s="280">
        <v>0</v>
      </c>
      <c r="F368" s="280">
        <v>0</v>
      </c>
      <c r="G368" s="280">
        <v>0</v>
      </c>
      <c r="H368" s="280">
        <v>0</v>
      </c>
      <c r="I368" s="280">
        <v>0</v>
      </c>
      <c r="J368" s="280">
        <v>0</v>
      </c>
      <c r="K368" s="280">
        <v>0</v>
      </c>
      <c r="L368" s="280">
        <v>0</v>
      </c>
      <c r="M368" s="280">
        <v>0</v>
      </c>
      <c r="N368" s="280">
        <v>290000</v>
      </c>
      <c r="O368" s="280">
        <v>760000</v>
      </c>
      <c r="P368" s="280">
        <v>0</v>
      </c>
      <c r="Q368" s="280">
        <v>0</v>
      </c>
      <c r="R368" s="280">
        <v>30000</v>
      </c>
      <c r="S368" s="280">
        <v>0</v>
      </c>
      <c r="T368" s="280">
        <v>0</v>
      </c>
      <c r="U368" s="280">
        <v>120000</v>
      </c>
      <c r="V368" s="280">
        <v>0</v>
      </c>
      <c r="W368" s="279">
        <f t="shared" si="10"/>
        <v>1544500</v>
      </c>
    </row>
    <row r="369" s="233" customFormat="1" ht="46" customHeight="1" spans="1:24">
      <c r="A369" s="276">
        <v>6</v>
      </c>
      <c r="B369" s="276" t="s">
        <v>315</v>
      </c>
      <c r="C369" s="280">
        <v>178500</v>
      </c>
      <c r="D369" s="280">
        <v>360000</v>
      </c>
      <c r="E369" s="280">
        <v>0</v>
      </c>
      <c r="F369" s="280">
        <v>0</v>
      </c>
      <c r="G369" s="280">
        <v>0</v>
      </c>
      <c r="H369" s="280">
        <v>0</v>
      </c>
      <c r="I369" s="280">
        <v>0</v>
      </c>
      <c r="J369" s="280">
        <v>0</v>
      </c>
      <c r="K369" s="280">
        <v>0</v>
      </c>
      <c r="L369" s="280">
        <v>0</v>
      </c>
      <c r="M369" s="280">
        <v>0</v>
      </c>
      <c r="N369" s="280">
        <v>300000</v>
      </c>
      <c r="O369" s="280">
        <v>0</v>
      </c>
      <c r="P369" s="280">
        <v>0</v>
      </c>
      <c r="Q369" s="280">
        <v>0</v>
      </c>
      <c r="R369" s="280">
        <v>60000</v>
      </c>
      <c r="S369" s="280">
        <v>0</v>
      </c>
      <c r="T369" s="280">
        <v>0</v>
      </c>
      <c r="U369" s="280">
        <v>180000</v>
      </c>
      <c r="V369" s="280">
        <v>700000</v>
      </c>
      <c r="W369" s="279">
        <f t="shared" si="10"/>
        <v>1778500</v>
      </c>
      <c r="X369" s="262"/>
    </row>
    <row r="370" s="233" customFormat="1" ht="46" customHeight="1" spans="1:23">
      <c r="A370" s="276">
        <v>7</v>
      </c>
      <c r="B370" s="276" t="s">
        <v>316</v>
      </c>
      <c r="C370" s="280">
        <v>270000</v>
      </c>
      <c r="D370" s="280">
        <v>730000</v>
      </c>
      <c r="E370" s="280">
        <v>0</v>
      </c>
      <c r="F370" s="280">
        <v>0</v>
      </c>
      <c r="G370" s="280">
        <v>0</v>
      </c>
      <c r="H370" s="280">
        <v>10000</v>
      </c>
      <c r="I370" s="280">
        <v>0</v>
      </c>
      <c r="J370" s="280">
        <v>0</v>
      </c>
      <c r="K370" s="280">
        <v>0</v>
      </c>
      <c r="L370" s="280">
        <v>0</v>
      </c>
      <c r="M370" s="280">
        <v>270000</v>
      </c>
      <c r="N370" s="280">
        <v>0</v>
      </c>
      <c r="O370" s="280">
        <v>0</v>
      </c>
      <c r="P370" s="280">
        <v>0</v>
      </c>
      <c r="Q370" s="280">
        <v>0</v>
      </c>
      <c r="R370" s="280">
        <v>0</v>
      </c>
      <c r="S370" s="280">
        <v>0</v>
      </c>
      <c r="T370" s="280">
        <v>0</v>
      </c>
      <c r="U370" s="280">
        <v>870000</v>
      </c>
      <c r="V370" s="280">
        <v>0</v>
      </c>
      <c r="W370" s="279">
        <f t="shared" si="10"/>
        <v>2150000</v>
      </c>
    </row>
    <row r="371" s="233" customFormat="1" ht="46" customHeight="1" spans="1:23">
      <c r="A371" s="276">
        <v>8</v>
      </c>
      <c r="B371" s="276" t="s">
        <v>317</v>
      </c>
      <c r="C371" s="280">
        <v>222000</v>
      </c>
      <c r="D371" s="280">
        <v>450000</v>
      </c>
      <c r="E371" s="280">
        <v>0</v>
      </c>
      <c r="F371" s="280">
        <v>0</v>
      </c>
      <c r="G371" s="280">
        <v>0</v>
      </c>
      <c r="H371" s="280">
        <v>0</v>
      </c>
      <c r="I371" s="280">
        <v>0</v>
      </c>
      <c r="J371" s="280">
        <v>0</v>
      </c>
      <c r="K371" s="280">
        <v>0</v>
      </c>
      <c r="L371" s="280">
        <v>0</v>
      </c>
      <c r="M371" s="280">
        <v>580000</v>
      </c>
      <c r="N371" s="280">
        <v>0</v>
      </c>
      <c r="O371" s="280">
        <v>1010000</v>
      </c>
      <c r="P371" s="280">
        <v>0</v>
      </c>
      <c r="Q371" s="280">
        <v>0</v>
      </c>
      <c r="R371" s="280">
        <v>10000</v>
      </c>
      <c r="S371" s="280">
        <v>0</v>
      </c>
      <c r="T371" s="280">
        <v>0</v>
      </c>
      <c r="U371" s="280">
        <v>0</v>
      </c>
      <c r="V371" s="280">
        <v>0</v>
      </c>
      <c r="W371" s="279">
        <f t="shared" si="10"/>
        <v>2272000</v>
      </c>
    </row>
    <row r="372" s="233" customFormat="1" ht="46" customHeight="1" spans="1:23">
      <c r="A372" s="276">
        <v>9</v>
      </c>
      <c r="B372" s="276" t="s">
        <v>318</v>
      </c>
      <c r="C372" s="280">
        <v>165500</v>
      </c>
      <c r="D372" s="280">
        <v>820000</v>
      </c>
      <c r="E372" s="280">
        <v>0</v>
      </c>
      <c r="F372" s="280">
        <v>0</v>
      </c>
      <c r="G372" s="280">
        <v>0</v>
      </c>
      <c r="H372" s="280">
        <v>0</v>
      </c>
      <c r="I372" s="280">
        <v>0</v>
      </c>
      <c r="J372" s="280">
        <v>0</v>
      </c>
      <c r="K372" s="280">
        <v>0</v>
      </c>
      <c r="L372" s="280">
        <v>0</v>
      </c>
      <c r="M372" s="280">
        <v>420000</v>
      </c>
      <c r="N372" s="280">
        <v>0</v>
      </c>
      <c r="O372" s="280">
        <v>0</v>
      </c>
      <c r="P372" s="280">
        <v>0</v>
      </c>
      <c r="Q372" s="280">
        <v>0</v>
      </c>
      <c r="R372" s="280">
        <v>0</v>
      </c>
      <c r="S372" s="280">
        <v>150000</v>
      </c>
      <c r="T372" s="280">
        <v>0</v>
      </c>
      <c r="U372" s="280">
        <v>130000</v>
      </c>
      <c r="V372" s="280">
        <v>2090000</v>
      </c>
      <c r="W372" s="279">
        <f t="shared" si="10"/>
        <v>3775500</v>
      </c>
    </row>
    <row r="373" s="233" customFormat="1" ht="46" customHeight="1" spans="1:24">
      <c r="A373" s="276">
        <v>10</v>
      </c>
      <c r="B373" s="276" t="s">
        <v>319</v>
      </c>
      <c r="C373" s="280">
        <v>187500</v>
      </c>
      <c r="D373" s="280">
        <v>450000</v>
      </c>
      <c r="E373" s="280">
        <v>0</v>
      </c>
      <c r="F373" s="280">
        <v>0</v>
      </c>
      <c r="G373" s="280">
        <v>0</v>
      </c>
      <c r="H373" s="280">
        <v>0</v>
      </c>
      <c r="I373" s="280">
        <v>0</v>
      </c>
      <c r="J373" s="280">
        <v>0</v>
      </c>
      <c r="K373" s="280">
        <v>0</v>
      </c>
      <c r="L373" s="280">
        <v>10000</v>
      </c>
      <c r="M373" s="280">
        <v>0</v>
      </c>
      <c r="N373" s="280">
        <v>0</v>
      </c>
      <c r="O373" s="280">
        <v>0</v>
      </c>
      <c r="P373" s="280">
        <v>140000</v>
      </c>
      <c r="Q373" s="280">
        <v>0</v>
      </c>
      <c r="R373" s="280">
        <v>0</v>
      </c>
      <c r="S373" s="280">
        <v>40000</v>
      </c>
      <c r="T373" s="280">
        <v>0</v>
      </c>
      <c r="U373" s="280">
        <v>0</v>
      </c>
      <c r="V373" s="280">
        <v>1660000</v>
      </c>
      <c r="W373" s="279">
        <f t="shared" si="10"/>
        <v>2487500</v>
      </c>
      <c r="X373" s="262"/>
    </row>
    <row r="374" s="233" customFormat="1" ht="46" customHeight="1" spans="1:24">
      <c r="A374" s="276">
        <v>11</v>
      </c>
      <c r="B374" s="276" t="s">
        <v>320</v>
      </c>
      <c r="C374" s="280">
        <v>321000</v>
      </c>
      <c r="D374" s="280">
        <v>980000</v>
      </c>
      <c r="E374" s="280">
        <v>0</v>
      </c>
      <c r="F374" s="280">
        <v>0</v>
      </c>
      <c r="G374" s="280">
        <v>0</v>
      </c>
      <c r="H374" s="280">
        <v>0</v>
      </c>
      <c r="I374" s="280">
        <v>0</v>
      </c>
      <c r="J374" s="280">
        <v>0</v>
      </c>
      <c r="K374" s="280">
        <v>0</v>
      </c>
      <c r="L374" s="280">
        <v>0</v>
      </c>
      <c r="M374" s="280">
        <v>2070000</v>
      </c>
      <c r="N374" s="280">
        <v>0</v>
      </c>
      <c r="O374" s="280">
        <v>0</v>
      </c>
      <c r="P374" s="280">
        <v>640000</v>
      </c>
      <c r="Q374" s="280">
        <v>0</v>
      </c>
      <c r="R374" s="280">
        <v>50000</v>
      </c>
      <c r="S374" s="280">
        <v>0</v>
      </c>
      <c r="T374" s="280">
        <v>0</v>
      </c>
      <c r="U374" s="280">
        <v>0</v>
      </c>
      <c r="V374" s="280">
        <v>0</v>
      </c>
      <c r="W374" s="279">
        <f t="shared" si="10"/>
        <v>4061000</v>
      </c>
      <c r="X374" s="262"/>
    </row>
    <row r="375" s="233" customFormat="1" ht="46" customHeight="1" spans="1:25">
      <c r="A375" s="276">
        <v>12</v>
      </c>
      <c r="B375" s="276" t="s">
        <v>321</v>
      </c>
      <c r="C375" s="280">
        <v>68500</v>
      </c>
      <c r="D375" s="280">
        <v>260000</v>
      </c>
      <c r="E375" s="280">
        <v>0</v>
      </c>
      <c r="F375" s="280">
        <v>0</v>
      </c>
      <c r="G375" s="280">
        <v>0</v>
      </c>
      <c r="H375" s="280">
        <v>0</v>
      </c>
      <c r="I375" s="280">
        <v>0</v>
      </c>
      <c r="J375" s="280">
        <v>0</v>
      </c>
      <c r="K375" s="280">
        <v>0</v>
      </c>
      <c r="L375" s="280">
        <v>0</v>
      </c>
      <c r="M375" s="280">
        <v>0</v>
      </c>
      <c r="N375" s="280">
        <v>230000</v>
      </c>
      <c r="O375" s="280">
        <v>0</v>
      </c>
      <c r="P375" s="280">
        <v>0</v>
      </c>
      <c r="Q375" s="280">
        <v>0</v>
      </c>
      <c r="R375" s="280">
        <v>20000</v>
      </c>
      <c r="S375" s="280">
        <v>0</v>
      </c>
      <c r="T375" s="280">
        <v>0</v>
      </c>
      <c r="U375" s="280">
        <v>0</v>
      </c>
      <c r="V375" s="280">
        <v>480000</v>
      </c>
      <c r="W375" s="279">
        <f t="shared" si="10"/>
        <v>1058500</v>
      </c>
      <c r="Y375" s="262"/>
    </row>
    <row r="376" s="233" customFormat="1" ht="46" customHeight="1" spans="1:23">
      <c r="A376" s="276">
        <v>13</v>
      </c>
      <c r="B376" s="276" t="s">
        <v>322</v>
      </c>
      <c r="C376" s="280">
        <v>123500</v>
      </c>
      <c r="D376" s="280">
        <v>650000</v>
      </c>
      <c r="E376" s="280">
        <v>0</v>
      </c>
      <c r="F376" s="280">
        <v>0</v>
      </c>
      <c r="G376" s="280">
        <v>0</v>
      </c>
      <c r="H376" s="280">
        <v>0</v>
      </c>
      <c r="I376" s="280">
        <v>0</v>
      </c>
      <c r="J376" s="280">
        <v>0</v>
      </c>
      <c r="K376" s="280">
        <v>0</v>
      </c>
      <c r="L376" s="280">
        <v>0</v>
      </c>
      <c r="M376" s="280">
        <v>0</v>
      </c>
      <c r="N376" s="280">
        <v>0</v>
      </c>
      <c r="O376" s="280">
        <v>0</v>
      </c>
      <c r="P376" s="280">
        <v>510000</v>
      </c>
      <c r="Q376" s="280">
        <v>0</v>
      </c>
      <c r="R376" s="280">
        <v>70000</v>
      </c>
      <c r="S376" s="280">
        <v>0</v>
      </c>
      <c r="T376" s="280">
        <v>0</v>
      </c>
      <c r="U376" s="280">
        <v>90000</v>
      </c>
      <c r="V376" s="280">
        <v>0</v>
      </c>
      <c r="W376" s="279">
        <f t="shared" si="10"/>
        <v>1443500</v>
      </c>
    </row>
    <row r="377" s="233" customFormat="1" ht="46" customHeight="1" spans="1:24">
      <c r="A377" s="276">
        <v>14</v>
      </c>
      <c r="B377" s="278" t="s">
        <v>443</v>
      </c>
      <c r="C377" s="280">
        <v>135000</v>
      </c>
      <c r="D377" s="280">
        <v>480000</v>
      </c>
      <c r="E377" s="280">
        <v>0</v>
      </c>
      <c r="F377" s="280">
        <v>0</v>
      </c>
      <c r="G377" s="280">
        <v>0</v>
      </c>
      <c r="H377" s="280">
        <v>0</v>
      </c>
      <c r="I377" s="280">
        <v>0</v>
      </c>
      <c r="J377" s="280">
        <v>0</v>
      </c>
      <c r="K377" s="280">
        <v>0</v>
      </c>
      <c r="L377" s="280">
        <v>0</v>
      </c>
      <c r="M377" s="280">
        <v>0</v>
      </c>
      <c r="N377" s="280">
        <v>0</v>
      </c>
      <c r="O377" s="280">
        <v>0</v>
      </c>
      <c r="P377" s="280">
        <v>240000</v>
      </c>
      <c r="Q377" s="280">
        <v>0</v>
      </c>
      <c r="R377" s="280">
        <v>10000</v>
      </c>
      <c r="S377" s="280">
        <v>0</v>
      </c>
      <c r="T377" s="280">
        <v>0</v>
      </c>
      <c r="U377" s="280">
        <v>90000</v>
      </c>
      <c r="V377" s="280">
        <v>1180000</v>
      </c>
      <c r="W377" s="279">
        <f t="shared" si="10"/>
        <v>2135000</v>
      </c>
      <c r="X377" s="262"/>
    </row>
    <row r="378" s="233" customFormat="1" ht="46" customHeight="1" spans="1:23">
      <c r="A378" s="276">
        <v>15</v>
      </c>
      <c r="B378" s="276" t="s">
        <v>324</v>
      </c>
      <c r="C378" s="280">
        <v>95000</v>
      </c>
      <c r="D378" s="280">
        <v>290000</v>
      </c>
      <c r="E378" s="280">
        <v>0</v>
      </c>
      <c r="F378" s="280">
        <v>0</v>
      </c>
      <c r="G378" s="280">
        <v>0</v>
      </c>
      <c r="H378" s="280">
        <v>0</v>
      </c>
      <c r="I378" s="280">
        <v>0</v>
      </c>
      <c r="J378" s="280">
        <v>0</v>
      </c>
      <c r="K378" s="280">
        <v>0</v>
      </c>
      <c r="L378" s="280">
        <v>0</v>
      </c>
      <c r="M378" s="280">
        <v>0</v>
      </c>
      <c r="N378" s="280">
        <v>0</v>
      </c>
      <c r="O378" s="280">
        <v>0</v>
      </c>
      <c r="P378" s="280">
        <v>320000</v>
      </c>
      <c r="Q378" s="280">
        <v>0</v>
      </c>
      <c r="R378" s="280">
        <v>20000</v>
      </c>
      <c r="S378" s="280">
        <v>0</v>
      </c>
      <c r="T378" s="280">
        <v>0</v>
      </c>
      <c r="U378" s="280">
        <v>0</v>
      </c>
      <c r="V378" s="280">
        <v>820000</v>
      </c>
      <c r="W378" s="279">
        <f t="shared" si="10"/>
        <v>1545000</v>
      </c>
    </row>
    <row r="379" s="233" customFormat="1" ht="46" customHeight="1" spans="1:23">
      <c r="A379" s="276">
        <v>16</v>
      </c>
      <c r="B379" s="276" t="s">
        <v>325</v>
      </c>
      <c r="C379" s="280">
        <v>40000</v>
      </c>
      <c r="D379" s="280">
        <v>190000</v>
      </c>
      <c r="E379" s="280">
        <v>0</v>
      </c>
      <c r="F379" s="280">
        <v>0</v>
      </c>
      <c r="G379" s="280">
        <v>0</v>
      </c>
      <c r="H379" s="280">
        <v>0</v>
      </c>
      <c r="I379" s="280">
        <v>0</v>
      </c>
      <c r="J379" s="280">
        <v>0</v>
      </c>
      <c r="K379" s="280">
        <v>0</v>
      </c>
      <c r="L379" s="280">
        <v>0</v>
      </c>
      <c r="M379" s="280">
        <v>0</v>
      </c>
      <c r="N379" s="280">
        <v>0</v>
      </c>
      <c r="O379" s="280">
        <v>0</v>
      </c>
      <c r="P379" s="280">
        <v>160000</v>
      </c>
      <c r="Q379" s="280">
        <v>0</v>
      </c>
      <c r="R379" s="280">
        <v>10000</v>
      </c>
      <c r="S379" s="280">
        <v>0</v>
      </c>
      <c r="T379" s="280">
        <v>0</v>
      </c>
      <c r="U379" s="280">
        <v>0</v>
      </c>
      <c r="V379" s="280">
        <v>500000</v>
      </c>
      <c r="W379" s="279">
        <f t="shared" si="10"/>
        <v>900000</v>
      </c>
    </row>
    <row r="380" s="233" customFormat="1" ht="46" customHeight="1" spans="1:23">
      <c r="A380" s="276">
        <v>17</v>
      </c>
      <c r="B380" s="276" t="s">
        <v>326</v>
      </c>
      <c r="C380" s="280">
        <v>495500</v>
      </c>
      <c r="D380" s="280">
        <v>790000</v>
      </c>
      <c r="E380" s="280">
        <v>0</v>
      </c>
      <c r="F380" s="280">
        <v>0</v>
      </c>
      <c r="G380" s="280">
        <v>0</v>
      </c>
      <c r="H380" s="280">
        <v>0</v>
      </c>
      <c r="I380" s="280">
        <v>0</v>
      </c>
      <c r="J380" s="280">
        <v>0</v>
      </c>
      <c r="K380" s="280">
        <v>0</v>
      </c>
      <c r="L380" s="280">
        <v>410000</v>
      </c>
      <c r="M380" s="280">
        <v>1750000</v>
      </c>
      <c r="N380" s="280">
        <v>0</v>
      </c>
      <c r="O380" s="280">
        <v>0</v>
      </c>
      <c r="P380" s="280">
        <v>0</v>
      </c>
      <c r="Q380" s="280">
        <v>0</v>
      </c>
      <c r="R380" s="280">
        <v>100000</v>
      </c>
      <c r="S380" s="280">
        <v>0</v>
      </c>
      <c r="T380" s="280">
        <v>0</v>
      </c>
      <c r="U380" s="280">
        <v>10000</v>
      </c>
      <c r="V380" s="280">
        <v>0</v>
      </c>
      <c r="W380" s="279">
        <f t="shared" si="10"/>
        <v>3555500</v>
      </c>
    </row>
    <row r="381" s="233" customFormat="1" ht="46" customHeight="1" spans="1:23">
      <c r="A381" s="276">
        <v>18</v>
      </c>
      <c r="B381" s="276" t="s">
        <v>327</v>
      </c>
      <c r="C381" s="280">
        <v>51000</v>
      </c>
      <c r="D381" s="280">
        <v>570000</v>
      </c>
      <c r="E381" s="280">
        <v>0</v>
      </c>
      <c r="F381" s="280">
        <v>0</v>
      </c>
      <c r="G381" s="280">
        <v>0</v>
      </c>
      <c r="H381" s="280">
        <v>0</v>
      </c>
      <c r="I381" s="280">
        <v>0</v>
      </c>
      <c r="J381" s="280">
        <v>0</v>
      </c>
      <c r="K381" s="280">
        <v>0</v>
      </c>
      <c r="L381" s="280">
        <v>0</v>
      </c>
      <c r="M381" s="280">
        <v>0</v>
      </c>
      <c r="N381" s="280">
        <v>0</v>
      </c>
      <c r="O381" s="280">
        <v>0</v>
      </c>
      <c r="P381" s="280">
        <v>160000</v>
      </c>
      <c r="Q381" s="280">
        <v>0</v>
      </c>
      <c r="R381" s="280">
        <v>0</v>
      </c>
      <c r="S381" s="280">
        <v>0</v>
      </c>
      <c r="T381" s="280">
        <v>0</v>
      </c>
      <c r="U381" s="280">
        <v>0</v>
      </c>
      <c r="V381" s="280">
        <v>1240000</v>
      </c>
      <c r="W381" s="279">
        <f t="shared" si="10"/>
        <v>2021000</v>
      </c>
    </row>
    <row r="382" s="233" customFormat="1" ht="46" customHeight="1" spans="1:23">
      <c r="A382" s="276"/>
      <c r="B382" s="276" t="s">
        <v>57</v>
      </c>
      <c r="C382" s="279">
        <f>C364+C365+C366+C367+C368+C369+C370+C371+C372+C373+C374+C375+C376+C377+C378+C379+C380+C381</f>
        <v>3126000</v>
      </c>
      <c r="D382" s="279">
        <f t="shared" ref="D382:W382" si="11">D364+D365+D366+D367+D368+D369+D370+D371+D372+D373+D374+D375+D376+D377+D378+D379+D380+D381</f>
        <v>11490000</v>
      </c>
      <c r="E382" s="279">
        <f t="shared" si="11"/>
        <v>0</v>
      </c>
      <c r="F382" s="279">
        <f t="shared" si="11"/>
        <v>0</v>
      </c>
      <c r="G382" s="279">
        <f t="shared" si="11"/>
        <v>0</v>
      </c>
      <c r="H382" s="279">
        <f t="shared" si="11"/>
        <v>10000</v>
      </c>
      <c r="I382" s="279">
        <f t="shared" si="11"/>
        <v>0</v>
      </c>
      <c r="J382" s="279">
        <f t="shared" si="11"/>
        <v>0</v>
      </c>
      <c r="K382" s="279">
        <f t="shared" si="11"/>
        <v>0</v>
      </c>
      <c r="L382" s="279">
        <f t="shared" si="11"/>
        <v>420000</v>
      </c>
      <c r="M382" s="279">
        <f t="shared" si="11"/>
        <v>6870000</v>
      </c>
      <c r="N382" s="279">
        <f t="shared" si="11"/>
        <v>1710000</v>
      </c>
      <c r="O382" s="279">
        <f t="shared" si="11"/>
        <v>1770000</v>
      </c>
      <c r="P382" s="279">
        <f t="shared" si="11"/>
        <v>3080000</v>
      </c>
      <c r="Q382" s="279">
        <f t="shared" si="11"/>
        <v>0</v>
      </c>
      <c r="R382" s="279">
        <f t="shared" si="11"/>
        <v>1220000</v>
      </c>
      <c r="S382" s="279">
        <f t="shared" si="11"/>
        <v>190000</v>
      </c>
      <c r="T382" s="279">
        <f t="shared" si="11"/>
        <v>0</v>
      </c>
      <c r="U382" s="279">
        <f t="shared" si="11"/>
        <v>1750000</v>
      </c>
      <c r="V382" s="279">
        <f t="shared" si="11"/>
        <v>18840000</v>
      </c>
      <c r="W382" s="279">
        <f t="shared" si="11"/>
        <v>50476000</v>
      </c>
    </row>
    <row r="383" ht="16.5" spans="25:25">
      <c r="Y383" s="233"/>
    </row>
    <row r="384" s="234" customFormat="1" ht="27" customHeight="1" spans="4:25">
      <c r="D384" s="265" t="str">
        <f>D313</f>
        <v>Mengetahui :</v>
      </c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 t="s">
        <v>83</v>
      </c>
      <c r="V384" s="264"/>
      <c r="Y384" s="265"/>
    </row>
    <row r="385" s="234" customFormat="1" ht="18" spans="4:25">
      <c r="D385" s="265" t="str">
        <f>RK11.a!C204</f>
        <v>Ketua Pengadilan Tinggi Agama Padang,</v>
      </c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5" t="s">
        <v>61</v>
      </c>
      <c r="Y385" s="265"/>
    </row>
    <row r="386" s="234" customFormat="1" ht="18" spans="4:25">
      <c r="D386" s="265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5"/>
      <c r="Y386" s="265"/>
    </row>
    <row r="387" s="234" customFormat="1" ht="18" spans="4:17">
      <c r="D387" s="265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5"/>
    </row>
    <row r="388" s="234" customFormat="1" ht="18" spans="4:17">
      <c r="D388" s="265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5"/>
    </row>
    <row r="389" s="234" customFormat="1" ht="18" spans="4:17">
      <c r="D389" s="265" t="str">
        <f>RK11.a!C208</f>
        <v>Dr. Drs. H. PELMIZAR, M.H.I.</v>
      </c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5" t="s">
        <v>63</v>
      </c>
    </row>
    <row r="390" s="234" customFormat="1" ht="18" spans="2:17">
      <c r="B390" s="256"/>
      <c r="D390" s="265" t="str">
        <f>RK11.a!C209</f>
        <v>NIP. 19561112 198103 1 009</v>
      </c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5" t="s">
        <v>65</v>
      </c>
    </row>
    <row r="428" ht="21.75" customHeight="1" spans="1:23">
      <c r="A428" s="20" t="s">
        <v>448</v>
      </c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</row>
    <row r="429" ht="21.75" customHeight="1" spans="1:23">
      <c r="A429" s="20" t="str">
        <f>A358</f>
        <v>PENGADILAN AGAMA SEWILAYAH PENGADILAN TINGGI AGAMA PADANG</v>
      </c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</row>
    <row r="430" ht="21.75" customHeight="1" spans="1:23">
      <c r="A430" s="20" t="str">
        <f>RK11.a!B213</f>
        <v>BULAN JULI TAHUN 2023</v>
      </c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</row>
    <row r="431" ht="15.75" spans="21:23">
      <c r="U431" s="257"/>
      <c r="W431" s="257" t="s">
        <v>449</v>
      </c>
    </row>
    <row r="432" s="231" customFormat="1" ht="18.75" spans="1:23">
      <c r="A432" s="236" t="s">
        <v>181</v>
      </c>
      <c r="B432" s="237" t="s">
        <v>339</v>
      </c>
      <c r="C432" s="238" t="s">
        <v>450</v>
      </c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58"/>
    </row>
    <row r="433" s="231" customFormat="1" ht="382.55" spans="1:23">
      <c r="A433" s="240"/>
      <c r="B433" s="241"/>
      <c r="C433" s="242" t="s">
        <v>451</v>
      </c>
      <c r="D433" s="242" t="s">
        <v>452</v>
      </c>
      <c r="E433" s="242" t="s">
        <v>453</v>
      </c>
      <c r="F433" s="242" t="s">
        <v>454</v>
      </c>
      <c r="G433" s="242" t="s">
        <v>455</v>
      </c>
      <c r="H433" s="242" t="s">
        <v>456</v>
      </c>
      <c r="I433" s="242" t="s">
        <v>457</v>
      </c>
      <c r="J433" s="242" t="s">
        <v>458</v>
      </c>
      <c r="K433" s="242" t="s">
        <v>459</v>
      </c>
      <c r="L433" s="242" t="s">
        <v>460</v>
      </c>
      <c r="M433" s="242" t="s">
        <v>461</v>
      </c>
      <c r="N433" s="242" t="s">
        <v>462</v>
      </c>
      <c r="O433" s="242" t="s">
        <v>463</v>
      </c>
      <c r="P433" s="242" t="s">
        <v>464</v>
      </c>
      <c r="Q433" s="242" t="s">
        <v>465</v>
      </c>
      <c r="R433" s="242" t="s">
        <v>466</v>
      </c>
      <c r="S433" s="242" t="s">
        <v>467</v>
      </c>
      <c r="T433" s="242" t="s">
        <v>468</v>
      </c>
      <c r="U433" s="242" t="s">
        <v>469</v>
      </c>
      <c r="V433" s="242" t="s">
        <v>471</v>
      </c>
      <c r="W433" s="259" t="s">
        <v>438</v>
      </c>
    </row>
    <row r="434" s="232" customFormat="1" ht="26" customHeight="1" spans="1:23">
      <c r="A434" s="243">
        <v>1</v>
      </c>
      <c r="B434" s="244">
        <v>2</v>
      </c>
      <c r="C434" s="244">
        <v>3</v>
      </c>
      <c r="D434" s="244">
        <v>4</v>
      </c>
      <c r="E434" s="244">
        <v>5</v>
      </c>
      <c r="F434" s="244">
        <v>6</v>
      </c>
      <c r="G434" s="244">
        <v>7</v>
      </c>
      <c r="H434" s="244">
        <v>8</v>
      </c>
      <c r="I434" s="244">
        <v>9</v>
      </c>
      <c r="J434" s="244">
        <v>10</v>
      </c>
      <c r="K434" s="244">
        <v>11</v>
      </c>
      <c r="L434" s="244">
        <v>12</v>
      </c>
      <c r="M434" s="244">
        <v>13</v>
      </c>
      <c r="N434" s="244">
        <v>14</v>
      </c>
      <c r="O434" s="244">
        <v>15</v>
      </c>
      <c r="P434" s="244">
        <v>16</v>
      </c>
      <c r="Q434" s="244">
        <v>17</v>
      </c>
      <c r="R434" s="244">
        <v>18</v>
      </c>
      <c r="S434" s="244">
        <v>19</v>
      </c>
      <c r="T434" s="244">
        <v>20</v>
      </c>
      <c r="U434" s="244">
        <v>21</v>
      </c>
      <c r="V434" s="244">
        <v>22</v>
      </c>
      <c r="W434" s="260">
        <v>23</v>
      </c>
    </row>
    <row r="435" s="233" customFormat="1" ht="58" customHeight="1" spans="1:23">
      <c r="A435" s="245">
        <v>1</v>
      </c>
      <c r="B435" s="246" t="s">
        <v>310</v>
      </c>
      <c r="C435" s="281">
        <v>196500</v>
      </c>
      <c r="D435" s="281">
        <v>1670000</v>
      </c>
      <c r="E435" s="281">
        <v>0</v>
      </c>
      <c r="F435" s="281">
        <v>0</v>
      </c>
      <c r="G435" s="281">
        <v>0</v>
      </c>
      <c r="H435" s="281">
        <v>0</v>
      </c>
      <c r="I435" s="281">
        <v>0</v>
      </c>
      <c r="J435" s="281">
        <v>0</v>
      </c>
      <c r="K435" s="281">
        <v>0</v>
      </c>
      <c r="L435" s="281">
        <v>0</v>
      </c>
      <c r="M435" s="281">
        <v>1690000</v>
      </c>
      <c r="N435" s="281">
        <v>0</v>
      </c>
      <c r="O435" s="281">
        <v>0</v>
      </c>
      <c r="P435" s="281">
        <v>0</v>
      </c>
      <c r="Q435" s="281">
        <v>0</v>
      </c>
      <c r="R435" s="281">
        <v>460000</v>
      </c>
      <c r="S435" s="281">
        <v>0</v>
      </c>
      <c r="T435" s="281">
        <v>0</v>
      </c>
      <c r="U435" s="281">
        <v>250000</v>
      </c>
      <c r="V435" s="281">
        <v>4550000</v>
      </c>
      <c r="W435" s="261">
        <f>SUM(C435:V435)</f>
        <v>8816500</v>
      </c>
    </row>
    <row r="436" s="233" customFormat="1" ht="58" customHeight="1" spans="1:23">
      <c r="A436" s="245">
        <v>2</v>
      </c>
      <c r="B436" s="246" t="s">
        <v>311</v>
      </c>
      <c r="C436" s="281">
        <v>285000</v>
      </c>
      <c r="D436" s="281">
        <v>960000</v>
      </c>
      <c r="E436" s="281">
        <v>0</v>
      </c>
      <c r="F436" s="281">
        <v>0</v>
      </c>
      <c r="G436" s="281">
        <v>0</v>
      </c>
      <c r="H436" s="281">
        <v>0</v>
      </c>
      <c r="I436" s="281">
        <v>0</v>
      </c>
      <c r="J436" s="281">
        <v>0</v>
      </c>
      <c r="K436" s="281">
        <v>0</v>
      </c>
      <c r="L436" s="281">
        <v>0</v>
      </c>
      <c r="M436" s="281">
        <v>0</v>
      </c>
      <c r="N436" s="281">
        <v>0</v>
      </c>
      <c r="O436" s="281">
        <v>0</v>
      </c>
      <c r="P436" s="281">
        <v>1330000</v>
      </c>
      <c r="Q436" s="281">
        <v>0</v>
      </c>
      <c r="R436" s="281">
        <v>230000</v>
      </c>
      <c r="S436" s="281">
        <v>0</v>
      </c>
      <c r="T436" s="281">
        <v>0</v>
      </c>
      <c r="U436" s="281">
        <v>0</v>
      </c>
      <c r="V436" s="281">
        <v>3190000</v>
      </c>
      <c r="W436" s="261">
        <f t="shared" ref="W436:W452" si="12">SUM(C436:V436)</f>
        <v>5995000</v>
      </c>
    </row>
    <row r="437" s="233" customFormat="1" ht="58" customHeight="1" spans="1:23">
      <c r="A437" s="245">
        <v>3</v>
      </c>
      <c r="B437" s="246" t="s">
        <v>312</v>
      </c>
      <c r="C437" s="281">
        <v>100500</v>
      </c>
      <c r="D437" s="281">
        <v>400000</v>
      </c>
      <c r="E437" s="281">
        <v>0</v>
      </c>
      <c r="F437" s="281">
        <v>0</v>
      </c>
      <c r="G437" s="281">
        <v>0</v>
      </c>
      <c r="H437" s="281">
        <v>0</v>
      </c>
      <c r="I437" s="281">
        <v>0</v>
      </c>
      <c r="J437" s="281">
        <v>0</v>
      </c>
      <c r="K437" s="281">
        <v>0</v>
      </c>
      <c r="L437" s="281">
        <v>0</v>
      </c>
      <c r="M437" s="281">
        <v>250000</v>
      </c>
      <c r="N437" s="281">
        <v>920000</v>
      </c>
      <c r="O437" s="281">
        <v>0</v>
      </c>
      <c r="P437" s="281">
        <v>0</v>
      </c>
      <c r="Q437" s="281">
        <v>0</v>
      </c>
      <c r="R437" s="281">
        <v>50000</v>
      </c>
      <c r="S437" s="281">
        <v>0</v>
      </c>
      <c r="T437" s="281">
        <v>0</v>
      </c>
      <c r="U437" s="281">
        <v>0</v>
      </c>
      <c r="V437" s="281">
        <v>80000</v>
      </c>
      <c r="W437" s="261">
        <f t="shared" si="12"/>
        <v>1800500</v>
      </c>
    </row>
    <row r="438" s="233" customFormat="1" ht="58" customHeight="1" spans="1:23">
      <c r="A438" s="245">
        <v>4</v>
      </c>
      <c r="B438" s="246" t="s">
        <v>313</v>
      </c>
      <c r="C438" s="281">
        <v>237500</v>
      </c>
      <c r="D438" s="281">
        <v>550000</v>
      </c>
      <c r="E438" s="281">
        <v>0</v>
      </c>
      <c r="F438" s="281">
        <v>0</v>
      </c>
      <c r="G438" s="281">
        <v>0</v>
      </c>
      <c r="H438" s="281">
        <v>0</v>
      </c>
      <c r="I438" s="281">
        <v>0</v>
      </c>
      <c r="J438" s="281">
        <v>0</v>
      </c>
      <c r="K438" s="281">
        <v>0</v>
      </c>
      <c r="L438" s="281">
        <v>0</v>
      </c>
      <c r="M438" s="281">
        <v>1010000</v>
      </c>
      <c r="N438" s="281">
        <v>0</v>
      </c>
      <c r="O438" s="281">
        <v>0</v>
      </c>
      <c r="P438" s="281">
        <v>0</v>
      </c>
      <c r="Q438" s="281">
        <v>0</v>
      </c>
      <c r="R438" s="281">
        <v>30000</v>
      </c>
      <c r="S438" s="281">
        <v>0</v>
      </c>
      <c r="T438" s="281">
        <v>0</v>
      </c>
      <c r="U438" s="281">
        <v>80000</v>
      </c>
      <c r="V438" s="281">
        <v>1570000</v>
      </c>
      <c r="W438" s="261">
        <f t="shared" si="12"/>
        <v>3477500</v>
      </c>
    </row>
    <row r="439" s="233" customFormat="1" ht="58" customHeight="1" spans="1:23">
      <c r="A439" s="245">
        <v>5</v>
      </c>
      <c r="B439" s="246" t="s">
        <v>314</v>
      </c>
      <c r="C439" s="281">
        <v>200000</v>
      </c>
      <c r="D439" s="281">
        <v>360000</v>
      </c>
      <c r="E439" s="281">
        <v>0</v>
      </c>
      <c r="F439" s="281">
        <v>0</v>
      </c>
      <c r="G439" s="281">
        <v>0</v>
      </c>
      <c r="H439" s="281">
        <v>0</v>
      </c>
      <c r="I439" s="281">
        <v>0</v>
      </c>
      <c r="J439" s="281">
        <v>0</v>
      </c>
      <c r="K439" s="281">
        <v>0</v>
      </c>
      <c r="L439" s="281">
        <v>0</v>
      </c>
      <c r="M439" s="281">
        <v>0</v>
      </c>
      <c r="N439" s="281">
        <v>300000</v>
      </c>
      <c r="O439" s="281">
        <v>700000</v>
      </c>
      <c r="P439" s="281">
        <v>0</v>
      </c>
      <c r="Q439" s="281">
        <v>0</v>
      </c>
      <c r="R439" s="281">
        <v>20000</v>
      </c>
      <c r="S439" s="281">
        <v>0</v>
      </c>
      <c r="T439" s="281">
        <v>0</v>
      </c>
      <c r="U439" s="281">
        <v>90000</v>
      </c>
      <c r="V439" s="281">
        <v>0</v>
      </c>
      <c r="W439" s="261">
        <f t="shared" si="12"/>
        <v>1670000</v>
      </c>
    </row>
    <row r="440" s="233" customFormat="1" ht="58" customHeight="1" spans="1:24">
      <c r="A440" s="245">
        <v>6</v>
      </c>
      <c r="B440" s="246" t="s">
        <v>315</v>
      </c>
      <c r="C440" s="281">
        <v>150000</v>
      </c>
      <c r="D440" s="281">
        <v>280000</v>
      </c>
      <c r="E440" s="281">
        <v>0</v>
      </c>
      <c r="F440" s="281">
        <v>0</v>
      </c>
      <c r="G440" s="281">
        <v>0</v>
      </c>
      <c r="H440" s="281">
        <v>0</v>
      </c>
      <c r="I440" s="281">
        <v>0</v>
      </c>
      <c r="J440" s="281">
        <v>0</v>
      </c>
      <c r="K440" s="281">
        <v>0</v>
      </c>
      <c r="L440" s="281">
        <v>10000</v>
      </c>
      <c r="M440" s="281">
        <v>0</v>
      </c>
      <c r="N440" s="281">
        <v>220000</v>
      </c>
      <c r="O440" s="281">
        <v>0</v>
      </c>
      <c r="P440" s="281">
        <v>0</v>
      </c>
      <c r="Q440" s="281">
        <v>0</v>
      </c>
      <c r="R440" s="281">
        <v>70000</v>
      </c>
      <c r="S440" s="281">
        <v>0</v>
      </c>
      <c r="T440" s="281">
        <v>0</v>
      </c>
      <c r="U440" s="281">
        <v>140000</v>
      </c>
      <c r="V440" s="281">
        <v>690000</v>
      </c>
      <c r="W440" s="261">
        <f t="shared" si="12"/>
        <v>1560000</v>
      </c>
      <c r="X440" s="262"/>
    </row>
    <row r="441" s="233" customFormat="1" ht="58" customHeight="1" spans="1:23">
      <c r="A441" s="245">
        <v>7</v>
      </c>
      <c r="B441" s="246" t="s">
        <v>316</v>
      </c>
      <c r="C441" s="281">
        <v>247000</v>
      </c>
      <c r="D441" s="281">
        <v>330000</v>
      </c>
      <c r="E441" s="281">
        <v>0</v>
      </c>
      <c r="F441" s="281">
        <v>0</v>
      </c>
      <c r="G441" s="281">
        <v>0</v>
      </c>
      <c r="H441" s="281">
        <v>0</v>
      </c>
      <c r="I441" s="281">
        <v>0</v>
      </c>
      <c r="J441" s="281">
        <v>0</v>
      </c>
      <c r="K441" s="281">
        <v>0</v>
      </c>
      <c r="L441" s="281">
        <v>0</v>
      </c>
      <c r="M441" s="281">
        <v>250000</v>
      </c>
      <c r="N441" s="281">
        <v>0</v>
      </c>
      <c r="O441" s="281">
        <v>0</v>
      </c>
      <c r="P441" s="281">
        <v>0</v>
      </c>
      <c r="Q441" s="281">
        <v>0</v>
      </c>
      <c r="R441" s="281">
        <v>20000</v>
      </c>
      <c r="S441" s="281">
        <v>0</v>
      </c>
      <c r="T441" s="281">
        <v>0</v>
      </c>
      <c r="U441" s="281">
        <v>0</v>
      </c>
      <c r="V441" s="281">
        <v>650000</v>
      </c>
      <c r="W441" s="261">
        <f t="shared" si="12"/>
        <v>1497000</v>
      </c>
    </row>
    <row r="442" s="233" customFormat="1" ht="58" customHeight="1" spans="1:23">
      <c r="A442" s="245">
        <v>8</v>
      </c>
      <c r="B442" s="246" t="s">
        <v>317</v>
      </c>
      <c r="C442" s="281">
        <v>340000</v>
      </c>
      <c r="D442" s="281">
        <v>530000</v>
      </c>
      <c r="E442" s="281">
        <v>0</v>
      </c>
      <c r="F442" s="281">
        <v>0</v>
      </c>
      <c r="G442" s="281">
        <v>0</v>
      </c>
      <c r="H442" s="281">
        <v>0</v>
      </c>
      <c r="I442" s="281">
        <v>0</v>
      </c>
      <c r="J442" s="281">
        <v>0</v>
      </c>
      <c r="K442" s="281">
        <v>0</v>
      </c>
      <c r="L442" s="281">
        <v>0</v>
      </c>
      <c r="M442" s="281">
        <v>850000</v>
      </c>
      <c r="N442" s="281">
        <v>0</v>
      </c>
      <c r="O442" s="281">
        <v>1170000</v>
      </c>
      <c r="P442" s="281">
        <v>0</v>
      </c>
      <c r="Q442" s="281">
        <v>0</v>
      </c>
      <c r="R442" s="281">
        <v>20000</v>
      </c>
      <c r="S442" s="281">
        <v>0</v>
      </c>
      <c r="T442" s="281">
        <v>0</v>
      </c>
      <c r="U442" s="281">
        <v>0</v>
      </c>
      <c r="V442" s="281">
        <v>0</v>
      </c>
      <c r="W442" s="261">
        <f t="shared" si="12"/>
        <v>2910000</v>
      </c>
    </row>
    <row r="443" s="233" customFormat="1" ht="58" customHeight="1" spans="1:23">
      <c r="A443" s="245">
        <v>9</v>
      </c>
      <c r="B443" s="246" t="s">
        <v>318</v>
      </c>
      <c r="C443" s="281">
        <v>309000</v>
      </c>
      <c r="D443" s="281">
        <v>830000</v>
      </c>
      <c r="E443" s="281">
        <v>0</v>
      </c>
      <c r="F443" s="281">
        <v>0</v>
      </c>
      <c r="G443" s="281">
        <v>0</v>
      </c>
      <c r="H443" s="281">
        <v>0</v>
      </c>
      <c r="I443" s="281">
        <v>0</v>
      </c>
      <c r="J443" s="281">
        <v>0</v>
      </c>
      <c r="K443" s="281">
        <v>0</v>
      </c>
      <c r="L443" s="281">
        <v>0</v>
      </c>
      <c r="M443" s="281">
        <v>960000</v>
      </c>
      <c r="N443" s="281">
        <v>0</v>
      </c>
      <c r="O443" s="281">
        <v>0</v>
      </c>
      <c r="P443" s="281">
        <v>0</v>
      </c>
      <c r="Q443" s="281">
        <v>0</v>
      </c>
      <c r="R443" s="281">
        <v>0</v>
      </c>
      <c r="S443" s="281">
        <v>200000</v>
      </c>
      <c r="T443" s="281">
        <v>0</v>
      </c>
      <c r="U443" s="281">
        <v>190000</v>
      </c>
      <c r="V443" s="281">
        <v>2510000</v>
      </c>
      <c r="W443" s="261">
        <f t="shared" si="12"/>
        <v>4999000</v>
      </c>
    </row>
    <row r="444" s="233" customFormat="1" ht="58" customHeight="1" spans="1:24">
      <c r="A444" s="245">
        <v>10</v>
      </c>
      <c r="B444" s="246" t="s">
        <v>319</v>
      </c>
      <c r="C444" s="281">
        <v>128000</v>
      </c>
      <c r="D444" s="281">
        <v>590000</v>
      </c>
      <c r="E444" s="281">
        <v>0</v>
      </c>
      <c r="F444" s="281">
        <v>0</v>
      </c>
      <c r="G444" s="281">
        <v>0</v>
      </c>
      <c r="H444" s="281">
        <v>0</v>
      </c>
      <c r="I444" s="281">
        <v>0</v>
      </c>
      <c r="J444" s="281">
        <v>0</v>
      </c>
      <c r="K444" s="281">
        <v>0</v>
      </c>
      <c r="L444" s="281">
        <v>0</v>
      </c>
      <c r="M444" s="281">
        <v>0</v>
      </c>
      <c r="N444" s="281">
        <v>0</v>
      </c>
      <c r="O444" s="281">
        <v>0</v>
      </c>
      <c r="P444" s="281">
        <v>280000</v>
      </c>
      <c r="Q444" s="281">
        <v>0</v>
      </c>
      <c r="R444" s="281">
        <v>0</v>
      </c>
      <c r="S444" s="281">
        <v>40000</v>
      </c>
      <c r="T444" s="281">
        <v>0</v>
      </c>
      <c r="U444" s="281">
        <v>0</v>
      </c>
      <c r="V444" s="281">
        <v>1610000</v>
      </c>
      <c r="W444" s="261">
        <f t="shared" si="12"/>
        <v>2648000</v>
      </c>
      <c r="X444" s="262"/>
    </row>
    <row r="445" s="233" customFormat="1" ht="58" customHeight="1" spans="1:24">
      <c r="A445" s="245">
        <v>11</v>
      </c>
      <c r="B445" s="246" t="s">
        <v>320</v>
      </c>
      <c r="C445" s="281">
        <v>124000</v>
      </c>
      <c r="D445" s="281">
        <v>800000</v>
      </c>
      <c r="E445" s="281">
        <v>0</v>
      </c>
      <c r="F445" s="281">
        <v>0</v>
      </c>
      <c r="G445" s="281">
        <v>0</v>
      </c>
      <c r="H445" s="281">
        <v>0</v>
      </c>
      <c r="I445" s="281">
        <v>0</v>
      </c>
      <c r="J445" s="281">
        <v>0</v>
      </c>
      <c r="K445" s="281">
        <v>0</v>
      </c>
      <c r="L445" s="281">
        <v>0</v>
      </c>
      <c r="M445" s="281">
        <v>2460000</v>
      </c>
      <c r="N445" s="281">
        <v>0</v>
      </c>
      <c r="O445" s="281">
        <v>0</v>
      </c>
      <c r="P445" s="281">
        <v>780000</v>
      </c>
      <c r="Q445" s="281">
        <v>0</v>
      </c>
      <c r="R445" s="281">
        <v>156000</v>
      </c>
      <c r="S445" s="281">
        <v>0</v>
      </c>
      <c r="T445" s="281">
        <v>0</v>
      </c>
      <c r="U445" s="281">
        <v>0</v>
      </c>
      <c r="V445" s="281">
        <v>0</v>
      </c>
      <c r="W445" s="261">
        <f t="shared" si="12"/>
        <v>4320000</v>
      </c>
      <c r="X445" s="262"/>
    </row>
    <row r="446" s="233" customFormat="1" ht="58" customHeight="1" spans="1:25">
      <c r="A446" s="245">
        <v>12</v>
      </c>
      <c r="B446" s="246" t="s">
        <v>321</v>
      </c>
      <c r="C446" s="281">
        <v>48500</v>
      </c>
      <c r="D446" s="281">
        <v>180000</v>
      </c>
      <c r="E446" s="281">
        <v>0</v>
      </c>
      <c r="F446" s="281">
        <v>0</v>
      </c>
      <c r="G446" s="281">
        <v>0</v>
      </c>
      <c r="H446" s="281">
        <v>0</v>
      </c>
      <c r="I446" s="281">
        <v>0</v>
      </c>
      <c r="J446" s="281">
        <v>0</v>
      </c>
      <c r="K446" s="281">
        <v>0</v>
      </c>
      <c r="L446" s="281">
        <v>0</v>
      </c>
      <c r="M446" s="281">
        <v>0</v>
      </c>
      <c r="N446" s="281">
        <v>330000</v>
      </c>
      <c r="O446" s="281">
        <v>0</v>
      </c>
      <c r="P446" s="281">
        <v>0</v>
      </c>
      <c r="Q446" s="281">
        <v>0</v>
      </c>
      <c r="R446" s="281">
        <v>10000</v>
      </c>
      <c r="S446" s="281">
        <v>0</v>
      </c>
      <c r="T446" s="281">
        <v>0</v>
      </c>
      <c r="U446" s="281">
        <v>0</v>
      </c>
      <c r="V446" s="281">
        <v>310000</v>
      </c>
      <c r="W446" s="261">
        <f t="shared" si="12"/>
        <v>878500</v>
      </c>
      <c r="Y446" s="262"/>
    </row>
    <row r="447" s="233" customFormat="1" ht="58" customHeight="1" spans="1:23">
      <c r="A447" s="245">
        <v>13</v>
      </c>
      <c r="B447" s="246" t="s">
        <v>322</v>
      </c>
      <c r="C447" s="281">
        <v>109000</v>
      </c>
      <c r="D447" s="281">
        <v>720000</v>
      </c>
      <c r="E447" s="281">
        <v>0</v>
      </c>
      <c r="F447" s="281">
        <v>0</v>
      </c>
      <c r="G447" s="281">
        <v>0</v>
      </c>
      <c r="H447" s="281">
        <v>0</v>
      </c>
      <c r="I447" s="281">
        <v>0</v>
      </c>
      <c r="J447" s="281">
        <v>0</v>
      </c>
      <c r="K447" s="281">
        <v>0</v>
      </c>
      <c r="L447" s="281">
        <v>0</v>
      </c>
      <c r="M447" s="281">
        <v>0</v>
      </c>
      <c r="N447" s="281">
        <v>0</v>
      </c>
      <c r="O447" s="281">
        <v>0</v>
      </c>
      <c r="P447" s="281">
        <v>840000</v>
      </c>
      <c r="Q447" s="281">
        <v>0</v>
      </c>
      <c r="R447" s="281">
        <v>140000</v>
      </c>
      <c r="S447" s="281">
        <v>0</v>
      </c>
      <c r="T447" s="281">
        <v>0</v>
      </c>
      <c r="U447" s="281">
        <v>140000</v>
      </c>
      <c r="V447" s="281">
        <v>0</v>
      </c>
      <c r="W447" s="261">
        <f t="shared" si="12"/>
        <v>1949000</v>
      </c>
    </row>
    <row r="448" s="233" customFormat="1" ht="58" customHeight="1" spans="1:24">
      <c r="A448" s="245">
        <v>14</v>
      </c>
      <c r="B448" s="248" t="s">
        <v>443</v>
      </c>
      <c r="C448" s="281">
        <v>141500</v>
      </c>
      <c r="D448" s="281">
        <v>400000</v>
      </c>
      <c r="E448" s="281">
        <v>0</v>
      </c>
      <c r="F448" s="281">
        <v>0</v>
      </c>
      <c r="G448" s="281">
        <v>0</v>
      </c>
      <c r="H448" s="281">
        <v>0</v>
      </c>
      <c r="I448" s="281">
        <v>0</v>
      </c>
      <c r="J448" s="281">
        <v>0</v>
      </c>
      <c r="K448" s="281">
        <v>0</v>
      </c>
      <c r="L448" s="281">
        <v>0</v>
      </c>
      <c r="M448" s="281">
        <v>0</v>
      </c>
      <c r="N448" s="281">
        <v>0</v>
      </c>
      <c r="O448" s="281">
        <v>0</v>
      </c>
      <c r="P448" s="281">
        <v>460000</v>
      </c>
      <c r="Q448" s="281">
        <v>0</v>
      </c>
      <c r="R448" s="281">
        <v>90000</v>
      </c>
      <c r="S448" s="281">
        <v>0</v>
      </c>
      <c r="T448" s="281">
        <v>0</v>
      </c>
      <c r="U448" s="281">
        <v>100000</v>
      </c>
      <c r="V448" s="281">
        <v>1060000</v>
      </c>
      <c r="W448" s="261">
        <f t="shared" si="12"/>
        <v>2251500</v>
      </c>
      <c r="X448" s="262"/>
    </row>
    <row r="449" s="233" customFormat="1" ht="58" customHeight="1" spans="1:23">
      <c r="A449" s="245">
        <v>15</v>
      </c>
      <c r="B449" s="246" t="s">
        <v>324</v>
      </c>
      <c r="C449" s="281">
        <v>54000</v>
      </c>
      <c r="D449" s="281">
        <v>350000</v>
      </c>
      <c r="E449" s="281">
        <v>0</v>
      </c>
      <c r="F449" s="281">
        <v>0</v>
      </c>
      <c r="G449" s="281">
        <v>0</v>
      </c>
      <c r="H449" s="281">
        <v>0</v>
      </c>
      <c r="I449" s="281">
        <v>0</v>
      </c>
      <c r="J449" s="281">
        <v>0</v>
      </c>
      <c r="K449" s="281">
        <v>0</v>
      </c>
      <c r="L449" s="281">
        <v>0</v>
      </c>
      <c r="M449" s="281">
        <v>0</v>
      </c>
      <c r="N449" s="281">
        <v>0</v>
      </c>
      <c r="O449" s="281">
        <v>0</v>
      </c>
      <c r="P449" s="281">
        <v>470000</v>
      </c>
      <c r="Q449" s="281">
        <v>0</v>
      </c>
      <c r="R449" s="281">
        <v>20000</v>
      </c>
      <c r="S449" s="281">
        <v>0</v>
      </c>
      <c r="T449" s="281">
        <v>0</v>
      </c>
      <c r="U449" s="281">
        <v>0</v>
      </c>
      <c r="V449" s="281">
        <v>930000</v>
      </c>
      <c r="W449" s="261">
        <f t="shared" si="12"/>
        <v>1824000</v>
      </c>
    </row>
    <row r="450" s="233" customFormat="1" ht="58" customHeight="1" spans="1:23">
      <c r="A450" s="245">
        <v>16</v>
      </c>
      <c r="B450" s="246" t="s">
        <v>325</v>
      </c>
      <c r="C450" s="281">
        <v>90000</v>
      </c>
      <c r="D450" s="281">
        <v>230000</v>
      </c>
      <c r="E450" s="281">
        <v>0</v>
      </c>
      <c r="F450" s="281">
        <v>0</v>
      </c>
      <c r="G450" s="281">
        <v>0</v>
      </c>
      <c r="H450" s="281">
        <v>0</v>
      </c>
      <c r="I450" s="281">
        <v>0</v>
      </c>
      <c r="J450" s="281">
        <v>0</v>
      </c>
      <c r="K450" s="281">
        <v>0</v>
      </c>
      <c r="L450" s="281">
        <v>0</v>
      </c>
      <c r="M450" s="281">
        <v>0</v>
      </c>
      <c r="N450" s="281">
        <v>0</v>
      </c>
      <c r="O450" s="281">
        <v>0</v>
      </c>
      <c r="P450" s="281">
        <v>260000</v>
      </c>
      <c r="Q450" s="281">
        <v>0</v>
      </c>
      <c r="R450" s="281">
        <v>0</v>
      </c>
      <c r="S450" s="281">
        <v>0</v>
      </c>
      <c r="T450" s="281">
        <v>0</v>
      </c>
      <c r="U450" s="281">
        <v>0</v>
      </c>
      <c r="V450" s="281">
        <v>530000</v>
      </c>
      <c r="W450" s="261">
        <f t="shared" si="12"/>
        <v>1110000</v>
      </c>
    </row>
    <row r="451" s="233" customFormat="1" ht="58" customHeight="1" spans="1:23">
      <c r="A451" s="249">
        <v>17</v>
      </c>
      <c r="B451" s="250" t="s">
        <v>326</v>
      </c>
      <c r="C451" s="282">
        <v>379000</v>
      </c>
      <c r="D451" s="282">
        <v>620000</v>
      </c>
      <c r="E451" s="282">
        <v>0</v>
      </c>
      <c r="F451" s="281">
        <v>0</v>
      </c>
      <c r="G451" s="282">
        <v>0</v>
      </c>
      <c r="H451" s="282">
        <v>0</v>
      </c>
      <c r="I451" s="282">
        <v>0</v>
      </c>
      <c r="J451" s="282">
        <v>0</v>
      </c>
      <c r="K451" s="282">
        <v>0</v>
      </c>
      <c r="L451" s="282">
        <v>700000</v>
      </c>
      <c r="M451" s="282">
        <v>2000000</v>
      </c>
      <c r="N451" s="282">
        <v>0</v>
      </c>
      <c r="O451" s="282">
        <v>0</v>
      </c>
      <c r="P451" s="282">
        <v>0</v>
      </c>
      <c r="Q451" s="282">
        <v>0</v>
      </c>
      <c r="R451" s="282">
        <v>80000</v>
      </c>
      <c r="S451" s="282">
        <v>0</v>
      </c>
      <c r="T451" s="282">
        <v>0</v>
      </c>
      <c r="U451" s="282">
        <v>10000</v>
      </c>
      <c r="V451" s="282">
        <v>0</v>
      </c>
      <c r="W451" s="263">
        <f t="shared" si="12"/>
        <v>3789000</v>
      </c>
    </row>
    <row r="452" s="233" customFormat="1" ht="58" customHeight="1" spans="1:23">
      <c r="A452" s="251">
        <v>18</v>
      </c>
      <c r="B452" s="252" t="s">
        <v>327</v>
      </c>
      <c r="C452" s="283">
        <v>104000</v>
      </c>
      <c r="D452" s="283">
        <v>400000</v>
      </c>
      <c r="E452" s="283">
        <v>0</v>
      </c>
      <c r="F452" s="281">
        <v>0</v>
      </c>
      <c r="G452" s="283">
        <v>0</v>
      </c>
      <c r="H452" s="283">
        <v>0</v>
      </c>
      <c r="I452" s="283">
        <v>0</v>
      </c>
      <c r="J452" s="283">
        <v>0</v>
      </c>
      <c r="K452" s="283">
        <v>0</v>
      </c>
      <c r="L452" s="283">
        <v>0</v>
      </c>
      <c r="M452" s="283">
        <v>0</v>
      </c>
      <c r="N452" s="283">
        <v>0</v>
      </c>
      <c r="O452" s="283">
        <v>0</v>
      </c>
      <c r="P452" s="283">
        <v>360000</v>
      </c>
      <c r="Q452" s="283">
        <v>0</v>
      </c>
      <c r="R452" s="283">
        <v>30000</v>
      </c>
      <c r="S452" s="283">
        <v>0</v>
      </c>
      <c r="T452" s="283">
        <v>0</v>
      </c>
      <c r="U452" s="283">
        <v>0</v>
      </c>
      <c r="V452" s="283">
        <v>1060000</v>
      </c>
      <c r="W452" s="263">
        <f t="shared" si="12"/>
        <v>1954000</v>
      </c>
    </row>
    <row r="453" s="233" customFormat="1" ht="42.75" customHeight="1" spans="1:23">
      <c r="A453" s="253"/>
      <c r="B453" s="254" t="s">
        <v>57</v>
      </c>
      <c r="C453" s="255">
        <f>SUM(C435:C452)</f>
        <v>3243500</v>
      </c>
      <c r="D453" s="255">
        <f t="shared" ref="D453:W453" si="13">SUM(D435:D452)</f>
        <v>10200000</v>
      </c>
      <c r="E453" s="255">
        <f t="shared" si="13"/>
        <v>0</v>
      </c>
      <c r="F453" s="255">
        <f t="shared" si="13"/>
        <v>0</v>
      </c>
      <c r="G453" s="255">
        <f t="shared" si="13"/>
        <v>0</v>
      </c>
      <c r="H453" s="255">
        <f t="shared" si="13"/>
        <v>0</v>
      </c>
      <c r="I453" s="255">
        <f t="shared" si="13"/>
        <v>0</v>
      </c>
      <c r="J453" s="255">
        <f t="shared" si="13"/>
        <v>0</v>
      </c>
      <c r="K453" s="255">
        <f t="shared" si="13"/>
        <v>0</v>
      </c>
      <c r="L453" s="255">
        <f t="shared" si="13"/>
        <v>710000</v>
      </c>
      <c r="M453" s="255">
        <f t="shared" si="13"/>
        <v>9470000</v>
      </c>
      <c r="N453" s="255">
        <f t="shared" si="13"/>
        <v>1770000</v>
      </c>
      <c r="O453" s="255">
        <f t="shared" si="13"/>
        <v>1870000</v>
      </c>
      <c r="P453" s="255">
        <f t="shared" si="13"/>
        <v>4780000</v>
      </c>
      <c r="Q453" s="255">
        <f t="shared" si="13"/>
        <v>0</v>
      </c>
      <c r="R453" s="255">
        <f t="shared" si="13"/>
        <v>1426000</v>
      </c>
      <c r="S453" s="255">
        <f t="shared" si="13"/>
        <v>240000</v>
      </c>
      <c r="T453" s="255">
        <f t="shared" si="13"/>
        <v>0</v>
      </c>
      <c r="U453" s="255">
        <f t="shared" si="13"/>
        <v>1000000</v>
      </c>
      <c r="V453" s="255">
        <f t="shared" si="13"/>
        <v>18740000</v>
      </c>
      <c r="W453" s="255">
        <f t="shared" si="13"/>
        <v>53449500</v>
      </c>
    </row>
    <row r="454" ht="17.25" spans="25:25">
      <c r="Y454" s="233"/>
    </row>
    <row r="455" s="234" customFormat="1" ht="27" customHeight="1" spans="4:25">
      <c r="D455" s="265" t="str">
        <f>D384</f>
        <v>Mengetahui :</v>
      </c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 t="s">
        <v>85</v>
      </c>
      <c r="V455" s="264"/>
      <c r="Y455" s="265"/>
    </row>
    <row r="456" s="234" customFormat="1" ht="18" spans="4:25">
      <c r="D456" s="265" t="str">
        <f>RK11.a!C239</f>
        <v>Ketua Pengadilan Tinggi Agama Padang,</v>
      </c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5" t="s">
        <v>61</v>
      </c>
      <c r="Y456" s="265"/>
    </row>
    <row r="457" s="234" customFormat="1" ht="18" spans="4:25">
      <c r="D457" s="265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5"/>
      <c r="Y457" s="265"/>
    </row>
    <row r="458" s="234" customFormat="1" ht="18" spans="4:17">
      <c r="D458" s="265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5"/>
    </row>
    <row r="459" s="234" customFormat="1" ht="18" spans="4:17">
      <c r="D459" s="265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5"/>
    </row>
    <row r="460" s="234" customFormat="1" ht="18" spans="4:17">
      <c r="D460" s="265" t="str">
        <f>RK11.a!C243</f>
        <v>Dr. Drs. H. PELMIZAR, M.H.I.</v>
      </c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5" t="s">
        <v>63</v>
      </c>
    </row>
    <row r="461" s="234" customFormat="1" ht="18" spans="2:17">
      <c r="B461" s="256"/>
      <c r="D461" s="265" t="str">
        <f>RK11.a!C244</f>
        <v>NIP. 19561112 198103 1 009</v>
      </c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5" t="s">
        <v>65</v>
      </c>
    </row>
    <row r="464" ht="21.75" customHeight="1" spans="1:23">
      <c r="A464" s="20" t="s">
        <v>448</v>
      </c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</row>
    <row r="465" ht="21.75" customHeight="1" spans="1:23">
      <c r="A465" s="20" t="s">
        <v>357</v>
      </c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</row>
    <row r="466" ht="21.75" customHeight="1" spans="1:23">
      <c r="A466" s="20" t="str">
        <f>RK11.a!B249</f>
        <v>BULAN AGUSTUS TAHUN 2023</v>
      </c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</row>
    <row r="467" ht="15.75" spans="21:23">
      <c r="U467" s="257"/>
      <c r="W467" s="257" t="s">
        <v>449</v>
      </c>
    </row>
    <row r="468" s="231" customFormat="1" ht="18.75" spans="1:23">
      <c r="A468" s="236" t="s">
        <v>181</v>
      </c>
      <c r="B468" s="237" t="s">
        <v>339</v>
      </c>
      <c r="C468" s="238" t="s">
        <v>450</v>
      </c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58"/>
    </row>
    <row r="469" s="231" customFormat="1" ht="382.55" spans="1:23">
      <c r="A469" s="240"/>
      <c r="B469" s="241"/>
      <c r="C469" s="242" t="s">
        <v>451</v>
      </c>
      <c r="D469" s="242" t="s">
        <v>452</v>
      </c>
      <c r="E469" s="242" t="s">
        <v>453</v>
      </c>
      <c r="F469" s="242" t="s">
        <v>454</v>
      </c>
      <c r="G469" s="242" t="s">
        <v>455</v>
      </c>
      <c r="H469" s="242" t="s">
        <v>456</v>
      </c>
      <c r="I469" s="242" t="s">
        <v>457</v>
      </c>
      <c r="J469" s="242" t="s">
        <v>458</v>
      </c>
      <c r="K469" s="242" t="s">
        <v>459</v>
      </c>
      <c r="L469" s="242" t="s">
        <v>460</v>
      </c>
      <c r="M469" s="242" t="s">
        <v>461</v>
      </c>
      <c r="N469" s="242" t="s">
        <v>462</v>
      </c>
      <c r="O469" s="242" t="s">
        <v>463</v>
      </c>
      <c r="P469" s="242" t="s">
        <v>464</v>
      </c>
      <c r="Q469" s="242" t="s">
        <v>465</v>
      </c>
      <c r="R469" s="242" t="s">
        <v>466</v>
      </c>
      <c r="S469" s="242" t="s">
        <v>467</v>
      </c>
      <c r="T469" s="242" t="s">
        <v>468</v>
      </c>
      <c r="U469" s="242" t="s">
        <v>469</v>
      </c>
      <c r="V469" s="242" t="s">
        <v>471</v>
      </c>
      <c r="W469" s="259" t="s">
        <v>438</v>
      </c>
    </row>
    <row r="470" s="232" customFormat="1" ht="18.75" spans="1:23">
      <c r="A470" s="243">
        <v>1</v>
      </c>
      <c r="B470" s="244">
        <v>2</v>
      </c>
      <c r="C470" s="244">
        <v>3</v>
      </c>
      <c r="D470" s="244">
        <v>4</v>
      </c>
      <c r="E470" s="244">
        <v>5</v>
      </c>
      <c r="F470" s="244">
        <v>6</v>
      </c>
      <c r="G470" s="244">
        <v>7</v>
      </c>
      <c r="H470" s="244">
        <v>8</v>
      </c>
      <c r="I470" s="244">
        <v>9</v>
      </c>
      <c r="J470" s="244">
        <v>10</v>
      </c>
      <c r="K470" s="244">
        <v>11</v>
      </c>
      <c r="L470" s="244">
        <v>12</v>
      </c>
      <c r="M470" s="244">
        <v>13</v>
      </c>
      <c r="N470" s="244">
        <v>14</v>
      </c>
      <c r="O470" s="244">
        <v>15</v>
      </c>
      <c r="P470" s="244">
        <v>16</v>
      </c>
      <c r="Q470" s="244">
        <v>17</v>
      </c>
      <c r="R470" s="244">
        <v>18</v>
      </c>
      <c r="S470" s="244">
        <v>19</v>
      </c>
      <c r="T470" s="244">
        <v>20</v>
      </c>
      <c r="U470" s="244">
        <v>21</v>
      </c>
      <c r="V470" s="244">
        <v>22</v>
      </c>
      <c r="W470" s="260">
        <v>23</v>
      </c>
    </row>
    <row r="471" s="233" customFormat="1" ht="46" customHeight="1" spans="1:23">
      <c r="A471" s="245">
        <v>1</v>
      </c>
      <c r="B471" s="246" t="s">
        <v>310</v>
      </c>
      <c r="C471" s="284">
        <v>290000</v>
      </c>
      <c r="D471" s="284">
        <v>1550000</v>
      </c>
      <c r="E471" s="284">
        <v>0</v>
      </c>
      <c r="F471" s="284">
        <v>0</v>
      </c>
      <c r="G471" s="284">
        <v>0</v>
      </c>
      <c r="H471" s="284">
        <v>0</v>
      </c>
      <c r="I471" s="284">
        <v>0</v>
      </c>
      <c r="J471" s="284">
        <v>0</v>
      </c>
      <c r="K471" s="284">
        <v>0</v>
      </c>
      <c r="L471" s="284">
        <v>0</v>
      </c>
      <c r="M471" s="284">
        <v>2060000</v>
      </c>
      <c r="N471" s="284">
        <v>0</v>
      </c>
      <c r="O471" s="284">
        <v>0</v>
      </c>
      <c r="P471" s="284">
        <v>0</v>
      </c>
      <c r="Q471" s="284">
        <v>0</v>
      </c>
      <c r="R471" s="284">
        <v>690000</v>
      </c>
      <c r="S471" s="284">
        <v>0</v>
      </c>
      <c r="T471" s="284">
        <v>0</v>
      </c>
      <c r="U471" s="284">
        <v>210000</v>
      </c>
      <c r="V471" s="284">
        <v>4220000</v>
      </c>
      <c r="W471" s="261">
        <f>SUM(C471:V471)</f>
        <v>9020000</v>
      </c>
    </row>
    <row r="472" s="233" customFormat="1" ht="46" customHeight="1" spans="1:23">
      <c r="A472" s="245">
        <v>2</v>
      </c>
      <c r="B472" s="246" t="s">
        <v>311</v>
      </c>
      <c r="C472" s="284">
        <v>279000</v>
      </c>
      <c r="D472" s="284">
        <v>1270000</v>
      </c>
      <c r="E472" s="284">
        <v>0</v>
      </c>
      <c r="F472" s="284">
        <v>0</v>
      </c>
      <c r="G472" s="284">
        <v>0</v>
      </c>
      <c r="H472" s="284">
        <v>0</v>
      </c>
      <c r="I472" s="284">
        <v>0</v>
      </c>
      <c r="J472" s="284">
        <v>0</v>
      </c>
      <c r="K472" s="284">
        <v>0</v>
      </c>
      <c r="L472" s="284">
        <v>0</v>
      </c>
      <c r="M472" s="284">
        <v>0</v>
      </c>
      <c r="N472" s="284">
        <v>0</v>
      </c>
      <c r="O472" s="284">
        <v>0</v>
      </c>
      <c r="P472" s="284">
        <v>1000000</v>
      </c>
      <c r="Q472" s="284">
        <v>0</v>
      </c>
      <c r="R472" s="284">
        <v>150000</v>
      </c>
      <c r="S472" s="284">
        <v>0</v>
      </c>
      <c r="T472" s="284">
        <v>0</v>
      </c>
      <c r="U472" s="284">
        <v>0</v>
      </c>
      <c r="V472" s="284">
        <v>3090000</v>
      </c>
      <c r="W472" s="261">
        <f t="shared" ref="W472:W488" si="14">SUM(C472:V472)</f>
        <v>5789000</v>
      </c>
    </row>
    <row r="473" s="233" customFormat="1" ht="46" customHeight="1" spans="1:23">
      <c r="A473" s="245">
        <v>3</v>
      </c>
      <c r="B473" s="246" t="s">
        <v>312</v>
      </c>
      <c r="C473" s="284">
        <v>82500</v>
      </c>
      <c r="D473" s="284">
        <v>310000</v>
      </c>
      <c r="E473" s="284">
        <v>0</v>
      </c>
      <c r="F473" s="284">
        <v>0</v>
      </c>
      <c r="G473" s="284">
        <v>0</v>
      </c>
      <c r="H473" s="284">
        <v>0</v>
      </c>
      <c r="I473" s="284">
        <v>0</v>
      </c>
      <c r="J473" s="284">
        <v>0</v>
      </c>
      <c r="K473" s="284">
        <v>0</v>
      </c>
      <c r="L473" s="284">
        <v>0</v>
      </c>
      <c r="M473" s="284">
        <v>400000</v>
      </c>
      <c r="N473" s="284">
        <v>730000</v>
      </c>
      <c r="O473" s="284">
        <v>0</v>
      </c>
      <c r="P473" s="284">
        <v>0</v>
      </c>
      <c r="Q473" s="284">
        <v>0</v>
      </c>
      <c r="R473" s="284">
        <v>30000</v>
      </c>
      <c r="S473" s="284">
        <v>0</v>
      </c>
      <c r="T473" s="284">
        <v>0</v>
      </c>
      <c r="U473" s="284">
        <v>0</v>
      </c>
      <c r="V473" s="284">
        <v>80000</v>
      </c>
      <c r="W473" s="261">
        <f t="shared" si="14"/>
        <v>1632500</v>
      </c>
    </row>
    <row r="474" s="233" customFormat="1" ht="46" customHeight="1" spans="1:23">
      <c r="A474" s="245">
        <v>4</v>
      </c>
      <c r="B474" s="246" t="s">
        <v>313</v>
      </c>
      <c r="C474" s="284">
        <v>191000</v>
      </c>
      <c r="D474" s="284">
        <v>700000</v>
      </c>
      <c r="E474" s="284">
        <v>0</v>
      </c>
      <c r="F474" s="284">
        <v>0</v>
      </c>
      <c r="G474" s="284">
        <v>0</v>
      </c>
      <c r="H474" s="284">
        <v>0</v>
      </c>
      <c r="I474" s="284">
        <v>0</v>
      </c>
      <c r="J474" s="284">
        <v>0</v>
      </c>
      <c r="K474" s="284">
        <v>0</v>
      </c>
      <c r="L474" s="284">
        <v>0</v>
      </c>
      <c r="M474" s="284">
        <v>540000</v>
      </c>
      <c r="N474" s="284">
        <v>0</v>
      </c>
      <c r="O474" s="284">
        <v>0</v>
      </c>
      <c r="P474" s="284">
        <v>0</v>
      </c>
      <c r="Q474" s="284">
        <v>0</v>
      </c>
      <c r="R474" s="284">
        <v>0</v>
      </c>
      <c r="S474" s="284">
        <v>0</v>
      </c>
      <c r="T474" s="284">
        <v>0</v>
      </c>
      <c r="U474" s="284">
        <v>90000</v>
      </c>
      <c r="V474" s="284">
        <v>1470000</v>
      </c>
      <c r="W474" s="261">
        <f t="shared" si="14"/>
        <v>2991000</v>
      </c>
    </row>
    <row r="475" s="233" customFormat="1" ht="46" customHeight="1" spans="1:23">
      <c r="A475" s="245">
        <v>5</v>
      </c>
      <c r="B475" s="246" t="s">
        <v>314</v>
      </c>
      <c r="C475" s="284">
        <v>142500</v>
      </c>
      <c r="D475" s="284">
        <v>330000</v>
      </c>
      <c r="E475" s="284">
        <v>0</v>
      </c>
      <c r="F475" s="284">
        <v>0</v>
      </c>
      <c r="G475" s="284">
        <v>0</v>
      </c>
      <c r="H475" s="284">
        <v>0</v>
      </c>
      <c r="I475" s="284">
        <v>0</v>
      </c>
      <c r="J475" s="284">
        <v>0</v>
      </c>
      <c r="K475" s="284">
        <v>0</v>
      </c>
      <c r="L475" s="284">
        <v>0</v>
      </c>
      <c r="M475" s="284">
        <v>0</v>
      </c>
      <c r="N475" s="284">
        <v>460000</v>
      </c>
      <c r="O475" s="284">
        <v>920000</v>
      </c>
      <c r="P475" s="284">
        <v>0</v>
      </c>
      <c r="Q475" s="284">
        <v>0</v>
      </c>
      <c r="R475" s="284">
        <v>20000</v>
      </c>
      <c r="S475" s="284">
        <v>0</v>
      </c>
      <c r="T475" s="284">
        <v>0</v>
      </c>
      <c r="U475" s="284">
        <v>130000</v>
      </c>
      <c r="V475" s="284">
        <v>0</v>
      </c>
      <c r="W475" s="261">
        <f t="shared" si="14"/>
        <v>2002500</v>
      </c>
    </row>
    <row r="476" s="233" customFormat="1" ht="46" customHeight="1" spans="1:24">
      <c r="A476" s="245">
        <v>6</v>
      </c>
      <c r="B476" s="246" t="s">
        <v>315</v>
      </c>
      <c r="C476" s="284">
        <v>137500</v>
      </c>
      <c r="D476" s="284">
        <v>320000</v>
      </c>
      <c r="E476" s="284">
        <v>0</v>
      </c>
      <c r="F476" s="284">
        <v>0</v>
      </c>
      <c r="G476" s="284">
        <v>0</v>
      </c>
      <c r="H476" s="284">
        <v>0</v>
      </c>
      <c r="I476" s="284">
        <v>0</v>
      </c>
      <c r="J476" s="284">
        <v>0</v>
      </c>
      <c r="K476" s="284">
        <v>0</v>
      </c>
      <c r="L476" s="284">
        <v>0</v>
      </c>
      <c r="M476" s="284">
        <v>0</v>
      </c>
      <c r="N476" s="284">
        <v>290000</v>
      </c>
      <c r="O476" s="284">
        <v>0</v>
      </c>
      <c r="P476" s="284">
        <v>0</v>
      </c>
      <c r="Q476" s="284">
        <v>0</v>
      </c>
      <c r="R476" s="284">
        <v>80000</v>
      </c>
      <c r="S476" s="284">
        <v>0</v>
      </c>
      <c r="T476" s="284">
        <v>0</v>
      </c>
      <c r="U476" s="284">
        <v>140000</v>
      </c>
      <c r="V476" s="284">
        <v>660000</v>
      </c>
      <c r="W476" s="261">
        <f t="shared" si="14"/>
        <v>1627500</v>
      </c>
      <c r="X476" s="262"/>
    </row>
    <row r="477" s="233" customFormat="1" ht="46" customHeight="1" spans="1:23">
      <c r="A477" s="245">
        <v>7</v>
      </c>
      <c r="B477" s="246" t="s">
        <v>316</v>
      </c>
      <c r="C477" s="284">
        <v>105500</v>
      </c>
      <c r="D477" s="284">
        <v>350000</v>
      </c>
      <c r="E477" s="284">
        <v>0</v>
      </c>
      <c r="F477" s="284">
        <v>0</v>
      </c>
      <c r="G477" s="284">
        <v>0</v>
      </c>
      <c r="H477" s="284">
        <v>30000</v>
      </c>
      <c r="I477" s="284">
        <v>0</v>
      </c>
      <c r="J477" s="284">
        <v>0</v>
      </c>
      <c r="K477" s="284">
        <v>0</v>
      </c>
      <c r="L477" s="284">
        <v>0</v>
      </c>
      <c r="M477" s="284">
        <v>150000</v>
      </c>
      <c r="N477" s="284">
        <v>0</v>
      </c>
      <c r="O477" s="284">
        <v>0</v>
      </c>
      <c r="P477" s="284">
        <v>0</v>
      </c>
      <c r="Q477" s="284">
        <v>0</v>
      </c>
      <c r="R477" s="284">
        <v>10000</v>
      </c>
      <c r="S477" s="284">
        <v>0</v>
      </c>
      <c r="T477" s="284">
        <v>0</v>
      </c>
      <c r="U477" s="284">
        <v>0</v>
      </c>
      <c r="V477" s="284">
        <v>520000</v>
      </c>
      <c r="W477" s="261">
        <f t="shared" si="14"/>
        <v>1165500</v>
      </c>
    </row>
    <row r="478" s="233" customFormat="1" ht="46" customHeight="1" spans="1:23">
      <c r="A478" s="245">
        <v>8</v>
      </c>
      <c r="B478" s="246" t="s">
        <v>317</v>
      </c>
      <c r="C478" s="284">
        <v>203500</v>
      </c>
      <c r="D478" s="284">
        <v>400000</v>
      </c>
      <c r="E478" s="284">
        <v>0</v>
      </c>
      <c r="F478" s="284">
        <v>0</v>
      </c>
      <c r="G478" s="284">
        <v>0</v>
      </c>
      <c r="H478" s="284">
        <v>0</v>
      </c>
      <c r="I478" s="284">
        <v>0</v>
      </c>
      <c r="J478" s="284">
        <v>0</v>
      </c>
      <c r="K478" s="284">
        <v>0</v>
      </c>
      <c r="L478" s="284">
        <v>0</v>
      </c>
      <c r="M478" s="284">
        <v>630000</v>
      </c>
      <c r="N478" s="284">
        <v>0</v>
      </c>
      <c r="O478" s="284">
        <v>830000</v>
      </c>
      <c r="P478" s="284">
        <v>0</v>
      </c>
      <c r="Q478" s="284">
        <v>0</v>
      </c>
      <c r="R478" s="284">
        <v>20000</v>
      </c>
      <c r="S478" s="284">
        <v>0</v>
      </c>
      <c r="T478" s="284">
        <v>0</v>
      </c>
      <c r="U478" s="284">
        <v>0</v>
      </c>
      <c r="V478" s="284">
        <v>0</v>
      </c>
      <c r="W478" s="261">
        <f t="shared" si="14"/>
        <v>2083500</v>
      </c>
    </row>
    <row r="479" s="233" customFormat="1" ht="46" customHeight="1" spans="1:23">
      <c r="A479" s="245">
        <v>9</v>
      </c>
      <c r="B479" s="246" t="s">
        <v>318</v>
      </c>
      <c r="C479" s="284">
        <v>171500</v>
      </c>
      <c r="D479" s="284">
        <v>910000</v>
      </c>
      <c r="E479" s="284">
        <v>0</v>
      </c>
      <c r="F479" s="284">
        <v>0</v>
      </c>
      <c r="G479" s="284">
        <v>0</v>
      </c>
      <c r="H479" s="284">
        <v>0</v>
      </c>
      <c r="I479" s="284">
        <v>0</v>
      </c>
      <c r="J479" s="284">
        <v>0</v>
      </c>
      <c r="K479" s="284">
        <v>0</v>
      </c>
      <c r="L479" s="284">
        <v>0</v>
      </c>
      <c r="M479" s="284">
        <v>900000</v>
      </c>
      <c r="N479" s="284">
        <v>0</v>
      </c>
      <c r="O479" s="284">
        <v>0</v>
      </c>
      <c r="P479" s="284">
        <v>0</v>
      </c>
      <c r="Q479" s="284">
        <v>0</v>
      </c>
      <c r="R479" s="284">
        <v>0</v>
      </c>
      <c r="S479" s="284">
        <v>110000</v>
      </c>
      <c r="T479" s="284">
        <v>0</v>
      </c>
      <c r="U479" s="284">
        <v>170000</v>
      </c>
      <c r="V479" s="284">
        <v>2610000</v>
      </c>
      <c r="W479" s="261">
        <f t="shared" si="14"/>
        <v>4871500</v>
      </c>
    </row>
    <row r="480" s="233" customFormat="1" ht="46" customHeight="1" spans="1:24">
      <c r="A480" s="245">
        <v>10</v>
      </c>
      <c r="B480" s="246" t="s">
        <v>319</v>
      </c>
      <c r="C480" s="284">
        <v>68000</v>
      </c>
      <c r="D480" s="284">
        <v>460000</v>
      </c>
      <c r="E480" s="284">
        <v>0</v>
      </c>
      <c r="F480" s="284">
        <v>0</v>
      </c>
      <c r="G480" s="284">
        <v>0</v>
      </c>
      <c r="H480" s="284">
        <v>0</v>
      </c>
      <c r="I480" s="284">
        <v>0</v>
      </c>
      <c r="J480" s="284">
        <v>0</v>
      </c>
      <c r="K480" s="284">
        <v>0</v>
      </c>
      <c r="L480" s="284">
        <v>0</v>
      </c>
      <c r="M480" s="284">
        <v>0</v>
      </c>
      <c r="N480" s="284">
        <v>0</v>
      </c>
      <c r="O480" s="284">
        <v>0</v>
      </c>
      <c r="P480" s="284">
        <v>360000</v>
      </c>
      <c r="Q480" s="284">
        <v>0</v>
      </c>
      <c r="R480" s="284">
        <v>0</v>
      </c>
      <c r="S480" s="284">
        <v>60000</v>
      </c>
      <c r="T480" s="284">
        <v>0</v>
      </c>
      <c r="U480" s="284">
        <v>0</v>
      </c>
      <c r="V480" s="284">
        <v>1340000</v>
      </c>
      <c r="W480" s="261">
        <f t="shared" si="14"/>
        <v>2288000</v>
      </c>
      <c r="X480" s="262"/>
    </row>
    <row r="481" s="233" customFormat="1" ht="46" customHeight="1" spans="1:24">
      <c r="A481" s="245">
        <v>11</v>
      </c>
      <c r="B481" s="246" t="s">
        <v>320</v>
      </c>
      <c r="C481" s="284">
        <v>185000</v>
      </c>
      <c r="D481" s="284">
        <v>940000</v>
      </c>
      <c r="E481" s="284">
        <v>0</v>
      </c>
      <c r="F481" s="284">
        <v>0</v>
      </c>
      <c r="G481" s="284">
        <v>0</v>
      </c>
      <c r="H481" s="284">
        <v>0</v>
      </c>
      <c r="I481" s="284">
        <v>0</v>
      </c>
      <c r="J481" s="284">
        <v>0</v>
      </c>
      <c r="K481" s="284">
        <v>0</v>
      </c>
      <c r="L481" s="284">
        <v>0</v>
      </c>
      <c r="M481" s="284">
        <v>2560000</v>
      </c>
      <c r="N481" s="284">
        <v>0</v>
      </c>
      <c r="O481" s="284">
        <v>0</v>
      </c>
      <c r="P481" s="284">
        <v>960000</v>
      </c>
      <c r="Q481" s="284">
        <v>0</v>
      </c>
      <c r="R481" s="284">
        <v>190000</v>
      </c>
      <c r="S481" s="284">
        <v>0</v>
      </c>
      <c r="T481" s="284">
        <v>0</v>
      </c>
      <c r="U481" s="284">
        <v>0</v>
      </c>
      <c r="V481" s="284">
        <v>0</v>
      </c>
      <c r="W481" s="261">
        <f t="shared" si="14"/>
        <v>4835000</v>
      </c>
      <c r="X481" s="262"/>
    </row>
    <row r="482" s="233" customFormat="1" ht="46" customHeight="1" spans="1:25">
      <c r="A482" s="245">
        <v>12</v>
      </c>
      <c r="B482" s="246" t="s">
        <v>321</v>
      </c>
      <c r="C482" s="284">
        <v>25000</v>
      </c>
      <c r="D482" s="284">
        <v>100000</v>
      </c>
      <c r="E482" s="284">
        <v>0</v>
      </c>
      <c r="F482" s="284">
        <v>0</v>
      </c>
      <c r="G482" s="284">
        <v>0</v>
      </c>
      <c r="H482" s="284">
        <v>0</v>
      </c>
      <c r="I482" s="284">
        <v>0</v>
      </c>
      <c r="J482" s="284">
        <v>0</v>
      </c>
      <c r="K482" s="284">
        <v>0</v>
      </c>
      <c r="L482" s="284">
        <v>0</v>
      </c>
      <c r="M482" s="284">
        <v>0</v>
      </c>
      <c r="N482" s="284">
        <v>190000</v>
      </c>
      <c r="O482" s="284">
        <v>0</v>
      </c>
      <c r="P482" s="284">
        <v>0</v>
      </c>
      <c r="Q482" s="284">
        <v>0</v>
      </c>
      <c r="R482" s="284">
        <v>10000</v>
      </c>
      <c r="S482" s="284">
        <v>0</v>
      </c>
      <c r="T482" s="284">
        <v>0</v>
      </c>
      <c r="U482" s="284">
        <v>0</v>
      </c>
      <c r="V482" s="284">
        <v>520000</v>
      </c>
      <c r="W482" s="261">
        <f t="shared" si="14"/>
        <v>845000</v>
      </c>
      <c r="Y482" s="262"/>
    </row>
    <row r="483" s="233" customFormat="1" ht="46" customHeight="1" spans="1:23">
      <c r="A483" s="245">
        <v>13</v>
      </c>
      <c r="B483" s="246" t="s">
        <v>322</v>
      </c>
      <c r="C483" s="284">
        <v>79500</v>
      </c>
      <c r="D483" s="284">
        <v>840000</v>
      </c>
      <c r="E483" s="284">
        <v>0</v>
      </c>
      <c r="F483" s="284">
        <v>0</v>
      </c>
      <c r="G483" s="284">
        <v>0</v>
      </c>
      <c r="H483" s="284">
        <v>0</v>
      </c>
      <c r="I483" s="284">
        <v>0</v>
      </c>
      <c r="J483" s="284">
        <v>0</v>
      </c>
      <c r="K483" s="284">
        <v>0</v>
      </c>
      <c r="L483" s="284">
        <v>0</v>
      </c>
      <c r="M483" s="284">
        <v>0</v>
      </c>
      <c r="N483" s="284">
        <v>0</v>
      </c>
      <c r="O483" s="284">
        <v>0</v>
      </c>
      <c r="P483" s="284">
        <v>660000</v>
      </c>
      <c r="Q483" s="284">
        <v>0</v>
      </c>
      <c r="R483" s="284">
        <v>90000</v>
      </c>
      <c r="S483" s="284">
        <v>0</v>
      </c>
      <c r="T483" s="284">
        <v>0</v>
      </c>
      <c r="U483" s="284">
        <v>90000</v>
      </c>
      <c r="V483" s="284">
        <v>0</v>
      </c>
      <c r="W483" s="261">
        <f t="shared" si="14"/>
        <v>1759500</v>
      </c>
    </row>
    <row r="484" s="233" customFormat="1" ht="46" customHeight="1" spans="1:24">
      <c r="A484" s="245">
        <v>14</v>
      </c>
      <c r="B484" s="248" t="s">
        <v>443</v>
      </c>
      <c r="C484" s="284">
        <v>180000</v>
      </c>
      <c r="D484" s="284">
        <v>450000</v>
      </c>
      <c r="E484" s="284">
        <v>0</v>
      </c>
      <c r="F484" s="284">
        <v>0</v>
      </c>
      <c r="G484" s="284">
        <v>0</v>
      </c>
      <c r="H484" s="284">
        <v>0</v>
      </c>
      <c r="I484" s="284">
        <v>0</v>
      </c>
      <c r="J484" s="284">
        <v>0</v>
      </c>
      <c r="K484" s="284">
        <v>0</v>
      </c>
      <c r="L484" s="284">
        <v>0</v>
      </c>
      <c r="M484" s="284">
        <v>0</v>
      </c>
      <c r="N484" s="284">
        <v>0</v>
      </c>
      <c r="O484" s="284">
        <v>0</v>
      </c>
      <c r="P484" s="284">
        <v>530000</v>
      </c>
      <c r="Q484" s="284">
        <v>0</v>
      </c>
      <c r="R484" s="284">
        <v>120000</v>
      </c>
      <c r="S484" s="284">
        <v>0</v>
      </c>
      <c r="T484" s="284">
        <v>0</v>
      </c>
      <c r="U484" s="284">
        <v>140000</v>
      </c>
      <c r="V484" s="284">
        <v>1340000</v>
      </c>
      <c r="W484" s="261">
        <f t="shared" si="14"/>
        <v>2760000</v>
      </c>
      <c r="X484" s="262"/>
    </row>
    <row r="485" s="233" customFormat="1" ht="46" customHeight="1" spans="1:23">
      <c r="A485" s="245">
        <v>15</v>
      </c>
      <c r="B485" s="246" t="s">
        <v>324</v>
      </c>
      <c r="C485" s="284">
        <v>115000</v>
      </c>
      <c r="D485" s="284">
        <v>380000</v>
      </c>
      <c r="E485" s="284">
        <v>0</v>
      </c>
      <c r="F485" s="284">
        <v>0</v>
      </c>
      <c r="G485" s="284">
        <v>0</v>
      </c>
      <c r="H485" s="284">
        <v>0</v>
      </c>
      <c r="I485" s="284">
        <v>0</v>
      </c>
      <c r="J485" s="284">
        <v>0</v>
      </c>
      <c r="K485" s="284">
        <v>0</v>
      </c>
      <c r="L485" s="284">
        <v>0</v>
      </c>
      <c r="M485" s="284">
        <v>0</v>
      </c>
      <c r="N485" s="284">
        <v>0</v>
      </c>
      <c r="O485" s="284">
        <v>0</v>
      </c>
      <c r="P485" s="284">
        <v>370000</v>
      </c>
      <c r="Q485" s="284">
        <v>0</v>
      </c>
      <c r="R485" s="284">
        <v>0</v>
      </c>
      <c r="S485" s="284">
        <v>0</v>
      </c>
      <c r="T485" s="284">
        <v>0</v>
      </c>
      <c r="U485" s="284">
        <v>0</v>
      </c>
      <c r="V485" s="284">
        <v>1240000</v>
      </c>
      <c r="W485" s="261">
        <f t="shared" si="14"/>
        <v>2105000</v>
      </c>
    </row>
    <row r="486" s="233" customFormat="1" ht="46" customHeight="1" spans="1:23">
      <c r="A486" s="245">
        <v>16</v>
      </c>
      <c r="B486" s="246" t="s">
        <v>325</v>
      </c>
      <c r="C486" s="284">
        <v>75000</v>
      </c>
      <c r="D486" s="284">
        <v>270000</v>
      </c>
      <c r="E486" s="284">
        <v>0</v>
      </c>
      <c r="F486" s="284">
        <v>0</v>
      </c>
      <c r="G486" s="284">
        <v>0</v>
      </c>
      <c r="H486" s="284">
        <v>0</v>
      </c>
      <c r="I486" s="284">
        <v>0</v>
      </c>
      <c r="J486" s="284">
        <v>0</v>
      </c>
      <c r="K486" s="284">
        <v>0</v>
      </c>
      <c r="L486" s="284">
        <v>0</v>
      </c>
      <c r="M486" s="284">
        <v>0</v>
      </c>
      <c r="N486" s="284">
        <v>0</v>
      </c>
      <c r="O486" s="284">
        <v>0</v>
      </c>
      <c r="P486" s="284">
        <v>160000</v>
      </c>
      <c r="Q486" s="284">
        <v>0</v>
      </c>
      <c r="R486" s="284">
        <v>0</v>
      </c>
      <c r="S486" s="284">
        <v>0</v>
      </c>
      <c r="T486" s="284">
        <v>0</v>
      </c>
      <c r="U486" s="284">
        <v>0</v>
      </c>
      <c r="V486" s="284">
        <v>770000</v>
      </c>
      <c r="W486" s="261">
        <f t="shared" si="14"/>
        <v>1275000</v>
      </c>
    </row>
    <row r="487" s="233" customFormat="1" ht="46" customHeight="1" spans="1:23">
      <c r="A487" s="249">
        <v>17</v>
      </c>
      <c r="B487" s="250" t="s">
        <v>326</v>
      </c>
      <c r="C487" s="284">
        <v>311500</v>
      </c>
      <c r="D487" s="284">
        <v>670000</v>
      </c>
      <c r="E487" s="284">
        <v>0</v>
      </c>
      <c r="F487" s="284">
        <v>0</v>
      </c>
      <c r="G487" s="284">
        <v>0</v>
      </c>
      <c r="H487" s="284">
        <v>0</v>
      </c>
      <c r="I487" s="284">
        <v>0</v>
      </c>
      <c r="J487" s="284">
        <v>0</v>
      </c>
      <c r="K487" s="284">
        <v>0</v>
      </c>
      <c r="L487" s="284">
        <v>430000</v>
      </c>
      <c r="M487" s="284">
        <v>2200000</v>
      </c>
      <c r="N487" s="284">
        <v>0</v>
      </c>
      <c r="O487" s="284">
        <v>0</v>
      </c>
      <c r="P487" s="284">
        <v>0</v>
      </c>
      <c r="Q487" s="284">
        <v>0</v>
      </c>
      <c r="R487" s="284">
        <v>100000</v>
      </c>
      <c r="S487" s="284">
        <v>0</v>
      </c>
      <c r="T487" s="284">
        <v>0</v>
      </c>
      <c r="U487" s="284">
        <v>40000</v>
      </c>
      <c r="V487" s="284">
        <v>0</v>
      </c>
      <c r="W487" s="263">
        <f t="shared" si="14"/>
        <v>3751500</v>
      </c>
    </row>
    <row r="488" s="233" customFormat="1" ht="46" customHeight="1" spans="1:23">
      <c r="A488" s="251">
        <v>18</v>
      </c>
      <c r="B488" s="252" t="s">
        <v>327</v>
      </c>
      <c r="C488" s="284">
        <v>113000</v>
      </c>
      <c r="D488" s="284">
        <v>460000</v>
      </c>
      <c r="E488" s="284">
        <v>0</v>
      </c>
      <c r="F488" s="284">
        <v>0</v>
      </c>
      <c r="G488" s="284">
        <v>0</v>
      </c>
      <c r="H488" s="284">
        <v>0</v>
      </c>
      <c r="I488" s="284">
        <v>0</v>
      </c>
      <c r="J488" s="284">
        <v>0</v>
      </c>
      <c r="K488" s="284">
        <v>0</v>
      </c>
      <c r="L488" s="284">
        <v>0</v>
      </c>
      <c r="M488" s="284">
        <v>0</v>
      </c>
      <c r="N488" s="284">
        <v>0</v>
      </c>
      <c r="O488" s="284">
        <v>0</v>
      </c>
      <c r="P488" s="284">
        <v>300000</v>
      </c>
      <c r="Q488" s="284">
        <v>0</v>
      </c>
      <c r="R488" s="284">
        <v>20000</v>
      </c>
      <c r="S488" s="284">
        <v>0</v>
      </c>
      <c r="T488" s="284">
        <v>0</v>
      </c>
      <c r="U488" s="284">
        <v>10000</v>
      </c>
      <c r="V488" s="284">
        <v>960000</v>
      </c>
      <c r="W488" s="263">
        <f t="shared" si="14"/>
        <v>1863000</v>
      </c>
    </row>
    <row r="489" s="233" customFormat="1" ht="46" customHeight="1" spans="1:23">
      <c r="A489" s="253"/>
      <c r="B489" s="254" t="s">
        <v>57</v>
      </c>
      <c r="C489" s="255">
        <f>C471+C472+C473+C474+C475+C476+C477+C478+C479+C480+C481+C482+C483+C484+C485+C486+C487+C488</f>
        <v>2755000</v>
      </c>
      <c r="D489" s="255">
        <f t="shared" ref="D489:W489" si="15">D471+D472+D473+D474+D475+D476+D477+D478+D479+D480+D481+D482+D483+D484+D485+D486+D487+D488</f>
        <v>10710000</v>
      </c>
      <c r="E489" s="255">
        <f t="shared" si="15"/>
        <v>0</v>
      </c>
      <c r="F489" s="255">
        <f t="shared" si="15"/>
        <v>0</v>
      </c>
      <c r="G489" s="255">
        <f t="shared" si="15"/>
        <v>0</v>
      </c>
      <c r="H489" s="255">
        <f t="shared" si="15"/>
        <v>30000</v>
      </c>
      <c r="I489" s="255">
        <f t="shared" si="15"/>
        <v>0</v>
      </c>
      <c r="J489" s="255">
        <f t="shared" si="15"/>
        <v>0</v>
      </c>
      <c r="K489" s="255">
        <f t="shared" si="15"/>
        <v>0</v>
      </c>
      <c r="L489" s="255">
        <f t="shared" si="15"/>
        <v>430000</v>
      </c>
      <c r="M489" s="255">
        <f t="shared" si="15"/>
        <v>9440000</v>
      </c>
      <c r="N489" s="255">
        <f t="shared" si="15"/>
        <v>1670000</v>
      </c>
      <c r="O489" s="255">
        <f t="shared" si="15"/>
        <v>1750000</v>
      </c>
      <c r="P489" s="255">
        <f t="shared" si="15"/>
        <v>4340000</v>
      </c>
      <c r="Q489" s="255">
        <f t="shared" si="15"/>
        <v>0</v>
      </c>
      <c r="R489" s="255">
        <f t="shared" si="15"/>
        <v>1530000</v>
      </c>
      <c r="S489" s="255">
        <f t="shared" si="15"/>
        <v>170000</v>
      </c>
      <c r="T489" s="255">
        <f t="shared" si="15"/>
        <v>0</v>
      </c>
      <c r="U489" s="255">
        <f t="shared" si="15"/>
        <v>1020000</v>
      </c>
      <c r="V489" s="255">
        <f t="shared" si="15"/>
        <v>18820000</v>
      </c>
      <c r="W489" s="255">
        <f t="shared" si="15"/>
        <v>52665000</v>
      </c>
    </row>
    <row r="490" ht="17.25" spans="25:25">
      <c r="Y490" s="233"/>
    </row>
    <row r="491" s="234" customFormat="1" ht="27" customHeight="1" spans="4:25">
      <c r="D491" s="265" t="s">
        <v>58</v>
      </c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 t="s">
        <v>87</v>
      </c>
      <c r="V491" s="264"/>
      <c r="Y491" s="265"/>
    </row>
    <row r="492" s="234" customFormat="1" ht="18" spans="4:25">
      <c r="D492" s="265" t="s">
        <v>60</v>
      </c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5" t="s">
        <v>61</v>
      </c>
      <c r="Y492" s="265"/>
    </row>
    <row r="493" s="234" customFormat="1" ht="18" spans="4:25">
      <c r="D493" s="265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5"/>
      <c r="Y493" s="265"/>
    </row>
    <row r="494" s="234" customFormat="1" ht="18" spans="4:17">
      <c r="D494" s="265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5"/>
    </row>
    <row r="495" s="234" customFormat="1" ht="18" spans="4:17">
      <c r="D495" s="265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5"/>
    </row>
    <row r="496" s="234" customFormat="1" ht="18" spans="4:17">
      <c r="D496" s="265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5"/>
    </row>
    <row r="497" s="234" customFormat="1" ht="18" spans="2:17">
      <c r="B497" s="256"/>
      <c r="D497" s="265" t="s">
        <v>88</v>
      </c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5" t="s">
        <v>63</v>
      </c>
    </row>
    <row r="498" ht="18" spans="4:17">
      <c r="D498" s="265" t="s">
        <v>64</v>
      </c>
      <c r="Q498" s="265" t="s">
        <v>65</v>
      </c>
    </row>
    <row r="500" ht="21.75" customHeight="1" spans="1:23">
      <c r="A500" s="20" t="s">
        <v>448</v>
      </c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</row>
    <row r="501" ht="21.75" customHeight="1" spans="1:23">
      <c r="A501" s="20" t="s">
        <v>357</v>
      </c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</row>
    <row r="502" ht="21.75" customHeight="1" spans="1:23">
      <c r="A502" s="20" t="s">
        <v>89</v>
      </c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</row>
    <row r="503" ht="15.75" spans="21:23">
      <c r="U503" s="257"/>
      <c r="W503" s="257" t="s">
        <v>449</v>
      </c>
    </row>
    <row r="504" s="231" customFormat="1" ht="18.75" spans="1:23">
      <c r="A504" s="236" t="s">
        <v>181</v>
      </c>
      <c r="B504" s="237" t="s">
        <v>339</v>
      </c>
      <c r="C504" s="238" t="s">
        <v>450</v>
      </c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58"/>
    </row>
    <row r="505" s="231" customFormat="1" ht="382.55" spans="1:23">
      <c r="A505" s="240"/>
      <c r="B505" s="241"/>
      <c r="C505" s="242" t="s">
        <v>451</v>
      </c>
      <c r="D505" s="242" t="s">
        <v>452</v>
      </c>
      <c r="E505" s="242" t="s">
        <v>453</v>
      </c>
      <c r="F505" s="242" t="s">
        <v>454</v>
      </c>
      <c r="G505" s="242" t="s">
        <v>455</v>
      </c>
      <c r="H505" s="242" t="s">
        <v>456</v>
      </c>
      <c r="I505" s="242" t="s">
        <v>457</v>
      </c>
      <c r="J505" s="242" t="s">
        <v>458</v>
      </c>
      <c r="K505" s="242" t="s">
        <v>459</v>
      </c>
      <c r="L505" s="242" t="s">
        <v>460</v>
      </c>
      <c r="M505" s="242" t="s">
        <v>461</v>
      </c>
      <c r="N505" s="242" t="s">
        <v>462</v>
      </c>
      <c r="O505" s="242" t="s">
        <v>463</v>
      </c>
      <c r="P505" s="242" t="s">
        <v>464</v>
      </c>
      <c r="Q505" s="242" t="s">
        <v>465</v>
      </c>
      <c r="R505" s="242" t="s">
        <v>466</v>
      </c>
      <c r="S505" s="242" t="s">
        <v>467</v>
      </c>
      <c r="T505" s="242" t="s">
        <v>468</v>
      </c>
      <c r="U505" s="242" t="s">
        <v>469</v>
      </c>
      <c r="V505" s="242" t="s">
        <v>471</v>
      </c>
      <c r="W505" s="259" t="s">
        <v>438</v>
      </c>
    </row>
    <row r="506" s="232" customFormat="1" ht="18.75" spans="1:23">
      <c r="A506" s="243">
        <v>1</v>
      </c>
      <c r="B506" s="244">
        <v>2</v>
      </c>
      <c r="C506" s="244">
        <v>3</v>
      </c>
      <c r="D506" s="244">
        <v>4</v>
      </c>
      <c r="E506" s="244">
        <v>5</v>
      </c>
      <c r="F506" s="244">
        <v>6</v>
      </c>
      <c r="G506" s="244">
        <v>7</v>
      </c>
      <c r="H506" s="244">
        <v>8</v>
      </c>
      <c r="I506" s="244">
        <v>9</v>
      </c>
      <c r="J506" s="244">
        <v>10</v>
      </c>
      <c r="K506" s="244">
        <v>11</v>
      </c>
      <c r="L506" s="244">
        <v>12</v>
      </c>
      <c r="M506" s="244">
        <v>13</v>
      </c>
      <c r="N506" s="244">
        <v>14</v>
      </c>
      <c r="O506" s="244">
        <v>15</v>
      </c>
      <c r="P506" s="244">
        <v>16</v>
      </c>
      <c r="Q506" s="244">
        <v>17</v>
      </c>
      <c r="R506" s="244">
        <v>18</v>
      </c>
      <c r="S506" s="244">
        <v>19</v>
      </c>
      <c r="T506" s="244">
        <v>20</v>
      </c>
      <c r="U506" s="244">
        <v>21</v>
      </c>
      <c r="V506" s="244">
        <v>22</v>
      </c>
      <c r="W506" s="260">
        <v>23</v>
      </c>
    </row>
    <row r="507" s="233" customFormat="1" ht="42" customHeight="1" spans="1:23">
      <c r="A507" s="245">
        <v>1</v>
      </c>
      <c r="B507" s="246" t="s">
        <v>310</v>
      </c>
      <c r="C507" s="266">
        <v>310000</v>
      </c>
      <c r="D507" s="266">
        <v>1640000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1530000</v>
      </c>
      <c r="N507" s="266">
        <v>0</v>
      </c>
      <c r="O507" s="266">
        <v>0</v>
      </c>
      <c r="P507" s="266">
        <v>0</v>
      </c>
      <c r="Q507" s="266">
        <v>0</v>
      </c>
      <c r="R507" s="266">
        <v>410000</v>
      </c>
      <c r="S507" s="266">
        <v>0</v>
      </c>
      <c r="T507" s="266">
        <v>0</v>
      </c>
      <c r="U507" s="266">
        <v>270000</v>
      </c>
      <c r="V507" s="266">
        <v>4620000</v>
      </c>
      <c r="W507" s="261">
        <f>SUM(C507:V507)</f>
        <v>8780000</v>
      </c>
    </row>
    <row r="508" s="233" customFormat="1" ht="42.75" customHeight="1" spans="1:23">
      <c r="A508" s="245">
        <v>2</v>
      </c>
      <c r="B508" s="246" t="s">
        <v>311</v>
      </c>
      <c r="C508" s="266">
        <v>211500</v>
      </c>
      <c r="D508" s="266">
        <v>940000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1110000</v>
      </c>
      <c r="Q508" s="266">
        <v>0</v>
      </c>
      <c r="R508" s="266">
        <v>170000</v>
      </c>
      <c r="S508" s="266">
        <v>0</v>
      </c>
      <c r="T508" s="266">
        <v>0</v>
      </c>
      <c r="U508" s="266">
        <v>0</v>
      </c>
      <c r="V508" s="266">
        <v>2670000</v>
      </c>
      <c r="W508" s="261">
        <f t="shared" ref="W508:W524" si="16">SUM(C508:V508)</f>
        <v>5101500</v>
      </c>
    </row>
    <row r="509" s="233" customFormat="1" ht="37.5" customHeight="1" spans="1:23">
      <c r="A509" s="245">
        <v>3</v>
      </c>
      <c r="B509" s="246" t="s">
        <v>312</v>
      </c>
      <c r="C509" s="266">
        <v>124500</v>
      </c>
      <c r="D509" s="266">
        <v>250000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820000</v>
      </c>
      <c r="O509" s="266">
        <v>0</v>
      </c>
      <c r="P509" s="266">
        <v>280000</v>
      </c>
      <c r="Q509" s="266">
        <v>0</v>
      </c>
      <c r="R509" s="266">
        <v>20000</v>
      </c>
      <c r="S509" s="266">
        <v>0</v>
      </c>
      <c r="T509" s="266">
        <v>0</v>
      </c>
      <c r="U509" s="266">
        <v>0</v>
      </c>
      <c r="V509" s="266">
        <v>60000</v>
      </c>
      <c r="W509" s="261">
        <f t="shared" si="16"/>
        <v>1554500</v>
      </c>
    </row>
    <row r="510" s="233" customFormat="1" ht="33" customHeight="1" spans="1:23">
      <c r="A510" s="245">
        <v>4</v>
      </c>
      <c r="B510" s="246" t="s">
        <v>313</v>
      </c>
      <c r="C510" s="266">
        <v>127500</v>
      </c>
      <c r="D510" s="266">
        <v>310000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450000</v>
      </c>
      <c r="N510" s="266">
        <v>0</v>
      </c>
      <c r="O510" s="266">
        <v>0</v>
      </c>
      <c r="P510" s="266">
        <v>0</v>
      </c>
      <c r="Q510" s="266">
        <v>0</v>
      </c>
      <c r="R510" s="266">
        <v>60000</v>
      </c>
      <c r="S510" s="266">
        <v>0</v>
      </c>
      <c r="T510" s="266">
        <v>0</v>
      </c>
      <c r="U510" s="266">
        <v>30000</v>
      </c>
      <c r="V510" s="266">
        <v>1030000</v>
      </c>
      <c r="W510" s="261">
        <f t="shared" si="16"/>
        <v>2007500</v>
      </c>
    </row>
    <row r="511" s="233" customFormat="1" ht="33" customHeight="1" spans="1:23">
      <c r="A511" s="245">
        <v>5</v>
      </c>
      <c r="B511" s="246" t="s">
        <v>314</v>
      </c>
      <c r="C511" s="266">
        <v>85000</v>
      </c>
      <c r="D511" s="266">
        <v>350000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300000</v>
      </c>
      <c r="O511" s="266">
        <v>810000</v>
      </c>
      <c r="P511" s="266">
        <v>0</v>
      </c>
      <c r="Q511" s="266">
        <v>0</v>
      </c>
      <c r="R511" s="266">
        <v>90000</v>
      </c>
      <c r="S511" s="266">
        <v>0</v>
      </c>
      <c r="T511" s="266">
        <v>0</v>
      </c>
      <c r="U511" s="266">
        <v>240000</v>
      </c>
      <c r="V511" s="266">
        <v>0</v>
      </c>
      <c r="W511" s="261">
        <f t="shared" si="16"/>
        <v>1875000</v>
      </c>
    </row>
    <row r="512" s="233" customFormat="1" ht="33" customHeight="1" spans="1:24">
      <c r="A512" s="245">
        <v>6</v>
      </c>
      <c r="B512" s="246" t="s">
        <v>315</v>
      </c>
      <c r="C512" s="266">
        <v>55500</v>
      </c>
      <c r="D512" s="266">
        <v>250000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180000</v>
      </c>
      <c r="O512" s="266">
        <v>0</v>
      </c>
      <c r="P512" s="266">
        <v>0</v>
      </c>
      <c r="Q512" s="266">
        <v>0</v>
      </c>
      <c r="R512" s="266">
        <v>60000</v>
      </c>
      <c r="S512" s="266">
        <v>0</v>
      </c>
      <c r="T512" s="266">
        <v>0</v>
      </c>
      <c r="U512" s="266">
        <v>60000</v>
      </c>
      <c r="V512" s="266">
        <v>650000</v>
      </c>
      <c r="W512" s="261">
        <f t="shared" si="16"/>
        <v>1255500</v>
      </c>
      <c r="X512" s="262"/>
    </row>
    <row r="513" s="233" customFormat="1" ht="37.5" customHeight="1" spans="1:23">
      <c r="A513" s="245">
        <v>7</v>
      </c>
      <c r="B513" s="246" t="s">
        <v>316</v>
      </c>
      <c r="C513" s="266">
        <v>147000</v>
      </c>
      <c r="D513" s="266">
        <v>160000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350000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570000</v>
      </c>
      <c r="W513" s="261">
        <f t="shared" si="16"/>
        <v>1227000</v>
      </c>
    </row>
    <row r="514" s="233" customFormat="1" ht="33" customHeight="1" spans="1:23">
      <c r="A514" s="245">
        <v>8</v>
      </c>
      <c r="B514" s="246" t="s">
        <v>317</v>
      </c>
      <c r="C514" s="266">
        <v>105500</v>
      </c>
      <c r="D514" s="266">
        <v>310000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610000</v>
      </c>
      <c r="N514" s="266">
        <v>0</v>
      </c>
      <c r="O514" s="266">
        <v>1040000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1">
        <f t="shared" si="16"/>
        <v>2065500</v>
      </c>
    </row>
    <row r="515" s="233" customFormat="1" ht="45" customHeight="1" spans="1:23">
      <c r="A515" s="245">
        <v>9</v>
      </c>
      <c r="B515" s="246" t="s">
        <v>318</v>
      </c>
      <c r="C515" s="266">
        <v>351500</v>
      </c>
      <c r="D515" s="266">
        <v>1110000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780000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150000</v>
      </c>
      <c r="T515" s="266">
        <v>0</v>
      </c>
      <c r="U515" s="266">
        <v>340000</v>
      </c>
      <c r="V515" s="266">
        <v>2460000</v>
      </c>
      <c r="W515" s="261">
        <f t="shared" si="16"/>
        <v>5191500</v>
      </c>
    </row>
    <row r="516" s="233" customFormat="1" ht="42.75" customHeight="1" spans="1:24">
      <c r="A516" s="245">
        <v>10</v>
      </c>
      <c r="B516" s="246" t="s">
        <v>319</v>
      </c>
      <c r="C516" s="266">
        <v>173000</v>
      </c>
      <c r="D516" s="266">
        <v>410000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20000</v>
      </c>
      <c r="M516" s="266">
        <v>0</v>
      </c>
      <c r="N516" s="266">
        <v>0</v>
      </c>
      <c r="O516" s="266">
        <v>0</v>
      </c>
      <c r="P516" s="266">
        <v>310000</v>
      </c>
      <c r="Q516" s="266">
        <v>0</v>
      </c>
      <c r="R516" s="266">
        <v>0</v>
      </c>
      <c r="S516" s="266">
        <v>30000</v>
      </c>
      <c r="T516" s="266">
        <v>0</v>
      </c>
      <c r="U516" s="266">
        <v>0</v>
      </c>
      <c r="V516" s="266">
        <v>1100000</v>
      </c>
      <c r="W516" s="261">
        <f t="shared" si="16"/>
        <v>2043000</v>
      </c>
      <c r="X516" s="262"/>
    </row>
    <row r="517" s="233" customFormat="1" ht="42.75" customHeight="1" spans="1:24">
      <c r="A517" s="245">
        <v>11</v>
      </c>
      <c r="B517" s="246" t="s">
        <v>320</v>
      </c>
      <c r="C517" s="266">
        <v>168000</v>
      </c>
      <c r="D517" s="266">
        <v>790000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3280000</v>
      </c>
      <c r="N517" s="266">
        <v>0</v>
      </c>
      <c r="O517" s="266">
        <v>0</v>
      </c>
      <c r="P517" s="266">
        <v>750000</v>
      </c>
      <c r="Q517" s="266">
        <v>0</v>
      </c>
      <c r="R517" s="266">
        <v>160000</v>
      </c>
      <c r="S517" s="266">
        <v>0</v>
      </c>
      <c r="T517" s="266">
        <v>0</v>
      </c>
      <c r="U517" s="266">
        <v>0</v>
      </c>
      <c r="V517" s="266">
        <v>10000</v>
      </c>
      <c r="W517" s="261">
        <f t="shared" si="16"/>
        <v>5158000</v>
      </c>
      <c r="X517" s="262"/>
    </row>
    <row r="518" s="233" customFormat="1" ht="49.5" customHeight="1" spans="1:25">
      <c r="A518" s="245">
        <v>12</v>
      </c>
      <c r="B518" s="246" t="s">
        <v>321</v>
      </c>
      <c r="C518" s="266">
        <v>14500</v>
      </c>
      <c r="D518" s="266">
        <v>130000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80000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310000</v>
      </c>
      <c r="W518" s="261">
        <f t="shared" si="16"/>
        <v>534500</v>
      </c>
      <c r="Y518" s="262"/>
    </row>
    <row r="519" s="233" customFormat="1" ht="54" customHeight="1" spans="1:23">
      <c r="A519" s="245">
        <v>13</v>
      </c>
      <c r="B519" s="246" t="s">
        <v>322</v>
      </c>
      <c r="C519" s="266">
        <v>96500</v>
      </c>
      <c r="D519" s="266">
        <v>540000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710000</v>
      </c>
      <c r="Q519" s="266">
        <v>0</v>
      </c>
      <c r="R519" s="266">
        <v>140000</v>
      </c>
      <c r="S519" s="266">
        <v>0</v>
      </c>
      <c r="T519" s="266">
        <v>0</v>
      </c>
      <c r="U519" s="266">
        <v>120000</v>
      </c>
      <c r="V519" s="266">
        <v>0</v>
      </c>
      <c r="W519" s="261">
        <f t="shared" si="16"/>
        <v>1606500</v>
      </c>
    </row>
    <row r="520" s="233" customFormat="1" ht="42.75" customHeight="1" spans="1:24">
      <c r="A520" s="245">
        <v>14</v>
      </c>
      <c r="B520" s="248" t="s">
        <v>443</v>
      </c>
      <c r="C520" s="266">
        <v>166500</v>
      </c>
      <c r="D520" s="266">
        <v>310000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500000</v>
      </c>
      <c r="Q520" s="266">
        <v>0</v>
      </c>
      <c r="R520" s="266">
        <v>20000</v>
      </c>
      <c r="S520" s="266">
        <v>0</v>
      </c>
      <c r="T520" s="266">
        <v>0</v>
      </c>
      <c r="U520" s="266">
        <v>100000</v>
      </c>
      <c r="V520" s="266">
        <v>1255000</v>
      </c>
      <c r="W520" s="261">
        <f t="shared" si="16"/>
        <v>2351500</v>
      </c>
      <c r="X520" s="262"/>
    </row>
    <row r="521" s="233" customFormat="1" ht="42.75" customHeight="1" spans="1:23">
      <c r="A521" s="245">
        <v>15</v>
      </c>
      <c r="B521" s="246" t="s">
        <v>324</v>
      </c>
      <c r="C521" s="266">
        <v>83500</v>
      </c>
      <c r="D521" s="266">
        <v>220000</v>
      </c>
      <c r="E521" s="266">
        <v>0</v>
      </c>
      <c r="F521" s="266">
        <v>0</v>
      </c>
      <c r="G521" s="266">
        <v>0</v>
      </c>
      <c r="H521" s="266">
        <v>0</v>
      </c>
      <c r="I521" s="266">
        <v>0</v>
      </c>
      <c r="J521" s="266">
        <v>0</v>
      </c>
      <c r="K521" s="266">
        <v>0</v>
      </c>
      <c r="L521" s="266">
        <v>0</v>
      </c>
      <c r="M521" s="266">
        <v>0</v>
      </c>
      <c r="N521" s="266">
        <v>0</v>
      </c>
      <c r="O521" s="266">
        <v>0</v>
      </c>
      <c r="P521" s="266">
        <v>420000</v>
      </c>
      <c r="Q521" s="266">
        <v>0</v>
      </c>
      <c r="R521" s="266">
        <v>50000</v>
      </c>
      <c r="S521" s="266">
        <v>0</v>
      </c>
      <c r="T521" s="266">
        <v>0</v>
      </c>
      <c r="U521" s="266">
        <v>0</v>
      </c>
      <c r="V521" s="266">
        <v>810000</v>
      </c>
      <c r="W521" s="261">
        <f t="shared" si="16"/>
        <v>1583500</v>
      </c>
    </row>
    <row r="522" s="233" customFormat="1" ht="42.75" customHeight="1" spans="1:23">
      <c r="A522" s="245">
        <v>16</v>
      </c>
      <c r="B522" s="246" t="s">
        <v>325</v>
      </c>
      <c r="C522" s="266">
        <v>105000</v>
      </c>
      <c r="D522" s="266">
        <v>250000</v>
      </c>
      <c r="E522" s="266">
        <v>0</v>
      </c>
      <c r="F522" s="266">
        <v>0</v>
      </c>
      <c r="G522" s="266">
        <v>0</v>
      </c>
      <c r="H522" s="266">
        <v>0</v>
      </c>
      <c r="I522" s="266">
        <v>0</v>
      </c>
      <c r="J522" s="266">
        <v>0</v>
      </c>
      <c r="K522" s="266">
        <v>0</v>
      </c>
      <c r="L522" s="266">
        <v>0</v>
      </c>
      <c r="M522" s="266">
        <v>0</v>
      </c>
      <c r="N522" s="266">
        <v>0</v>
      </c>
      <c r="O522" s="266">
        <v>0</v>
      </c>
      <c r="P522" s="266">
        <v>160000</v>
      </c>
      <c r="Q522" s="266">
        <v>0</v>
      </c>
      <c r="R522" s="266">
        <v>20000</v>
      </c>
      <c r="S522" s="266">
        <v>0</v>
      </c>
      <c r="T522" s="266">
        <v>0</v>
      </c>
      <c r="U522" s="266">
        <v>0</v>
      </c>
      <c r="V522" s="266">
        <v>620000</v>
      </c>
      <c r="W522" s="261">
        <f t="shared" si="16"/>
        <v>1155000</v>
      </c>
    </row>
    <row r="523" s="233" customFormat="1" ht="42.75" customHeight="1" spans="1:23">
      <c r="A523" s="249">
        <v>17</v>
      </c>
      <c r="B523" s="250" t="s">
        <v>326</v>
      </c>
      <c r="C523" s="267">
        <v>518500</v>
      </c>
      <c r="D523" s="267">
        <v>650000</v>
      </c>
      <c r="E523" s="267">
        <v>0</v>
      </c>
      <c r="F523" s="266">
        <v>0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420000</v>
      </c>
      <c r="M523" s="267">
        <v>1860000</v>
      </c>
      <c r="N523" s="267">
        <v>0</v>
      </c>
      <c r="O523" s="267">
        <v>0</v>
      </c>
      <c r="P523" s="267">
        <v>0</v>
      </c>
      <c r="Q523" s="267">
        <v>0</v>
      </c>
      <c r="R523" s="267">
        <v>140000</v>
      </c>
      <c r="S523" s="267">
        <v>0</v>
      </c>
      <c r="T523" s="267">
        <v>0</v>
      </c>
      <c r="U523" s="267">
        <v>50000</v>
      </c>
      <c r="V523" s="267">
        <v>0</v>
      </c>
      <c r="W523" s="261">
        <f t="shared" si="16"/>
        <v>3638500</v>
      </c>
    </row>
    <row r="524" s="233" customFormat="1" ht="42.75" customHeight="1" spans="1:23">
      <c r="A524" s="251">
        <v>18</v>
      </c>
      <c r="B524" s="252" t="s">
        <v>327</v>
      </c>
      <c r="C524" s="268">
        <v>44000</v>
      </c>
      <c r="D524" s="268">
        <v>230000</v>
      </c>
      <c r="E524" s="268">
        <v>0</v>
      </c>
      <c r="F524" s="266">
        <v>0</v>
      </c>
      <c r="G524" s="268">
        <v>0</v>
      </c>
      <c r="H524" s="268">
        <v>0</v>
      </c>
      <c r="I524" s="268">
        <v>0</v>
      </c>
      <c r="J524" s="268">
        <v>0</v>
      </c>
      <c r="K524" s="268">
        <v>0</v>
      </c>
      <c r="L524" s="268">
        <v>0</v>
      </c>
      <c r="M524" s="268">
        <v>0</v>
      </c>
      <c r="N524" s="268">
        <v>0</v>
      </c>
      <c r="O524" s="268">
        <v>0</v>
      </c>
      <c r="P524" s="268">
        <v>360000</v>
      </c>
      <c r="Q524" s="268">
        <v>0</v>
      </c>
      <c r="R524" s="268">
        <v>0</v>
      </c>
      <c r="S524" s="268">
        <v>0</v>
      </c>
      <c r="T524" s="268">
        <v>0</v>
      </c>
      <c r="U524" s="268">
        <v>0</v>
      </c>
      <c r="V524" s="268">
        <v>0</v>
      </c>
      <c r="W524" s="261">
        <f t="shared" si="16"/>
        <v>634000</v>
      </c>
    </row>
    <row r="525" s="233" customFormat="1" ht="42.75" customHeight="1" spans="1:23">
      <c r="A525" s="253"/>
      <c r="B525" s="254" t="s">
        <v>57</v>
      </c>
      <c r="C525" s="255">
        <f>C507+C508+C509+C510+C511+C512+C513+C514+C515+C516+C517+C518+C519+C520+C521+C522+C523+C524</f>
        <v>2887500</v>
      </c>
      <c r="D525" s="255">
        <f t="shared" ref="D525:W525" si="17">D507+D508+D509+D510+D511+D512+D513+D514+D515+D516+D517+D518+D519+D520+D521+D522+D523+D524</f>
        <v>8850000</v>
      </c>
      <c r="E525" s="255">
        <f t="shared" si="17"/>
        <v>0</v>
      </c>
      <c r="F525" s="255">
        <f t="shared" si="17"/>
        <v>0</v>
      </c>
      <c r="G525" s="255">
        <f t="shared" si="17"/>
        <v>0</v>
      </c>
      <c r="H525" s="255">
        <f t="shared" si="17"/>
        <v>0</v>
      </c>
      <c r="I525" s="255">
        <f t="shared" si="17"/>
        <v>0</v>
      </c>
      <c r="J525" s="255">
        <f t="shared" si="17"/>
        <v>0</v>
      </c>
      <c r="K525" s="255">
        <f t="shared" si="17"/>
        <v>0</v>
      </c>
      <c r="L525" s="255">
        <f t="shared" si="17"/>
        <v>440000</v>
      </c>
      <c r="M525" s="255">
        <f t="shared" si="17"/>
        <v>8860000</v>
      </c>
      <c r="N525" s="255">
        <f t="shared" si="17"/>
        <v>1380000</v>
      </c>
      <c r="O525" s="255">
        <f t="shared" si="17"/>
        <v>1850000</v>
      </c>
      <c r="P525" s="255">
        <f t="shared" si="17"/>
        <v>4600000</v>
      </c>
      <c r="Q525" s="255">
        <f t="shared" si="17"/>
        <v>0</v>
      </c>
      <c r="R525" s="255">
        <f t="shared" si="17"/>
        <v>1340000</v>
      </c>
      <c r="S525" s="255">
        <f t="shared" si="17"/>
        <v>180000</v>
      </c>
      <c r="T525" s="255">
        <f t="shared" si="17"/>
        <v>0</v>
      </c>
      <c r="U525" s="255">
        <f t="shared" si="17"/>
        <v>1210000</v>
      </c>
      <c r="V525" s="255">
        <f t="shared" si="17"/>
        <v>16165000</v>
      </c>
      <c r="W525" s="255">
        <f t="shared" si="17"/>
        <v>47762500</v>
      </c>
    </row>
    <row r="526" ht="17.25" spans="25:25">
      <c r="Y526" s="233"/>
    </row>
    <row r="527" s="234" customFormat="1" ht="21.75" customHeight="1" spans="4:25">
      <c r="D527" s="265" t="s">
        <v>58</v>
      </c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 t="s">
        <v>91</v>
      </c>
      <c r="V527" s="264"/>
      <c r="Y527" s="265"/>
    </row>
    <row r="528" s="234" customFormat="1" ht="21.75" customHeight="1" spans="4:25">
      <c r="D528" s="265" t="s">
        <v>68</v>
      </c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5" t="s">
        <v>61</v>
      </c>
      <c r="Y528" s="265"/>
    </row>
    <row r="529" s="234" customFormat="1" ht="21.75" customHeight="1" spans="4:25">
      <c r="D529" s="265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5"/>
      <c r="Y529" s="265"/>
    </row>
    <row r="530" s="234" customFormat="1" ht="21.75" customHeight="1" spans="4:17">
      <c r="D530" s="265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5"/>
    </row>
    <row r="531" s="234" customFormat="1" ht="21.75" customHeight="1" spans="4:17">
      <c r="D531" s="265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5"/>
    </row>
    <row r="532" s="234" customFormat="1" ht="21.75" customHeight="1" spans="4:17">
      <c r="D532" s="265" t="s">
        <v>92</v>
      </c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5" t="s">
        <v>63</v>
      </c>
    </row>
    <row r="533" s="234" customFormat="1" ht="21.75" customHeight="1" spans="2:17">
      <c r="B533" s="256"/>
      <c r="D533" s="265" t="s">
        <v>93</v>
      </c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5" t="s">
        <v>65</v>
      </c>
    </row>
    <row r="534" ht="15.75" spans="1:23">
      <c r="A534" s="20" t="s">
        <v>448</v>
      </c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</row>
    <row r="535" ht="15.75" spans="1:23">
      <c r="A535" s="20" t="s">
        <v>357</v>
      </c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</row>
    <row r="536" ht="15.75" spans="1:23">
      <c r="A536" s="20" t="str">
        <f>RK11.a!B323</f>
        <v>BULAN OKTOBER TAHUN 2022</v>
      </c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</row>
    <row r="537" ht="15.75" spans="21:23">
      <c r="U537" s="257"/>
      <c r="W537" s="257" t="s">
        <v>449</v>
      </c>
    </row>
    <row r="538" ht="18.75" spans="1:23">
      <c r="A538" s="236" t="s">
        <v>181</v>
      </c>
      <c r="B538" s="237" t="s">
        <v>339</v>
      </c>
      <c r="C538" s="238" t="s">
        <v>450</v>
      </c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58"/>
    </row>
    <row r="539" ht="382.55" spans="1:23">
      <c r="A539" s="240"/>
      <c r="B539" s="241"/>
      <c r="C539" s="242" t="s">
        <v>451</v>
      </c>
      <c r="D539" s="242" t="s">
        <v>452</v>
      </c>
      <c r="E539" s="242" t="s">
        <v>453</v>
      </c>
      <c r="F539" s="242" t="s">
        <v>454</v>
      </c>
      <c r="G539" s="242" t="s">
        <v>455</v>
      </c>
      <c r="H539" s="242" t="s">
        <v>456</v>
      </c>
      <c r="I539" s="242" t="s">
        <v>457</v>
      </c>
      <c r="J539" s="242" t="s">
        <v>458</v>
      </c>
      <c r="K539" s="242" t="s">
        <v>459</v>
      </c>
      <c r="L539" s="242" t="s">
        <v>460</v>
      </c>
      <c r="M539" s="242" t="s">
        <v>461</v>
      </c>
      <c r="N539" s="242" t="s">
        <v>462</v>
      </c>
      <c r="O539" s="242" t="s">
        <v>463</v>
      </c>
      <c r="P539" s="242" t="s">
        <v>464</v>
      </c>
      <c r="Q539" s="242" t="s">
        <v>465</v>
      </c>
      <c r="R539" s="242" t="s">
        <v>466</v>
      </c>
      <c r="S539" s="242" t="s">
        <v>467</v>
      </c>
      <c r="T539" s="242" t="s">
        <v>468</v>
      </c>
      <c r="U539" s="242" t="s">
        <v>469</v>
      </c>
      <c r="V539" s="242" t="s">
        <v>471</v>
      </c>
      <c r="W539" s="259" t="s">
        <v>438</v>
      </c>
    </row>
    <row r="540" ht="18.75" spans="1:23">
      <c r="A540" s="243">
        <v>1</v>
      </c>
      <c r="B540" s="244">
        <v>2</v>
      </c>
      <c r="C540" s="244">
        <v>3</v>
      </c>
      <c r="D540" s="244">
        <v>4</v>
      </c>
      <c r="E540" s="244">
        <v>5</v>
      </c>
      <c r="F540" s="244">
        <v>6</v>
      </c>
      <c r="G540" s="244">
        <v>7</v>
      </c>
      <c r="H540" s="244">
        <v>8</v>
      </c>
      <c r="I540" s="244">
        <v>9</v>
      </c>
      <c r="J540" s="244">
        <v>10</v>
      </c>
      <c r="K540" s="244">
        <v>11</v>
      </c>
      <c r="L540" s="244">
        <v>12</v>
      </c>
      <c r="M540" s="244">
        <v>13</v>
      </c>
      <c r="N540" s="244">
        <v>14</v>
      </c>
      <c r="O540" s="244">
        <v>15</v>
      </c>
      <c r="P540" s="244">
        <v>16</v>
      </c>
      <c r="Q540" s="244">
        <v>17</v>
      </c>
      <c r="R540" s="244">
        <v>18</v>
      </c>
      <c r="S540" s="244">
        <v>19</v>
      </c>
      <c r="T540" s="244">
        <v>20</v>
      </c>
      <c r="U540" s="244">
        <v>21</v>
      </c>
      <c r="V540" s="244">
        <v>22</v>
      </c>
      <c r="W540" s="260">
        <v>23</v>
      </c>
    </row>
    <row r="541" ht="43.5" customHeight="1" spans="1:23">
      <c r="A541" s="245">
        <v>1</v>
      </c>
      <c r="B541" s="246" t="s">
        <v>310</v>
      </c>
      <c r="C541" s="285">
        <v>674500</v>
      </c>
      <c r="D541" s="285">
        <v>1660000</v>
      </c>
      <c r="E541" s="285">
        <v>0</v>
      </c>
      <c r="F541" s="285">
        <v>0</v>
      </c>
      <c r="G541" s="285">
        <v>0</v>
      </c>
      <c r="H541" s="285">
        <v>0</v>
      </c>
      <c r="I541" s="285">
        <v>0</v>
      </c>
      <c r="J541" s="285">
        <v>0</v>
      </c>
      <c r="K541" s="285">
        <v>0</v>
      </c>
      <c r="L541" s="285">
        <v>0</v>
      </c>
      <c r="M541" s="285">
        <v>1700000</v>
      </c>
      <c r="N541" s="285">
        <v>0</v>
      </c>
      <c r="O541" s="285">
        <v>0</v>
      </c>
      <c r="P541" s="285">
        <v>0</v>
      </c>
      <c r="Q541" s="285">
        <v>0</v>
      </c>
      <c r="R541" s="285">
        <v>510000</v>
      </c>
      <c r="S541" s="285">
        <v>0</v>
      </c>
      <c r="T541" s="285">
        <v>0</v>
      </c>
      <c r="U541" s="285">
        <v>560000</v>
      </c>
      <c r="V541" s="285">
        <v>4290000</v>
      </c>
      <c r="W541" s="261">
        <f>SUM(C541:V541)</f>
        <v>9394500</v>
      </c>
    </row>
    <row r="542" ht="43.5" customHeight="1" spans="1:23">
      <c r="A542" s="245">
        <v>2</v>
      </c>
      <c r="B542" s="246" t="s">
        <v>311</v>
      </c>
      <c r="C542" s="285">
        <v>113000</v>
      </c>
      <c r="D542" s="285">
        <v>1350000</v>
      </c>
      <c r="E542" s="285">
        <v>0</v>
      </c>
      <c r="F542" s="285">
        <v>0</v>
      </c>
      <c r="G542" s="285">
        <v>0</v>
      </c>
      <c r="H542" s="285">
        <v>0</v>
      </c>
      <c r="I542" s="285">
        <v>0</v>
      </c>
      <c r="J542" s="285">
        <v>0</v>
      </c>
      <c r="K542" s="285">
        <v>0</v>
      </c>
      <c r="L542" s="285">
        <v>0</v>
      </c>
      <c r="M542" s="285">
        <v>0</v>
      </c>
      <c r="N542" s="285">
        <v>0</v>
      </c>
      <c r="O542" s="285">
        <v>0</v>
      </c>
      <c r="P542" s="285">
        <v>1420000</v>
      </c>
      <c r="Q542" s="285">
        <v>0</v>
      </c>
      <c r="R542" s="285">
        <v>320000</v>
      </c>
      <c r="S542" s="285">
        <v>0</v>
      </c>
      <c r="T542" s="285">
        <v>0</v>
      </c>
      <c r="U542" s="285">
        <v>1090000</v>
      </c>
      <c r="V542" s="285">
        <v>2960000</v>
      </c>
      <c r="W542" s="261">
        <f t="shared" ref="W542:W552" si="18">SUM(C542:V542)</f>
        <v>7253000</v>
      </c>
    </row>
    <row r="543" ht="43.5" customHeight="1" spans="1:23">
      <c r="A543" s="245">
        <v>3</v>
      </c>
      <c r="B543" s="246" t="s">
        <v>312</v>
      </c>
      <c r="C543" s="285">
        <v>74500</v>
      </c>
      <c r="D543" s="285">
        <v>290000</v>
      </c>
      <c r="E543" s="285">
        <v>0</v>
      </c>
      <c r="F543" s="285">
        <v>0</v>
      </c>
      <c r="G543" s="285">
        <v>0</v>
      </c>
      <c r="H543" s="285">
        <v>0</v>
      </c>
      <c r="I543" s="285">
        <v>0</v>
      </c>
      <c r="J543" s="285">
        <v>0</v>
      </c>
      <c r="K543" s="285">
        <v>0</v>
      </c>
      <c r="L543" s="285">
        <v>0</v>
      </c>
      <c r="M543" s="285">
        <v>220000</v>
      </c>
      <c r="N543" s="285">
        <v>750000</v>
      </c>
      <c r="O543" s="285">
        <v>0</v>
      </c>
      <c r="P543" s="285">
        <v>0</v>
      </c>
      <c r="Q543" s="285">
        <v>0</v>
      </c>
      <c r="R543" s="285">
        <v>30000</v>
      </c>
      <c r="S543" s="285">
        <v>0</v>
      </c>
      <c r="T543" s="285">
        <v>0</v>
      </c>
      <c r="U543" s="285">
        <v>0</v>
      </c>
      <c r="V543" s="285">
        <v>60000</v>
      </c>
      <c r="W543" s="261">
        <f t="shared" si="18"/>
        <v>1424500</v>
      </c>
    </row>
    <row r="544" ht="43.5" customHeight="1" spans="1:23">
      <c r="A544" s="245">
        <v>4</v>
      </c>
      <c r="B544" s="246" t="s">
        <v>313</v>
      </c>
      <c r="C544" s="285">
        <v>63500</v>
      </c>
      <c r="D544" s="285">
        <v>560000</v>
      </c>
      <c r="E544" s="285">
        <v>0</v>
      </c>
      <c r="F544" s="285">
        <v>0</v>
      </c>
      <c r="G544" s="285">
        <v>0</v>
      </c>
      <c r="H544" s="285">
        <v>0</v>
      </c>
      <c r="I544" s="285">
        <v>0</v>
      </c>
      <c r="J544" s="285">
        <v>0</v>
      </c>
      <c r="K544" s="285">
        <v>0</v>
      </c>
      <c r="L544" s="285">
        <v>0</v>
      </c>
      <c r="M544" s="285">
        <v>780000</v>
      </c>
      <c r="N544" s="285">
        <v>0</v>
      </c>
      <c r="O544" s="285">
        <v>0</v>
      </c>
      <c r="P544" s="285">
        <v>0</v>
      </c>
      <c r="Q544" s="285">
        <v>0</v>
      </c>
      <c r="R544" s="285">
        <v>0</v>
      </c>
      <c r="S544" s="285">
        <v>30000</v>
      </c>
      <c r="T544" s="285">
        <v>0</v>
      </c>
      <c r="U544" s="285">
        <v>20000</v>
      </c>
      <c r="V544" s="285">
        <v>1350000</v>
      </c>
      <c r="W544" s="261">
        <f t="shared" si="18"/>
        <v>2803500</v>
      </c>
    </row>
    <row r="545" ht="43.5" customHeight="1" spans="1:23">
      <c r="A545" s="245">
        <v>5</v>
      </c>
      <c r="B545" s="246" t="s">
        <v>314</v>
      </c>
      <c r="C545" s="285">
        <v>103000</v>
      </c>
      <c r="D545" s="285">
        <v>290000</v>
      </c>
      <c r="E545" s="285">
        <v>0</v>
      </c>
      <c r="F545" s="285">
        <v>0</v>
      </c>
      <c r="G545" s="285">
        <v>0</v>
      </c>
      <c r="H545" s="285">
        <v>0</v>
      </c>
      <c r="I545" s="285">
        <v>0</v>
      </c>
      <c r="J545" s="285">
        <v>0</v>
      </c>
      <c r="K545" s="285">
        <v>0</v>
      </c>
      <c r="L545" s="285">
        <v>0</v>
      </c>
      <c r="M545" s="285">
        <v>0</v>
      </c>
      <c r="N545" s="285">
        <v>480000</v>
      </c>
      <c r="O545" s="285">
        <v>710000</v>
      </c>
      <c r="P545" s="285">
        <v>0</v>
      </c>
      <c r="Q545" s="285">
        <v>0</v>
      </c>
      <c r="R545" s="285">
        <v>10000</v>
      </c>
      <c r="S545" s="285">
        <v>0</v>
      </c>
      <c r="T545" s="285">
        <v>0</v>
      </c>
      <c r="U545" s="285">
        <v>70000</v>
      </c>
      <c r="V545" s="285">
        <v>0</v>
      </c>
      <c r="W545" s="261">
        <f t="shared" si="18"/>
        <v>1663000</v>
      </c>
    </row>
    <row r="546" ht="43.5" customHeight="1" spans="1:23">
      <c r="A546" s="245">
        <v>6</v>
      </c>
      <c r="B546" s="246" t="s">
        <v>315</v>
      </c>
      <c r="C546" s="285">
        <v>156000</v>
      </c>
      <c r="D546" s="285">
        <v>340000</v>
      </c>
      <c r="E546" s="285">
        <v>0</v>
      </c>
      <c r="F546" s="285">
        <v>0</v>
      </c>
      <c r="G546" s="285">
        <v>0</v>
      </c>
      <c r="H546" s="285">
        <v>0</v>
      </c>
      <c r="I546" s="285">
        <v>0</v>
      </c>
      <c r="J546" s="285">
        <v>0</v>
      </c>
      <c r="K546" s="285">
        <v>0</v>
      </c>
      <c r="L546" s="285">
        <v>0</v>
      </c>
      <c r="M546" s="285">
        <v>0</v>
      </c>
      <c r="N546" s="285">
        <v>440000</v>
      </c>
      <c r="O546" s="285">
        <v>0</v>
      </c>
      <c r="P546" s="285">
        <v>0</v>
      </c>
      <c r="Q546" s="285">
        <v>0</v>
      </c>
      <c r="R546" s="285">
        <v>30000</v>
      </c>
      <c r="S546" s="285">
        <v>0</v>
      </c>
      <c r="T546" s="285">
        <v>0</v>
      </c>
      <c r="U546" s="285">
        <v>0</v>
      </c>
      <c r="V546" s="285">
        <v>770000</v>
      </c>
      <c r="W546" s="261">
        <f t="shared" si="18"/>
        <v>1736000</v>
      </c>
    </row>
    <row r="547" ht="43.5" customHeight="1" spans="1:23">
      <c r="A547" s="245">
        <v>7</v>
      </c>
      <c r="B547" s="246" t="s">
        <v>316</v>
      </c>
      <c r="C547" s="285">
        <v>109500</v>
      </c>
      <c r="D547" s="285">
        <v>370000</v>
      </c>
      <c r="E547" s="285">
        <v>0</v>
      </c>
      <c r="F547" s="285">
        <v>0</v>
      </c>
      <c r="G547" s="285">
        <v>0</v>
      </c>
      <c r="H547" s="285">
        <v>0</v>
      </c>
      <c r="I547" s="285">
        <v>0</v>
      </c>
      <c r="J547" s="285">
        <v>0</v>
      </c>
      <c r="K547" s="285">
        <v>0</v>
      </c>
      <c r="L547" s="285">
        <v>0</v>
      </c>
      <c r="M547" s="285">
        <v>310000</v>
      </c>
      <c r="N547" s="285">
        <v>0</v>
      </c>
      <c r="O547" s="285">
        <v>0</v>
      </c>
      <c r="P547" s="285">
        <v>0</v>
      </c>
      <c r="Q547" s="285">
        <v>0</v>
      </c>
      <c r="R547" s="285">
        <v>10000</v>
      </c>
      <c r="S547" s="285">
        <v>0</v>
      </c>
      <c r="T547" s="285">
        <v>0</v>
      </c>
      <c r="U547" s="285">
        <v>10000</v>
      </c>
      <c r="V547" s="285">
        <v>700000</v>
      </c>
      <c r="W547" s="261">
        <f t="shared" si="18"/>
        <v>1509500</v>
      </c>
    </row>
    <row r="548" ht="43.5" customHeight="1" spans="1:23">
      <c r="A548" s="245">
        <v>8</v>
      </c>
      <c r="B548" s="246" t="s">
        <v>317</v>
      </c>
      <c r="C548" s="285">
        <v>215500</v>
      </c>
      <c r="D548" s="285">
        <v>510000</v>
      </c>
      <c r="E548" s="285">
        <v>0</v>
      </c>
      <c r="F548" s="285">
        <v>0</v>
      </c>
      <c r="G548" s="285">
        <v>0</v>
      </c>
      <c r="H548" s="285">
        <v>0</v>
      </c>
      <c r="I548" s="285">
        <v>0</v>
      </c>
      <c r="J548" s="285">
        <v>644000</v>
      </c>
      <c r="K548" s="285">
        <v>0</v>
      </c>
      <c r="L548" s="285">
        <v>0</v>
      </c>
      <c r="M548" s="285">
        <v>750000</v>
      </c>
      <c r="N548" s="285">
        <v>0</v>
      </c>
      <c r="O548" s="285">
        <v>1280000</v>
      </c>
      <c r="P548" s="285">
        <v>0</v>
      </c>
      <c r="Q548" s="285">
        <v>0</v>
      </c>
      <c r="R548" s="285">
        <v>40000</v>
      </c>
      <c r="S548" s="285">
        <v>0</v>
      </c>
      <c r="T548" s="285">
        <v>0</v>
      </c>
      <c r="U548" s="285">
        <v>0</v>
      </c>
      <c r="V548" s="285">
        <v>0</v>
      </c>
      <c r="W548" s="261">
        <f t="shared" si="18"/>
        <v>3439500</v>
      </c>
    </row>
    <row r="549" ht="43.5" customHeight="1" spans="1:23">
      <c r="A549" s="245">
        <v>9</v>
      </c>
      <c r="B549" s="246" t="s">
        <v>318</v>
      </c>
      <c r="C549" s="285">
        <v>63500</v>
      </c>
      <c r="D549" s="285">
        <v>450000</v>
      </c>
      <c r="E549" s="285">
        <v>0</v>
      </c>
      <c r="F549" s="285">
        <v>0</v>
      </c>
      <c r="G549" s="285">
        <v>0</v>
      </c>
      <c r="H549" s="285">
        <v>0</v>
      </c>
      <c r="I549" s="285">
        <v>0</v>
      </c>
      <c r="J549" s="285">
        <v>0</v>
      </c>
      <c r="K549" s="285">
        <v>0</v>
      </c>
      <c r="L549" s="285">
        <v>0</v>
      </c>
      <c r="M549" s="285">
        <v>770000</v>
      </c>
      <c r="N549" s="285">
        <v>0</v>
      </c>
      <c r="O549" s="285">
        <v>0</v>
      </c>
      <c r="P549" s="285">
        <v>0</v>
      </c>
      <c r="Q549" s="285">
        <v>0</v>
      </c>
      <c r="R549" s="285">
        <v>0</v>
      </c>
      <c r="S549" s="285">
        <v>110000</v>
      </c>
      <c r="T549" s="285">
        <v>0</v>
      </c>
      <c r="U549" s="285">
        <v>0</v>
      </c>
      <c r="V549" s="285">
        <v>1810000</v>
      </c>
      <c r="W549" s="261">
        <f t="shared" si="18"/>
        <v>3203500</v>
      </c>
    </row>
    <row r="550" ht="43.5" customHeight="1" spans="1:23">
      <c r="A550" s="245">
        <v>10</v>
      </c>
      <c r="B550" s="246" t="s">
        <v>319</v>
      </c>
      <c r="C550" s="285">
        <v>117000</v>
      </c>
      <c r="D550" s="285">
        <v>290000</v>
      </c>
      <c r="E550" s="285">
        <v>0</v>
      </c>
      <c r="F550" s="285">
        <v>0</v>
      </c>
      <c r="G550" s="285">
        <v>0</v>
      </c>
      <c r="H550" s="285">
        <v>0</v>
      </c>
      <c r="I550" s="285">
        <v>0</v>
      </c>
      <c r="J550" s="285">
        <v>0</v>
      </c>
      <c r="K550" s="285">
        <v>0</v>
      </c>
      <c r="L550" s="285">
        <v>0</v>
      </c>
      <c r="M550" s="285">
        <v>0</v>
      </c>
      <c r="N550" s="285">
        <v>0</v>
      </c>
      <c r="O550" s="285">
        <v>0</v>
      </c>
      <c r="P550" s="285">
        <v>470000</v>
      </c>
      <c r="Q550" s="285">
        <v>0</v>
      </c>
      <c r="R550" s="285">
        <v>0</v>
      </c>
      <c r="S550" s="285">
        <v>20000</v>
      </c>
      <c r="T550" s="285">
        <v>0</v>
      </c>
      <c r="U550" s="285">
        <v>0</v>
      </c>
      <c r="V550" s="285">
        <v>1130000</v>
      </c>
      <c r="W550" s="261">
        <f t="shared" si="18"/>
        <v>2027000</v>
      </c>
    </row>
    <row r="551" ht="43.5" customHeight="1" spans="1:23">
      <c r="A551" s="245">
        <v>11</v>
      </c>
      <c r="B551" s="246" t="s">
        <v>320</v>
      </c>
      <c r="C551" s="285">
        <v>279500</v>
      </c>
      <c r="D551" s="285">
        <v>840000</v>
      </c>
      <c r="E551" s="285">
        <v>0</v>
      </c>
      <c r="F551" s="285">
        <v>0</v>
      </c>
      <c r="G551" s="285">
        <v>0</v>
      </c>
      <c r="H551" s="285">
        <v>0</v>
      </c>
      <c r="I551" s="285">
        <v>0</v>
      </c>
      <c r="J551" s="285">
        <v>0</v>
      </c>
      <c r="K551" s="285">
        <v>0</v>
      </c>
      <c r="L551" s="285">
        <v>0</v>
      </c>
      <c r="M551" s="285">
        <v>1970000</v>
      </c>
      <c r="N551" s="285">
        <v>0</v>
      </c>
      <c r="O551" s="285">
        <v>0</v>
      </c>
      <c r="P551" s="285">
        <v>690000</v>
      </c>
      <c r="Q551" s="285">
        <v>0</v>
      </c>
      <c r="R551" s="285">
        <v>30000</v>
      </c>
      <c r="S551" s="285">
        <v>0</v>
      </c>
      <c r="T551" s="285">
        <v>0</v>
      </c>
      <c r="U551" s="285">
        <v>0</v>
      </c>
      <c r="V551" s="285">
        <v>0</v>
      </c>
      <c r="W551" s="261">
        <f t="shared" si="18"/>
        <v>3809500</v>
      </c>
    </row>
    <row r="552" ht="43.5" customHeight="1" spans="1:23">
      <c r="A552" s="245">
        <v>12</v>
      </c>
      <c r="B552" s="246" t="s">
        <v>321</v>
      </c>
      <c r="C552" s="285">
        <v>24000</v>
      </c>
      <c r="D552" s="285">
        <v>120000</v>
      </c>
      <c r="E552" s="285">
        <v>0</v>
      </c>
      <c r="F552" s="285">
        <v>0</v>
      </c>
      <c r="G552" s="285">
        <v>0</v>
      </c>
      <c r="H552" s="285">
        <v>0</v>
      </c>
      <c r="I552" s="285">
        <v>0</v>
      </c>
      <c r="J552" s="285">
        <v>0</v>
      </c>
      <c r="K552" s="285">
        <v>0</v>
      </c>
      <c r="L552" s="285">
        <v>0</v>
      </c>
      <c r="M552" s="285">
        <v>0</v>
      </c>
      <c r="N552" s="285">
        <v>250000</v>
      </c>
      <c r="O552" s="285">
        <v>0</v>
      </c>
      <c r="P552" s="285">
        <v>0</v>
      </c>
      <c r="Q552" s="285">
        <v>0</v>
      </c>
      <c r="R552" s="285">
        <v>0</v>
      </c>
      <c r="S552" s="285">
        <v>0</v>
      </c>
      <c r="T552" s="285">
        <v>0</v>
      </c>
      <c r="U552" s="285">
        <v>0</v>
      </c>
      <c r="V552" s="285">
        <v>320000</v>
      </c>
      <c r="W552" s="261">
        <f t="shared" si="18"/>
        <v>714000</v>
      </c>
    </row>
    <row r="553" ht="43.5" customHeight="1" spans="1:23">
      <c r="A553" s="245">
        <v>13</v>
      </c>
      <c r="B553" s="246" t="s">
        <v>322</v>
      </c>
      <c r="C553" s="285">
        <v>94500</v>
      </c>
      <c r="D553" s="285">
        <v>540000</v>
      </c>
      <c r="E553" s="285">
        <v>0</v>
      </c>
      <c r="F553" s="285">
        <v>0</v>
      </c>
      <c r="G553" s="285">
        <v>0</v>
      </c>
      <c r="H553" s="285">
        <v>0</v>
      </c>
      <c r="I553" s="285">
        <v>0</v>
      </c>
      <c r="J553" s="285">
        <v>0</v>
      </c>
      <c r="K553" s="285">
        <v>0</v>
      </c>
      <c r="L553" s="285">
        <v>0</v>
      </c>
      <c r="M553" s="285">
        <v>0</v>
      </c>
      <c r="N553" s="285">
        <v>0</v>
      </c>
      <c r="O553" s="285">
        <v>0</v>
      </c>
      <c r="P553" s="285">
        <v>810000</v>
      </c>
      <c r="Q553" s="285">
        <v>0</v>
      </c>
      <c r="R553" s="285">
        <v>50000</v>
      </c>
      <c r="S553" s="285">
        <v>0</v>
      </c>
      <c r="T553" s="285">
        <v>0</v>
      </c>
      <c r="U553" s="285">
        <v>0</v>
      </c>
      <c r="V553" s="285">
        <v>0</v>
      </c>
      <c r="W553" s="261">
        <f t="shared" ref="W553:W558" si="19">SUM(C553:V553)</f>
        <v>1494500</v>
      </c>
    </row>
    <row r="554" ht="43.5" customHeight="1" spans="1:23">
      <c r="A554" s="245">
        <v>14</v>
      </c>
      <c r="B554" s="248" t="s">
        <v>443</v>
      </c>
      <c r="C554" s="285">
        <v>125500</v>
      </c>
      <c r="D554" s="285">
        <v>510000</v>
      </c>
      <c r="E554" s="285">
        <v>0</v>
      </c>
      <c r="F554" s="285">
        <v>0</v>
      </c>
      <c r="G554" s="285">
        <v>0</v>
      </c>
      <c r="H554" s="285">
        <v>0</v>
      </c>
      <c r="I554" s="285">
        <v>0</v>
      </c>
      <c r="J554" s="285">
        <v>0</v>
      </c>
      <c r="K554" s="285">
        <v>0</v>
      </c>
      <c r="L554" s="285">
        <v>0</v>
      </c>
      <c r="M554" s="285">
        <v>0</v>
      </c>
      <c r="N554" s="285">
        <v>0</v>
      </c>
      <c r="O554" s="285">
        <v>0</v>
      </c>
      <c r="P554" s="285">
        <v>600000</v>
      </c>
      <c r="Q554" s="285">
        <v>0</v>
      </c>
      <c r="R554" s="285">
        <v>80000</v>
      </c>
      <c r="S554" s="285">
        <v>0</v>
      </c>
      <c r="T554" s="285">
        <v>0</v>
      </c>
      <c r="U554" s="285">
        <v>0</v>
      </c>
      <c r="V554" s="285">
        <v>1265000</v>
      </c>
      <c r="W554" s="261">
        <f t="shared" si="19"/>
        <v>2580500</v>
      </c>
    </row>
    <row r="555" ht="43.5" customHeight="1" spans="1:23">
      <c r="A555" s="245">
        <v>15</v>
      </c>
      <c r="B555" s="246" t="s">
        <v>324</v>
      </c>
      <c r="C555" s="285">
        <v>28000</v>
      </c>
      <c r="D555" s="285">
        <v>370000</v>
      </c>
      <c r="E555" s="285">
        <v>0</v>
      </c>
      <c r="F555" s="285">
        <v>0</v>
      </c>
      <c r="G555" s="285">
        <v>0</v>
      </c>
      <c r="H555" s="285">
        <v>0</v>
      </c>
      <c r="I555" s="285">
        <v>0</v>
      </c>
      <c r="J555" s="285">
        <v>0</v>
      </c>
      <c r="K555" s="285">
        <v>0</v>
      </c>
      <c r="L555" s="285">
        <v>0</v>
      </c>
      <c r="M555" s="285">
        <v>0</v>
      </c>
      <c r="N555" s="285">
        <v>570000</v>
      </c>
      <c r="O555" s="285">
        <v>0</v>
      </c>
      <c r="P555" s="285">
        <v>0</v>
      </c>
      <c r="Q555" s="285">
        <v>0</v>
      </c>
      <c r="R555" s="285">
        <v>50000</v>
      </c>
      <c r="S555" s="285">
        <v>0</v>
      </c>
      <c r="T555" s="285">
        <v>380000</v>
      </c>
      <c r="U555" s="285">
        <v>0</v>
      </c>
      <c r="V555" s="285">
        <v>940000</v>
      </c>
      <c r="W555" s="261">
        <f t="shared" si="19"/>
        <v>2338000</v>
      </c>
    </row>
    <row r="556" ht="43.5" customHeight="1" spans="1:23">
      <c r="A556" s="245">
        <v>16</v>
      </c>
      <c r="B556" s="246" t="s">
        <v>325</v>
      </c>
      <c r="C556" s="285">
        <v>91000</v>
      </c>
      <c r="D556" s="285">
        <v>250000</v>
      </c>
      <c r="E556" s="285">
        <v>0</v>
      </c>
      <c r="F556" s="285">
        <v>0</v>
      </c>
      <c r="G556" s="285">
        <v>0</v>
      </c>
      <c r="H556" s="285">
        <v>0</v>
      </c>
      <c r="I556" s="285">
        <v>0</v>
      </c>
      <c r="J556" s="285">
        <v>0</v>
      </c>
      <c r="K556" s="285">
        <v>0</v>
      </c>
      <c r="L556" s="285">
        <v>0</v>
      </c>
      <c r="M556" s="285">
        <v>0</v>
      </c>
      <c r="N556" s="285">
        <v>0</v>
      </c>
      <c r="O556" s="285">
        <v>0</v>
      </c>
      <c r="P556" s="285">
        <v>140000</v>
      </c>
      <c r="Q556" s="285">
        <v>0</v>
      </c>
      <c r="R556" s="285">
        <v>40000</v>
      </c>
      <c r="S556" s="285">
        <v>0</v>
      </c>
      <c r="T556" s="285">
        <v>0</v>
      </c>
      <c r="U556" s="285">
        <v>0</v>
      </c>
      <c r="V556" s="285">
        <v>500000</v>
      </c>
      <c r="W556" s="261">
        <f t="shared" si="19"/>
        <v>1021000</v>
      </c>
    </row>
    <row r="557" ht="43.5" customHeight="1" spans="1:23">
      <c r="A557" s="245">
        <v>17</v>
      </c>
      <c r="B557" s="250" t="s">
        <v>326</v>
      </c>
      <c r="C557" s="285">
        <v>266000</v>
      </c>
      <c r="D557" s="285">
        <v>850000</v>
      </c>
      <c r="E557" s="285">
        <v>0</v>
      </c>
      <c r="F557" s="285">
        <v>0</v>
      </c>
      <c r="G557" s="285">
        <v>0</v>
      </c>
      <c r="H557" s="285">
        <v>0</v>
      </c>
      <c r="I557" s="285">
        <v>0</v>
      </c>
      <c r="J557" s="285">
        <v>0</v>
      </c>
      <c r="K557" s="285">
        <v>0</v>
      </c>
      <c r="L557" s="285">
        <v>0</v>
      </c>
      <c r="M557" s="285">
        <v>580000</v>
      </c>
      <c r="N557" s="285">
        <v>1920000</v>
      </c>
      <c r="O557" s="285">
        <v>0</v>
      </c>
      <c r="P557" s="285">
        <v>0</v>
      </c>
      <c r="Q557" s="285">
        <v>0</v>
      </c>
      <c r="R557" s="285">
        <v>120000</v>
      </c>
      <c r="S557" s="285">
        <v>0</v>
      </c>
      <c r="T557" s="285">
        <v>0</v>
      </c>
      <c r="U557" s="285">
        <v>50000</v>
      </c>
      <c r="V557" s="285">
        <v>0</v>
      </c>
      <c r="W557" s="263">
        <f t="shared" si="19"/>
        <v>3786000</v>
      </c>
    </row>
    <row r="558" ht="43.5" customHeight="1" spans="1:23">
      <c r="A558" s="271">
        <v>18</v>
      </c>
      <c r="B558" s="286" t="s">
        <v>327</v>
      </c>
      <c r="C558" s="285">
        <v>162500</v>
      </c>
      <c r="D558" s="285">
        <v>330000</v>
      </c>
      <c r="E558" s="285">
        <v>0</v>
      </c>
      <c r="F558" s="285">
        <v>0</v>
      </c>
      <c r="G558" s="285">
        <v>0</v>
      </c>
      <c r="H558" s="285">
        <v>0</v>
      </c>
      <c r="I558" s="285">
        <v>0</v>
      </c>
      <c r="J558" s="285">
        <v>0</v>
      </c>
      <c r="K558" s="285">
        <v>0</v>
      </c>
      <c r="L558" s="285">
        <v>0</v>
      </c>
      <c r="M558" s="285">
        <v>0</v>
      </c>
      <c r="N558" s="285">
        <v>0</v>
      </c>
      <c r="O558" s="285">
        <v>0</v>
      </c>
      <c r="P558" s="285">
        <v>260000</v>
      </c>
      <c r="Q558" s="285">
        <v>0</v>
      </c>
      <c r="R558" s="285">
        <v>0</v>
      </c>
      <c r="S558" s="285">
        <v>0</v>
      </c>
      <c r="T558" s="285">
        <v>0</v>
      </c>
      <c r="U558" s="285">
        <v>10000</v>
      </c>
      <c r="V558" s="285">
        <v>720000</v>
      </c>
      <c r="W558" s="263">
        <f t="shared" si="19"/>
        <v>1482500</v>
      </c>
    </row>
    <row r="559" ht="19.5" spans="1:23">
      <c r="A559" s="253"/>
      <c r="B559" s="254" t="s">
        <v>57</v>
      </c>
      <c r="C559" s="255">
        <f>C541+C542+C543+C544+C545+C546+C547+C548+C549+C550+C551+C552+C553+C554+C555+C556+C557+C558</f>
        <v>2761000</v>
      </c>
      <c r="D559" s="255">
        <f t="shared" ref="D559:W559" si="20">D541+D542+D543+D544+D545+D546+D547+D548+D549+D550+D551+D552+D553+D554+D555+D556+D557+D558</f>
        <v>9920000</v>
      </c>
      <c r="E559" s="255">
        <f t="shared" si="20"/>
        <v>0</v>
      </c>
      <c r="F559" s="255">
        <f t="shared" si="20"/>
        <v>0</v>
      </c>
      <c r="G559" s="255">
        <f t="shared" si="20"/>
        <v>0</v>
      </c>
      <c r="H559" s="255">
        <f t="shared" si="20"/>
        <v>0</v>
      </c>
      <c r="I559" s="255">
        <f t="shared" si="20"/>
        <v>0</v>
      </c>
      <c r="J559" s="255">
        <f t="shared" si="20"/>
        <v>644000</v>
      </c>
      <c r="K559" s="255">
        <f t="shared" si="20"/>
        <v>0</v>
      </c>
      <c r="L559" s="255">
        <f t="shared" si="20"/>
        <v>0</v>
      </c>
      <c r="M559" s="255">
        <f t="shared" si="20"/>
        <v>7080000</v>
      </c>
      <c r="N559" s="255">
        <f t="shared" si="20"/>
        <v>4410000</v>
      </c>
      <c r="O559" s="255">
        <f t="shared" si="20"/>
        <v>1990000</v>
      </c>
      <c r="P559" s="255">
        <f t="shared" si="20"/>
        <v>4390000</v>
      </c>
      <c r="Q559" s="255">
        <f t="shared" si="20"/>
        <v>0</v>
      </c>
      <c r="R559" s="255">
        <f t="shared" si="20"/>
        <v>1320000</v>
      </c>
      <c r="S559" s="255">
        <f t="shared" si="20"/>
        <v>160000</v>
      </c>
      <c r="T559" s="255">
        <f t="shared" si="20"/>
        <v>380000</v>
      </c>
      <c r="U559" s="255">
        <f t="shared" si="20"/>
        <v>1810000</v>
      </c>
      <c r="V559" s="255">
        <f t="shared" si="20"/>
        <v>16815000</v>
      </c>
      <c r="W559" s="255">
        <f t="shared" si="20"/>
        <v>51680000</v>
      </c>
    </row>
    <row r="560" ht="15.75"/>
    <row r="561" ht="18" spans="1:23">
      <c r="A561" s="234"/>
      <c r="B561" s="234"/>
      <c r="C561" s="234"/>
      <c r="D561" s="265" t="s">
        <v>58</v>
      </c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 t="s">
        <v>95</v>
      </c>
      <c r="R561" s="234"/>
      <c r="S561" s="234"/>
      <c r="T561" s="234"/>
      <c r="U561" s="234"/>
      <c r="V561" s="264"/>
      <c r="W561" s="234"/>
    </row>
    <row r="562" ht="18" spans="1:23">
      <c r="A562" s="234"/>
      <c r="B562" s="234"/>
      <c r="C562" s="234"/>
      <c r="D562" s="265" t="s">
        <v>96</v>
      </c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5" t="s">
        <v>137</v>
      </c>
      <c r="R562" s="234"/>
      <c r="S562" s="234"/>
      <c r="T562" s="234"/>
      <c r="U562" s="234"/>
      <c r="V562" s="234"/>
      <c r="W562" s="234"/>
    </row>
    <row r="563" ht="18" spans="1:23">
      <c r="A563" s="234"/>
      <c r="B563" s="234"/>
      <c r="C563" s="234"/>
      <c r="D563" s="265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5"/>
      <c r="R563" s="234"/>
      <c r="S563" s="234"/>
      <c r="T563" s="234"/>
      <c r="U563" s="234"/>
      <c r="V563" s="234"/>
      <c r="W563" s="234"/>
    </row>
    <row r="564" ht="18" spans="1:23">
      <c r="A564" s="234"/>
      <c r="B564" s="234"/>
      <c r="C564" s="234"/>
      <c r="D564" s="265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5"/>
      <c r="R564" s="234"/>
      <c r="S564" s="234"/>
      <c r="T564" s="234"/>
      <c r="U564" s="234"/>
      <c r="V564" s="234"/>
      <c r="W564" s="234"/>
    </row>
    <row r="565" ht="18" spans="1:23">
      <c r="A565" s="234"/>
      <c r="B565" s="234"/>
      <c r="C565" s="234"/>
      <c r="D565" s="265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5"/>
      <c r="R565" s="234"/>
      <c r="S565" s="234"/>
      <c r="T565" s="234"/>
      <c r="U565" s="234"/>
      <c r="V565" s="234"/>
      <c r="W565" s="234"/>
    </row>
    <row r="566" ht="18" spans="1:23">
      <c r="A566" s="234"/>
      <c r="B566" s="234"/>
      <c r="C566" s="234"/>
      <c r="D566" s="265" t="s">
        <v>226</v>
      </c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5" t="s">
        <v>98</v>
      </c>
      <c r="R566" s="234"/>
      <c r="S566" s="234"/>
      <c r="T566" s="234"/>
      <c r="U566" s="234"/>
      <c r="V566" s="234"/>
      <c r="W566" s="234"/>
    </row>
    <row r="567" ht="18" spans="1:23">
      <c r="A567" s="234"/>
      <c r="B567" s="256"/>
      <c r="C567" s="234"/>
      <c r="D567" s="265" t="s">
        <v>207</v>
      </c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5" t="s">
        <v>99</v>
      </c>
      <c r="R567" s="234"/>
      <c r="S567" s="234"/>
      <c r="T567" s="234"/>
      <c r="U567" s="234"/>
      <c r="V567" s="234"/>
      <c r="W567" s="234"/>
    </row>
    <row r="569" ht="15.75" spans="1:23">
      <c r="A569" s="20" t="s">
        <v>472</v>
      </c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</row>
    <row r="570" ht="15.75" spans="1:23">
      <c r="A570" s="20" t="s">
        <v>357</v>
      </c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</row>
    <row r="571" ht="15.75" spans="1:23">
      <c r="A571" s="20" t="s">
        <v>473</v>
      </c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</row>
    <row r="572" ht="15.75" spans="21:23">
      <c r="U572" s="257"/>
      <c r="W572" s="257" t="s">
        <v>449</v>
      </c>
    </row>
    <row r="573" ht="18.75" spans="1:23">
      <c r="A573" s="236" t="s">
        <v>181</v>
      </c>
      <c r="B573" s="237" t="s">
        <v>339</v>
      </c>
      <c r="C573" s="238" t="s">
        <v>450</v>
      </c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58"/>
    </row>
    <row r="574" ht="382.55" spans="1:23">
      <c r="A574" s="240"/>
      <c r="B574" s="241"/>
      <c r="C574" s="242" t="s">
        <v>451</v>
      </c>
      <c r="D574" s="242" t="s">
        <v>452</v>
      </c>
      <c r="E574" s="242" t="s">
        <v>453</v>
      </c>
      <c r="F574" s="242" t="s">
        <v>454</v>
      </c>
      <c r="G574" s="242" t="s">
        <v>455</v>
      </c>
      <c r="H574" s="242" t="s">
        <v>456</v>
      </c>
      <c r="I574" s="242" t="s">
        <v>457</v>
      </c>
      <c r="J574" s="242" t="s">
        <v>458</v>
      </c>
      <c r="K574" s="242" t="s">
        <v>459</v>
      </c>
      <c r="L574" s="242" t="s">
        <v>460</v>
      </c>
      <c r="M574" s="242" t="s">
        <v>461</v>
      </c>
      <c r="N574" s="242" t="s">
        <v>462</v>
      </c>
      <c r="O574" s="242" t="s">
        <v>463</v>
      </c>
      <c r="P574" s="242" t="s">
        <v>464</v>
      </c>
      <c r="Q574" s="242" t="s">
        <v>465</v>
      </c>
      <c r="R574" s="242" t="s">
        <v>466</v>
      </c>
      <c r="S574" s="242" t="s">
        <v>467</v>
      </c>
      <c r="T574" s="242" t="s">
        <v>468</v>
      </c>
      <c r="U574" s="242" t="s">
        <v>469</v>
      </c>
      <c r="V574" s="242" t="s">
        <v>474</v>
      </c>
      <c r="W574" s="259" t="s">
        <v>438</v>
      </c>
    </row>
    <row r="575" ht="18.75" spans="1:23">
      <c r="A575" s="243">
        <v>1</v>
      </c>
      <c r="B575" s="244">
        <v>2</v>
      </c>
      <c r="C575" s="244">
        <v>3</v>
      </c>
      <c r="D575" s="244">
        <v>4</v>
      </c>
      <c r="E575" s="244">
        <v>5</v>
      </c>
      <c r="F575" s="244">
        <v>6</v>
      </c>
      <c r="G575" s="244">
        <v>7</v>
      </c>
      <c r="H575" s="244">
        <v>8</v>
      </c>
      <c r="I575" s="244">
        <v>9</v>
      </c>
      <c r="J575" s="244">
        <v>10</v>
      </c>
      <c r="K575" s="244">
        <v>11</v>
      </c>
      <c r="L575" s="244">
        <v>12</v>
      </c>
      <c r="M575" s="244">
        <v>13</v>
      </c>
      <c r="N575" s="244">
        <v>14</v>
      </c>
      <c r="O575" s="244">
        <v>15</v>
      </c>
      <c r="P575" s="244">
        <v>16</v>
      </c>
      <c r="Q575" s="244">
        <v>17</v>
      </c>
      <c r="R575" s="244">
        <v>18</v>
      </c>
      <c r="S575" s="244">
        <v>19</v>
      </c>
      <c r="T575" s="244">
        <v>20</v>
      </c>
      <c r="U575" s="244">
        <v>21</v>
      </c>
      <c r="V575" s="244">
        <v>22</v>
      </c>
      <c r="W575" s="260">
        <v>23</v>
      </c>
    </row>
    <row r="576" ht="43.5" customHeight="1" spans="1:23">
      <c r="A576" s="245">
        <v>1</v>
      </c>
      <c r="B576" s="246" t="s">
        <v>310</v>
      </c>
      <c r="C576" s="266">
        <v>418500</v>
      </c>
      <c r="D576" s="266">
        <v>1910000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1600000</v>
      </c>
      <c r="N576" s="266">
        <v>0</v>
      </c>
      <c r="O576" s="266">
        <v>0</v>
      </c>
      <c r="P576" s="266">
        <v>0</v>
      </c>
      <c r="Q576" s="266">
        <v>0</v>
      </c>
      <c r="R576" s="266">
        <v>550000</v>
      </c>
      <c r="S576" s="266">
        <v>0</v>
      </c>
      <c r="T576" s="266">
        <v>0</v>
      </c>
      <c r="U576" s="266">
        <v>440000</v>
      </c>
      <c r="V576" s="266">
        <v>4790000</v>
      </c>
      <c r="W576" s="261">
        <f>SUM(C576:V576)</f>
        <v>9708500</v>
      </c>
    </row>
    <row r="577" ht="43.5" customHeight="1" spans="1:23">
      <c r="A577" s="245">
        <v>2</v>
      </c>
      <c r="B577" s="246" t="s">
        <v>311</v>
      </c>
      <c r="C577" s="266">
        <v>178000</v>
      </c>
      <c r="D577" s="266">
        <v>1320000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1330000</v>
      </c>
      <c r="Q577" s="266">
        <v>0</v>
      </c>
      <c r="R577" s="266">
        <v>190000</v>
      </c>
      <c r="S577" s="266">
        <v>0</v>
      </c>
      <c r="T577" s="266">
        <v>0</v>
      </c>
      <c r="U577" s="266">
        <v>1080000</v>
      </c>
      <c r="V577" s="266">
        <v>3810000</v>
      </c>
      <c r="W577" s="261">
        <f t="shared" ref="W577:W593" si="21">SUM(C577:V577)</f>
        <v>7908000</v>
      </c>
    </row>
    <row r="578" ht="43.5" customHeight="1" spans="1:23">
      <c r="A578" s="245">
        <v>3</v>
      </c>
      <c r="B578" s="246" t="s">
        <v>312</v>
      </c>
      <c r="C578" s="266">
        <v>40500</v>
      </c>
      <c r="D578" s="266">
        <v>290000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400000</v>
      </c>
      <c r="N578" s="266">
        <v>1030000</v>
      </c>
      <c r="O578" s="266">
        <v>0</v>
      </c>
      <c r="P578" s="266">
        <v>0</v>
      </c>
      <c r="Q578" s="266">
        <v>0</v>
      </c>
      <c r="R578" s="266">
        <v>60000</v>
      </c>
      <c r="S578" s="266">
        <v>0</v>
      </c>
      <c r="T578" s="266">
        <v>0</v>
      </c>
      <c r="U578" s="266">
        <v>0</v>
      </c>
      <c r="V578" s="266">
        <v>20000</v>
      </c>
      <c r="W578" s="261">
        <f t="shared" si="21"/>
        <v>1840500</v>
      </c>
    </row>
    <row r="579" ht="43.5" customHeight="1" spans="1:23">
      <c r="A579" s="245">
        <v>4</v>
      </c>
      <c r="B579" s="246" t="s">
        <v>313</v>
      </c>
      <c r="C579" s="266">
        <v>102500</v>
      </c>
      <c r="D579" s="266">
        <v>480000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831000</v>
      </c>
      <c r="K579" s="266">
        <v>0</v>
      </c>
      <c r="L579" s="266">
        <v>0</v>
      </c>
      <c r="M579" s="266">
        <v>810000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20000</v>
      </c>
      <c r="T579" s="266">
        <v>0</v>
      </c>
      <c r="U579" s="266">
        <v>10000</v>
      </c>
      <c r="V579" s="266">
        <v>1470000</v>
      </c>
      <c r="W579" s="261">
        <f t="shared" si="21"/>
        <v>3723500</v>
      </c>
    </row>
    <row r="580" ht="43.5" customHeight="1" spans="1:23">
      <c r="A580" s="245">
        <v>5</v>
      </c>
      <c r="B580" s="246" t="s">
        <v>314</v>
      </c>
      <c r="C580" s="266">
        <v>122000</v>
      </c>
      <c r="D580" s="266">
        <v>330000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360000</v>
      </c>
      <c r="O580" s="266">
        <v>550000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110000</v>
      </c>
      <c r="V580" s="266">
        <v>0</v>
      </c>
      <c r="W580" s="261">
        <f t="shared" si="21"/>
        <v>1472000</v>
      </c>
    </row>
    <row r="581" ht="43.5" customHeight="1" spans="1:23">
      <c r="A581" s="245">
        <v>6</v>
      </c>
      <c r="B581" s="246" t="s">
        <v>315</v>
      </c>
      <c r="C581" s="266">
        <v>87500</v>
      </c>
      <c r="D581" s="266">
        <v>410000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400000</v>
      </c>
      <c r="O581" s="266">
        <v>0</v>
      </c>
      <c r="P581" s="266">
        <v>0</v>
      </c>
      <c r="Q581" s="266">
        <v>0</v>
      </c>
      <c r="R581" s="266">
        <v>140000</v>
      </c>
      <c r="S581" s="266">
        <v>0</v>
      </c>
      <c r="T581" s="266">
        <v>0</v>
      </c>
      <c r="U581" s="266">
        <v>0</v>
      </c>
      <c r="V581" s="266">
        <v>0</v>
      </c>
      <c r="W581" s="261">
        <f t="shared" si="21"/>
        <v>1037500</v>
      </c>
    </row>
    <row r="582" ht="43.5" customHeight="1" spans="1:23">
      <c r="A582" s="245">
        <v>7</v>
      </c>
      <c r="B582" s="246" t="s">
        <v>316</v>
      </c>
      <c r="C582" s="266">
        <v>151500</v>
      </c>
      <c r="D582" s="266">
        <v>370000</v>
      </c>
      <c r="E582" s="266">
        <v>0</v>
      </c>
      <c r="F582" s="266">
        <v>0</v>
      </c>
      <c r="G582" s="266">
        <v>0</v>
      </c>
      <c r="H582" s="266">
        <v>0</v>
      </c>
      <c r="I582" s="266">
        <v>0</v>
      </c>
      <c r="J582" s="266">
        <v>0</v>
      </c>
      <c r="K582" s="266">
        <v>0</v>
      </c>
      <c r="L582" s="266">
        <v>0</v>
      </c>
      <c r="M582" s="266">
        <v>400000</v>
      </c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930000</v>
      </c>
      <c r="W582" s="261">
        <f t="shared" si="21"/>
        <v>1851500</v>
      </c>
    </row>
    <row r="583" ht="43.5" customHeight="1" spans="1:23">
      <c r="A583" s="245">
        <v>8</v>
      </c>
      <c r="B583" s="246" t="s">
        <v>317</v>
      </c>
      <c r="C583" s="266">
        <v>178000</v>
      </c>
      <c r="D583" s="266">
        <v>510000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1040000</v>
      </c>
      <c r="N583" s="266">
        <v>0</v>
      </c>
      <c r="O583" s="266">
        <v>1440000</v>
      </c>
      <c r="P583" s="266">
        <v>0</v>
      </c>
      <c r="Q583" s="266">
        <v>0</v>
      </c>
      <c r="R583" s="266">
        <v>60000</v>
      </c>
      <c r="S583" s="266">
        <v>0</v>
      </c>
      <c r="T583" s="266">
        <v>0</v>
      </c>
      <c r="U583" s="266">
        <v>0</v>
      </c>
      <c r="V583" s="266">
        <v>0</v>
      </c>
      <c r="W583" s="261">
        <f t="shared" si="21"/>
        <v>3228000</v>
      </c>
    </row>
    <row r="584" ht="43.5" customHeight="1" spans="1:23">
      <c r="A584" s="245">
        <v>9</v>
      </c>
      <c r="B584" s="246" t="s">
        <v>318</v>
      </c>
      <c r="C584" s="266">
        <v>151500</v>
      </c>
      <c r="D584" s="266">
        <v>670000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640000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120000</v>
      </c>
      <c r="T584" s="266">
        <v>0</v>
      </c>
      <c r="U584" s="266">
        <v>0</v>
      </c>
      <c r="V584" s="266">
        <v>1490000</v>
      </c>
      <c r="W584" s="261">
        <f t="shared" si="21"/>
        <v>3071500</v>
      </c>
    </row>
    <row r="585" ht="43.5" customHeight="1" spans="1:23">
      <c r="A585" s="245">
        <v>10</v>
      </c>
      <c r="B585" s="246" t="s">
        <v>319</v>
      </c>
      <c r="C585" s="266">
        <v>64000</v>
      </c>
      <c r="D585" s="266">
        <v>390000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420000</v>
      </c>
      <c r="Q585" s="266">
        <v>0</v>
      </c>
      <c r="R585" s="266">
        <v>0</v>
      </c>
      <c r="S585" s="266">
        <v>40000</v>
      </c>
      <c r="T585" s="266">
        <v>0</v>
      </c>
      <c r="U585" s="266">
        <v>0</v>
      </c>
      <c r="V585" s="266">
        <v>1250000</v>
      </c>
      <c r="W585" s="261">
        <f t="shared" si="21"/>
        <v>2164000</v>
      </c>
    </row>
    <row r="586" ht="43.5" customHeight="1" spans="1:23">
      <c r="A586" s="245">
        <v>11</v>
      </c>
      <c r="B586" s="246" t="s">
        <v>320</v>
      </c>
      <c r="C586" s="266">
        <v>233000</v>
      </c>
      <c r="D586" s="266">
        <v>630000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1720000</v>
      </c>
      <c r="N586" s="266">
        <v>0</v>
      </c>
      <c r="O586" s="266">
        <v>0</v>
      </c>
      <c r="P586" s="266">
        <v>770000</v>
      </c>
      <c r="Q586" s="266">
        <v>0</v>
      </c>
      <c r="R586" s="266">
        <v>160000</v>
      </c>
      <c r="S586" s="266">
        <v>0</v>
      </c>
      <c r="T586" s="266">
        <v>0</v>
      </c>
      <c r="U586" s="266">
        <v>0</v>
      </c>
      <c r="V586" s="266">
        <v>0</v>
      </c>
      <c r="W586" s="261">
        <f t="shared" si="21"/>
        <v>3513000</v>
      </c>
    </row>
    <row r="587" ht="43.5" customHeight="1" spans="1:23">
      <c r="A587" s="245">
        <v>12</v>
      </c>
      <c r="B587" s="246" t="s">
        <v>321</v>
      </c>
      <c r="C587" s="266">
        <v>88500</v>
      </c>
      <c r="D587" s="266">
        <v>190000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230000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360000</v>
      </c>
      <c r="W587" s="261">
        <f t="shared" si="21"/>
        <v>868500</v>
      </c>
    </row>
    <row r="588" ht="43.5" customHeight="1" spans="1:23">
      <c r="A588" s="245">
        <v>13</v>
      </c>
      <c r="B588" s="246" t="s">
        <v>322</v>
      </c>
      <c r="C588" s="266">
        <v>266500</v>
      </c>
      <c r="D588" s="266">
        <v>750000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700000</v>
      </c>
      <c r="Q588" s="266">
        <v>0</v>
      </c>
      <c r="R588" s="266">
        <v>90000</v>
      </c>
      <c r="S588" s="266">
        <v>0</v>
      </c>
      <c r="T588" s="266">
        <v>0</v>
      </c>
      <c r="U588" s="266">
        <v>30000</v>
      </c>
      <c r="V588" s="266">
        <v>0</v>
      </c>
      <c r="W588" s="261">
        <f t="shared" si="21"/>
        <v>1836500</v>
      </c>
    </row>
    <row r="589" ht="43.5" customHeight="1" spans="1:23">
      <c r="A589" s="245">
        <v>14</v>
      </c>
      <c r="B589" s="248" t="s">
        <v>443</v>
      </c>
      <c r="C589" s="266">
        <v>123000</v>
      </c>
      <c r="D589" s="266">
        <v>470000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620000</v>
      </c>
      <c r="Q589" s="266">
        <v>0</v>
      </c>
      <c r="R589" s="266">
        <v>40000</v>
      </c>
      <c r="S589" s="266">
        <v>0</v>
      </c>
      <c r="T589" s="266">
        <v>0</v>
      </c>
      <c r="U589" s="266">
        <v>0</v>
      </c>
      <c r="V589" s="266">
        <v>1430000</v>
      </c>
      <c r="W589" s="261">
        <f t="shared" si="21"/>
        <v>2683000</v>
      </c>
    </row>
    <row r="590" ht="43.5" customHeight="1" spans="1:23">
      <c r="A590" s="245">
        <v>15</v>
      </c>
      <c r="B590" s="246" t="s">
        <v>324</v>
      </c>
      <c r="C590" s="266">
        <v>25000</v>
      </c>
      <c r="D590" s="266">
        <v>310000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390000</v>
      </c>
      <c r="O590" s="266">
        <v>0</v>
      </c>
      <c r="P590" s="266">
        <v>0</v>
      </c>
      <c r="Q590" s="266">
        <v>0</v>
      </c>
      <c r="R590" s="266">
        <v>20000</v>
      </c>
      <c r="S590" s="266">
        <v>0</v>
      </c>
      <c r="T590" s="266">
        <v>470000</v>
      </c>
      <c r="U590" s="266">
        <v>0</v>
      </c>
      <c r="V590" s="266">
        <v>1280000</v>
      </c>
      <c r="W590" s="261">
        <f t="shared" si="21"/>
        <v>2495000</v>
      </c>
    </row>
    <row r="591" ht="43.5" customHeight="1" spans="1:23">
      <c r="A591" s="245">
        <v>16</v>
      </c>
      <c r="B591" s="246" t="s">
        <v>325</v>
      </c>
      <c r="C591" s="266">
        <v>65000</v>
      </c>
      <c r="D591" s="266">
        <v>200000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210000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1">
        <f t="shared" si="21"/>
        <v>475000</v>
      </c>
    </row>
    <row r="592" ht="43.5" customHeight="1" spans="1:23">
      <c r="A592" s="245">
        <v>17</v>
      </c>
      <c r="B592" s="250" t="s">
        <v>326</v>
      </c>
      <c r="C592" s="267">
        <v>182000</v>
      </c>
      <c r="D592" s="267">
        <v>570000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7">
        <v>450000</v>
      </c>
      <c r="N592" s="267">
        <v>2080000</v>
      </c>
      <c r="O592" s="267">
        <v>0</v>
      </c>
      <c r="P592" s="267">
        <v>0</v>
      </c>
      <c r="Q592" s="267">
        <v>0</v>
      </c>
      <c r="R592" s="267">
        <v>160000</v>
      </c>
      <c r="S592" s="267">
        <v>0</v>
      </c>
      <c r="T592" s="267">
        <v>0</v>
      </c>
      <c r="U592" s="267">
        <v>20000</v>
      </c>
      <c r="V592" s="267">
        <v>0</v>
      </c>
      <c r="W592" s="261">
        <f t="shared" si="21"/>
        <v>3462000</v>
      </c>
    </row>
    <row r="593" ht="43.5" customHeight="1" spans="1:23">
      <c r="A593" s="271">
        <v>18</v>
      </c>
      <c r="B593" s="252" t="s">
        <v>327</v>
      </c>
      <c r="C593" s="268">
        <v>78500</v>
      </c>
      <c r="D593" s="268">
        <v>340000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8">
        <v>0</v>
      </c>
      <c r="N593" s="268">
        <v>0</v>
      </c>
      <c r="O593" s="268">
        <v>0</v>
      </c>
      <c r="P593" s="268">
        <v>200000</v>
      </c>
      <c r="Q593" s="268">
        <v>0</v>
      </c>
      <c r="R593" s="268">
        <v>10000</v>
      </c>
      <c r="S593" s="268">
        <v>0</v>
      </c>
      <c r="T593" s="268">
        <v>0</v>
      </c>
      <c r="U593" s="268">
        <v>10000</v>
      </c>
      <c r="V593" s="268">
        <v>0</v>
      </c>
      <c r="W593" s="261">
        <f t="shared" si="21"/>
        <v>638500</v>
      </c>
    </row>
    <row r="594" ht="19.5" spans="1:23">
      <c r="A594" s="253"/>
      <c r="B594" s="254" t="s">
        <v>57</v>
      </c>
      <c r="C594" s="255">
        <f>C576+C577+C578+C579+C580+C581+C582+C583+C584+C585+C586+C587+C588+C589+C590+C591+C592+C593</f>
        <v>2555500</v>
      </c>
      <c r="D594" s="255">
        <f t="shared" ref="D594:W594" si="22">D576+D577+D578+D579+D580+D581+D582+D583+D584+D585+D586+D587+D588+D589+D590+D591+D592+D593</f>
        <v>10140000</v>
      </c>
      <c r="E594" s="255">
        <f t="shared" si="22"/>
        <v>0</v>
      </c>
      <c r="F594" s="255">
        <f t="shared" si="22"/>
        <v>0</v>
      </c>
      <c r="G594" s="255">
        <f t="shared" si="22"/>
        <v>0</v>
      </c>
      <c r="H594" s="255">
        <f t="shared" si="22"/>
        <v>0</v>
      </c>
      <c r="I594" s="255">
        <f t="shared" si="22"/>
        <v>0</v>
      </c>
      <c r="J594" s="255">
        <f t="shared" si="22"/>
        <v>831000</v>
      </c>
      <c r="K594" s="255">
        <f t="shared" si="22"/>
        <v>0</v>
      </c>
      <c r="L594" s="255">
        <f t="shared" si="22"/>
        <v>0</v>
      </c>
      <c r="M594" s="255">
        <f t="shared" si="22"/>
        <v>7060000</v>
      </c>
      <c r="N594" s="255">
        <f t="shared" si="22"/>
        <v>4490000</v>
      </c>
      <c r="O594" s="255">
        <f t="shared" si="22"/>
        <v>1990000</v>
      </c>
      <c r="P594" s="255">
        <f t="shared" si="22"/>
        <v>4250000</v>
      </c>
      <c r="Q594" s="255">
        <f t="shared" si="22"/>
        <v>0</v>
      </c>
      <c r="R594" s="255">
        <f t="shared" si="22"/>
        <v>1480000</v>
      </c>
      <c r="S594" s="255">
        <f t="shared" si="22"/>
        <v>180000</v>
      </c>
      <c r="T594" s="255">
        <f t="shared" si="22"/>
        <v>470000</v>
      </c>
      <c r="U594" s="255">
        <f t="shared" si="22"/>
        <v>1700000</v>
      </c>
      <c r="V594" s="255">
        <f t="shared" si="22"/>
        <v>16830000</v>
      </c>
      <c r="W594" s="255">
        <f t="shared" si="22"/>
        <v>51976500</v>
      </c>
    </row>
    <row r="595" ht="15.75"/>
    <row r="596" ht="18" spans="1:23">
      <c r="A596" s="234"/>
      <c r="B596" s="234"/>
      <c r="C596" s="234"/>
      <c r="D596" s="265" t="s">
        <v>58</v>
      </c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 t="s">
        <v>101</v>
      </c>
      <c r="R596" s="234"/>
      <c r="S596" s="234"/>
      <c r="T596" s="234"/>
      <c r="U596" s="234"/>
      <c r="V596" s="264"/>
      <c r="W596" s="234"/>
    </row>
    <row r="597" ht="18" spans="1:23">
      <c r="A597" s="234"/>
      <c r="B597" s="234"/>
      <c r="C597" s="234"/>
      <c r="D597" s="269" t="s">
        <v>60</v>
      </c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 t="s">
        <v>102</v>
      </c>
      <c r="R597" s="234"/>
      <c r="S597" s="234"/>
      <c r="T597" s="234"/>
      <c r="U597" s="234"/>
      <c r="V597" s="234"/>
      <c r="W597" s="234"/>
    </row>
    <row r="598" ht="18" spans="1:23">
      <c r="A598" s="234"/>
      <c r="B598" s="234"/>
      <c r="C598" s="234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34"/>
      <c r="S598" s="234"/>
      <c r="T598" s="234"/>
      <c r="U598" s="234"/>
      <c r="V598" s="234"/>
      <c r="W598" s="234"/>
    </row>
    <row r="599" ht="18" spans="1:23">
      <c r="A599" s="234"/>
      <c r="B599" s="234"/>
      <c r="C599" s="234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34"/>
      <c r="S599" s="234"/>
      <c r="T599" s="234"/>
      <c r="U599" s="234"/>
      <c r="V599" s="234"/>
      <c r="W599" s="234"/>
    </row>
    <row r="600" ht="18" spans="1:23">
      <c r="A600" s="234"/>
      <c r="B600" s="234"/>
      <c r="C600" s="234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34"/>
      <c r="S600" s="234"/>
      <c r="T600" s="234"/>
      <c r="U600" s="234"/>
      <c r="V600" s="234"/>
      <c r="W600" s="234"/>
    </row>
    <row r="601" ht="18" spans="1:23">
      <c r="A601" s="234"/>
      <c r="B601" s="234"/>
      <c r="C601" s="234"/>
      <c r="D601" s="269" t="s">
        <v>62</v>
      </c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 t="s">
        <v>71</v>
      </c>
      <c r="R601" s="234"/>
      <c r="S601" s="234"/>
      <c r="T601" s="234"/>
      <c r="U601" s="234"/>
      <c r="V601" s="234"/>
      <c r="W601" s="234"/>
    </row>
    <row r="602" ht="18" spans="1:23">
      <c r="A602" s="234"/>
      <c r="B602" s="256"/>
      <c r="C602" s="234"/>
      <c r="D602" s="269" t="s">
        <v>64</v>
      </c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 t="s">
        <v>73</v>
      </c>
      <c r="R602" s="234"/>
      <c r="S602" s="234"/>
      <c r="T602" s="234"/>
      <c r="U602" s="234"/>
      <c r="V602" s="234"/>
      <c r="W602" s="234"/>
    </row>
    <row r="603" ht="18" spans="1:23">
      <c r="A603" s="234"/>
      <c r="B603" s="256"/>
      <c r="C603" s="234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34"/>
      <c r="S603" s="234"/>
      <c r="T603" s="234"/>
      <c r="U603" s="234"/>
      <c r="V603" s="234"/>
      <c r="W603" s="234"/>
    </row>
    <row r="604" ht="18" spans="1:23">
      <c r="A604" s="234"/>
      <c r="B604" s="256"/>
      <c r="C604" s="234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34"/>
      <c r="S604" s="234"/>
      <c r="T604" s="234"/>
      <c r="U604" s="234"/>
      <c r="V604" s="234"/>
      <c r="W604" s="234"/>
    </row>
    <row r="605" ht="15.75" spans="1:23">
      <c r="A605" s="20" t="s">
        <v>472</v>
      </c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</row>
    <row r="606" ht="15.75" spans="1:23">
      <c r="A606" s="20" t="s">
        <v>357</v>
      </c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</row>
    <row r="607" ht="15.75" spans="1:23">
      <c r="A607" s="20" t="s">
        <v>103</v>
      </c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</row>
    <row r="608" ht="15.75" spans="21:23">
      <c r="U608" s="257"/>
      <c r="W608" s="257" t="s">
        <v>449</v>
      </c>
    </row>
    <row r="609" ht="18.75" spans="1:23">
      <c r="A609" s="236" t="s">
        <v>181</v>
      </c>
      <c r="B609" s="237" t="s">
        <v>339</v>
      </c>
      <c r="C609" s="238" t="s">
        <v>450</v>
      </c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58"/>
    </row>
    <row r="610" ht="382.55" spans="1:23">
      <c r="A610" s="240"/>
      <c r="B610" s="241"/>
      <c r="C610" s="242" t="s">
        <v>451</v>
      </c>
      <c r="D610" s="242" t="s">
        <v>452</v>
      </c>
      <c r="E610" s="242" t="s">
        <v>453</v>
      </c>
      <c r="F610" s="242" t="s">
        <v>454</v>
      </c>
      <c r="G610" s="242" t="s">
        <v>455</v>
      </c>
      <c r="H610" s="242" t="s">
        <v>456</v>
      </c>
      <c r="I610" s="242" t="s">
        <v>457</v>
      </c>
      <c r="J610" s="242" t="s">
        <v>458</v>
      </c>
      <c r="K610" s="242" t="s">
        <v>459</v>
      </c>
      <c r="L610" s="242" t="s">
        <v>460</v>
      </c>
      <c r="M610" s="242" t="s">
        <v>461</v>
      </c>
      <c r="N610" s="242" t="s">
        <v>462</v>
      </c>
      <c r="O610" s="242" t="s">
        <v>463</v>
      </c>
      <c r="P610" s="242" t="s">
        <v>464</v>
      </c>
      <c r="Q610" s="242" t="s">
        <v>465</v>
      </c>
      <c r="R610" s="242" t="s">
        <v>466</v>
      </c>
      <c r="S610" s="242" t="s">
        <v>467</v>
      </c>
      <c r="T610" s="242" t="s">
        <v>468</v>
      </c>
      <c r="U610" s="242" t="s">
        <v>469</v>
      </c>
      <c r="V610" s="242" t="s">
        <v>471</v>
      </c>
      <c r="W610" s="259" t="s">
        <v>438</v>
      </c>
    </row>
    <row r="611" ht="18.75" spans="1:23">
      <c r="A611" s="243">
        <v>1</v>
      </c>
      <c r="B611" s="244">
        <v>2</v>
      </c>
      <c r="C611" s="244">
        <v>3</v>
      </c>
      <c r="D611" s="244">
        <v>4</v>
      </c>
      <c r="E611" s="244">
        <v>5</v>
      </c>
      <c r="F611" s="244">
        <v>6</v>
      </c>
      <c r="G611" s="244">
        <v>7</v>
      </c>
      <c r="H611" s="244">
        <v>8</v>
      </c>
      <c r="I611" s="244">
        <v>9</v>
      </c>
      <c r="J611" s="244">
        <v>10</v>
      </c>
      <c r="K611" s="244">
        <v>11</v>
      </c>
      <c r="L611" s="244">
        <v>12</v>
      </c>
      <c r="M611" s="244">
        <v>13</v>
      </c>
      <c r="N611" s="244">
        <v>14</v>
      </c>
      <c r="O611" s="244">
        <v>15</v>
      </c>
      <c r="P611" s="244">
        <v>16</v>
      </c>
      <c r="Q611" s="244">
        <v>17</v>
      </c>
      <c r="R611" s="244">
        <v>18</v>
      </c>
      <c r="S611" s="244">
        <v>19</v>
      </c>
      <c r="T611" s="244">
        <v>20</v>
      </c>
      <c r="U611" s="244">
        <v>21</v>
      </c>
      <c r="V611" s="244">
        <v>22</v>
      </c>
      <c r="W611" s="260">
        <v>23</v>
      </c>
    </row>
    <row r="612" ht="43.5" customHeight="1" spans="1:23">
      <c r="A612" s="245">
        <v>1</v>
      </c>
      <c r="B612" s="246" t="s">
        <v>310</v>
      </c>
      <c r="C612" s="266">
        <v>117000</v>
      </c>
      <c r="D612" s="266">
        <v>1730000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1560000</v>
      </c>
      <c r="N612" s="266">
        <v>0</v>
      </c>
      <c r="O612" s="266">
        <v>0</v>
      </c>
      <c r="P612" s="266">
        <v>0</v>
      </c>
      <c r="Q612" s="266">
        <v>0</v>
      </c>
      <c r="R612" s="266">
        <v>300000</v>
      </c>
      <c r="S612" s="266">
        <v>0</v>
      </c>
      <c r="T612" s="266">
        <v>0</v>
      </c>
      <c r="U612" s="266">
        <v>150000</v>
      </c>
      <c r="V612" s="266">
        <v>3690000</v>
      </c>
      <c r="W612" s="261">
        <f>SUM(C612:V612)</f>
        <v>7547000</v>
      </c>
    </row>
    <row r="613" ht="43.5" customHeight="1" spans="1:23">
      <c r="A613" s="245">
        <v>2</v>
      </c>
      <c r="B613" s="246" t="s">
        <v>311</v>
      </c>
      <c r="C613" s="266">
        <v>231000</v>
      </c>
      <c r="D613" s="266">
        <v>870000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1400000</v>
      </c>
      <c r="Q613" s="266">
        <v>0</v>
      </c>
      <c r="R613" s="266">
        <v>120000</v>
      </c>
      <c r="S613" s="266">
        <v>0</v>
      </c>
      <c r="T613" s="266">
        <v>0</v>
      </c>
      <c r="U613" s="266">
        <v>450000</v>
      </c>
      <c r="V613" s="266">
        <v>2460000</v>
      </c>
      <c r="W613" s="261">
        <f t="shared" ref="W613:W629" si="23">SUM(C613:V613)</f>
        <v>5531000</v>
      </c>
    </row>
    <row r="614" ht="43.5" customHeight="1" spans="1:23">
      <c r="A614" s="245">
        <v>3</v>
      </c>
      <c r="B614" s="246" t="s">
        <v>312</v>
      </c>
      <c r="C614" s="266">
        <v>186000</v>
      </c>
      <c r="D614" s="266">
        <v>480000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440000</v>
      </c>
      <c r="N614" s="266">
        <v>500000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140000</v>
      </c>
      <c r="W614" s="261">
        <f t="shared" si="23"/>
        <v>1746000</v>
      </c>
    </row>
    <row r="615" ht="43.5" customHeight="1" spans="1:23">
      <c r="A615" s="245">
        <v>4</v>
      </c>
      <c r="B615" s="246" t="s">
        <v>313</v>
      </c>
      <c r="C615" s="266">
        <v>79500</v>
      </c>
      <c r="D615" s="266">
        <v>490000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417000</v>
      </c>
      <c r="K615" s="266">
        <v>0</v>
      </c>
      <c r="L615" s="266">
        <v>0</v>
      </c>
      <c r="M615" s="266">
        <v>1020000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20000</v>
      </c>
      <c r="V615" s="266">
        <v>620000</v>
      </c>
      <c r="W615" s="261">
        <f t="shared" si="23"/>
        <v>2646500</v>
      </c>
    </row>
    <row r="616" ht="43.5" customHeight="1" spans="1:23">
      <c r="A616" s="245">
        <v>5</v>
      </c>
      <c r="B616" s="246" t="s">
        <v>314</v>
      </c>
      <c r="C616" s="266">
        <v>64000</v>
      </c>
      <c r="D616" s="266">
        <v>240000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370000</v>
      </c>
      <c r="O616" s="266">
        <v>530000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60000</v>
      </c>
      <c r="V616" s="266">
        <v>0</v>
      </c>
      <c r="W616" s="261">
        <f t="shared" si="23"/>
        <v>1264000</v>
      </c>
    </row>
    <row r="617" ht="43.5" customHeight="1" spans="1:23">
      <c r="A617" s="245">
        <v>6</v>
      </c>
      <c r="B617" s="246" t="s">
        <v>315</v>
      </c>
      <c r="C617" s="266">
        <v>188000</v>
      </c>
      <c r="D617" s="266">
        <v>500000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390000</v>
      </c>
      <c r="O617" s="266">
        <v>0</v>
      </c>
      <c r="P617" s="266">
        <v>0</v>
      </c>
      <c r="Q617" s="266">
        <v>0</v>
      </c>
      <c r="R617" s="266">
        <v>130000</v>
      </c>
      <c r="S617" s="266">
        <v>0</v>
      </c>
      <c r="T617" s="266">
        <v>0</v>
      </c>
      <c r="U617" s="266">
        <v>0</v>
      </c>
      <c r="V617" s="266">
        <v>810000</v>
      </c>
      <c r="W617" s="261">
        <f t="shared" si="23"/>
        <v>2018000</v>
      </c>
    </row>
    <row r="618" ht="43.5" customHeight="1" spans="1:23">
      <c r="A618" s="245">
        <v>7</v>
      </c>
      <c r="B618" s="246" t="s">
        <v>316</v>
      </c>
      <c r="C618" s="266">
        <v>224500</v>
      </c>
      <c r="D618" s="266">
        <v>360000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370000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620000</v>
      </c>
      <c r="W618" s="261">
        <f t="shared" si="23"/>
        <v>1574500</v>
      </c>
    </row>
    <row r="619" ht="43.5" customHeight="1" spans="1:23">
      <c r="A619" s="245">
        <v>8</v>
      </c>
      <c r="B619" s="246" t="s">
        <v>317</v>
      </c>
      <c r="C619" s="266">
        <v>263500</v>
      </c>
      <c r="D619" s="266">
        <v>600000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81000</v>
      </c>
      <c r="K619" s="266">
        <v>0</v>
      </c>
      <c r="L619" s="266">
        <v>0</v>
      </c>
      <c r="M619" s="266">
        <v>840000</v>
      </c>
      <c r="N619" s="266">
        <v>0</v>
      </c>
      <c r="O619" s="266">
        <v>910000</v>
      </c>
      <c r="P619" s="266">
        <v>0</v>
      </c>
      <c r="Q619" s="266">
        <v>0</v>
      </c>
      <c r="R619" s="266">
        <v>20000</v>
      </c>
      <c r="S619" s="266">
        <v>0</v>
      </c>
      <c r="T619" s="266">
        <v>0</v>
      </c>
      <c r="U619" s="266">
        <v>0</v>
      </c>
      <c r="V619" s="266">
        <v>0</v>
      </c>
      <c r="W619" s="261">
        <f t="shared" si="23"/>
        <v>2714500</v>
      </c>
    </row>
    <row r="620" ht="43.5" customHeight="1" spans="1:23">
      <c r="A620" s="245">
        <v>9</v>
      </c>
      <c r="B620" s="246" t="s">
        <v>318</v>
      </c>
      <c r="C620" s="266">
        <v>143000</v>
      </c>
      <c r="D620" s="266">
        <v>720000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680000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130000</v>
      </c>
      <c r="T620" s="266">
        <v>0</v>
      </c>
      <c r="U620" s="266">
        <v>10000</v>
      </c>
      <c r="V620" s="266">
        <v>1730000</v>
      </c>
      <c r="W620" s="261">
        <f t="shared" si="23"/>
        <v>3413000</v>
      </c>
    </row>
    <row r="621" ht="43.5" customHeight="1" spans="1:23">
      <c r="A621" s="245">
        <v>10</v>
      </c>
      <c r="B621" s="246" t="s">
        <v>319</v>
      </c>
      <c r="C621" s="266">
        <v>76000</v>
      </c>
      <c r="D621" s="266">
        <v>400000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290000</v>
      </c>
      <c r="Q621" s="266">
        <v>0</v>
      </c>
      <c r="R621" s="266">
        <v>0</v>
      </c>
      <c r="S621" s="266">
        <v>40000</v>
      </c>
      <c r="T621" s="266">
        <v>0</v>
      </c>
      <c r="U621" s="266">
        <v>0</v>
      </c>
      <c r="V621" s="266">
        <v>1190000</v>
      </c>
      <c r="W621" s="261">
        <f t="shared" si="23"/>
        <v>1996000</v>
      </c>
    </row>
    <row r="622" ht="43.5" customHeight="1" spans="1:23">
      <c r="A622" s="245">
        <v>11</v>
      </c>
      <c r="B622" s="246" t="s">
        <v>320</v>
      </c>
      <c r="C622" s="266">
        <v>190000</v>
      </c>
      <c r="D622" s="266">
        <v>830000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1490000</v>
      </c>
      <c r="N622" s="266">
        <v>0</v>
      </c>
      <c r="O622" s="266">
        <v>0</v>
      </c>
      <c r="P622" s="266">
        <v>1030000</v>
      </c>
      <c r="Q622" s="266">
        <v>0</v>
      </c>
      <c r="R622" s="266">
        <v>60000</v>
      </c>
      <c r="S622" s="266">
        <v>0</v>
      </c>
      <c r="T622" s="266">
        <v>0</v>
      </c>
      <c r="U622" s="266">
        <v>0</v>
      </c>
      <c r="V622" s="266">
        <v>0</v>
      </c>
      <c r="W622" s="261">
        <f t="shared" si="23"/>
        <v>3600000</v>
      </c>
    </row>
    <row r="623" ht="51" customHeight="1" spans="1:23">
      <c r="A623" s="245">
        <v>12</v>
      </c>
      <c r="B623" s="246" t="s">
        <v>321</v>
      </c>
      <c r="C623" s="266">
        <v>18500</v>
      </c>
      <c r="D623" s="266">
        <v>130000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180000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200000</v>
      </c>
      <c r="W623" s="261">
        <f t="shared" si="23"/>
        <v>528500</v>
      </c>
    </row>
    <row r="624" ht="38.1" customHeight="1" spans="1:23">
      <c r="A624" s="245">
        <v>13</v>
      </c>
      <c r="B624" s="246" t="s">
        <v>322</v>
      </c>
      <c r="C624" s="266">
        <v>376000</v>
      </c>
      <c r="D624" s="266">
        <v>890000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810000</v>
      </c>
      <c r="Q624" s="266">
        <v>0</v>
      </c>
      <c r="R624" s="266">
        <v>80000</v>
      </c>
      <c r="S624" s="266">
        <v>0</v>
      </c>
      <c r="T624" s="266">
        <v>0</v>
      </c>
      <c r="U624" s="266">
        <v>10000</v>
      </c>
      <c r="V624" s="266">
        <v>0</v>
      </c>
      <c r="W624" s="261">
        <f t="shared" si="23"/>
        <v>2166000</v>
      </c>
    </row>
    <row r="625" ht="36" customHeight="1" spans="1:23">
      <c r="A625" s="245">
        <v>14</v>
      </c>
      <c r="B625" s="248" t="s">
        <v>443</v>
      </c>
      <c r="C625" s="266">
        <v>160500</v>
      </c>
      <c r="D625" s="266">
        <v>630000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560000</v>
      </c>
      <c r="Q625" s="266">
        <v>0</v>
      </c>
      <c r="R625" s="266">
        <v>10000</v>
      </c>
      <c r="S625" s="266">
        <v>0</v>
      </c>
      <c r="T625" s="266">
        <v>0</v>
      </c>
      <c r="U625" s="266">
        <v>0</v>
      </c>
      <c r="V625" s="266">
        <v>1355000</v>
      </c>
      <c r="W625" s="261">
        <f t="shared" si="23"/>
        <v>2715500</v>
      </c>
    </row>
    <row r="626" ht="35.1" customHeight="1" spans="1:23">
      <c r="A626" s="245">
        <v>15</v>
      </c>
      <c r="B626" s="246" t="s">
        <v>324</v>
      </c>
      <c r="C626" s="266">
        <v>76000</v>
      </c>
      <c r="D626" s="266">
        <v>330000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330000</v>
      </c>
      <c r="O626" s="266">
        <v>0</v>
      </c>
      <c r="P626" s="266">
        <v>0</v>
      </c>
      <c r="Q626" s="266">
        <v>0</v>
      </c>
      <c r="R626" s="266">
        <v>70000</v>
      </c>
      <c r="S626" s="266">
        <v>0</v>
      </c>
      <c r="T626" s="266">
        <v>400000</v>
      </c>
      <c r="U626" s="266">
        <v>0</v>
      </c>
      <c r="V626" s="266">
        <v>760000</v>
      </c>
      <c r="W626" s="261">
        <f t="shared" si="23"/>
        <v>1966000</v>
      </c>
    </row>
    <row r="627" ht="38.1" customHeight="1" spans="1:23">
      <c r="A627" s="245">
        <v>16</v>
      </c>
      <c r="B627" s="246" t="s">
        <v>325</v>
      </c>
      <c r="C627" s="266">
        <v>80000</v>
      </c>
      <c r="D627" s="266">
        <v>240000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150000</v>
      </c>
      <c r="Q627" s="266">
        <v>0</v>
      </c>
      <c r="R627" s="266">
        <v>20000</v>
      </c>
      <c r="S627" s="266">
        <v>0</v>
      </c>
      <c r="T627" s="266">
        <v>0</v>
      </c>
      <c r="U627" s="266">
        <v>0</v>
      </c>
      <c r="V627" s="266">
        <v>350000</v>
      </c>
      <c r="W627" s="261">
        <f t="shared" si="23"/>
        <v>840000</v>
      </c>
    </row>
    <row r="628" ht="38.1" customHeight="1" spans="1:23">
      <c r="A628" s="245">
        <v>17</v>
      </c>
      <c r="B628" s="250" t="s">
        <v>326</v>
      </c>
      <c r="C628" s="267">
        <v>252500</v>
      </c>
      <c r="D628" s="267">
        <v>970000</v>
      </c>
      <c r="E628" s="267">
        <v>0</v>
      </c>
      <c r="F628" s="266">
        <v>0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480000</v>
      </c>
      <c r="N628" s="267">
        <v>2950000</v>
      </c>
      <c r="O628" s="267">
        <v>0</v>
      </c>
      <c r="P628" s="267">
        <v>0</v>
      </c>
      <c r="Q628" s="267">
        <v>0</v>
      </c>
      <c r="R628" s="267">
        <v>190000</v>
      </c>
      <c r="S628" s="267">
        <v>0</v>
      </c>
      <c r="T628" s="267">
        <v>0</v>
      </c>
      <c r="U628" s="267">
        <v>20000</v>
      </c>
      <c r="V628" s="266">
        <v>0</v>
      </c>
      <c r="W628" s="261">
        <f t="shared" si="23"/>
        <v>4862500</v>
      </c>
    </row>
    <row r="629" ht="35.1" customHeight="1" spans="1:23">
      <c r="A629" s="271">
        <v>18</v>
      </c>
      <c r="B629" s="252" t="s">
        <v>327</v>
      </c>
      <c r="C629" s="268">
        <v>42500</v>
      </c>
      <c r="D629" s="268">
        <v>360000</v>
      </c>
      <c r="E629" s="268">
        <v>0</v>
      </c>
      <c r="F629" s="266">
        <v>0</v>
      </c>
      <c r="G629" s="268">
        <v>0</v>
      </c>
      <c r="H629" s="268">
        <v>0</v>
      </c>
      <c r="I629" s="268">
        <v>0</v>
      </c>
      <c r="J629" s="268">
        <v>0</v>
      </c>
      <c r="K629" s="268">
        <v>0</v>
      </c>
      <c r="L629" s="268">
        <v>0</v>
      </c>
      <c r="M629" s="268">
        <v>0</v>
      </c>
      <c r="N629" s="268">
        <v>0</v>
      </c>
      <c r="O629" s="268">
        <v>0</v>
      </c>
      <c r="P629" s="268">
        <v>250000</v>
      </c>
      <c r="Q629" s="268">
        <v>0</v>
      </c>
      <c r="R629" s="268">
        <v>0</v>
      </c>
      <c r="S629" s="268">
        <v>0</v>
      </c>
      <c r="T629" s="268">
        <v>0</v>
      </c>
      <c r="U629" s="268">
        <v>0</v>
      </c>
      <c r="V629" s="288">
        <v>750000</v>
      </c>
      <c r="W629" s="261">
        <f t="shared" si="23"/>
        <v>1402500</v>
      </c>
    </row>
    <row r="630" ht="19.5" spans="1:23">
      <c r="A630" s="253"/>
      <c r="B630" s="254" t="s">
        <v>57</v>
      </c>
      <c r="C630" s="255">
        <f>SUM(C612:C629)</f>
        <v>2768500</v>
      </c>
      <c r="D630" s="255">
        <f t="shared" ref="D630:W630" si="24">SUM(D612:D629)</f>
        <v>10770000</v>
      </c>
      <c r="E630" s="255">
        <f t="shared" si="24"/>
        <v>0</v>
      </c>
      <c r="F630" s="255">
        <f t="shared" si="24"/>
        <v>0</v>
      </c>
      <c r="G630" s="255">
        <f t="shared" si="24"/>
        <v>0</v>
      </c>
      <c r="H630" s="255">
        <f t="shared" si="24"/>
        <v>0</v>
      </c>
      <c r="I630" s="255">
        <f t="shared" si="24"/>
        <v>0</v>
      </c>
      <c r="J630" s="255">
        <f t="shared" si="24"/>
        <v>498000</v>
      </c>
      <c r="K630" s="255">
        <f t="shared" si="24"/>
        <v>0</v>
      </c>
      <c r="L630" s="255">
        <f t="shared" si="24"/>
        <v>0</v>
      </c>
      <c r="M630" s="255">
        <f t="shared" si="24"/>
        <v>6880000</v>
      </c>
      <c r="N630" s="255">
        <f t="shared" si="24"/>
        <v>4720000</v>
      </c>
      <c r="O630" s="255">
        <f t="shared" si="24"/>
        <v>1440000</v>
      </c>
      <c r="P630" s="255">
        <f t="shared" si="24"/>
        <v>4490000</v>
      </c>
      <c r="Q630" s="255">
        <f t="shared" si="24"/>
        <v>0</v>
      </c>
      <c r="R630" s="255">
        <f t="shared" si="24"/>
        <v>1000000</v>
      </c>
      <c r="S630" s="255">
        <f t="shared" si="24"/>
        <v>170000</v>
      </c>
      <c r="T630" s="255">
        <f t="shared" si="24"/>
        <v>400000</v>
      </c>
      <c r="U630" s="255">
        <f t="shared" si="24"/>
        <v>720000</v>
      </c>
      <c r="V630" s="255">
        <f t="shared" si="24"/>
        <v>14675000</v>
      </c>
      <c r="W630" s="255">
        <f t="shared" si="24"/>
        <v>48531500</v>
      </c>
    </row>
    <row r="631" ht="15.75"/>
    <row r="632" ht="18.75" spans="1:23">
      <c r="A632" s="234"/>
      <c r="C632" s="265" t="s">
        <v>58</v>
      </c>
      <c r="D632" s="287"/>
      <c r="E632" s="287"/>
      <c r="F632" s="287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 t="s">
        <v>104</v>
      </c>
      <c r="S632" s="287"/>
      <c r="T632" s="234"/>
      <c r="U632" s="234"/>
      <c r="V632" s="264"/>
      <c r="W632" s="234"/>
    </row>
    <row r="633" ht="18.75" spans="1:23">
      <c r="A633" s="234"/>
      <c r="C633" s="269" t="s">
        <v>60</v>
      </c>
      <c r="D633" s="287"/>
      <c r="E633" s="287"/>
      <c r="F633" s="287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5"/>
      <c r="R633" s="269" t="s">
        <v>137</v>
      </c>
      <c r="S633" s="287"/>
      <c r="T633" s="234"/>
      <c r="U633" s="234"/>
      <c r="V633" s="234"/>
      <c r="W633" s="234"/>
    </row>
    <row r="634" ht="18.75" spans="1:23">
      <c r="A634" s="234"/>
      <c r="C634" s="269"/>
      <c r="D634" s="287"/>
      <c r="E634" s="287"/>
      <c r="F634" s="287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5"/>
      <c r="R634" s="269"/>
      <c r="S634" s="287"/>
      <c r="T634" s="234"/>
      <c r="U634" s="234"/>
      <c r="V634" s="234"/>
      <c r="W634" s="234"/>
    </row>
    <row r="635" ht="18.75" spans="1:23">
      <c r="A635" s="234"/>
      <c r="C635" s="269"/>
      <c r="D635" s="287"/>
      <c r="E635" s="287"/>
      <c r="F635" s="287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5"/>
      <c r="R635" s="269"/>
      <c r="S635" s="287"/>
      <c r="T635" s="234"/>
      <c r="U635" s="234"/>
      <c r="V635" s="234"/>
      <c r="W635" s="234"/>
    </row>
    <row r="636" ht="18.75" spans="1:23">
      <c r="A636" s="234"/>
      <c r="C636" s="269"/>
      <c r="D636" s="287"/>
      <c r="E636" s="287"/>
      <c r="F636" s="287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5"/>
      <c r="R636" s="269"/>
      <c r="S636" s="287"/>
      <c r="T636" s="234"/>
      <c r="U636" s="234"/>
      <c r="V636" s="234"/>
      <c r="W636" s="234"/>
    </row>
    <row r="637" ht="18.75" spans="1:23">
      <c r="A637" s="234"/>
      <c r="C637" s="269" t="s">
        <v>62</v>
      </c>
      <c r="D637" s="287"/>
      <c r="E637" s="287"/>
      <c r="F637" s="287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5"/>
      <c r="R637" s="269" t="s">
        <v>63</v>
      </c>
      <c r="S637" s="287"/>
      <c r="T637" s="234"/>
      <c r="U637" s="234"/>
      <c r="V637" s="234"/>
      <c r="W637" s="234"/>
    </row>
    <row r="638" ht="18.75" spans="1:23">
      <c r="A638" s="234"/>
      <c r="C638" s="269" t="s">
        <v>64</v>
      </c>
      <c r="D638" s="287"/>
      <c r="E638" s="287"/>
      <c r="F638" s="287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5"/>
      <c r="R638" s="269" t="s">
        <v>65</v>
      </c>
      <c r="S638" s="287"/>
      <c r="T638" s="234"/>
      <c r="U638" s="234"/>
      <c r="V638" s="234"/>
      <c r="W638" s="234"/>
    </row>
    <row r="639" ht="18.75" spans="1:23">
      <c r="A639" s="234"/>
      <c r="C639" s="269"/>
      <c r="D639" s="287"/>
      <c r="E639" s="287"/>
      <c r="F639" s="287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5"/>
      <c r="R639" s="289"/>
      <c r="S639" s="287"/>
      <c r="T639" s="234"/>
      <c r="U639" s="234"/>
      <c r="V639" s="234"/>
      <c r="W639" s="234"/>
    </row>
    <row r="640" ht="63.75" customHeight="1" spans="1:23">
      <c r="A640" s="234"/>
      <c r="C640" s="269"/>
      <c r="D640" s="287"/>
      <c r="E640" s="287"/>
      <c r="F640" s="287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5"/>
      <c r="R640" s="289"/>
      <c r="S640" s="287"/>
      <c r="T640" s="234"/>
      <c r="U640" s="234"/>
      <c r="V640" s="234"/>
      <c r="W640" s="234"/>
    </row>
    <row r="641" ht="63.75" customHeight="1" spans="1:23">
      <c r="A641" s="234"/>
      <c r="C641" s="269"/>
      <c r="D641" s="287"/>
      <c r="E641" s="287"/>
      <c r="F641" s="287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5"/>
      <c r="R641" s="289"/>
      <c r="S641" s="287"/>
      <c r="T641" s="234"/>
      <c r="U641" s="234"/>
      <c r="V641" s="234"/>
      <c r="W641" s="234"/>
    </row>
    <row r="642" ht="63.75" customHeight="1" spans="1:23">
      <c r="A642" s="234"/>
      <c r="C642" s="269"/>
      <c r="D642" s="287"/>
      <c r="E642" s="287"/>
      <c r="F642" s="287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5"/>
      <c r="R642" s="289"/>
      <c r="S642" s="287"/>
      <c r="T642" s="234"/>
      <c r="U642" s="234"/>
      <c r="V642" s="234"/>
      <c r="W642" s="234"/>
    </row>
    <row r="643" ht="63.75" customHeight="1" spans="1:23">
      <c r="A643" s="234"/>
      <c r="C643" s="269"/>
      <c r="D643" s="287"/>
      <c r="E643" s="287"/>
      <c r="F643" s="287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5"/>
      <c r="R643" s="289"/>
      <c r="S643" s="287"/>
      <c r="T643" s="234"/>
      <c r="U643" s="234"/>
      <c r="V643" s="234"/>
      <c r="W643" s="234"/>
    </row>
    <row r="644" ht="63.75" customHeight="1" spans="1:23">
      <c r="A644" s="234"/>
      <c r="C644" s="269"/>
      <c r="D644" s="287"/>
      <c r="E644" s="287"/>
      <c r="F644" s="287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5"/>
      <c r="R644" s="289"/>
      <c r="S644" s="287"/>
      <c r="T644" s="234"/>
      <c r="U644" s="234"/>
      <c r="V644" s="234"/>
      <c r="W644" s="234"/>
    </row>
    <row r="645" ht="63.75" customHeight="1" spans="1:23">
      <c r="A645" s="234"/>
      <c r="C645" s="269"/>
      <c r="D645" s="287"/>
      <c r="E645" s="287"/>
      <c r="F645" s="287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5"/>
      <c r="R645" s="289"/>
      <c r="S645" s="287"/>
      <c r="T645" s="234"/>
      <c r="U645" s="234"/>
      <c r="V645" s="234"/>
      <c r="W645" s="234"/>
    </row>
    <row r="646" ht="63.75" customHeight="1" spans="1:23">
      <c r="A646" s="234"/>
      <c r="C646" s="269"/>
      <c r="D646" s="287"/>
      <c r="E646" s="287"/>
      <c r="F646" s="287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5"/>
      <c r="R646" s="289"/>
      <c r="S646" s="287"/>
      <c r="T646" s="234"/>
      <c r="U646" s="234"/>
      <c r="V646" s="234"/>
      <c r="W646" s="234"/>
    </row>
    <row r="647" ht="63.75" customHeight="1" spans="1:23">
      <c r="A647" s="234"/>
      <c r="C647" s="269"/>
      <c r="D647" s="287"/>
      <c r="E647" s="287"/>
      <c r="F647" s="287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5"/>
      <c r="R647" s="289"/>
      <c r="S647" s="287"/>
      <c r="T647" s="234"/>
      <c r="U647" s="234"/>
      <c r="V647" s="234"/>
      <c r="W647" s="234"/>
    </row>
    <row r="648" ht="63.75" customHeight="1" spans="1:23">
      <c r="A648" s="234"/>
      <c r="C648" s="269"/>
      <c r="D648" s="287"/>
      <c r="E648" s="287"/>
      <c r="F648" s="287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5"/>
      <c r="R648" s="289"/>
      <c r="S648" s="287"/>
      <c r="T648" s="234"/>
      <c r="U648" s="234"/>
      <c r="V648" s="234"/>
      <c r="W648" s="234"/>
    </row>
    <row r="649" ht="63.75" customHeight="1" spans="1:23">
      <c r="A649" s="234"/>
      <c r="C649" s="289"/>
      <c r="D649" s="287"/>
      <c r="E649" s="287"/>
      <c r="F649" s="287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5"/>
      <c r="R649" s="289"/>
      <c r="S649" s="287"/>
      <c r="T649" s="234"/>
      <c r="U649" s="234"/>
      <c r="V649" s="234"/>
      <c r="W649" s="234"/>
    </row>
    <row r="650" ht="63.75" customHeight="1" spans="1:23">
      <c r="A650" s="234"/>
      <c r="C650" s="289"/>
      <c r="D650" s="287"/>
      <c r="E650" s="287"/>
      <c r="F650" s="287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5"/>
      <c r="R650" s="289"/>
      <c r="S650" s="287"/>
      <c r="T650" s="234"/>
      <c r="U650" s="234"/>
      <c r="V650" s="234"/>
      <c r="W650" s="234"/>
    </row>
    <row r="651" ht="63.75" customHeight="1" spans="1:23">
      <c r="A651" s="234"/>
      <c r="C651" s="289"/>
      <c r="D651" s="287"/>
      <c r="E651" s="287"/>
      <c r="F651" s="287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5"/>
      <c r="R651" s="289"/>
      <c r="S651" s="287"/>
      <c r="T651" s="234"/>
      <c r="U651" s="234"/>
      <c r="V651" s="234"/>
      <c r="W651" s="234"/>
    </row>
    <row r="652" ht="27" customHeight="1" spans="1:23">
      <c r="A652" s="234"/>
      <c r="C652" s="289"/>
      <c r="D652" s="287"/>
      <c r="E652" s="287"/>
      <c r="F652" s="287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5"/>
      <c r="R652" s="289"/>
      <c r="S652" s="287"/>
      <c r="T652" s="234"/>
      <c r="U652" s="234"/>
      <c r="V652" s="234"/>
      <c r="W652" s="234"/>
    </row>
    <row r="653" ht="15.75" spans="1:23">
      <c r="A653" s="20" t="s">
        <v>472</v>
      </c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</row>
    <row r="654" ht="15.75" spans="1:23">
      <c r="A654" s="20" t="s">
        <v>357</v>
      </c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</row>
    <row r="655" ht="15.75" spans="1:23">
      <c r="A655" s="20" t="s">
        <v>106</v>
      </c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</row>
    <row r="656" ht="15.75" spans="21:23">
      <c r="U656" s="257"/>
      <c r="W656" s="257" t="s">
        <v>449</v>
      </c>
    </row>
    <row r="657" ht="18.75" spans="1:23">
      <c r="A657" s="236" t="s">
        <v>181</v>
      </c>
      <c r="B657" s="237" t="s">
        <v>339</v>
      </c>
      <c r="C657" s="238" t="s">
        <v>450</v>
      </c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58"/>
    </row>
    <row r="658" ht="382.55" spans="1:23">
      <c r="A658" s="240"/>
      <c r="B658" s="241"/>
      <c r="C658" s="242" t="s">
        <v>451</v>
      </c>
      <c r="D658" s="242" t="s">
        <v>452</v>
      </c>
      <c r="E658" s="242" t="s">
        <v>453</v>
      </c>
      <c r="F658" s="242" t="s">
        <v>454</v>
      </c>
      <c r="G658" s="242" t="s">
        <v>455</v>
      </c>
      <c r="H658" s="242" t="s">
        <v>456</v>
      </c>
      <c r="I658" s="242" t="s">
        <v>457</v>
      </c>
      <c r="J658" s="242" t="s">
        <v>458</v>
      </c>
      <c r="K658" s="242" t="s">
        <v>459</v>
      </c>
      <c r="L658" s="242" t="s">
        <v>460</v>
      </c>
      <c r="M658" s="242" t="s">
        <v>461</v>
      </c>
      <c r="N658" s="242" t="s">
        <v>462</v>
      </c>
      <c r="O658" s="242" t="s">
        <v>463</v>
      </c>
      <c r="P658" s="242" t="s">
        <v>464</v>
      </c>
      <c r="Q658" s="242" t="s">
        <v>465</v>
      </c>
      <c r="R658" s="242" t="s">
        <v>466</v>
      </c>
      <c r="S658" s="242" t="s">
        <v>467</v>
      </c>
      <c r="T658" s="242" t="s">
        <v>468</v>
      </c>
      <c r="U658" s="242" t="s">
        <v>469</v>
      </c>
      <c r="V658" s="242" t="s">
        <v>471</v>
      </c>
      <c r="W658" s="259" t="s">
        <v>438</v>
      </c>
    </row>
    <row r="659" ht="18.75" spans="1:23">
      <c r="A659" s="243">
        <v>1</v>
      </c>
      <c r="B659" s="244">
        <v>2</v>
      </c>
      <c r="C659" s="244">
        <v>3</v>
      </c>
      <c r="D659" s="244">
        <v>4</v>
      </c>
      <c r="E659" s="244">
        <v>5</v>
      </c>
      <c r="F659" s="244">
        <v>6</v>
      </c>
      <c r="G659" s="244">
        <v>7</v>
      </c>
      <c r="H659" s="244">
        <v>8</v>
      </c>
      <c r="I659" s="244">
        <v>9</v>
      </c>
      <c r="J659" s="244">
        <v>10</v>
      </c>
      <c r="K659" s="244">
        <v>11</v>
      </c>
      <c r="L659" s="244">
        <v>12</v>
      </c>
      <c r="M659" s="244">
        <v>13</v>
      </c>
      <c r="N659" s="244">
        <v>14</v>
      </c>
      <c r="O659" s="244">
        <v>15</v>
      </c>
      <c r="P659" s="244">
        <v>16</v>
      </c>
      <c r="Q659" s="244">
        <v>17</v>
      </c>
      <c r="R659" s="244">
        <v>18</v>
      </c>
      <c r="S659" s="244">
        <v>19</v>
      </c>
      <c r="T659" s="244">
        <v>20</v>
      </c>
      <c r="U659" s="244">
        <v>21</v>
      </c>
      <c r="V659" s="244">
        <v>22</v>
      </c>
      <c r="W659" s="260">
        <v>23</v>
      </c>
    </row>
    <row r="660" ht="36.95" customHeight="1" spans="1:23">
      <c r="A660" s="245">
        <v>1</v>
      </c>
      <c r="B660" s="246" t="s">
        <v>310</v>
      </c>
      <c r="C660" s="281">
        <f>C8+C80+C151+C222</f>
        <v>732000</v>
      </c>
      <c r="D660" s="281">
        <f t="shared" ref="D660:V660" si="25">D8+D80+D151+D222</f>
        <v>4660000</v>
      </c>
      <c r="E660" s="281">
        <f t="shared" si="25"/>
        <v>0</v>
      </c>
      <c r="F660" s="281">
        <f t="shared" si="25"/>
        <v>0</v>
      </c>
      <c r="G660" s="281">
        <f t="shared" si="25"/>
        <v>0</v>
      </c>
      <c r="H660" s="281">
        <f t="shared" si="25"/>
        <v>0</v>
      </c>
      <c r="I660" s="281">
        <f t="shared" si="25"/>
        <v>0</v>
      </c>
      <c r="J660" s="281">
        <f t="shared" si="25"/>
        <v>0</v>
      </c>
      <c r="K660" s="281">
        <f t="shared" si="25"/>
        <v>0</v>
      </c>
      <c r="L660" s="281">
        <f t="shared" si="25"/>
        <v>0</v>
      </c>
      <c r="M660" s="281">
        <f t="shared" si="25"/>
        <v>5590000</v>
      </c>
      <c r="N660" s="281">
        <f t="shared" si="25"/>
        <v>0</v>
      </c>
      <c r="O660" s="281">
        <f t="shared" si="25"/>
        <v>0</v>
      </c>
      <c r="P660" s="281">
        <f t="shared" si="25"/>
        <v>0</v>
      </c>
      <c r="Q660" s="281">
        <f t="shared" si="25"/>
        <v>0</v>
      </c>
      <c r="R660" s="281">
        <f t="shared" si="25"/>
        <v>2000000</v>
      </c>
      <c r="S660" s="281">
        <f t="shared" si="25"/>
        <v>0</v>
      </c>
      <c r="T660" s="281">
        <f t="shared" si="25"/>
        <v>0</v>
      </c>
      <c r="U660" s="281">
        <f t="shared" si="25"/>
        <v>970000</v>
      </c>
      <c r="V660" s="281">
        <f t="shared" si="25"/>
        <v>13150000</v>
      </c>
      <c r="W660" s="261">
        <f>SUM(C660:V660)</f>
        <v>27102000</v>
      </c>
    </row>
    <row r="661" ht="43.5" customHeight="1" spans="1:23">
      <c r="A661" s="245">
        <v>2</v>
      </c>
      <c r="B661" s="246" t="s">
        <v>311</v>
      </c>
      <c r="C661" s="281">
        <f t="shared" ref="C661:C677" si="26">C9+C81+C152+C223</f>
        <v>1124000</v>
      </c>
      <c r="D661" s="281">
        <f t="shared" ref="D661:V661" si="27">D9+D81+D152+D223</f>
        <v>3490000</v>
      </c>
      <c r="E661" s="281">
        <f t="shared" si="27"/>
        <v>0</v>
      </c>
      <c r="F661" s="281">
        <f t="shared" si="27"/>
        <v>0</v>
      </c>
      <c r="G661" s="281">
        <f t="shared" si="27"/>
        <v>0</v>
      </c>
      <c r="H661" s="281">
        <f t="shared" si="27"/>
        <v>0</v>
      </c>
      <c r="I661" s="281">
        <f t="shared" si="27"/>
        <v>0</v>
      </c>
      <c r="J661" s="281">
        <f t="shared" si="27"/>
        <v>0</v>
      </c>
      <c r="K661" s="281">
        <f t="shared" si="27"/>
        <v>0</v>
      </c>
      <c r="L661" s="281">
        <f t="shared" si="27"/>
        <v>0</v>
      </c>
      <c r="M661" s="281">
        <f t="shared" si="27"/>
        <v>0</v>
      </c>
      <c r="N661" s="281">
        <f t="shared" si="27"/>
        <v>0</v>
      </c>
      <c r="O661" s="281">
        <f t="shared" si="27"/>
        <v>0</v>
      </c>
      <c r="P661" s="281">
        <f t="shared" si="27"/>
        <v>3630000</v>
      </c>
      <c r="Q661" s="281">
        <f t="shared" si="27"/>
        <v>0</v>
      </c>
      <c r="R661" s="281">
        <f t="shared" si="27"/>
        <v>570000</v>
      </c>
      <c r="S661" s="281">
        <f t="shared" si="27"/>
        <v>0</v>
      </c>
      <c r="T661" s="281">
        <f t="shared" si="27"/>
        <v>0</v>
      </c>
      <c r="U661" s="281">
        <f t="shared" si="27"/>
        <v>20000</v>
      </c>
      <c r="V661" s="281">
        <f t="shared" si="27"/>
        <v>9375000</v>
      </c>
      <c r="W661" s="261">
        <f t="shared" ref="W661:W677" si="28">SUM(C661:V661)</f>
        <v>18209000</v>
      </c>
    </row>
    <row r="662" ht="43.5" customHeight="1" spans="1:23">
      <c r="A662" s="245">
        <v>3</v>
      </c>
      <c r="B662" s="246" t="s">
        <v>312</v>
      </c>
      <c r="C662" s="281">
        <f t="shared" si="26"/>
        <v>853000</v>
      </c>
      <c r="D662" s="281">
        <f t="shared" ref="D662:V662" si="29">D10+D82+D153+D224</f>
        <v>1020000</v>
      </c>
      <c r="E662" s="281">
        <f t="shared" si="29"/>
        <v>0</v>
      </c>
      <c r="F662" s="281">
        <f t="shared" si="29"/>
        <v>0</v>
      </c>
      <c r="G662" s="281">
        <f t="shared" si="29"/>
        <v>0</v>
      </c>
      <c r="H662" s="281">
        <f t="shared" si="29"/>
        <v>0</v>
      </c>
      <c r="I662" s="281">
        <f t="shared" si="29"/>
        <v>0</v>
      </c>
      <c r="J662" s="281">
        <f t="shared" si="29"/>
        <v>0</v>
      </c>
      <c r="K662" s="281">
        <f t="shared" si="29"/>
        <v>0</v>
      </c>
      <c r="L662" s="281">
        <f t="shared" si="29"/>
        <v>0</v>
      </c>
      <c r="M662" s="281">
        <f t="shared" si="29"/>
        <v>1280000</v>
      </c>
      <c r="N662" s="281">
        <f t="shared" si="29"/>
        <v>3120000</v>
      </c>
      <c r="O662" s="281">
        <f t="shared" si="29"/>
        <v>0</v>
      </c>
      <c r="P662" s="281">
        <f t="shared" si="29"/>
        <v>0</v>
      </c>
      <c r="Q662" s="281">
        <f t="shared" si="29"/>
        <v>0</v>
      </c>
      <c r="R662" s="281">
        <f t="shared" si="29"/>
        <v>130000</v>
      </c>
      <c r="S662" s="281">
        <f t="shared" si="29"/>
        <v>0</v>
      </c>
      <c r="T662" s="281">
        <f t="shared" si="29"/>
        <v>0</v>
      </c>
      <c r="U662" s="281">
        <f t="shared" si="29"/>
        <v>0</v>
      </c>
      <c r="V662" s="281">
        <f t="shared" si="29"/>
        <v>495000</v>
      </c>
      <c r="W662" s="261">
        <f t="shared" si="28"/>
        <v>6898000</v>
      </c>
    </row>
    <row r="663" ht="43.5" customHeight="1" spans="1:23">
      <c r="A663" s="245">
        <v>4</v>
      </c>
      <c r="B663" s="246" t="s">
        <v>313</v>
      </c>
      <c r="C663" s="281">
        <f t="shared" si="26"/>
        <v>353500</v>
      </c>
      <c r="D663" s="281">
        <f t="shared" ref="D663:V663" si="30">D11+D83+D154+D225</f>
        <v>2030000</v>
      </c>
      <c r="E663" s="281">
        <f t="shared" si="30"/>
        <v>0</v>
      </c>
      <c r="F663" s="281">
        <f t="shared" si="30"/>
        <v>0</v>
      </c>
      <c r="G663" s="281">
        <f t="shared" si="30"/>
        <v>0</v>
      </c>
      <c r="H663" s="281">
        <f t="shared" si="30"/>
        <v>0</v>
      </c>
      <c r="I663" s="281">
        <f t="shared" si="30"/>
        <v>0</v>
      </c>
      <c r="J663" s="281">
        <f t="shared" si="30"/>
        <v>1245000</v>
      </c>
      <c r="K663" s="281">
        <f t="shared" si="30"/>
        <v>0</v>
      </c>
      <c r="L663" s="281">
        <f t="shared" si="30"/>
        <v>0</v>
      </c>
      <c r="M663" s="281">
        <f t="shared" si="30"/>
        <v>2260000</v>
      </c>
      <c r="N663" s="281">
        <f t="shared" si="30"/>
        <v>0</v>
      </c>
      <c r="O663" s="281">
        <f t="shared" si="30"/>
        <v>0</v>
      </c>
      <c r="P663" s="281">
        <f t="shared" si="30"/>
        <v>0</v>
      </c>
      <c r="Q663" s="281">
        <f t="shared" si="30"/>
        <v>0</v>
      </c>
      <c r="R663" s="281">
        <f t="shared" si="30"/>
        <v>0</v>
      </c>
      <c r="S663" s="281">
        <f t="shared" si="30"/>
        <v>40000</v>
      </c>
      <c r="T663" s="281">
        <f t="shared" si="30"/>
        <v>0</v>
      </c>
      <c r="U663" s="281">
        <f t="shared" si="30"/>
        <v>30000</v>
      </c>
      <c r="V663" s="281">
        <f t="shared" si="30"/>
        <v>4670000</v>
      </c>
      <c r="W663" s="261">
        <f t="shared" si="28"/>
        <v>10628500</v>
      </c>
    </row>
    <row r="664" ht="43.5" customHeight="1" spans="1:23">
      <c r="A664" s="245">
        <v>5</v>
      </c>
      <c r="B664" s="246" t="s">
        <v>314</v>
      </c>
      <c r="C664" s="281">
        <f t="shared" si="26"/>
        <v>330000</v>
      </c>
      <c r="D664" s="281">
        <f t="shared" ref="D664:V664" si="31">D12+D84+D155+D226</f>
        <v>950000</v>
      </c>
      <c r="E664" s="281">
        <f t="shared" si="31"/>
        <v>0</v>
      </c>
      <c r="F664" s="281">
        <f t="shared" si="31"/>
        <v>0</v>
      </c>
      <c r="G664" s="281">
        <f t="shared" si="31"/>
        <v>0</v>
      </c>
      <c r="H664" s="281">
        <f t="shared" si="31"/>
        <v>0</v>
      </c>
      <c r="I664" s="281">
        <f t="shared" si="31"/>
        <v>0</v>
      </c>
      <c r="J664" s="281">
        <f t="shared" si="31"/>
        <v>0</v>
      </c>
      <c r="K664" s="281">
        <f t="shared" si="31"/>
        <v>0</v>
      </c>
      <c r="L664" s="281">
        <f t="shared" si="31"/>
        <v>0</v>
      </c>
      <c r="M664" s="281">
        <f t="shared" si="31"/>
        <v>0</v>
      </c>
      <c r="N664" s="281">
        <f t="shared" si="31"/>
        <v>1070000</v>
      </c>
      <c r="O664" s="281">
        <f t="shared" si="31"/>
        <v>2730000</v>
      </c>
      <c r="P664" s="281">
        <f t="shared" si="31"/>
        <v>0</v>
      </c>
      <c r="Q664" s="281">
        <f t="shared" si="31"/>
        <v>0</v>
      </c>
      <c r="R664" s="281">
        <f t="shared" si="31"/>
        <v>10000</v>
      </c>
      <c r="S664" s="281">
        <f t="shared" si="31"/>
        <v>0</v>
      </c>
      <c r="T664" s="281">
        <f t="shared" si="31"/>
        <v>0</v>
      </c>
      <c r="U664" s="281">
        <f t="shared" si="31"/>
        <v>170000</v>
      </c>
      <c r="V664" s="281">
        <f t="shared" si="31"/>
        <v>40000</v>
      </c>
      <c r="W664" s="261">
        <f t="shared" si="28"/>
        <v>5300000</v>
      </c>
    </row>
    <row r="665" ht="43.5" customHeight="1" spans="1:23">
      <c r="A665" s="245">
        <v>6</v>
      </c>
      <c r="B665" s="246" t="s">
        <v>315</v>
      </c>
      <c r="C665" s="281">
        <f t="shared" si="26"/>
        <v>421500</v>
      </c>
      <c r="D665" s="281">
        <f t="shared" ref="D665:V665" si="32">D13+D85+D156+D227</f>
        <v>980000</v>
      </c>
      <c r="E665" s="281">
        <f t="shared" si="32"/>
        <v>0</v>
      </c>
      <c r="F665" s="281">
        <f t="shared" si="32"/>
        <v>0</v>
      </c>
      <c r="G665" s="281">
        <f t="shared" si="32"/>
        <v>0</v>
      </c>
      <c r="H665" s="281">
        <f t="shared" si="32"/>
        <v>0</v>
      </c>
      <c r="I665" s="281">
        <f t="shared" si="32"/>
        <v>0</v>
      </c>
      <c r="J665" s="281">
        <f t="shared" si="32"/>
        <v>0</v>
      </c>
      <c r="K665" s="281">
        <f t="shared" si="32"/>
        <v>0</v>
      </c>
      <c r="L665" s="281">
        <f t="shared" si="32"/>
        <v>0</v>
      </c>
      <c r="M665" s="281">
        <f t="shared" si="32"/>
        <v>0</v>
      </c>
      <c r="N665" s="281">
        <f t="shared" si="32"/>
        <v>990000</v>
      </c>
      <c r="O665" s="281">
        <f t="shared" si="32"/>
        <v>0</v>
      </c>
      <c r="P665" s="281">
        <f t="shared" si="32"/>
        <v>0</v>
      </c>
      <c r="Q665" s="281">
        <f t="shared" si="32"/>
        <v>0</v>
      </c>
      <c r="R665" s="281">
        <f t="shared" si="32"/>
        <v>340000</v>
      </c>
      <c r="S665" s="281">
        <f t="shared" si="32"/>
        <v>0</v>
      </c>
      <c r="T665" s="281">
        <f t="shared" si="32"/>
        <v>0</v>
      </c>
      <c r="U665" s="281">
        <f t="shared" si="32"/>
        <v>0</v>
      </c>
      <c r="V665" s="281">
        <f t="shared" si="32"/>
        <v>2620000</v>
      </c>
      <c r="W665" s="261">
        <f t="shared" si="28"/>
        <v>5351500</v>
      </c>
    </row>
    <row r="666" ht="43.5" customHeight="1" spans="1:23">
      <c r="A666" s="245">
        <v>7</v>
      </c>
      <c r="B666" s="246" t="s">
        <v>316</v>
      </c>
      <c r="C666" s="281">
        <f t="shared" si="26"/>
        <v>887500</v>
      </c>
      <c r="D666" s="281">
        <f t="shared" ref="D666:V666" si="33">D14+D86+D157+D228</f>
        <v>1480000</v>
      </c>
      <c r="E666" s="281">
        <f t="shared" si="33"/>
        <v>0</v>
      </c>
      <c r="F666" s="281">
        <f t="shared" si="33"/>
        <v>0</v>
      </c>
      <c r="G666" s="281">
        <f t="shared" si="33"/>
        <v>0</v>
      </c>
      <c r="H666" s="281">
        <f t="shared" si="33"/>
        <v>0</v>
      </c>
      <c r="I666" s="281">
        <f t="shared" si="33"/>
        <v>0</v>
      </c>
      <c r="J666" s="281">
        <f t="shared" si="33"/>
        <v>0</v>
      </c>
      <c r="K666" s="281">
        <f t="shared" si="33"/>
        <v>0</v>
      </c>
      <c r="L666" s="281">
        <f t="shared" si="33"/>
        <v>0</v>
      </c>
      <c r="M666" s="281">
        <f t="shared" si="33"/>
        <v>1160000</v>
      </c>
      <c r="N666" s="281">
        <f t="shared" si="33"/>
        <v>0</v>
      </c>
      <c r="O666" s="281">
        <f t="shared" si="33"/>
        <v>0</v>
      </c>
      <c r="P666" s="281">
        <f t="shared" si="33"/>
        <v>0</v>
      </c>
      <c r="Q666" s="281">
        <f t="shared" si="33"/>
        <v>0</v>
      </c>
      <c r="R666" s="281">
        <f t="shared" si="33"/>
        <v>30000</v>
      </c>
      <c r="S666" s="281">
        <f t="shared" si="33"/>
        <v>0</v>
      </c>
      <c r="T666" s="281">
        <f t="shared" si="33"/>
        <v>0</v>
      </c>
      <c r="U666" s="281">
        <f t="shared" si="33"/>
        <v>0</v>
      </c>
      <c r="V666" s="281">
        <f t="shared" si="33"/>
        <v>2620000</v>
      </c>
      <c r="W666" s="261">
        <f t="shared" si="28"/>
        <v>6177500</v>
      </c>
    </row>
    <row r="667" ht="43.5" customHeight="1" spans="1:23">
      <c r="A667" s="245">
        <v>8</v>
      </c>
      <c r="B667" s="246" t="s">
        <v>317</v>
      </c>
      <c r="C667" s="281">
        <f t="shared" si="26"/>
        <v>773500</v>
      </c>
      <c r="D667" s="281">
        <f t="shared" ref="D667:V667" si="34">D15+D87+D158+D229</f>
        <v>1220000</v>
      </c>
      <c r="E667" s="281">
        <f t="shared" si="34"/>
        <v>106000</v>
      </c>
      <c r="F667" s="281">
        <f t="shared" si="34"/>
        <v>0</v>
      </c>
      <c r="G667" s="281">
        <f t="shared" si="34"/>
        <v>0</v>
      </c>
      <c r="H667" s="281">
        <f t="shared" si="34"/>
        <v>0</v>
      </c>
      <c r="I667" s="281">
        <f t="shared" si="34"/>
        <v>0</v>
      </c>
      <c r="J667" s="281">
        <f t="shared" si="34"/>
        <v>200000</v>
      </c>
      <c r="K667" s="281">
        <f t="shared" si="34"/>
        <v>0</v>
      </c>
      <c r="L667" s="281">
        <f t="shared" si="34"/>
        <v>0</v>
      </c>
      <c r="M667" s="281">
        <f t="shared" si="34"/>
        <v>2650000</v>
      </c>
      <c r="N667" s="281">
        <f t="shared" si="34"/>
        <v>0</v>
      </c>
      <c r="O667" s="281">
        <f t="shared" si="34"/>
        <v>3530000</v>
      </c>
      <c r="P667" s="281">
        <f t="shared" si="34"/>
        <v>0</v>
      </c>
      <c r="Q667" s="281">
        <f t="shared" si="34"/>
        <v>0</v>
      </c>
      <c r="R667" s="281">
        <f t="shared" si="34"/>
        <v>90000</v>
      </c>
      <c r="S667" s="281">
        <f t="shared" si="34"/>
        <v>0</v>
      </c>
      <c r="T667" s="281">
        <f t="shared" si="34"/>
        <v>0</v>
      </c>
      <c r="U667" s="281">
        <f t="shared" si="34"/>
        <v>0</v>
      </c>
      <c r="V667" s="281">
        <f t="shared" si="34"/>
        <v>0</v>
      </c>
      <c r="W667" s="261">
        <f t="shared" si="28"/>
        <v>8569500</v>
      </c>
    </row>
    <row r="668" ht="43.5" customHeight="1" spans="1:23">
      <c r="A668" s="245">
        <v>9</v>
      </c>
      <c r="B668" s="246" t="s">
        <v>318</v>
      </c>
      <c r="C668" s="281">
        <f t="shared" si="26"/>
        <v>875000</v>
      </c>
      <c r="D668" s="281">
        <f t="shared" ref="D668:V668" si="35">D16+D88+D159+D230</f>
        <v>2240000</v>
      </c>
      <c r="E668" s="281">
        <f t="shared" si="35"/>
        <v>0</v>
      </c>
      <c r="F668" s="281">
        <f t="shared" si="35"/>
        <v>0</v>
      </c>
      <c r="G668" s="281">
        <f t="shared" si="35"/>
        <v>0</v>
      </c>
      <c r="H668" s="281">
        <f t="shared" si="35"/>
        <v>0</v>
      </c>
      <c r="I668" s="281">
        <f t="shared" si="35"/>
        <v>0</v>
      </c>
      <c r="J668" s="281">
        <f t="shared" si="35"/>
        <v>0</v>
      </c>
      <c r="K668" s="281">
        <f t="shared" si="35"/>
        <v>0</v>
      </c>
      <c r="L668" s="281">
        <f t="shared" si="35"/>
        <v>0</v>
      </c>
      <c r="M668" s="281">
        <f t="shared" si="35"/>
        <v>2520000</v>
      </c>
      <c r="N668" s="281">
        <f t="shared" si="35"/>
        <v>0</v>
      </c>
      <c r="O668" s="281">
        <f t="shared" si="35"/>
        <v>0</v>
      </c>
      <c r="P668" s="281">
        <f t="shared" si="35"/>
        <v>0</v>
      </c>
      <c r="Q668" s="281">
        <f t="shared" si="35"/>
        <v>0</v>
      </c>
      <c r="R668" s="281">
        <f t="shared" si="35"/>
        <v>0</v>
      </c>
      <c r="S668" s="281">
        <f t="shared" si="35"/>
        <v>470000</v>
      </c>
      <c r="T668" s="281">
        <f t="shared" si="35"/>
        <v>0</v>
      </c>
      <c r="U668" s="281">
        <f t="shared" si="35"/>
        <v>90000</v>
      </c>
      <c r="V668" s="281">
        <f t="shared" si="35"/>
        <v>6480000</v>
      </c>
      <c r="W668" s="261">
        <f t="shared" si="28"/>
        <v>12675000</v>
      </c>
    </row>
    <row r="669" ht="43.5" customHeight="1" spans="1:23">
      <c r="A669" s="245">
        <v>10</v>
      </c>
      <c r="B669" s="246" t="s">
        <v>319</v>
      </c>
      <c r="C669" s="281">
        <f t="shared" si="26"/>
        <v>544500</v>
      </c>
      <c r="D669" s="281">
        <f t="shared" ref="D669:V669" si="36">D17+D89+D160+D231</f>
        <v>1260000</v>
      </c>
      <c r="E669" s="281">
        <f t="shared" si="36"/>
        <v>0</v>
      </c>
      <c r="F669" s="281">
        <f t="shared" si="36"/>
        <v>0</v>
      </c>
      <c r="G669" s="281">
        <f t="shared" si="36"/>
        <v>0</v>
      </c>
      <c r="H669" s="281">
        <f t="shared" si="36"/>
        <v>0</v>
      </c>
      <c r="I669" s="281">
        <f t="shared" si="36"/>
        <v>0</v>
      </c>
      <c r="J669" s="281">
        <f t="shared" si="36"/>
        <v>0</v>
      </c>
      <c r="K669" s="281">
        <f t="shared" si="36"/>
        <v>0</v>
      </c>
      <c r="L669" s="281">
        <f t="shared" si="36"/>
        <v>0</v>
      </c>
      <c r="M669" s="281">
        <f t="shared" si="36"/>
        <v>10000</v>
      </c>
      <c r="N669" s="281">
        <f t="shared" si="36"/>
        <v>0</v>
      </c>
      <c r="O669" s="281">
        <f t="shared" si="36"/>
        <v>0</v>
      </c>
      <c r="P669" s="281">
        <f t="shared" si="36"/>
        <v>1320000</v>
      </c>
      <c r="Q669" s="281">
        <f t="shared" si="36"/>
        <v>0</v>
      </c>
      <c r="R669" s="281">
        <f t="shared" si="36"/>
        <v>0</v>
      </c>
      <c r="S669" s="281">
        <f t="shared" si="36"/>
        <v>60000</v>
      </c>
      <c r="T669" s="281">
        <f t="shared" si="36"/>
        <v>0</v>
      </c>
      <c r="U669" s="281">
        <f t="shared" si="36"/>
        <v>0</v>
      </c>
      <c r="V669" s="281">
        <f t="shared" si="36"/>
        <v>3270000</v>
      </c>
      <c r="W669" s="261">
        <f t="shared" si="28"/>
        <v>6464500</v>
      </c>
    </row>
    <row r="670" ht="43.5" customHeight="1" spans="1:23">
      <c r="A670" s="245">
        <v>11</v>
      </c>
      <c r="B670" s="246" t="s">
        <v>320</v>
      </c>
      <c r="C670" s="281">
        <f t="shared" si="26"/>
        <v>882000</v>
      </c>
      <c r="D670" s="281">
        <f t="shared" ref="D670:V670" si="37">D18+D90+D161+D232</f>
        <v>2650000</v>
      </c>
      <c r="E670" s="281">
        <f t="shared" si="37"/>
        <v>0</v>
      </c>
      <c r="F670" s="281">
        <f t="shared" si="37"/>
        <v>0</v>
      </c>
      <c r="G670" s="281">
        <f t="shared" si="37"/>
        <v>0</v>
      </c>
      <c r="H670" s="281">
        <f t="shared" si="37"/>
        <v>0</v>
      </c>
      <c r="I670" s="281">
        <f t="shared" si="37"/>
        <v>0</v>
      </c>
      <c r="J670" s="281">
        <f t="shared" si="37"/>
        <v>0</v>
      </c>
      <c r="K670" s="281">
        <f t="shared" si="37"/>
        <v>0</v>
      </c>
      <c r="L670" s="281">
        <f t="shared" si="37"/>
        <v>0</v>
      </c>
      <c r="M670" s="281">
        <f t="shared" si="37"/>
        <v>8340000</v>
      </c>
      <c r="N670" s="281">
        <f t="shared" si="37"/>
        <v>0</v>
      </c>
      <c r="O670" s="281">
        <f t="shared" si="37"/>
        <v>0</v>
      </c>
      <c r="P670" s="281">
        <f t="shared" si="37"/>
        <v>2080000</v>
      </c>
      <c r="Q670" s="281">
        <f t="shared" si="37"/>
        <v>0</v>
      </c>
      <c r="R670" s="281">
        <f t="shared" si="37"/>
        <v>450000</v>
      </c>
      <c r="S670" s="281">
        <f t="shared" si="37"/>
        <v>0</v>
      </c>
      <c r="T670" s="281">
        <f t="shared" si="37"/>
        <v>0</v>
      </c>
      <c r="U670" s="281">
        <f t="shared" si="37"/>
        <v>0</v>
      </c>
      <c r="V670" s="281">
        <f t="shared" si="37"/>
        <v>0</v>
      </c>
      <c r="W670" s="261">
        <f t="shared" si="28"/>
        <v>14402000</v>
      </c>
    </row>
    <row r="671" ht="44.1" customHeight="1" spans="1:23">
      <c r="A671" s="245">
        <v>12</v>
      </c>
      <c r="B671" s="246" t="s">
        <v>321</v>
      </c>
      <c r="C671" s="281">
        <f t="shared" si="26"/>
        <v>144500</v>
      </c>
      <c r="D671" s="281">
        <f t="shared" ref="D671:V671" si="38">D19+D91+D162+D233</f>
        <v>480000</v>
      </c>
      <c r="E671" s="281">
        <f t="shared" si="38"/>
        <v>0</v>
      </c>
      <c r="F671" s="281">
        <f t="shared" si="38"/>
        <v>0</v>
      </c>
      <c r="G671" s="281">
        <f t="shared" si="38"/>
        <v>0</v>
      </c>
      <c r="H671" s="281">
        <f t="shared" si="38"/>
        <v>0</v>
      </c>
      <c r="I671" s="281">
        <f t="shared" si="38"/>
        <v>0</v>
      </c>
      <c r="J671" s="281">
        <f t="shared" si="38"/>
        <v>0</v>
      </c>
      <c r="K671" s="281">
        <f t="shared" si="38"/>
        <v>0</v>
      </c>
      <c r="L671" s="281">
        <f t="shared" si="38"/>
        <v>0</v>
      </c>
      <c r="M671" s="281">
        <f t="shared" si="38"/>
        <v>0</v>
      </c>
      <c r="N671" s="281">
        <f t="shared" si="38"/>
        <v>640000</v>
      </c>
      <c r="O671" s="281">
        <f t="shared" si="38"/>
        <v>0</v>
      </c>
      <c r="P671" s="281">
        <f t="shared" si="38"/>
        <v>0</v>
      </c>
      <c r="Q671" s="281">
        <f t="shared" si="38"/>
        <v>0</v>
      </c>
      <c r="R671" s="281">
        <f t="shared" si="38"/>
        <v>0</v>
      </c>
      <c r="S671" s="281">
        <f t="shared" si="38"/>
        <v>20000</v>
      </c>
      <c r="T671" s="281">
        <f t="shared" si="38"/>
        <v>0</v>
      </c>
      <c r="U671" s="281">
        <f t="shared" si="38"/>
        <v>0</v>
      </c>
      <c r="V671" s="281">
        <f t="shared" si="38"/>
        <v>1440000</v>
      </c>
      <c r="W671" s="261">
        <f t="shared" si="28"/>
        <v>2724500</v>
      </c>
    </row>
    <row r="672" ht="45" customHeight="1" spans="1:23">
      <c r="A672" s="245">
        <v>13</v>
      </c>
      <c r="B672" s="246" t="s">
        <v>322</v>
      </c>
      <c r="C672" s="281">
        <f t="shared" si="26"/>
        <v>708000</v>
      </c>
      <c r="D672" s="281">
        <f t="shared" ref="D672:V672" si="39">D20+D92+D163+D234</f>
        <v>2080000</v>
      </c>
      <c r="E672" s="281">
        <f t="shared" si="39"/>
        <v>0</v>
      </c>
      <c r="F672" s="281">
        <f t="shared" si="39"/>
        <v>0</v>
      </c>
      <c r="G672" s="281">
        <f t="shared" si="39"/>
        <v>0</v>
      </c>
      <c r="H672" s="281">
        <f t="shared" si="39"/>
        <v>0</v>
      </c>
      <c r="I672" s="281">
        <f t="shared" si="39"/>
        <v>0</v>
      </c>
      <c r="J672" s="281">
        <f t="shared" si="39"/>
        <v>0</v>
      </c>
      <c r="K672" s="281">
        <f t="shared" si="39"/>
        <v>0</v>
      </c>
      <c r="L672" s="281">
        <f t="shared" si="39"/>
        <v>0</v>
      </c>
      <c r="M672" s="281">
        <f t="shared" si="39"/>
        <v>0</v>
      </c>
      <c r="N672" s="281">
        <f t="shared" si="39"/>
        <v>0</v>
      </c>
      <c r="O672" s="281">
        <f t="shared" si="39"/>
        <v>0</v>
      </c>
      <c r="P672" s="281">
        <f t="shared" si="39"/>
        <v>2170000</v>
      </c>
      <c r="Q672" s="281">
        <f t="shared" si="39"/>
        <v>0</v>
      </c>
      <c r="R672" s="281">
        <f t="shared" si="39"/>
        <v>430000</v>
      </c>
      <c r="S672" s="281">
        <f t="shared" si="39"/>
        <v>0</v>
      </c>
      <c r="T672" s="281">
        <f t="shared" si="39"/>
        <v>0</v>
      </c>
      <c r="U672" s="281">
        <f t="shared" si="39"/>
        <v>90000</v>
      </c>
      <c r="V672" s="281">
        <f t="shared" si="39"/>
        <v>0</v>
      </c>
      <c r="W672" s="261">
        <f t="shared" si="28"/>
        <v>5478000</v>
      </c>
    </row>
    <row r="673" ht="41.1" customHeight="1" spans="1:23">
      <c r="A673" s="245">
        <v>14</v>
      </c>
      <c r="B673" s="248" t="s">
        <v>443</v>
      </c>
      <c r="C673" s="281">
        <f t="shared" si="26"/>
        <v>445000</v>
      </c>
      <c r="D673" s="281">
        <f t="shared" ref="D673:V673" si="40">D21+D93+D164+D235</f>
        <v>1140000</v>
      </c>
      <c r="E673" s="281">
        <f t="shared" si="40"/>
        <v>0</v>
      </c>
      <c r="F673" s="281">
        <f t="shared" si="40"/>
        <v>0</v>
      </c>
      <c r="G673" s="281">
        <f t="shared" si="40"/>
        <v>0</v>
      </c>
      <c r="H673" s="281">
        <f t="shared" si="40"/>
        <v>0</v>
      </c>
      <c r="I673" s="281">
        <f t="shared" si="40"/>
        <v>0</v>
      </c>
      <c r="J673" s="281">
        <f t="shared" si="40"/>
        <v>0</v>
      </c>
      <c r="K673" s="281">
        <f t="shared" si="40"/>
        <v>0</v>
      </c>
      <c r="L673" s="281">
        <f t="shared" si="40"/>
        <v>0</v>
      </c>
      <c r="M673" s="281">
        <f t="shared" si="40"/>
        <v>0</v>
      </c>
      <c r="N673" s="281">
        <f t="shared" si="40"/>
        <v>0</v>
      </c>
      <c r="O673" s="281">
        <f t="shared" si="40"/>
        <v>0</v>
      </c>
      <c r="P673" s="281">
        <f t="shared" si="40"/>
        <v>2010000</v>
      </c>
      <c r="Q673" s="281">
        <f t="shared" si="40"/>
        <v>0</v>
      </c>
      <c r="R673" s="281">
        <f t="shared" si="40"/>
        <v>50000</v>
      </c>
      <c r="S673" s="281">
        <f t="shared" si="40"/>
        <v>0</v>
      </c>
      <c r="T673" s="281">
        <f t="shared" si="40"/>
        <v>0</v>
      </c>
      <c r="U673" s="281">
        <f t="shared" si="40"/>
        <v>30000</v>
      </c>
      <c r="V673" s="281">
        <f t="shared" si="40"/>
        <v>2860000</v>
      </c>
      <c r="W673" s="261">
        <f t="shared" si="28"/>
        <v>6535000</v>
      </c>
    </row>
    <row r="674" ht="38.1" customHeight="1" spans="1:23">
      <c r="A674" s="245">
        <v>15</v>
      </c>
      <c r="B674" s="246" t="s">
        <v>324</v>
      </c>
      <c r="C674" s="281">
        <f t="shared" si="26"/>
        <v>219500</v>
      </c>
      <c r="D674" s="281">
        <f t="shared" ref="D674:V674" si="41">D22+D94+D165+D236</f>
        <v>1420000</v>
      </c>
      <c r="E674" s="281">
        <f t="shared" si="41"/>
        <v>0</v>
      </c>
      <c r="F674" s="281">
        <f t="shared" si="41"/>
        <v>0</v>
      </c>
      <c r="G674" s="281">
        <f t="shared" si="41"/>
        <v>0</v>
      </c>
      <c r="H674" s="281">
        <f t="shared" si="41"/>
        <v>0</v>
      </c>
      <c r="I674" s="281">
        <f t="shared" si="41"/>
        <v>0</v>
      </c>
      <c r="J674" s="281">
        <f t="shared" si="41"/>
        <v>0</v>
      </c>
      <c r="K674" s="281">
        <f t="shared" si="41"/>
        <v>0</v>
      </c>
      <c r="L674" s="281">
        <f t="shared" si="41"/>
        <v>390000</v>
      </c>
      <c r="M674" s="281">
        <f t="shared" si="41"/>
        <v>0</v>
      </c>
      <c r="N674" s="281">
        <f t="shared" si="41"/>
        <v>0</v>
      </c>
      <c r="O674" s="281">
        <f t="shared" si="41"/>
        <v>0</v>
      </c>
      <c r="P674" s="281">
        <f t="shared" si="41"/>
        <v>710000</v>
      </c>
      <c r="Q674" s="281">
        <f t="shared" si="41"/>
        <v>0</v>
      </c>
      <c r="R674" s="281">
        <f t="shared" si="41"/>
        <v>40000</v>
      </c>
      <c r="S674" s="281">
        <f t="shared" si="41"/>
        <v>70000</v>
      </c>
      <c r="T674" s="281">
        <f t="shared" si="41"/>
        <v>40000</v>
      </c>
      <c r="U674" s="281">
        <f t="shared" si="41"/>
        <v>0</v>
      </c>
      <c r="V674" s="281">
        <f t="shared" si="41"/>
        <v>4330000</v>
      </c>
      <c r="W674" s="261">
        <f t="shared" si="28"/>
        <v>7219500</v>
      </c>
    </row>
    <row r="675" ht="36.95" customHeight="1" spans="1:23">
      <c r="A675" s="245">
        <v>16</v>
      </c>
      <c r="B675" s="246" t="s">
        <v>325</v>
      </c>
      <c r="C675" s="281">
        <f t="shared" si="26"/>
        <v>180000</v>
      </c>
      <c r="D675" s="281">
        <f t="shared" ref="D675:V675" si="42">D23+D95+D166+D237</f>
        <v>480000</v>
      </c>
      <c r="E675" s="281">
        <f t="shared" si="42"/>
        <v>0</v>
      </c>
      <c r="F675" s="281">
        <f t="shared" si="42"/>
        <v>0</v>
      </c>
      <c r="G675" s="281">
        <f t="shared" si="42"/>
        <v>0</v>
      </c>
      <c r="H675" s="281">
        <f t="shared" si="42"/>
        <v>0</v>
      </c>
      <c r="I675" s="281">
        <f t="shared" si="42"/>
        <v>0</v>
      </c>
      <c r="J675" s="281">
        <f t="shared" si="42"/>
        <v>0</v>
      </c>
      <c r="K675" s="281">
        <f t="shared" si="42"/>
        <v>0</v>
      </c>
      <c r="L675" s="281">
        <f t="shared" si="42"/>
        <v>0</v>
      </c>
      <c r="M675" s="281">
        <f t="shared" si="42"/>
        <v>0</v>
      </c>
      <c r="N675" s="281">
        <f t="shared" si="42"/>
        <v>0</v>
      </c>
      <c r="O675" s="281">
        <f t="shared" si="42"/>
        <v>0</v>
      </c>
      <c r="P675" s="281">
        <f t="shared" si="42"/>
        <v>810000</v>
      </c>
      <c r="Q675" s="281">
        <f t="shared" si="42"/>
        <v>0</v>
      </c>
      <c r="R675" s="281">
        <f t="shared" si="42"/>
        <v>0</v>
      </c>
      <c r="S675" s="281">
        <f t="shared" si="42"/>
        <v>10000</v>
      </c>
      <c r="T675" s="281">
        <f t="shared" si="42"/>
        <v>0</v>
      </c>
      <c r="U675" s="281">
        <f t="shared" si="42"/>
        <v>0</v>
      </c>
      <c r="V675" s="281">
        <f t="shared" si="42"/>
        <v>1560000</v>
      </c>
      <c r="W675" s="261">
        <f t="shared" si="28"/>
        <v>3040000</v>
      </c>
    </row>
    <row r="676" ht="38.1" customHeight="1" spans="1:23">
      <c r="A676" s="245">
        <v>17</v>
      </c>
      <c r="B676" s="250" t="s">
        <v>326</v>
      </c>
      <c r="C676" s="281">
        <f t="shared" si="26"/>
        <v>910000</v>
      </c>
      <c r="D676" s="281">
        <f t="shared" ref="D676:V676" si="43">D24+D96+D167+D238</f>
        <v>2040000</v>
      </c>
      <c r="E676" s="281">
        <f t="shared" si="43"/>
        <v>0</v>
      </c>
      <c r="F676" s="281">
        <f t="shared" si="43"/>
        <v>0</v>
      </c>
      <c r="G676" s="281">
        <f t="shared" si="43"/>
        <v>0</v>
      </c>
      <c r="H676" s="281">
        <f t="shared" si="43"/>
        <v>0</v>
      </c>
      <c r="I676" s="281">
        <f t="shared" si="43"/>
        <v>0</v>
      </c>
      <c r="J676" s="281">
        <f t="shared" si="43"/>
        <v>0</v>
      </c>
      <c r="K676" s="281">
        <f t="shared" si="43"/>
        <v>0</v>
      </c>
      <c r="L676" s="281">
        <f t="shared" si="43"/>
        <v>260000</v>
      </c>
      <c r="M676" s="281">
        <f t="shared" si="43"/>
        <v>2170000</v>
      </c>
      <c r="N676" s="281">
        <f t="shared" si="43"/>
        <v>5440000</v>
      </c>
      <c r="O676" s="281">
        <f t="shared" si="43"/>
        <v>0</v>
      </c>
      <c r="P676" s="281">
        <f t="shared" si="43"/>
        <v>0</v>
      </c>
      <c r="Q676" s="281">
        <f t="shared" si="43"/>
        <v>0</v>
      </c>
      <c r="R676" s="281">
        <f t="shared" si="43"/>
        <v>460000</v>
      </c>
      <c r="S676" s="281">
        <f t="shared" si="43"/>
        <v>0</v>
      </c>
      <c r="T676" s="281">
        <f t="shared" si="43"/>
        <v>0</v>
      </c>
      <c r="U676" s="281">
        <f t="shared" si="43"/>
        <v>50000</v>
      </c>
      <c r="V676" s="281">
        <f t="shared" si="43"/>
        <v>0</v>
      </c>
      <c r="W676" s="261">
        <f t="shared" si="28"/>
        <v>11330000</v>
      </c>
    </row>
    <row r="677" ht="36.95" customHeight="1" spans="1:23">
      <c r="A677" s="271">
        <v>18</v>
      </c>
      <c r="B677" s="252" t="s">
        <v>327</v>
      </c>
      <c r="C677" s="281">
        <f t="shared" si="26"/>
        <v>579000</v>
      </c>
      <c r="D677" s="281">
        <f t="shared" ref="D677:V677" si="44">D25+D97+D168+D239</f>
        <v>1520000</v>
      </c>
      <c r="E677" s="281">
        <f t="shared" si="44"/>
        <v>0</v>
      </c>
      <c r="F677" s="281">
        <f t="shared" si="44"/>
        <v>0</v>
      </c>
      <c r="G677" s="281">
        <f t="shared" si="44"/>
        <v>0</v>
      </c>
      <c r="H677" s="281">
        <f t="shared" si="44"/>
        <v>0</v>
      </c>
      <c r="I677" s="281">
        <f t="shared" si="44"/>
        <v>0</v>
      </c>
      <c r="J677" s="281">
        <f t="shared" si="44"/>
        <v>0</v>
      </c>
      <c r="K677" s="281">
        <f t="shared" si="44"/>
        <v>0</v>
      </c>
      <c r="L677" s="281">
        <f t="shared" si="44"/>
        <v>0</v>
      </c>
      <c r="M677" s="281">
        <f t="shared" si="44"/>
        <v>0</v>
      </c>
      <c r="N677" s="281">
        <f t="shared" si="44"/>
        <v>0</v>
      </c>
      <c r="O677" s="281">
        <f t="shared" si="44"/>
        <v>0</v>
      </c>
      <c r="P677" s="281">
        <f t="shared" si="44"/>
        <v>1060000</v>
      </c>
      <c r="Q677" s="281">
        <f t="shared" si="44"/>
        <v>0</v>
      </c>
      <c r="R677" s="281">
        <f t="shared" si="44"/>
        <v>0</v>
      </c>
      <c r="S677" s="281">
        <f t="shared" si="44"/>
        <v>10000</v>
      </c>
      <c r="T677" s="281">
        <f t="shared" si="44"/>
        <v>0</v>
      </c>
      <c r="U677" s="281">
        <f t="shared" si="44"/>
        <v>0</v>
      </c>
      <c r="V677" s="281">
        <f t="shared" si="44"/>
        <v>3670000</v>
      </c>
      <c r="W677" s="261">
        <f t="shared" si="28"/>
        <v>6839000</v>
      </c>
    </row>
    <row r="678" ht="19.5" spans="1:23">
      <c r="A678" s="253"/>
      <c r="B678" s="254" t="s">
        <v>57</v>
      </c>
      <c r="C678" s="255">
        <f>SUM(C660:C677)</f>
        <v>10962500</v>
      </c>
      <c r="D678" s="255">
        <f t="shared" ref="D678:W678" si="45">SUM(D660:D677)</f>
        <v>31140000</v>
      </c>
      <c r="E678" s="255">
        <f t="shared" si="45"/>
        <v>106000</v>
      </c>
      <c r="F678" s="255">
        <f t="shared" si="45"/>
        <v>0</v>
      </c>
      <c r="G678" s="255">
        <f t="shared" si="45"/>
        <v>0</v>
      </c>
      <c r="H678" s="255">
        <f t="shared" si="45"/>
        <v>0</v>
      </c>
      <c r="I678" s="255">
        <f t="shared" si="45"/>
        <v>0</v>
      </c>
      <c r="J678" s="255">
        <f t="shared" si="45"/>
        <v>1445000</v>
      </c>
      <c r="K678" s="255">
        <f t="shared" si="45"/>
        <v>0</v>
      </c>
      <c r="L678" s="255">
        <f t="shared" si="45"/>
        <v>650000</v>
      </c>
      <c r="M678" s="255">
        <f t="shared" si="45"/>
        <v>25980000</v>
      </c>
      <c r="N678" s="255">
        <f t="shared" si="45"/>
        <v>11260000</v>
      </c>
      <c r="O678" s="255">
        <f t="shared" si="45"/>
        <v>6260000</v>
      </c>
      <c r="P678" s="255">
        <f t="shared" si="45"/>
        <v>13790000</v>
      </c>
      <c r="Q678" s="255">
        <f t="shared" si="45"/>
        <v>0</v>
      </c>
      <c r="R678" s="255">
        <f t="shared" si="45"/>
        <v>4600000</v>
      </c>
      <c r="S678" s="255">
        <f t="shared" si="45"/>
        <v>680000</v>
      </c>
      <c r="T678" s="255">
        <f t="shared" si="45"/>
        <v>40000</v>
      </c>
      <c r="U678" s="255">
        <f t="shared" si="45"/>
        <v>1450000</v>
      </c>
      <c r="V678" s="255">
        <f t="shared" si="45"/>
        <v>56580000</v>
      </c>
      <c r="W678" s="255">
        <f t="shared" si="45"/>
        <v>164943500</v>
      </c>
    </row>
    <row r="679" ht="15.75"/>
    <row r="680" ht="18.75" spans="1:23">
      <c r="A680" s="234"/>
      <c r="C680" s="287" t="s">
        <v>58</v>
      </c>
      <c r="D680" s="287"/>
      <c r="E680" s="287"/>
      <c r="F680" s="287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265"/>
      <c r="R680" s="265" t="s">
        <v>104</v>
      </c>
      <c r="S680" s="287"/>
      <c r="T680" s="234"/>
      <c r="U680" s="234"/>
      <c r="V680" s="264"/>
      <c r="W680" s="234"/>
    </row>
    <row r="681" ht="18.75" spans="1:23">
      <c r="A681" s="234"/>
      <c r="C681" s="289" t="s">
        <v>60</v>
      </c>
      <c r="D681" s="287"/>
      <c r="E681" s="287"/>
      <c r="F681" s="287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5"/>
      <c r="R681" s="289" t="s">
        <v>61</v>
      </c>
      <c r="S681" s="287"/>
      <c r="T681" s="234"/>
      <c r="U681" s="234"/>
      <c r="V681" s="234"/>
      <c r="W681" s="234"/>
    </row>
    <row r="682" ht="18.75" spans="1:23">
      <c r="A682" s="234"/>
      <c r="C682" s="289"/>
      <c r="D682" s="287"/>
      <c r="E682" s="287"/>
      <c r="F682" s="287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5"/>
      <c r="R682" s="289"/>
      <c r="S682" s="287"/>
      <c r="T682" s="234"/>
      <c r="U682" s="234"/>
      <c r="V682" s="234"/>
      <c r="W682" s="234"/>
    </row>
    <row r="683" ht="18.75" spans="1:23">
      <c r="A683" s="234"/>
      <c r="C683" s="289"/>
      <c r="D683" s="287"/>
      <c r="E683" s="287"/>
      <c r="F683" s="287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5"/>
      <c r="R683" s="289"/>
      <c r="S683" s="287"/>
      <c r="T683" s="234"/>
      <c r="U683" s="234"/>
      <c r="V683" s="234"/>
      <c r="W683" s="234"/>
    </row>
    <row r="684" ht="18.75" spans="1:23">
      <c r="A684" s="234"/>
      <c r="C684" s="289"/>
      <c r="D684" s="287"/>
      <c r="E684" s="287"/>
      <c r="F684" s="287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5"/>
      <c r="R684" s="289"/>
      <c r="S684" s="287"/>
      <c r="T684" s="234"/>
      <c r="U684" s="234"/>
      <c r="V684" s="234"/>
      <c r="W684" s="234"/>
    </row>
    <row r="685" ht="18.75" spans="1:23">
      <c r="A685" s="234"/>
      <c r="C685" s="289" t="s">
        <v>62</v>
      </c>
      <c r="D685" s="287"/>
      <c r="E685" s="287"/>
      <c r="F685" s="287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5"/>
      <c r="R685" s="269" t="s">
        <v>63</v>
      </c>
      <c r="S685" s="287"/>
      <c r="T685" s="234"/>
      <c r="U685" s="234"/>
      <c r="V685" s="234"/>
      <c r="W685" s="234"/>
    </row>
    <row r="686" ht="18.75" spans="1:23">
      <c r="A686" s="234"/>
      <c r="C686" s="289" t="s">
        <v>64</v>
      </c>
      <c r="D686" s="287"/>
      <c r="E686" s="287"/>
      <c r="F686" s="287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5"/>
      <c r="R686" s="269" t="s">
        <v>65</v>
      </c>
      <c r="S686" s="287"/>
      <c r="T686" s="234"/>
      <c r="U686" s="234"/>
      <c r="V686" s="234"/>
      <c r="W686" s="234"/>
    </row>
  </sheetData>
  <mergeCells count="78">
    <mergeCell ref="A1:W1"/>
    <mergeCell ref="A2:W2"/>
    <mergeCell ref="A3:W3"/>
    <mergeCell ref="C5:W5"/>
    <mergeCell ref="A73:W73"/>
    <mergeCell ref="A74:W74"/>
    <mergeCell ref="A75:W75"/>
    <mergeCell ref="C77:W77"/>
    <mergeCell ref="A144:W144"/>
    <mergeCell ref="A145:W145"/>
    <mergeCell ref="A146:W146"/>
    <mergeCell ref="C148:W148"/>
    <mergeCell ref="A215:W215"/>
    <mergeCell ref="A216:W216"/>
    <mergeCell ref="A217:W217"/>
    <mergeCell ref="C219:W219"/>
    <mergeCell ref="A286:W286"/>
    <mergeCell ref="A287:W287"/>
    <mergeCell ref="A288:W288"/>
    <mergeCell ref="C290:W290"/>
    <mergeCell ref="A357:W357"/>
    <mergeCell ref="A358:W358"/>
    <mergeCell ref="A359:W359"/>
    <mergeCell ref="C361:W361"/>
    <mergeCell ref="A428:W428"/>
    <mergeCell ref="A429:W429"/>
    <mergeCell ref="A430:W430"/>
    <mergeCell ref="C432:W432"/>
    <mergeCell ref="A464:W464"/>
    <mergeCell ref="A465:W465"/>
    <mergeCell ref="A466:W466"/>
    <mergeCell ref="C468:W468"/>
    <mergeCell ref="A500:W500"/>
    <mergeCell ref="A501:W501"/>
    <mergeCell ref="A502:W502"/>
    <mergeCell ref="C504:W504"/>
    <mergeCell ref="A534:W534"/>
    <mergeCell ref="A535:W535"/>
    <mergeCell ref="A536:W536"/>
    <mergeCell ref="C538:W538"/>
    <mergeCell ref="A569:W569"/>
    <mergeCell ref="A570:W570"/>
    <mergeCell ref="A571:W571"/>
    <mergeCell ref="C573:W573"/>
    <mergeCell ref="A605:W605"/>
    <mergeCell ref="A606:W606"/>
    <mergeCell ref="A607:W607"/>
    <mergeCell ref="C609:W609"/>
    <mergeCell ref="A653:W653"/>
    <mergeCell ref="A654:W654"/>
    <mergeCell ref="A655:W655"/>
    <mergeCell ref="C657:W657"/>
    <mergeCell ref="A5:A6"/>
    <mergeCell ref="A77:A78"/>
    <mergeCell ref="A148:A149"/>
    <mergeCell ref="A219:A220"/>
    <mergeCell ref="A290:A291"/>
    <mergeCell ref="A361:A362"/>
    <mergeCell ref="A432:A433"/>
    <mergeCell ref="A468:A469"/>
    <mergeCell ref="A504:A505"/>
    <mergeCell ref="A538:A539"/>
    <mergeCell ref="A573:A574"/>
    <mergeCell ref="A609:A610"/>
    <mergeCell ref="A657:A658"/>
    <mergeCell ref="B5:B6"/>
    <mergeCell ref="B77:B78"/>
    <mergeCell ref="B148:B149"/>
    <mergeCell ref="B219:B220"/>
    <mergeCell ref="B290:B291"/>
    <mergeCell ref="B361:B362"/>
    <mergeCell ref="B432:B433"/>
    <mergeCell ref="B468:B469"/>
    <mergeCell ref="B504:B505"/>
    <mergeCell ref="B538:B539"/>
    <mergeCell ref="B573:B574"/>
    <mergeCell ref="B609:B610"/>
    <mergeCell ref="B657:B658"/>
  </mergeCells>
  <conditionalFormatting sqref="C8">
    <cfRule type="cellIs" dxfId="1" priority="140" operator="equal">
      <formula>"ND"</formula>
    </cfRule>
  </conditionalFormatting>
  <conditionalFormatting sqref="V8">
    <cfRule type="cellIs" dxfId="1" priority="139" operator="equal">
      <formula>"ND"</formula>
    </cfRule>
  </conditionalFormatting>
  <conditionalFormatting sqref="V9">
    <cfRule type="cellIs" dxfId="1" priority="138" operator="equal">
      <formula>"ND"</formula>
    </cfRule>
  </conditionalFormatting>
  <conditionalFormatting sqref="V26">
    <cfRule type="cellIs" dxfId="1" priority="144" operator="equal">
      <formula>"ND"</formula>
    </cfRule>
  </conditionalFormatting>
  <conditionalFormatting sqref="C80">
    <cfRule type="cellIs" dxfId="1" priority="120" operator="equal">
      <formula>"ND"</formula>
    </cfRule>
  </conditionalFormatting>
  <conditionalFormatting sqref="V80">
    <cfRule type="cellIs" dxfId="1" priority="119" operator="equal">
      <formula>"ND"</formula>
    </cfRule>
  </conditionalFormatting>
  <conditionalFormatting sqref="V81">
    <cfRule type="cellIs" dxfId="1" priority="118" operator="equal">
      <formula>"ND"</formula>
    </cfRule>
  </conditionalFormatting>
  <conditionalFormatting sqref="C98:W98">
    <cfRule type="cellIs" dxfId="1" priority="125" operator="equal">
      <formula>"ND"</formula>
    </cfRule>
  </conditionalFormatting>
  <conditionalFormatting sqref="V98">
    <cfRule type="cellIs" dxfId="1" priority="124" operator="equal">
      <formula>"ND"</formula>
    </cfRule>
  </conditionalFormatting>
  <conditionalFormatting sqref="C151">
    <cfRule type="cellIs" dxfId="1" priority="110" operator="equal">
      <formula>"ND"</formula>
    </cfRule>
  </conditionalFormatting>
  <conditionalFormatting sqref="V151">
    <cfRule type="cellIs" dxfId="1" priority="109" operator="equal">
      <formula>"ND"</formula>
    </cfRule>
  </conditionalFormatting>
  <conditionalFormatting sqref="V152">
    <cfRule type="cellIs" dxfId="1" priority="108" operator="equal">
      <formula>"ND"</formula>
    </cfRule>
  </conditionalFormatting>
  <conditionalFormatting sqref="C169:W169">
    <cfRule type="cellIs" dxfId="1" priority="115" operator="equal">
      <formula>"ND"</formula>
    </cfRule>
  </conditionalFormatting>
  <conditionalFormatting sqref="V169">
    <cfRule type="cellIs" dxfId="1" priority="114" operator="equal">
      <formula>"ND"</formula>
    </cfRule>
  </conditionalFormatting>
  <conditionalFormatting sqref="V222">
    <cfRule type="cellIs" dxfId="1" priority="99" operator="equal">
      <formula>"ND"</formula>
    </cfRule>
  </conditionalFormatting>
  <conditionalFormatting sqref="V223">
    <cfRule type="cellIs" dxfId="1" priority="98" operator="equal">
      <formula>"ND"</formula>
    </cfRule>
  </conditionalFormatting>
  <conditionalFormatting sqref="C240:W240">
    <cfRule type="cellIs" dxfId="1" priority="105" operator="equal">
      <formula>"ND"</formula>
    </cfRule>
  </conditionalFormatting>
  <conditionalFormatting sqref="V240">
    <cfRule type="cellIs" dxfId="1" priority="104" operator="equal">
      <formula>"ND"</formula>
    </cfRule>
  </conditionalFormatting>
  <conditionalFormatting sqref="C293">
    <cfRule type="cellIs" dxfId="1" priority="90" operator="equal">
      <formula>"ND"</formula>
    </cfRule>
  </conditionalFormatting>
  <conditionalFormatting sqref="V293">
    <cfRule type="cellIs" dxfId="1" priority="89" operator="equal">
      <formula>"ND"</formula>
    </cfRule>
  </conditionalFormatting>
  <conditionalFormatting sqref="V294">
    <cfRule type="cellIs" dxfId="1" priority="88" operator="equal">
      <formula>"ND"</formula>
    </cfRule>
  </conditionalFormatting>
  <conditionalFormatting sqref="C311:W311">
    <cfRule type="cellIs" dxfId="1" priority="95" operator="equal">
      <formula>"ND"</formula>
    </cfRule>
  </conditionalFormatting>
  <conditionalFormatting sqref="V311">
    <cfRule type="cellIs" dxfId="1" priority="94" operator="equal">
      <formula>"ND"</formula>
    </cfRule>
  </conditionalFormatting>
  <conditionalFormatting sqref="V364">
    <cfRule type="cellIs" dxfId="1" priority="79" operator="equal">
      <formula>"ND"</formula>
    </cfRule>
  </conditionalFormatting>
  <conditionalFormatting sqref="V365">
    <cfRule type="cellIs" dxfId="1" priority="78" operator="equal">
      <formula>"ND"</formula>
    </cfRule>
  </conditionalFormatting>
  <conditionalFormatting sqref="C382:W382">
    <cfRule type="cellIs" dxfId="1" priority="85" operator="equal">
      <formula>"ND"</formula>
    </cfRule>
  </conditionalFormatting>
  <conditionalFormatting sqref="V382">
    <cfRule type="cellIs" dxfId="1" priority="84" operator="equal">
      <formula>"ND"</formula>
    </cfRule>
  </conditionalFormatting>
  <conditionalFormatting sqref="V435">
    <cfRule type="cellIs" dxfId="1" priority="5" operator="equal">
      <formula>"ND"</formula>
    </cfRule>
  </conditionalFormatting>
  <conditionalFormatting sqref="V436">
    <cfRule type="cellIs" dxfId="1" priority="4" operator="equal">
      <formula>"ND"</formula>
    </cfRule>
  </conditionalFormatting>
  <conditionalFormatting sqref="V443">
    <cfRule type="cellIs" dxfId="1" priority="2" operator="equal">
      <formula>"ND"</formula>
    </cfRule>
  </conditionalFormatting>
  <conditionalFormatting sqref="C453:W453">
    <cfRule type="cellIs" dxfId="1" priority="75" operator="equal">
      <formula>"ND"</formula>
    </cfRule>
  </conditionalFormatting>
  <conditionalFormatting sqref="V453:W453">
    <cfRule type="cellIs" dxfId="1" priority="74" operator="equal">
      <formula>"ND"</formula>
    </cfRule>
  </conditionalFormatting>
  <conditionalFormatting sqref="V472">
    <cfRule type="cellIs" dxfId="1" priority="58" operator="equal">
      <formula>"ND"</formula>
    </cfRule>
  </conditionalFormatting>
  <conditionalFormatting sqref="C489:W489">
    <cfRule type="cellIs" dxfId="1" priority="65" operator="equal">
      <formula>"ND"</formula>
    </cfRule>
  </conditionalFormatting>
  <conditionalFormatting sqref="V489">
    <cfRule type="cellIs" dxfId="1" priority="64" operator="equal">
      <formula>"ND"</formula>
    </cfRule>
  </conditionalFormatting>
  <conditionalFormatting sqref="V507">
    <cfRule type="cellIs" dxfId="1" priority="49" operator="equal">
      <formula>"ND"</formula>
    </cfRule>
  </conditionalFormatting>
  <conditionalFormatting sqref="V508">
    <cfRule type="cellIs" dxfId="1" priority="48" operator="equal">
      <formula>"ND"</formula>
    </cfRule>
  </conditionalFormatting>
  <conditionalFormatting sqref="C525:W525">
    <cfRule type="cellIs" dxfId="1" priority="55" operator="equal">
      <formula>"ND"</formula>
    </cfRule>
  </conditionalFormatting>
  <conditionalFormatting sqref="V525:W525">
    <cfRule type="cellIs" dxfId="1" priority="54" operator="equal">
      <formula>"ND"</formula>
    </cfRule>
  </conditionalFormatting>
  <conditionalFormatting sqref="V541">
    <cfRule type="cellIs" dxfId="1" priority="39" operator="equal">
      <formula>"ND"</formula>
    </cfRule>
  </conditionalFormatting>
  <conditionalFormatting sqref="V542">
    <cfRule type="cellIs" dxfId="1" priority="38" operator="equal">
      <formula>"ND"</formula>
    </cfRule>
  </conditionalFormatting>
  <conditionalFormatting sqref="C559:W559">
    <cfRule type="cellIs" dxfId="1" priority="45" operator="equal">
      <formula>"ND"</formula>
    </cfRule>
  </conditionalFormatting>
  <conditionalFormatting sqref="V559">
    <cfRule type="cellIs" dxfId="1" priority="44" operator="equal">
      <formula>"ND"</formula>
    </cfRule>
  </conditionalFormatting>
  <conditionalFormatting sqref="V576">
    <cfRule type="cellIs" dxfId="1" priority="29" operator="equal">
      <formula>"ND"</formula>
    </cfRule>
  </conditionalFormatting>
  <conditionalFormatting sqref="V577">
    <cfRule type="cellIs" dxfId="1" priority="28" operator="equal">
      <formula>"ND"</formula>
    </cfRule>
  </conditionalFormatting>
  <conditionalFormatting sqref="C594:W594">
    <cfRule type="cellIs" dxfId="1" priority="35" operator="equal">
      <formula>"ND"</formula>
    </cfRule>
  </conditionalFormatting>
  <conditionalFormatting sqref="V594">
    <cfRule type="cellIs" dxfId="1" priority="34" operator="equal">
      <formula>"ND"</formula>
    </cfRule>
  </conditionalFormatting>
  <conditionalFormatting sqref="V612">
    <cfRule type="cellIs" dxfId="1" priority="22" operator="equal">
      <formula>"ND"</formula>
    </cfRule>
  </conditionalFormatting>
  <conditionalFormatting sqref="V613">
    <cfRule type="cellIs" dxfId="1" priority="21" operator="equal">
      <formula>"ND"</formula>
    </cfRule>
  </conditionalFormatting>
  <conditionalFormatting sqref="C630:W630">
    <cfRule type="cellIs" dxfId="1" priority="24" operator="equal">
      <formula>"ND"</formula>
    </cfRule>
  </conditionalFormatting>
  <conditionalFormatting sqref="V630">
    <cfRule type="cellIs" dxfId="1" priority="23" operator="equal">
      <formula>"ND"</formula>
    </cfRule>
  </conditionalFormatting>
  <conditionalFormatting sqref="C678:W678">
    <cfRule type="cellIs" dxfId="1" priority="19" operator="equal">
      <formula>"ND"</formula>
    </cfRule>
  </conditionalFormatting>
  <conditionalFormatting sqref="V678">
    <cfRule type="cellIs" dxfId="1" priority="18" operator="equal">
      <formula>"ND"</formula>
    </cfRule>
  </conditionalFormatting>
  <conditionalFormatting sqref="C9:C25">
    <cfRule type="cellIs" dxfId="1" priority="136" operator="equal">
      <formula>"ND"</formula>
    </cfRule>
  </conditionalFormatting>
  <conditionalFormatting sqref="C81:C97">
    <cfRule type="cellIs" dxfId="1" priority="116" operator="equal">
      <formula>"ND"</formula>
    </cfRule>
  </conditionalFormatting>
  <conditionalFormatting sqref="C152:C168">
    <cfRule type="cellIs" dxfId="1" priority="106" operator="equal">
      <formula>"ND"</formula>
    </cfRule>
  </conditionalFormatting>
  <conditionalFormatting sqref="C223:C239">
    <cfRule type="cellIs" dxfId="1" priority="96" operator="equal">
      <formula>"ND"</formula>
    </cfRule>
  </conditionalFormatting>
  <conditionalFormatting sqref="C294:C310">
    <cfRule type="cellIs" dxfId="1" priority="86" operator="equal">
      <formula>"ND"</formula>
    </cfRule>
  </conditionalFormatting>
  <conditionalFormatting sqref="C365:C381">
    <cfRule type="cellIs" dxfId="1" priority="76" operator="equal">
      <formula>"ND"</formula>
    </cfRule>
  </conditionalFormatting>
  <conditionalFormatting sqref="V10:V25">
    <cfRule type="cellIs" dxfId="1" priority="141" operator="equal">
      <formula>"ND"</formula>
    </cfRule>
  </conditionalFormatting>
  <conditionalFormatting sqref="V82:V97">
    <cfRule type="cellIs" dxfId="1" priority="121" operator="equal">
      <formula>"ND"</formula>
    </cfRule>
  </conditionalFormatting>
  <conditionalFormatting sqref="V153:V168">
    <cfRule type="cellIs" dxfId="1" priority="111" operator="equal">
      <formula>"ND"</formula>
    </cfRule>
  </conditionalFormatting>
  <conditionalFormatting sqref="V224:V239">
    <cfRule type="cellIs" dxfId="1" priority="101" operator="equal">
      <formula>"ND"</formula>
    </cfRule>
  </conditionalFormatting>
  <conditionalFormatting sqref="V295:V310">
    <cfRule type="cellIs" dxfId="1" priority="91" operator="equal">
      <formula>"ND"</formula>
    </cfRule>
  </conditionalFormatting>
  <conditionalFormatting sqref="V366:V381">
    <cfRule type="cellIs" dxfId="1" priority="81" operator="equal">
      <formula>"ND"</formula>
    </cfRule>
  </conditionalFormatting>
  <conditionalFormatting sqref="V473:V488">
    <cfRule type="cellIs" dxfId="1" priority="61" operator="equal">
      <formula>"ND"</formula>
    </cfRule>
  </conditionalFormatting>
  <conditionalFormatting sqref="V509:V524">
    <cfRule type="cellIs" dxfId="1" priority="51" operator="equal">
      <formula>"ND"</formula>
    </cfRule>
  </conditionalFormatting>
  <conditionalFormatting sqref="W8:W25">
    <cfRule type="cellIs" dxfId="1" priority="142" operator="equal">
      <formula>"ND"</formula>
    </cfRule>
  </conditionalFormatting>
  <conditionalFormatting sqref="W9:W26">
    <cfRule type="cellIs" dxfId="1" priority="143" operator="equal">
      <formula>"ND"</formula>
    </cfRule>
  </conditionalFormatting>
  <conditionalFormatting sqref="W80:W97">
    <cfRule type="cellIs" dxfId="1" priority="122" operator="equal">
      <formula>"ND"</formula>
    </cfRule>
  </conditionalFormatting>
  <conditionalFormatting sqref="W81:W98">
    <cfRule type="cellIs" dxfId="1" priority="123" operator="equal">
      <formula>"ND"</formula>
    </cfRule>
  </conditionalFormatting>
  <conditionalFormatting sqref="W151:W168">
    <cfRule type="cellIs" dxfId="1" priority="112" operator="equal">
      <formula>"ND"</formula>
    </cfRule>
  </conditionalFormatting>
  <conditionalFormatting sqref="W152:W169">
    <cfRule type="cellIs" dxfId="1" priority="113" operator="equal">
      <formula>"ND"</formula>
    </cfRule>
  </conditionalFormatting>
  <conditionalFormatting sqref="W222:W239">
    <cfRule type="cellIs" dxfId="1" priority="1" operator="equal">
      <formula>"ND"</formula>
    </cfRule>
  </conditionalFormatting>
  <conditionalFormatting sqref="W293:W310">
    <cfRule type="cellIs" dxfId="1" priority="92" operator="equal">
      <formula>"ND"</formula>
    </cfRule>
  </conditionalFormatting>
  <conditionalFormatting sqref="W294:W311">
    <cfRule type="cellIs" dxfId="1" priority="93" operator="equal">
      <formula>"ND"</formula>
    </cfRule>
  </conditionalFormatting>
  <conditionalFormatting sqref="W364:W381">
    <cfRule type="cellIs" dxfId="1" priority="82" operator="equal">
      <formula>"ND"</formula>
    </cfRule>
  </conditionalFormatting>
  <conditionalFormatting sqref="W365:W382">
    <cfRule type="cellIs" dxfId="1" priority="83" operator="equal">
      <formula>"ND"</formula>
    </cfRule>
  </conditionalFormatting>
  <conditionalFormatting sqref="W435:W452">
    <cfRule type="cellIs" dxfId="1" priority="72" operator="equal">
      <formula>"ND"</formula>
    </cfRule>
  </conditionalFormatting>
  <conditionalFormatting sqref="W436:W453">
    <cfRule type="cellIs" dxfId="1" priority="73" operator="equal">
      <formula>"ND"</formula>
    </cfRule>
  </conditionalFormatting>
  <conditionalFormatting sqref="W471:W488">
    <cfRule type="cellIs" dxfId="1" priority="62" operator="equal">
      <formula>"ND"</formula>
    </cfRule>
  </conditionalFormatting>
  <conditionalFormatting sqref="W472:W489">
    <cfRule type="cellIs" dxfId="1" priority="63" operator="equal">
      <formula>"ND"</formula>
    </cfRule>
  </conditionalFormatting>
  <conditionalFormatting sqref="W507:W525">
    <cfRule type="cellIs" dxfId="1" priority="52" operator="equal">
      <formula>"ND"</formula>
    </cfRule>
  </conditionalFormatting>
  <conditionalFormatting sqref="W508:W525">
    <cfRule type="cellIs" dxfId="1" priority="53" operator="equal">
      <formula>"ND"</formula>
    </cfRule>
  </conditionalFormatting>
  <conditionalFormatting sqref="C8:U25">
    <cfRule type="cellIs" dxfId="1" priority="137" operator="equal">
      <formula>"ND"</formula>
    </cfRule>
  </conditionalFormatting>
  <conditionalFormatting sqref="C80:U97">
    <cfRule type="cellIs" dxfId="1" priority="117" operator="equal">
      <formula>"ND"</formula>
    </cfRule>
  </conditionalFormatting>
  <conditionalFormatting sqref="C151:U168">
    <cfRule type="cellIs" dxfId="1" priority="107" operator="equal">
      <formula>"ND"</formula>
    </cfRule>
  </conditionalFormatting>
  <conditionalFormatting sqref="C222:U239">
    <cfRule type="cellIs" dxfId="1" priority="97" operator="equal">
      <formula>"ND"</formula>
    </cfRule>
    <cfRule type="cellIs" dxfId="1" priority="100" operator="equal">
      <formula>"ND"</formula>
    </cfRule>
  </conditionalFormatting>
  <conditionalFormatting sqref="C293:U310">
    <cfRule type="cellIs" dxfId="1" priority="87" operator="equal">
      <formula>"ND"</formula>
    </cfRule>
  </conditionalFormatting>
  <conditionalFormatting sqref="C364:U381">
    <cfRule type="cellIs" dxfId="1" priority="77" operator="equal">
      <formula>"ND"</formula>
    </cfRule>
    <cfRule type="cellIs" dxfId="1" priority="80" operator="equal">
      <formula>"ND"</formula>
    </cfRule>
  </conditionalFormatting>
  <conditionalFormatting sqref="C435:U435;F436:F452">
    <cfRule type="cellIs" dxfId="1" priority="6" operator="equal">
      <formula>"ND"</formula>
    </cfRule>
  </conditionalFormatting>
  <conditionalFormatting sqref="C443:E443;G443:V443">
    <cfRule type="cellIs" dxfId="1" priority="3" operator="equal">
      <formula>"ND"</formula>
    </cfRule>
  </conditionalFormatting>
  <conditionalFormatting sqref="C472:E488;G472:U488">
    <cfRule type="cellIs" dxfId="1" priority="56" operator="equal">
      <formula>"ND"</formula>
    </cfRule>
  </conditionalFormatting>
  <conditionalFormatting sqref="C507:U524">
    <cfRule type="cellIs" dxfId="1" priority="47" operator="equal">
      <formula>"ND"</formula>
    </cfRule>
    <cfRule type="cellIs" dxfId="1" priority="50" operator="equal">
      <formula>"ND"</formula>
    </cfRule>
  </conditionalFormatting>
  <conditionalFormatting sqref="C508:U524">
    <cfRule type="cellIs" dxfId="1" priority="46" operator="equal">
      <formula>"ND"</formula>
    </cfRule>
  </conditionalFormatting>
  <pageMargins left="0.354330708661417" right="0.196850393700787" top="0.354330708661417" bottom="0.196850393700787" header="0.31496062992126" footer="0.236220472440945"/>
  <pageSetup paperSize="9" scale="45" fitToHeight="0" orientation="landscape" verticalDpi="598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22"/>
  <sheetViews>
    <sheetView view="pageBreakPreview" zoomScale="110" zoomScaleNormal="70" topLeftCell="A450" workbookViewId="0">
      <selection activeCell="E456" sqref="E456:E462"/>
    </sheetView>
  </sheetViews>
  <sheetFormatPr defaultColWidth="9.14285714285714" defaultRowHeight="15"/>
  <cols>
    <col min="1" max="1" width="4.71428571428571" style="172" customWidth="1"/>
    <col min="2" max="2" width="21.1428571428571" style="172" customWidth="1"/>
    <col min="3" max="5" width="16.4857142857143" style="172" customWidth="1"/>
    <col min="6" max="6" width="23.5714285714286" style="172" customWidth="1"/>
    <col min="7" max="16384" width="9.14285714285714" style="172"/>
  </cols>
  <sheetData>
    <row r="1" ht="15.75" spans="1:6">
      <c r="A1" s="173" t="s">
        <v>475</v>
      </c>
      <c r="B1" s="173"/>
      <c r="C1" s="173"/>
      <c r="D1" s="173"/>
      <c r="E1" s="173"/>
      <c r="F1" s="173"/>
    </row>
    <row r="2" ht="15.75" spans="1:6">
      <c r="A2" s="173" t="s">
        <v>476</v>
      </c>
      <c r="B2" s="173"/>
      <c r="C2" s="173"/>
      <c r="D2" s="173"/>
      <c r="E2" s="173"/>
      <c r="F2" s="173"/>
    </row>
    <row r="3" ht="15.75" spans="1:6">
      <c r="A3" s="173" t="s">
        <v>1</v>
      </c>
      <c r="B3" s="173"/>
      <c r="C3" s="173"/>
      <c r="D3" s="173"/>
      <c r="E3" s="173"/>
      <c r="F3" s="173"/>
    </row>
    <row r="4" ht="15.75" spans="1:6">
      <c r="A4" s="174"/>
      <c r="B4" s="174"/>
      <c r="C4" s="174"/>
      <c r="D4" s="174"/>
      <c r="E4" s="174"/>
      <c r="F4" s="175" t="s">
        <v>477</v>
      </c>
    </row>
    <row r="5" s="170" customFormat="1" ht="15.75" customHeight="1" spans="1:6">
      <c r="A5" s="176" t="s">
        <v>181</v>
      </c>
      <c r="B5" s="177" t="s">
        <v>379</v>
      </c>
      <c r="C5" s="178" t="s">
        <v>478</v>
      </c>
      <c r="D5" s="179"/>
      <c r="E5" s="179"/>
      <c r="F5" s="180"/>
    </row>
    <row r="6" s="170" customFormat="1" ht="30" spans="1:6">
      <c r="A6" s="181"/>
      <c r="B6" s="182"/>
      <c r="C6" s="183" t="s">
        <v>479</v>
      </c>
      <c r="D6" s="183" t="s">
        <v>480</v>
      </c>
      <c r="E6" s="183" t="s">
        <v>481</v>
      </c>
      <c r="F6" s="184" t="s">
        <v>482</v>
      </c>
    </row>
    <row r="7" s="170" customFormat="1" spans="1:6">
      <c r="A7" s="185">
        <v>1</v>
      </c>
      <c r="B7" s="186">
        <v>2</v>
      </c>
      <c r="C7" s="187">
        <v>3</v>
      </c>
      <c r="D7" s="187">
        <v>4</v>
      </c>
      <c r="E7" s="187">
        <v>5</v>
      </c>
      <c r="F7" s="188">
        <v>6</v>
      </c>
    </row>
    <row r="8" ht="15.75" spans="1:6">
      <c r="A8" s="189">
        <v>1</v>
      </c>
      <c r="B8" s="190" t="s">
        <v>309</v>
      </c>
      <c r="C8" s="191">
        <v>8</v>
      </c>
      <c r="D8" s="191">
        <v>0</v>
      </c>
      <c r="E8" s="191">
        <v>0</v>
      </c>
      <c r="F8" s="191">
        <v>0</v>
      </c>
    </row>
    <row r="9" ht="15.75" spans="1:11">
      <c r="A9" s="189">
        <v>2</v>
      </c>
      <c r="B9" s="190" t="s">
        <v>310</v>
      </c>
      <c r="C9" s="191">
        <v>124</v>
      </c>
      <c r="D9" s="191">
        <v>7</v>
      </c>
      <c r="E9" s="191">
        <v>1</v>
      </c>
      <c r="F9" s="191">
        <v>0</v>
      </c>
      <c r="H9" s="192">
        <f>K9-SUM(D9:E9)</f>
        <v>124</v>
      </c>
      <c r="I9" s="192" t="s">
        <v>310</v>
      </c>
      <c r="J9" s="192"/>
      <c r="K9" s="207">
        <f>'RK 4'!AP7</f>
        <v>132</v>
      </c>
    </row>
    <row r="10" ht="15.75" spans="1:11">
      <c r="A10" s="189">
        <v>3</v>
      </c>
      <c r="B10" s="190" t="s">
        <v>311</v>
      </c>
      <c r="C10" s="191">
        <v>103</v>
      </c>
      <c r="D10" s="191">
        <v>0</v>
      </c>
      <c r="E10" s="191">
        <v>0</v>
      </c>
      <c r="F10" s="191">
        <v>1</v>
      </c>
      <c r="H10" s="192">
        <f t="shared" ref="H10:H25" si="0">K10-SUM(D10:E10)</f>
        <v>103</v>
      </c>
      <c r="I10" s="192" t="s">
        <v>311</v>
      </c>
      <c r="J10" s="192"/>
      <c r="K10" s="207">
        <f>'RK 4'!AP8</f>
        <v>103</v>
      </c>
    </row>
    <row r="11" ht="15.75" spans="1:11">
      <c r="A11" s="189">
        <v>4</v>
      </c>
      <c r="B11" s="190" t="s">
        <v>312</v>
      </c>
      <c r="C11" s="191">
        <v>0</v>
      </c>
      <c r="D11" s="191">
        <v>0</v>
      </c>
      <c r="E11" s="191">
        <v>0</v>
      </c>
      <c r="F11" s="191">
        <v>1</v>
      </c>
      <c r="H11" s="192">
        <f t="shared" si="0"/>
        <v>30</v>
      </c>
      <c r="I11" s="192" t="s">
        <v>312</v>
      </c>
      <c r="J11" s="192"/>
      <c r="K11" s="207">
        <f>'RK 4'!AP13</f>
        <v>30</v>
      </c>
    </row>
    <row r="12" ht="15.75" spans="1:11">
      <c r="A12" s="189">
        <v>5</v>
      </c>
      <c r="B12" s="190" t="s">
        <v>313</v>
      </c>
      <c r="C12" s="191">
        <v>29</v>
      </c>
      <c r="D12" s="191">
        <v>6</v>
      </c>
      <c r="E12" s="191">
        <v>0</v>
      </c>
      <c r="F12" s="191">
        <v>0</v>
      </c>
      <c r="H12" s="192">
        <f t="shared" si="0"/>
        <v>29</v>
      </c>
      <c r="I12" s="192" t="s">
        <v>313</v>
      </c>
      <c r="J12" s="192"/>
      <c r="K12" s="207">
        <f>'RK 4'!AP9</f>
        <v>35</v>
      </c>
    </row>
    <row r="13" ht="15.75" spans="1:11">
      <c r="A13" s="189">
        <v>6</v>
      </c>
      <c r="B13" s="190" t="s">
        <v>314</v>
      </c>
      <c r="C13" s="191">
        <v>23</v>
      </c>
      <c r="D13" s="191">
        <v>0</v>
      </c>
      <c r="E13" s="191">
        <v>0</v>
      </c>
      <c r="F13" s="191">
        <v>0</v>
      </c>
      <c r="H13" s="192">
        <f t="shared" si="0"/>
        <v>23</v>
      </c>
      <c r="I13" s="192" t="s">
        <v>314</v>
      </c>
      <c r="J13" s="192"/>
      <c r="K13" s="207">
        <f>'RK 4'!AP14</f>
        <v>23</v>
      </c>
    </row>
    <row r="14" ht="15.75" spans="1:11">
      <c r="A14" s="189">
        <v>7</v>
      </c>
      <c r="B14" s="190" t="s">
        <v>315</v>
      </c>
      <c r="C14" s="191">
        <v>20</v>
      </c>
      <c r="D14" s="191">
        <v>0</v>
      </c>
      <c r="E14" s="191">
        <v>0</v>
      </c>
      <c r="F14" s="191">
        <v>0</v>
      </c>
      <c r="H14" s="192">
        <f t="shared" si="0"/>
        <v>20</v>
      </c>
      <c r="I14" s="192" t="s">
        <v>315</v>
      </c>
      <c r="J14" s="192"/>
      <c r="K14" s="207">
        <f>'RK 4'!AP15</f>
        <v>20</v>
      </c>
    </row>
    <row r="15" ht="15.75" spans="1:11">
      <c r="A15" s="189">
        <v>8</v>
      </c>
      <c r="B15" s="190" t="s">
        <v>316</v>
      </c>
      <c r="C15" s="191">
        <v>30</v>
      </c>
      <c r="D15" s="191">
        <v>0</v>
      </c>
      <c r="E15" s="191">
        <v>1</v>
      </c>
      <c r="F15" s="191">
        <v>0</v>
      </c>
      <c r="H15" s="192">
        <f t="shared" si="0"/>
        <v>30</v>
      </c>
      <c r="I15" s="192" t="s">
        <v>316</v>
      </c>
      <c r="J15" s="192"/>
      <c r="K15" s="207">
        <f>'RK 4'!AP16</f>
        <v>31</v>
      </c>
    </row>
    <row r="16" ht="15.75" spans="1:11">
      <c r="A16" s="189">
        <v>9</v>
      </c>
      <c r="B16" s="190" t="s">
        <v>317</v>
      </c>
      <c r="C16" s="191">
        <v>46</v>
      </c>
      <c r="D16" s="191">
        <v>0</v>
      </c>
      <c r="E16" s="191">
        <v>0</v>
      </c>
      <c r="F16" s="191">
        <v>0</v>
      </c>
      <c r="H16" s="192">
        <f t="shared" si="0"/>
        <v>46</v>
      </c>
      <c r="I16" s="192" t="s">
        <v>317</v>
      </c>
      <c r="J16" s="192"/>
      <c r="K16" s="207">
        <f>'RK 4'!AP17</f>
        <v>46</v>
      </c>
    </row>
    <row r="17" ht="15.75" spans="1:11">
      <c r="A17" s="189">
        <v>10</v>
      </c>
      <c r="B17" s="190" t="s">
        <v>318</v>
      </c>
      <c r="C17" s="191">
        <v>30</v>
      </c>
      <c r="D17" s="191">
        <v>0</v>
      </c>
      <c r="E17" s="191">
        <v>0</v>
      </c>
      <c r="F17" s="191">
        <v>1</v>
      </c>
      <c r="H17" s="192">
        <f t="shared" si="0"/>
        <v>30</v>
      </c>
      <c r="I17" s="192" t="s">
        <v>318</v>
      </c>
      <c r="J17" s="192"/>
      <c r="K17" s="207">
        <f>'RK 4'!AP18</f>
        <v>30</v>
      </c>
    </row>
    <row r="18" ht="15.75" spans="1:11">
      <c r="A18" s="189">
        <v>11</v>
      </c>
      <c r="B18" s="190" t="s">
        <v>319</v>
      </c>
      <c r="C18" s="191">
        <v>27</v>
      </c>
      <c r="D18" s="191">
        <v>1</v>
      </c>
      <c r="E18" s="191">
        <v>0</v>
      </c>
      <c r="F18" s="191">
        <v>0</v>
      </c>
      <c r="H18" s="192">
        <f t="shared" si="0"/>
        <v>27</v>
      </c>
      <c r="I18" s="192" t="s">
        <v>319</v>
      </c>
      <c r="J18" s="192"/>
      <c r="K18" s="207">
        <f>'RK 4'!AP19</f>
        <v>28</v>
      </c>
    </row>
    <row r="19" ht="15.75" spans="1:11">
      <c r="A19" s="189">
        <v>12</v>
      </c>
      <c r="B19" s="190" t="s">
        <v>320</v>
      </c>
      <c r="C19" s="191">
        <v>29</v>
      </c>
      <c r="D19" s="191">
        <v>3</v>
      </c>
      <c r="E19" s="191">
        <v>0</v>
      </c>
      <c r="F19" s="191">
        <v>0</v>
      </c>
      <c r="H19" s="192">
        <f t="shared" si="0"/>
        <v>29</v>
      </c>
      <c r="I19" s="192" t="s">
        <v>320</v>
      </c>
      <c r="J19" s="192"/>
      <c r="K19" s="207">
        <f>'RK 4'!AP20</f>
        <v>32</v>
      </c>
    </row>
    <row r="20" ht="15.75" spans="1:11">
      <c r="A20" s="189">
        <v>13</v>
      </c>
      <c r="B20" s="190" t="s">
        <v>321</v>
      </c>
      <c r="C20" s="191">
        <v>8</v>
      </c>
      <c r="D20" s="191">
        <v>1</v>
      </c>
      <c r="E20" s="191">
        <v>0</v>
      </c>
      <c r="F20" s="191">
        <v>0</v>
      </c>
      <c r="H20" s="192">
        <f t="shared" si="0"/>
        <v>8</v>
      </c>
      <c r="I20" s="192" t="s">
        <v>321</v>
      </c>
      <c r="J20" s="192"/>
      <c r="K20" s="207">
        <f>'RK 4'!AP21</f>
        <v>9</v>
      </c>
    </row>
    <row r="21" ht="15.75" spans="1:11">
      <c r="A21" s="189">
        <v>14</v>
      </c>
      <c r="B21" s="190" t="s">
        <v>322</v>
      </c>
      <c r="C21" s="191">
        <v>49</v>
      </c>
      <c r="D21" s="191">
        <v>0</v>
      </c>
      <c r="E21" s="191">
        <v>0</v>
      </c>
      <c r="F21" s="191">
        <v>0</v>
      </c>
      <c r="H21" s="192">
        <f t="shared" si="0"/>
        <v>49</v>
      </c>
      <c r="I21" s="192" t="s">
        <v>322</v>
      </c>
      <c r="J21" s="192"/>
      <c r="K21" s="207">
        <f>'RK 4'!AP11</f>
        <v>49</v>
      </c>
    </row>
    <row r="22" s="171" customFormat="1" ht="18" customHeight="1" spans="1:11">
      <c r="A22" s="189">
        <v>15</v>
      </c>
      <c r="B22" s="193" t="s">
        <v>387</v>
      </c>
      <c r="C22" s="191">
        <v>28</v>
      </c>
      <c r="D22" s="191">
        <v>0</v>
      </c>
      <c r="E22" s="191">
        <v>0</v>
      </c>
      <c r="F22" s="191">
        <v>0</v>
      </c>
      <c r="H22" s="192">
        <f t="shared" si="0"/>
        <v>28</v>
      </c>
      <c r="I22" s="192" t="s">
        <v>387</v>
      </c>
      <c r="J22" s="192"/>
      <c r="K22" s="207">
        <f>'RK 4'!AP22</f>
        <v>28</v>
      </c>
    </row>
    <row r="23" ht="15.75" spans="1:11">
      <c r="A23" s="189">
        <v>16</v>
      </c>
      <c r="B23" s="190" t="s">
        <v>324</v>
      </c>
      <c r="C23" s="191">
        <v>37</v>
      </c>
      <c r="D23" s="191">
        <v>0</v>
      </c>
      <c r="E23" s="191">
        <v>0</v>
      </c>
      <c r="F23" s="191">
        <v>0</v>
      </c>
      <c r="H23" s="192">
        <f t="shared" si="0"/>
        <v>37</v>
      </c>
      <c r="I23" s="192" t="s">
        <v>324</v>
      </c>
      <c r="J23" s="192"/>
      <c r="K23" s="207">
        <f>'RK 4'!AP23</f>
        <v>37</v>
      </c>
    </row>
    <row r="24" ht="15.75" spans="1:11">
      <c r="A24" s="189">
        <v>17</v>
      </c>
      <c r="B24" s="190" t="s">
        <v>325</v>
      </c>
      <c r="C24" s="191">
        <v>8</v>
      </c>
      <c r="D24" s="191">
        <v>0</v>
      </c>
      <c r="E24" s="191">
        <v>0</v>
      </c>
      <c r="F24" s="191">
        <v>0</v>
      </c>
      <c r="H24" s="192">
        <f t="shared" si="0"/>
        <v>8</v>
      </c>
      <c r="I24" s="192" t="s">
        <v>325</v>
      </c>
      <c r="J24" s="192"/>
      <c r="K24" s="207">
        <f>'RK 4'!AP12</f>
        <v>8</v>
      </c>
    </row>
    <row r="25" ht="15.75" spans="1:11">
      <c r="A25" s="194">
        <v>18</v>
      </c>
      <c r="B25" s="195" t="s">
        <v>326</v>
      </c>
      <c r="C25" s="191">
        <v>57</v>
      </c>
      <c r="D25" s="191">
        <v>11</v>
      </c>
      <c r="E25" s="191">
        <v>0</v>
      </c>
      <c r="F25" s="191">
        <v>0</v>
      </c>
      <c r="H25" s="192">
        <f t="shared" si="0"/>
        <v>57</v>
      </c>
      <c r="I25" s="192" t="s">
        <v>326</v>
      </c>
      <c r="J25" s="192"/>
      <c r="K25" s="207">
        <f>'RK 4'!AP10</f>
        <v>68</v>
      </c>
    </row>
    <row r="26" ht="16.5" spans="1:11">
      <c r="A26" s="196">
        <v>19</v>
      </c>
      <c r="B26" s="197" t="s">
        <v>327</v>
      </c>
      <c r="C26" s="191">
        <v>30</v>
      </c>
      <c r="D26" s="191">
        <v>0</v>
      </c>
      <c r="E26" s="191">
        <v>0</v>
      </c>
      <c r="F26" s="191">
        <v>0</v>
      </c>
      <c r="H26" s="192"/>
      <c r="I26" s="192"/>
      <c r="J26" s="192"/>
      <c r="K26" s="207"/>
    </row>
    <row r="27" ht="28.5" customHeight="1" spans="1:6">
      <c r="A27" s="198"/>
      <c r="B27" s="199" t="s">
        <v>57</v>
      </c>
      <c r="C27" s="200">
        <f>SUM(C8:C26)</f>
        <v>686</v>
      </c>
      <c r="D27" s="200">
        <f>SUM(D8:D26)</f>
        <v>29</v>
      </c>
      <c r="E27" s="200">
        <f>SUM(E8:E26)</f>
        <v>2</v>
      </c>
      <c r="F27" s="200">
        <f>SUM(F8:F26)</f>
        <v>3</v>
      </c>
    </row>
    <row r="28" ht="15.75" spans="1:6">
      <c r="A28" s="201"/>
      <c r="B28" s="201"/>
      <c r="C28" s="201"/>
      <c r="D28" s="201"/>
      <c r="F28" s="201"/>
    </row>
    <row r="29" spans="1:5">
      <c r="A29" s="172" t="s">
        <v>334</v>
      </c>
      <c r="B29" s="202"/>
      <c r="E29" s="203" t="str">
        <f>RK11.b!Q28</f>
        <v>Padang, 6 Februari 2023</v>
      </c>
    </row>
    <row r="30" spans="1:5">
      <c r="A30" s="204" t="str">
        <f>RK11.b!D29</f>
        <v>Ketua Pengadilan Tinggi Agama Padang,</v>
      </c>
      <c r="B30" s="205"/>
      <c r="C30" s="204"/>
      <c r="D30" s="204"/>
      <c r="E30" s="206" t="str">
        <f>RK11.b!Q29</f>
        <v>Panitera Pengadilan Tinggi Agama Padang,</v>
      </c>
    </row>
    <row r="31" spans="1:5">
      <c r="A31" s="204"/>
      <c r="B31" s="205"/>
      <c r="C31" s="204"/>
      <c r="D31" s="204"/>
      <c r="E31" s="206"/>
    </row>
    <row r="32" ht="6.75" customHeight="1" spans="1:5">
      <c r="A32" s="204"/>
      <c r="B32" s="205"/>
      <c r="C32" s="204"/>
      <c r="D32" s="204"/>
      <c r="E32" s="206"/>
    </row>
    <row r="33" spans="1:5">
      <c r="A33" s="204"/>
      <c r="B33" s="205"/>
      <c r="C33" s="204"/>
      <c r="D33" s="204"/>
      <c r="E33" s="206"/>
    </row>
    <row r="34" spans="1:5">
      <c r="A34" s="204" t="str">
        <f>RK11.b!D33</f>
        <v>Dr. Drs. H. PELMIZAR, M.H.I.</v>
      </c>
      <c r="B34" s="205"/>
      <c r="C34" s="204"/>
      <c r="D34" s="204"/>
      <c r="E34" s="206" t="str">
        <f>RK11.b!Q33</f>
        <v>Drs. SYAFRUDDIN</v>
      </c>
    </row>
    <row r="35" spans="1:5">
      <c r="A35" s="204" t="str">
        <f>RK11.b!D34</f>
        <v>NIP. 19561112 198103 1 009</v>
      </c>
      <c r="B35" s="205"/>
      <c r="C35" s="204"/>
      <c r="D35" s="204"/>
      <c r="E35" s="206" t="str">
        <f>RK11.b!Q34</f>
        <v>NIP. 196210141994031001</v>
      </c>
    </row>
    <row r="59" ht="15.75" spans="1:6">
      <c r="A59" s="173" t="s">
        <v>475</v>
      </c>
      <c r="B59" s="173"/>
      <c r="C59" s="173"/>
      <c r="D59" s="173"/>
      <c r="E59" s="173"/>
      <c r="F59" s="173"/>
    </row>
    <row r="60" ht="15.75" spans="1:6">
      <c r="A60" s="173" t="s">
        <v>476</v>
      </c>
      <c r="B60" s="173"/>
      <c r="C60" s="173"/>
      <c r="D60" s="173"/>
      <c r="E60" s="173"/>
      <c r="F60" s="173"/>
    </row>
    <row r="61" ht="15.75" spans="1:6">
      <c r="A61" s="173" t="s">
        <v>66</v>
      </c>
      <c r="B61" s="173"/>
      <c r="C61" s="173"/>
      <c r="D61" s="173"/>
      <c r="E61" s="173"/>
      <c r="F61" s="173"/>
    </row>
    <row r="62" ht="15.75" spans="1:6">
      <c r="A62" s="174"/>
      <c r="B62" s="174"/>
      <c r="C62" s="174"/>
      <c r="D62" s="174"/>
      <c r="E62" s="174"/>
      <c r="F62" s="175" t="s">
        <v>477</v>
      </c>
    </row>
    <row r="63" s="170" customFormat="1" ht="15.75" customHeight="1" spans="1:6">
      <c r="A63" s="176" t="s">
        <v>181</v>
      </c>
      <c r="B63" s="177" t="s">
        <v>379</v>
      </c>
      <c r="C63" s="178" t="s">
        <v>478</v>
      </c>
      <c r="D63" s="179"/>
      <c r="E63" s="179"/>
      <c r="F63" s="180"/>
    </row>
    <row r="64" s="170" customFormat="1" ht="30" spans="1:6">
      <c r="A64" s="181"/>
      <c r="B64" s="182"/>
      <c r="C64" s="183" t="s">
        <v>479</v>
      </c>
      <c r="D64" s="183" t="s">
        <v>480</v>
      </c>
      <c r="E64" s="183" t="s">
        <v>481</v>
      </c>
      <c r="F64" s="184" t="s">
        <v>482</v>
      </c>
    </row>
    <row r="65" s="170" customFormat="1" spans="1:6">
      <c r="A65" s="185">
        <v>1</v>
      </c>
      <c r="B65" s="186">
        <v>2</v>
      </c>
      <c r="C65" s="187">
        <v>3</v>
      </c>
      <c r="D65" s="187">
        <v>4</v>
      </c>
      <c r="E65" s="187">
        <v>5</v>
      </c>
      <c r="F65" s="188">
        <v>6</v>
      </c>
    </row>
    <row r="66" ht="15.75" spans="1:6">
      <c r="A66" s="189">
        <v>1</v>
      </c>
      <c r="B66" s="190" t="s">
        <v>309</v>
      </c>
      <c r="C66" s="208">
        <v>2</v>
      </c>
      <c r="D66" s="208">
        <v>0</v>
      </c>
      <c r="E66" s="208">
        <v>0</v>
      </c>
      <c r="F66" s="208">
        <v>0</v>
      </c>
    </row>
    <row r="67" ht="15.75" spans="1:11">
      <c r="A67" s="189">
        <v>2</v>
      </c>
      <c r="B67" s="190" t="s">
        <v>310</v>
      </c>
      <c r="C67" s="208">
        <v>150</v>
      </c>
      <c r="D67" s="208">
        <v>6</v>
      </c>
      <c r="E67" s="208">
        <v>0</v>
      </c>
      <c r="F67" s="208">
        <v>0</v>
      </c>
      <c r="H67" s="192">
        <f>K67-SUM(C67:E67)</f>
        <v>0</v>
      </c>
      <c r="I67" s="192" t="s">
        <v>310</v>
      </c>
      <c r="J67" s="192"/>
      <c r="K67" s="207">
        <f>'RK 4'!AP42</f>
        <v>156</v>
      </c>
    </row>
    <row r="68" ht="15.75" spans="1:11">
      <c r="A68" s="189">
        <v>3</v>
      </c>
      <c r="B68" s="190" t="s">
        <v>311</v>
      </c>
      <c r="C68" s="208">
        <v>112</v>
      </c>
      <c r="D68" s="208">
        <v>0</v>
      </c>
      <c r="E68" s="208">
        <v>1</v>
      </c>
      <c r="F68" s="208">
        <v>1</v>
      </c>
      <c r="H68" s="192">
        <f t="shared" ref="H68:H83" si="1">K68-SUM(C68:E68)</f>
        <v>-62</v>
      </c>
      <c r="I68" s="192" t="s">
        <v>311</v>
      </c>
      <c r="J68" s="192"/>
      <c r="K68" s="207">
        <v>51</v>
      </c>
    </row>
    <row r="69" ht="15.75" spans="1:11">
      <c r="A69" s="189">
        <v>4</v>
      </c>
      <c r="B69" s="190" t="s">
        <v>312</v>
      </c>
      <c r="C69" s="208">
        <v>34</v>
      </c>
      <c r="D69" s="208">
        <v>0</v>
      </c>
      <c r="E69" s="208">
        <v>0</v>
      </c>
      <c r="F69" s="208">
        <v>0</v>
      </c>
      <c r="H69" s="192">
        <f t="shared" si="1"/>
        <v>-9</v>
      </c>
      <c r="I69" s="192" t="s">
        <v>312</v>
      </c>
      <c r="J69" s="192"/>
      <c r="K69" s="207">
        <v>25</v>
      </c>
    </row>
    <row r="70" ht="15.75" spans="1:11">
      <c r="A70" s="189">
        <v>5</v>
      </c>
      <c r="B70" s="190" t="s">
        <v>313</v>
      </c>
      <c r="C70" s="208">
        <v>52</v>
      </c>
      <c r="D70" s="208">
        <v>4</v>
      </c>
      <c r="E70" s="208">
        <v>0</v>
      </c>
      <c r="F70" s="208">
        <v>0</v>
      </c>
      <c r="H70" s="192">
        <f t="shared" si="1"/>
        <v>4</v>
      </c>
      <c r="I70" s="192" t="s">
        <v>313</v>
      </c>
      <c r="J70" s="192"/>
      <c r="K70" s="207">
        <v>60</v>
      </c>
    </row>
    <row r="71" ht="15.75" spans="1:11">
      <c r="A71" s="189">
        <v>6</v>
      </c>
      <c r="B71" s="190" t="s">
        <v>314</v>
      </c>
      <c r="C71" s="208">
        <v>32</v>
      </c>
      <c r="D71" s="208">
        <v>0</v>
      </c>
      <c r="E71" s="208">
        <v>0</v>
      </c>
      <c r="F71" s="208">
        <v>0</v>
      </c>
      <c r="H71" s="192">
        <f t="shared" si="1"/>
        <v>-16</v>
      </c>
      <c r="I71" s="192" t="s">
        <v>314</v>
      </c>
      <c r="J71" s="192"/>
      <c r="K71" s="207">
        <v>16</v>
      </c>
    </row>
    <row r="72" ht="15.75" spans="1:11">
      <c r="A72" s="189">
        <v>7</v>
      </c>
      <c r="B72" s="190" t="s">
        <v>315</v>
      </c>
      <c r="C72" s="208">
        <v>30</v>
      </c>
      <c r="D72" s="208">
        <v>0</v>
      </c>
      <c r="E72" s="208">
        <v>0</v>
      </c>
      <c r="F72" s="208">
        <v>0</v>
      </c>
      <c r="H72" s="192">
        <f t="shared" si="1"/>
        <v>3</v>
      </c>
      <c r="I72" s="192" t="s">
        <v>315</v>
      </c>
      <c r="J72" s="192"/>
      <c r="K72" s="207">
        <v>33</v>
      </c>
    </row>
    <row r="73" ht="15.75" spans="1:11">
      <c r="A73" s="189">
        <v>8</v>
      </c>
      <c r="B73" s="190" t="s">
        <v>316</v>
      </c>
      <c r="C73" s="208">
        <v>78</v>
      </c>
      <c r="D73" s="208">
        <v>0</v>
      </c>
      <c r="E73" s="208">
        <v>0</v>
      </c>
      <c r="F73" s="208">
        <v>0</v>
      </c>
      <c r="H73" s="192">
        <f t="shared" si="1"/>
        <v>-38</v>
      </c>
      <c r="I73" s="192" t="s">
        <v>316</v>
      </c>
      <c r="J73" s="192"/>
      <c r="K73" s="207">
        <v>40</v>
      </c>
    </row>
    <row r="74" ht="15.75" spans="1:11">
      <c r="A74" s="189">
        <v>9</v>
      </c>
      <c r="B74" s="190" t="s">
        <v>317</v>
      </c>
      <c r="C74" s="208">
        <v>96</v>
      </c>
      <c r="D74" s="208">
        <v>0</v>
      </c>
      <c r="E74" s="208">
        <v>0</v>
      </c>
      <c r="F74" s="208">
        <v>0</v>
      </c>
      <c r="H74" s="192">
        <f t="shared" si="1"/>
        <v>-44</v>
      </c>
      <c r="I74" s="192" t="s">
        <v>317</v>
      </c>
      <c r="J74" s="192"/>
      <c r="K74" s="207">
        <v>52</v>
      </c>
    </row>
    <row r="75" ht="15.75" spans="1:11">
      <c r="A75" s="189">
        <v>10</v>
      </c>
      <c r="B75" s="190" t="s">
        <v>318</v>
      </c>
      <c r="C75" s="208">
        <v>77</v>
      </c>
      <c r="D75" s="208">
        <v>0</v>
      </c>
      <c r="E75" s="208">
        <v>1</v>
      </c>
      <c r="F75" s="208">
        <v>0</v>
      </c>
      <c r="H75" s="192">
        <f t="shared" si="1"/>
        <v>-60</v>
      </c>
      <c r="I75" s="192" t="s">
        <v>318</v>
      </c>
      <c r="J75" s="192"/>
      <c r="K75" s="207">
        <v>18</v>
      </c>
    </row>
    <row r="76" ht="15.75" spans="1:11">
      <c r="A76" s="189">
        <v>11</v>
      </c>
      <c r="B76" s="190" t="s">
        <v>319</v>
      </c>
      <c r="C76" s="208">
        <v>56</v>
      </c>
      <c r="D76" s="208">
        <v>0</v>
      </c>
      <c r="E76" s="208">
        <v>0</v>
      </c>
      <c r="F76" s="208">
        <v>0</v>
      </c>
      <c r="H76" s="192">
        <f t="shared" si="1"/>
        <v>-25</v>
      </c>
      <c r="I76" s="192" t="s">
        <v>319</v>
      </c>
      <c r="J76" s="192"/>
      <c r="K76" s="207">
        <v>31</v>
      </c>
    </row>
    <row r="77" ht="15.75" spans="1:11">
      <c r="A77" s="189">
        <v>12</v>
      </c>
      <c r="B77" s="190" t="s">
        <v>320</v>
      </c>
      <c r="C77" s="208">
        <v>68</v>
      </c>
      <c r="D77" s="208">
        <v>5</v>
      </c>
      <c r="E77" s="208">
        <v>0</v>
      </c>
      <c r="F77" s="208">
        <v>1</v>
      </c>
      <c r="H77" s="192">
        <f t="shared" si="1"/>
        <v>-16</v>
      </c>
      <c r="I77" s="192" t="s">
        <v>320</v>
      </c>
      <c r="J77" s="192"/>
      <c r="K77" s="207">
        <v>57</v>
      </c>
    </row>
    <row r="78" ht="15.75" spans="1:11">
      <c r="A78" s="189">
        <v>13</v>
      </c>
      <c r="B78" s="190" t="s">
        <v>321</v>
      </c>
      <c r="C78" s="208">
        <v>17</v>
      </c>
      <c r="D78" s="208">
        <v>3</v>
      </c>
      <c r="E78" s="208">
        <v>0</v>
      </c>
      <c r="F78" s="208">
        <v>0</v>
      </c>
      <c r="H78" s="192">
        <f t="shared" si="1"/>
        <v>-2</v>
      </c>
      <c r="I78" s="192" t="s">
        <v>321</v>
      </c>
      <c r="J78" s="192"/>
      <c r="K78" s="207">
        <v>18</v>
      </c>
    </row>
    <row r="79" ht="15.75" spans="1:11">
      <c r="A79" s="189">
        <v>14</v>
      </c>
      <c r="B79" s="190" t="s">
        <v>322</v>
      </c>
      <c r="C79" s="208">
        <v>70</v>
      </c>
      <c r="D79" s="208">
        <v>0</v>
      </c>
      <c r="E79" s="208">
        <v>0</v>
      </c>
      <c r="F79" s="208">
        <v>0</v>
      </c>
      <c r="H79" s="192">
        <f t="shared" si="1"/>
        <v>-6</v>
      </c>
      <c r="I79" s="192" t="s">
        <v>322</v>
      </c>
      <c r="J79" s="192"/>
      <c r="K79" s="207">
        <v>64</v>
      </c>
    </row>
    <row r="80" s="171" customFormat="1" ht="18" customHeight="1" spans="1:11">
      <c r="A80" s="189">
        <v>15</v>
      </c>
      <c r="B80" s="193" t="s">
        <v>387</v>
      </c>
      <c r="C80" s="208">
        <v>45</v>
      </c>
      <c r="D80" s="208">
        <v>0</v>
      </c>
      <c r="E80" s="208">
        <v>0</v>
      </c>
      <c r="F80" s="208">
        <v>0</v>
      </c>
      <c r="H80" s="192">
        <f t="shared" si="1"/>
        <v>-20</v>
      </c>
      <c r="I80" s="192" t="s">
        <v>387</v>
      </c>
      <c r="J80" s="192"/>
      <c r="K80" s="207">
        <v>25</v>
      </c>
    </row>
    <row r="81" ht="15.75" spans="1:11">
      <c r="A81" s="189">
        <v>16</v>
      </c>
      <c r="B81" s="190" t="s">
        <v>324</v>
      </c>
      <c r="C81" s="208">
        <v>70</v>
      </c>
      <c r="D81" s="208">
        <v>0</v>
      </c>
      <c r="E81" s="208">
        <v>0</v>
      </c>
      <c r="F81" s="208">
        <v>0</v>
      </c>
      <c r="H81" s="192">
        <f t="shared" si="1"/>
        <v>-16</v>
      </c>
      <c r="I81" s="192" t="s">
        <v>324</v>
      </c>
      <c r="J81" s="192"/>
      <c r="K81" s="207">
        <v>54</v>
      </c>
    </row>
    <row r="82" ht="15.75" spans="1:11">
      <c r="A82" s="189">
        <v>17</v>
      </c>
      <c r="B82" s="190" t="s">
        <v>325</v>
      </c>
      <c r="C82" s="208">
        <v>19</v>
      </c>
      <c r="D82" s="208">
        <v>0</v>
      </c>
      <c r="E82" s="208">
        <v>0</v>
      </c>
      <c r="F82" s="208">
        <v>0</v>
      </c>
      <c r="H82" s="192">
        <f t="shared" si="1"/>
        <v>11</v>
      </c>
      <c r="I82" s="192" t="s">
        <v>325</v>
      </c>
      <c r="J82" s="192"/>
      <c r="K82" s="207">
        <v>30</v>
      </c>
    </row>
    <row r="83" ht="15.75" spans="1:11">
      <c r="A83" s="194">
        <v>18</v>
      </c>
      <c r="B83" s="195" t="s">
        <v>326</v>
      </c>
      <c r="C83" s="208">
        <v>53</v>
      </c>
      <c r="D83" s="208">
        <v>5</v>
      </c>
      <c r="E83" s="208">
        <v>0</v>
      </c>
      <c r="F83" s="208">
        <v>0</v>
      </c>
      <c r="H83" s="192">
        <f t="shared" si="1"/>
        <v>-2</v>
      </c>
      <c r="I83" s="192" t="s">
        <v>326</v>
      </c>
      <c r="J83" s="192"/>
      <c r="K83" s="207">
        <v>56</v>
      </c>
    </row>
    <row r="84" ht="16.5" spans="1:11">
      <c r="A84" s="196">
        <v>19</v>
      </c>
      <c r="B84" s="197" t="s">
        <v>327</v>
      </c>
      <c r="C84" s="209">
        <v>68</v>
      </c>
      <c r="D84" s="209">
        <v>2</v>
      </c>
      <c r="E84" s="209">
        <v>0</v>
      </c>
      <c r="F84" s="210">
        <v>0</v>
      </c>
      <c r="H84" s="192"/>
      <c r="I84" s="192"/>
      <c r="J84" s="192"/>
      <c r="K84" s="207"/>
    </row>
    <row r="85" ht="28.5" customHeight="1" spans="1:6">
      <c r="A85" s="198"/>
      <c r="B85" s="199" t="s">
        <v>57</v>
      </c>
      <c r="C85" s="200">
        <f>SUM(C66:C84)</f>
        <v>1129</v>
      </c>
      <c r="D85" s="200">
        <f>SUM(D66:D84)</f>
        <v>25</v>
      </c>
      <c r="E85" s="200">
        <f>SUM(E66:E84)</f>
        <v>2</v>
      </c>
      <c r="F85" s="200">
        <f>SUM(F66:F84)</f>
        <v>2</v>
      </c>
    </row>
    <row r="86" ht="15.75" spans="1:6">
      <c r="A86" s="201"/>
      <c r="B86" s="201"/>
      <c r="C86" s="201"/>
      <c r="D86" s="201"/>
      <c r="E86" s="201"/>
      <c r="F86" s="201"/>
    </row>
    <row r="87" spans="1:5">
      <c r="A87" s="172" t="s">
        <v>334</v>
      </c>
      <c r="B87" s="202"/>
      <c r="D87" s="203"/>
      <c r="E87" s="203" t="str">
        <f>RK11.b!Q100</f>
        <v>Padang, 8 Maret 2023</v>
      </c>
    </row>
    <row r="88" spans="1:5">
      <c r="A88" s="204" t="str">
        <f>RK11.b!D101</f>
        <v>Plt. Ketua Pengadilan Tinggi Agama Padang,</v>
      </c>
      <c r="B88" s="205"/>
      <c r="C88" s="204"/>
      <c r="D88" s="206"/>
      <c r="E88" s="206" t="str">
        <f>RK11.b!Q101</f>
        <v>Plh. Panitera Pengadilan Tinggi Agama Padang,</v>
      </c>
    </row>
    <row r="89" spans="1:5">
      <c r="A89" s="204"/>
      <c r="B89" s="205"/>
      <c r="C89" s="204"/>
      <c r="D89" s="206"/>
      <c r="E89" s="206"/>
    </row>
    <row r="90" spans="1:5">
      <c r="A90" s="204"/>
      <c r="B90" s="205"/>
      <c r="C90" s="204"/>
      <c r="D90" s="206"/>
      <c r="E90" s="206"/>
    </row>
    <row r="91" spans="1:5">
      <c r="A91" s="204"/>
      <c r="B91" s="202"/>
      <c r="C91" s="204"/>
      <c r="D91" s="206"/>
      <c r="E91" s="206"/>
    </row>
    <row r="92" spans="1:5">
      <c r="A92" s="204" t="str">
        <f>RK11.b!D105</f>
        <v>Drs. Bahrul Amzah, M.H.</v>
      </c>
      <c r="B92" s="205"/>
      <c r="C92" s="204"/>
      <c r="D92" s="206"/>
      <c r="E92" s="206" t="str">
        <f>RK11.b!Q105</f>
        <v>H. MASDI, S.H.</v>
      </c>
    </row>
    <row r="93" spans="1:5">
      <c r="A93" s="204" t="str">
        <f>RK11.b!D106</f>
        <v>NIP. 195810201989031003</v>
      </c>
      <c r="B93" s="205"/>
      <c r="C93" s="204"/>
      <c r="D93" s="206"/>
      <c r="E93" s="206" t="str">
        <f>RK11.b!Q106</f>
        <v>NIP. 196806221990031004</v>
      </c>
    </row>
    <row r="116" ht="15.75" spans="1:6">
      <c r="A116" s="173" t="s">
        <v>475</v>
      </c>
      <c r="B116" s="173"/>
      <c r="C116" s="173"/>
      <c r="D116" s="173"/>
      <c r="E116" s="173"/>
      <c r="F116" s="173"/>
    </row>
    <row r="117" ht="15.75" spans="1:6">
      <c r="A117" s="173" t="s">
        <v>476</v>
      </c>
      <c r="B117" s="173"/>
      <c r="C117" s="173"/>
      <c r="D117" s="173"/>
      <c r="E117" s="173"/>
      <c r="F117" s="173"/>
    </row>
    <row r="118" ht="15.75" spans="1:6">
      <c r="A118" s="173" t="s">
        <v>74</v>
      </c>
      <c r="B118" s="173"/>
      <c r="C118" s="173"/>
      <c r="D118" s="173"/>
      <c r="E118" s="173"/>
      <c r="F118" s="173"/>
    </row>
    <row r="119" ht="15.75" spans="1:6">
      <c r="A119" s="174"/>
      <c r="B119" s="174"/>
      <c r="C119" s="174"/>
      <c r="D119" s="174"/>
      <c r="E119" s="174"/>
      <c r="F119" s="175" t="s">
        <v>477</v>
      </c>
    </row>
    <row r="120" s="170" customFormat="1" ht="15.75" customHeight="1" spans="1:6">
      <c r="A120" s="176" t="s">
        <v>181</v>
      </c>
      <c r="B120" s="177" t="s">
        <v>379</v>
      </c>
      <c r="C120" s="178" t="s">
        <v>478</v>
      </c>
      <c r="D120" s="179"/>
      <c r="E120" s="179"/>
      <c r="F120" s="180"/>
    </row>
    <row r="121" s="170" customFormat="1" ht="30" spans="1:6">
      <c r="A121" s="181"/>
      <c r="B121" s="182"/>
      <c r="C121" s="183" t="s">
        <v>479</v>
      </c>
      <c r="D121" s="183" t="s">
        <v>480</v>
      </c>
      <c r="E121" s="183" t="s">
        <v>481</v>
      </c>
      <c r="F121" s="184" t="s">
        <v>482</v>
      </c>
    </row>
    <row r="122" s="170" customFormat="1" spans="1:6">
      <c r="A122" s="185">
        <v>1</v>
      </c>
      <c r="B122" s="186">
        <v>2</v>
      </c>
      <c r="C122" s="187">
        <v>3</v>
      </c>
      <c r="D122" s="187">
        <v>4</v>
      </c>
      <c r="E122" s="187">
        <v>5</v>
      </c>
      <c r="F122" s="188">
        <v>6</v>
      </c>
    </row>
    <row r="123" ht="15.75" spans="1:6">
      <c r="A123" s="189">
        <v>1</v>
      </c>
      <c r="B123" s="190" t="s">
        <v>309</v>
      </c>
      <c r="C123" s="208">
        <v>7</v>
      </c>
      <c r="D123" s="208">
        <v>0</v>
      </c>
      <c r="E123" s="208">
        <v>0</v>
      </c>
      <c r="F123" s="208">
        <v>0</v>
      </c>
    </row>
    <row r="124" ht="15.75" spans="1:11">
      <c r="A124" s="189">
        <v>2</v>
      </c>
      <c r="B124" s="190" t="s">
        <v>310</v>
      </c>
      <c r="C124" s="208">
        <v>177</v>
      </c>
      <c r="D124" s="208">
        <v>4</v>
      </c>
      <c r="E124" s="208">
        <v>0</v>
      </c>
      <c r="F124" s="208">
        <v>0</v>
      </c>
      <c r="H124" s="192">
        <f>K124-SUM(C124:E124)</f>
        <v>-11</v>
      </c>
      <c r="I124" s="192" t="s">
        <v>310</v>
      </c>
      <c r="J124" s="192"/>
      <c r="K124" s="207">
        <v>170</v>
      </c>
    </row>
    <row r="125" ht="15.75" spans="1:11">
      <c r="A125" s="189">
        <v>3</v>
      </c>
      <c r="B125" s="190" t="s">
        <v>311</v>
      </c>
      <c r="C125" s="208">
        <v>98</v>
      </c>
      <c r="D125" s="208">
        <v>0</v>
      </c>
      <c r="E125" s="208">
        <v>1</v>
      </c>
      <c r="F125" s="208">
        <v>0</v>
      </c>
      <c r="H125" s="192">
        <f t="shared" ref="H125:H140" si="2">K125-SUM(C125:E125)</f>
        <v>-24</v>
      </c>
      <c r="I125" s="192" t="s">
        <v>311</v>
      </c>
      <c r="J125" s="192"/>
      <c r="K125" s="207">
        <v>75</v>
      </c>
    </row>
    <row r="126" ht="15.75" spans="1:11">
      <c r="A126" s="189">
        <v>4</v>
      </c>
      <c r="B126" s="190" t="s">
        <v>312</v>
      </c>
      <c r="C126" s="208">
        <v>38</v>
      </c>
      <c r="D126" s="208">
        <v>0</v>
      </c>
      <c r="E126" s="208">
        <v>0</v>
      </c>
      <c r="F126" s="208">
        <v>0</v>
      </c>
      <c r="H126" s="192">
        <f t="shared" si="2"/>
        <v>-5</v>
      </c>
      <c r="I126" s="192" t="s">
        <v>312</v>
      </c>
      <c r="J126" s="192"/>
      <c r="K126" s="207">
        <v>33</v>
      </c>
    </row>
    <row r="127" ht="15.75" spans="1:11">
      <c r="A127" s="189">
        <v>5</v>
      </c>
      <c r="B127" s="190" t="s">
        <v>313</v>
      </c>
      <c r="C127" s="208">
        <v>74</v>
      </c>
      <c r="D127" s="208">
        <v>3</v>
      </c>
      <c r="E127" s="208">
        <v>0</v>
      </c>
      <c r="F127" s="208">
        <v>0</v>
      </c>
      <c r="H127" s="192">
        <f t="shared" si="2"/>
        <v>-16</v>
      </c>
      <c r="I127" s="192" t="s">
        <v>313</v>
      </c>
      <c r="J127" s="192"/>
      <c r="K127" s="207">
        <v>61</v>
      </c>
    </row>
    <row r="128" ht="15.75" spans="1:11">
      <c r="A128" s="189">
        <v>6</v>
      </c>
      <c r="B128" s="190" t="s">
        <v>314</v>
      </c>
      <c r="C128" s="208">
        <v>35</v>
      </c>
      <c r="D128" s="208">
        <v>1</v>
      </c>
      <c r="E128" s="208">
        <v>0</v>
      </c>
      <c r="F128" s="208">
        <v>0</v>
      </c>
      <c r="H128" s="192">
        <f t="shared" si="2"/>
        <v>8</v>
      </c>
      <c r="I128" s="192" t="s">
        <v>314</v>
      </c>
      <c r="J128" s="192"/>
      <c r="K128" s="207">
        <v>44</v>
      </c>
    </row>
    <row r="129" ht="15.75" spans="1:11">
      <c r="A129" s="189">
        <v>7</v>
      </c>
      <c r="B129" s="190" t="s">
        <v>315</v>
      </c>
      <c r="C129" s="208">
        <v>45</v>
      </c>
      <c r="D129" s="208">
        <v>0</v>
      </c>
      <c r="E129" s="208">
        <v>0</v>
      </c>
      <c r="F129" s="208">
        <v>0</v>
      </c>
      <c r="H129" s="192">
        <f t="shared" si="2"/>
        <v>-28</v>
      </c>
      <c r="I129" s="192" t="s">
        <v>315</v>
      </c>
      <c r="J129" s="192"/>
      <c r="K129" s="207">
        <v>17</v>
      </c>
    </row>
    <row r="130" ht="15.75" spans="1:11">
      <c r="A130" s="189">
        <v>8</v>
      </c>
      <c r="B130" s="190" t="s">
        <v>316</v>
      </c>
      <c r="C130" s="208">
        <v>50</v>
      </c>
      <c r="D130" s="208">
        <v>0</v>
      </c>
      <c r="E130" s="208">
        <v>0</v>
      </c>
      <c r="F130" s="208">
        <v>0</v>
      </c>
      <c r="H130" s="192">
        <f t="shared" si="2"/>
        <v>-30</v>
      </c>
      <c r="I130" s="192" t="s">
        <v>316</v>
      </c>
      <c r="J130" s="192"/>
      <c r="K130" s="207">
        <v>20</v>
      </c>
    </row>
    <row r="131" ht="15.75" spans="1:11">
      <c r="A131" s="189">
        <v>9</v>
      </c>
      <c r="B131" s="190" t="s">
        <v>317</v>
      </c>
      <c r="C131" s="208">
        <v>74</v>
      </c>
      <c r="D131" s="208">
        <v>0</v>
      </c>
      <c r="E131" s="208">
        <v>0</v>
      </c>
      <c r="F131" s="208">
        <v>0</v>
      </c>
      <c r="H131" s="192">
        <f t="shared" si="2"/>
        <v>-25</v>
      </c>
      <c r="I131" s="192" t="s">
        <v>317</v>
      </c>
      <c r="J131" s="192"/>
      <c r="K131" s="207">
        <v>49</v>
      </c>
    </row>
    <row r="132" ht="15.75" spans="1:11">
      <c r="A132" s="189">
        <v>10</v>
      </c>
      <c r="B132" s="190" t="s">
        <v>318</v>
      </c>
      <c r="C132" s="208">
        <v>80</v>
      </c>
      <c r="D132" s="208">
        <v>0</v>
      </c>
      <c r="E132" s="208">
        <v>0</v>
      </c>
      <c r="F132" s="208">
        <v>0</v>
      </c>
      <c r="H132" s="192">
        <f t="shared" si="2"/>
        <v>-7</v>
      </c>
      <c r="I132" s="192" t="s">
        <v>318</v>
      </c>
      <c r="J132" s="192"/>
      <c r="K132" s="207">
        <v>73</v>
      </c>
    </row>
    <row r="133" ht="15.75" spans="1:11">
      <c r="A133" s="189">
        <v>11</v>
      </c>
      <c r="B133" s="190" t="s">
        <v>319</v>
      </c>
      <c r="C133" s="208">
        <v>38</v>
      </c>
      <c r="D133" s="208">
        <v>0</v>
      </c>
      <c r="E133" s="208">
        <v>0</v>
      </c>
      <c r="F133" s="208">
        <v>0</v>
      </c>
      <c r="H133" s="192">
        <f t="shared" si="2"/>
        <v>-16</v>
      </c>
      <c r="I133" s="192" t="s">
        <v>319</v>
      </c>
      <c r="J133" s="192"/>
      <c r="K133" s="207">
        <v>22</v>
      </c>
    </row>
    <row r="134" ht="15.75" spans="1:11">
      <c r="A134" s="189">
        <v>12</v>
      </c>
      <c r="B134" s="190" t="s">
        <v>320</v>
      </c>
      <c r="C134" s="208">
        <v>83</v>
      </c>
      <c r="D134" s="208">
        <v>5</v>
      </c>
      <c r="E134" s="208">
        <v>1</v>
      </c>
      <c r="F134" s="208">
        <v>1</v>
      </c>
      <c r="H134" s="192">
        <f t="shared" si="2"/>
        <v>11</v>
      </c>
      <c r="I134" s="192" t="s">
        <v>320</v>
      </c>
      <c r="J134" s="192"/>
      <c r="K134" s="207">
        <v>100</v>
      </c>
    </row>
    <row r="135" ht="15.75" spans="1:11">
      <c r="A135" s="189">
        <v>13</v>
      </c>
      <c r="B135" s="190" t="s">
        <v>321</v>
      </c>
      <c r="C135" s="208">
        <v>12</v>
      </c>
      <c r="D135" s="208">
        <v>0</v>
      </c>
      <c r="E135" s="208">
        <v>0</v>
      </c>
      <c r="F135" s="208">
        <v>0</v>
      </c>
      <c r="H135" s="192">
        <f t="shared" si="2"/>
        <v>45</v>
      </c>
      <c r="I135" s="192" t="s">
        <v>321</v>
      </c>
      <c r="J135" s="192"/>
      <c r="K135" s="207">
        <v>57</v>
      </c>
    </row>
    <row r="136" ht="15.75" spans="1:11">
      <c r="A136" s="189">
        <v>14</v>
      </c>
      <c r="B136" s="190" t="s">
        <v>322</v>
      </c>
      <c r="C136" s="208">
        <v>78</v>
      </c>
      <c r="D136" s="208">
        <v>0</v>
      </c>
      <c r="E136" s="208">
        <v>0</v>
      </c>
      <c r="F136" s="208">
        <v>0</v>
      </c>
      <c r="H136" s="192">
        <f t="shared" si="2"/>
        <v>-29</v>
      </c>
      <c r="I136" s="192" t="s">
        <v>322</v>
      </c>
      <c r="J136" s="192"/>
      <c r="K136" s="207">
        <v>49</v>
      </c>
    </row>
    <row r="137" s="171" customFormat="1" ht="18" customHeight="1" spans="1:11">
      <c r="A137" s="189">
        <v>15</v>
      </c>
      <c r="B137" s="193" t="s">
        <v>483</v>
      </c>
      <c r="C137" s="208">
        <v>49</v>
      </c>
      <c r="D137" s="208">
        <v>0</v>
      </c>
      <c r="E137" s="208">
        <v>0</v>
      </c>
      <c r="F137" s="208">
        <v>0</v>
      </c>
      <c r="H137" s="192">
        <f t="shared" si="2"/>
        <v>12</v>
      </c>
      <c r="I137" s="192" t="s">
        <v>387</v>
      </c>
      <c r="J137" s="192"/>
      <c r="K137" s="207">
        <v>61</v>
      </c>
    </row>
    <row r="138" ht="15.75" spans="1:11">
      <c r="A138" s="189">
        <v>16</v>
      </c>
      <c r="B138" s="190" t="s">
        <v>324</v>
      </c>
      <c r="C138" s="208">
        <v>94</v>
      </c>
      <c r="D138" s="208">
        <v>0</v>
      </c>
      <c r="E138" s="208">
        <v>0</v>
      </c>
      <c r="F138" s="208">
        <v>0</v>
      </c>
      <c r="H138" s="192">
        <f t="shared" si="2"/>
        <v>-63</v>
      </c>
      <c r="I138" s="192" t="s">
        <v>324</v>
      </c>
      <c r="J138" s="192"/>
      <c r="K138" s="207">
        <v>31</v>
      </c>
    </row>
    <row r="139" ht="15.75" spans="1:11">
      <c r="A139" s="189">
        <v>17</v>
      </c>
      <c r="B139" s="190" t="s">
        <v>325</v>
      </c>
      <c r="C139" s="208">
        <v>18</v>
      </c>
      <c r="D139" s="208">
        <v>0</v>
      </c>
      <c r="E139" s="208">
        <v>0</v>
      </c>
      <c r="F139" s="208">
        <v>0</v>
      </c>
      <c r="H139" s="192">
        <f t="shared" si="2"/>
        <v>13</v>
      </c>
      <c r="I139" s="192" t="s">
        <v>325</v>
      </c>
      <c r="J139" s="192"/>
      <c r="K139" s="207">
        <v>31</v>
      </c>
    </row>
    <row r="140" ht="15.75" spans="1:11">
      <c r="A140" s="194">
        <v>18</v>
      </c>
      <c r="B140" s="195" t="s">
        <v>326</v>
      </c>
      <c r="C140" s="208">
        <v>79</v>
      </c>
      <c r="D140" s="208">
        <v>10</v>
      </c>
      <c r="E140" s="208">
        <v>0</v>
      </c>
      <c r="F140" s="208">
        <v>0</v>
      </c>
      <c r="H140" s="192">
        <f t="shared" si="2"/>
        <v>-11</v>
      </c>
      <c r="I140" s="192" t="s">
        <v>326</v>
      </c>
      <c r="J140" s="192"/>
      <c r="K140" s="207">
        <v>78</v>
      </c>
    </row>
    <row r="141" ht="16.5" spans="1:11">
      <c r="A141" s="196">
        <v>19</v>
      </c>
      <c r="B141" s="197" t="s">
        <v>327</v>
      </c>
      <c r="C141" s="209">
        <v>49</v>
      </c>
      <c r="D141" s="209">
        <v>2</v>
      </c>
      <c r="E141" s="209">
        <v>0</v>
      </c>
      <c r="F141" s="210">
        <v>0</v>
      </c>
      <c r="H141" s="192"/>
      <c r="I141" s="192"/>
      <c r="J141" s="192"/>
      <c r="K141" s="207"/>
    </row>
    <row r="142" ht="28.5" customHeight="1" spans="1:6">
      <c r="A142" s="198"/>
      <c r="B142" s="199" t="s">
        <v>57</v>
      </c>
      <c r="C142" s="200">
        <f>SUM(C123:C141)</f>
        <v>1178</v>
      </c>
      <c r="D142" s="200">
        <f>SUM(D123:D141)</f>
        <v>25</v>
      </c>
      <c r="E142" s="200">
        <f>SUM(E123:E141)</f>
        <v>2</v>
      </c>
      <c r="F142" s="200">
        <f>SUM(F123:F141)</f>
        <v>1</v>
      </c>
    </row>
    <row r="143" ht="15.75" spans="1:6">
      <c r="A143" s="201"/>
      <c r="B143" s="201"/>
      <c r="C143" s="201"/>
      <c r="D143" s="201"/>
      <c r="E143" s="201"/>
      <c r="F143" s="201"/>
    </row>
    <row r="144" spans="1:5">
      <c r="A144" s="172" t="s">
        <v>334</v>
      </c>
      <c r="B144" s="202"/>
      <c r="D144" s="203"/>
      <c r="E144" s="203" t="str">
        <f>RK11.b!Q171</f>
        <v>Padang, 6 April 2023</v>
      </c>
    </row>
    <row r="145" spans="1:5">
      <c r="A145" s="204" t="str">
        <f>RK11.b!D172</f>
        <v>Ketua Pengadilan Tinggi Agama Padang,</v>
      </c>
      <c r="B145" s="205"/>
      <c r="C145" s="204"/>
      <c r="D145" s="206"/>
      <c r="E145" s="206" t="str">
        <f>RK11.b!Q172</f>
        <v>Panitera Pengadilan Tinggi Agama Padang,</v>
      </c>
    </row>
    <row r="146" spans="1:5">
      <c r="A146" s="204"/>
      <c r="B146" s="205"/>
      <c r="C146" s="204"/>
      <c r="D146" s="206"/>
      <c r="E146" s="206"/>
    </row>
    <row r="147" spans="1:5">
      <c r="A147" s="204"/>
      <c r="B147" s="205"/>
      <c r="C147" s="204"/>
      <c r="D147" s="206"/>
      <c r="E147" s="206"/>
    </row>
    <row r="148" spans="1:5">
      <c r="A148" s="204"/>
      <c r="B148" s="205"/>
      <c r="C148" s="204"/>
      <c r="D148" s="206"/>
      <c r="E148" s="206"/>
    </row>
    <row r="149" spans="1:5">
      <c r="A149" s="204" t="str">
        <f>RK11.b!D176</f>
        <v>Dr. Drs. H. PELMIZAR, M.H.I.</v>
      </c>
      <c r="B149" s="205"/>
      <c r="C149" s="204"/>
      <c r="D149" s="206"/>
      <c r="E149" s="206" t="str">
        <f>RK11.b!Q176</f>
        <v>Drs. SYAFRUDDIN</v>
      </c>
    </row>
    <row r="150" spans="1:5">
      <c r="A150" s="204" t="str">
        <f>RK11.b!D177</f>
        <v>NIP. 19561112 198103 1 009</v>
      </c>
      <c r="B150" s="205"/>
      <c r="C150" s="204"/>
      <c r="D150" s="206"/>
      <c r="E150" s="206" t="str">
        <f>RK11.b!Q177</f>
        <v>NIP. 196210141994031001</v>
      </c>
    </row>
    <row r="173" ht="15.75" spans="1:6">
      <c r="A173" s="173" t="s">
        <v>475</v>
      </c>
      <c r="B173" s="173"/>
      <c r="C173" s="173"/>
      <c r="D173" s="173"/>
      <c r="E173" s="173"/>
      <c r="F173" s="173"/>
    </row>
    <row r="174" ht="15.75" spans="1:6">
      <c r="A174" s="173" t="s">
        <v>476</v>
      </c>
      <c r="B174" s="173"/>
      <c r="C174" s="173"/>
      <c r="D174" s="173"/>
      <c r="E174" s="173"/>
      <c r="F174" s="173"/>
    </row>
    <row r="175" ht="15.75" spans="1:6">
      <c r="A175" s="173" t="str">
        <f>RK11.b!A217</f>
        <v>BULAN APRIL TAHUN 2023</v>
      </c>
      <c r="B175" s="173"/>
      <c r="C175" s="173"/>
      <c r="D175" s="173"/>
      <c r="E175" s="173"/>
      <c r="F175" s="173"/>
    </row>
    <row r="176" spans="1:6">
      <c r="A176" s="174"/>
      <c r="B176" s="174"/>
      <c r="C176" s="174"/>
      <c r="D176" s="174"/>
      <c r="E176" s="174"/>
      <c r="F176" s="175" t="s">
        <v>477</v>
      </c>
    </row>
    <row r="177" s="170" customFormat="1" ht="15.75" customHeight="1" spans="1:6">
      <c r="A177" s="186" t="s">
        <v>181</v>
      </c>
      <c r="B177" s="186" t="s">
        <v>379</v>
      </c>
      <c r="C177" s="211" t="s">
        <v>478</v>
      </c>
      <c r="D177" s="211"/>
      <c r="E177" s="211"/>
      <c r="F177" s="211"/>
    </row>
    <row r="178" s="170" customFormat="1" ht="30" spans="1:6">
      <c r="A178" s="186"/>
      <c r="B178" s="186"/>
      <c r="C178" s="183" t="s">
        <v>479</v>
      </c>
      <c r="D178" s="183" t="s">
        <v>480</v>
      </c>
      <c r="E178" s="183" t="s">
        <v>481</v>
      </c>
      <c r="F178" s="183" t="s">
        <v>482</v>
      </c>
    </row>
    <row r="179" s="170" customFormat="1" spans="1:6">
      <c r="A179" s="186">
        <v>1</v>
      </c>
      <c r="B179" s="186">
        <v>2</v>
      </c>
      <c r="C179" s="187">
        <v>3</v>
      </c>
      <c r="D179" s="187">
        <v>4</v>
      </c>
      <c r="E179" s="187">
        <v>5</v>
      </c>
      <c r="F179" s="187">
        <v>6</v>
      </c>
    </row>
    <row r="180" ht="15.75" spans="1:6">
      <c r="A180" s="190">
        <v>1</v>
      </c>
      <c r="B180" s="190" t="s">
        <v>309</v>
      </c>
      <c r="C180" s="212">
        <v>4</v>
      </c>
      <c r="D180" s="212">
        <v>0</v>
      </c>
      <c r="E180" s="212">
        <v>0</v>
      </c>
      <c r="F180" s="212">
        <v>0</v>
      </c>
    </row>
    <row r="181" ht="15.75" spans="1:11">
      <c r="A181" s="190">
        <v>2</v>
      </c>
      <c r="B181" s="190" t="s">
        <v>310</v>
      </c>
      <c r="C181" s="208">
        <v>93</v>
      </c>
      <c r="D181" s="208">
        <v>5</v>
      </c>
      <c r="E181" s="208">
        <v>0</v>
      </c>
      <c r="F181" s="208">
        <v>1</v>
      </c>
      <c r="H181" s="192">
        <f>K181-SUM(C181:E181)</f>
        <v>7</v>
      </c>
      <c r="I181" s="192" t="s">
        <v>310</v>
      </c>
      <c r="J181" s="192"/>
      <c r="K181" s="207">
        <v>105</v>
      </c>
    </row>
    <row r="182" ht="15.75" spans="1:11">
      <c r="A182" s="190">
        <v>3</v>
      </c>
      <c r="B182" s="190" t="s">
        <v>311</v>
      </c>
      <c r="C182" s="208">
        <v>61</v>
      </c>
      <c r="D182" s="208">
        <v>0</v>
      </c>
      <c r="E182" s="208">
        <v>0</v>
      </c>
      <c r="F182" s="208">
        <v>0</v>
      </c>
      <c r="H182" s="192">
        <f t="shared" ref="H182:H197" si="3">K182-SUM(C182:E182)</f>
        <v>5</v>
      </c>
      <c r="I182" s="192" t="s">
        <v>311</v>
      </c>
      <c r="J182" s="192"/>
      <c r="K182" s="207">
        <v>66</v>
      </c>
    </row>
    <row r="183" ht="15.75" spans="1:11">
      <c r="A183" s="190">
        <v>4</v>
      </c>
      <c r="B183" s="190" t="s">
        <v>312</v>
      </c>
      <c r="C183" s="208">
        <v>13</v>
      </c>
      <c r="D183" s="208">
        <v>0</v>
      </c>
      <c r="E183" s="208">
        <v>0</v>
      </c>
      <c r="F183" s="208">
        <v>0</v>
      </c>
      <c r="H183" s="192">
        <f t="shared" si="3"/>
        <v>13</v>
      </c>
      <c r="I183" s="192" t="s">
        <v>312</v>
      </c>
      <c r="J183" s="192"/>
      <c r="K183" s="207">
        <v>26</v>
      </c>
    </row>
    <row r="184" ht="15.75" spans="1:11">
      <c r="A184" s="190">
        <v>5</v>
      </c>
      <c r="B184" s="190" t="s">
        <v>313</v>
      </c>
      <c r="C184" s="208">
        <v>33</v>
      </c>
      <c r="D184" s="208">
        <v>1</v>
      </c>
      <c r="E184" s="208">
        <v>0</v>
      </c>
      <c r="F184" s="208">
        <v>0</v>
      </c>
      <c r="H184" s="192">
        <f t="shared" si="3"/>
        <v>15</v>
      </c>
      <c r="I184" s="192" t="s">
        <v>313</v>
      </c>
      <c r="J184" s="192"/>
      <c r="K184" s="207">
        <v>49</v>
      </c>
    </row>
    <row r="185" ht="15.75" spans="1:11">
      <c r="A185" s="190">
        <v>6</v>
      </c>
      <c r="B185" s="190" t="s">
        <v>314</v>
      </c>
      <c r="C185" s="208">
        <v>17</v>
      </c>
      <c r="D185" s="208">
        <v>0</v>
      </c>
      <c r="E185" s="208">
        <v>0</v>
      </c>
      <c r="F185" s="208">
        <v>0</v>
      </c>
      <c r="H185" s="192">
        <f t="shared" si="3"/>
        <v>15</v>
      </c>
      <c r="I185" s="192" t="s">
        <v>314</v>
      </c>
      <c r="J185" s="192"/>
      <c r="K185" s="207">
        <v>32</v>
      </c>
    </row>
    <row r="186" ht="15.75" spans="1:11">
      <c r="A186" s="190">
        <v>7</v>
      </c>
      <c r="B186" s="190" t="s">
        <v>315</v>
      </c>
      <c r="C186" s="208">
        <v>13</v>
      </c>
      <c r="D186" s="208">
        <v>0</v>
      </c>
      <c r="E186" s="208">
        <v>0</v>
      </c>
      <c r="F186" s="208">
        <v>0</v>
      </c>
      <c r="H186" s="192">
        <f t="shared" si="3"/>
        <v>16</v>
      </c>
      <c r="I186" s="192" t="s">
        <v>315</v>
      </c>
      <c r="J186" s="192"/>
      <c r="K186" s="207">
        <v>29</v>
      </c>
    </row>
    <row r="187" ht="15.75" spans="1:11">
      <c r="A187" s="190">
        <v>8</v>
      </c>
      <c r="B187" s="190" t="s">
        <v>316</v>
      </c>
      <c r="C187" s="208">
        <v>13</v>
      </c>
      <c r="D187" s="208">
        <v>0</v>
      </c>
      <c r="E187" s="208">
        <v>0</v>
      </c>
      <c r="F187" s="208">
        <v>0</v>
      </c>
      <c r="H187" s="192">
        <f t="shared" si="3"/>
        <v>33</v>
      </c>
      <c r="I187" s="192" t="s">
        <v>316</v>
      </c>
      <c r="J187" s="192"/>
      <c r="K187" s="207">
        <v>46</v>
      </c>
    </row>
    <row r="188" ht="15.75" spans="1:11">
      <c r="A188" s="190">
        <v>9</v>
      </c>
      <c r="B188" s="190" t="s">
        <v>317</v>
      </c>
      <c r="C188" s="208">
        <v>40</v>
      </c>
      <c r="D188" s="208">
        <v>0</v>
      </c>
      <c r="E188" s="208">
        <v>0</v>
      </c>
      <c r="F188" s="208">
        <v>0</v>
      </c>
      <c r="H188" s="192">
        <f t="shared" si="3"/>
        <v>10</v>
      </c>
      <c r="I188" s="192" t="s">
        <v>317</v>
      </c>
      <c r="J188" s="192"/>
      <c r="K188" s="207">
        <v>50</v>
      </c>
    </row>
    <row r="189" ht="15.75" spans="1:11">
      <c r="A189" s="190">
        <v>10</v>
      </c>
      <c r="B189" s="190" t="s">
        <v>318</v>
      </c>
      <c r="C189" s="208">
        <v>46</v>
      </c>
      <c r="D189" s="208">
        <v>0</v>
      </c>
      <c r="E189" s="208">
        <v>1</v>
      </c>
      <c r="F189" s="208">
        <v>0</v>
      </c>
      <c r="H189" s="192">
        <f t="shared" si="3"/>
        <v>4</v>
      </c>
      <c r="I189" s="192" t="s">
        <v>318</v>
      </c>
      <c r="J189" s="192"/>
      <c r="K189" s="207">
        <v>51</v>
      </c>
    </row>
    <row r="190" ht="15.75" spans="1:11">
      <c r="A190" s="190">
        <v>11</v>
      </c>
      <c r="B190" s="190" t="s">
        <v>319</v>
      </c>
      <c r="C190" s="208">
        <v>37</v>
      </c>
      <c r="D190" s="208">
        <v>0</v>
      </c>
      <c r="E190" s="208">
        <v>0</v>
      </c>
      <c r="F190" s="208">
        <v>0</v>
      </c>
      <c r="H190" s="192">
        <f t="shared" si="3"/>
        <v>6</v>
      </c>
      <c r="I190" s="192" t="s">
        <v>319</v>
      </c>
      <c r="J190" s="192"/>
      <c r="K190" s="207">
        <v>43</v>
      </c>
    </row>
    <row r="191" ht="15.75" spans="1:11">
      <c r="A191" s="190">
        <v>12</v>
      </c>
      <c r="B191" s="190" t="s">
        <v>320</v>
      </c>
      <c r="C191" s="208">
        <v>72</v>
      </c>
      <c r="D191" s="208">
        <v>0</v>
      </c>
      <c r="E191" s="208">
        <v>1</v>
      </c>
      <c r="F191" s="208">
        <v>0</v>
      </c>
      <c r="H191" s="192">
        <f t="shared" si="3"/>
        <v>236</v>
      </c>
      <c r="I191" s="192" t="s">
        <v>320</v>
      </c>
      <c r="J191" s="192"/>
      <c r="K191" s="207">
        <v>309</v>
      </c>
    </row>
    <row r="192" ht="15.75" spans="1:11">
      <c r="A192" s="190">
        <v>13</v>
      </c>
      <c r="B192" s="190" t="s">
        <v>321</v>
      </c>
      <c r="C192" s="208">
        <v>11</v>
      </c>
      <c r="D192" s="208">
        <v>0</v>
      </c>
      <c r="E192" s="208">
        <v>0</v>
      </c>
      <c r="F192" s="208">
        <v>0</v>
      </c>
      <c r="H192" s="192">
        <f t="shared" si="3"/>
        <v>5</v>
      </c>
      <c r="I192" s="192" t="s">
        <v>321</v>
      </c>
      <c r="J192" s="192"/>
      <c r="K192" s="207">
        <v>16</v>
      </c>
    </row>
    <row r="193" ht="15.75" spans="1:11">
      <c r="A193" s="190">
        <v>14</v>
      </c>
      <c r="B193" s="190" t="s">
        <v>322</v>
      </c>
      <c r="C193" s="208">
        <v>78</v>
      </c>
      <c r="D193" s="208">
        <v>0</v>
      </c>
      <c r="E193" s="208">
        <v>0</v>
      </c>
      <c r="F193" s="208">
        <v>0</v>
      </c>
      <c r="H193" s="192">
        <f t="shared" si="3"/>
        <v>-28</v>
      </c>
      <c r="I193" s="192" t="s">
        <v>322</v>
      </c>
      <c r="J193" s="192"/>
      <c r="K193" s="207">
        <v>50</v>
      </c>
    </row>
    <row r="194" s="171" customFormat="1" ht="18" customHeight="1" spans="1:11">
      <c r="A194" s="190">
        <v>15</v>
      </c>
      <c r="B194" s="193" t="s">
        <v>483</v>
      </c>
      <c r="C194" s="208">
        <v>20</v>
      </c>
      <c r="D194" s="208">
        <v>0</v>
      </c>
      <c r="E194" s="208">
        <v>0</v>
      </c>
      <c r="F194" s="208">
        <v>0</v>
      </c>
      <c r="H194" s="192">
        <f t="shared" si="3"/>
        <v>99</v>
      </c>
      <c r="I194" s="192" t="s">
        <v>387</v>
      </c>
      <c r="J194" s="192"/>
      <c r="K194" s="207">
        <v>119</v>
      </c>
    </row>
    <row r="195" ht="15.75" spans="1:11">
      <c r="A195" s="190">
        <v>16</v>
      </c>
      <c r="B195" s="190" t="s">
        <v>324</v>
      </c>
      <c r="C195" s="208">
        <v>11</v>
      </c>
      <c r="D195" s="208">
        <v>0</v>
      </c>
      <c r="E195" s="208">
        <v>0</v>
      </c>
      <c r="F195" s="208">
        <v>0</v>
      </c>
      <c r="H195" s="192">
        <f t="shared" si="3"/>
        <v>69</v>
      </c>
      <c r="I195" s="192" t="s">
        <v>324</v>
      </c>
      <c r="J195" s="192"/>
      <c r="K195" s="207">
        <v>80</v>
      </c>
    </row>
    <row r="196" ht="15.75" spans="1:11">
      <c r="A196" s="190">
        <v>17</v>
      </c>
      <c r="B196" s="190" t="s">
        <v>325</v>
      </c>
      <c r="C196" s="208">
        <v>15</v>
      </c>
      <c r="D196" s="208">
        <v>0</v>
      </c>
      <c r="E196" s="208">
        <v>0</v>
      </c>
      <c r="F196" s="208">
        <v>0</v>
      </c>
      <c r="H196" s="192">
        <f t="shared" si="3"/>
        <v>6</v>
      </c>
      <c r="I196" s="192" t="s">
        <v>325</v>
      </c>
      <c r="J196" s="192"/>
      <c r="K196" s="207">
        <v>21</v>
      </c>
    </row>
    <row r="197" ht="15.75" spans="1:11">
      <c r="A197" s="190">
        <v>18</v>
      </c>
      <c r="B197" s="190" t="s">
        <v>326</v>
      </c>
      <c r="C197" s="208">
        <v>35</v>
      </c>
      <c r="D197" s="208">
        <v>3</v>
      </c>
      <c r="E197" s="208">
        <v>0</v>
      </c>
      <c r="F197" s="208">
        <v>0</v>
      </c>
      <c r="H197" s="192">
        <f t="shared" si="3"/>
        <v>20</v>
      </c>
      <c r="I197" s="192" t="s">
        <v>326</v>
      </c>
      <c r="J197" s="192"/>
      <c r="K197" s="207">
        <v>58</v>
      </c>
    </row>
    <row r="198" ht="15.75" spans="1:11">
      <c r="A198" s="190">
        <v>19</v>
      </c>
      <c r="B198" s="190" t="s">
        <v>484</v>
      </c>
      <c r="C198" s="208">
        <v>10</v>
      </c>
      <c r="D198" s="208">
        <v>0</v>
      </c>
      <c r="E198" s="208">
        <v>0</v>
      </c>
      <c r="F198" s="208">
        <v>0</v>
      </c>
      <c r="H198" s="192"/>
      <c r="I198" s="192"/>
      <c r="J198" s="192"/>
      <c r="K198" s="207"/>
    </row>
    <row r="199" ht="28.5" customHeight="1" spans="1:6">
      <c r="A199" s="190"/>
      <c r="B199" s="190" t="s">
        <v>57</v>
      </c>
      <c r="C199" s="213">
        <f>SUM(C180:C198)</f>
        <v>622</v>
      </c>
      <c r="D199" s="213">
        <f>SUM(D180:D198)</f>
        <v>9</v>
      </c>
      <c r="E199" s="213">
        <f>SUM(E180:E198)</f>
        <v>2</v>
      </c>
      <c r="F199" s="213">
        <f>SUM(F180:F198)</f>
        <v>1</v>
      </c>
    </row>
    <row r="200" spans="1:6">
      <c r="A200" s="201"/>
      <c r="B200" s="201"/>
      <c r="C200" s="201"/>
      <c r="D200" s="201"/>
      <c r="E200" s="201"/>
      <c r="F200" s="201"/>
    </row>
    <row r="201" spans="1:5">
      <c r="A201" s="172" t="s">
        <v>334</v>
      </c>
      <c r="B201" s="202"/>
      <c r="D201" s="203"/>
      <c r="E201" s="203" t="str">
        <f>RK11.b!Q242</f>
        <v>Padang, 5 Mei 2023</v>
      </c>
    </row>
    <row r="202" spans="1:5">
      <c r="A202" s="204" t="s">
        <v>60</v>
      </c>
      <c r="B202" s="205"/>
      <c r="C202" s="204"/>
      <c r="D202" s="206"/>
      <c r="E202" s="206" t="s">
        <v>69</v>
      </c>
    </row>
    <row r="203" spans="1:5">
      <c r="A203" s="204"/>
      <c r="B203" s="205"/>
      <c r="C203" s="204"/>
      <c r="D203" s="206"/>
      <c r="E203" s="206"/>
    </row>
    <row r="204" spans="1:5">
      <c r="A204" s="204"/>
      <c r="B204" s="205"/>
      <c r="C204" s="204"/>
      <c r="D204" s="206"/>
      <c r="E204" s="206"/>
    </row>
    <row r="205" spans="1:5">
      <c r="A205" s="204"/>
      <c r="B205" s="205"/>
      <c r="C205" s="204"/>
      <c r="D205" s="206"/>
      <c r="E205" s="206"/>
    </row>
    <row r="206" spans="1:5">
      <c r="A206" s="204" t="str">
        <f>RK11.b!D247</f>
        <v>Dr. Drs. H. PELMIZAR, M.H.I.</v>
      </c>
      <c r="B206" s="205"/>
      <c r="C206" s="204"/>
      <c r="D206" s="206"/>
      <c r="E206" s="206" t="s">
        <v>71</v>
      </c>
    </row>
    <row r="207" spans="1:5">
      <c r="A207" s="204" t="str">
        <f>RK11.b!D248</f>
        <v>NIP. 19561112 198103 1 009</v>
      </c>
      <c r="B207" s="205"/>
      <c r="C207" s="204"/>
      <c r="D207" s="206"/>
      <c r="E207" s="206" t="s">
        <v>73</v>
      </c>
    </row>
    <row r="230" ht="15.75" spans="1:6">
      <c r="A230" s="173" t="s">
        <v>475</v>
      </c>
      <c r="B230" s="173"/>
      <c r="C230" s="173"/>
      <c r="D230" s="173"/>
      <c r="E230" s="173"/>
      <c r="F230" s="173"/>
    </row>
    <row r="231" ht="15.75" spans="1:6">
      <c r="A231" s="173" t="s">
        <v>476</v>
      </c>
      <c r="B231" s="173"/>
      <c r="C231" s="173"/>
      <c r="D231" s="173"/>
      <c r="E231" s="173"/>
      <c r="F231" s="173"/>
    </row>
    <row r="232" ht="15.75" spans="1:6">
      <c r="A232" s="173" t="str">
        <f>RK11.b!A288</f>
        <v>BULAN MEI TAHUN 2023</v>
      </c>
      <c r="B232" s="173"/>
      <c r="C232" s="173"/>
      <c r="D232" s="173"/>
      <c r="E232" s="173"/>
      <c r="F232" s="173"/>
    </row>
    <row r="233" spans="1:6">
      <c r="A233" s="174"/>
      <c r="B233" s="174"/>
      <c r="C233" s="174"/>
      <c r="D233" s="174"/>
      <c r="E233" s="174"/>
      <c r="F233" s="175" t="s">
        <v>477</v>
      </c>
    </row>
    <row r="234" s="170" customFormat="1" ht="15.75" customHeight="1" spans="1:6">
      <c r="A234" s="186" t="s">
        <v>181</v>
      </c>
      <c r="B234" s="186" t="s">
        <v>379</v>
      </c>
      <c r="C234" s="211" t="s">
        <v>478</v>
      </c>
      <c r="D234" s="211"/>
      <c r="E234" s="211"/>
      <c r="F234" s="211"/>
    </row>
    <row r="235" s="170" customFormat="1" ht="30" spans="1:6">
      <c r="A235" s="186"/>
      <c r="B235" s="186"/>
      <c r="C235" s="183" t="s">
        <v>479</v>
      </c>
      <c r="D235" s="183" t="s">
        <v>480</v>
      </c>
      <c r="E235" s="183" t="s">
        <v>481</v>
      </c>
      <c r="F235" s="183" t="s">
        <v>482</v>
      </c>
    </row>
    <row r="236" s="170" customFormat="1" spans="1:6">
      <c r="A236" s="186">
        <v>1</v>
      </c>
      <c r="B236" s="186">
        <v>2</v>
      </c>
      <c r="C236" s="187">
        <v>3</v>
      </c>
      <c r="D236" s="187">
        <v>4</v>
      </c>
      <c r="E236" s="187">
        <v>5</v>
      </c>
      <c r="F236" s="187">
        <v>6</v>
      </c>
    </row>
    <row r="237" ht="15.75" spans="1:6">
      <c r="A237" s="190">
        <v>1</v>
      </c>
      <c r="B237" s="190" t="s">
        <v>309</v>
      </c>
      <c r="C237" s="212">
        <v>7</v>
      </c>
      <c r="D237" s="212">
        <v>0</v>
      </c>
      <c r="E237" s="212">
        <v>0</v>
      </c>
      <c r="F237" s="212">
        <v>0</v>
      </c>
    </row>
    <row r="238" ht="15.75" spans="1:11">
      <c r="A238" s="190">
        <v>2</v>
      </c>
      <c r="B238" s="190" t="s">
        <v>310</v>
      </c>
      <c r="C238" s="191">
        <v>130</v>
      </c>
      <c r="D238" s="191">
        <v>29</v>
      </c>
      <c r="E238" s="191">
        <v>0</v>
      </c>
      <c r="F238" s="191">
        <v>1</v>
      </c>
      <c r="H238" s="192">
        <f>K238-SUM(C238:E238)</f>
        <v>0</v>
      </c>
      <c r="I238" s="192"/>
      <c r="J238" s="192"/>
      <c r="K238" s="207">
        <f>'RK 4'!AP156</f>
        <v>159</v>
      </c>
    </row>
    <row r="239" ht="15.75" spans="1:11">
      <c r="A239" s="190">
        <v>3</v>
      </c>
      <c r="B239" s="190" t="s">
        <v>311</v>
      </c>
      <c r="C239" s="191">
        <v>113</v>
      </c>
      <c r="D239" s="191">
        <v>20</v>
      </c>
      <c r="E239" s="191">
        <v>0</v>
      </c>
      <c r="F239" s="191">
        <v>0</v>
      </c>
      <c r="H239" s="192">
        <f t="shared" ref="H239:H254" si="4">K239-SUM(C239:E239)</f>
        <v>0</v>
      </c>
      <c r="I239" s="192"/>
      <c r="J239" s="192"/>
      <c r="K239" s="207">
        <f>'RK 4'!AP157</f>
        <v>133</v>
      </c>
    </row>
    <row r="240" ht="15.75" spans="1:11">
      <c r="A240" s="190">
        <v>4</v>
      </c>
      <c r="B240" s="190" t="s">
        <v>312</v>
      </c>
      <c r="C240" s="191">
        <v>19</v>
      </c>
      <c r="D240" s="191">
        <v>1</v>
      </c>
      <c r="E240" s="191">
        <v>0</v>
      </c>
      <c r="F240" s="191">
        <v>0</v>
      </c>
      <c r="H240" s="192">
        <f t="shared" si="4"/>
        <v>4</v>
      </c>
      <c r="I240" s="192"/>
      <c r="J240" s="192"/>
      <c r="K240" s="207">
        <f>'RK 4'!AP158</f>
        <v>24</v>
      </c>
    </row>
    <row r="241" ht="15.75" spans="1:11">
      <c r="A241" s="190">
        <v>5</v>
      </c>
      <c r="B241" s="190" t="s">
        <v>313</v>
      </c>
      <c r="C241" s="191">
        <v>18</v>
      </c>
      <c r="D241" s="191">
        <v>6</v>
      </c>
      <c r="E241" s="191">
        <v>0</v>
      </c>
      <c r="F241" s="191">
        <v>0</v>
      </c>
      <c r="H241" s="192">
        <f t="shared" si="4"/>
        <v>58</v>
      </c>
      <c r="I241" s="192"/>
      <c r="J241" s="192"/>
      <c r="K241" s="207">
        <f>'RK 4'!AP159</f>
        <v>82</v>
      </c>
    </row>
    <row r="242" ht="15.75" spans="1:11">
      <c r="A242" s="190">
        <v>6</v>
      </c>
      <c r="B242" s="190" t="s">
        <v>314</v>
      </c>
      <c r="C242" s="191">
        <v>27</v>
      </c>
      <c r="D242" s="191">
        <v>7</v>
      </c>
      <c r="E242" s="191">
        <v>0</v>
      </c>
      <c r="F242" s="191">
        <v>0</v>
      </c>
      <c r="H242" s="192">
        <f t="shared" si="4"/>
        <v>16</v>
      </c>
      <c r="I242" s="192"/>
      <c r="J242" s="192"/>
      <c r="K242" s="207">
        <f>'RK 4'!AP160</f>
        <v>50</v>
      </c>
    </row>
    <row r="243" ht="15.75" spans="1:11">
      <c r="A243" s="190">
        <v>7</v>
      </c>
      <c r="B243" s="190" t="s">
        <v>315</v>
      </c>
      <c r="C243" s="191">
        <v>23</v>
      </c>
      <c r="D243" s="191">
        <v>1</v>
      </c>
      <c r="E243" s="191">
        <v>0</v>
      </c>
      <c r="F243" s="191">
        <v>0</v>
      </c>
      <c r="H243" s="192">
        <f t="shared" si="4"/>
        <v>-3</v>
      </c>
      <c r="I243" s="192"/>
      <c r="J243" s="192"/>
      <c r="K243" s="207">
        <f>'RK 4'!AP161</f>
        <v>21</v>
      </c>
    </row>
    <row r="244" ht="15.75" spans="1:11">
      <c r="A244" s="190">
        <v>8</v>
      </c>
      <c r="B244" s="190" t="s">
        <v>316</v>
      </c>
      <c r="C244" s="191">
        <v>29</v>
      </c>
      <c r="D244" s="191">
        <v>1</v>
      </c>
      <c r="E244" s="191">
        <v>0</v>
      </c>
      <c r="F244" s="191">
        <v>0</v>
      </c>
      <c r="H244" s="192">
        <f t="shared" si="4"/>
        <v>-10</v>
      </c>
      <c r="I244" s="192"/>
      <c r="J244" s="192"/>
      <c r="K244" s="207">
        <f>'RK 4'!AP162</f>
        <v>20</v>
      </c>
    </row>
    <row r="245" ht="15.75" spans="1:11">
      <c r="A245" s="190">
        <v>9</v>
      </c>
      <c r="B245" s="190" t="s">
        <v>317</v>
      </c>
      <c r="C245" s="191">
        <v>57</v>
      </c>
      <c r="D245" s="191">
        <v>2</v>
      </c>
      <c r="E245" s="191">
        <v>0</v>
      </c>
      <c r="F245" s="191">
        <v>0</v>
      </c>
      <c r="H245" s="192">
        <f t="shared" si="4"/>
        <v>-25</v>
      </c>
      <c r="I245" s="192"/>
      <c r="J245" s="192"/>
      <c r="K245" s="207">
        <f>'RK 4'!AP163</f>
        <v>34</v>
      </c>
    </row>
    <row r="246" ht="15.75" spans="1:11">
      <c r="A246" s="190">
        <v>10</v>
      </c>
      <c r="B246" s="190" t="s">
        <v>318</v>
      </c>
      <c r="C246" s="191">
        <v>53</v>
      </c>
      <c r="D246" s="191">
        <v>4</v>
      </c>
      <c r="E246" s="191">
        <v>0</v>
      </c>
      <c r="F246" s="191">
        <v>0</v>
      </c>
      <c r="H246" s="192">
        <f t="shared" si="4"/>
        <v>-33</v>
      </c>
      <c r="I246" s="192"/>
      <c r="J246" s="192"/>
      <c r="K246" s="207">
        <f>'RK 4'!AP164</f>
        <v>24</v>
      </c>
    </row>
    <row r="247" ht="15.75" spans="1:11">
      <c r="A247" s="190">
        <v>11</v>
      </c>
      <c r="B247" s="190" t="s">
        <v>319</v>
      </c>
      <c r="C247" s="191">
        <v>34</v>
      </c>
      <c r="D247" s="191">
        <v>3</v>
      </c>
      <c r="E247" s="191">
        <v>0</v>
      </c>
      <c r="F247" s="191">
        <v>0</v>
      </c>
      <c r="H247" s="192">
        <f t="shared" si="4"/>
        <v>-7</v>
      </c>
      <c r="I247" s="192"/>
      <c r="J247" s="192"/>
      <c r="K247" s="207">
        <f>'RK 4'!AP165</f>
        <v>30</v>
      </c>
    </row>
    <row r="248" ht="15.75" spans="1:11">
      <c r="A248" s="190">
        <v>12</v>
      </c>
      <c r="B248" s="190" t="s">
        <v>320</v>
      </c>
      <c r="C248" s="191">
        <v>113</v>
      </c>
      <c r="D248" s="191">
        <v>2</v>
      </c>
      <c r="E248" s="191">
        <v>1</v>
      </c>
      <c r="F248" s="191">
        <v>0</v>
      </c>
      <c r="H248" s="192">
        <f t="shared" si="4"/>
        <v>-57</v>
      </c>
      <c r="I248" s="192"/>
      <c r="J248" s="192"/>
      <c r="K248" s="207">
        <f>'RK 4'!AP166</f>
        <v>59</v>
      </c>
    </row>
    <row r="249" ht="15.75" spans="1:11">
      <c r="A249" s="190">
        <v>13</v>
      </c>
      <c r="B249" s="190" t="s">
        <v>321</v>
      </c>
      <c r="C249" s="191">
        <v>18</v>
      </c>
      <c r="D249" s="191">
        <v>5</v>
      </c>
      <c r="E249" s="191">
        <v>0</v>
      </c>
      <c r="F249" s="191">
        <v>0</v>
      </c>
      <c r="H249" s="192">
        <f t="shared" si="4"/>
        <v>34</v>
      </c>
      <c r="I249" s="192"/>
      <c r="J249" s="192"/>
      <c r="K249" s="207">
        <f>'RK 4'!AP167</f>
        <v>57</v>
      </c>
    </row>
    <row r="250" ht="15.75" spans="1:11">
      <c r="A250" s="190">
        <v>14</v>
      </c>
      <c r="B250" s="190" t="s">
        <v>322</v>
      </c>
      <c r="C250" s="191">
        <v>50</v>
      </c>
      <c r="D250" s="191">
        <v>0</v>
      </c>
      <c r="E250" s="191">
        <v>2</v>
      </c>
      <c r="F250" s="191">
        <v>0</v>
      </c>
      <c r="H250" s="192">
        <f t="shared" si="4"/>
        <v>-15</v>
      </c>
      <c r="I250" s="192"/>
      <c r="J250" s="192"/>
      <c r="K250" s="207">
        <f>'RK 4'!AP168</f>
        <v>37</v>
      </c>
    </row>
    <row r="251" s="171" customFormat="1" ht="18" customHeight="1" spans="1:11">
      <c r="A251" s="190">
        <v>15</v>
      </c>
      <c r="B251" s="193" t="s">
        <v>387</v>
      </c>
      <c r="C251" s="191">
        <v>12</v>
      </c>
      <c r="D251" s="191">
        <v>3</v>
      </c>
      <c r="E251" s="191">
        <v>0</v>
      </c>
      <c r="F251" s="191">
        <v>0</v>
      </c>
      <c r="H251" s="192">
        <f t="shared" si="4"/>
        <v>101</v>
      </c>
      <c r="I251" s="192"/>
      <c r="J251" s="192"/>
      <c r="K251" s="207">
        <f>'RK 4'!AP169</f>
        <v>116</v>
      </c>
    </row>
    <row r="252" ht="15.75" spans="1:11">
      <c r="A252" s="190">
        <v>16</v>
      </c>
      <c r="B252" s="190" t="s">
        <v>324</v>
      </c>
      <c r="C252" s="191">
        <v>25</v>
      </c>
      <c r="D252" s="191">
        <v>0</v>
      </c>
      <c r="E252" s="191">
        <v>0</v>
      </c>
      <c r="F252" s="191">
        <v>0</v>
      </c>
      <c r="H252" s="192">
        <f t="shared" si="4"/>
        <v>-2</v>
      </c>
      <c r="I252" s="192"/>
      <c r="J252" s="192"/>
      <c r="K252" s="207">
        <f>'RK 4'!AP170</f>
        <v>23</v>
      </c>
    </row>
    <row r="253" ht="15.75" spans="1:11">
      <c r="A253" s="190">
        <v>17</v>
      </c>
      <c r="B253" s="190" t="s">
        <v>325</v>
      </c>
      <c r="C253" s="191">
        <v>21</v>
      </c>
      <c r="D253" s="191">
        <v>0</v>
      </c>
      <c r="E253" s="191">
        <v>0</v>
      </c>
      <c r="F253" s="191">
        <v>0</v>
      </c>
      <c r="H253" s="192">
        <f t="shared" si="4"/>
        <v>-6</v>
      </c>
      <c r="I253" s="192"/>
      <c r="J253" s="192"/>
      <c r="K253" s="207">
        <f>'RK 4'!AP171</f>
        <v>15</v>
      </c>
    </row>
    <row r="254" ht="15.75" spans="1:11">
      <c r="A254" s="190">
        <v>18</v>
      </c>
      <c r="B254" s="195" t="s">
        <v>326</v>
      </c>
      <c r="C254" s="191">
        <v>72</v>
      </c>
      <c r="D254" s="191">
        <v>10</v>
      </c>
      <c r="E254" s="191">
        <v>0</v>
      </c>
      <c r="F254" s="191">
        <v>0</v>
      </c>
      <c r="H254" s="192">
        <f t="shared" si="4"/>
        <v>-57</v>
      </c>
      <c r="I254" s="192"/>
      <c r="J254" s="192"/>
      <c r="K254" s="207">
        <f>'RK 4'!AP172</f>
        <v>25</v>
      </c>
    </row>
    <row r="255" ht="15.75" spans="1:11">
      <c r="A255" s="190">
        <v>19</v>
      </c>
      <c r="B255" s="190" t="s">
        <v>327</v>
      </c>
      <c r="C255" s="191">
        <v>55</v>
      </c>
      <c r="D255" s="191">
        <v>0</v>
      </c>
      <c r="E255" s="191">
        <v>0</v>
      </c>
      <c r="F255" s="191">
        <v>0</v>
      </c>
      <c r="H255" s="192"/>
      <c r="I255" s="192"/>
      <c r="J255" s="192"/>
      <c r="K255" s="207"/>
    </row>
    <row r="256" ht="28.5" customHeight="1" spans="1:6">
      <c r="A256" s="190"/>
      <c r="B256" s="214" t="s">
        <v>57</v>
      </c>
      <c r="C256" s="213">
        <f>SUM(C237:C255)</f>
        <v>876</v>
      </c>
      <c r="D256" s="213">
        <f>SUM(D237:D255)</f>
        <v>94</v>
      </c>
      <c r="E256" s="213">
        <f>SUM(E237:E255)</f>
        <v>3</v>
      </c>
      <c r="F256" s="213">
        <f>SUM(F237:F255)</f>
        <v>1</v>
      </c>
    </row>
    <row r="257" spans="1:6">
      <c r="A257" s="201"/>
      <c r="B257" s="201"/>
      <c r="C257" s="201"/>
      <c r="D257" s="201"/>
      <c r="E257" s="201"/>
      <c r="F257" s="201"/>
    </row>
    <row r="258" spans="1:5">
      <c r="A258" s="172" t="s">
        <v>334</v>
      </c>
      <c r="B258" s="202"/>
      <c r="D258" s="203"/>
      <c r="E258" s="203" t="str">
        <f>RK11.b!Q313</f>
        <v>Padang, 7 Juni 2023</v>
      </c>
    </row>
    <row r="259" spans="1:5">
      <c r="A259" s="204" t="str">
        <f>RK11.b!D314</f>
        <v>Ketua Pengadilan Tinggi Agama Padang,</v>
      </c>
      <c r="B259" s="205"/>
      <c r="C259" s="204"/>
      <c r="D259" s="206"/>
      <c r="E259" s="206" t="s">
        <v>61</v>
      </c>
    </row>
    <row r="260" spans="1:5">
      <c r="A260" s="204"/>
      <c r="B260" s="205"/>
      <c r="C260" s="204"/>
      <c r="D260" s="206"/>
      <c r="E260" s="206"/>
    </row>
    <row r="261" spans="1:5">
      <c r="A261" s="204"/>
      <c r="B261" s="205"/>
      <c r="C261" s="204"/>
      <c r="D261" s="206"/>
      <c r="E261" s="206"/>
    </row>
    <row r="262" spans="1:5">
      <c r="A262" s="204"/>
      <c r="B262" s="205"/>
      <c r="C262" s="204"/>
      <c r="D262" s="206"/>
      <c r="E262" s="206"/>
    </row>
    <row r="263" spans="1:5">
      <c r="A263" s="204" t="str">
        <f>RK11.b!D318</f>
        <v>Dr. Drs. H. PELMIZAR, M.H.I.</v>
      </c>
      <c r="B263" s="205"/>
      <c r="C263" s="204"/>
      <c r="D263" s="206"/>
      <c r="E263" s="206" t="str">
        <f>RK11.b!Q318</f>
        <v>Drs. SYAFRUDDIN</v>
      </c>
    </row>
    <row r="264" spans="1:5">
      <c r="A264" s="204" t="str">
        <f>RK11.b!D319</f>
        <v>NIP. 19561112 198103 1 009</v>
      </c>
      <c r="B264" s="205"/>
      <c r="C264" s="204"/>
      <c r="D264" s="206"/>
      <c r="E264" s="206" t="str">
        <f>RK11.b!Q319</f>
        <v>NIP. 196210141994031001</v>
      </c>
    </row>
    <row r="287" ht="15.75" spans="1:6">
      <c r="A287" s="173" t="s">
        <v>475</v>
      </c>
      <c r="B287" s="173"/>
      <c r="C287" s="173"/>
      <c r="D287" s="173"/>
      <c r="E287" s="173"/>
      <c r="F287" s="173"/>
    </row>
    <row r="288" ht="15.75" spans="1:6">
      <c r="A288" s="173" t="s">
        <v>476</v>
      </c>
      <c r="B288" s="173"/>
      <c r="C288" s="173"/>
      <c r="D288" s="173"/>
      <c r="E288" s="173"/>
      <c r="F288" s="173"/>
    </row>
    <row r="289" ht="15.75" spans="1:6">
      <c r="A289" s="173" t="str">
        <f>RK11.b!A359</f>
        <v>BULAN JUNI TAHUN 2023</v>
      </c>
      <c r="B289" s="173"/>
      <c r="C289" s="173"/>
      <c r="D289" s="173"/>
      <c r="E289" s="173"/>
      <c r="F289" s="173"/>
    </row>
    <row r="290" spans="1:6">
      <c r="A290" s="174"/>
      <c r="B290" s="174"/>
      <c r="C290" s="174"/>
      <c r="D290" s="174"/>
      <c r="E290" s="174"/>
      <c r="F290" s="175" t="s">
        <v>477</v>
      </c>
    </row>
    <row r="291" s="170" customFormat="1" ht="15.75" customHeight="1" spans="1:6">
      <c r="A291" s="186" t="s">
        <v>181</v>
      </c>
      <c r="B291" s="186" t="s">
        <v>379</v>
      </c>
      <c r="C291" s="211" t="s">
        <v>478</v>
      </c>
      <c r="D291" s="211"/>
      <c r="E291" s="211"/>
      <c r="F291" s="211"/>
    </row>
    <row r="292" s="170" customFormat="1" ht="30" spans="1:6">
      <c r="A292" s="186"/>
      <c r="B292" s="186"/>
      <c r="C292" s="183" t="s">
        <v>479</v>
      </c>
      <c r="D292" s="183" t="s">
        <v>480</v>
      </c>
      <c r="E292" s="183" t="s">
        <v>481</v>
      </c>
      <c r="F292" s="183" t="s">
        <v>482</v>
      </c>
    </row>
    <row r="293" s="170" customFormat="1" spans="1:6">
      <c r="A293" s="186">
        <v>1</v>
      </c>
      <c r="B293" s="186">
        <v>2</v>
      </c>
      <c r="C293" s="187">
        <v>3</v>
      </c>
      <c r="D293" s="187">
        <v>4</v>
      </c>
      <c r="E293" s="187">
        <v>5</v>
      </c>
      <c r="F293" s="187">
        <v>6</v>
      </c>
    </row>
    <row r="294" ht="15.75" spans="1:6">
      <c r="A294" s="190">
        <v>1</v>
      </c>
      <c r="B294" s="190" t="s">
        <v>309</v>
      </c>
      <c r="C294" s="212">
        <v>2</v>
      </c>
      <c r="D294" s="212">
        <v>0</v>
      </c>
      <c r="E294" s="212">
        <v>0</v>
      </c>
      <c r="F294" s="212">
        <v>0</v>
      </c>
    </row>
    <row r="295" ht="15.75" spans="1:11">
      <c r="A295" s="190">
        <v>2</v>
      </c>
      <c r="B295" s="190" t="s">
        <v>310</v>
      </c>
      <c r="C295" s="212">
        <v>183</v>
      </c>
      <c r="D295" s="212">
        <v>18</v>
      </c>
      <c r="E295" s="212">
        <v>1</v>
      </c>
      <c r="F295" s="212">
        <v>2</v>
      </c>
      <c r="H295" s="192">
        <f>K295-SUM(C295:E295)</f>
        <v>0</v>
      </c>
      <c r="I295" s="192"/>
      <c r="J295" s="192"/>
      <c r="K295" s="207">
        <f>'RK 4'!AP193</f>
        <v>202</v>
      </c>
    </row>
    <row r="296" ht="15.75" spans="1:11">
      <c r="A296" s="190">
        <v>3</v>
      </c>
      <c r="B296" s="190" t="s">
        <v>311</v>
      </c>
      <c r="C296" s="212">
        <v>98</v>
      </c>
      <c r="D296" s="212">
        <v>11</v>
      </c>
      <c r="E296" s="212">
        <v>0</v>
      </c>
      <c r="F296" s="212">
        <v>0</v>
      </c>
      <c r="H296" s="192">
        <f t="shared" ref="H296:H311" si="5">K296-SUM(C296:E296)</f>
        <v>0</v>
      </c>
      <c r="I296" s="192"/>
      <c r="J296" s="192"/>
      <c r="K296" s="207">
        <f>'RK 4'!AP194</f>
        <v>109</v>
      </c>
    </row>
    <row r="297" ht="15.75" spans="1:11">
      <c r="A297" s="190">
        <v>4</v>
      </c>
      <c r="B297" s="190" t="s">
        <v>312</v>
      </c>
      <c r="C297" s="212">
        <v>49</v>
      </c>
      <c r="D297" s="212">
        <v>1</v>
      </c>
      <c r="E297" s="212">
        <v>0</v>
      </c>
      <c r="F297" s="212">
        <v>0</v>
      </c>
      <c r="H297" s="192">
        <f t="shared" si="5"/>
        <v>40</v>
      </c>
      <c r="I297" s="192"/>
      <c r="J297" s="192"/>
      <c r="K297" s="207">
        <f>'RK 4'!AP195</f>
        <v>90</v>
      </c>
    </row>
    <row r="298" ht="15.75" spans="1:11">
      <c r="A298" s="190">
        <v>5</v>
      </c>
      <c r="B298" s="190" t="s">
        <v>313</v>
      </c>
      <c r="C298" s="212">
        <v>83</v>
      </c>
      <c r="D298" s="212">
        <v>7</v>
      </c>
      <c r="E298" s="212">
        <v>0</v>
      </c>
      <c r="F298" s="212">
        <v>0</v>
      </c>
      <c r="H298" s="192">
        <f t="shared" si="5"/>
        <v>32</v>
      </c>
      <c r="I298" s="192"/>
      <c r="J298" s="192"/>
      <c r="K298" s="207">
        <f>'RK 4'!AP196</f>
        <v>122</v>
      </c>
    </row>
    <row r="299" ht="15.75" spans="1:11">
      <c r="A299" s="190">
        <v>6</v>
      </c>
      <c r="B299" s="190" t="s">
        <v>314</v>
      </c>
      <c r="C299" s="212">
        <v>31</v>
      </c>
      <c r="D299" s="212">
        <v>1</v>
      </c>
      <c r="E299" s="212">
        <v>0</v>
      </c>
      <c r="F299" s="212">
        <v>0</v>
      </c>
      <c r="H299" s="192">
        <f t="shared" si="5"/>
        <v>34</v>
      </c>
      <c r="I299" s="192"/>
      <c r="J299" s="192"/>
      <c r="K299" s="207">
        <f>'RK 4'!AP197</f>
        <v>66</v>
      </c>
    </row>
    <row r="300" ht="15.75" spans="1:11">
      <c r="A300" s="190">
        <v>7</v>
      </c>
      <c r="B300" s="190" t="s">
        <v>315</v>
      </c>
      <c r="C300" s="212">
        <v>37</v>
      </c>
      <c r="D300" s="212">
        <v>0</v>
      </c>
      <c r="E300" s="212">
        <v>0</v>
      </c>
      <c r="F300" s="212">
        <v>0</v>
      </c>
      <c r="H300" s="192">
        <f t="shared" si="5"/>
        <v>-13</v>
      </c>
      <c r="I300" s="192"/>
      <c r="J300" s="192"/>
      <c r="K300" s="207">
        <f>'RK 4'!AP198</f>
        <v>24</v>
      </c>
    </row>
    <row r="301" ht="15.75" spans="1:11">
      <c r="A301" s="190">
        <v>8</v>
      </c>
      <c r="B301" s="190" t="s">
        <v>316</v>
      </c>
      <c r="C301" s="212">
        <v>76</v>
      </c>
      <c r="D301" s="212">
        <v>2</v>
      </c>
      <c r="E301" s="212">
        <v>0</v>
      </c>
      <c r="F301" s="212">
        <v>0</v>
      </c>
      <c r="H301" s="192">
        <f t="shared" si="5"/>
        <v>-28</v>
      </c>
      <c r="I301" s="192"/>
      <c r="J301" s="192"/>
      <c r="K301" s="207">
        <f>'RK 4'!AP199</f>
        <v>50</v>
      </c>
    </row>
    <row r="302" ht="15.75" spans="1:11">
      <c r="A302" s="190">
        <v>9</v>
      </c>
      <c r="B302" s="190" t="s">
        <v>317</v>
      </c>
      <c r="C302" s="212">
        <v>76</v>
      </c>
      <c r="D302" s="212">
        <v>5</v>
      </c>
      <c r="E302" s="212">
        <v>0</v>
      </c>
      <c r="F302" s="212">
        <v>0</v>
      </c>
      <c r="H302" s="192">
        <f t="shared" si="5"/>
        <v>-49</v>
      </c>
      <c r="I302" s="192"/>
      <c r="J302" s="192"/>
      <c r="K302" s="207">
        <f>'RK 4'!AP200</f>
        <v>32</v>
      </c>
    </row>
    <row r="303" ht="15.75" spans="1:11">
      <c r="A303" s="190">
        <v>10</v>
      </c>
      <c r="B303" s="190" t="s">
        <v>318</v>
      </c>
      <c r="C303" s="212">
        <v>82</v>
      </c>
      <c r="D303" s="212">
        <v>4</v>
      </c>
      <c r="E303" s="212">
        <v>0</v>
      </c>
      <c r="F303" s="212">
        <v>1</v>
      </c>
      <c r="H303" s="192">
        <f t="shared" si="5"/>
        <v>-49</v>
      </c>
      <c r="I303" s="192"/>
      <c r="J303" s="192"/>
      <c r="K303" s="207">
        <f>'RK 4'!AP201</f>
        <v>37</v>
      </c>
    </row>
    <row r="304" ht="15.75" spans="1:11">
      <c r="A304" s="190">
        <v>11</v>
      </c>
      <c r="B304" s="190" t="s">
        <v>319</v>
      </c>
      <c r="C304" s="212">
        <v>147</v>
      </c>
      <c r="D304" s="212">
        <v>11</v>
      </c>
      <c r="E304" s="212">
        <v>0</v>
      </c>
      <c r="F304" s="212">
        <v>0</v>
      </c>
      <c r="H304" s="192">
        <f t="shared" si="5"/>
        <v>-80</v>
      </c>
      <c r="I304" s="192"/>
      <c r="J304" s="192"/>
      <c r="K304" s="207">
        <f>'RK 4'!AP202</f>
        <v>78</v>
      </c>
    </row>
    <row r="305" ht="15.75" spans="1:11">
      <c r="A305" s="190">
        <v>12</v>
      </c>
      <c r="B305" s="190" t="s">
        <v>320</v>
      </c>
      <c r="C305" s="212">
        <v>92</v>
      </c>
      <c r="D305" s="212">
        <v>4</v>
      </c>
      <c r="E305" s="212">
        <v>0</v>
      </c>
      <c r="F305" s="212">
        <v>0</v>
      </c>
      <c r="H305" s="192">
        <f t="shared" si="5"/>
        <v>-15</v>
      </c>
      <c r="I305" s="192"/>
      <c r="J305" s="192"/>
      <c r="K305" s="207">
        <f>'RK 4'!AP203</f>
        <v>81</v>
      </c>
    </row>
    <row r="306" ht="15.75" spans="1:11">
      <c r="A306" s="190">
        <v>13</v>
      </c>
      <c r="B306" s="190" t="s">
        <v>321</v>
      </c>
      <c r="C306" s="212">
        <v>30</v>
      </c>
      <c r="D306" s="212">
        <v>2</v>
      </c>
      <c r="E306" s="212">
        <v>0</v>
      </c>
      <c r="F306" s="212">
        <v>0</v>
      </c>
      <c r="H306" s="192">
        <f t="shared" si="5"/>
        <v>54</v>
      </c>
      <c r="I306" s="192"/>
      <c r="J306" s="192"/>
      <c r="K306" s="207">
        <f>'RK 4'!AP204</f>
        <v>86</v>
      </c>
    </row>
    <row r="307" ht="15.75" spans="1:11">
      <c r="A307" s="190">
        <v>14</v>
      </c>
      <c r="B307" s="190" t="s">
        <v>322</v>
      </c>
      <c r="C307" s="212">
        <v>65</v>
      </c>
      <c r="D307" s="212">
        <v>0</v>
      </c>
      <c r="E307" s="212">
        <v>1</v>
      </c>
      <c r="F307" s="212">
        <v>1</v>
      </c>
      <c r="H307" s="192">
        <f t="shared" si="5"/>
        <v>92</v>
      </c>
      <c r="I307" s="192"/>
      <c r="J307" s="192"/>
      <c r="K307" s="207">
        <f>'RK 4'!AP205</f>
        <v>158</v>
      </c>
    </row>
    <row r="308" s="171" customFormat="1" ht="18" customHeight="1" spans="1:11">
      <c r="A308" s="190">
        <v>15</v>
      </c>
      <c r="B308" s="193" t="s">
        <v>387</v>
      </c>
      <c r="C308" s="212">
        <v>61</v>
      </c>
      <c r="D308" s="212">
        <v>6</v>
      </c>
      <c r="E308" s="212">
        <v>0</v>
      </c>
      <c r="F308" s="212">
        <v>0</v>
      </c>
      <c r="H308" s="192">
        <f t="shared" si="5"/>
        <v>29</v>
      </c>
      <c r="I308" s="192"/>
      <c r="J308" s="192"/>
      <c r="K308" s="207">
        <f>'RK 4'!AP206</f>
        <v>96</v>
      </c>
    </row>
    <row r="309" ht="15.75" spans="1:11">
      <c r="A309" s="190">
        <v>16</v>
      </c>
      <c r="B309" s="190" t="s">
        <v>330</v>
      </c>
      <c r="C309" s="212">
        <v>25</v>
      </c>
      <c r="D309" s="212">
        <v>4</v>
      </c>
      <c r="E309" s="212">
        <v>0</v>
      </c>
      <c r="F309" s="212">
        <v>0</v>
      </c>
      <c r="H309" s="192">
        <f t="shared" si="5"/>
        <v>3</v>
      </c>
      <c r="I309" s="192"/>
      <c r="J309" s="192"/>
      <c r="K309" s="207">
        <f>'RK 4'!AP207</f>
        <v>32</v>
      </c>
    </row>
    <row r="310" ht="15.75" spans="1:11">
      <c r="A310" s="190">
        <v>17</v>
      </c>
      <c r="B310" s="190" t="s">
        <v>325</v>
      </c>
      <c r="C310" s="212">
        <v>18</v>
      </c>
      <c r="D310" s="212">
        <v>6</v>
      </c>
      <c r="E310" s="212">
        <v>0</v>
      </c>
      <c r="F310" s="212">
        <v>0</v>
      </c>
      <c r="H310" s="192">
        <f t="shared" si="5"/>
        <v>43</v>
      </c>
      <c r="I310" s="192"/>
      <c r="J310" s="192"/>
      <c r="K310" s="207">
        <f>'RK 4'!AP208</f>
        <v>67</v>
      </c>
    </row>
    <row r="311" ht="15.75" spans="1:11">
      <c r="A311" s="190">
        <v>18</v>
      </c>
      <c r="B311" s="195" t="s">
        <v>326</v>
      </c>
      <c r="C311" s="212">
        <v>97</v>
      </c>
      <c r="D311" s="212">
        <v>25</v>
      </c>
      <c r="E311" s="212">
        <v>0</v>
      </c>
      <c r="F311" s="212">
        <v>0</v>
      </c>
      <c r="H311" s="192">
        <f t="shared" si="5"/>
        <v>-93</v>
      </c>
      <c r="I311" s="192"/>
      <c r="J311" s="192"/>
      <c r="K311" s="207">
        <f>'RK 4'!AP209</f>
        <v>29</v>
      </c>
    </row>
    <row r="312" ht="16.5" spans="1:11">
      <c r="A312" s="190">
        <v>19</v>
      </c>
      <c r="B312" s="197" t="s">
        <v>327</v>
      </c>
      <c r="C312" s="212">
        <v>58</v>
      </c>
      <c r="D312" s="212">
        <v>2</v>
      </c>
      <c r="E312" s="212">
        <v>0</v>
      </c>
      <c r="F312" s="212">
        <v>0</v>
      </c>
      <c r="H312" s="192"/>
      <c r="I312" s="192"/>
      <c r="J312" s="192"/>
      <c r="K312" s="207"/>
    </row>
    <row r="313" ht="28.5" customHeight="1" spans="1:6">
      <c r="A313" s="190"/>
      <c r="B313" s="190" t="s">
        <v>57</v>
      </c>
      <c r="C313" s="213">
        <f>SUM(C294:C312)</f>
        <v>1310</v>
      </c>
      <c r="D313" s="213">
        <f>SUM(D294:D312)</f>
        <v>109</v>
      </c>
      <c r="E313" s="213">
        <f>SUM(E294:E312)</f>
        <v>2</v>
      </c>
      <c r="F313" s="213">
        <f>SUM(F294:F312)</f>
        <v>4</v>
      </c>
    </row>
    <row r="314" spans="1:6">
      <c r="A314" s="201"/>
      <c r="B314" s="201"/>
      <c r="C314" s="201"/>
      <c r="D314" s="201"/>
      <c r="E314" s="201"/>
      <c r="F314" s="201"/>
    </row>
    <row r="315" spans="1:5">
      <c r="A315" s="172" t="s">
        <v>334</v>
      </c>
      <c r="B315" s="202"/>
      <c r="D315" s="203"/>
      <c r="E315" s="203" t="s">
        <v>83</v>
      </c>
    </row>
    <row r="316" spans="1:5">
      <c r="A316" s="204" t="s">
        <v>60</v>
      </c>
      <c r="B316" s="205"/>
      <c r="C316" s="204"/>
      <c r="D316" s="206"/>
      <c r="E316" s="206" t="s">
        <v>61</v>
      </c>
    </row>
    <row r="317" spans="1:5">
      <c r="A317" s="204"/>
      <c r="B317" s="205"/>
      <c r="C317" s="204"/>
      <c r="D317" s="206"/>
      <c r="E317" s="206"/>
    </row>
    <row r="318" spans="1:5">
      <c r="A318" s="204"/>
      <c r="B318" s="205"/>
      <c r="C318" s="204"/>
      <c r="D318" s="206"/>
      <c r="E318" s="206"/>
    </row>
    <row r="319" spans="1:5">
      <c r="A319" s="204"/>
      <c r="B319" s="205"/>
      <c r="C319" s="204"/>
      <c r="D319" s="206"/>
      <c r="E319" s="206"/>
    </row>
    <row r="320" spans="1:5">
      <c r="A320" s="204" t="s">
        <v>62</v>
      </c>
      <c r="B320" s="205"/>
      <c r="C320" s="204"/>
      <c r="D320" s="206"/>
      <c r="E320" s="206" t="s">
        <v>63</v>
      </c>
    </row>
    <row r="321" spans="1:5">
      <c r="A321" s="204" t="s">
        <v>64</v>
      </c>
      <c r="B321" s="205"/>
      <c r="C321" s="204"/>
      <c r="D321" s="206"/>
      <c r="E321" s="206" t="s">
        <v>65</v>
      </c>
    </row>
    <row r="344" ht="15.75" spans="1:6">
      <c r="A344" s="173" t="s">
        <v>475</v>
      </c>
      <c r="B344" s="173"/>
      <c r="C344" s="173"/>
      <c r="D344" s="173"/>
      <c r="E344" s="173"/>
      <c r="F344" s="173"/>
    </row>
    <row r="345" ht="15.75" spans="1:6">
      <c r="A345" s="173" t="s">
        <v>476</v>
      </c>
      <c r="B345" s="173"/>
      <c r="C345" s="173"/>
      <c r="D345" s="173"/>
      <c r="E345" s="173"/>
      <c r="F345" s="173"/>
    </row>
    <row r="346" ht="15.75" spans="1:6">
      <c r="A346" s="173" t="str">
        <f>RK11.b!A430</f>
        <v>BULAN JULI TAHUN 2023</v>
      </c>
      <c r="B346" s="173"/>
      <c r="C346" s="173"/>
      <c r="D346" s="173"/>
      <c r="E346" s="173"/>
      <c r="F346" s="173"/>
    </row>
    <row r="347" ht="15.75" spans="1:6">
      <c r="A347" s="174"/>
      <c r="B347" s="174"/>
      <c r="C347" s="174"/>
      <c r="D347" s="174"/>
      <c r="E347" s="174"/>
      <c r="F347" s="175" t="s">
        <v>477</v>
      </c>
    </row>
    <row r="348" s="170" customFormat="1" ht="15.75" customHeight="1" spans="1:6">
      <c r="A348" s="176" t="s">
        <v>181</v>
      </c>
      <c r="B348" s="177" t="s">
        <v>379</v>
      </c>
      <c r="C348" s="178" t="s">
        <v>478</v>
      </c>
      <c r="D348" s="179"/>
      <c r="E348" s="179"/>
      <c r="F348" s="180"/>
    </row>
    <row r="349" s="170" customFormat="1" ht="30" spans="1:6">
      <c r="A349" s="181"/>
      <c r="B349" s="182"/>
      <c r="C349" s="183" t="s">
        <v>479</v>
      </c>
      <c r="D349" s="183" t="s">
        <v>480</v>
      </c>
      <c r="E349" s="183" t="s">
        <v>481</v>
      </c>
      <c r="F349" s="184" t="s">
        <v>482</v>
      </c>
    </row>
    <row r="350" s="170" customFormat="1" spans="1:6">
      <c r="A350" s="185">
        <v>1</v>
      </c>
      <c r="B350" s="186">
        <v>2</v>
      </c>
      <c r="C350" s="187">
        <v>3</v>
      </c>
      <c r="D350" s="187">
        <v>4</v>
      </c>
      <c r="E350" s="187">
        <v>5</v>
      </c>
      <c r="F350" s="188">
        <v>6</v>
      </c>
    </row>
    <row r="351" ht="15.75" spans="1:6">
      <c r="A351" s="189">
        <v>1</v>
      </c>
      <c r="B351" s="190" t="s">
        <v>309</v>
      </c>
      <c r="C351" s="208">
        <v>4</v>
      </c>
      <c r="D351" s="208">
        <v>0</v>
      </c>
      <c r="E351" s="208">
        <v>0</v>
      </c>
      <c r="F351" s="208">
        <v>0</v>
      </c>
    </row>
    <row r="352" ht="15.75" spans="1:11">
      <c r="A352" s="189">
        <v>2</v>
      </c>
      <c r="B352" s="190" t="s">
        <v>310</v>
      </c>
      <c r="C352" s="208">
        <v>160</v>
      </c>
      <c r="D352" s="208">
        <v>16</v>
      </c>
      <c r="E352" s="208">
        <v>0</v>
      </c>
      <c r="F352" s="208">
        <v>2</v>
      </c>
      <c r="H352" s="192">
        <f>K352-SUM(C352:E352)</f>
        <v>0</v>
      </c>
      <c r="I352" s="192"/>
      <c r="J352" s="192"/>
      <c r="K352" s="207">
        <f>'RK 4'!AP228</f>
        <v>176</v>
      </c>
    </row>
    <row r="353" ht="15.75" spans="1:11">
      <c r="A353" s="189">
        <v>3</v>
      </c>
      <c r="B353" s="190" t="s">
        <v>311</v>
      </c>
      <c r="C353" s="208">
        <v>89</v>
      </c>
      <c r="D353" s="208">
        <v>6</v>
      </c>
      <c r="E353" s="208">
        <v>0</v>
      </c>
      <c r="F353" s="208">
        <v>1</v>
      </c>
      <c r="H353" s="192">
        <f t="shared" ref="H353:H368" si="6">K353-SUM(C353:E353)</f>
        <v>0</v>
      </c>
      <c r="I353" s="192"/>
      <c r="J353" s="192"/>
      <c r="K353" s="207">
        <f>'RK 4'!AP229</f>
        <v>95</v>
      </c>
    </row>
    <row r="354" ht="15.75" spans="1:11">
      <c r="A354" s="189">
        <v>4</v>
      </c>
      <c r="B354" s="190" t="s">
        <v>312</v>
      </c>
      <c r="C354" s="208">
        <v>42</v>
      </c>
      <c r="D354" s="208">
        <v>1</v>
      </c>
      <c r="E354" s="208">
        <v>0</v>
      </c>
      <c r="F354" s="208">
        <v>0</v>
      </c>
      <c r="H354" s="192">
        <f t="shared" si="6"/>
        <v>20</v>
      </c>
      <c r="I354" s="192"/>
      <c r="J354" s="192"/>
      <c r="K354" s="207">
        <f>'RK 4'!AP230</f>
        <v>63</v>
      </c>
    </row>
    <row r="355" ht="15.75" spans="1:11">
      <c r="A355" s="189">
        <v>5</v>
      </c>
      <c r="B355" s="190" t="s">
        <v>313</v>
      </c>
      <c r="C355" s="208">
        <v>55</v>
      </c>
      <c r="D355" s="208">
        <v>8</v>
      </c>
      <c r="E355" s="208">
        <v>0</v>
      </c>
      <c r="F355" s="208">
        <v>0</v>
      </c>
      <c r="H355" s="192">
        <f t="shared" si="6"/>
        <v>5</v>
      </c>
      <c r="I355" s="192"/>
      <c r="J355" s="192"/>
      <c r="K355" s="207">
        <f>'RK 4'!AP231</f>
        <v>68</v>
      </c>
    </row>
    <row r="356" ht="15.75" spans="1:11">
      <c r="A356" s="189">
        <v>6</v>
      </c>
      <c r="B356" s="190" t="s">
        <v>314</v>
      </c>
      <c r="C356" s="208">
        <v>38</v>
      </c>
      <c r="D356" s="208">
        <v>2</v>
      </c>
      <c r="E356" s="208">
        <v>0</v>
      </c>
      <c r="F356" s="208">
        <v>0</v>
      </c>
      <c r="H356" s="192">
        <f t="shared" si="6"/>
        <v>36</v>
      </c>
      <c r="I356" s="192"/>
      <c r="J356" s="192"/>
      <c r="K356" s="207">
        <f>'RK 4'!AP232</f>
        <v>76</v>
      </c>
    </row>
    <row r="357" ht="15.75" spans="1:11">
      <c r="A357" s="189">
        <v>7</v>
      </c>
      <c r="B357" s="190" t="s">
        <v>315</v>
      </c>
      <c r="C357" s="208">
        <v>31</v>
      </c>
      <c r="D357" s="208">
        <v>0</v>
      </c>
      <c r="E357" s="208">
        <v>0</v>
      </c>
      <c r="F357" s="208">
        <v>0</v>
      </c>
      <c r="H357" s="192">
        <f t="shared" si="6"/>
        <v>-8</v>
      </c>
      <c r="I357" s="192"/>
      <c r="J357" s="192"/>
      <c r="K357" s="207">
        <f>'RK 4'!AP233</f>
        <v>23</v>
      </c>
    </row>
    <row r="358" ht="15.75" spans="1:11">
      <c r="A358" s="189">
        <v>8</v>
      </c>
      <c r="B358" s="190" t="s">
        <v>316</v>
      </c>
      <c r="C358" s="208">
        <v>38</v>
      </c>
      <c r="D358" s="208">
        <v>0</v>
      </c>
      <c r="E358" s="208">
        <v>0</v>
      </c>
      <c r="F358" s="208">
        <v>0</v>
      </c>
      <c r="H358" s="192">
        <f t="shared" si="6"/>
        <v>5</v>
      </c>
      <c r="I358" s="192"/>
      <c r="J358" s="192"/>
      <c r="K358" s="207">
        <f>'RK 4'!AP234</f>
        <v>43</v>
      </c>
    </row>
    <row r="359" ht="15.75" spans="1:11">
      <c r="A359" s="189">
        <v>9</v>
      </c>
      <c r="B359" s="190" t="s">
        <v>317</v>
      </c>
      <c r="C359" s="208">
        <v>83</v>
      </c>
      <c r="D359" s="208">
        <v>1</v>
      </c>
      <c r="E359" s="208">
        <v>0</v>
      </c>
      <c r="F359" s="208">
        <v>0</v>
      </c>
      <c r="H359" s="192">
        <f t="shared" si="6"/>
        <v>-44</v>
      </c>
      <c r="I359" s="192"/>
      <c r="J359" s="192"/>
      <c r="K359" s="207">
        <f>'RK 4'!AP235</f>
        <v>40</v>
      </c>
    </row>
    <row r="360" ht="15.75" spans="1:11">
      <c r="A360" s="189">
        <v>10</v>
      </c>
      <c r="B360" s="190" t="s">
        <v>318</v>
      </c>
      <c r="C360" s="208">
        <v>86</v>
      </c>
      <c r="D360" s="208">
        <v>0</v>
      </c>
      <c r="E360" s="208">
        <v>1</v>
      </c>
      <c r="F360" s="208">
        <v>0</v>
      </c>
      <c r="H360" s="192">
        <f t="shared" si="6"/>
        <v>-56</v>
      </c>
      <c r="I360" s="192"/>
      <c r="J360" s="192"/>
      <c r="K360" s="207">
        <f>'RK 4'!AP236</f>
        <v>31</v>
      </c>
    </row>
    <row r="361" ht="15.75" spans="1:11">
      <c r="A361" s="189">
        <v>11</v>
      </c>
      <c r="B361" s="190" t="s">
        <v>319</v>
      </c>
      <c r="C361" s="208">
        <v>94</v>
      </c>
      <c r="D361" s="208">
        <v>1</v>
      </c>
      <c r="E361" s="208">
        <v>0</v>
      </c>
      <c r="F361" s="208">
        <v>0</v>
      </c>
      <c r="H361" s="192">
        <f t="shared" si="6"/>
        <v>-57</v>
      </c>
      <c r="I361" s="192"/>
      <c r="J361" s="192"/>
      <c r="K361" s="207">
        <f>'RK 4'!AP237</f>
        <v>38</v>
      </c>
    </row>
    <row r="362" ht="15.75" spans="1:11">
      <c r="A362" s="189">
        <v>12</v>
      </c>
      <c r="B362" s="190" t="s">
        <v>320</v>
      </c>
      <c r="C362" s="208">
        <v>81</v>
      </c>
      <c r="D362" s="208">
        <v>5</v>
      </c>
      <c r="E362" s="208">
        <v>0</v>
      </c>
      <c r="F362" s="208">
        <v>1</v>
      </c>
      <c r="H362" s="192">
        <f t="shared" si="6"/>
        <v>-2</v>
      </c>
      <c r="I362" s="192"/>
      <c r="J362" s="192"/>
      <c r="K362" s="207">
        <f>'RK 4'!AP238</f>
        <v>84</v>
      </c>
    </row>
    <row r="363" ht="15.75" spans="1:11">
      <c r="A363" s="189">
        <v>13</v>
      </c>
      <c r="B363" s="190" t="s">
        <v>321</v>
      </c>
      <c r="C363" s="208">
        <v>21</v>
      </c>
      <c r="D363" s="208">
        <v>0</v>
      </c>
      <c r="E363" s="208">
        <v>0</v>
      </c>
      <c r="F363" s="208">
        <v>0</v>
      </c>
      <c r="G363" s="172" t="s">
        <v>485</v>
      </c>
      <c r="H363" s="192">
        <f t="shared" si="6"/>
        <v>66</v>
      </c>
      <c r="I363" s="192"/>
      <c r="J363" s="192"/>
      <c r="K363" s="207">
        <f>'RK 4'!AP239</f>
        <v>87</v>
      </c>
    </row>
    <row r="364" ht="15.75" spans="1:11">
      <c r="A364" s="189">
        <v>14</v>
      </c>
      <c r="B364" s="190" t="s">
        <v>322</v>
      </c>
      <c r="C364" s="208">
        <v>76</v>
      </c>
      <c r="D364" s="208">
        <v>0</v>
      </c>
      <c r="E364" s="208">
        <v>0</v>
      </c>
      <c r="F364" s="208">
        <v>1</v>
      </c>
      <c r="H364" s="192">
        <f t="shared" si="6"/>
        <v>19</v>
      </c>
      <c r="I364" s="192"/>
      <c r="J364" s="192"/>
      <c r="K364" s="207">
        <f>'RK 4'!AP240</f>
        <v>95</v>
      </c>
    </row>
    <row r="365" s="171" customFormat="1" ht="18" customHeight="1" spans="1:11">
      <c r="A365" s="189">
        <v>15</v>
      </c>
      <c r="B365" s="193" t="s">
        <v>387</v>
      </c>
      <c r="C365" s="208">
        <v>56</v>
      </c>
      <c r="D365" s="208">
        <v>1</v>
      </c>
      <c r="E365" s="208">
        <v>0</v>
      </c>
      <c r="F365" s="208">
        <v>0</v>
      </c>
      <c r="H365" s="192">
        <f t="shared" si="6"/>
        <v>29</v>
      </c>
      <c r="I365" s="192"/>
      <c r="J365" s="192"/>
      <c r="K365" s="207">
        <f>'RK 4'!AP241</f>
        <v>86</v>
      </c>
    </row>
    <row r="366" ht="15.75" spans="1:11">
      <c r="A366" s="189">
        <v>16</v>
      </c>
      <c r="B366" s="190" t="s">
        <v>324</v>
      </c>
      <c r="C366" s="208">
        <v>33</v>
      </c>
      <c r="D366" s="208">
        <v>2</v>
      </c>
      <c r="E366" s="208">
        <v>0</v>
      </c>
      <c r="F366" s="208">
        <v>0</v>
      </c>
      <c r="H366" s="192">
        <f t="shared" si="6"/>
        <v>-14</v>
      </c>
      <c r="I366" s="192"/>
      <c r="J366" s="192"/>
      <c r="K366" s="207">
        <f>'RK 4'!AP242</f>
        <v>21</v>
      </c>
    </row>
    <row r="367" ht="15.75" spans="1:11">
      <c r="A367" s="189">
        <v>17</v>
      </c>
      <c r="B367" s="190" t="s">
        <v>325</v>
      </c>
      <c r="C367" s="208">
        <v>22</v>
      </c>
      <c r="D367" s="208">
        <v>1</v>
      </c>
      <c r="E367" s="208">
        <v>0</v>
      </c>
      <c r="F367" s="208">
        <v>0</v>
      </c>
      <c r="H367" s="192">
        <f t="shared" si="6"/>
        <v>34</v>
      </c>
      <c r="I367" s="192"/>
      <c r="J367" s="192"/>
      <c r="K367" s="207">
        <f>'RK 4'!AP243</f>
        <v>57</v>
      </c>
    </row>
    <row r="368" ht="15.75" spans="1:11">
      <c r="A368" s="194">
        <v>18</v>
      </c>
      <c r="B368" s="195" t="s">
        <v>326</v>
      </c>
      <c r="C368" s="208">
        <v>61</v>
      </c>
      <c r="D368" s="208">
        <v>7</v>
      </c>
      <c r="E368" s="208">
        <v>0</v>
      </c>
      <c r="F368" s="208">
        <v>0</v>
      </c>
      <c r="H368" s="192">
        <f t="shared" si="6"/>
        <v>-33</v>
      </c>
      <c r="I368" s="192"/>
      <c r="J368" s="192"/>
      <c r="K368" s="207">
        <f>'RK 4'!AP244</f>
        <v>35</v>
      </c>
    </row>
    <row r="369" ht="16.5" spans="1:11">
      <c r="A369" s="196">
        <v>19</v>
      </c>
      <c r="B369" s="197" t="s">
        <v>327</v>
      </c>
      <c r="C369" s="209">
        <v>36</v>
      </c>
      <c r="D369" s="209">
        <v>0</v>
      </c>
      <c r="E369" s="209">
        <v>0</v>
      </c>
      <c r="F369" s="209">
        <v>0</v>
      </c>
      <c r="H369" s="192"/>
      <c r="I369" s="192"/>
      <c r="J369" s="192"/>
      <c r="K369" s="207"/>
    </row>
    <row r="370" ht="28.5" customHeight="1" spans="1:6">
      <c r="A370" s="198"/>
      <c r="B370" s="199" t="s">
        <v>57</v>
      </c>
      <c r="C370" s="200">
        <f>SUM(C351:C369)</f>
        <v>1106</v>
      </c>
      <c r="D370" s="200">
        <f>SUM(D351:D369)</f>
        <v>51</v>
      </c>
      <c r="E370" s="200">
        <f>SUM(E351:E369)</f>
        <v>1</v>
      </c>
      <c r="F370" s="200">
        <f>SUM(F351:F369)</f>
        <v>5</v>
      </c>
    </row>
    <row r="371" ht="15.75" spans="1:6">
      <c r="A371" s="201"/>
      <c r="B371" s="201"/>
      <c r="C371" s="201"/>
      <c r="D371" s="201"/>
      <c r="E371" s="201"/>
      <c r="F371" s="201"/>
    </row>
    <row r="372" spans="1:5">
      <c r="A372" s="172" t="s">
        <v>334</v>
      </c>
      <c r="B372" s="202"/>
      <c r="D372" s="203"/>
      <c r="E372" s="203" t="s">
        <v>85</v>
      </c>
    </row>
    <row r="373" spans="1:5">
      <c r="A373" s="204" t="str">
        <f>RK11.a!C239</f>
        <v>Ketua Pengadilan Tinggi Agama Padang,</v>
      </c>
      <c r="B373" s="205"/>
      <c r="C373" s="204"/>
      <c r="D373" s="206"/>
      <c r="E373" s="206" t="s">
        <v>61</v>
      </c>
    </row>
    <row r="374" spans="1:5">
      <c r="A374" s="204"/>
      <c r="B374" s="205"/>
      <c r="C374" s="204"/>
      <c r="D374" s="206"/>
      <c r="E374" s="206"/>
    </row>
    <row r="375" spans="1:5">
      <c r="A375" s="204"/>
      <c r="B375" s="205"/>
      <c r="C375" s="204"/>
      <c r="D375" s="206"/>
      <c r="E375" s="206"/>
    </row>
    <row r="376" spans="1:5">
      <c r="A376" s="204"/>
      <c r="B376" s="205"/>
      <c r="C376" s="204"/>
      <c r="D376" s="206"/>
      <c r="E376" s="206"/>
    </row>
    <row r="377" spans="1:5">
      <c r="A377" s="204" t="str">
        <f>RK11.a!C243</f>
        <v>Dr. Drs. H. PELMIZAR, M.H.I.</v>
      </c>
      <c r="B377" s="205"/>
      <c r="C377" s="204"/>
      <c r="D377" s="206"/>
      <c r="E377" s="206" t="s">
        <v>63</v>
      </c>
    </row>
    <row r="378" spans="1:5">
      <c r="A378" s="204" t="str">
        <f>RK11.a!C244</f>
        <v>NIP. 19561112 198103 1 009</v>
      </c>
      <c r="B378" s="205"/>
      <c r="C378" s="204"/>
      <c r="D378" s="206"/>
      <c r="E378" s="206" t="s">
        <v>65</v>
      </c>
    </row>
    <row r="388" ht="15.75" spans="1:6">
      <c r="A388" s="173" t="s">
        <v>475</v>
      </c>
      <c r="B388" s="173"/>
      <c r="C388" s="173"/>
      <c r="D388" s="173"/>
      <c r="E388" s="173"/>
      <c r="F388" s="173"/>
    </row>
    <row r="389" ht="15.75" spans="1:6">
      <c r="A389" s="173" t="s">
        <v>476</v>
      </c>
      <c r="B389" s="173"/>
      <c r="C389" s="173"/>
      <c r="D389" s="173"/>
      <c r="E389" s="173"/>
      <c r="F389" s="173"/>
    </row>
    <row r="390" ht="15.75" spans="1:6">
      <c r="A390" s="173" t="s">
        <v>86</v>
      </c>
      <c r="B390" s="173"/>
      <c r="C390" s="173"/>
      <c r="D390" s="173"/>
      <c r="E390" s="173"/>
      <c r="F390" s="173"/>
    </row>
    <row r="391" spans="1:6">
      <c r="A391" s="174"/>
      <c r="B391" s="174"/>
      <c r="C391" s="174"/>
      <c r="D391" s="174"/>
      <c r="E391" s="174"/>
      <c r="F391" s="175" t="s">
        <v>477</v>
      </c>
    </row>
    <row r="392" s="170" customFormat="1" ht="15.75" customHeight="1" spans="1:6">
      <c r="A392" s="186" t="s">
        <v>181</v>
      </c>
      <c r="B392" s="186" t="s">
        <v>379</v>
      </c>
      <c r="C392" s="211" t="s">
        <v>478</v>
      </c>
      <c r="D392" s="211"/>
      <c r="E392" s="211"/>
      <c r="F392" s="211"/>
    </row>
    <row r="393" s="170" customFormat="1" ht="30" spans="1:6">
      <c r="A393" s="186"/>
      <c r="B393" s="186"/>
      <c r="C393" s="183" t="s">
        <v>479</v>
      </c>
      <c r="D393" s="183" t="s">
        <v>480</v>
      </c>
      <c r="E393" s="183" t="s">
        <v>481</v>
      </c>
      <c r="F393" s="183" t="s">
        <v>482</v>
      </c>
    </row>
    <row r="394" s="170" customFormat="1" spans="1:6">
      <c r="A394" s="186">
        <v>1</v>
      </c>
      <c r="B394" s="186">
        <v>2</v>
      </c>
      <c r="C394" s="187">
        <v>3</v>
      </c>
      <c r="D394" s="187">
        <v>4</v>
      </c>
      <c r="E394" s="187">
        <v>5</v>
      </c>
      <c r="F394" s="187">
        <v>6</v>
      </c>
    </row>
    <row r="395" ht="15.75" spans="1:6">
      <c r="A395" s="190">
        <v>1</v>
      </c>
      <c r="B395" s="190" t="s">
        <v>309</v>
      </c>
      <c r="C395" s="212">
        <v>2</v>
      </c>
      <c r="D395" s="212">
        <v>0</v>
      </c>
      <c r="E395" s="212">
        <v>0</v>
      </c>
      <c r="F395" s="212">
        <v>0</v>
      </c>
    </row>
    <row r="396" ht="15.75" spans="1:11">
      <c r="A396" s="190">
        <v>2</v>
      </c>
      <c r="B396" s="190" t="s">
        <v>310</v>
      </c>
      <c r="C396" s="191">
        <v>146</v>
      </c>
      <c r="D396" s="191">
        <v>11</v>
      </c>
      <c r="E396" s="191">
        <v>2</v>
      </c>
      <c r="F396" s="191">
        <v>0</v>
      </c>
      <c r="H396" s="192">
        <f>K396-SUM(C396:E396)</f>
        <v>0</v>
      </c>
      <c r="I396" s="192"/>
      <c r="J396" s="192"/>
      <c r="K396" s="207">
        <f>'RK 4'!AP293</f>
        <v>159</v>
      </c>
    </row>
    <row r="397" ht="15.75" spans="1:11">
      <c r="A397" s="190">
        <v>3</v>
      </c>
      <c r="B397" s="190" t="s">
        <v>311</v>
      </c>
      <c r="C397" s="191">
        <v>122</v>
      </c>
      <c r="D397" s="191">
        <v>2</v>
      </c>
      <c r="E397" s="191">
        <v>1</v>
      </c>
      <c r="F397" s="191">
        <v>0</v>
      </c>
      <c r="H397" s="192">
        <f t="shared" ref="H397:H412" si="7">K397-SUM(C397:E397)</f>
        <v>1</v>
      </c>
      <c r="I397" s="192"/>
      <c r="J397" s="192"/>
      <c r="K397" s="207">
        <f>'RK 4'!AP294</f>
        <v>126</v>
      </c>
    </row>
    <row r="398" ht="15.75" spans="1:11">
      <c r="A398" s="190">
        <v>4</v>
      </c>
      <c r="B398" s="190" t="s">
        <v>312</v>
      </c>
      <c r="C398" s="191">
        <v>42</v>
      </c>
      <c r="D398" s="191">
        <v>1</v>
      </c>
      <c r="E398" s="191">
        <v>0</v>
      </c>
      <c r="F398" s="191">
        <v>0</v>
      </c>
      <c r="H398" s="192">
        <f t="shared" si="7"/>
        <v>25</v>
      </c>
      <c r="I398" s="192"/>
      <c r="J398" s="192"/>
      <c r="K398" s="207">
        <f>'RK 4'!AP295</f>
        <v>68</v>
      </c>
    </row>
    <row r="399" ht="15.75" spans="1:11">
      <c r="A399" s="190">
        <v>5</v>
      </c>
      <c r="B399" s="190" t="s">
        <v>313</v>
      </c>
      <c r="C399" s="191">
        <v>65</v>
      </c>
      <c r="D399" s="191">
        <v>3</v>
      </c>
      <c r="E399" s="191">
        <v>0</v>
      </c>
      <c r="F399" s="191">
        <v>0</v>
      </c>
      <c r="H399" s="192">
        <f t="shared" si="7"/>
        <v>-1</v>
      </c>
      <c r="I399" s="192"/>
      <c r="J399" s="192"/>
      <c r="K399" s="207">
        <f>'RK 4'!AP296</f>
        <v>67</v>
      </c>
    </row>
    <row r="400" ht="15.75" spans="1:11">
      <c r="A400" s="190">
        <v>6</v>
      </c>
      <c r="B400" s="190" t="s">
        <v>314</v>
      </c>
      <c r="C400" s="191">
        <v>34</v>
      </c>
      <c r="D400" s="191">
        <v>0</v>
      </c>
      <c r="E400" s="191">
        <v>0</v>
      </c>
      <c r="F400" s="191">
        <v>0</v>
      </c>
      <c r="H400" s="192">
        <f t="shared" si="7"/>
        <v>49</v>
      </c>
      <c r="I400" s="192"/>
      <c r="J400" s="192"/>
      <c r="K400" s="207">
        <f>'RK 4'!AP297</f>
        <v>83</v>
      </c>
    </row>
    <row r="401" ht="15.75" spans="1:11">
      <c r="A401" s="190">
        <v>7</v>
      </c>
      <c r="B401" s="190" t="s">
        <v>315</v>
      </c>
      <c r="C401" s="191">
        <v>32</v>
      </c>
      <c r="D401" s="191">
        <v>0</v>
      </c>
      <c r="E401" s="191">
        <v>0</v>
      </c>
      <c r="F401" s="191">
        <v>0</v>
      </c>
      <c r="H401" s="192">
        <f t="shared" si="7"/>
        <v>-4</v>
      </c>
      <c r="I401" s="192"/>
      <c r="J401" s="192"/>
      <c r="K401" s="207">
        <f>'RK 4'!AP298</f>
        <v>28</v>
      </c>
    </row>
    <row r="402" ht="15.75" spans="1:11">
      <c r="A402" s="190">
        <v>8</v>
      </c>
      <c r="B402" s="190" t="s">
        <v>316</v>
      </c>
      <c r="C402" s="191">
        <v>39</v>
      </c>
      <c r="D402" s="191">
        <v>0</v>
      </c>
      <c r="E402" s="191">
        <v>0</v>
      </c>
      <c r="F402" s="191">
        <v>0</v>
      </c>
      <c r="H402" s="192">
        <f t="shared" si="7"/>
        <v>1</v>
      </c>
      <c r="I402" s="192"/>
      <c r="J402" s="192"/>
      <c r="K402" s="207">
        <f>'RK 4'!AP299</f>
        <v>40</v>
      </c>
    </row>
    <row r="403" ht="15.75" spans="1:11">
      <c r="A403" s="190">
        <v>9</v>
      </c>
      <c r="B403" s="190" t="s">
        <v>317</v>
      </c>
      <c r="C403" s="191">
        <v>74</v>
      </c>
      <c r="D403" s="191">
        <v>0</v>
      </c>
      <c r="E403" s="191">
        <v>0</v>
      </c>
      <c r="F403" s="191">
        <v>0</v>
      </c>
      <c r="H403" s="192">
        <f t="shared" si="7"/>
        <v>-40</v>
      </c>
      <c r="I403" s="192"/>
      <c r="J403" s="192"/>
      <c r="K403" s="207">
        <f>'RK 4'!AP300</f>
        <v>34</v>
      </c>
    </row>
    <row r="404" ht="15.75" spans="1:11">
      <c r="A404" s="190">
        <v>10</v>
      </c>
      <c r="B404" s="190" t="s">
        <v>318</v>
      </c>
      <c r="C404" s="191">
        <v>92</v>
      </c>
      <c r="D404" s="191">
        <v>4</v>
      </c>
      <c r="E404" s="191">
        <v>0</v>
      </c>
      <c r="F404" s="191">
        <v>0</v>
      </c>
      <c r="H404" s="192">
        <f t="shared" si="7"/>
        <v>-64</v>
      </c>
      <c r="I404" s="192"/>
      <c r="J404" s="192"/>
      <c r="K404" s="207">
        <f>'RK 4'!AP301</f>
        <v>32</v>
      </c>
    </row>
    <row r="405" ht="15.75" spans="1:11">
      <c r="A405" s="190">
        <v>11</v>
      </c>
      <c r="B405" s="190" t="s">
        <v>319</v>
      </c>
      <c r="C405" s="191">
        <v>73</v>
      </c>
      <c r="D405" s="191">
        <v>1</v>
      </c>
      <c r="E405" s="191">
        <v>0</v>
      </c>
      <c r="F405" s="191">
        <v>0</v>
      </c>
      <c r="H405" s="192">
        <f t="shared" si="7"/>
        <v>-35</v>
      </c>
      <c r="I405" s="192"/>
      <c r="J405" s="192"/>
      <c r="K405" s="207">
        <f>'RK 4'!AP302</f>
        <v>39</v>
      </c>
    </row>
    <row r="406" ht="15.75" spans="1:11">
      <c r="A406" s="190">
        <v>12</v>
      </c>
      <c r="B406" s="190" t="s">
        <v>320</v>
      </c>
      <c r="C406" s="191">
        <v>104</v>
      </c>
      <c r="D406" s="191">
        <v>3</v>
      </c>
      <c r="E406" s="191">
        <v>1</v>
      </c>
      <c r="F406" s="191">
        <v>0</v>
      </c>
      <c r="H406" s="192">
        <f t="shared" si="7"/>
        <v>-34</v>
      </c>
      <c r="I406" s="192"/>
      <c r="J406" s="192"/>
      <c r="K406" s="207">
        <f>'RK 4'!AP303</f>
        <v>74</v>
      </c>
    </row>
    <row r="407" ht="15.75" spans="1:11">
      <c r="A407" s="190">
        <v>13</v>
      </c>
      <c r="B407" s="190" t="s">
        <v>321</v>
      </c>
      <c r="C407" s="191">
        <v>10</v>
      </c>
      <c r="D407" s="191">
        <v>1</v>
      </c>
      <c r="E407" s="191">
        <v>0</v>
      </c>
      <c r="F407" s="191">
        <v>0</v>
      </c>
      <c r="H407" s="192">
        <f t="shared" si="7"/>
        <v>85</v>
      </c>
      <c r="I407" s="192"/>
      <c r="J407" s="192"/>
      <c r="K407" s="207">
        <f>'RK 4'!AP304</f>
        <v>96</v>
      </c>
    </row>
    <row r="408" ht="15.75" spans="1:11">
      <c r="A408" s="190">
        <v>14</v>
      </c>
      <c r="B408" s="190" t="s">
        <v>322</v>
      </c>
      <c r="C408" s="191">
        <v>83</v>
      </c>
      <c r="D408" s="191">
        <v>0</v>
      </c>
      <c r="E408" s="191">
        <v>0</v>
      </c>
      <c r="F408" s="191">
        <v>0</v>
      </c>
      <c r="H408" s="192">
        <f t="shared" si="7"/>
        <v>-9</v>
      </c>
      <c r="I408" s="192"/>
      <c r="J408" s="192"/>
      <c r="K408" s="207">
        <f>'RK 4'!AP305</f>
        <v>74</v>
      </c>
    </row>
    <row r="409" s="171" customFormat="1" ht="18" customHeight="1" spans="1:11">
      <c r="A409" s="190">
        <v>15</v>
      </c>
      <c r="B409" s="193" t="s">
        <v>387</v>
      </c>
      <c r="C409" s="191">
        <v>61</v>
      </c>
      <c r="D409" s="191">
        <v>0</v>
      </c>
      <c r="E409" s="191">
        <v>0</v>
      </c>
      <c r="F409" s="191">
        <v>0</v>
      </c>
      <c r="H409" s="192">
        <f t="shared" si="7"/>
        <v>47</v>
      </c>
      <c r="I409" s="192"/>
      <c r="J409" s="192"/>
      <c r="K409" s="207">
        <f>'RK 4'!AP306</f>
        <v>108</v>
      </c>
    </row>
    <row r="410" ht="15.75" spans="1:11">
      <c r="A410" s="190">
        <v>16</v>
      </c>
      <c r="B410" s="190" t="s">
        <v>330</v>
      </c>
      <c r="C410" s="191">
        <v>37</v>
      </c>
      <c r="D410" s="191">
        <v>0</v>
      </c>
      <c r="E410" s="191">
        <v>1</v>
      </c>
      <c r="F410" s="191">
        <v>0</v>
      </c>
      <c r="H410" s="192">
        <f t="shared" si="7"/>
        <v>-27</v>
      </c>
      <c r="I410" s="192"/>
      <c r="J410" s="192"/>
      <c r="K410" s="207">
        <f>'RK 4'!AP307</f>
        <v>11</v>
      </c>
    </row>
    <row r="411" ht="15.75" spans="1:11">
      <c r="A411" s="190">
        <v>17</v>
      </c>
      <c r="B411" s="190" t="s">
        <v>325</v>
      </c>
      <c r="C411" s="191">
        <v>27</v>
      </c>
      <c r="D411" s="191">
        <v>1</v>
      </c>
      <c r="E411" s="191">
        <v>0</v>
      </c>
      <c r="F411" s="191">
        <v>0</v>
      </c>
      <c r="H411" s="192">
        <f t="shared" si="7"/>
        <v>33</v>
      </c>
      <c r="I411" s="192"/>
      <c r="J411" s="192"/>
      <c r="K411" s="207">
        <f>'RK 4'!AP308</f>
        <v>61</v>
      </c>
    </row>
    <row r="412" ht="15.75" spans="1:11">
      <c r="A412" s="190">
        <v>18</v>
      </c>
      <c r="B412" s="195" t="s">
        <v>326</v>
      </c>
      <c r="C412" s="191">
        <v>66</v>
      </c>
      <c r="D412" s="191">
        <v>1</v>
      </c>
      <c r="E412" s="191">
        <v>0</v>
      </c>
      <c r="F412" s="191">
        <v>0</v>
      </c>
      <c r="H412" s="192">
        <f t="shared" si="7"/>
        <v>-29</v>
      </c>
      <c r="I412" s="192"/>
      <c r="J412" s="192"/>
      <c r="K412" s="207">
        <f>'RK 4'!AP309</f>
        <v>38</v>
      </c>
    </row>
    <row r="413" ht="16.5" spans="1:11">
      <c r="A413" s="190">
        <v>19</v>
      </c>
      <c r="B413" s="197" t="s">
        <v>327</v>
      </c>
      <c r="C413" s="191">
        <v>48</v>
      </c>
      <c r="D413" s="191">
        <v>0</v>
      </c>
      <c r="E413" s="191">
        <v>0</v>
      </c>
      <c r="F413" s="191">
        <v>0</v>
      </c>
      <c r="H413" s="192"/>
      <c r="I413" s="192"/>
      <c r="J413" s="192"/>
      <c r="K413" s="207"/>
    </row>
    <row r="414" ht="28.5" customHeight="1" spans="1:6">
      <c r="A414" s="190"/>
      <c r="B414" s="190" t="s">
        <v>57</v>
      </c>
      <c r="C414" s="213">
        <f>SUM(C395:C413)</f>
        <v>1157</v>
      </c>
      <c r="D414" s="213">
        <f>SUM(D395:D413)</f>
        <v>28</v>
      </c>
      <c r="E414" s="213">
        <f>SUM(E395:E413)</f>
        <v>5</v>
      </c>
      <c r="F414" s="213">
        <f>SUM(F395:F413)</f>
        <v>0</v>
      </c>
    </row>
    <row r="415" spans="1:6">
      <c r="A415" s="201"/>
      <c r="B415" s="201"/>
      <c r="C415" s="201"/>
      <c r="D415" s="201"/>
      <c r="E415" s="201"/>
      <c r="F415" s="201"/>
    </row>
    <row r="416" spans="1:5">
      <c r="A416" s="172" t="s">
        <v>334</v>
      </c>
      <c r="B416" s="202"/>
      <c r="D416" s="203"/>
      <c r="E416" s="203" t="s">
        <v>87</v>
      </c>
    </row>
    <row r="417" spans="1:5">
      <c r="A417" s="204" t="s">
        <v>60</v>
      </c>
      <c r="B417" s="205"/>
      <c r="C417" s="204"/>
      <c r="D417" s="206"/>
      <c r="E417" s="206" t="s">
        <v>61</v>
      </c>
    </row>
    <row r="418" spans="1:5">
      <c r="A418" s="204"/>
      <c r="B418" s="205"/>
      <c r="C418" s="204"/>
      <c r="D418" s="206"/>
      <c r="E418" s="206"/>
    </row>
    <row r="419" spans="1:5">
      <c r="A419" s="204"/>
      <c r="B419" s="205"/>
      <c r="C419" s="204"/>
      <c r="D419" s="206"/>
      <c r="E419" s="206"/>
    </row>
    <row r="420" spans="1:5">
      <c r="A420" s="204"/>
      <c r="B420" s="205"/>
      <c r="C420" s="204"/>
      <c r="D420" s="206"/>
      <c r="E420" s="206"/>
    </row>
    <row r="421" spans="1:5">
      <c r="A421" s="204" t="s">
        <v>88</v>
      </c>
      <c r="B421" s="205"/>
      <c r="C421" s="204"/>
      <c r="D421" s="206"/>
      <c r="E421" s="206" t="s">
        <v>63</v>
      </c>
    </row>
    <row r="422" spans="1:5">
      <c r="A422" s="204" t="s">
        <v>64</v>
      </c>
      <c r="B422" s="205"/>
      <c r="C422" s="204"/>
      <c r="D422" s="206"/>
      <c r="E422" s="206" t="s">
        <v>65</v>
      </c>
    </row>
    <row r="428" ht="15.75" spans="1:6">
      <c r="A428" s="173" t="s">
        <v>475</v>
      </c>
      <c r="B428" s="173"/>
      <c r="C428" s="173"/>
      <c r="D428" s="173"/>
      <c r="E428" s="173"/>
      <c r="F428" s="173"/>
    </row>
    <row r="429" ht="15.75" spans="1:6">
      <c r="A429" s="173" t="s">
        <v>476</v>
      </c>
      <c r="B429" s="173"/>
      <c r="C429" s="173"/>
      <c r="D429" s="173"/>
      <c r="E429" s="173"/>
      <c r="F429" s="173"/>
    </row>
    <row r="430" ht="15.75" spans="1:6">
      <c r="A430" s="173" t="s">
        <v>89</v>
      </c>
      <c r="B430" s="173"/>
      <c r="C430" s="173"/>
      <c r="D430" s="173"/>
      <c r="E430" s="173"/>
      <c r="F430" s="173"/>
    </row>
    <row r="431" ht="15.75" spans="1:6">
      <c r="A431" s="174"/>
      <c r="B431" s="174"/>
      <c r="C431" s="174"/>
      <c r="D431" s="174"/>
      <c r="E431" s="174"/>
      <c r="F431" s="175" t="s">
        <v>477</v>
      </c>
    </row>
    <row r="432" s="170" customFormat="1" ht="15.75" customHeight="1" spans="1:6">
      <c r="A432" s="215" t="s">
        <v>181</v>
      </c>
      <c r="B432" s="216" t="s">
        <v>379</v>
      </c>
      <c r="C432" s="217" t="s">
        <v>478</v>
      </c>
      <c r="D432" s="217"/>
      <c r="E432" s="217"/>
      <c r="F432" s="218"/>
    </row>
    <row r="433" s="170" customFormat="1" ht="30" spans="1:6">
      <c r="A433" s="185"/>
      <c r="B433" s="186"/>
      <c r="C433" s="183" t="s">
        <v>479</v>
      </c>
      <c r="D433" s="183" t="s">
        <v>480</v>
      </c>
      <c r="E433" s="183" t="s">
        <v>481</v>
      </c>
      <c r="F433" s="184" t="s">
        <v>482</v>
      </c>
    </row>
    <row r="434" s="170" customFormat="1" spans="1:6">
      <c r="A434" s="185">
        <v>1</v>
      </c>
      <c r="B434" s="186">
        <v>2</v>
      </c>
      <c r="C434" s="187">
        <v>3</v>
      </c>
      <c r="D434" s="187">
        <v>4</v>
      </c>
      <c r="E434" s="187">
        <v>5</v>
      </c>
      <c r="F434" s="188">
        <v>6</v>
      </c>
    </row>
    <row r="435" ht="15.75" spans="1:6">
      <c r="A435" s="189">
        <v>1</v>
      </c>
      <c r="B435" s="190" t="s">
        <v>309</v>
      </c>
      <c r="C435" s="212">
        <v>4</v>
      </c>
      <c r="D435" s="212">
        <v>0</v>
      </c>
      <c r="E435" s="212">
        <v>0</v>
      </c>
      <c r="F435" s="219">
        <v>0</v>
      </c>
    </row>
    <row r="436" ht="15.75" spans="1:11">
      <c r="A436" s="189">
        <v>2</v>
      </c>
      <c r="B436" s="190" t="s">
        <v>310</v>
      </c>
      <c r="C436" s="212">
        <v>136</v>
      </c>
      <c r="D436" s="212">
        <v>22</v>
      </c>
      <c r="E436" s="212">
        <v>0</v>
      </c>
      <c r="F436" s="219">
        <v>0</v>
      </c>
      <c r="H436" s="192">
        <f>K436-SUM(C436:E436)</f>
        <v>0</v>
      </c>
      <c r="I436" s="192"/>
      <c r="J436" s="192"/>
      <c r="K436" s="207">
        <f>'RK 4'!AP329</f>
        <v>158</v>
      </c>
    </row>
    <row r="437" ht="15.75" spans="1:11">
      <c r="A437" s="189">
        <v>3</v>
      </c>
      <c r="B437" s="190" t="s">
        <v>311</v>
      </c>
      <c r="C437" s="212">
        <v>84</v>
      </c>
      <c r="D437" s="212">
        <v>9</v>
      </c>
      <c r="E437" s="212">
        <v>0</v>
      </c>
      <c r="F437" s="219">
        <v>0</v>
      </c>
      <c r="H437" s="192">
        <f t="shared" ref="H437:H452" si="8">K437-SUM(C437:E437)</f>
        <v>0</v>
      </c>
      <c r="I437" s="192"/>
      <c r="J437" s="192"/>
      <c r="K437" s="207">
        <f>'RK 4'!AP330</f>
        <v>93</v>
      </c>
    </row>
    <row r="438" ht="15.75" spans="1:11">
      <c r="A438" s="189">
        <v>4</v>
      </c>
      <c r="B438" s="190" t="s">
        <v>312</v>
      </c>
      <c r="C438" s="212">
        <v>27</v>
      </c>
      <c r="D438" s="212">
        <v>0</v>
      </c>
      <c r="E438" s="212">
        <v>1</v>
      </c>
      <c r="F438" s="219">
        <v>0</v>
      </c>
      <c r="H438" s="192">
        <f t="shared" si="8"/>
        <v>23</v>
      </c>
      <c r="I438" s="192"/>
      <c r="J438" s="192"/>
      <c r="K438" s="207">
        <f>'RK 4'!AP331</f>
        <v>51</v>
      </c>
    </row>
    <row r="439" ht="15.75" spans="1:11">
      <c r="A439" s="189">
        <v>5</v>
      </c>
      <c r="B439" s="190" t="s">
        <v>313</v>
      </c>
      <c r="C439" s="212">
        <v>42</v>
      </c>
      <c r="D439" s="212">
        <v>9</v>
      </c>
      <c r="E439" s="212">
        <v>0</v>
      </c>
      <c r="F439" s="219">
        <v>0</v>
      </c>
      <c r="H439" s="192">
        <f t="shared" si="8"/>
        <v>15</v>
      </c>
      <c r="I439" s="192"/>
      <c r="J439" s="192"/>
      <c r="K439" s="207">
        <f>'RK 4'!AP332</f>
        <v>66</v>
      </c>
    </row>
    <row r="440" ht="15.75" spans="1:11">
      <c r="A440" s="189">
        <v>6</v>
      </c>
      <c r="B440" s="190" t="s">
        <v>314</v>
      </c>
      <c r="C440" s="212">
        <v>32</v>
      </c>
      <c r="D440" s="212">
        <v>5</v>
      </c>
      <c r="E440" s="212">
        <v>0</v>
      </c>
      <c r="F440" s="219">
        <v>0</v>
      </c>
      <c r="H440" s="192">
        <f t="shared" si="8"/>
        <v>17</v>
      </c>
      <c r="I440" s="192"/>
      <c r="J440" s="192"/>
      <c r="K440" s="207">
        <f>'RK 4'!AP333</f>
        <v>54</v>
      </c>
    </row>
    <row r="441" ht="15.75" spans="1:11">
      <c r="A441" s="189">
        <v>7</v>
      </c>
      <c r="B441" s="190" t="s">
        <v>315</v>
      </c>
      <c r="C441" s="212">
        <v>25</v>
      </c>
      <c r="D441" s="212">
        <v>0</v>
      </c>
      <c r="E441" s="212">
        <v>0</v>
      </c>
      <c r="F441" s="219">
        <v>0</v>
      </c>
      <c r="H441" s="192">
        <f t="shared" si="8"/>
        <v>0</v>
      </c>
      <c r="I441" s="192"/>
      <c r="J441" s="192"/>
      <c r="K441" s="207">
        <f>'RK 4'!AP334</f>
        <v>25</v>
      </c>
    </row>
    <row r="442" ht="15.75" spans="1:11">
      <c r="A442" s="189">
        <v>8</v>
      </c>
      <c r="B442" s="190" t="s">
        <v>316</v>
      </c>
      <c r="C442" s="212">
        <v>22</v>
      </c>
      <c r="D442" s="212">
        <v>0</v>
      </c>
      <c r="E442" s="212">
        <v>0</v>
      </c>
      <c r="F442" s="219">
        <v>0</v>
      </c>
      <c r="H442" s="192">
        <f t="shared" si="8"/>
        <v>6</v>
      </c>
      <c r="I442" s="192"/>
      <c r="J442" s="192"/>
      <c r="K442" s="207">
        <f>'RK 4'!AP335</f>
        <v>28</v>
      </c>
    </row>
    <row r="443" ht="15.75" spans="1:11">
      <c r="A443" s="189">
        <v>9</v>
      </c>
      <c r="B443" s="190" t="s">
        <v>317</v>
      </c>
      <c r="C443" s="212">
        <v>84</v>
      </c>
      <c r="D443" s="212">
        <v>1</v>
      </c>
      <c r="E443" s="212">
        <v>0</v>
      </c>
      <c r="F443" s="219">
        <v>0</v>
      </c>
      <c r="H443" s="192">
        <f t="shared" si="8"/>
        <v>-48</v>
      </c>
      <c r="I443" s="192"/>
      <c r="J443" s="192"/>
      <c r="K443" s="207">
        <f>'RK 4'!AP336</f>
        <v>37</v>
      </c>
    </row>
    <row r="444" ht="15.75" spans="1:11">
      <c r="A444" s="189">
        <v>10</v>
      </c>
      <c r="B444" s="190" t="s">
        <v>318</v>
      </c>
      <c r="C444" s="212">
        <v>106</v>
      </c>
      <c r="D444" s="212">
        <v>8</v>
      </c>
      <c r="E444" s="212">
        <v>0</v>
      </c>
      <c r="F444" s="219">
        <v>1</v>
      </c>
      <c r="H444" s="192">
        <f t="shared" si="8"/>
        <v>-89</v>
      </c>
      <c r="I444" s="192"/>
      <c r="J444" s="192"/>
      <c r="K444" s="207">
        <f>'RK 4'!AP337</f>
        <v>25</v>
      </c>
    </row>
    <row r="445" ht="15.75" spans="1:11">
      <c r="A445" s="189">
        <v>11</v>
      </c>
      <c r="B445" s="190" t="s">
        <v>319</v>
      </c>
      <c r="C445" s="212">
        <v>87</v>
      </c>
      <c r="D445" s="212">
        <v>3</v>
      </c>
      <c r="E445" s="212">
        <v>0</v>
      </c>
      <c r="F445" s="219">
        <v>0</v>
      </c>
      <c r="H445" s="192">
        <f t="shared" si="8"/>
        <v>-68</v>
      </c>
      <c r="I445" s="192"/>
      <c r="J445" s="192"/>
      <c r="K445" s="207">
        <f>'RK 4'!AP338</f>
        <v>22</v>
      </c>
    </row>
    <row r="446" ht="15.75" spans="1:11">
      <c r="A446" s="189">
        <v>12</v>
      </c>
      <c r="B446" s="190" t="s">
        <v>320</v>
      </c>
      <c r="C446" s="212">
        <v>68</v>
      </c>
      <c r="D446" s="212">
        <v>1</v>
      </c>
      <c r="E446" s="212">
        <v>0</v>
      </c>
      <c r="F446" s="219">
        <v>0</v>
      </c>
      <c r="H446" s="192">
        <f t="shared" si="8"/>
        <v>16</v>
      </c>
      <c r="I446" s="192"/>
      <c r="J446" s="192"/>
      <c r="K446" s="207">
        <f>'RK 4'!AP339</f>
        <v>85</v>
      </c>
    </row>
    <row r="447" ht="15.75" spans="1:11">
      <c r="A447" s="189">
        <v>13</v>
      </c>
      <c r="B447" s="190" t="s">
        <v>321</v>
      </c>
      <c r="C447" s="212">
        <v>12</v>
      </c>
      <c r="D447" s="212">
        <v>2</v>
      </c>
      <c r="E447" s="212">
        <v>0</v>
      </c>
      <c r="F447" s="219">
        <v>0</v>
      </c>
      <c r="H447" s="192">
        <f t="shared" si="8"/>
        <v>100</v>
      </c>
      <c r="I447" s="192"/>
      <c r="J447" s="192"/>
      <c r="K447" s="207">
        <f>'RK 4'!AP340</f>
        <v>114</v>
      </c>
    </row>
    <row r="448" ht="15.75" spans="1:11">
      <c r="A448" s="189">
        <v>14</v>
      </c>
      <c r="B448" s="190" t="s">
        <v>322</v>
      </c>
      <c r="C448" s="212">
        <v>54</v>
      </c>
      <c r="D448" s="212">
        <v>0</v>
      </c>
      <c r="E448" s="212">
        <v>0</v>
      </c>
      <c r="F448" s="219">
        <v>1</v>
      </c>
      <c r="H448" s="192">
        <f t="shared" si="8"/>
        <v>36</v>
      </c>
      <c r="I448" s="192"/>
      <c r="J448" s="192"/>
      <c r="K448" s="207">
        <f>'RK 4'!AP341</f>
        <v>90</v>
      </c>
    </row>
    <row r="449" s="171" customFormat="1" ht="18" customHeight="1" spans="1:11">
      <c r="A449" s="189">
        <v>15</v>
      </c>
      <c r="B449" s="193" t="s">
        <v>387</v>
      </c>
      <c r="C449" s="212">
        <v>35</v>
      </c>
      <c r="D449" s="212">
        <v>2</v>
      </c>
      <c r="E449" s="212">
        <v>0</v>
      </c>
      <c r="F449" s="219">
        <v>0</v>
      </c>
      <c r="H449" s="192">
        <f t="shared" si="8"/>
        <v>32</v>
      </c>
      <c r="I449" s="192"/>
      <c r="J449" s="192"/>
      <c r="K449" s="207">
        <f>'RK 4'!AP342</f>
        <v>69</v>
      </c>
    </row>
    <row r="450" ht="15.75" spans="1:11">
      <c r="A450" s="189">
        <v>16</v>
      </c>
      <c r="B450" s="190" t="s">
        <v>324</v>
      </c>
      <c r="C450" s="212">
        <v>20</v>
      </c>
      <c r="D450" s="212">
        <v>2</v>
      </c>
      <c r="E450" s="212">
        <v>0</v>
      </c>
      <c r="F450" s="219">
        <v>0</v>
      </c>
      <c r="H450" s="192">
        <f t="shared" si="8"/>
        <v>-8</v>
      </c>
      <c r="I450" s="192"/>
      <c r="J450" s="192"/>
      <c r="K450" s="207">
        <f>'RK 4'!AP343</f>
        <v>14</v>
      </c>
    </row>
    <row r="451" ht="15.75" spans="1:11">
      <c r="A451" s="189">
        <v>17</v>
      </c>
      <c r="B451" s="190" t="s">
        <v>325</v>
      </c>
      <c r="C451" s="212">
        <v>22</v>
      </c>
      <c r="D451" s="212">
        <v>3</v>
      </c>
      <c r="E451" s="212">
        <v>0</v>
      </c>
      <c r="F451" s="219">
        <v>0</v>
      </c>
      <c r="H451" s="192">
        <f t="shared" si="8"/>
        <v>12</v>
      </c>
      <c r="I451" s="192"/>
      <c r="J451" s="192"/>
      <c r="K451" s="207">
        <f>'RK 4'!AP344</f>
        <v>37</v>
      </c>
    </row>
    <row r="452" ht="15.75" spans="1:11">
      <c r="A452" s="189">
        <v>18</v>
      </c>
      <c r="B452" s="195" t="s">
        <v>326</v>
      </c>
      <c r="C452" s="212">
        <v>55</v>
      </c>
      <c r="D452" s="212">
        <v>11</v>
      </c>
      <c r="E452" s="212">
        <v>0</v>
      </c>
      <c r="F452" s="219">
        <v>0</v>
      </c>
      <c r="H452" s="192">
        <f t="shared" si="8"/>
        <v>-44</v>
      </c>
      <c r="I452" s="192"/>
      <c r="J452" s="192"/>
      <c r="K452" s="207">
        <f>'RK 4'!AP345</f>
        <v>22</v>
      </c>
    </row>
    <row r="453" ht="16.5" spans="1:11">
      <c r="A453" s="189">
        <v>19</v>
      </c>
      <c r="B453" s="197" t="s">
        <v>327</v>
      </c>
      <c r="C453" s="212">
        <v>21</v>
      </c>
      <c r="D453" s="212">
        <v>3</v>
      </c>
      <c r="E453" s="212">
        <v>0</v>
      </c>
      <c r="F453" s="219">
        <v>0</v>
      </c>
      <c r="H453" s="192"/>
      <c r="I453" s="192"/>
      <c r="J453" s="192"/>
      <c r="K453" s="207"/>
    </row>
    <row r="454" ht="28.5" customHeight="1" spans="1:6">
      <c r="A454" s="220" t="s">
        <v>57</v>
      </c>
      <c r="B454" s="221"/>
      <c r="C454" s="222">
        <f>SUM(C435:C453)</f>
        <v>936</v>
      </c>
      <c r="D454" s="222">
        <f>SUM(D435:D453)</f>
        <v>81</v>
      </c>
      <c r="E454" s="222">
        <f>SUM(E435:E453)</f>
        <v>1</v>
      </c>
      <c r="F454" s="223">
        <f>SUM(F435:F453)</f>
        <v>2</v>
      </c>
    </row>
    <row r="455" ht="15.75" spans="1:6">
      <c r="A455" s="201"/>
      <c r="B455" s="201"/>
      <c r="C455" s="201"/>
      <c r="D455" s="201"/>
      <c r="E455" s="201"/>
      <c r="F455" s="201"/>
    </row>
    <row r="456" spans="1:5">
      <c r="A456" s="172" t="s">
        <v>334</v>
      </c>
      <c r="B456" s="202"/>
      <c r="D456" s="203"/>
      <c r="E456" s="224" t="s">
        <v>91</v>
      </c>
    </row>
    <row r="457" spans="1:5">
      <c r="A457" s="204" t="s">
        <v>68</v>
      </c>
      <c r="B457" s="205"/>
      <c r="C457" s="204"/>
      <c r="D457" s="206"/>
      <c r="E457" s="206" t="s">
        <v>61</v>
      </c>
    </row>
    <row r="458" spans="1:5">
      <c r="A458" s="204"/>
      <c r="B458" s="205"/>
      <c r="C458" s="204"/>
      <c r="D458" s="206"/>
      <c r="E458" s="206"/>
    </row>
    <row r="459" spans="1:5">
      <c r="A459" s="204"/>
      <c r="B459" s="205"/>
      <c r="C459" s="204"/>
      <c r="D459" s="206"/>
      <c r="E459" s="206"/>
    </row>
    <row r="460" spans="1:5">
      <c r="A460" s="204"/>
      <c r="B460" s="205"/>
      <c r="C460" s="204"/>
      <c r="D460" s="206"/>
      <c r="E460" s="206"/>
    </row>
    <row r="461" spans="1:5">
      <c r="A461" s="204" t="s">
        <v>92</v>
      </c>
      <c r="B461" s="205"/>
      <c r="C461" s="204"/>
      <c r="D461" s="206"/>
      <c r="E461" s="206" t="s">
        <v>63</v>
      </c>
    </row>
    <row r="462" spans="1:5">
      <c r="A462" s="204" t="s">
        <v>93</v>
      </c>
      <c r="B462" s="205"/>
      <c r="C462" s="204"/>
      <c r="D462" s="206"/>
      <c r="E462" s="206" t="s">
        <v>65</v>
      </c>
    </row>
    <row r="467" ht="15.75" spans="1:6">
      <c r="A467" s="173" t="s">
        <v>475</v>
      </c>
      <c r="B467" s="173"/>
      <c r="C467" s="173"/>
      <c r="D467" s="173"/>
      <c r="E467" s="173"/>
      <c r="F467" s="173"/>
    </row>
    <row r="468" ht="15.75" spans="1:6">
      <c r="A468" s="173" t="s">
        <v>476</v>
      </c>
      <c r="B468" s="173"/>
      <c r="C468" s="173"/>
      <c r="D468" s="173"/>
      <c r="E468" s="173"/>
      <c r="F468" s="173"/>
    </row>
    <row r="469" ht="15.75" spans="1:6">
      <c r="A469" s="173" t="s">
        <v>94</v>
      </c>
      <c r="B469" s="173"/>
      <c r="C469" s="173"/>
      <c r="D469" s="173"/>
      <c r="E469" s="173"/>
      <c r="F469" s="173"/>
    </row>
    <row r="470" spans="1:6">
      <c r="A470" s="174"/>
      <c r="B470" s="174"/>
      <c r="C470" s="174"/>
      <c r="D470" s="174"/>
      <c r="E470" s="174"/>
      <c r="F470" s="175" t="s">
        <v>477</v>
      </c>
    </row>
    <row r="471" spans="1:11">
      <c r="A471" s="225" t="s">
        <v>181</v>
      </c>
      <c r="B471" s="225" t="s">
        <v>379</v>
      </c>
      <c r="C471" s="226" t="s">
        <v>478</v>
      </c>
      <c r="D471" s="227"/>
      <c r="E471" s="227"/>
      <c r="F471" s="228"/>
      <c r="G471" s="170"/>
      <c r="H471" s="170"/>
      <c r="I471" s="170"/>
      <c r="J471" s="170"/>
      <c r="K471" s="170"/>
    </row>
    <row r="472" ht="30" spans="1:11">
      <c r="A472" s="182"/>
      <c r="B472" s="182"/>
      <c r="C472" s="183" t="s">
        <v>479</v>
      </c>
      <c r="D472" s="183" t="s">
        <v>480</v>
      </c>
      <c r="E472" s="183" t="s">
        <v>481</v>
      </c>
      <c r="F472" s="183" t="s">
        <v>482</v>
      </c>
      <c r="G472" s="170"/>
      <c r="H472" s="170"/>
      <c r="I472" s="170"/>
      <c r="J472" s="170"/>
      <c r="K472" s="170"/>
    </row>
    <row r="473" spans="1:11">
      <c r="A473" s="186">
        <v>1</v>
      </c>
      <c r="B473" s="186">
        <v>2</v>
      </c>
      <c r="C473" s="187">
        <v>3</v>
      </c>
      <c r="D473" s="187">
        <v>4</v>
      </c>
      <c r="E473" s="187">
        <v>5</v>
      </c>
      <c r="F473" s="187">
        <v>6</v>
      </c>
      <c r="G473" s="170"/>
      <c r="H473" s="170"/>
      <c r="I473" s="170"/>
      <c r="J473" s="170"/>
      <c r="K473" s="170"/>
    </row>
    <row r="474" ht="15.75" spans="1:6">
      <c r="A474" s="190">
        <v>1</v>
      </c>
      <c r="B474" s="190" t="s">
        <v>309</v>
      </c>
      <c r="C474" s="191">
        <v>9</v>
      </c>
      <c r="D474" s="191">
        <v>0</v>
      </c>
      <c r="E474" s="191">
        <v>0</v>
      </c>
      <c r="F474" s="191">
        <v>0</v>
      </c>
    </row>
    <row r="475" ht="15.75" spans="1:11">
      <c r="A475" s="190">
        <v>2</v>
      </c>
      <c r="B475" s="190" t="s">
        <v>310</v>
      </c>
      <c r="C475" s="191">
        <v>161</v>
      </c>
      <c r="D475" s="191">
        <v>10</v>
      </c>
      <c r="E475" s="191">
        <v>1</v>
      </c>
      <c r="F475" s="191">
        <v>0</v>
      </c>
      <c r="H475" s="192">
        <f t="shared" ref="H475:H491" si="9">K475-SUM(C475:E475)</f>
        <v>0</v>
      </c>
      <c r="I475" s="192"/>
      <c r="J475" s="192"/>
      <c r="K475" s="207">
        <f>'RK 4'!AP364</f>
        <v>172</v>
      </c>
    </row>
    <row r="476" ht="15.75" spans="1:11">
      <c r="A476" s="190">
        <v>3</v>
      </c>
      <c r="B476" s="190" t="s">
        <v>311</v>
      </c>
      <c r="C476" s="191">
        <v>115</v>
      </c>
      <c r="D476" s="191">
        <v>20</v>
      </c>
      <c r="E476" s="191">
        <v>0</v>
      </c>
      <c r="F476" s="191">
        <v>0</v>
      </c>
      <c r="H476" s="192">
        <f t="shared" si="9"/>
        <v>0</v>
      </c>
      <c r="I476" s="192"/>
      <c r="J476" s="192"/>
      <c r="K476" s="207">
        <f>'RK 4'!AP365</f>
        <v>135</v>
      </c>
    </row>
    <row r="477" ht="15.75" spans="1:11">
      <c r="A477" s="190">
        <v>4</v>
      </c>
      <c r="B477" s="190" t="s">
        <v>312</v>
      </c>
      <c r="C477" s="191">
        <v>30</v>
      </c>
      <c r="D477" s="191">
        <v>30</v>
      </c>
      <c r="E477" s="191">
        <v>0</v>
      </c>
      <c r="F477" s="191">
        <v>1</v>
      </c>
      <c r="H477" s="192">
        <f t="shared" si="9"/>
        <v>2</v>
      </c>
      <c r="I477" s="192"/>
      <c r="J477" s="192"/>
      <c r="K477" s="207">
        <f>'RK 4'!AP366</f>
        <v>62</v>
      </c>
    </row>
    <row r="478" ht="15.75" spans="1:11">
      <c r="A478" s="190">
        <v>5</v>
      </c>
      <c r="B478" s="190" t="s">
        <v>313</v>
      </c>
      <c r="C478" s="191">
        <v>56</v>
      </c>
      <c r="D478" s="191">
        <v>6</v>
      </c>
      <c r="E478" s="191">
        <v>0</v>
      </c>
      <c r="F478" s="191">
        <v>0</v>
      </c>
      <c r="H478" s="192">
        <f t="shared" si="9"/>
        <v>18</v>
      </c>
      <c r="I478" s="192"/>
      <c r="J478" s="192"/>
      <c r="K478" s="207">
        <f>'RK 4'!AP367</f>
        <v>80</v>
      </c>
    </row>
    <row r="479" ht="15.75" spans="1:11">
      <c r="A479" s="190">
        <v>6</v>
      </c>
      <c r="B479" s="190" t="s">
        <v>314</v>
      </c>
      <c r="C479" s="191">
        <v>25</v>
      </c>
      <c r="D479" s="191">
        <v>4</v>
      </c>
      <c r="E479" s="191">
        <v>0</v>
      </c>
      <c r="F479" s="191">
        <v>0</v>
      </c>
      <c r="H479" s="192">
        <f t="shared" si="9"/>
        <v>25</v>
      </c>
      <c r="I479" s="192"/>
      <c r="J479" s="192"/>
      <c r="K479" s="207">
        <f>'RK 4'!AP368</f>
        <v>54</v>
      </c>
    </row>
    <row r="480" ht="15.75" spans="1:11">
      <c r="A480" s="190">
        <v>7</v>
      </c>
      <c r="B480" s="190" t="s">
        <v>315</v>
      </c>
      <c r="C480" s="191">
        <v>34</v>
      </c>
      <c r="D480" s="191">
        <v>0</v>
      </c>
      <c r="E480" s="191">
        <v>0</v>
      </c>
      <c r="F480" s="191">
        <v>0</v>
      </c>
      <c r="H480" s="192">
        <f t="shared" si="9"/>
        <v>-9</v>
      </c>
      <c r="I480" s="192"/>
      <c r="J480" s="192"/>
      <c r="K480" s="207">
        <f>'RK 4'!AP369</f>
        <v>25</v>
      </c>
    </row>
    <row r="481" ht="15.75" spans="1:11">
      <c r="A481" s="190">
        <v>8</v>
      </c>
      <c r="B481" s="190" t="s">
        <v>316</v>
      </c>
      <c r="C481" s="191">
        <v>41</v>
      </c>
      <c r="D481" s="191">
        <v>1</v>
      </c>
      <c r="E481" s="191">
        <v>1</v>
      </c>
      <c r="F481" s="191">
        <v>0</v>
      </c>
      <c r="H481" s="192">
        <f t="shared" si="9"/>
        <v>-13</v>
      </c>
      <c r="I481" s="192"/>
      <c r="J481" s="192"/>
      <c r="K481" s="207">
        <f>'RK 4'!AP370</f>
        <v>30</v>
      </c>
    </row>
    <row r="482" ht="15.75" spans="1:11">
      <c r="A482" s="190">
        <v>9</v>
      </c>
      <c r="B482" s="190" t="s">
        <v>317</v>
      </c>
      <c r="C482" s="191">
        <v>110</v>
      </c>
      <c r="D482" s="191">
        <v>0</v>
      </c>
      <c r="E482" s="191">
        <v>0</v>
      </c>
      <c r="F482" s="191">
        <v>0</v>
      </c>
      <c r="H482" s="192">
        <f t="shared" si="9"/>
        <v>-81</v>
      </c>
      <c r="I482" s="192"/>
      <c r="J482" s="192"/>
      <c r="K482" s="207">
        <f>'RK 4'!AP371</f>
        <v>29</v>
      </c>
    </row>
    <row r="483" ht="15.75" spans="1:11">
      <c r="A483" s="190">
        <v>10</v>
      </c>
      <c r="B483" s="190" t="s">
        <v>318</v>
      </c>
      <c r="C483" s="191">
        <v>44</v>
      </c>
      <c r="D483" s="191">
        <v>1</v>
      </c>
      <c r="E483" s="191">
        <v>0</v>
      </c>
      <c r="F483" s="191">
        <v>0</v>
      </c>
      <c r="H483" s="192">
        <f t="shared" si="9"/>
        <v>-11</v>
      </c>
      <c r="I483" s="192"/>
      <c r="J483" s="192"/>
      <c r="K483" s="207">
        <f>'RK 4'!AP372</f>
        <v>34</v>
      </c>
    </row>
    <row r="484" ht="15.75" spans="1:11">
      <c r="A484" s="190">
        <v>11</v>
      </c>
      <c r="B484" s="190" t="s">
        <v>319</v>
      </c>
      <c r="C484" s="191">
        <v>64</v>
      </c>
      <c r="D484" s="191">
        <v>0</v>
      </c>
      <c r="E484" s="191">
        <v>0</v>
      </c>
      <c r="F484" s="191">
        <v>0</v>
      </c>
      <c r="H484" s="192">
        <f t="shared" si="9"/>
        <v>-21</v>
      </c>
      <c r="I484" s="192"/>
      <c r="J484" s="192"/>
      <c r="K484" s="207">
        <f>'RK 4'!AP373</f>
        <v>43</v>
      </c>
    </row>
    <row r="485" ht="15.75" spans="1:11">
      <c r="A485" s="190">
        <v>12</v>
      </c>
      <c r="B485" s="190" t="s">
        <v>320</v>
      </c>
      <c r="C485" s="191">
        <v>80</v>
      </c>
      <c r="D485" s="191">
        <v>11</v>
      </c>
      <c r="E485" s="191">
        <v>0</v>
      </c>
      <c r="F485" s="191">
        <v>0</v>
      </c>
      <c r="H485" s="192">
        <f t="shared" si="9"/>
        <v>19</v>
      </c>
      <c r="I485" s="192"/>
      <c r="J485" s="192"/>
      <c r="K485" s="207">
        <f>'RK 4'!AP374</f>
        <v>110</v>
      </c>
    </row>
    <row r="486" ht="15.75" spans="1:11">
      <c r="A486" s="190">
        <v>13</v>
      </c>
      <c r="B486" s="190" t="s">
        <v>321</v>
      </c>
      <c r="C486" s="191">
        <v>10</v>
      </c>
      <c r="D486" s="191">
        <v>2</v>
      </c>
      <c r="E486" s="191">
        <v>0</v>
      </c>
      <c r="F486" s="191">
        <v>0</v>
      </c>
      <c r="H486" s="192">
        <f t="shared" si="9"/>
        <v>33</v>
      </c>
      <c r="I486" s="192"/>
      <c r="J486" s="192"/>
      <c r="K486" s="207">
        <f>'RK 4'!AP375</f>
        <v>45</v>
      </c>
    </row>
    <row r="487" ht="15.75" spans="1:11">
      <c r="A487" s="190">
        <v>14</v>
      </c>
      <c r="B487" s="190" t="s">
        <v>322</v>
      </c>
      <c r="C487" s="191">
        <v>52</v>
      </c>
      <c r="D487" s="191">
        <v>2</v>
      </c>
      <c r="E487" s="191">
        <v>0</v>
      </c>
      <c r="F487" s="191">
        <v>0</v>
      </c>
      <c r="H487" s="192">
        <f t="shared" si="9"/>
        <v>10</v>
      </c>
      <c r="I487" s="192"/>
      <c r="J487" s="192"/>
      <c r="K487" s="207">
        <f>'RK 4'!AP376</f>
        <v>64</v>
      </c>
    </row>
    <row r="488" ht="15.75" spans="1:11">
      <c r="A488" s="190">
        <v>15</v>
      </c>
      <c r="B488" s="193" t="s">
        <v>387</v>
      </c>
      <c r="C488" s="191">
        <v>48</v>
      </c>
      <c r="D488" s="191">
        <v>5</v>
      </c>
      <c r="E488" s="191">
        <v>0</v>
      </c>
      <c r="F488" s="191">
        <v>0</v>
      </c>
      <c r="G488" s="171"/>
      <c r="H488" s="192">
        <f t="shared" si="9"/>
        <v>38</v>
      </c>
      <c r="I488" s="192"/>
      <c r="J488" s="192"/>
      <c r="K488" s="207">
        <f>'RK 4'!AP377</f>
        <v>91</v>
      </c>
    </row>
    <row r="489" ht="15.75" spans="1:11">
      <c r="A489" s="190">
        <v>16</v>
      </c>
      <c r="B489" s="190" t="s">
        <v>324</v>
      </c>
      <c r="C489" s="191">
        <v>37</v>
      </c>
      <c r="D489" s="191">
        <v>0</v>
      </c>
      <c r="E489" s="191">
        <v>0</v>
      </c>
      <c r="F489" s="191">
        <v>0</v>
      </c>
      <c r="H489" s="192">
        <f t="shared" si="9"/>
        <v>-25</v>
      </c>
      <c r="I489" s="192"/>
      <c r="J489" s="192"/>
      <c r="K489" s="207">
        <f>'RK 4'!AP378</f>
        <v>12</v>
      </c>
    </row>
    <row r="490" ht="15.75" spans="1:11">
      <c r="A490" s="190">
        <v>17</v>
      </c>
      <c r="B490" s="190" t="s">
        <v>325</v>
      </c>
      <c r="C490" s="191">
        <v>25</v>
      </c>
      <c r="D490" s="191">
        <v>0</v>
      </c>
      <c r="E490" s="191">
        <v>0</v>
      </c>
      <c r="F490" s="191">
        <v>0</v>
      </c>
      <c r="H490" s="192">
        <f t="shared" si="9"/>
        <v>28</v>
      </c>
      <c r="I490" s="192"/>
      <c r="J490" s="192"/>
      <c r="K490" s="207">
        <f>'RK 4'!AP379</f>
        <v>53</v>
      </c>
    </row>
    <row r="491" ht="15.75" spans="1:11">
      <c r="A491" s="195">
        <v>18</v>
      </c>
      <c r="B491" s="195" t="s">
        <v>326</v>
      </c>
      <c r="C491" s="191">
        <v>74</v>
      </c>
      <c r="D491" s="191">
        <v>6</v>
      </c>
      <c r="E491" s="191">
        <v>0</v>
      </c>
      <c r="F491" s="191">
        <v>0</v>
      </c>
      <c r="H491" s="192">
        <f t="shared" si="9"/>
        <v>-43</v>
      </c>
      <c r="I491" s="192"/>
      <c r="J491" s="192"/>
      <c r="K491" s="207">
        <f>'RK 4'!AP380</f>
        <v>37</v>
      </c>
    </row>
    <row r="492" ht="16.5" spans="1:11">
      <c r="A492" s="197">
        <v>19</v>
      </c>
      <c r="B492" s="197" t="s">
        <v>327</v>
      </c>
      <c r="C492" s="191">
        <v>31</v>
      </c>
      <c r="D492" s="191">
        <v>1</v>
      </c>
      <c r="E492" s="191">
        <v>0</v>
      </c>
      <c r="F492" s="191">
        <v>0</v>
      </c>
      <c r="H492" s="192"/>
      <c r="I492" s="192"/>
      <c r="J492" s="192"/>
      <c r="K492" s="207"/>
    </row>
    <row r="493" ht="16.5" spans="1:6">
      <c r="A493" s="229"/>
      <c r="B493" s="229" t="s">
        <v>57</v>
      </c>
      <c r="C493" s="230">
        <f>SUM(C474:C492)</f>
        <v>1046</v>
      </c>
      <c r="D493" s="230">
        <f>SUM(D474:D492)</f>
        <v>99</v>
      </c>
      <c r="E493" s="230">
        <f>SUM(E474:E492)</f>
        <v>2</v>
      </c>
      <c r="F493" s="230">
        <f>SUM(F474:F492)</f>
        <v>1</v>
      </c>
    </row>
    <row r="494" spans="1:6">
      <c r="A494" s="201"/>
      <c r="B494" s="201"/>
      <c r="C494" s="201"/>
      <c r="D494" s="201"/>
      <c r="E494" s="201"/>
      <c r="F494" s="201"/>
    </row>
    <row r="495" spans="1:5">
      <c r="A495" s="172" t="s">
        <v>334</v>
      </c>
      <c r="B495" s="202"/>
      <c r="D495" s="203"/>
      <c r="E495" s="224" t="s">
        <v>95</v>
      </c>
    </row>
    <row r="496" spans="1:5">
      <c r="A496" s="204" t="s">
        <v>96</v>
      </c>
      <c r="B496" s="205"/>
      <c r="C496" s="204"/>
      <c r="D496" s="206"/>
      <c r="E496" s="206" t="s">
        <v>137</v>
      </c>
    </row>
    <row r="497" spans="1:5">
      <c r="A497" s="204"/>
      <c r="B497" s="205"/>
      <c r="C497" s="204"/>
      <c r="D497" s="206"/>
      <c r="E497" s="206"/>
    </row>
    <row r="498" spans="1:5">
      <c r="A498" s="204"/>
      <c r="B498" s="205"/>
      <c r="C498" s="204"/>
      <c r="D498" s="206"/>
      <c r="E498" s="206"/>
    </row>
    <row r="499" spans="1:5">
      <c r="A499" s="204"/>
      <c r="B499" s="205"/>
      <c r="C499" s="204"/>
      <c r="D499" s="206"/>
      <c r="E499" s="206"/>
    </row>
    <row r="500" spans="1:5">
      <c r="A500" s="204" t="s">
        <v>226</v>
      </c>
      <c r="B500" s="205"/>
      <c r="C500" s="204"/>
      <c r="D500" s="206"/>
      <c r="E500" s="206" t="s">
        <v>98</v>
      </c>
    </row>
    <row r="501" spans="1:5">
      <c r="A501" s="204" t="s">
        <v>207</v>
      </c>
      <c r="B501" s="205"/>
      <c r="C501" s="204"/>
      <c r="D501" s="206"/>
      <c r="E501" s="206" t="s">
        <v>99</v>
      </c>
    </row>
    <row r="502" ht="15.75" spans="1:6">
      <c r="A502" s="173" t="s">
        <v>475</v>
      </c>
      <c r="B502" s="173"/>
      <c r="C502" s="173"/>
      <c r="D502" s="173"/>
      <c r="E502" s="173"/>
      <c r="F502" s="173"/>
    </row>
    <row r="503" ht="15.75" spans="1:6">
      <c r="A503" s="173" t="s">
        <v>476</v>
      </c>
      <c r="B503" s="173"/>
      <c r="C503" s="173"/>
      <c r="D503" s="173"/>
      <c r="E503" s="173"/>
      <c r="F503" s="173"/>
    </row>
    <row r="504" ht="15.75" spans="1:6">
      <c r="A504" s="173" t="s">
        <v>100</v>
      </c>
      <c r="B504" s="173"/>
      <c r="C504" s="173"/>
      <c r="D504" s="173"/>
      <c r="E504" s="173"/>
      <c r="F504" s="173"/>
    </row>
    <row r="505" spans="1:6">
      <c r="A505" s="174"/>
      <c r="B505" s="174"/>
      <c r="C505" s="174"/>
      <c r="D505" s="174"/>
      <c r="E505" s="174"/>
      <c r="F505" s="175" t="s">
        <v>477</v>
      </c>
    </row>
    <row r="506" spans="1:6">
      <c r="A506" s="225" t="s">
        <v>181</v>
      </c>
      <c r="B506" s="225" t="s">
        <v>379</v>
      </c>
      <c r="C506" s="226" t="s">
        <v>478</v>
      </c>
      <c r="D506" s="227"/>
      <c r="E506" s="227"/>
      <c r="F506" s="228"/>
    </row>
    <row r="507" ht="42.75" customHeight="1" spans="1:6">
      <c r="A507" s="182"/>
      <c r="B507" s="182"/>
      <c r="C507" s="183" t="s">
        <v>479</v>
      </c>
      <c r="D507" s="183" t="s">
        <v>480</v>
      </c>
      <c r="E507" s="183" t="s">
        <v>481</v>
      </c>
      <c r="F507" s="183" t="s">
        <v>482</v>
      </c>
    </row>
    <row r="508" spans="1:6">
      <c r="A508" s="186">
        <v>1</v>
      </c>
      <c r="B508" s="186">
        <v>2</v>
      </c>
      <c r="C508" s="187">
        <v>3</v>
      </c>
      <c r="D508" s="187">
        <v>4</v>
      </c>
      <c r="E508" s="187">
        <v>5</v>
      </c>
      <c r="F508" s="187">
        <v>6</v>
      </c>
    </row>
    <row r="509" ht="21" customHeight="1" spans="1:6">
      <c r="A509" s="190">
        <v>1</v>
      </c>
      <c r="B509" s="190" t="s">
        <v>309</v>
      </c>
      <c r="C509" s="208">
        <v>7</v>
      </c>
      <c r="D509" s="208">
        <v>0</v>
      </c>
      <c r="E509" s="208">
        <v>0</v>
      </c>
      <c r="F509" s="208">
        <v>0</v>
      </c>
    </row>
    <row r="510" ht="21" customHeight="1" spans="1:6">
      <c r="A510" s="190">
        <v>2</v>
      </c>
      <c r="B510" s="190" t="s">
        <v>310</v>
      </c>
      <c r="C510" s="208">
        <v>188</v>
      </c>
      <c r="D510" s="208">
        <v>7</v>
      </c>
      <c r="E510" s="208">
        <v>0</v>
      </c>
      <c r="F510" s="208">
        <v>0</v>
      </c>
    </row>
    <row r="511" ht="21" customHeight="1" spans="1:6">
      <c r="A511" s="190">
        <v>3</v>
      </c>
      <c r="B511" s="190" t="s">
        <v>311</v>
      </c>
      <c r="C511" s="208">
        <v>118</v>
      </c>
      <c r="D511" s="208">
        <v>15</v>
      </c>
      <c r="E511" s="208">
        <v>0</v>
      </c>
      <c r="F511" s="208">
        <v>0</v>
      </c>
    </row>
    <row r="512" ht="21" customHeight="1" spans="1:6">
      <c r="A512" s="190">
        <v>4</v>
      </c>
      <c r="B512" s="190" t="s">
        <v>312</v>
      </c>
      <c r="C512" s="208">
        <v>30</v>
      </c>
      <c r="D512" s="208">
        <v>30</v>
      </c>
      <c r="E512" s="208">
        <v>0</v>
      </c>
      <c r="F512" s="208">
        <v>1</v>
      </c>
    </row>
    <row r="513" ht="21" customHeight="1" spans="1:6">
      <c r="A513" s="190">
        <v>5</v>
      </c>
      <c r="B513" s="190" t="s">
        <v>313</v>
      </c>
      <c r="C513" s="208">
        <v>53</v>
      </c>
      <c r="D513" s="208">
        <v>5</v>
      </c>
      <c r="E513" s="208">
        <v>0</v>
      </c>
      <c r="F513" s="208">
        <v>0</v>
      </c>
    </row>
    <row r="514" ht="21" customHeight="1" spans="1:6">
      <c r="A514" s="190">
        <v>6</v>
      </c>
      <c r="B514" s="190" t="s">
        <v>314</v>
      </c>
      <c r="C514" s="208">
        <v>30</v>
      </c>
      <c r="D514" s="208">
        <v>4</v>
      </c>
      <c r="E514" s="208">
        <v>0</v>
      </c>
      <c r="F514" s="208">
        <v>0</v>
      </c>
    </row>
    <row r="515" ht="21" customHeight="1" spans="1:6">
      <c r="A515" s="190">
        <v>7</v>
      </c>
      <c r="B515" s="190" t="s">
        <v>315</v>
      </c>
      <c r="C515" s="208">
        <v>39</v>
      </c>
      <c r="D515" s="208">
        <v>2</v>
      </c>
      <c r="E515" s="208">
        <v>0</v>
      </c>
      <c r="F515" s="208">
        <v>0</v>
      </c>
    </row>
    <row r="516" ht="21" customHeight="1" spans="1:6">
      <c r="A516" s="190">
        <v>8</v>
      </c>
      <c r="B516" s="190" t="s">
        <v>316</v>
      </c>
      <c r="C516" s="208">
        <v>39</v>
      </c>
      <c r="D516" s="208">
        <v>39</v>
      </c>
      <c r="E516" s="208">
        <v>0</v>
      </c>
      <c r="F516" s="208">
        <v>0</v>
      </c>
    </row>
    <row r="517" ht="21" customHeight="1" spans="1:6">
      <c r="A517" s="190">
        <v>9</v>
      </c>
      <c r="B517" s="190" t="s">
        <v>317</v>
      </c>
      <c r="C517" s="208">
        <v>74</v>
      </c>
      <c r="D517" s="208">
        <v>2</v>
      </c>
      <c r="E517" s="208">
        <v>0</v>
      </c>
      <c r="F517" s="208">
        <v>0</v>
      </c>
    </row>
    <row r="518" ht="21" customHeight="1" spans="1:6">
      <c r="A518" s="190">
        <v>10</v>
      </c>
      <c r="B518" s="190" t="s">
        <v>318</v>
      </c>
      <c r="C518" s="208">
        <v>60</v>
      </c>
      <c r="D518" s="208">
        <v>6</v>
      </c>
      <c r="E518" s="208">
        <v>0</v>
      </c>
      <c r="F518" s="208">
        <v>0</v>
      </c>
    </row>
    <row r="519" ht="21" customHeight="1" spans="1:6">
      <c r="A519" s="190">
        <v>11</v>
      </c>
      <c r="B519" s="190" t="s">
        <v>319</v>
      </c>
      <c r="C519" s="208">
        <v>76</v>
      </c>
      <c r="D519" s="208">
        <v>0</v>
      </c>
      <c r="E519" s="208">
        <v>0</v>
      </c>
      <c r="F519" s="208">
        <v>0</v>
      </c>
    </row>
    <row r="520" ht="21" customHeight="1" spans="1:6">
      <c r="A520" s="190">
        <v>12</v>
      </c>
      <c r="B520" s="190" t="s">
        <v>320</v>
      </c>
      <c r="C520" s="208">
        <v>63</v>
      </c>
      <c r="D520" s="208">
        <v>11</v>
      </c>
      <c r="E520" s="208">
        <v>0</v>
      </c>
      <c r="F520" s="208">
        <v>0</v>
      </c>
    </row>
    <row r="521" ht="21" customHeight="1" spans="1:6">
      <c r="A521" s="190">
        <v>13</v>
      </c>
      <c r="B521" s="190" t="s">
        <v>321</v>
      </c>
      <c r="C521" s="208">
        <v>14</v>
      </c>
      <c r="D521" s="208">
        <v>5</v>
      </c>
      <c r="E521" s="208">
        <v>0</v>
      </c>
      <c r="F521" s="208">
        <v>0</v>
      </c>
    </row>
    <row r="522" ht="21" customHeight="1" spans="1:6">
      <c r="A522" s="190">
        <v>14</v>
      </c>
      <c r="B522" s="190" t="s">
        <v>322</v>
      </c>
      <c r="C522" s="208">
        <v>76</v>
      </c>
      <c r="D522" s="208">
        <v>0</v>
      </c>
      <c r="E522" s="208">
        <v>0</v>
      </c>
      <c r="F522" s="208">
        <v>0</v>
      </c>
    </row>
    <row r="523" ht="21" customHeight="1" spans="1:6">
      <c r="A523" s="190">
        <v>15</v>
      </c>
      <c r="B523" s="193" t="s">
        <v>387</v>
      </c>
      <c r="C523" s="208">
        <v>47</v>
      </c>
      <c r="D523" s="208">
        <v>5</v>
      </c>
      <c r="E523" s="208">
        <v>0</v>
      </c>
      <c r="F523" s="208">
        <v>0</v>
      </c>
    </row>
    <row r="524" ht="21" customHeight="1" spans="1:6">
      <c r="A524" s="190">
        <v>16</v>
      </c>
      <c r="B524" s="190" t="s">
        <v>324</v>
      </c>
      <c r="C524" s="208">
        <v>31</v>
      </c>
      <c r="D524" s="208">
        <v>0</v>
      </c>
      <c r="E524" s="208">
        <v>0</v>
      </c>
      <c r="F524" s="208">
        <v>0</v>
      </c>
    </row>
    <row r="525" ht="21" customHeight="1" spans="1:6">
      <c r="A525" s="190">
        <v>17</v>
      </c>
      <c r="B525" s="190" t="s">
        <v>325</v>
      </c>
      <c r="C525" s="208">
        <v>20</v>
      </c>
      <c r="D525" s="208">
        <v>0</v>
      </c>
      <c r="E525" s="208">
        <v>0</v>
      </c>
      <c r="F525" s="208">
        <v>0</v>
      </c>
    </row>
    <row r="526" ht="21" customHeight="1" spans="1:6">
      <c r="A526" s="195">
        <v>18</v>
      </c>
      <c r="B526" s="195" t="s">
        <v>326</v>
      </c>
      <c r="C526" s="208">
        <v>50</v>
      </c>
      <c r="D526" s="208">
        <v>6</v>
      </c>
      <c r="E526" s="208">
        <v>0</v>
      </c>
      <c r="F526" s="208">
        <v>0</v>
      </c>
    </row>
    <row r="527" ht="21" customHeight="1" spans="1:6">
      <c r="A527" s="190">
        <v>19</v>
      </c>
      <c r="B527" s="197" t="s">
        <v>327</v>
      </c>
      <c r="C527" s="208">
        <v>32</v>
      </c>
      <c r="D527" s="208">
        <v>1</v>
      </c>
      <c r="E527" s="208">
        <v>0</v>
      </c>
      <c r="F527" s="208">
        <v>0</v>
      </c>
    </row>
    <row r="528" ht="16.5" spans="1:6">
      <c r="A528" s="214"/>
      <c r="B528" s="229" t="s">
        <v>57</v>
      </c>
      <c r="C528" s="230">
        <f>SUM(C509:C527)</f>
        <v>1047</v>
      </c>
      <c r="D528" s="230">
        <f>SUM(D509:D527)</f>
        <v>138</v>
      </c>
      <c r="E528" s="230">
        <f>SUM(E509:E527)</f>
        <v>0</v>
      </c>
      <c r="F528" s="230">
        <f>SUM(F509:F527)</f>
        <v>1</v>
      </c>
    </row>
    <row r="529" spans="1:6">
      <c r="A529" s="201"/>
      <c r="B529" s="201"/>
      <c r="C529" s="201"/>
      <c r="D529" s="201"/>
      <c r="E529" s="201"/>
      <c r="F529" s="201"/>
    </row>
    <row r="530" spans="1:5">
      <c r="A530" s="172" t="s">
        <v>58</v>
      </c>
      <c r="B530" s="202"/>
      <c r="D530" s="203"/>
      <c r="E530" s="224" t="s">
        <v>101</v>
      </c>
    </row>
    <row r="531" spans="1:5">
      <c r="A531" s="204" t="s">
        <v>60</v>
      </c>
      <c r="B531" s="205"/>
      <c r="C531" s="204"/>
      <c r="D531" s="206"/>
      <c r="E531" s="206" t="s">
        <v>102</v>
      </c>
    </row>
    <row r="532" spans="1:5">
      <c r="A532" s="204"/>
      <c r="B532" s="205"/>
      <c r="C532" s="204"/>
      <c r="D532" s="206"/>
      <c r="E532" s="206"/>
    </row>
    <row r="533" spans="1:5">
      <c r="A533" s="204"/>
      <c r="B533" s="205"/>
      <c r="C533" s="204"/>
      <c r="D533" s="206"/>
      <c r="E533" s="206"/>
    </row>
    <row r="534" spans="1:5">
      <c r="A534" s="204"/>
      <c r="B534" s="205"/>
      <c r="C534" s="204"/>
      <c r="D534" s="206"/>
      <c r="E534" s="206"/>
    </row>
    <row r="535" spans="1:5">
      <c r="A535" s="204" t="s">
        <v>62</v>
      </c>
      <c r="B535" s="205"/>
      <c r="C535" s="204"/>
      <c r="D535" s="206"/>
      <c r="E535" s="206" t="s">
        <v>71</v>
      </c>
    </row>
    <row r="536" spans="1:5">
      <c r="A536" s="204" t="s">
        <v>64</v>
      </c>
      <c r="B536" s="205"/>
      <c r="C536" s="204"/>
      <c r="D536" s="206"/>
      <c r="E536" s="206" t="s">
        <v>73</v>
      </c>
    </row>
    <row r="537" ht="15.75" spans="1:6">
      <c r="A537" s="173" t="s">
        <v>475</v>
      </c>
      <c r="B537" s="173"/>
      <c r="C537" s="173"/>
      <c r="D537" s="173"/>
      <c r="E537" s="173"/>
      <c r="F537" s="173"/>
    </row>
    <row r="538" ht="15.75" spans="1:6">
      <c r="A538" s="173" t="s">
        <v>476</v>
      </c>
      <c r="B538" s="173"/>
      <c r="C538" s="173"/>
      <c r="D538" s="173"/>
      <c r="E538" s="173"/>
      <c r="F538" s="173"/>
    </row>
    <row r="539" ht="15.75" spans="1:6">
      <c r="A539" s="173" t="s">
        <v>103</v>
      </c>
      <c r="B539" s="173"/>
      <c r="C539" s="173"/>
      <c r="D539" s="173"/>
      <c r="E539" s="173"/>
      <c r="F539" s="173"/>
    </row>
    <row r="540" spans="1:6">
      <c r="A540" s="174"/>
      <c r="B540" s="174"/>
      <c r="C540" s="174"/>
      <c r="D540" s="174"/>
      <c r="E540" s="174"/>
      <c r="F540" s="175" t="s">
        <v>477</v>
      </c>
    </row>
    <row r="541" spans="1:6">
      <c r="A541" s="225" t="s">
        <v>181</v>
      </c>
      <c r="B541" s="225" t="s">
        <v>379</v>
      </c>
      <c r="C541" s="226" t="s">
        <v>478</v>
      </c>
      <c r="D541" s="227"/>
      <c r="E541" s="227"/>
      <c r="F541" s="228"/>
    </row>
    <row r="542" ht="30" spans="1:6">
      <c r="A542" s="182"/>
      <c r="B542" s="182"/>
      <c r="C542" s="183" t="s">
        <v>479</v>
      </c>
      <c r="D542" s="183" t="s">
        <v>480</v>
      </c>
      <c r="E542" s="183" t="s">
        <v>481</v>
      </c>
      <c r="F542" s="183" t="s">
        <v>482</v>
      </c>
    </row>
    <row r="543" spans="1:6">
      <c r="A543" s="186">
        <v>1</v>
      </c>
      <c r="B543" s="186">
        <v>2</v>
      </c>
      <c r="C543" s="187">
        <v>3</v>
      </c>
      <c r="D543" s="187">
        <v>4</v>
      </c>
      <c r="E543" s="187">
        <v>5</v>
      </c>
      <c r="F543" s="187">
        <v>6</v>
      </c>
    </row>
    <row r="544" ht="15.75" spans="1:6">
      <c r="A544" s="190">
        <v>1</v>
      </c>
      <c r="B544" s="190" t="s">
        <v>309</v>
      </c>
      <c r="C544" s="208">
        <v>9</v>
      </c>
      <c r="D544" s="208">
        <v>0</v>
      </c>
      <c r="E544" s="208">
        <v>0</v>
      </c>
      <c r="F544" s="208">
        <v>0</v>
      </c>
    </row>
    <row r="545" ht="15.75" spans="1:6">
      <c r="A545" s="190">
        <v>2</v>
      </c>
      <c r="B545" s="190" t="s">
        <v>310</v>
      </c>
      <c r="C545" s="208">
        <v>181</v>
      </c>
      <c r="D545" s="208">
        <v>9</v>
      </c>
      <c r="E545" s="208">
        <v>0</v>
      </c>
      <c r="F545" s="208">
        <v>0</v>
      </c>
    </row>
    <row r="546" ht="15.75" spans="1:6">
      <c r="A546" s="190">
        <v>3</v>
      </c>
      <c r="B546" s="190" t="s">
        <v>311</v>
      </c>
      <c r="C546" s="208">
        <v>80</v>
      </c>
      <c r="D546" s="208">
        <v>7</v>
      </c>
      <c r="E546" s="208">
        <v>0</v>
      </c>
      <c r="F546" s="208">
        <v>0</v>
      </c>
    </row>
    <row r="547" ht="15.75" spans="1:6">
      <c r="A547" s="190">
        <v>4</v>
      </c>
      <c r="B547" s="190" t="s">
        <v>312</v>
      </c>
      <c r="C547" s="208">
        <v>43</v>
      </c>
      <c r="D547" s="208">
        <v>4</v>
      </c>
      <c r="E547" s="208">
        <v>1</v>
      </c>
      <c r="F547" s="208">
        <v>0</v>
      </c>
    </row>
    <row r="548" ht="15.75" spans="1:6">
      <c r="A548" s="190">
        <v>5</v>
      </c>
      <c r="B548" s="190" t="s">
        <v>313</v>
      </c>
      <c r="C548" s="208">
        <v>33</v>
      </c>
      <c r="D548" s="208">
        <v>5</v>
      </c>
      <c r="E548" s="208">
        <v>0</v>
      </c>
      <c r="F548" s="208">
        <v>0</v>
      </c>
    </row>
    <row r="549" ht="15.75" spans="1:6">
      <c r="A549" s="190">
        <v>6</v>
      </c>
      <c r="B549" s="190" t="s">
        <v>314</v>
      </c>
      <c r="C549" s="208">
        <v>22</v>
      </c>
      <c r="D549" s="208">
        <v>2</v>
      </c>
      <c r="E549" s="208">
        <v>0</v>
      </c>
      <c r="F549" s="208">
        <v>0</v>
      </c>
    </row>
    <row r="550" ht="15.75" spans="1:6">
      <c r="A550" s="190">
        <v>7</v>
      </c>
      <c r="B550" s="190" t="s">
        <v>315</v>
      </c>
      <c r="C550" s="208">
        <v>50</v>
      </c>
      <c r="D550" s="208">
        <v>0</v>
      </c>
      <c r="E550" s="208">
        <v>0</v>
      </c>
      <c r="F550" s="208">
        <v>0</v>
      </c>
    </row>
    <row r="551" ht="15.75" spans="1:6">
      <c r="A551" s="190">
        <v>8</v>
      </c>
      <c r="B551" s="190" t="s">
        <v>316</v>
      </c>
      <c r="C551" s="208">
        <v>36</v>
      </c>
      <c r="D551" s="208">
        <v>0</v>
      </c>
      <c r="E551" s="208">
        <v>0</v>
      </c>
      <c r="F551" s="208">
        <v>0</v>
      </c>
    </row>
    <row r="552" ht="15.75" spans="1:6">
      <c r="A552" s="190">
        <v>9</v>
      </c>
      <c r="B552" s="190" t="s">
        <v>317</v>
      </c>
      <c r="C552" s="208">
        <v>60</v>
      </c>
      <c r="D552" s="208">
        <v>0</v>
      </c>
      <c r="E552" s="208">
        <v>0</v>
      </c>
      <c r="F552" s="208">
        <v>0</v>
      </c>
    </row>
    <row r="553" ht="15.75" spans="1:6">
      <c r="A553" s="190">
        <v>10</v>
      </c>
      <c r="B553" s="190" t="s">
        <v>318</v>
      </c>
      <c r="C553" s="208">
        <v>66</v>
      </c>
      <c r="D553" s="208">
        <v>6</v>
      </c>
      <c r="E553" s="208">
        <v>0</v>
      </c>
      <c r="F553" s="208">
        <v>1</v>
      </c>
    </row>
    <row r="554" ht="15.75" spans="1:6">
      <c r="A554" s="190">
        <v>11</v>
      </c>
      <c r="B554" s="190" t="s">
        <v>319</v>
      </c>
      <c r="C554" s="208">
        <v>54</v>
      </c>
      <c r="D554" s="208">
        <v>4</v>
      </c>
      <c r="E554" s="208">
        <v>0</v>
      </c>
      <c r="F554" s="208">
        <v>0</v>
      </c>
    </row>
    <row r="555" ht="15.75" spans="1:6">
      <c r="A555" s="190">
        <v>12</v>
      </c>
      <c r="B555" s="190" t="s">
        <v>320</v>
      </c>
      <c r="C555" s="208">
        <v>69</v>
      </c>
      <c r="D555" s="208">
        <v>4</v>
      </c>
      <c r="E555" s="208">
        <v>0</v>
      </c>
      <c r="F555" s="208">
        <v>0</v>
      </c>
    </row>
    <row r="556" ht="15.75" spans="1:6">
      <c r="A556" s="190">
        <v>13</v>
      </c>
      <c r="B556" s="190" t="s">
        <v>321</v>
      </c>
      <c r="C556" s="208">
        <v>10</v>
      </c>
      <c r="D556" s="208">
        <v>3</v>
      </c>
      <c r="E556" s="208">
        <v>0</v>
      </c>
      <c r="F556" s="208">
        <v>0</v>
      </c>
    </row>
    <row r="557" ht="15.75" spans="1:6">
      <c r="A557" s="190">
        <v>14</v>
      </c>
      <c r="B557" s="190" t="s">
        <v>322</v>
      </c>
      <c r="C557" s="208">
        <v>84</v>
      </c>
      <c r="D557" s="208">
        <v>0</v>
      </c>
      <c r="E557" s="208">
        <v>0</v>
      </c>
      <c r="F557" s="208">
        <v>0</v>
      </c>
    </row>
    <row r="558" ht="15.75" spans="1:6">
      <c r="A558" s="190">
        <v>15</v>
      </c>
      <c r="B558" s="193" t="s">
        <v>387</v>
      </c>
      <c r="C558" s="208">
        <v>63</v>
      </c>
      <c r="D558" s="208">
        <v>0</v>
      </c>
      <c r="E558" s="208">
        <v>0</v>
      </c>
      <c r="F558" s="208">
        <v>0</v>
      </c>
    </row>
    <row r="559" ht="15.75" spans="1:6">
      <c r="A559" s="190">
        <v>16</v>
      </c>
      <c r="B559" s="190" t="s">
        <v>324</v>
      </c>
      <c r="C559" s="208">
        <v>33</v>
      </c>
      <c r="D559" s="208">
        <v>0</v>
      </c>
      <c r="E559" s="208">
        <v>0</v>
      </c>
      <c r="F559" s="208">
        <v>0</v>
      </c>
    </row>
    <row r="560" ht="15.75" spans="1:6">
      <c r="A560" s="190">
        <v>17</v>
      </c>
      <c r="B560" s="190" t="s">
        <v>325</v>
      </c>
      <c r="C560" s="208">
        <v>24</v>
      </c>
      <c r="D560" s="208">
        <v>0</v>
      </c>
      <c r="E560" s="208">
        <v>0</v>
      </c>
      <c r="F560" s="208">
        <v>0</v>
      </c>
    </row>
    <row r="561" ht="15.75" spans="1:6">
      <c r="A561" s="195">
        <v>18</v>
      </c>
      <c r="B561" s="195" t="s">
        <v>326</v>
      </c>
      <c r="C561" s="208">
        <v>82</v>
      </c>
      <c r="D561" s="208">
        <v>14</v>
      </c>
      <c r="E561" s="208">
        <v>0</v>
      </c>
      <c r="F561" s="208">
        <v>0</v>
      </c>
    </row>
    <row r="562" ht="16.5" spans="1:6">
      <c r="A562" s="197">
        <v>19</v>
      </c>
      <c r="B562" s="197" t="s">
        <v>327</v>
      </c>
      <c r="C562" s="208">
        <v>35</v>
      </c>
      <c r="D562" s="208">
        <v>1</v>
      </c>
      <c r="E562" s="208">
        <v>0</v>
      </c>
      <c r="F562" s="208">
        <v>0</v>
      </c>
    </row>
    <row r="563" ht="16.5" spans="1:6">
      <c r="A563" s="229"/>
      <c r="B563" s="229" t="s">
        <v>57</v>
      </c>
      <c r="C563" s="230">
        <f>SUM(C544:C562)</f>
        <v>1034</v>
      </c>
      <c r="D563" s="230">
        <f>SUM(D544:D562)</f>
        <v>59</v>
      </c>
      <c r="E563" s="230">
        <f>SUM(E544:E562)</f>
        <v>1</v>
      </c>
      <c r="F563" s="230">
        <f>SUM(F544:F562)</f>
        <v>1</v>
      </c>
    </row>
    <row r="564" spans="1:6">
      <c r="A564" s="201"/>
      <c r="B564" s="201"/>
      <c r="C564" s="201"/>
      <c r="D564" s="201"/>
      <c r="E564" s="201"/>
      <c r="F564" s="201"/>
    </row>
    <row r="565" spans="1:5">
      <c r="A565" s="172" t="s">
        <v>58</v>
      </c>
      <c r="B565" s="202"/>
      <c r="D565" s="203"/>
      <c r="E565" s="224" t="s">
        <v>104</v>
      </c>
    </row>
    <row r="566" spans="1:5">
      <c r="A566" s="204" t="s">
        <v>60</v>
      </c>
      <c r="B566" s="205"/>
      <c r="C566" s="204"/>
      <c r="D566" s="206"/>
      <c r="E566" s="206" t="s">
        <v>137</v>
      </c>
    </row>
    <row r="567" spans="1:5">
      <c r="A567" s="204"/>
      <c r="B567" s="205"/>
      <c r="C567" s="204"/>
      <c r="D567" s="206"/>
      <c r="E567" s="206"/>
    </row>
    <row r="568" spans="1:5">
      <c r="A568" s="204"/>
      <c r="B568" s="205"/>
      <c r="C568" s="204"/>
      <c r="D568" s="206"/>
      <c r="E568" s="206"/>
    </row>
    <row r="569" spans="1:5">
      <c r="A569" s="204"/>
      <c r="B569" s="205"/>
      <c r="C569" s="204"/>
      <c r="D569" s="206"/>
      <c r="E569" s="206"/>
    </row>
    <row r="570" spans="1:5">
      <c r="A570" s="204" t="s">
        <v>62</v>
      </c>
      <c r="B570" s="205"/>
      <c r="C570" s="204"/>
      <c r="D570" s="206"/>
      <c r="E570" s="206" t="s">
        <v>63</v>
      </c>
    </row>
    <row r="571" spans="1:5">
      <c r="A571" s="204" t="s">
        <v>64</v>
      </c>
      <c r="B571" s="205"/>
      <c r="C571" s="204"/>
      <c r="D571" s="206"/>
      <c r="E571" s="206" t="s">
        <v>65</v>
      </c>
    </row>
    <row r="572" spans="1:5">
      <c r="A572" s="204"/>
      <c r="B572" s="205"/>
      <c r="C572" s="204"/>
      <c r="D572" s="206"/>
      <c r="E572" s="206"/>
    </row>
    <row r="573" spans="1:5">
      <c r="A573" s="204"/>
      <c r="B573" s="205"/>
      <c r="C573" s="204"/>
      <c r="D573" s="206"/>
      <c r="E573" s="206"/>
    </row>
    <row r="574" spans="1:5">
      <c r="A574" s="204"/>
      <c r="B574" s="205"/>
      <c r="C574" s="204"/>
      <c r="D574" s="206"/>
      <c r="E574" s="206"/>
    </row>
    <row r="575" spans="1:5">
      <c r="A575" s="204"/>
      <c r="B575" s="205"/>
      <c r="C575" s="204"/>
      <c r="D575" s="206"/>
      <c r="E575" s="206"/>
    </row>
    <row r="576" spans="1:5">
      <c r="A576" s="204"/>
      <c r="B576" s="205"/>
      <c r="C576" s="204"/>
      <c r="D576" s="206"/>
      <c r="E576" s="206"/>
    </row>
    <row r="577" spans="1:5">
      <c r="A577" s="204"/>
      <c r="B577" s="205"/>
      <c r="C577" s="204"/>
      <c r="D577" s="206"/>
      <c r="E577" s="206"/>
    </row>
    <row r="578" spans="1:5">
      <c r="A578" s="204"/>
      <c r="B578" s="205"/>
      <c r="C578" s="204"/>
      <c r="D578" s="206"/>
      <c r="E578" s="206"/>
    </row>
    <row r="579" spans="1:5">
      <c r="A579" s="204"/>
      <c r="B579" s="205"/>
      <c r="C579" s="204"/>
      <c r="D579" s="206"/>
      <c r="E579" s="206"/>
    </row>
    <row r="580" spans="1:5">
      <c r="A580" s="204"/>
      <c r="B580" s="205"/>
      <c r="C580" s="204"/>
      <c r="D580" s="206"/>
      <c r="E580" s="206"/>
    </row>
    <row r="581" spans="1:5">
      <c r="A581" s="204"/>
      <c r="B581" s="205"/>
      <c r="C581" s="204"/>
      <c r="D581" s="206"/>
      <c r="E581" s="206"/>
    </row>
    <row r="582" spans="1:5">
      <c r="A582" s="204"/>
      <c r="B582" s="205"/>
      <c r="C582" s="204"/>
      <c r="D582" s="206"/>
      <c r="E582" s="206"/>
    </row>
    <row r="583" spans="1:5">
      <c r="A583" s="204"/>
      <c r="B583" s="205"/>
      <c r="C583" s="204"/>
      <c r="D583" s="206"/>
      <c r="E583" s="206"/>
    </row>
    <row r="584" spans="1:5">
      <c r="A584" s="204"/>
      <c r="B584" s="205"/>
      <c r="C584" s="204"/>
      <c r="D584" s="206"/>
      <c r="E584" s="206"/>
    </row>
    <row r="585" spans="1:5">
      <c r="A585" s="204"/>
      <c r="B585" s="205"/>
      <c r="C585" s="204"/>
      <c r="D585" s="206"/>
      <c r="E585" s="206"/>
    </row>
    <row r="586" spans="1:5">
      <c r="A586" s="204"/>
      <c r="B586" s="205"/>
      <c r="C586" s="204"/>
      <c r="D586" s="206"/>
      <c r="E586" s="206"/>
    </row>
    <row r="587" spans="1:5">
      <c r="A587" s="204"/>
      <c r="B587" s="205"/>
      <c r="C587" s="204"/>
      <c r="D587" s="206"/>
      <c r="E587" s="206"/>
    </row>
    <row r="588" ht="20.25" customHeight="1" spans="1:6">
      <c r="A588" s="173" t="s">
        <v>475</v>
      </c>
      <c r="B588" s="173"/>
      <c r="C588" s="173"/>
      <c r="D588" s="173"/>
      <c r="E588" s="173"/>
      <c r="F588" s="173"/>
    </row>
    <row r="589" ht="15.75" spans="1:6">
      <c r="A589" s="173" t="s">
        <v>476</v>
      </c>
      <c r="B589" s="173"/>
      <c r="C589" s="173"/>
      <c r="D589" s="173"/>
      <c r="E589" s="173"/>
      <c r="F589" s="173"/>
    </row>
    <row r="590" ht="15.75" spans="1:6">
      <c r="A590" s="173" t="s">
        <v>106</v>
      </c>
      <c r="B590" s="173"/>
      <c r="C590" s="173"/>
      <c r="D590" s="173"/>
      <c r="E590" s="173"/>
      <c r="F590" s="173"/>
    </row>
    <row r="591" spans="1:6">
      <c r="A591" s="174"/>
      <c r="B591" s="174"/>
      <c r="C591" s="174"/>
      <c r="D591" s="174"/>
      <c r="E591" s="174"/>
      <c r="F591" s="175" t="s">
        <v>477</v>
      </c>
    </row>
    <row r="592" spans="1:6">
      <c r="A592" s="225" t="s">
        <v>181</v>
      </c>
      <c r="B592" s="225" t="s">
        <v>379</v>
      </c>
      <c r="C592" s="226" t="s">
        <v>478</v>
      </c>
      <c r="D592" s="227"/>
      <c r="E592" s="227"/>
      <c r="F592" s="228"/>
    </row>
    <row r="593" ht="30" spans="1:6">
      <c r="A593" s="182"/>
      <c r="B593" s="182"/>
      <c r="C593" s="183" t="s">
        <v>479</v>
      </c>
      <c r="D593" s="183" t="s">
        <v>480</v>
      </c>
      <c r="E593" s="183" t="s">
        <v>481</v>
      </c>
      <c r="F593" s="183" t="s">
        <v>482</v>
      </c>
    </row>
    <row r="594" spans="1:6">
      <c r="A594" s="186">
        <v>1</v>
      </c>
      <c r="B594" s="186">
        <v>2</v>
      </c>
      <c r="C594" s="187">
        <v>3</v>
      </c>
      <c r="D594" s="187">
        <v>4</v>
      </c>
      <c r="E594" s="187">
        <v>5</v>
      </c>
      <c r="F594" s="187">
        <v>6</v>
      </c>
    </row>
    <row r="595" ht="15.75" spans="1:6">
      <c r="A595" s="190">
        <v>1</v>
      </c>
      <c r="B595" s="190" t="s">
        <v>309</v>
      </c>
      <c r="C595" s="208">
        <f>C8+C66+C123+C180</f>
        <v>21</v>
      </c>
      <c r="D595" s="208">
        <f t="shared" ref="D595:D613" si="10">D8+D66+D123+D180</f>
        <v>0</v>
      </c>
      <c r="E595" s="208">
        <f t="shared" ref="E595:E613" si="11">E8+E66+E123+E180</f>
        <v>0</v>
      </c>
      <c r="F595" s="208">
        <f t="shared" ref="F595:F613" si="12">F8+F66+F123+F180</f>
        <v>0</v>
      </c>
    </row>
    <row r="596" ht="15.75" spans="1:6">
      <c r="A596" s="190">
        <v>2</v>
      </c>
      <c r="B596" s="190" t="s">
        <v>310</v>
      </c>
      <c r="C596" s="208">
        <f t="shared" ref="C596:C613" si="13">C9+C67+C124+C181</f>
        <v>544</v>
      </c>
      <c r="D596" s="208">
        <f t="shared" si="10"/>
        <v>22</v>
      </c>
      <c r="E596" s="208">
        <f t="shared" si="11"/>
        <v>1</v>
      </c>
      <c r="F596" s="208">
        <f t="shared" si="12"/>
        <v>1</v>
      </c>
    </row>
    <row r="597" ht="15.75" spans="1:6">
      <c r="A597" s="190">
        <v>3</v>
      </c>
      <c r="B597" s="190" t="s">
        <v>311</v>
      </c>
      <c r="C597" s="208">
        <f t="shared" si="13"/>
        <v>374</v>
      </c>
      <c r="D597" s="208">
        <f t="shared" si="10"/>
        <v>0</v>
      </c>
      <c r="E597" s="208">
        <f t="shared" si="11"/>
        <v>2</v>
      </c>
      <c r="F597" s="208">
        <f t="shared" si="12"/>
        <v>2</v>
      </c>
    </row>
    <row r="598" ht="15.75" spans="1:6">
      <c r="A598" s="190">
        <v>4</v>
      </c>
      <c r="B598" s="190" t="s">
        <v>312</v>
      </c>
      <c r="C598" s="208">
        <f t="shared" si="13"/>
        <v>85</v>
      </c>
      <c r="D598" s="208">
        <f t="shared" si="10"/>
        <v>0</v>
      </c>
      <c r="E598" s="208">
        <f t="shared" si="11"/>
        <v>0</v>
      </c>
      <c r="F598" s="208">
        <f t="shared" si="12"/>
        <v>1</v>
      </c>
    </row>
    <row r="599" ht="15.75" spans="1:6">
      <c r="A599" s="190">
        <v>5</v>
      </c>
      <c r="B599" s="190" t="s">
        <v>313</v>
      </c>
      <c r="C599" s="208">
        <f t="shared" si="13"/>
        <v>188</v>
      </c>
      <c r="D599" s="208">
        <f t="shared" si="10"/>
        <v>14</v>
      </c>
      <c r="E599" s="208">
        <f t="shared" si="11"/>
        <v>0</v>
      </c>
      <c r="F599" s="208">
        <f t="shared" si="12"/>
        <v>0</v>
      </c>
    </row>
    <row r="600" ht="15.75" spans="1:6">
      <c r="A600" s="190">
        <v>6</v>
      </c>
      <c r="B600" s="190" t="s">
        <v>314</v>
      </c>
      <c r="C600" s="208">
        <f t="shared" si="13"/>
        <v>107</v>
      </c>
      <c r="D600" s="208">
        <f t="shared" si="10"/>
        <v>1</v>
      </c>
      <c r="E600" s="208">
        <f t="shared" si="11"/>
        <v>0</v>
      </c>
      <c r="F600" s="208">
        <f t="shared" si="12"/>
        <v>0</v>
      </c>
    </row>
    <row r="601" ht="15.75" spans="1:6">
      <c r="A601" s="190">
        <v>7</v>
      </c>
      <c r="B601" s="190" t="s">
        <v>315</v>
      </c>
      <c r="C601" s="208">
        <f t="shared" si="13"/>
        <v>108</v>
      </c>
      <c r="D601" s="208">
        <f t="shared" si="10"/>
        <v>0</v>
      </c>
      <c r="E601" s="208">
        <f t="shared" si="11"/>
        <v>0</v>
      </c>
      <c r="F601" s="208">
        <f t="shared" si="12"/>
        <v>0</v>
      </c>
    </row>
    <row r="602" ht="15.75" spans="1:6">
      <c r="A602" s="190">
        <v>8</v>
      </c>
      <c r="B602" s="190" t="s">
        <v>316</v>
      </c>
      <c r="C602" s="208">
        <f t="shared" si="13"/>
        <v>171</v>
      </c>
      <c r="D602" s="208">
        <f t="shared" si="10"/>
        <v>0</v>
      </c>
      <c r="E602" s="208">
        <f t="shared" si="11"/>
        <v>1</v>
      </c>
      <c r="F602" s="208">
        <f t="shared" si="12"/>
        <v>0</v>
      </c>
    </row>
    <row r="603" ht="15.75" spans="1:6">
      <c r="A603" s="190">
        <v>9</v>
      </c>
      <c r="B603" s="190" t="s">
        <v>317</v>
      </c>
      <c r="C603" s="208">
        <f t="shared" si="13"/>
        <v>256</v>
      </c>
      <c r="D603" s="208">
        <f t="shared" si="10"/>
        <v>0</v>
      </c>
      <c r="E603" s="208">
        <f t="shared" si="11"/>
        <v>0</v>
      </c>
      <c r="F603" s="208">
        <f t="shared" si="12"/>
        <v>0</v>
      </c>
    </row>
    <row r="604" ht="15.75" spans="1:6">
      <c r="A604" s="190">
        <v>10</v>
      </c>
      <c r="B604" s="190" t="s">
        <v>318</v>
      </c>
      <c r="C604" s="208">
        <f t="shared" si="13"/>
        <v>233</v>
      </c>
      <c r="D604" s="208">
        <f t="shared" si="10"/>
        <v>0</v>
      </c>
      <c r="E604" s="208">
        <f t="shared" si="11"/>
        <v>2</v>
      </c>
      <c r="F604" s="208">
        <f t="shared" si="12"/>
        <v>1</v>
      </c>
    </row>
    <row r="605" ht="15.75" spans="1:6">
      <c r="A605" s="190">
        <v>11</v>
      </c>
      <c r="B605" s="190" t="s">
        <v>319</v>
      </c>
      <c r="C605" s="208">
        <f t="shared" si="13"/>
        <v>158</v>
      </c>
      <c r="D605" s="208">
        <f t="shared" si="10"/>
        <v>1</v>
      </c>
      <c r="E605" s="208">
        <f t="shared" si="11"/>
        <v>0</v>
      </c>
      <c r="F605" s="208">
        <f t="shared" si="12"/>
        <v>0</v>
      </c>
    </row>
    <row r="606" ht="15.75" spans="1:6">
      <c r="A606" s="190">
        <v>12</v>
      </c>
      <c r="B606" s="190" t="s">
        <v>320</v>
      </c>
      <c r="C606" s="208">
        <f t="shared" si="13"/>
        <v>252</v>
      </c>
      <c r="D606" s="208">
        <f t="shared" si="10"/>
        <v>13</v>
      </c>
      <c r="E606" s="208">
        <f t="shared" si="11"/>
        <v>2</v>
      </c>
      <c r="F606" s="208">
        <f t="shared" si="12"/>
        <v>2</v>
      </c>
    </row>
    <row r="607" ht="15.75" spans="1:6">
      <c r="A607" s="190">
        <v>13</v>
      </c>
      <c r="B607" s="190" t="s">
        <v>321</v>
      </c>
      <c r="C607" s="208">
        <f t="shared" si="13"/>
        <v>48</v>
      </c>
      <c r="D607" s="208">
        <f t="shared" si="10"/>
        <v>4</v>
      </c>
      <c r="E607" s="208">
        <f t="shared" si="11"/>
        <v>0</v>
      </c>
      <c r="F607" s="208">
        <f t="shared" si="12"/>
        <v>0</v>
      </c>
    </row>
    <row r="608" ht="15.75" spans="1:6">
      <c r="A608" s="190">
        <v>14</v>
      </c>
      <c r="B608" s="190" t="s">
        <v>322</v>
      </c>
      <c r="C608" s="208">
        <f t="shared" si="13"/>
        <v>275</v>
      </c>
      <c r="D608" s="208">
        <f t="shared" si="10"/>
        <v>0</v>
      </c>
      <c r="E608" s="208">
        <f t="shared" si="11"/>
        <v>0</v>
      </c>
      <c r="F608" s="208">
        <f t="shared" si="12"/>
        <v>0</v>
      </c>
    </row>
    <row r="609" ht="15.75" spans="1:6">
      <c r="A609" s="190">
        <v>15</v>
      </c>
      <c r="B609" s="193" t="s">
        <v>387</v>
      </c>
      <c r="C609" s="208">
        <f t="shared" si="13"/>
        <v>142</v>
      </c>
      <c r="D609" s="208">
        <f t="shared" si="10"/>
        <v>0</v>
      </c>
      <c r="E609" s="208">
        <f t="shared" si="11"/>
        <v>0</v>
      </c>
      <c r="F609" s="208">
        <f t="shared" si="12"/>
        <v>0</v>
      </c>
    </row>
    <row r="610" ht="15.75" spans="1:6">
      <c r="A610" s="190">
        <v>16</v>
      </c>
      <c r="B610" s="190" t="s">
        <v>324</v>
      </c>
      <c r="C610" s="208">
        <f t="shared" si="13"/>
        <v>212</v>
      </c>
      <c r="D610" s="208">
        <f t="shared" si="10"/>
        <v>0</v>
      </c>
      <c r="E610" s="208">
        <f t="shared" si="11"/>
        <v>0</v>
      </c>
      <c r="F610" s="208">
        <f t="shared" si="12"/>
        <v>0</v>
      </c>
    </row>
    <row r="611" ht="15.75" spans="1:6">
      <c r="A611" s="190">
        <v>17</v>
      </c>
      <c r="B611" s="190" t="s">
        <v>325</v>
      </c>
      <c r="C611" s="208">
        <f t="shared" si="13"/>
        <v>60</v>
      </c>
      <c r="D611" s="208">
        <f t="shared" si="10"/>
        <v>0</v>
      </c>
      <c r="E611" s="208">
        <f t="shared" si="11"/>
        <v>0</v>
      </c>
      <c r="F611" s="208">
        <f t="shared" si="12"/>
        <v>0</v>
      </c>
    </row>
    <row r="612" ht="15.75" spans="1:6">
      <c r="A612" s="195">
        <v>18</v>
      </c>
      <c r="B612" s="195" t="s">
        <v>326</v>
      </c>
      <c r="C612" s="208">
        <f t="shared" si="13"/>
        <v>224</v>
      </c>
      <c r="D612" s="208">
        <f t="shared" si="10"/>
        <v>29</v>
      </c>
      <c r="E612" s="208">
        <f t="shared" si="11"/>
        <v>0</v>
      </c>
      <c r="F612" s="208">
        <f t="shared" si="12"/>
        <v>0</v>
      </c>
    </row>
    <row r="613" ht="16.5" spans="1:6">
      <c r="A613" s="197">
        <v>19</v>
      </c>
      <c r="B613" s="197" t="s">
        <v>327</v>
      </c>
      <c r="C613" s="208">
        <f t="shared" si="13"/>
        <v>157</v>
      </c>
      <c r="D613" s="208">
        <f t="shared" si="10"/>
        <v>4</v>
      </c>
      <c r="E613" s="208">
        <f t="shared" si="11"/>
        <v>0</v>
      </c>
      <c r="F613" s="208">
        <f t="shared" si="12"/>
        <v>0</v>
      </c>
    </row>
    <row r="614" ht="16.5" spans="1:7">
      <c r="A614" s="229"/>
      <c r="B614" s="229" t="s">
        <v>57</v>
      </c>
      <c r="C614" s="230">
        <f>SUM(C595:C613)</f>
        <v>3615</v>
      </c>
      <c r="D614" s="230">
        <f>SUM(D595:D613)</f>
        <v>88</v>
      </c>
      <c r="E614" s="230">
        <f>SUM(E595:E613)</f>
        <v>8</v>
      </c>
      <c r="F614" s="230">
        <f>SUM(F595:F613)</f>
        <v>7</v>
      </c>
      <c r="G614" s="207"/>
    </row>
    <row r="615" spans="1:6">
      <c r="A615" s="201"/>
      <c r="B615" s="201"/>
      <c r="C615" s="201"/>
      <c r="D615" s="201"/>
      <c r="E615" s="201"/>
      <c r="F615" s="201"/>
    </row>
    <row r="616" spans="1:5">
      <c r="A616" s="172" t="s">
        <v>58</v>
      </c>
      <c r="B616" s="202"/>
      <c r="D616" s="203"/>
      <c r="E616" s="224" t="s">
        <v>104</v>
      </c>
    </row>
    <row r="617" spans="1:5">
      <c r="A617" s="204" t="s">
        <v>60</v>
      </c>
      <c r="B617" s="205"/>
      <c r="C617" s="204"/>
      <c r="D617" s="206"/>
      <c r="E617" s="206" t="s">
        <v>61</v>
      </c>
    </row>
    <row r="618" spans="1:5">
      <c r="A618" s="204"/>
      <c r="B618" s="205"/>
      <c r="C618" s="204"/>
      <c r="D618" s="206"/>
      <c r="E618" s="206"/>
    </row>
    <row r="619" spans="1:5">
      <c r="A619" s="204"/>
      <c r="B619" s="205"/>
      <c r="C619" s="204"/>
      <c r="D619" s="206"/>
      <c r="E619" s="206"/>
    </row>
    <row r="620" spans="1:5">
      <c r="A620" s="204"/>
      <c r="B620" s="205"/>
      <c r="C620" s="204"/>
      <c r="D620" s="206"/>
      <c r="E620" s="206"/>
    </row>
    <row r="621" spans="1:5">
      <c r="A621" s="204" t="s">
        <v>62</v>
      </c>
      <c r="B621" s="205"/>
      <c r="C621" s="204"/>
      <c r="D621" s="206"/>
      <c r="E621" s="206" t="s">
        <v>63</v>
      </c>
    </row>
    <row r="622" spans="1:5">
      <c r="A622" s="204" t="s">
        <v>64</v>
      </c>
      <c r="B622" s="205"/>
      <c r="C622" s="204"/>
      <c r="D622" s="206"/>
      <c r="E622" s="206" t="s">
        <v>65</v>
      </c>
    </row>
  </sheetData>
  <mergeCells count="78">
    <mergeCell ref="A1:F1"/>
    <mergeCell ref="A2:F2"/>
    <mergeCell ref="A3:F3"/>
    <mergeCell ref="C5:F5"/>
    <mergeCell ref="A59:F59"/>
    <mergeCell ref="A60:F60"/>
    <mergeCell ref="A61:F61"/>
    <mergeCell ref="C63:F63"/>
    <mergeCell ref="A116:F116"/>
    <mergeCell ref="A117:F117"/>
    <mergeCell ref="A118:F118"/>
    <mergeCell ref="C120:F120"/>
    <mergeCell ref="A173:F173"/>
    <mergeCell ref="A174:F174"/>
    <mergeCell ref="A175:F175"/>
    <mergeCell ref="C177:F177"/>
    <mergeCell ref="A230:F230"/>
    <mergeCell ref="A231:F231"/>
    <mergeCell ref="A232:F232"/>
    <mergeCell ref="C234:F234"/>
    <mergeCell ref="A287:F287"/>
    <mergeCell ref="A288:F288"/>
    <mergeCell ref="A289:F289"/>
    <mergeCell ref="C291:F291"/>
    <mergeCell ref="A344:F344"/>
    <mergeCell ref="A345:F345"/>
    <mergeCell ref="A346:F346"/>
    <mergeCell ref="C348:F348"/>
    <mergeCell ref="A388:F388"/>
    <mergeCell ref="A389:F389"/>
    <mergeCell ref="A390:F390"/>
    <mergeCell ref="C392:F392"/>
    <mergeCell ref="A428:F428"/>
    <mergeCell ref="A429:F429"/>
    <mergeCell ref="A430:F430"/>
    <mergeCell ref="C432:F432"/>
    <mergeCell ref="A467:F467"/>
    <mergeCell ref="A468:F468"/>
    <mergeCell ref="A469:F469"/>
    <mergeCell ref="C471:F471"/>
    <mergeCell ref="A502:F502"/>
    <mergeCell ref="A503:F503"/>
    <mergeCell ref="A504:F504"/>
    <mergeCell ref="C506:F506"/>
    <mergeCell ref="A537:F537"/>
    <mergeCell ref="A538:F538"/>
    <mergeCell ref="A539:F539"/>
    <mergeCell ref="C541:F541"/>
    <mergeCell ref="A588:F588"/>
    <mergeCell ref="A589:F589"/>
    <mergeCell ref="A590:F590"/>
    <mergeCell ref="C592:F592"/>
    <mergeCell ref="A5:A6"/>
    <mergeCell ref="A63:A64"/>
    <mergeCell ref="A120:A121"/>
    <mergeCell ref="A177:A178"/>
    <mergeCell ref="A234:A235"/>
    <mergeCell ref="A291:A292"/>
    <mergeCell ref="A348:A349"/>
    <mergeCell ref="A392:A393"/>
    <mergeCell ref="A432:A433"/>
    <mergeCell ref="A471:A472"/>
    <mergeCell ref="A506:A507"/>
    <mergeCell ref="A541:A542"/>
    <mergeCell ref="A592:A593"/>
    <mergeCell ref="B5:B6"/>
    <mergeCell ref="B63:B64"/>
    <mergeCell ref="B120:B121"/>
    <mergeCell ref="B177:B178"/>
    <mergeCell ref="B234:B235"/>
    <mergeCell ref="B291:B292"/>
    <mergeCell ref="B348:B349"/>
    <mergeCell ref="B392:B393"/>
    <mergeCell ref="B432:B433"/>
    <mergeCell ref="B471:B472"/>
    <mergeCell ref="B506:B507"/>
    <mergeCell ref="B541:B542"/>
    <mergeCell ref="B592:B593"/>
  </mergeCells>
  <conditionalFormatting sqref="C74">
    <cfRule type="cellIs" dxfId="1" priority="3" operator="equal">
      <formula>"ND"</formula>
    </cfRule>
    <cfRule type="cellIs" dxfId="1" priority="4" operator="equal">
      <formula>298</formula>
    </cfRule>
  </conditionalFormatting>
  <conditionalFormatting sqref="C131">
    <cfRule type="cellIs" dxfId="1" priority="1" operator="equal">
      <formula>"ND"</formula>
    </cfRule>
    <cfRule type="cellIs" dxfId="1" priority="2" operator="equal">
      <formula>298</formula>
    </cfRule>
  </conditionalFormatting>
  <conditionalFormatting sqref="C8:F26">
    <cfRule type="cellIs" dxfId="1" priority="161" operator="equal">
      <formula>"ND"</formula>
    </cfRule>
    <cfRule type="cellIs" dxfId="1" priority="162" operator="equal">
      <formula>298</formula>
    </cfRule>
  </conditionalFormatting>
  <conditionalFormatting sqref="C180:F198">
    <cfRule type="cellIs" dxfId="1" priority="45" operator="equal">
      <formula>"ND"</formula>
    </cfRule>
    <cfRule type="cellIs" dxfId="1" priority="46" operator="equal">
      <formula>298</formula>
    </cfRule>
    <cfRule type="cellIs" dxfId="1" priority="47" operator="equal">
      <formula>"ND"</formula>
    </cfRule>
    <cfRule type="cellIs" dxfId="1" priority="48" operator="equal">
      <formula>298</formula>
    </cfRule>
  </conditionalFormatting>
  <conditionalFormatting sqref="C237:F255">
    <cfRule type="cellIs" dxfId="1" priority="41" operator="equal">
      <formula>"ND"</formula>
    </cfRule>
    <cfRule type="cellIs" dxfId="1" priority="42" operator="equal">
      <formula>298</formula>
    </cfRule>
    <cfRule type="cellIs" dxfId="1" priority="43" operator="equal">
      <formula>"ND"</formula>
    </cfRule>
    <cfRule type="cellIs" dxfId="1" priority="44" operator="equal">
      <formula>298</formula>
    </cfRule>
  </conditionalFormatting>
  <conditionalFormatting sqref="C294:F312">
    <cfRule type="cellIs" dxfId="1" priority="37" operator="equal">
      <formula>"ND"</formula>
    </cfRule>
    <cfRule type="cellIs" dxfId="1" priority="38" operator="equal">
      <formula>298</formula>
    </cfRule>
    <cfRule type="cellIs" dxfId="1" priority="39" operator="equal">
      <formula>"ND"</formula>
    </cfRule>
    <cfRule type="cellIs" dxfId="1" priority="40" operator="equal">
      <formula>298</formula>
    </cfRule>
  </conditionalFormatting>
  <conditionalFormatting sqref="C351:F369">
    <cfRule type="cellIs" dxfId="1" priority="33" operator="equal">
      <formula>"ND"</formula>
    </cfRule>
    <cfRule type="cellIs" dxfId="1" priority="34" operator="equal">
      <formula>298</formula>
    </cfRule>
    <cfRule type="cellIs" dxfId="1" priority="35" operator="equal">
      <formula>"ND"</formula>
    </cfRule>
    <cfRule type="cellIs" dxfId="1" priority="36" operator="equal">
      <formula>298</formula>
    </cfRule>
  </conditionalFormatting>
  <conditionalFormatting sqref="C395:F413">
    <cfRule type="cellIs" dxfId="1" priority="25" operator="equal">
      <formula>"ND"</formula>
    </cfRule>
    <cfRule type="cellIs" dxfId="1" priority="26" operator="equal">
      <formula>298</formula>
    </cfRule>
    <cfRule type="cellIs" dxfId="1" priority="27" operator="equal">
      <formula>"ND"</formula>
    </cfRule>
    <cfRule type="cellIs" dxfId="1" priority="28" operator="equal">
      <formula>298</formula>
    </cfRule>
  </conditionalFormatting>
  <conditionalFormatting sqref="C435:F453">
    <cfRule type="cellIs" dxfId="1" priority="21" operator="equal">
      <formula>"ND"</formula>
    </cfRule>
    <cfRule type="cellIs" dxfId="1" priority="22" operator="equal">
      <formula>298</formula>
    </cfRule>
    <cfRule type="cellIs" dxfId="1" priority="23" operator="equal">
      <formula>"ND"</formula>
    </cfRule>
    <cfRule type="cellIs" dxfId="1" priority="24" operator="equal">
      <formula>298</formula>
    </cfRule>
  </conditionalFormatting>
  <conditionalFormatting sqref="C474:F492">
    <cfRule type="cellIs" dxfId="1" priority="17" operator="equal">
      <formula>"ND"</formula>
    </cfRule>
    <cfRule type="cellIs" dxfId="1" priority="18" operator="equal">
      <formula>298</formula>
    </cfRule>
    <cfRule type="cellIs" dxfId="1" priority="19" operator="equal">
      <formula>"ND"</formula>
    </cfRule>
    <cfRule type="cellIs" dxfId="1" priority="20" operator="equal">
      <formula>298</formula>
    </cfRule>
  </conditionalFormatting>
  <conditionalFormatting sqref="C509:F527">
    <cfRule type="cellIs" dxfId="1" priority="13" operator="equal">
      <formula>"ND"</formula>
    </cfRule>
    <cfRule type="cellIs" dxfId="1" priority="14" operator="equal">
      <formula>298</formula>
    </cfRule>
    <cfRule type="cellIs" dxfId="1" priority="15" operator="equal">
      <formula>"ND"</formula>
    </cfRule>
    <cfRule type="cellIs" dxfId="1" priority="16" operator="equal">
      <formula>298</formula>
    </cfRule>
  </conditionalFormatting>
  <conditionalFormatting sqref="C544:F562">
    <cfRule type="cellIs" dxfId="1" priority="9" operator="equal">
      <formula>"ND"</formula>
    </cfRule>
    <cfRule type="cellIs" dxfId="1" priority="10" operator="equal">
      <formula>298</formula>
    </cfRule>
    <cfRule type="cellIs" dxfId="1" priority="11" operator="equal">
      <formula>"ND"</formula>
    </cfRule>
    <cfRule type="cellIs" dxfId="1" priority="12" operator="equal">
      <formula>298</formula>
    </cfRule>
  </conditionalFormatting>
  <conditionalFormatting sqref="C595:F613">
    <cfRule type="cellIs" dxfId="1" priority="5" operator="equal">
      <formula>"ND"</formula>
    </cfRule>
    <cfRule type="cellIs" dxfId="1" priority="6" operator="equal">
      <formula>298</formula>
    </cfRule>
    <cfRule type="cellIs" dxfId="1" priority="7" operator="equal">
      <formula>"ND"</formula>
    </cfRule>
    <cfRule type="cellIs" dxfId="1" priority="8" operator="equal">
      <formula>298</formula>
    </cfRule>
  </conditionalFormatting>
  <pageMargins left="0.85" right="0.708661417322835" top="0.748031496062992" bottom="0.748031496062992" header="0.31496062992126" footer="0.31496062992126"/>
  <pageSetup paperSize="9" scale="86" fitToHeight="0" orientation="portrait" verticalDpi="598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69"/>
  <sheetViews>
    <sheetView zoomScale="80" zoomScaleNormal="80" workbookViewId="0">
      <pane xSplit="18" ySplit="6" topLeftCell="S315" activePane="bottomRight" state="frozen"/>
      <selection/>
      <selection pane="topRight"/>
      <selection pane="bottomLeft"/>
      <selection pane="bottomRight" activeCell="Y319" sqref="Y319:Y325"/>
    </sheetView>
  </sheetViews>
  <sheetFormatPr defaultColWidth="9.14285714285714" defaultRowHeight="15"/>
  <cols>
    <col min="1" max="1" width="5.42857142857143" style="94" customWidth="1"/>
    <col min="2" max="2" width="24.4285714285714" style="94" customWidth="1"/>
    <col min="3" max="3" width="6.42857142857143" style="94" customWidth="1"/>
    <col min="4" max="4" width="3.85714285714286" style="94" customWidth="1"/>
    <col min="5" max="5" width="5.28571428571429" style="94" customWidth="1"/>
    <col min="6" max="6" width="6.14285714285714" style="94" customWidth="1"/>
    <col min="7" max="7" width="4" style="94" customWidth="1"/>
    <col min="8" max="8" width="5.28571428571429" style="94" customWidth="1"/>
    <col min="9" max="9" width="6" style="94" customWidth="1"/>
    <col min="10" max="10" width="4" style="94" customWidth="1"/>
    <col min="11" max="11" width="5.28571428571429" style="94" customWidth="1"/>
    <col min="12" max="12" width="5.85714285714286" style="94" customWidth="1"/>
    <col min="13" max="14" width="4.42857142857143" style="94" customWidth="1"/>
    <col min="15" max="15" width="3.85714285714286" style="94" customWidth="1"/>
    <col min="16" max="16" width="4" style="94" customWidth="1"/>
    <col min="17" max="17" width="3.42857142857143" style="94" customWidth="1"/>
    <col min="18" max="18" width="6" style="94" customWidth="1"/>
    <col min="19" max="19" width="4.85714285714286" style="94" customWidth="1"/>
    <col min="20" max="20" width="5.71428571428571" style="94" customWidth="1"/>
    <col min="21" max="21" width="6.42857142857143" style="94" customWidth="1"/>
    <col min="22" max="22" width="4.28571428571429" style="94" customWidth="1"/>
    <col min="23" max="23" width="5.28571428571429" style="94" customWidth="1"/>
    <col min="24" max="24" width="8.71428571428571" style="94" customWidth="1"/>
    <col min="25" max="26" width="5.28571428571429" style="94" customWidth="1"/>
    <col min="27" max="27" width="6" style="94" customWidth="1"/>
    <col min="28" max="28" width="4.42857142857143" style="94" customWidth="1"/>
    <col min="29" max="29" width="4" style="94" customWidth="1"/>
    <col min="30" max="30" width="8.28571428571429" style="94" customWidth="1"/>
    <col min="31" max="31" width="4.28571428571429" style="94" customWidth="1"/>
    <col min="32" max="33" width="5.28571428571429" style="94" customWidth="1"/>
    <col min="34" max="34" width="4.28571428571429" style="94" customWidth="1"/>
    <col min="35" max="36" width="5.28571428571429" style="94" customWidth="1"/>
    <col min="37" max="37" width="3.85714285714286" style="94" customWidth="1"/>
    <col min="38" max="38" width="4" style="94" customWidth="1"/>
    <col min="39" max="16384" width="9.14285714285714" style="94"/>
  </cols>
  <sheetData>
    <row r="1" spans="1:38">
      <c r="A1" s="95" t="s">
        <v>486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</row>
    <row r="2" spans="1:38">
      <c r="A2" s="95" t="s">
        <v>357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</row>
    <row r="3" spans="1:38">
      <c r="A3" s="95" t="s">
        <v>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</row>
    <row r="4" ht="15.75" spans="1:38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15" t="s">
        <v>487</v>
      </c>
      <c r="AK4" s="115"/>
      <c r="AL4" s="115"/>
    </row>
    <row r="5" s="92" customFormat="1" ht="123.75" customHeight="1" spans="1:38">
      <c r="A5" s="152" t="s">
        <v>488</v>
      </c>
      <c r="B5" s="153" t="s">
        <v>489</v>
      </c>
      <c r="C5" s="154" t="s">
        <v>490</v>
      </c>
      <c r="D5" s="154"/>
      <c r="E5" s="154"/>
      <c r="F5" s="154" t="s">
        <v>491</v>
      </c>
      <c r="G5" s="154"/>
      <c r="H5" s="154"/>
      <c r="I5" s="154" t="s">
        <v>492</v>
      </c>
      <c r="J5" s="154"/>
      <c r="K5" s="154"/>
      <c r="L5" s="154" t="s">
        <v>493</v>
      </c>
      <c r="M5" s="154"/>
      <c r="N5" s="154"/>
      <c r="O5" s="154" t="s">
        <v>494</v>
      </c>
      <c r="P5" s="154"/>
      <c r="Q5" s="154"/>
      <c r="R5" s="154" t="s">
        <v>495</v>
      </c>
      <c r="S5" s="154"/>
      <c r="T5" s="154"/>
      <c r="U5" s="154" t="s">
        <v>496</v>
      </c>
      <c r="V5" s="154"/>
      <c r="W5" s="154"/>
      <c r="X5" s="154" t="s">
        <v>497</v>
      </c>
      <c r="Y5" s="154"/>
      <c r="Z5" s="154"/>
      <c r="AA5" s="154" t="s">
        <v>498</v>
      </c>
      <c r="AB5" s="154"/>
      <c r="AC5" s="154"/>
      <c r="AD5" s="154" t="s">
        <v>499</v>
      </c>
      <c r="AE5" s="154"/>
      <c r="AF5" s="154"/>
      <c r="AG5" s="154" t="s">
        <v>500</v>
      </c>
      <c r="AH5" s="154"/>
      <c r="AI5" s="154"/>
      <c r="AJ5" s="160" t="s">
        <v>501</v>
      </c>
      <c r="AK5" s="160"/>
      <c r="AL5" s="161"/>
    </row>
    <row r="6" s="92" customFormat="1" ht="18" customHeight="1" spans="1:38">
      <c r="A6" s="155"/>
      <c r="B6" s="156"/>
      <c r="C6" s="143" t="s">
        <v>502</v>
      </c>
      <c r="D6" s="143"/>
      <c r="E6" s="143"/>
      <c r="F6" s="143" t="s">
        <v>502</v>
      </c>
      <c r="G6" s="143"/>
      <c r="H6" s="143"/>
      <c r="I6" s="143" t="s">
        <v>502</v>
      </c>
      <c r="J6" s="143"/>
      <c r="K6" s="143"/>
      <c r="L6" s="143" t="s">
        <v>502</v>
      </c>
      <c r="M6" s="143"/>
      <c r="N6" s="143"/>
      <c r="O6" s="143" t="s">
        <v>502</v>
      </c>
      <c r="P6" s="143"/>
      <c r="Q6" s="143"/>
      <c r="R6" s="143" t="s">
        <v>502</v>
      </c>
      <c r="S6" s="143"/>
      <c r="T6" s="143"/>
      <c r="U6" s="143" t="s">
        <v>502</v>
      </c>
      <c r="V6" s="143"/>
      <c r="W6" s="143"/>
      <c r="X6" s="143" t="s">
        <v>502</v>
      </c>
      <c r="Y6" s="143"/>
      <c r="Z6" s="143"/>
      <c r="AA6" s="143" t="s">
        <v>502</v>
      </c>
      <c r="AB6" s="143"/>
      <c r="AC6" s="143"/>
      <c r="AD6" s="143" t="s">
        <v>502</v>
      </c>
      <c r="AE6" s="143"/>
      <c r="AF6" s="143"/>
      <c r="AG6" s="143" t="s">
        <v>502</v>
      </c>
      <c r="AH6" s="143"/>
      <c r="AI6" s="143"/>
      <c r="AJ6" s="143" t="s">
        <v>502</v>
      </c>
      <c r="AK6" s="143"/>
      <c r="AL6" s="162"/>
    </row>
    <row r="7" s="92" customFormat="1" ht="109.5" customHeight="1" spans="1:38">
      <c r="A7" s="155"/>
      <c r="B7" s="156"/>
      <c r="C7" s="157" t="s">
        <v>503</v>
      </c>
      <c r="D7" s="157" t="s">
        <v>122</v>
      </c>
      <c r="E7" s="157" t="s">
        <v>504</v>
      </c>
      <c r="F7" s="157" t="s">
        <v>503</v>
      </c>
      <c r="G7" s="157" t="s">
        <v>122</v>
      </c>
      <c r="H7" s="157" t="s">
        <v>504</v>
      </c>
      <c r="I7" s="157" t="s">
        <v>503</v>
      </c>
      <c r="J7" s="157" t="s">
        <v>122</v>
      </c>
      <c r="K7" s="157" t="s">
        <v>504</v>
      </c>
      <c r="L7" s="157" t="s">
        <v>503</v>
      </c>
      <c r="M7" s="157" t="s">
        <v>122</v>
      </c>
      <c r="N7" s="157" t="s">
        <v>504</v>
      </c>
      <c r="O7" s="157" t="s">
        <v>503</v>
      </c>
      <c r="P7" s="157" t="s">
        <v>122</v>
      </c>
      <c r="Q7" s="157" t="s">
        <v>504</v>
      </c>
      <c r="R7" s="157" t="s">
        <v>503</v>
      </c>
      <c r="S7" s="157" t="s">
        <v>122</v>
      </c>
      <c r="T7" s="157" t="s">
        <v>504</v>
      </c>
      <c r="U7" s="157" t="s">
        <v>503</v>
      </c>
      <c r="V7" s="157" t="s">
        <v>122</v>
      </c>
      <c r="W7" s="157" t="s">
        <v>504</v>
      </c>
      <c r="X7" s="157" t="s">
        <v>503</v>
      </c>
      <c r="Y7" s="157" t="s">
        <v>122</v>
      </c>
      <c r="Z7" s="157" t="s">
        <v>504</v>
      </c>
      <c r="AA7" s="157" t="s">
        <v>503</v>
      </c>
      <c r="AB7" s="157" t="s">
        <v>122</v>
      </c>
      <c r="AC7" s="157" t="s">
        <v>504</v>
      </c>
      <c r="AD7" s="157" t="s">
        <v>503</v>
      </c>
      <c r="AE7" s="157" t="s">
        <v>122</v>
      </c>
      <c r="AF7" s="157" t="s">
        <v>504</v>
      </c>
      <c r="AG7" s="157" t="s">
        <v>503</v>
      </c>
      <c r="AH7" s="157" t="s">
        <v>122</v>
      </c>
      <c r="AI7" s="157" t="s">
        <v>504</v>
      </c>
      <c r="AJ7" s="157" t="s">
        <v>503</v>
      </c>
      <c r="AK7" s="157" t="s">
        <v>122</v>
      </c>
      <c r="AL7" s="163" t="s">
        <v>504</v>
      </c>
    </row>
    <row r="8" s="93" customFormat="1" ht="16.5" customHeight="1" spans="1:38">
      <c r="A8" s="106">
        <v>1</v>
      </c>
      <c r="B8" s="107">
        <v>2</v>
      </c>
      <c r="C8" s="158">
        <v>3</v>
      </c>
      <c r="D8" s="158">
        <v>4</v>
      </c>
      <c r="E8" s="158">
        <v>5</v>
      </c>
      <c r="F8" s="158">
        <v>6</v>
      </c>
      <c r="G8" s="107">
        <v>7</v>
      </c>
      <c r="H8" s="107">
        <v>8</v>
      </c>
      <c r="I8" s="158">
        <v>9</v>
      </c>
      <c r="J8" s="158">
        <v>10</v>
      </c>
      <c r="K8" s="158">
        <v>11</v>
      </c>
      <c r="L8" s="158">
        <v>12</v>
      </c>
      <c r="M8" s="107">
        <v>13</v>
      </c>
      <c r="N8" s="107">
        <v>14</v>
      </c>
      <c r="O8" s="158">
        <v>15</v>
      </c>
      <c r="P8" s="158">
        <v>16</v>
      </c>
      <c r="Q8" s="158">
        <v>17</v>
      </c>
      <c r="R8" s="158">
        <v>18</v>
      </c>
      <c r="S8" s="107">
        <v>19</v>
      </c>
      <c r="T8" s="107">
        <v>20</v>
      </c>
      <c r="U8" s="158">
        <v>21</v>
      </c>
      <c r="V8" s="158">
        <v>22</v>
      </c>
      <c r="W8" s="158">
        <v>23</v>
      </c>
      <c r="X8" s="158">
        <v>24</v>
      </c>
      <c r="Y8" s="107">
        <v>25</v>
      </c>
      <c r="Z8" s="107">
        <v>26</v>
      </c>
      <c r="AA8" s="158">
        <v>27</v>
      </c>
      <c r="AB8" s="158">
        <v>28</v>
      </c>
      <c r="AC8" s="158">
        <v>29</v>
      </c>
      <c r="AD8" s="158">
        <v>30</v>
      </c>
      <c r="AE8" s="107">
        <v>31</v>
      </c>
      <c r="AF8" s="107">
        <v>32</v>
      </c>
      <c r="AG8" s="158">
        <v>33</v>
      </c>
      <c r="AH8" s="158">
        <v>34</v>
      </c>
      <c r="AI8" s="158">
        <v>35</v>
      </c>
      <c r="AJ8" s="158">
        <v>36</v>
      </c>
      <c r="AK8" s="107">
        <v>37</v>
      </c>
      <c r="AL8" s="121">
        <v>38</v>
      </c>
    </row>
    <row r="9" ht="19.5" customHeight="1" spans="1:39">
      <c r="A9" s="108">
        <v>1</v>
      </c>
      <c r="B9" s="109" t="s">
        <v>310</v>
      </c>
      <c r="C9" s="139">
        <v>79</v>
      </c>
      <c r="D9" s="139"/>
      <c r="E9" s="139"/>
      <c r="F9" s="139"/>
      <c r="G9" s="139"/>
      <c r="H9" s="139"/>
      <c r="I9" s="139">
        <v>79</v>
      </c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>
        <v>79</v>
      </c>
      <c r="AE9" s="139"/>
      <c r="AF9" s="139"/>
      <c r="AG9" s="139"/>
      <c r="AH9" s="139"/>
      <c r="AI9" s="139"/>
      <c r="AJ9" s="139"/>
      <c r="AK9" s="139"/>
      <c r="AL9" s="164"/>
      <c r="AM9" s="125">
        <f>C9+F9+I9+L9+O9+R9+U9+X9+AA9+AD9+AG9+AJ9</f>
        <v>237</v>
      </c>
    </row>
    <row r="10" ht="19.5" customHeight="1" spans="1:39">
      <c r="A10" s="108">
        <v>2</v>
      </c>
      <c r="B10" s="109" t="s">
        <v>311</v>
      </c>
      <c r="C10" s="139">
        <v>133</v>
      </c>
      <c r="D10" s="139"/>
      <c r="E10" s="139"/>
      <c r="F10" s="139">
        <v>9</v>
      </c>
      <c r="G10" s="139"/>
      <c r="H10" s="139"/>
      <c r="I10" s="139">
        <v>124</v>
      </c>
      <c r="J10" s="139"/>
      <c r="K10" s="139"/>
      <c r="L10" s="139"/>
      <c r="M10" s="139"/>
      <c r="N10" s="139"/>
      <c r="O10" s="139"/>
      <c r="P10" s="139"/>
      <c r="Q10" s="139"/>
      <c r="R10" s="139">
        <v>158</v>
      </c>
      <c r="S10" s="139"/>
      <c r="T10" s="139"/>
      <c r="U10" s="139">
        <v>25</v>
      </c>
      <c r="V10" s="139"/>
      <c r="W10" s="139"/>
      <c r="X10" s="139">
        <v>124</v>
      </c>
      <c r="Y10" s="139"/>
      <c r="Z10" s="139"/>
      <c r="AA10" s="139">
        <v>1</v>
      </c>
      <c r="AB10" s="139"/>
      <c r="AC10" s="139"/>
      <c r="AD10" s="139">
        <v>124</v>
      </c>
      <c r="AE10" s="139"/>
      <c r="AF10" s="139"/>
      <c r="AG10" s="139"/>
      <c r="AH10" s="139"/>
      <c r="AI10" s="139"/>
      <c r="AJ10" s="139"/>
      <c r="AK10" s="139"/>
      <c r="AL10" s="164"/>
      <c r="AM10" s="125">
        <f>C10+F10+I10+L10+O10+R10+U10+X10+AA10+AD10+AG10+AJ10</f>
        <v>698</v>
      </c>
    </row>
    <row r="11" ht="19.5" customHeight="1" spans="1:39">
      <c r="A11" s="108">
        <v>3</v>
      </c>
      <c r="B11" s="109" t="s">
        <v>312</v>
      </c>
      <c r="C11" s="139">
        <v>50</v>
      </c>
      <c r="D11" s="139"/>
      <c r="E11" s="139"/>
      <c r="F11" s="139"/>
      <c r="G11" s="139"/>
      <c r="H11" s="139"/>
      <c r="I11" s="139">
        <v>50</v>
      </c>
      <c r="J11" s="139"/>
      <c r="K11" s="139"/>
      <c r="L11" s="139"/>
      <c r="M11" s="139"/>
      <c r="N11" s="139"/>
      <c r="O11" s="139"/>
      <c r="P11" s="139"/>
      <c r="Q11" s="139"/>
      <c r="R11" s="139">
        <v>53</v>
      </c>
      <c r="S11" s="139"/>
      <c r="T11" s="139"/>
      <c r="U11" s="139">
        <v>3</v>
      </c>
      <c r="V11" s="139"/>
      <c r="W11" s="139"/>
      <c r="X11" s="139">
        <v>50</v>
      </c>
      <c r="Y11" s="139"/>
      <c r="Z11" s="139"/>
      <c r="AA11" s="139"/>
      <c r="AB11" s="139"/>
      <c r="AC11" s="139"/>
      <c r="AD11" s="139">
        <v>50</v>
      </c>
      <c r="AE11" s="139"/>
      <c r="AF11" s="139"/>
      <c r="AG11" s="139"/>
      <c r="AH11" s="139"/>
      <c r="AI11" s="139"/>
      <c r="AJ11" s="139"/>
      <c r="AK11" s="139"/>
      <c r="AL11" s="164"/>
      <c r="AM11" s="125">
        <f t="shared" ref="AM11:AM26" si="0">C11+F11+I11+L11+O11+R11+U11+X11+AA11+AD11+AG11+AJ11</f>
        <v>256</v>
      </c>
    </row>
    <row r="12" ht="19.5" customHeight="1" spans="1:39">
      <c r="A12" s="108">
        <v>4</v>
      </c>
      <c r="B12" s="109" t="s">
        <v>313</v>
      </c>
      <c r="C12" s="139">
        <v>67</v>
      </c>
      <c r="D12" s="139"/>
      <c r="E12" s="139"/>
      <c r="F12" s="139"/>
      <c r="G12" s="139"/>
      <c r="H12" s="139"/>
      <c r="I12" s="139">
        <v>67</v>
      </c>
      <c r="J12" s="139"/>
      <c r="K12" s="139"/>
      <c r="L12" s="139"/>
      <c r="M12" s="139"/>
      <c r="N12" s="139"/>
      <c r="O12" s="139"/>
      <c r="P12" s="139"/>
      <c r="Q12" s="139"/>
      <c r="R12" s="139">
        <v>67</v>
      </c>
      <c r="S12" s="139"/>
      <c r="T12" s="139"/>
      <c r="U12" s="139"/>
      <c r="V12" s="139"/>
      <c r="W12" s="139"/>
      <c r="X12" s="139">
        <v>67</v>
      </c>
      <c r="Y12" s="139"/>
      <c r="Z12" s="139"/>
      <c r="AA12" s="139"/>
      <c r="AB12" s="139"/>
      <c r="AC12" s="139"/>
      <c r="AD12" s="139">
        <v>67</v>
      </c>
      <c r="AE12" s="139"/>
      <c r="AF12" s="139"/>
      <c r="AG12" s="139"/>
      <c r="AH12" s="139"/>
      <c r="AI12" s="139"/>
      <c r="AJ12" s="139"/>
      <c r="AK12" s="139"/>
      <c r="AL12" s="164"/>
      <c r="AM12" s="125">
        <f t="shared" si="0"/>
        <v>335</v>
      </c>
    </row>
    <row r="13" ht="19.5" customHeight="1" spans="1:39">
      <c r="A13" s="108">
        <v>5</v>
      </c>
      <c r="B13" s="109" t="s">
        <v>314</v>
      </c>
      <c r="C13" s="139">
        <v>37</v>
      </c>
      <c r="D13" s="139"/>
      <c r="E13" s="139"/>
      <c r="F13" s="139"/>
      <c r="G13" s="139"/>
      <c r="H13" s="139"/>
      <c r="I13" s="139">
        <v>37</v>
      </c>
      <c r="J13" s="139"/>
      <c r="K13" s="139"/>
      <c r="L13" s="139"/>
      <c r="M13" s="139"/>
      <c r="N13" s="139"/>
      <c r="O13" s="139"/>
      <c r="P13" s="139"/>
      <c r="Q13" s="139"/>
      <c r="R13" s="139">
        <v>37</v>
      </c>
      <c r="S13" s="139"/>
      <c r="T13" s="139"/>
      <c r="U13" s="139"/>
      <c r="V13" s="139"/>
      <c r="W13" s="139"/>
      <c r="X13" s="139">
        <v>37</v>
      </c>
      <c r="Y13" s="139"/>
      <c r="Z13" s="139"/>
      <c r="AA13" s="139"/>
      <c r="AB13" s="139"/>
      <c r="AC13" s="139"/>
      <c r="AD13" s="139">
        <v>37</v>
      </c>
      <c r="AE13" s="139"/>
      <c r="AF13" s="139"/>
      <c r="AG13" s="139"/>
      <c r="AH13" s="139"/>
      <c r="AI13" s="139"/>
      <c r="AJ13" s="139"/>
      <c r="AK13" s="139"/>
      <c r="AL13" s="164"/>
      <c r="AM13" s="125">
        <f t="shared" si="0"/>
        <v>185</v>
      </c>
    </row>
    <row r="14" ht="19.5" customHeight="1" spans="1:39">
      <c r="A14" s="108">
        <v>6</v>
      </c>
      <c r="B14" s="109" t="s">
        <v>315</v>
      </c>
      <c r="C14" s="139">
        <v>41</v>
      </c>
      <c r="D14" s="139"/>
      <c r="E14" s="139"/>
      <c r="F14" s="139">
        <v>36</v>
      </c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>
        <v>41</v>
      </c>
      <c r="S14" s="139"/>
      <c r="T14" s="139"/>
      <c r="U14" s="139">
        <v>36</v>
      </c>
      <c r="V14" s="139"/>
      <c r="W14" s="139"/>
      <c r="X14" s="139">
        <v>36</v>
      </c>
      <c r="Y14" s="139"/>
      <c r="Z14" s="139"/>
      <c r="AA14" s="139"/>
      <c r="AB14" s="139"/>
      <c r="AC14" s="139"/>
      <c r="AD14" s="139">
        <v>36</v>
      </c>
      <c r="AE14" s="139"/>
      <c r="AF14" s="139"/>
      <c r="AG14" s="139"/>
      <c r="AH14" s="139"/>
      <c r="AI14" s="139"/>
      <c r="AJ14" s="139"/>
      <c r="AK14" s="139"/>
      <c r="AL14" s="164"/>
      <c r="AM14" s="125">
        <f t="shared" si="0"/>
        <v>226</v>
      </c>
    </row>
    <row r="15" ht="19.5" customHeight="1" spans="1:39">
      <c r="A15" s="108">
        <v>7</v>
      </c>
      <c r="B15" s="109" t="s">
        <v>316</v>
      </c>
      <c r="C15" s="139">
        <v>31</v>
      </c>
      <c r="D15" s="139"/>
      <c r="E15" s="139"/>
      <c r="F15" s="139">
        <v>31</v>
      </c>
      <c r="G15" s="139"/>
      <c r="H15" s="139"/>
      <c r="I15" s="139">
        <v>31</v>
      </c>
      <c r="J15" s="139"/>
      <c r="K15" s="139"/>
      <c r="L15" s="139"/>
      <c r="M15" s="139"/>
      <c r="N15" s="139"/>
      <c r="O15" s="139"/>
      <c r="P15" s="139"/>
      <c r="Q15" s="139"/>
      <c r="R15" s="139">
        <v>31</v>
      </c>
      <c r="S15" s="139"/>
      <c r="T15" s="139"/>
      <c r="U15" s="139"/>
      <c r="V15" s="139"/>
      <c r="W15" s="139"/>
      <c r="X15" s="139">
        <v>31</v>
      </c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64"/>
      <c r="AM15" s="125">
        <f t="shared" si="0"/>
        <v>155</v>
      </c>
    </row>
    <row r="16" ht="19.5" customHeight="1" spans="1:39">
      <c r="A16" s="108">
        <v>8</v>
      </c>
      <c r="B16" s="109" t="s">
        <v>317</v>
      </c>
      <c r="C16" s="139">
        <v>17</v>
      </c>
      <c r="D16" s="139"/>
      <c r="E16" s="139"/>
      <c r="F16" s="139"/>
      <c r="G16" s="139"/>
      <c r="H16" s="139"/>
      <c r="I16" s="139">
        <v>14</v>
      </c>
      <c r="J16" s="139"/>
      <c r="K16" s="139"/>
      <c r="L16" s="139"/>
      <c r="M16" s="139"/>
      <c r="N16" s="139"/>
      <c r="O16" s="139"/>
      <c r="P16" s="139"/>
      <c r="Q16" s="139"/>
      <c r="R16" s="139">
        <v>3</v>
      </c>
      <c r="S16" s="139"/>
      <c r="T16" s="139"/>
      <c r="U16" s="139">
        <v>3</v>
      </c>
      <c r="V16" s="139"/>
      <c r="W16" s="139"/>
      <c r="X16" s="139">
        <v>14</v>
      </c>
      <c r="Y16" s="139"/>
      <c r="Z16" s="139"/>
      <c r="AA16" s="139"/>
      <c r="AB16" s="139"/>
      <c r="AC16" s="139"/>
      <c r="AD16" s="139">
        <v>14</v>
      </c>
      <c r="AE16" s="139"/>
      <c r="AF16" s="139"/>
      <c r="AG16" s="139"/>
      <c r="AH16" s="139"/>
      <c r="AI16" s="139"/>
      <c r="AJ16" s="139"/>
      <c r="AK16" s="139"/>
      <c r="AL16" s="164"/>
      <c r="AM16" s="125">
        <f t="shared" si="0"/>
        <v>65</v>
      </c>
    </row>
    <row r="17" ht="19.5" customHeight="1" spans="1:39">
      <c r="A17" s="108">
        <v>9</v>
      </c>
      <c r="B17" s="109" t="s">
        <v>318</v>
      </c>
      <c r="C17" s="139">
        <v>91</v>
      </c>
      <c r="D17" s="139"/>
      <c r="E17" s="139"/>
      <c r="F17" s="139">
        <v>4</v>
      </c>
      <c r="G17" s="139"/>
      <c r="H17" s="139"/>
      <c r="I17" s="139">
        <v>80</v>
      </c>
      <c r="J17" s="139"/>
      <c r="K17" s="139"/>
      <c r="L17" s="139">
        <v>11</v>
      </c>
      <c r="M17" s="139"/>
      <c r="N17" s="139"/>
      <c r="O17" s="139"/>
      <c r="P17" s="139"/>
      <c r="Q17" s="139"/>
      <c r="R17" s="139">
        <v>91</v>
      </c>
      <c r="S17" s="139"/>
      <c r="T17" s="139"/>
      <c r="U17" s="139">
        <v>11</v>
      </c>
      <c r="V17" s="139"/>
      <c r="W17" s="139"/>
      <c r="X17" s="139">
        <v>80</v>
      </c>
      <c r="Y17" s="139"/>
      <c r="Z17" s="139"/>
      <c r="AA17" s="139">
        <v>1</v>
      </c>
      <c r="AB17" s="139"/>
      <c r="AC17" s="139"/>
      <c r="AD17" s="139">
        <v>2</v>
      </c>
      <c r="AE17" s="139"/>
      <c r="AF17" s="139"/>
      <c r="AG17" s="139">
        <v>1</v>
      </c>
      <c r="AH17" s="139"/>
      <c r="AI17" s="139"/>
      <c r="AJ17" s="139"/>
      <c r="AK17" s="139"/>
      <c r="AL17" s="164"/>
      <c r="AM17" s="125">
        <f t="shared" si="0"/>
        <v>372</v>
      </c>
    </row>
    <row r="18" ht="19.5" customHeight="1" spans="1:39">
      <c r="A18" s="108">
        <v>10</v>
      </c>
      <c r="B18" s="109" t="s">
        <v>319</v>
      </c>
      <c r="C18" s="139">
        <v>30</v>
      </c>
      <c r="D18" s="139"/>
      <c r="E18" s="139"/>
      <c r="F18" s="139">
        <v>30</v>
      </c>
      <c r="G18" s="139"/>
      <c r="H18" s="139"/>
      <c r="I18" s="139">
        <v>30</v>
      </c>
      <c r="J18" s="139"/>
      <c r="K18" s="139"/>
      <c r="L18" s="139"/>
      <c r="M18" s="139"/>
      <c r="N18" s="139"/>
      <c r="O18" s="139"/>
      <c r="P18" s="139"/>
      <c r="Q18" s="139"/>
      <c r="R18" s="139">
        <v>30</v>
      </c>
      <c r="S18" s="139"/>
      <c r="T18" s="139"/>
      <c r="U18" s="139"/>
      <c r="V18" s="139"/>
      <c r="W18" s="139"/>
      <c r="X18" s="139">
        <v>30</v>
      </c>
      <c r="Y18" s="139"/>
      <c r="Z18" s="139"/>
      <c r="AA18" s="139"/>
      <c r="AB18" s="139"/>
      <c r="AC18" s="139"/>
      <c r="AD18" s="139">
        <v>30</v>
      </c>
      <c r="AE18" s="139"/>
      <c r="AF18" s="139"/>
      <c r="AG18" s="139"/>
      <c r="AH18" s="139"/>
      <c r="AI18" s="139"/>
      <c r="AJ18" s="139"/>
      <c r="AK18" s="139"/>
      <c r="AL18" s="164"/>
      <c r="AM18" s="125">
        <f t="shared" si="0"/>
        <v>180</v>
      </c>
    </row>
    <row r="19" ht="19.5" customHeight="1" spans="1:39">
      <c r="A19" s="108">
        <v>11</v>
      </c>
      <c r="B19" s="109" t="s">
        <v>320</v>
      </c>
      <c r="C19" s="139">
        <v>57</v>
      </c>
      <c r="D19" s="139"/>
      <c r="E19" s="139"/>
      <c r="F19" s="139"/>
      <c r="G19" s="139"/>
      <c r="H19" s="139"/>
      <c r="I19" s="139">
        <v>43</v>
      </c>
      <c r="J19" s="139"/>
      <c r="K19" s="139"/>
      <c r="L19" s="139"/>
      <c r="M19" s="139"/>
      <c r="N19" s="139"/>
      <c r="O19" s="139"/>
      <c r="P19" s="139"/>
      <c r="Q19" s="139"/>
      <c r="R19" s="139">
        <v>57</v>
      </c>
      <c r="S19" s="139"/>
      <c r="T19" s="139"/>
      <c r="U19" s="139">
        <v>14</v>
      </c>
      <c r="V19" s="139"/>
      <c r="W19" s="139"/>
      <c r="X19" s="139">
        <v>43</v>
      </c>
      <c r="Y19" s="139"/>
      <c r="Z19" s="139"/>
      <c r="AA19" s="139">
        <v>14</v>
      </c>
      <c r="AB19" s="139"/>
      <c r="AC19" s="139"/>
      <c r="AD19" s="139">
        <v>43</v>
      </c>
      <c r="AE19" s="139"/>
      <c r="AF19" s="139"/>
      <c r="AG19" s="139">
        <v>2</v>
      </c>
      <c r="AH19" s="139"/>
      <c r="AI19" s="139"/>
      <c r="AJ19" s="139"/>
      <c r="AK19" s="139"/>
      <c r="AL19" s="164"/>
      <c r="AM19" s="125">
        <f t="shared" si="0"/>
        <v>273</v>
      </c>
    </row>
    <row r="20" ht="19.5" customHeight="1" spans="1:39">
      <c r="A20" s="108">
        <v>12</v>
      </c>
      <c r="B20" s="109" t="s">
        <v>321</v>
      </c>
      <c r="C20" s="139">
        <v>24</v>
      </c>
      <c r="D20" s="139"/>
      <c r="E20" s="139"/>
      <c r="F20" s="139">
        <v>3</v>
      </c>
      <c r="G20" s="139"/>
      <c r="H20" s="139"/>
      <c r="I20" s="139">
        <v>16</v>
      </c>
      <c r="J20" s="139"/>
      <c r="K20" s="139"/>
      <c r="L20" s="139"/>
      <c r="M20" s="139"/>
      <c r="N20" s="139"/>
      <c r="O20" s="139"/>
      <c r="P20" s="139"/>
      <c r="Q20" s="139"/>
      <c r="R20" s="139">
        <v>19</v>
      </c>
      <c r="S20" s="139"/>
      <c r="T20" s="139"/>
      <c r="U20" s="139"/>
      <c r="V20" s="139"/>
      <c r="W20" s="139"/>
      <c r="X20" s="139">
        <v>19</v>
      </c>
      <c r="Y20" s="139"/>
      <c r="Z20" s="139"/>
      <c r="AA20" s="139"/>
      <c r="AB20" s="139"/>
      <c r="AC20" s="139"/>
      <c r="AD20" s="139">
        <v>19</v>
      </c>
      <c r="AE20" s="139"/>
      <c r="AF20" s="139"/>
      <c r="AG20" s="139"/>
      <c r="AH20" s="139"/>
      <c r="AI20" s="139"/>
      <c r="AJ20" s="139"/>
      <c r="AK20" s="139"/>
      <c r="AL20" s="164"/>
      <c r="AM20" s="125">
        <f t="shared" si="0"/>
        <v>100</v>
      </c>
    </row>
    <row r="21" ht="19.5" customHeight="1" spans="1:39">
      <c r="A21" s="108">
        <v>13</v>
      </c>
      <c r="B21" s="109" t="s">
        <v>322</v>
      </c>
      <c r="C21" s="139">
        <v>50</v>
      </c>
      <c r="D21" s="139"/>
      <c r="E21" s="139"/>
      <c r="F21" s="139"/>
      <c r="G21" s="139"/>
      <c r="H21" s="139"/>
      <c r="I21" s="139">
        <v>50</v>
      </c>
      <c r="J21" s="139"/>
      <c r="K21" s="139"/>
      <c r="L21" s="139"/>
      <c r="M21" s="139"/>
      <c r="N21" s="139"/>
      <c r="O21" s="139"/>
      <c r="P21" s="139"/>
      <c r="Q21" s="139"/>
      <c r="R21" s="139">
        <v>60</v>
      </c>
      <c r="S21" s="139"/>
      <c r="T21" s="139"/>
      <c r="U21" s="139">
        <v>10</v>
      </c>
      <c r="V21" s="139"/>
      <c r="W21" s="139"/>
      <c r="X21" s="139">
        <v>50</v>
      </c>
      <c r="Y21" s="139"/>
      <c r="Z21" s="139"/>
      <c r="AA21" s="139"/>
      <c r="AB21" s="139"/>
      <c r="AC21" s="139"/>
      <c r="AD21" s="139">
        <v>50</v>
      </c>
      <c r="AE21" s="139"/>
      <c r="AF21" s="139"/>
      <c r="AG21" s="139"/>
      <c r="AH21" s="139"/>
      <c r="AI21" s="139"/>
      <c r="AJ21" s="139"/>
      <c r="AK21" s="139"/>
      <c r="AL21" s="164"/>
      <c r="AM21" s="125">
        <f t="shared" si="0"/>
        <v>270</v>
      </c>
    </row>
    <row r="22" ht="19.5" customHeight="1" spans="1:39">
      <c r="A22" s="108">
        <v>14</v>
      </c>
      <c r="B22" s="109" t="s">
        <v>323</v>
      </c>
      <c r="C22" s="139">
        <v>57</v>
      </c>
      <c r="D22" s="139"/>
      <c r="E22" s="139"/>
      <c r="F22" s="139"/>
      <c r="G22" s="139"/>
      <c r="H22" s="139"/>
      <c r="I22" s="139">
        <v>56</v>
      </c>
      <c r="J22" s="139"/>
      <c r="K22" s="139"/>
      <c r="L22" s="139">
        <v>1</v>
      </c>
      <c r="M22" s="139"/>
      <c r="N22" s="139"/>
      <c r="O22" s="139"/>
      <c r="P22" s="139"/>
      <c r="Q22" s="139"/>
      <c r="R22" s="139">
        <v>57</v>
      </c>
      <c r="S22" s="139"/>
      <c r="T22" s="139"/>
      <c r="U22" s="139">
        <v>1</v>
      </c>
      <c r="V22" s="139"/>
      <c r="W22" s="139"/>
      <c r="X22" s="139">
        <v>56</v>
      </c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64"/>
      <c r="AM22" s="125">
        <f t="shared" si="0"/>
        <v>228</v>
      </c>
    </row>
    <row r="23" ht="19.5" customHeight="1" spans="1:39">
      <c r="A23" s="108">
        <v>15</v>
      </c>
      <c r="B23" s="109" t="s">
        <v>324</v>
      </c>
      <c r="C23" s="139">
        <v>60</v>
      </c>
      <c r="D23" s="139"/>
      <c r="E23" s="139"/>
      <c r="F23" s="139"/>
      <c r="G23" s="139"/>
      <c r="H23" s="139"/>
      <c r="I23" s="139">
        <v>58</v>
      </c>
      <c r="J23" s="139"/>
      <c r="K23" s="139"/>
      <c r="L23" s="139"/>
      <c r="M23" s="139"/>
      <c r="N23" s="139"/>
      <c r="O23" s="139"/>
      <c r="P23" s="139"/>
      <c r="Q23" s="139"/>
      <c r="R23" s="139">
        <v>60</v>
      </c>
      <c r="S23" s="139"/>
      <c r="T23" s="139"/>
      <c r="U23" s="139">
        <v>1</v>
      </c>
      <c r="V23" s="139"/>
      <c r="W23" s="139"/>
      <c r="X23" s="139">
        <v>58</v>
      </c>
      <c r="Y23" s="139"/>
      <c r="Z23" s="139"/>
      <c r="AA23" s="139">
        <v>1</v>
      </c>
      <c r="AB23" s="139"/>
      <c r="AC23" s="139"/>
      <c r="AD23" s="139">
        <v>58</v>
      </c>
      <c r="AE23" s="139"/>
      <c r="AF23" s="139"/>
      <c r="AG23" s="139"/>
      <c r="AH23" s="139"/>
      <c r="AI23" s="139"/>
      <c r="AJ23" s="139"/>
      <c r="AK23" s="139"/>
      <c r="AL23" s="164"/>
      <c r="AM23" s="125">
        <f t="shared" si="0"/>
        <v>296</v>
      </c>
    </row>
    <row r="24" ht="19.5" customHeight="1" spans="1:39">
      <c r="A24" s="108">
        <v>16</v>
      </c>
      <c r="B24" s="109" t="s">
        <v>325</v>
      </c>
      <c r="C24" s="139">
        <v>18</v>
      </c>
      <c r="D24" s="139"/>
      <c r="E24" s="139"/>
      <c r="F24" s="139"/>
      <c r="G24" s="139"/>
      <c r="H24" s="139"/>
      <c r="I24" s="139">
        <v>17</v>
      </c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>
        <v>17</v>
      </c>
      <c r="Y24" s="139"/>
      <c r="Z24" s="139"/>
      <c r="AA24" s="139"/>
      <c r="AB24" s="139"/>
      <c r="AC24" s="139"/>
      <c r="AD24" s="139">
        <v>17</v>
      </c>
      <c r="AE24" s="139"/>
      <c r="AF24" s="139"/>
      <c r="AG24" s="139"/>
      <c r="AH24" s="139"/>
      <c r="AI24" s="139"/>
      <c r="AJ24" s="139"/>
      <c r="AK24" s="139"/>
      <c r="AL24" s="164"/>
      <c r="AM24" s="125">
        <f t="shared" si="0"/>
        <v>69</v>
      </c>
    </row>
    <row r="25" ht="19.5" customHeight="1" spans="1:39">
      <c r="A25" s="108">
        <v>17</v>
      </c>
      <c r="B25" s="109" t="s">
        <v>326</v>
      </c>
      <c r="C25" s="139">
        <v>47</v>
      </c>
      <c r="D25" s="139"/>
      <c r="E25" s="139"/>
      <c r="F25" s="139"/>
      <c r="G25" s="139"/>
      <c r="H25" s="139"/>
      <c r="I25" s="139">
        <v>47</v>
      </c>
      <c r="J25" s="139"/>
      <c r="K25" s="139"/>
      <c r="L25" s="139"/>
      <c r="M25" s="139"/>
      <c r="N25" s="139"/>
      <c r="O25" s="139"/>
      <c r="P25" s="139"/>
      <c r="Q25" s="139"/>
      <c r="R25" s="139">
        <v>47</v>
      </c>
      <c r="S25" s="139"/>
      <c r="T25" s="139"/>
      <c r="U25" s="139"/>
      <c r="V25" s="139"/>
      <c r="W25" s="139"/>
      <c r="X25" s="139">
        <v>47</v>
      </c>
      <c r="Y25" s="139"/>
      <c r="Z25" s="139"/>
      <c r="AA25" s="139"/>
      <c r="AB25" s="139"/>
      <c r="AC25" s="139"/>
      <c r="AD25" s="139">
        <v>47</v>
      </c>
      <c r="AE25" s="139"/>
      <c r="AF25" s="139"/>
      <c r="AG25" s="139"/>
      <c r="AH25" s="139"/>
      <c r="AI25" s="139"/>
      <c r="AJ25" s="139"/>
      <c r="AK25" s="139"/>
      <c r="AL25" s="164"/>
      <c r="AM25" s="125">
        <f t="shared" si="0"/>
        <v>235</v>
      </c>
    </row>
    <row r="26" ht="19.5" customHeight="1" spans="1:39">
      <c r="A26" s="108">
        <v>18</v>
      </c>
      <c r="B26" s="109" t="s">
        <v>327</v>
      </c>
      <c r="C26" s="139">
        <v>66</v>
      </c>
      <c r="D26" s="139"/>
      <c r="E26" s="139"/>
      <c r="F26" s="139"/>
      <c r="G26" s="139"/>
      <c r="H26" s="139"/>
      <c r="I26" s="139">
        <v>66</v>
      </c>
      <c r="J26" s="139"/>
      <c r="K26" s="139"/>
      <c r="L26" s="139"/>
      <c r="M26" s="139"/>
      <c r="N26" s="139"/>
      <c r="O26" s="139"/>
      <c r="P26" s="139"/>
      <c r="Q26" s="139"/>
      <c r="R26" s="139">
        <v>66</v>
      </c>
      <c r="S26" s="139"/>
      <c r="T26" s="139"/>
      <c r="U26" s="139"/>
      <c r="V26" s="139"/>
      <c r="W26" s="139"/>
      <c r="X26" s="139">
        <v>66</v>
      </c>
      <c r="Y26" s="139"/>
      <c r="Z26" s="139"/>
      <c r="AA26" s="139"/>
      <c r="AB26" s="139"/>
      <c r="AC26" s="139"/>
      <c r="AD26" s="139">
        <v>66</v>
      </c>
      <c r="AE26" s="139"/>
      <c r="AF26" s="139"/>
      <c r="AG26" s="139"/>
      <c r="AH26" s="139"/>
      <c r="AI26" s="139"/>
      <c r="AJ26" s="139"/>
      <c r="AK26" s="139"/>
      <c r="AL26" s="139"/>
      <c r="AM26" s="125">
        <f t="shared" si="0"/>
        <v>330</v>
      </c>
    </row>
    <row r="27" ht="19.5" customHeight="1" spans="1:38">
      <c r="A27" s="111" t="s">
        <v>14</v>
      </c>
      <c r="B27" s="112"/>
      <c r="C27" s="141">
        <f>SUM(C9:C26)</f>
        <v>955</v>
      </c>
      <c r="D27" s="141">
        <f t="shared" ref="D27:AL27" si="1">SUM(D9:D26)</f>
        <v>0</v>
      </c>
      <c r="E27" s="141">
        <f t="shared" si="1"/>
        <v>0</v>
      </c>
      <c r="F27" s="141">
        <f t="shared" si="1"/>
        <v>113</v>
      </c>
      <c r="G27" s="141">
        <f t="shared" si="1"/>
        <v>0</v>
      </c>
      <c r="H27" s="141">
        <f t="shared" si="1"/>
        <v>0</v>
      </c>
      <c r="I27" s="141">
        <f t="shared" si="1"/>
        <v>865</v>
      </c>
      <c r="J27" s="141">
        <f t="shared" si="1"/>
        <v>0</v>
      </c>
      <c r="K27" s="141">
        <f t="shared" si="1"/>
        <v>0</v>
      </c>
      <c r="L27" s="141">
        <f t="shared" si="1"/>
        <v>12</v>
      </c>
      <c r="M27" s="141">
        <f t="shared" si="1"/>
        <v>0</v>
      </c>
      <c r="N27" s="141">
        <f t="shared" si="1"/>
        <v>0</v>
      </c>
      <c r="O27" s="141">
        <f t="shared" si="1"/>
        <v>0</v>
      </c>
      <c r="P27" s="141">
        <f t="shared" si="1"/>
        <v>0</v>
      </c>
      <c r="Q27" s="141">
        <f t="shared" si="1"/>
        <v>0</v>
      </c>
      <c r="R27" s="141">
        <f t="shared" si="1"/>
        <v>877</v>
      </c>
      <c r="S27" s="141">
        <f t="shared" si="1"/>
        <v>0</v>
      </c>
      <c r="T27" s="141">
        <f t="shared" si="1"/>
        <v>0</v>
      </c>
      <c r="U27" s="141">
        <f t="shared" si="1"/>
        <v>104</v>
      </c>
      <c r="V27" s="141">
        <f t="shared" si="1"/>
        <v>0</v>
      </c>
      <c r="W27" s="141">
        <f t="shared" si="1"/>
        <v>0</v>
      </c>
      <c r="X27" s="141">
        <f t="shared" si="1"/>
        <v>825</v>
      </c>
      <c r="Y27" s="141">
        <f t="shared" si="1"/>
        <v>0</v>
      </c>
      <c r="Z27" s="141">
        <f t="shared" si="1"/>
        <v>0</v>
      </c>
      <c r="AA27" s="141">
        <f t="shared" si="1"/>
        <v>17</v>
      </c>
      <c r="AB27" s="141">
        <f t="shared" si="1"/>
        <v>0</v>
      </c>
      <c r="AC27" s="141">
        <f t="shared" si="1"/>
        <v>0</v>
      </c>
      <c r="AD27" s="141">
        <f t="shared" si="1"/>
        <v>739</v>
      </c>
      <c r="AE27" s="141">
        <f t="shared" si="1"/>
        <v>0</v>
      </c>
      <c r="AF27" s="141">
        <f t="shared" si="1"/>
        <v>0</v>
      </c>
      <c r="AG27" s="141">
        <f t="shared" si="1"/>
        <v>3</v>
      </c>
      <c r="AH27" s="141">
        <f t="shared" si="1"/>
        <v>0</v>
      </c>
      <c r="AI27" s="141">
        <f t="shared" si="1"/>
        <v>0</v>
      </c>
      <c r="AJ27" s="141">
        <f t="shared" si="1"/>
        <v>0</v>
      </c>
      <c r="AK27" s="141">
        <f t="shared" si="1"/>
        <v>0</v>
      </c>
      <c r="AL27" s="141">
        <f t="shared" si="1"/>
        <v>0</v>
      </c>
    </row>
    <row r="29" spans="3:25">
      <c r="C29" s="94" t="s">
        <v>58</v>
      </c>
      <c r="Y29" s="117" t="s">
        <v>59</v>
      </c>
    </row>
    <row r="30" spans="3:29">
      <c r="C30" s="114" t="s">
        <v>60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 t="s">
        <v>61</v>
      </c>
      <c r="Z30" s="114"/>
      <c r="AA30" s="114"/>
      <c r="AB30" s="114"/>
      <c r="AC30" s="114"/>
    </row>
    <row r="31" spans="3:29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</row>
    <row r="32" spans="3:29">
      <c r="C32" s="114"/>
      <c r="D32" s="114"/>
      <c r="E32" s="159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</row>
    <row r="33" spans="3:29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</row>
    <row r="34" spans="3:29">
      <c r="C34" s="114" t="s">
        <v>62</v>
      </c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 t="s">
        <v>63</v>
      </c>
      <c r="Z34" s="114"/>
      <c r="AA34" s="114"/>
      <c r="AB34" s="114"/>
      <c r="AC34" s="114"/>
    </row>
    <row r="35" spans="3:29">
      <c r="C35" s="114" t="s">
        <v>64</v>
      </c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 t="s">
        <v>65</v>
      </c>
      <c r="Z35" s="114"/>
      <c r="AA35" s="114"/>
      <c r="AB35" s="114"/>
      <c r="AC35" s="114"/>
    </row>
    <row r="38" spans="1:38">
      <c r="A38" s="95" t="s">
        <v>486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</row>
    <row r="39" spans="1:38">
      <c r="A39" s="95" t="s">
        <v>357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</row>
    <row r="40" spans="1:38">
      <c r="A40" s="95" t="s">
        <v>66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</row>
    <row r="41" ht="15.75" spans="1:38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15" t="s">
        <v>487</v>
      </c>
      <c r="AK41" s="115"/>
      <c r="AL41" s="115"/>
    </row>
    <row r="42" ht="121.5" customHeight="1" spans="1:38">
      <c r="A42" s="152" t="s">
        <v>488</v>
      </c>
      <c r="B42" s="153" t="s">
        <v>489</v>
      </c>
      <c r="C42" s="154" t="s">
        <v>490</v>
      </c>
      <c r="D42" s="154"/>
      <c r="E42" s="154"/>
      <c r="F42" s="154" t="s">
        <v>491</v>
      </c>
      <c r="G42" s="154"/>
      <c r="H42" s="154"/>
      <c r="I42" s="154" t="s">
        <v>492</v>
      </c>
      <c r="J42" s="154"/>
      <c r="K42" s="154"/>
      <c r="L42" s="154" t="s">
        <v>493</v>
      </c>
      <c r="M42" s="154"/>
      <c r="N42" s="154"/>
      <c r="O42" s="154" t="s">
        <v>494</v>
      </c>
      <c r="P42" s="154"/>
      <c r="Q42" s="154"/>
      <c r="R42" s="154" t="s">
        <v>495</v>
      </c>
      <c r="S42" s="154"/>
      <c r="T42" s="154"/>
      <c r="U42" s="154" t="s">
        <v>496</v>
      </c>
      <c r="V42" s="154"/>
      <c r="W42" s="154"/>
      <c r="X42" s="154" t="s">
        <v>497</v>
      </c>
      <c r="Y42" s="154"/>
      <c r="Z42" s="154"/>
      <c r="AA42" s="154" t="s">
        <v>498</v>
      </c>
      <c r="AB42" s="154"/>
      <c r="AC42" s="154"/>
      <c r="AD42" s="154" t="s">
        <v>499</v>
      </c>
      <c r="AE42" s="154"/>
      <c r="AF42" s="154"/>
      <c r="AG42" s="154" t="s">
        <v>500</v>
      </c>
      <c r="AH42" s="154"/>
      <c r="AI42" s="154"/>
      <c r="AJ42" s="160" t="s">
        <v>501</v>
      </c>
      <c r="AK42" s="160"/>
      <c r="AL42" s="161"/>
    </row>
    <row r="43" spans="1:38">
      <c r="A43" s="155"/>
      <c r="B43" s="156"/>
      <c r="C43" s="143" t="s">
        <v>502</v>
      </c>
      <c r="D43" s="143"/>
      <c r="E43" s="143"/>
      <c r="F43" s="143" t="s">
        <v>502</v>
      </c>
      <c r="G43" s="143"/>
      <c r="H43" s="143"/>
      <c r="I43" s="143" t="s">
        <v>502</v>
      </c>
      <c r="J43" s="143"/>
      <c r="K43" s="143"/>
      <c r="L43" s="143" t="s">
        <v>502</v>
      </c>
      <c r="M43" s="143"/>
      <c r="N43" s="143"/>
      <c r="O43" s="143" t="s">
        <v>502</v>
      </c>
      <c r="P43" s="143"/>
      <c r="Q43" s="143"/>
      <c r="R43" s="143" t="s">
        <v>502</v>
      </c>
      <c r="S43" s="143"/>
      <c r="T43" s="143"/>
      <c r="U43" s="143" t="s">
        <v>502</v>
      </c>
      <c r="V43" s="143"/>
      <c r="W43" s="143"/>
      <c r="X43" s="143" t="s">
        <v>502</v>
      </c>
      <c r="Y43" s="143"/>
      <c r="Z43" s="143"/>
      <c r="AA43" s="143" t="s">
        <v>502</v>
      </c>
      <c r="AB43" s="143"/>
      <c r="AC43" s="143"/>
      <c r="AD43" s="143" t="s">
        <v>502</v>
      </c>
      <c r="AE43" s="143"/>
      <c r="AF43" s="143"/>
      <c r="AG43" s="143" t="s">
        <v>502</v>
      </c>
      <c r="AH43" s="143"/>
      <c r="AI43" s="143"/>
      <c r="AJ43" s="143" t="s">
        <v>502</v>
      </c>
      <c r="AK43" s="143"/>
      <c r="AL43" s="162"/>
    </row>
    <row r="44" ht="86.25" customHeight="1" spans="1:38">
      <c r="A44" s="155"/>
      <c r="B44" s="156"/>
      <c r="C44" s="157" t="s">
        <v>503</v>
      </c>
      <c r="D44" s="157" t="s">
        <v>122</v>
      </c>
      <c r="E44" s="157" t="s">
        <v>504</v>
      </c>
      <c r="F44" s="157" t="s">
        <v>503</v>
      </c>
      <c r="G44" s="157" t="s">
        <v>122</v>
      </c>
      <c r="H44" s="157" t="s">
        <v>504</v>
      </c>
      <c r="I44" s="157" t="s">
        <v>503</v>
      </c>
      <c r="J44" s="157" t="s">
        <v>122</v>
      </c>
      <c r="K44" s="157" t="s">
        <v>504</v>
      </c>
      <c r="L44" s="157" t="s">
        <v>503</v>
      </c>
      <c r="M44" s="157" t="s">
        <v>122</v>
      </c>
      <c r="N44" s="157" t="s">
        <v>504</v>
      </c>
      <c r="O44" s="157" t="s">
        <v>503</v>
      </c>
      <c r="P44" s="157" t="s">
        <v>122</v>
      </c>
      <c r="Q44" s="157" t="s">
        <v>504</v>
      </c>
      <c r="R44" s="157" t="s">
        <v>503</v>
      </c>
      <c r="S44" s="157" t="s">
        <v>122</v>
      </c>
      <c r="T44" s="157" t="s">
        <v>504</v>
      </c>
      <c r="U44" s="157" t="s">
        <v>503</v>
      </c>
      <c r="V44" s="157" t="s">
        <v>122</v>
      </c>
      <c r="W44" s="157" t="s">
        <v>504</v>
      </c>
      <c r="X44" s="157" t="s">
        <v>503</v>
      </c>
      <c r="Y44" s="157" t="s">
        <v>122</v>
      </c>
      <c r="Z44" s="157" t="s">
        <v>504</v>
      </c>
      <c r="AA44" s="157" t="s">
        <v>503</v>
      </c>
      <c r="AB44" s="157" t="s">
        <v>122</v>
      </c>
      <c r="AC44" s="157" t="s">
        <v>504</v>
      </c>
      <c r="AD44" s="157" t="s">
        <v>503</v>
      </c>
      <c r="AE44" s="157" t="s">
        <v>122</v>
      </c>
      <c r="AF44" s="157" t="s">
        <v>504</v>
      </c>
      <c r="AG44" s="157" t="s">
        <v>503</v>
      </c>
      <c r="AH44" s="157" t="s">
        <v>122</v>
      </c>
      <c r="AI44" s="157" t="s">
        <v>504</v>
      </c>
      <c r="AJ44" s="157" t="s">
        <v>503</v>
      </c>
      <c r="AK44" s="157" t="s">
        <v>122</v>
      </c>
      <c r="AL44" s="163" t="s">
        <v>504</v>
      </c>
    </row>
    <row r="45" spans="1:38">
      <c r="A45" s="106">
        <v>1</v>
      </c>
      <c r="B45" s="107">
        <v>2</v>
      </c>
      <c r="C45" s="158">
        <v>3</v>
      </c>
      <c r="D45" s="158">
        <v>4</v>
      </c>
      <c r="E45" s="158">
        <v>5</v>
      </c>
      <c r="F45" s="158">
        <v>6</v>
      </c>
      <c r="G45" s="107">
        <v>7</v>
      </c>
      <c r="H45" s="107">
        <v>8</v>
      </c>
      <c r="I45" s="158">
        <v>9</v>
      </c>
      <c r="J45" s="158">
        <v>10</v>
      </c>
      <c r="K45" s="158">
        <v>11</v>
      </c>
      <c r="L45" s="158">
        <v>12</v>
      </c>
      <c r="M45" s="107">
        <v>13</v>
      </c>
      <c r="N45" s="107">
        <v>14</v>
      </c>
      <c r="O45" s="158">
        <v>15</v>
      </c>
      <c r="P45" s="158">
        <v>16</v>
      </c>
      <c r="Q45" s="158">
        <v>17</v>
      </c>
      <c r="R45" s="158">
        <v>18</v>
      </c>
      <c r="S45" s="107">
        <v>19</v>
      </c>
      <c r="T45" s="107">
        <v>20</v>
      </c>
      <c r="U45" s="158">
        <v>21</v>
      </c>
      <c r="V45" s="158">
        <v>22</v>
      </c>
      <c r="W45" s="158">
        <v>23</v>
      </c>
      <c r="X45" s="158">
        <v>24</v>
      </c>
      <c r="Y45" s="107">
        <v>25</v>
      </c>
      <c r="Z45" s="107">
        <v>26</v>
      </c>
      <c r="AA45" s="158">
        <v>27</v>
      </c>
      <c r="AB45" s="158">
        <v>28</v>
      </c>
      <c r="AC45" s="158">
        <v>29</v>
      </c>
      <c r="AD45" s="158">
        <v>30</v>
      </c>
      <c r="AE45" s="107">
        <v>31</v>
      </c>
      <c r="AF45" s="107">
        <v>32</v>
      </c>
      <c r="AG45" s="158">
        <v>33</v>
      </c>
      <c r="AH45" s="158">
        <v>34</v>
      </c>
      <c r="AI45" s="158">
        <v>35</v>
      </c>
      <c r="AJ45" s="158">
        <v>36</v>
      </c>
      <c r="AK45" s="107">
        <v>37</v>
      </c>
      <c r="AL45" s="121">
        <v>38</v>
      </c>
    </row>
    <row r="46" spans="1:38">
      <c r="A46" s="108">
        <v>1</v>
      </c>
      <c r="B46" s="140" t="s">
        <v>310</v>
      </c>
      <c r="C46" s="139">
        <v>60</v>
      </c>
      <c r="D46" s="139"/>
      <c r="E46" s="139"/>
      <c r="F46" s="139"/>
      <c r="G46" s="139"/>
      <c r="H46" s="139"/>
      <c r="I46" s="139">
        <v>60</v>
      </c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>
        <v>60</v>
      </c>
      <c r="AE46" s="139"/>
      <c r="AF46" s="139"/>
      <c r="AG46" s="139"/>
      <c r="AH46" s="139"/>
      <c r="AI46" s="139"/>
      <c r="AJ46" s="139"/>
      <c r="AK46" s="139"/>
      <c r="AL46" s="164"/>
    </row>
    <row r="47" spans="1:38">
      <c r="A47" s="108">
        <v>2</v>
      </c>
      <c r="B47" s="140" t="s">
        <v>311</v>
      </c>
      <c r="C47" s="139">
        <v>101</v>
      </c>
      <c r="D47" s="139"/>
      <c r="E47" s="139"/>
      <c r="F47" s="139">
        <v>5</v>
      </c>
      <c r="G47" s="139"/>
      <c r="H47" s="139"/>
      <c r="I47" s="139">
        <v>99</v>
      </c>
      <c r="J47" s="139"/>
      <c r="K47" s="139"/>
      <c r="L47" s="139"/>
      <c r="M47" s="139"/>
      <c r="N47" s="139"/>
      <c r="O47" s="139"/>
      <c r="P47" s="139"/>
      <c r="Q47" s="139"/>
      <c r="R47" s="139">
        <v>99</v>
      </c>
      <c r="S47" s="139"/>
      <c r="T47" s="139"/>
      <c r="U47" s="139">
        <v>15</v>
      </c>
      <c r="V47" s="139"/>
      <c r="W47" s="139"/>
      <c r="X47" s="139">
        <v>86</v>
      </c>
      <c r="Y47" s="139"/>
      <c r="Z47" s="139"/>
      <c r="AA47" s="139"/>
      <c r="AB47" s="139"/>
      <c r="AC47" s="139"/>
      <c r="AD47" s="139">
        <v>86</v>
      </c>
      <c r="AE47" s="139"/>
      <c r="AF47" s="139"/>
      <c r="AG47" s="139"/>
      <c r="AH47" s="139"/>
      <c r="AI47" s="139"/>
      <c r="AJ47" s="139"/>
      <c r="AK47" s="139"/>
      <c r="AL47" s="164"/>
    </row>
    <row r="48" spans="1:38">
      <c r="A48" s="108">
        <v>3</v>
      </c>
      <c r="B48" s="140" t="s">
        <v>312</v>
      </c>
      <c r="C48" s="139">
        <v>38</v>
      </c>
      <c r="D48" s="139"/>
      <c r="E48" s="139"/>
      <c r="F48" s="139"/>
      <c r="G48" s="139"/>
      <c r="H48" s="139"/>
      <c r="I48" s="139">
        <v>38</v>
      </c>
      <c r="J48" s="139"/>
      <c r="K48" s="139"/>
      <c r="L48" s="139"/>
      <c r="M48" s="139"/>
      <c r="N48" s="139"/>
      <c r="O48" s="139"/>
      <c r="P48" s="139"/>
      <c r="Q48" s="139"/>
      <c r="R48" s="139">
        <v>38</v>
      </c>
      <c r="S48" s="139"/>
      <c r="T48" s="139"/>
      <c r="U48" s="139"/>
      <c r="V48" s="139"/>
      <c r="W48" s="139"/>
      <c r="X48" s="139">
        <v>38</v>
      </c>
      <c r="Y48" s="139"/>
      <c r="Z48" s="139"/>
      <c r="AA48" s="139"/>
      <c r="AB48" s="139"/>
      <c r="AC48" s="139"/>
      <c r="AD48" s="139">
        <v>38</v>
      </c>
      <c r="AE48" s="139"/>
      <c r="AF48" s="139"/>
      <c r="AG48" s="139"/>
      <c r="AH48" s="139"/>
      <c r="AI48" s="139"/>
      <c r="AJ48" s="139"/>
      <c r="AK48" s="139"/>
      <c r="AL48" s="164"/>
    </row>
    <row r="49" spans="1:38">
      <c r="A49" s="108">
        <v>4</v>
      </c>
      <c r="B49" s="140" t="s">
        <v>313</v>
      </c>
      <c r="C49" s="139">
        <v>52</v>
      </c>
      <c r="D49" s="139"/>
      <c r="E49" s="139"/>
      <c r="F49" s="139"/>
      <c r="G49" s="139"/>
      <c r="H49" s="139"/>
      <c r="I49" s="139">
        <v>52</v>
      </c>
      <c r="J49" s="139"/>
      <c r="K49" s="139"/>
      <c r="L49" s="139"/>
      <c r="M49" s="139"/>
      <c r="N49" s="139"/>
      <c r="O49" s="139"/>
      <c r="P49" s="139"/>
      <c r="Q49" s="139"/>
      <c r="R49" s="139">
        <v>52</v>
      </c>
      <c r="S49" s="139"/>
      <c r="T49" s="139"/>
      <c r="U49" s="139"/>
      <c r="V49" s="139"/>
      <c r="W49" s="139"/>
      <c r="X49" s="139">
        <v>52</v>
      </c>
      <c r="Y49" s="139"/>
      <c r="Z49" s="139"/>
      <c r="AA49" s="139"/>
      <c r="AB49" s="139"/>
      <c r="AC49" s="139"/>
      <c r="AD49" s="139">
        <v>52</v>
      </c>
      <c r="AE49" s="139"/>
      <c r="AF49" s="139"/>
      <c r="AG49" s="139"/>
      <c r="AH49" s="139"/>
      <c r="AI49" s="139"/>
      <c r="AJ49" s="139"/>
      <c r="AK49" s="139"/>
      <c r="AL49" s="139"/>
    </row>
    <row r="50" spans="1:38">
      <c r="A50" s="108">
        <v>5</v>
      </c>
      <c r="B50" s="140" t="s">
        <v>314</v>
      </c>
      <c r="C50" s="139">
        <v>25</v>
      </c>
      <c r="D50" s="139"/>
      <c r="E50" s="139"/>
      <c r="F50" s="139"/>
      <c r="G50" s="139"/>
      <c r="H50" s="139"/>
      <c r="I50" s="139">
        <v>25</v>
      </c>
      <c r="J50" s="139"/>
      <c r="K50" s="139"/>
      <c r="L50" s="139"/>
      <c r="M50" s="139"/>
      <c r="N50" s="139"/>
      <c r="O50" s="139"/>
      <c r="P50" s="139"/>
      <c r="Q50" s="139"/>
      <c r="R50" s="139">
        <v>25</v>
      </c>
      <c r="S50" s="139"/>
      <c r="T50" s="139"/>
      <c r="U50" s="139"/>
      <c r="V50" s="139"/>
      <c r="W50" s="139"/>
      <c r="X50" s="139">
        <v>25</v>
      </c>
      <c r="Y50" s="139"/>
      <c r="Z50" s="139"/>
      <c r="AA50" s="139"/>
      <c r="AB50" s="139"/>
      <c r="AC50" s="139"/>
      <c r="AD50" s="139">
        <v>25</v>
      </c>
      <c r="AE50" s="139"/>
      <c r="AF50" s="139"/>
      <c r="AG50" s="139"/>
      <c r="AH50" s="139"/>
      <c r="AI50" s="139"/>
      <c r="AJ50" s="139"/>
      <c r="AK50" s="139"/>
      <c r="AL50" s="164"/>
    </row>
    <row r="51" spans="1:38">
      <c r="A51" s="108">
        <v>6</v>
      </c>
      <c r="B51" s="140" t="s">
        <v>315</v>
      </c>
      <c r="C51" s="139">
        <v>34</v>
      </c>
      <c r="D51" s="139"/>
      <c r="E51" s="139"/>
      <c r="F51" s="139"/>
      <c r="G51" s="139"/>
      <c r="H51" s="139"/>
      <c r="I51" s="139">
        <v>31</v>
      </c>
      <c r="J51" s="139"/>
      <c r="K51" s="139"/>
      <c r="L51" s="139"/>
      <c r="M51" s="139"/>
      <c r="N51" s="139"/>
      <c r="O51" s="139"/>
      <c r="P51" s="139"/>
      <c r="Q51" s="139"/>
      <c r="R51" s="139">
        <v>34</v>
      </c>
      <c r="S51" s="139"/>
      <c r="T51" s="139"/>
      <c r="U51" s="139">
        <v>3</v>
      </c>
      <c r="V51" s="139"/>
      <c r="W51" s="139"/>
      <c r="X51" s="139">
        <v>31</v>
      </c>
      <c r="Y51" s="139"/>
      <c r="Z51" s="139"/>
      <c r="AA51" s="139"/>
      <c r="AB51" s="139"/>
      <c r="AC51" s="139"/>
      <c r="AD51" s="139">
        <v>31</v>
      </c>
      <c r="AE51" s="139"/>
      <c r="AF51" s="139"/>
      <c r="AG51" s="139"/>
      <c r="AH51" s="139"/>
      <c r="AI51" s="139"/>
      <c r="AJ51" s="139"/>
      <c r="AK51" s="139"/>
      <c r="AL51" s="164"/>
    </row>
    <row r="52" spans="1:38">
      <c r="A52" s="108">
        <v>7</v>
      </c>
      <c r="B52" s="140" t="s">
        <v>316</v>
      </c>
      <c r="C52" s="139">
        <v>25</v>
      </c>
      <c r="D52" s="139"/>
      <c r="E52" s="139"/>
      <c r="F52" s="139">
        <v>25</v>
      </c>
      <c r="G52" s="139"/>
      <c r="H52" s="139"/>
      <c r="I52" s="139">
        <v>25</v>
      </c>
      <c r="J52" s="139"/>
      <c r="K52" s="139"/>
      <c r="L52" s="139"/>
      <c r="M52" s="139"/>
      <c r="N52" s="139"/>
      <c r="O52" s="139"/>
      <c r="P52" s="139"/>
      <c r="Q52" s="139"/>
      <c r="R52" s="139">
        <v>25</v>
      </c>
      <c r="S52" s="139"/>
      <c r="T52" s="139"/>
      <c r="U52" s="139"/>
      <c r="V52" s="139"/>
      <c r="W52" s="139"/>
      <c r="X52" s="139">
        <v>25</v>
      </c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64"/>
    </row>
    <row r="53" spans="1:38">
      <c r="A53" s="108">
        <v>8</v>
      </c>
      <c r="B53" s="140" t="s">
        <v>317</v>
      </c>
      <c r="C53" s="139">
        <v>98</v>
      </c>
      <c r="D53" s="139"/>
      <c r="E53" s="139"/>
      <c r="F53" s="139"/>
      <c r="G53" s="139"/>
      <c r="H53" s="139"/>
      <c r="I53" s="139">
        <v>12</v>
      </c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>
        <v>12</v>
      </c>
      <c r="Y53" s="139"/>
      <c r="Z53" s="139"/>
      <c r="AA53" s="139"/>
      <c r="AB53" s="139"/>
      <c r="AC53" s="139"/>
      <c r="AD53" s="139">
        <v>12</v>
      </c>
      <c r="AE53" s="139"/>
      <c r="AF53" s="139"/>
      <c r="AG53" s="139"/>
      <c r="AH53" s="139"/>
      <c r="AI53" s="139"/>
      <c r="AJ53" s="139"/>
      <c r="AK53" s="139"/>
      <c r="AL53" s="164"/>
    </row>
    <row r="54" spans="1:38">
      <c r="A54" s="108">
        <v>9</v>
      </c>
      <c r="B54" s="140" t="s">
        <v>318</v>
      </c>
      <c r="C54" s="139">
        <v>85</v>
      </c>
      <c r="D54" s="139"/>
      <c r="E54" s="139"/>
      <c r="F54" s="139">
        <v>2</v>
      </c>
      <c r="G54" s="139"/>
      <c r="H54" s="139"/>
      <c r="I54" s="139">
        <v>57</v>
      </c>
      <c r="J54" s="139"/>
      <c r="K54" s="139"/>
      <c r="L54" s="139">
        <v>11</v>
      </c>
      <c r="M54" s="139"/>
      <c r="N54" s="139"/>
      <c r="O54" s="139"/>
      <c r="P54" s="139"/>
      <c r="Q54" s="139"/>
      <c r="R54" s="139">
        <v>85</v>
      </c>
      <c r="S54" s="139"/>
      <c r="T54" s="139"/>
      <c r="U54" s="139">
        <v>11</v>
      </c>
      <c r="V54" s="139"/>
      <c r="W54" s="139"/>
      <c r="X54" s="139">
        <v>59</v>
      </c>
      <c r="Y54" s="139"/>
      <c r="Z54" s="139"/>
      <c r="AA54" s="139"/>
      <c r="AB54" s="139"/>
      <c r="AC54" s="139"/>
      <c r="AD54" s="139">
        <v>5</v>
      </c>
      <c r="AE54" s="139"/>
      <c r="AF54" s="139"/>
      <c r="AG54" s="139">
        <v>2</v>
      </c>
      <c r="AH54" s="139"/>
      <c r="AI54" s="139"/>
      <c r="AJ54" s="139"/>
      <c r="AK54" s="139"/>
      <c r="AL54" s="164"/>
    </row>
    <row r="55" spans="1:38">
      <c r="A55" s="108">
        <v>10</v>
      </c>
      <c r="B55" s="140" t="s">
        <v>319</v>
      </c>
      <c r="C55" s="139">
        <v>24</v>
      </c>
      <c r="D55" s="139"/>
      <c r="E55" s="139"/>
      <c r="F55" s="139">
        <v>24</v>
      </c>
      <c r="G55" s="139"/>
      <c r="H55" s="139"/>
      <c r="I55" s="139">
        <v>24</v>
      </c>
      <c r="J55" s="139"/>
      <c r="K55" s="139"/>
      <c r="L55" s="139"/>
      <c r="M55" s="139"/>
      <c r="N55" s="139"/>
      <c r="O55" s="139"/>
      <c r="P55" s="139"/>
      <c r="Q55" s="139"/>
      <c r="R55" s="139">
        <v>24</v>
      </c>
      <c r="S55" s="139"/>
      <c r="T55" s="139"/>
      <c r="U55" s="139"/>
      <c r="V55" s="139"/>
      <c r="W55" s="139"/>
      <c r="X55" s="139">
        <v>24</v>
      </c>
      <c r="Y55" s="139"/>
      <c r="Z55" s="139"/>
      <c r="AA55" s="139">
        <v>24</v>
      </c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64"/>
    </row>
    <row r="56" spans="1:38">
      <c r="A56" s="108">
        <v>11</v>
      </c>
      <c r="B56" s="140" t="s">
        <v>320</v>
      </c>
      <c r="C56" s="139">
        <v>102</v>
      </c>
      <c r="D56" s="139"/>
      <c r="E56" s="139"/>
      <c r="F56" s="139"/>
      <c r="G56" s="139"/>
      <c r="H56" s="139"/>
      <c r="I56" s="139">
        <v>88</v>
      </c>
      <c r="J56" s="139"/>
      <c r="K56" s="139"/>
      <c r="L56" s="139"/>
      <c r="M56" s="139"/>
      <c r="N56" s="139"/>
      <c r="O56" s="139"/>
      <c r="P56" s="139"/>
      <c r="Q56" s="139"/>
      <c r="R56" s="139">
        <v>102</v>
      </c>
      <c r="S56" s="139"/>
      <c r="T56" s="139"/>
      <c r="U56" s="139">
        <v>14</v>
      </c>
      <c r="V56" s="139"/>
      <c r="W56" s="139"/>
      <c r="X56" s="139">
        <v>88</v>
      </c>
      <c r="Y56" s="139"/>
      <c r="Z56" s="139"/>
      <c r="AA56" s="139">
        <v>14</v>
      </c>
      <c r="AB56" s="139"/>
      <c r="AC56" s="139"/>
      <c r="AD56" s="139">
        <v>88</v>
      </c>
      <c r="AE56" s="139"/>
      <c r="AF56" s="139"/>
      <c r="AG56" s="139">
        <v>4</v>
      </c>
      <c r="AH56" s="139"/>
      <c r="AI56" s="139"/>
      <c r="AJ56" s="139"/>
      <c r="AK56" s="139"/>
      <c r="AL56" s="164"/>
    </row>
    <row r="57" ht="15.95" customHeight="1" spans="1:38">
      <c r="A57" s="108">
        <v>12</v>
      </c>
      <c r="B57" s="140" t="s">
        <v>321</v>
      </c>
      <c r="C57" s="139">
        <v>20</v>
      </c>
      <c r="D57" s="139"/>
      <c r="E57" s="139"/>
      <c r="F57" s="139"/>
      <c r="G57" s="139"/>
      <c r="H57" s="139"/>
      <c r="I57" s="139">
        <v>18</v>
      </c>
      <c r="J57" s="139"/>
      <c r="K57" s="139"/>
      <c r="L57" s="139"/>
      <c r="M57" s="139"/>
      <c r="N57" s="139"/>
      <c r="O57" s="139"/>
      <c r="P57" s="139"/>
      <c r="Q57" s="139"/>
      <c r="R57" s="139">
        <v>18</v>
      </c>
      <c r="S57" s="139"/>
      <c r="T57" s="139"/>
      <c r="U57" s="139"/>
      <c r="V57" s="139"/>
      <c r="W57" s="139"/>
      <c r="X57" s="139">
        <v>18</v>
      </c>
      <c r="Y57" s="139"/>
      <c r="Z57" s="139"/>
      <c r="AA57" s="139"/>
      <c r="AB57" s="139"/>
      <c r="AC57" s="139"/>
      <c r="AD57" s="139">
        <v>18</v>
      </c>
      <c r="AE57" s="139"/>
      <c r="AF57" s="139"/>
      <c r="AG57" s="139"/>
      <c r="AH57" s="139"/>
      <c r="AI57" s="139"/>
      <c r="AJ57" s="139"/>
      <c r="AK57" s="139"/>
      <c r="AL57" s="164"/>
    </row>
    <row r="58" spans="1:38">
      <c r="A58" s="108">
        <v>13</v>
      </c>
      <c r="B58" s="140" t="s">
        <v>322</v>
      </c>
      <c r="C58" s="139">
        <v>46</v>
      </c>
      <c r="D58" s="139"/>
      <c r="E58" s="139"/>
      <c r="F58" s="139"/>
      <c r="G58" s="139"/>
      <c r="H58" s="139"/>
      <c r="I58" s="139">
        <v>46</v>
      </c>
      <c r="J58" s="139"/>
      <c r="K58" s="139"/>
      <c r="L58" s="139"/>
      <c r="M58" s="139"/>
      <c r="N58" s="139"/>
      <c r="O58" s="139"/>
      <c r="P58" s="139"/>
      <c r="Q58" s="139"/>
      <c r="R58" s="139">
        <v>55</v>
      </c>
      <c r="S58" s="139"/>
      <c r="T58" s="139"/>
      <c r="U58" s="139">
        <v>9</v>
      </c>
      <c r="V58" s="139"/>
      <c r="W58" s="139"/>
      <c r="X58" s="139">
        <v>46</v>
      </c>
      <c r="Y58" s="139"/>
      <c r="Z58" s="139"/>
      <c r="AA58" s="139"/>
      <c r="AB58" s="139"/>
      <c r="AC58" s="139"/>
      <c r="AD58" s="139">
        <v>46</v>
      </c>
      <c r="AE58" s="139"/>
      <c r="AF58" s="139"/>
      <c r="AG58" s="139"/>
      <c r="AH58" s="139"/>
      <c r="AI58" s="139"/>
      <c r="AJ58" s="139"/>
      <c r="AK58" s="139"/>
      <c r="AL58" s="164"/>
    </row>
    <row r="59" spans="1:38">
      <c r="A59" s="108">
        <v>14</v>
      </c>
      <c r="B59" s="140" t="s">
        <v>323</v>
      </c>
      <c r="C59" s="139">
        <v>37</v>
      </c>
      <c r="D59" s="139"/>
      <c r="E59" s="139"/>
      <c r="F59" s="139"/>
      <c r="G59" s="139"/>
      <c r="H59" s="139"/>
      <c r="I59" s="139">
        <v>37</v>
      </c>
      <c r="J59" s="139"/>
      <c r="K59" s="139"/>
      <c r="L59" s="139"/>
      <c r="M59" s="139"/>
      <c r="N59" s="139"/>
      <c r="O59" s="139"/>
      <c r="P59" s="139"/>
      <c r="Q59" s="139"/>
      <c r="R59" s="139">
        <v>37</v>
      </c>
      <c r="S59" s="139"/>
      <c r="T59" s="139"/>
      <c r="U59" s="139"/>
      <c r="V59" s="139"/>
      <c r="W59" s="139"/>
      <c r="X59" s="139">
        <v>37</v>
      </c>
      <c r="Y59" s="139"/>
      <c r="Z59" s="139"/>
      <c r="AA59" s="139"/>
      <c r="AB59" s="139"/>
      <c r="AC59" s="139"/>
      <c r="AD59" s="139">
        <v>37</v>
      </c>
      <c r="AE59" s="139"/>
      <c r="AF59" s="139"/>
      <c r="AG59" s="139"/>
      <c r="AH59" s="139"/>
      <c r="AI59" s="139"/>
      <c r="AJ59" s="139"/>
      <c r="AK59" s="139"/>
      <c r="AL59" s="164"/>
    </row>
    <row r="60" spans="1:38">
      <c r="A60" s="108">
        <v>15</v>
      </c>
      <c r="B60" s="140" t="s">
        <v>324</v>
      </c>
      <c r="C60" s="139">
        <v>50</v>
      </c>
      <c r="D60" s="139"/>
      <c r="E60" s="139"/>
      <c r="F60" s="139"/>
      <c r="G60" s="139"/>
      <c r="H60" s="139"/>
      <c r="I60" s="139">
        <v>45</v>
      </c>
      <c r="J60" s="139"/>
      <c r="K60" s="139"/>
      <c r="L60" s="139"/>
      <c r="M60" s="139"/>
      <c r="N60" s="139"/>
      <c r="O60" s="139"/>
      <c r="P60" s="139"/>
      <c r="Q60" s="139"/>
      <c r="R60" s="139">
        <v>50</v>
      </c>
      <c r="S60" s="139"/>
      <c r="T60" s="139"/>
      <c r="U60" s="139">
        <v>5</v>
      </c>
      <c r="V60" s="139"/>
      <c r="W60" s="139"/>
      <c r="X60" s="139">
        <v>45</v>
      </c>
      <c r="Y60" s="139"/>
      <c r="Z60" s="139"/>
      <c r="AA60" s="139"/>
      <c r="AB60" s="139"/>
      <c r="AC60" s="139"/>
      <c r="AD60" s="139">
        <v>45</v>
      </c>
      <c r="AE60" s="139"/>
      <c r="AF60" s="139"/>
      <c r="AG60" s="139"/>
      <c r="AH60" s="139"/>
      <c r="AI60" s="139"/>
      <c r="AJ60" s="139"/>
      <c r="AK60" s="139"/>
      <c r="AL60" s="164"/>
    </row>
    <row r="61" spans="1:38">
      <c r="A61" s="108">
        <v>16</v>
      </c>
      <c r="B61" s="140" t="s">
        <v>325</v>
      </c>
      <c r="C61" s="139">
        <v>26</v>
      </c>
      <c r="D61" s="139"/>
      <c r="E61" s="139"/>
      <c r="F61" s="139"/>
      <c r="G61" s="139"/>
      <c r="H61" s="139"/>
      <c r="I61" s="139">
        <v>23</v>
      </c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>
        <v>23</v>
      </c>
      <c r="Y61" s="139"/>
      <c r="Z61" s="139"/>
      <c r="AA61" s="139"/>
      <c r="AB61" s="139"/>
      <c r="AC61" s="139"/>
      <c r="AD61" s="139">
        <v>23</v>
      </c>
      <c r="AE61" s="139"/>
      <c r="AF61" s="139"/>
      <c r="AG61" s="139"/>
      <c r="AH61" s="139"/>
      <c r="AI61" s="139"/>
      <c r="AJ61" s="139"/>
      <c r="AK61" s="139"/>
      <c r="AL61" s="139"/>
    </row>
    <row r="62" spans="1:38">
      <c r="A62" s="108">
        <v>17</v>
      </c>
      <c r="B62" s="140" t="s">
        <v>326</v>
      </c>
      <c r="C62" s="139">
        <v>88</v>
      </c>
      <c r="D62" s="139"/>
      <c r="E62" s="139"/>
      <c r="F62" s="139"/>
      <c r="G62" s="139"/>
      <c r="H62" s="139"/>
      <c r="I62" s="139">
        <v>88</v>
      </c>
      <c r="J62" s="139"/>
      <c r="K62" s="139"/>
      <c r="L62" s="139"/>
      <c r="M62" s="139"/>
      <c r="N62" s="139"/>
      <c r="O62" s="139"/>
      <c r="P62" s="139"/>
      <c r="Q62" s="139"/>
      <c r="R62" s="139">
        <v>88</v>
      </c>
      <c r="S62" s="139"/>
      <c r="T62" s="139"/>
      <c r="U62" s="139"/>
      <c r="V62" s="139"/>
      <c r="W62" s="139"/>
      <c r="X62" s="139">
        <v>88</v>
      </c>
      <c r="Y62" s="139"/>
      <c r="Z62" s="139"/>
      <c r="AA62" s="139">
        <v>88</v>
      </c>
      <c r="AB62" s="139"/>
      <c r="AC62" s="139"/>
      <c r="AD62" s="139">
        <v>88</v>
      </c>
      <c r="AE62" s="139"/>
      <c r="AF62" s="139"/>
      <c r="AG62" s="139"/>
      <c r="AH62" s="139"/>
      <c r="AI62" s="139"/>
      <c r="AJ62" s="139"/>
      <c r="AK62" s="139"/>
      <c r="AL62" s="164"/>
    </row>
    <row r="63" spans="1:38">
      <c r="A63" s="108">
        <v>18</v>
      </c>
      <c r="B63" s="140" t="s">
        <v>327</v>
      </c>
      <c r="C63" s="139">
        <v>52</v>
      </c>
      <c r="D63" s="139"/>
      <c r="E63" s="139"/>
      <c r="F63" s="139"/>
      <c r="G63" s="139"/>
      <c r="H63" s="139"/>
      <c r="I63" s="139">
        <v>52</v>
      </c>
      <c r="J63" s="139"/>
      <c r="K63" s="139"/>
      <c r="L63" s="139"/>
      <c r="M63" s="139"/>
      <c r="N63" s="139"/>
      <c r="O63" s="139"/>
      <c r="P63" s="139"/>
      <c r="Q63" s="139"/>
      <c r="R63" s="139">
        <v>52</v>
      </c>
      <c r="S63" s="139"/>
      <c r="T63" s="139"/>
      <c r="U63" s="139"/>
      <c r="V63" s="139"/>
      <c r="W63" s="139"/>
      <c r="X63" s="139">
        <v>52</v>
      </c>
      <c r="Y63" s="139"/>
      <c r="Z63" s="139"/>
      <c r="AA63" s="139"/>
      <c r="AB63" s="139"/>
      <c r="AC63" s="139"/>
      <c r="AD63" s="139">
        <v>52</v>
      </c>
      <c r="AE63" s="139"/>
      <c r="AF63" s="139"/>
      <c r="AG63" s="139"/>
      <c r="AH63" s="139"/>
      <c r="AI63" s="139"/>
      <c r="AJ63" s="139"/>
      <c r="AK63" s="139"/>
      <c r="AL63" s="139"/>
    </row>
    <row r="64" ht="15.75" spans="1:38">
      <c r="A64" s="111" t="s">
        <v>14</v>
      </c>
      <c r="B64" s="112"/>
      <c r="C64" s="141">
        <f>SUM(C46:C63)</f>
        <v>963</v>
      </c>
      <c r="D64" s="141">
        <f t="shared" ref="D64:AL64" si="2">SUM(D46:D63)</f>
        <v>0</v>
      </c>
      <c r="E64" s="141">
        <f t="shared" si="2"/>
        <v>0</v>
      </c>
      <c r="F64" s="141">
        <f t="shared" si="2"/>
        <v>56</v>
      </c>
      <c r="G64" s="141">
        <f t="shared" si="2"/>
        <v>0</v>
      </c>
      <c r="H64" s="141">
        <f t="shared" si="2"/>
        <v>0</v>
      </c>
      <c r="I64" s="141">
        <f t="shared" si="2"/>
        <v>820</v>
      </c>
      <c r="J64" s="141">
        <f t="shared" si="2"/>
        <v>0</v>
      </c>
      <c r="K64" s="141">
        <f t="shared" si="2"/>
        <v>0</v>
      </c>
      <c r="L64" s="141">
        <f t="shared" si="2"/>
        <v>11</v>
      </c>
      <c r="M64" s="141">
        <f t="shared" si="2"/>
        <v>0</v>
      </c>
      <c r="N64" s="141">
        <f t="shared" si="2"/>
        <v>0</v>
      </c>
      <c r="O64" s="141">
        <f t="shared" si="2"/>
        <v>0</v>
      </c>
      <c r="P64" s="141">
        <f t="shared" si="2"/>
        <v>0</v>
      </c>
      <c r="Q64" s="141">
        <f t="shared" si="2"/>
        <v>0</v>
      </c>
      <c r="R64" s="141">
        <f t="shared" si="2"/>
        <v>784</v>
      </c>
      <c r="S64" s="141">
        <f t="shared" si="2"/>
        <v>0</v>
      </c>
      <c r="T64" s="141">
        <f t="shared" si="2"/>
        <v>0</v>
      </c>
      <c r="U64" s="141">
        <f t="shared" si="2"/>
        <v>57</v>
      </c>
      <c r="V64" s="141">
        <f t="shared" si="2"/>
        <v>0</v>
      </c>
      <c r="W64" s="141">
        <f t="shared" si="2"/>
        <v>0</v>
      </c>
      <c r="X64" s="141">
        <f t="shared" si="2"/>
        <v>749</v>
      </c>
      <c r="Y64" s="141">
        <f t="shared" si="2"/>
        <v>0</v>
      </c>
      <c r="Z64" s="141">
        <f t="shared" si="2"/>
        <v>0</v>
      </c>
      <c r="AA64" s="141">
        <f t="shared" si="2"/>
        <v>126</v>
      </c>
      <c r="AB64" s="141">
        <f t="shared" si="2"/>
        <v>0</v>
      </c>
      <c r="AC64" s="141">
        <f t="shared" si="2"/>
        <v>0</v>
      </c>
      <c r="AD64" s="141">
        <f t="shared" si="2"/>
        <v>706</v>
      </c>
      <c r="AE64" s="141">
        <f t="shared" si="2"/>
        <v>0</v>
      </c>
      <c r="AF64" s="141">
        <f t="shared" si="2"/>
        <v>0</v>
      </c>
      <c r="AG64" s="141">
        <f t="shared" si="2"/>
        <v>6</v>
      </c>
      <c r="AH64" s="141">
        <f t="shared" si="2"/>
        <v>0</v>
      </c>
      <c r="AI64" s="141">
        <f t="shared" si="2"/>
        <v>0</v>
      </c>
      <c r="AJ64" s="141">
        <f t="shared" si="2"/>
        <v>0</v>
      </c>
      <c r="AK64" s="141">
        <f t="shared" si="2"/>
        <v>0</v>
      </c>
      <c r="AL64" s="141">
        <f t="shared" si="2"/>
        <v>0</v>
      </c>
    </row>
    <row r="66" spans="3:25">
      <c r="C66" s="94" t="s">
        <v>58</v>
      </c>
      <c r="Y66" s="117" t="s">
        <v>67</v>
      </c>
    </row>
    <row r="67" spans="3:25">
      <c r="C67" s="94" t="s">
        <v>68</v>
      </c>
      <c r="Y67" s="94" t="s">
        <v>69</v>
      </c>
    </row>
    <row r="71" spans="3:25">
      <c r="C71" s="94" t="s">
        <v>70</v>
      </c>
      <c r="Y71" s="94" t="s">
        <v>71</v>
      </c>
    </row>
    <row r="72" spans="3:25">
      <c r="C72" s="94" t="s">
        <v>72</v>
      </c>
      <c r="Y72" s="94" t="s">
        <v>73</v>
      </c>
    </row>
    <row r="74" spans="1:38">
      <c r="A74" s="95" t="s">
        <v>486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</row>
    <row r="75" spans="1:38">
      <c r="A75" s="95" t="s">
        <v>357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</row>
    <row r="76" spans="1:38">
      <c r="A76" s="95" t="s">
        <v>74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</row>
    <row r="77" ht="15.75" spans="1:38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15" t="s">
        <v>487</v>
      </c>
      <c r="AK77" s="115"/>
      <c r="AL77" s="115"/>
    </row>
    <row r="78" ht="112.5" customHeight="1" spans="1:38">
      <c r="A78" s="152" t="s">
        <v>488</v>
      </c>
      <c r="B78" s="153" t="s">
        <v>489</v>
      </c>
      <c r="C78" s="154" t="s">
        <v>490</v>
      </c>
      <c r="D78" s="154"/>
      <c r="E78" s="154"/>
      <c r="F78" s="154" t="s">
        <v>491</v>
      </c>
      <c r="G78" s="154"/>
      <c r="H78" s="154"/>
      <c r="I78" s="154" t="s">
        <v>492</v>
      </c>
      <c r="J78" s="154"/>
      <c r="K78" s="154"/>
      <c r="L78" s="154" t="s">
        <v>493</v>
      </c>
      <c r="M78" s="154"/>
      <c r="N78" s="154"/>
      <c r="O78" s="154" t="s">
        <v>494</v>
      </c>
      <c r="P78" s="154"/>
      <c r="Q78" s="154"/>
      <c r="R78" s="154" t="s">
        <v>495</v>
      </c>
      <c r="S78" s="154"/>
      <c r="T78" s="154"/>
      <c r="U78" s="154" t="s">
        <v>496</v>
      </c>
      <c r="V78" s="154"/>
      <c r="W78" s="154"/>
      <c r="X78" s="154" t="s">
        <v>497</v>
      </c>
      <c r="Y78" s="154"/>
      <c r="Z78" s="154"/>
      <c r="AA78" s="154" t="s">
        <v>498</v>
      </c>
      <c r="AB78" s="154"/>
      <c r="AC78" s="154"/>
      <c r="AD78" s="154" t="s">
        <v>499</v>
      </c>
      <c r="AE78" s="154"/>
      <c r="AF78" s="154"/>
      <c r="AG78" s="154" t="s">
        <v>500</v>
      </c>
      <c r="AH78" s="154"/>
      <c r="AI78" s="154"/>
      <c r="AJ78" s="160" t="s">
        <v>501</v>
      </c>
      <c r="AK78" s="160"/>
      <c r="AL78" s="161"/>
    </row>
    <row r="79" ht="17.25" customHeight="1" spans="1:38">
      <c r="A79" s="155"/>
      <c r="B79" s="156"/>
      <c r="C79" s="143" t="s">
        <v>502</v>
      </c>
      <c r="D79" s="143"/>
      <c r="E79" s="143"/>
      <c r="F79" s="143" t="s">
        <v>502</v>
      </c>
      <c r="G79" s="143"/>
      <c r="H79" s="143"/>
      <c r="I79" s="143" t="s">
        <v>502</v>
      </c>
      <c r="J79" s="143"/>
      <c r="K79" s="143"/>
      <c r="L79" s="143" t="s">
        <v>502</v>
      </c>
      <c r="M79" s="143"/>
      <c r="N79" s="143"/>
      <c r="O79" s="143" t="s">
        <v>502</v>
      </c>
      <c r="P79" s="143"/>
      <c r="Q79" s="143"/>
      <c r="R79" s="143" t="s">
        <v>502</v>
      </c>
      <c r="S79" s="143"/>
      <c r="T79" s="143"/>
      <c r="U79" s="143" t="s">
        <v>502</v>
      </c>
      <c r="V79" s="143"/>
      <c r="W79" s="143"/>
      <c r="X79" s="143" t="s">
        <v>502</v>
      </c>
      <c r="Y79" s="143"/>
      <c r="Z79" s="143"/>
      <c r="AA79" s="143" t="s">
        <v>502</v>
      </c>
      <c r="AB79" s="143"/>
      <c r="AC79" s="143"/>
      <c r="AD79" s="143" t="s">
        <v>502</v>
      </c>
      <c r="AE79" s="143"/>
      <c r="AF79" s="143"/>
      <c r="AG79" s="143" t="s">
        <v>502</v>
      </c>
      <c r="AH79" s="143"/>
      <c r="AI79" s="143"/>
      <c r="AJ79" s="143" t="s">
        <v>502</v>
      </c>
      <c r="AK79" s="143"/>
      <c r="AL79" s="162"/>
    </row>
    <row r="80" ht="65.3" spans="1:38">
      <c r="A80" s="155"/>
      <c r="B80" s="156"/>
      <c r="C80" s="157" t="s">
        <v>503</v>
      </c>
      <c r="D80" s="157" t="s">
        <v>122</v>
      </c>
      <c r="E80" s="157" t="s">
        <v>504</v>
      </c>
      <c r="F80" s="157" t="s">
        <v>503</v>
      </c>
      <c r="G80" s="157" t="s">
        <v>122</v>
      </c>
      <c r="H80" s="157" t="s">
        <v>504</v>
      </c>
      <c r="I80" s="157" t="s">
        <v>503</v>
      </c>
      <c r="J80" s="157" t="s">
        <v>122</v>
      </c>
      <c r="K80" s="157" t="s">
        <v>504</v>
      </c>
      <c r="L80" s="157" t="s">
        <v>503</v>
      </c>
      <c r="M80" s="157" t="s">
        <v>122</v>
      </c>
      <c r="N80" s="157" t="s">
        <v>504</v>
      </c>
      <c r="O80" s="157" t="s">
        <v>503</v>
      </c>
      <c r="P80" s="157" t="s">
        <v>122</v>
      </c>
      <c r="Q80" s="157" t="s">
        <v>504</v>
      </c>
      <c r="R80" s="157" t="s">
        <v>503</v>
      </c>
      <c r="S80" s="157" t="s">
        <v>122</v>
      </c>
      <c r="T80" s="157" t="s">
        <v>504</v>
      </c>
      <c r="U80" s="157" t="s">
        <v>503</v>
      </c>
      <c r="V80" s="157" t="s">
        <v>122</v>
      </c>
      <c r="W80" s="157" t="s">
        <v>504</v>
      </c>
      <c r="X80" s="157" t="s">
        <v>503</v>
      </c>
      <c r="Y80" s="157" t="s">
        <v>122</v>
      </c>
      <c r="Z80" s="157" t="s">
        <v>504</v>
      </c>
      <c r="AA80" s="157" t="s">
        <v>503</v>
      </c>
      <c r="AB80" s="157" t="s">
        <v>122</v>
      </c>
      <c r="AC80" s="157" t="s">
        <v>504</v>
      </c>
      <c r="AD80" s="157" t="s">
        <v>503</v>
      </c>
      <c r="AE80" s="157" t="s">
        <v>122</v>
      </c>
      <c r="AF80" s="157" t="s">
        <v>504</v>
      </c>
      <c r="AG80" s="157" t="s">
        <v>503</v>
      </c>
      <c r="AH80" s="157" t="s">
        <v>122</v>
      </c>
      <c r="AI80" s="157" t="s">
        <v>504</v>
      </c>
      <c r="AJ80" s="157" t="s">
        <v>503</v>
      </c>
      <c r="AK80" s="157" t="s">
        <v>122</v>
      </c>
      <c r="AL80" s="163" t="s">
        <v>504</v>
      </c>
    </row>
    <row r="81" spans="1:38">
      <c r="A81" s="106">
        <v>1</v>
      </c>
      <c r="B81" s="165">
        <v>2</v>
      </c>
      <c r="C81" s="166">
        <v>3</v>
      </c>
      <c r="D81" s="166">
        <v>4</v>
      </c>
      <c r="E81" s="166">
        <v>5</v>
      </c>
      <c r="F81" s="166">
        <v>6</v>
      </c>
      <c r="G81" s="165">
        <v>7</v>
      </c>
      <c r="H81" s="165">
        <v>8</v>
      </c>
      <c r="I81" s="166">
        <v>9</v>
      </c>
      <c r="J81" s="166">
        <v>10</v>
      </c>
      <c r="K81" s="166">
        <v>11</v>
      </c>
      <c r="L81" s="166">
        <v>12</v>
      </c>
      <c r="M81" s="165">
        <v>13</v>
      </c>
      <c r="N81" s="107">
        <v>14</v>
      </c>
      <c r="O81" s="158">
        <v>15</v>
      </c>
      <c r="P81" s="158">
        <v>16</v>
      </c>
      <c r="Q81" s="158">
        <v>17</v>
      </c>
      <c r="R81" s="158">
        <v>18</v>
      </c>
      <c r="S81" s="107">
        <v>19</v>
      </c>
      <c r="T81" s="107">
        <v>20</v>
      </c>
      <c r="U81" s="158">
        <v>21</v>
      </c>
      <c r="V81" s="158">
        <v>22</v>
      </c>
      <c r="W81" s="158">
        <v>23</v>
      </c>
      <c r="X81" s="158">
        <v>24</v>
      </c>
      <c r="Y81" s="107">
        <v>25</v>
      </c>
      <c r="Z81" s="107">
        <v>26</v>
      </c>
      <c r="AA81" s="158">
        <v>27</v>
      </c>
      <c r="AB81" s="158">
        <v>28</v>
      </c>
      <c r="AC81" s="158">
        <v>29</v>
      </c>
      <c r="AD81" s="158">
        <v>30</v>
      </c>
      <c r="AE81" s="107">
        <v>31</v>
      </c>
      <c r="AF81" s="107">
        <v>32</v>
      </c>
      <c r="AG81" s="158">
        <v>33</v>
      </c>
      <c r="AH81" s="158">
        <v>34</v>
      </c>
      <c r="AI81" s="158">
        <v>35</v>
      </c>
      <c r="AJ81" s="158">
        <v>36</v>
      </c>
      <c r="AK81" s="107">
        <v>37</v>
      </c>
      <c r="AL81" s="121">
        <v>38</v>
      </c>
    </row>
    <row r="82" spans="1:38">
      <c r="A82" s="108">
        <v>1</v>
      </c>
      <c r="B82" s="140" t="s">
        <v>310</v>
      </c>
      <c r="C82" s="167">
        <v>30</v>
      </c>
      <c r="D82" s="167"/>
      <c r="E82" s="167"/>
      <c r="F82" s="167"/>
      <c r="G82" s="167"/>
      <c r="H82" s="167"/>
      <c r="I82" s="167">
        <v>30</v>
      </c>
      <c r="J82" s="167"/>
      <c r="K82" s="167"/>
      <c r="L82" s="167"/>
      <c r="M82" s="167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>
        <v>3</v>
      </c>
      <c r="AB82" s="139"/>
      <c r="AC82" s="139"/>
      <c r="AD82" s="139">
        <v>30</v>
      </c>
      <c r="AE82" s="139"/>
      <c r="AF82" s="139"/>
      <c r="AG82" s="139"/>
      <c r="AH82" s="139"/>
      <c r="AI82" s="139"/>
      <c r="AJ82" s="139"/>
      <c r="AK82" s="139"/>
      <c r="AL82" s="164"/>
    </row>
    <row r="83" spans="1:38">
      <c r="A83" s="108">
        <v>2</v>
      </c>
      <c r="B83" s="140" t="s">
        <v>311</v>
      </c>
      <c r="C83" s="167">
        <v>80</v>
      </c>
      <c r="D83" s="167"/>
      <c r="E83" s="167"/>
      <c r="F83" s="167">
        <v>1</v>
      </c>
      <c r="G83" s="167"/>
      <c r="H83" s="167"/>
      <c r="I83" s="167">
        <v>79</v>
      </c>
      <c r="J83" s="167"/>
      <c r="K83" s="167"/>
      <c r="L83" s="167"/>
      <c r="M83" s="167"/>
      <c r="N83" s="139"/>
      <c r="O83" s="139"/>
      <c r="P83" s="139"/>
      <c r="Q83" s="139"/>
      <c r="R83" s="139">
        <v>96</v>
      </c>
      <c r="S83" s="139"/>
      <c r="T83" s="139"/>
      <c r="U83" s="139">
        <v>16</v>
      </c>
      <c r="V83" s="139"/>
      <c r="W83" s="139"/>
      <c r="X83" s="139">
        <v>80</v>
      </c>
      <c r="Y83" s="139"/>
      <c r="Z83" s="139"/>
      <c r="AA83" s="139">
        <v>1</v>
      </c>
      <c r="AB83" s="139"/>
      <c r="AC83" s="139"/>
      <c r="AD83" s="139">
        <v>80</v>
      </c>
      <c r="AE83" s="139"/>
      <c r="AF83" s="139"/>
      <c r="AG83" s="139"/>
      <c r="AH83" s="139"/>
      <c r="AI83" s="139"/>
      <c r="AJ83" s="139"/>
      <c r="AK83" s="139"/>
      <c r="AL83" s="164"/>
    </row>
    <row r="84" spans="1:38">
      <c r="A84" s="108">
        <v>3</v>
      </c>
      <c r="B84" s="140" t="s">
        <v>312</v>
      </c>
      <c r="C84" s="167">
        <v>25</v>
      </c>
      <c r="D84" s="167"/>
      <c r="E84" s="167"/>
      <c r="F84" s="167"/>
      <c r="G84" s="167"/>
      <c r="H84" s="167"/>
      <c r="I84" s="167">
        <v>23</v>
      </c>
      <c r="J84" s="167"/>
      <c r="K84" s="167"/>
      <c r="L84" s="167"/>
      <c r="M84" s="167"/>
      <c r="N84" s="139"/>
      <c r="O84" s="139"/>
      <c r="P84" s="139"/>
      <c r="Q84" s="139"/>
      <c r="R84" s="139">
        <v>25</v>
      </c>
      <c r="S84" s="139"/>
      <c r="T84" s="139"/>
      <c r="U84" s="139"/>
      <c r="V84" s="139"/>
      <c r="W84" s="139"/>
      <c r="X84" s="139">
        <v>23</v>
      </c>
      <c r="Y84" s="139"/>
      <c r="Z84" s="139"/>
      <c r="AA84" s="139"/>
      <c r="AB84" s="139"/>
      <c r="AC84" s="139"/>
      <c r="AD84" s="139">
        <v>23</v>
      </c>
      <c r="AE84" s="139"/>
      <c r="AF84" s="139"/>
      <c r="AG84" s="139"/>
      <c r="AH84" s="139"/>
      <c r="AI84" s="139"/>
      <c r="AJ84" s="139"/>
      <c r="AK84" s="139"/>
      <c r="AL84" s="164"/>
    </row>
    <row r="85" spans="1:38">
      <c r="A85" s="108">
        <v>4</v>
      </c>
      <c r="B85" s="140" t="s">
        <v>313</v>
      </c>
      <c r="C85" s="167">
        <v>81</v>
      </c>
      <c r="D85" s="167"/>
      <c r="E85" s="167"/>
      <c r="F85" s="167"/>
      <c r="G85" s="167"/>
      <c r="H85" s="167"/>
      <c r="I85" s="167">
        <v>81</v>
      </c>
      <c r="J85" s="167"/>
      <c r="K85" s="167"/>
      <c r="L85" s="167"/>
      <c r="M85" s="167"/>
      <c r="N85" s="167"/>
      <c r="O85" s="167"/>
      <c r="P85" s="167"/>
      <c r="Q85" s="167"/>
      <c r="R85" s="167">
        <v>81</v>
      </c>
      <c r="S85" s="167"/>
      <c r="T85" s="167"/>
      <c r="U85" s="167"/>
      <c r="V85" s="167"/>
      <c r="W85" s="167"/>
      <c r="X85" s="167">
        <v>81</v>
      </c>
      <c r="Y85" s="167"/>
      <c r="Z85" s="167"/>
      <c r="AA85" s="167"/>
      <c r="AB85" s="167"/>
      <c r="AC85" s="167"/>
      <c r="AD85" s="167">
        <v>81</v>
      </c>
      <c r="AE85" s="167"/>
      <c r="AF85" s="167"/>
      <c r="AG85" s="167"/>
      <c r="AH85" s="167"/>
      <c r="AI85" s="167"/>
      <c r="AJ85" s="167"/>
      <c r="AK85" s="167"/>
      <c r="AL85" s="167"/>
    </row>
    <row r="86" spans="1:38">
      <c r="A86" s="108">
        <v>5</v>
      </c>
      <c r="B86" s="140" t="s">
        <v>314</v>
      </c>
      <c r="C86" s="167">
        <v>20</v>
      </c>
      <c r="D86" s="167"/>
      <c r="E86" s="167"/>
      <c r="F86" s="167"/>
      <c r="G86" s="167"/>
      <c r="H86" s="167"/>
      <c r="I86" s="167">
        <v>20</v>
      </c>
      <c r="J86" s="167"/>
      <c r="K86" s="167"/>
      <c r="L86" s="167"/>
      <c r="M86" s="167"/>
      <c r="N86" s="139"/>
      <c r="O86" s="139"/>
      <c r="P86" s="139"/>
      <c r="Q86" s="139"/>
      <c r="R86" s="139">
        <v>20</v>
      </c>
      <c r="S86" s="139"/>
      <c r="T86" s="139"/>
      <c r="U86" s="139"/>
      <c r="V86" s="139"/>
      <c r="W86" s="139"/>
      <c r="X86" s="139">
        <v>20</v>
      </c>
      <c r="Y86" s="139"/>
      <c r="Z86" s="139"/>
      <c r="AA86" s="139"/>
      <c r="AB86" s="139"/>
      <c r="AC86" s="139"/>
      <c r="AD86" s="139">
        <v>20</v>
      </c>
      <c r="AE86" s="139"/>
      <c r="AF86" s="139"/>
      <c r="AG86" s="139"/>
      <c r="AH86" s="139"/>
      <c r="AI86" s="139"/>
      <c r="AJ86" s="139"/>
      <c r="AK86" s="139"/>
      <c r="AL86" s="164"/>
    </row>
    <row r="87" spans="1:38">
      <c r="A87" s="108">
        <v>6</v>
      </c>
      <c r="B87" s="140" t="s">
        <v>315</v>
      </c>
      <c r="C87" s="167">
        <v>23</v>
      </c>
      <c r="D87" s="167"/>
      <c r="E87" s="167"/>
      <c r="F87" s="167"/>
      <c r="G87" s="167"/>
      <c r="H87" s="167"/>
      <c r="I87" s="167">
        <v>17</v>
      </c>
      <c r="J87" s="167"/>
      <c r="K87" s="167"/>
      <c r="L87" s="167"/>
      <c r="M87" s="167"/>
      <c r="N87" s="139"/>
      <c r="O87" s="139"/>
      <c r="P87" s="139"/>
      <c r="Q87" s="139"/>
      <c r="R87" s="139">
        <v>23</v>
      </c>
      <c r="S87" s="139"/>
      <c r="T87" s="139"/>
      <c r="U87" s="139">
        <v>6</v>
      </c>
      <c r="V87" s="139"/>
      <c r="W87" s="139"/>
      <c r="X87" s="139">
        <v>17</v>
      </c>
      <c r="Y87" s="139"/>
      <c r="Z87" s="139"/>
      <c r="AA87" s="139"/>
      <c r="AB87" s="139"/>
      <c r="AC87" s="139"/>
      <c r="AD87" s="139">
        <v>23</v>
      </c>
      <c r="AE87" s="139"/>
      <c r="AF87" s="139"/>
      <c r="AG87" s="139"/>
      <c r="AH87" s="139"/>
      <c r="AI87" s="139"/>
      <c r="AJ87" s="139"/>
      <c r="AK87" s="139"/>
      <c r="AL87" s="164"/>
    </row>
    <row r="88" spans="1:38">
      <c r="A88" s="108">
        <v>7</v>
      </c>
      <c r="B88" s="140" t="s">
        <v>316</v>
      </c>
      <c r="C88" s="167">
        <v>21</v>
      </c>
      <c r="D88" s="167"/>
      <c r="E88" s="167"/>
      <c r="F88" s="167">
        <v>21</v>
      </c>
      <c r="G88" s="167"/>
      <c r="H88" s="167"/>
      <c r="I88" s="167">
        <v>21</v>
      </c>
      <c r="J88" s="167"/>
      <c r="K88" s="167"/>
      <c r="L88" s="167"/>
      <c r="M88" s="167"/>
      <c r="N88" s="139"/>
      <c r="O88" s="139"/>
      <c r="P88" s="139"/>
      <c r="Q88" s="139"/>
      <c r="R88" s="139">
        <v>21</v>
      </c>
      <c r="S88" s="139"/>
      <c r="T88" s="139"/>
      <c r="U88" s="139"/>
      <c r="V88" s="139"/>
      <c r="W88" s="139"/>
      <c r="X88" s="139">
        <v>21</v>
      </c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64"/>
    </row>
    <row r="89" spans="1:38">
      <c r="A89" s="108">
        <v>8</v>
      </c>
      <c r="B89" s="140" t="s">
        <v>317</v>
      </c>
      <c r="C89" s="167">
        <v>65</v>
      </c>
      <c r="D89" s="167"/>
      <c r="E89" s="167"/>
      <c r="F89" s="167"/>
      <c r="G89" s="167"/>
      <c r="H89" s="167"/>
      <c r="I89" s="167">
        <v>8</v>
      </c>
      <c r="J89" s="167"/>
      <c r="K89" s="167"/>
      <c r="L89" s="167"/>
      <c r="M89" s="167"/>
      <c r="N89" s="139"/>
      <c r="O89" s="139"/>
      <c r="P89" s="139"/>
      <c r="Q89" s="139"/>
      <c r="R89" s="139">
        <v>1</v>
      </c>
      <c r="S89" s="139"/>
      <c r="T89" s="139"/>
      <c r="U89" s="139">
        <v>1</v>
      </c>
      <c r="V89" s="139"/>
      <c r="W89" s="139"/>
      <c r="X89" s="139">
        <v>8</v>
      </c>
      <c r="Y89" s="139"/>
      <c r="Z89" s="139"/>
      <c r="AA89" s="139"/>
      <c r="AB89" s="139"/>
      <c r="AC89" s="139"/>
      <c r="AD89" s="139">
        <v>8</v>
      </c>
      <c r="AE89" s="139"/>
      <c r="AF89" s="139"/>
      <c r="AG89" s="139"/>
      <c r="AH89" s="139"/>
      <c r="AI89" s="139"/>
      <c r="AJ89" s="139"/>
      <c r="AK89" s="139"/>
      <c r="AL89" s="164"/>
    </row>
    <row r="90" spans="1:38">
      <c r="A90" s="108">
        <v>9</v>
      </c>
      <c r="B90" s="140" t="s">
        <v>318</v>
      </c>
      <c r="C90" s="167">
        <v>55</v>
      </c>
      <c r="D90" s="167"/>
      <c r="E90" s="167"/>
      <c r="F90" s="167">
        <v>1</v>
      </c>
      <c r="G90" s="167"/>
      <c r="H90" s="167"/>
      <c r="I90" s="167">
        <v>32</v>
      </c>
      <c r="J90" s="167"/>
      <c r="K90" s="167"/>
      <c r="L90" s="167">
        <v>11</v>
      </c>
      <c r="M90" s="167"/>
      <c r="N90" s="139"/>
      <c r="O90" s="139"/>
      <c r="P90" s="139"/>
      <c r="Q90" s="139"/>
      <c r="R90" s="139">
        <v>55</v>
      </c>
      <c r="S90" s="139"/>
      <c r="T90" s="139"/>
      <c r="U90" s="139">
        <v>13</v>
      </c>
      <c r="V90" s="139"/>
      <c r="W90" s="139"/>
      <c r="X90" s="139">
        <v>32</v>
      </c>
      <c r="Y90" s="139"/>
      <c r="Z90" s="139"/>
      <c r="AA90" s="139"/>
      <c r="AB90" s="139"/>
      <c r="AC90" s="139"/>
      <c r="AD90" s="139">
        <v>2</v>
      </c>
      <c r="AE90" s="139"/>
      <c r="AF90" s="139"/>
      <c r="AG90" s="139">
        <v>1</v>
      </c>
      <c r="AH90" s="139"/>
      <c r="AI90" s="139"/>
      <c r="AJ90" s="139"/>
      <c r="AK90" s="139"/>
      <c r="AL90" s="164"/>
    </row>
    <row r="91" spans="1:38">
      <c r="A91" s="108">
        <v>10</v>
      </c>
      <c r="B91" s="140" t="s">
        <v>319</v>
      </c>
      <c r="C91" s="167">
        <v>53</v>
      </c>
      <c r="D91" s="167"/>
      <c r="E91" s="167"/>
      <c r="F91" s="167">
        <v>53</v>
      </c>
      <c r="G91" s="167"/>
      <c r="H91" s="167"/>
      <c r="I91" s="167">
        <v>53</v>
      </c>
      <c r="J91" s="167"/>
      <c r="K91" s="167"/>
      <c r="L91" s="167"/>
      <c r="M91" s="167"/>
      <c r="N91" s="139"/>
      <c r="O91" s="139"/>
      <c r="P91" s="139"/>
      <c r="Q91" s="139"/>
      <c r="R91" s="139">
        <v>53</v>
      </c>
      <c r="S91" s="139"/>
      <c r="T91" s="139"/>
      <c r="U91" s="139"/>
      <c r="V91" s="139"/>
      <c r="W91" s="139"/>
      <c r="X91" s="139">
        <v>53</v>
      </c>
      <c r="Y91" s="139"/>
      <c r="Z91" s="139"/>
      <c r="AA91" s="139"/>
      <c r="AB91" s="139"/>
      <c r="AC91" s="139"/>
      <c r="AD91" s="139">
        <v>53</v>
      </c>
      <c r="AE91" s="139"/>
      <c r="AF91" s="139"/>
      <c r="AG91" s="139"/>
      <c r="AH91" s="139"/>
      <c r="AI91" s="139"/>
      <c r="AJ91" s="139"/>
      <c r="AK91" s="139"/>
      <c r="AL91" s="164"/>
    </row>
    <row r="92" spans="1:38">
      <c r="A92" s="108">
        <v>11</v>
      </c>
      <c r="B92" s="140" t="s">
        <v>320</v>
      </c>
      <c r="C92" s="167">
        <v>102</v>
      </c>
      <c r="D92" s="167"/>
      <c r="E92" s="167"/>
      <c r="F92" s="167"/>
      <c r="G92" s="167"/>
      <c r="H92" s="167"/>
      <c r="I92" s="167">
        <v>99</v>
      </c>
      <c r="J92" s="167"/>
      <c r="K92" s="167"/>
      <c r="L92" s="167"/>
      <c r="M92" s="167"/>
      <c r="N92" s="139"/>
      <c r="O92" s="139"/>
      <c r="P92" s="139"/>
      <c r="Q92" s="139"/>
      <c r="R92" s="139">
        <v>102</v>
      </c>
      <c r="S92" s="139"/>
      <c r="T92" s="139"/>
      <c r="U92" s="139">
        <v>3</v>
      </c>
      <c r="V92" s="139"/>
      <c r="W92" s="139"/>
      <c r="X92" s="139">
        <v>99</v>
      </c>
      <c r="Y92" s="139"/>
      <c r="Z92" s="139"/>
      <c r="AA92" s="139">
        <v>3</v>
      </c>
      <c r="AB92" s="139"/>
      <c r="AC92" s="139"/>
      <c r="AD92" s="139">
        <v>99</v>
      </c>
      <c r="AE92" s="139"/>
      <c r="AF92" s="139"/>
      <c r="AG92" s="139">
        <v>7</v>
      </c>
      <c r="AH92" s="139"/>
      <c r="AI92" s="139"/>
      <c r="AJ92" s="139"/>
      <c r="AK92" s="139"/>
      <c r="AL92" s="164"/>
    </row>
    <row r="93" spans="1:38">
      <c r="A93" s="108">
        <v>12</v>
      </c>
      <c r="B93" s="140" t="s">
        <v>321</v>
      </c>
      <c r="C93" s="167">
        <v>21</v>
      </c>
      <c r="D93" s="167"/>
      <c r="E93" s="167"/>
      <c r="F93" s="167">
        <v>1</v>
      </c>
      <c r="G93" s="167"/>
      <c r="H93" s="167"/>
      <c r="I93" s="167">
        <v>10</v>
      </c>
      <c r="J93" s="167"/>
      <c r="K93" s="167"/>
      <c r="L93" s="167"/>
      <c r="M93" s="167"/>
      <c r="N93" s="139"/>
      <c r="O93" s="139"/>
      <c r="P93" s="139"/>
      <c r="Q93" s="139"/>
      <c r="R93" s="139">
        <v>11</v>
      </c>
      <c r="S93" s="139"/>
      <c r="T93" s="139"/>
      <c r="U93" s="139"/>
      <c r="V93" s="139"/>
      <c r="W93" s="139"/>
      <c r="X93" s="139">
        <v>11</v>
      </c>
      <c r="Y93" s="139"/>
      <c r="Z93" s="139"/>
      <c r="AA93" s="139"/>
      <c r="AB93" s="139"/>
      <c r="AC93" s="139"/>
      <c r="AD93" s="139">
        <v>11</v>
      </c>
      <c r="AE93" s="139"/>
      <c r="AF93" s="139"/>
      <c r="AG93" s="139"/>
      <c r="AH93" s="139"/>
      <c r="AI93" s="139"/>
      <c r="AJ93" s="139"/>
      <c r="AK93" s="139"/>
      <c r="AL93" s="164"/>
    </row>
    <row r="94" spans="1:38">
      <c r="A94" s="108">
        <v>13</v>
      </c>
      <c r="B94" s="140" t="s">
        <v>322</v>
      </c>
      <c r="C94" s="167">
        <v>44</v>
      </c>
      <c r="D94" s="167"/>
      <c r="E94" s="167"/>
      <c r="F94" s="167"/>
      <c r="G94" s="167"/>
      <c r="H94" s="167"/>
      <c r="I94" s="167">
        <v>33</v>
      </c>
      <c r="J94" s="167"/>
      <c r="K94" s="167"/>
      <c r="L94" s="167"/>
      <c r="M94" s="167"/>
      <c r="N94" s="139"/>
      <c r="O94" s="139"/>
      <c r="P94" s="139"/>
      <c r="Q94" s="139"/>
      <c r="R94" s="139">
        <v>44</v>
      </c>
      <c r="S94" s="139"/>
      <c r="T94" s="139"/>
      <c r="U94" s="139">
        <v>9</v>
      </c>
      <c r="V94" s="139"/>
      <c r="W94" s="139"/>
      <c r="X94" s="139">
        <v>33</v>
      </c>
      <c r="Y94" s="139"/>
      <c r="Z94" s="139"/>
      <c r="AA94" s="139"/>
      <c r="AB94" s="139"/>
      <c r="AC94" s="139"/>
      <c r="AD94" s="139">
        <v>33</v>
      </c>
      <c r="AE94" s="139"/>
      <c r="AF94" s="139"/>
      <c r="AG94" s="139"/>
      <c r="AH94" s="139"/>
      <c r="AI94" s="139"/>
      <c r="AJ94" s="139"/>
      <c r="AK94" s="139"/>
      <c r="AL94" s="164"/>
    </row>
    <row r="95" spans="1:38">
      <c r="A95" s="108">
        <v>14</v>
      </c>
      <c r="B95" s="140" t="s">
        <v>323</v>
      </c>
      <c r="C95" s="167">
        <v>39</v>
      </c>
      <c r="D95" s="167"/>
      <c r="E95" s="167"/>
      <c r="F95" s="167"/>
      <c r="G95" s="167"/>
      <c r="H95" s="167"/>
      <c r="I95" s="167">
        <v>39</v>
      </c>
      <c r="J95" s="167"/>
      <c r="K95" s="167"/>
      <c r="L95" s="167"/>
      <c r="M95" s="167"/>
      <c r="N95" s="139"/>
      <c r="O95" s="139"/>
      <c r="P95" s="139"/>
      <c r="Q95" s="139"/>
      <c r="R95" s="139">
        <v>39</v>
      </c>
      <c r="S95" s="139"/>
      <c r="T95" s="139"/>
      <c r="U95" s="139"/>
      <c r="V95" s="139"/>
      <c r="W95" s="139"/>
      <c r="X95" s="139">
        <v>39</v>
      </c>
      <c r="Y95" s="139"/>
      <c r="Z95" s="139"/>
      <c r="AA95" s="139"/>
      <c r="AB95" s="139"/>
      <c r="AC95" s="139"/>
      <c r="AD95" s="139">
        <v>39</v>
      </c>
      <c r="AE95" s="139"/>
      <c r="AF95" s="139"/>
      <c r="AG95" s="139"/>
      <c r="AH95" s="139"/>
      <c r="AI95" s="139"/>
      <c r="AJ95" s="139"/>
      <c r="AK95" s="139"/>
      <c r="AL95" s="164"/>
    </row>
    <row r="96" spans="1:38">
      <c r="A96" s="108">
        <v>15</v>
      </c>
      <c r="B96" s="140" t="s">
        <v>324</v>
      </c>
      <c r="C96" s="167">
        <v>28</v>
      </c>
      <c r="D96" s="167"/>
      <c r="E96" s="167"/>
      <c r="F96" s="167"/>
      <c r="G96" s="167"/>
      <c r="H96" s="167"/>
      <c r="I96" s="167">
        <v>26</v>
      </c>
      <c r="J96" s="167"/>
      <c r="K96" s="167"/>
      <c r="L96" s="167"/>
      <c r="M96" s="167"/>
      <c r="N96" s="139"/>
      <c r="O96" s="139"/>
      <c r="P96" s="139"/>
      <c r="Q96" s="139"/>
      <c r="R96" s="139">
        <v>28</v>
      </c>
      <c r="S96" s="139"/>
      <c r="T96" s="139"/>
      <c r="U96" s="139">
        <v>2</v>
      </c>
      <c r="V96" s="139"/>
      <c r="W96" s="139"/>
      <c r="X96" s="139">
        <v>26</v>
      </c>
      <c r="Y96" s="139"/>
      <c r="Z96" s="139"/>
      <c r="AA96" s="139"/>
      <c r="AB96" s="139"/>
      <c r="AC96" s="139"/>
      <c r="AD96" s="139">
        <v>26</v>
      </c>
      <c r="AE96" s="139"/>
      <c r="AF96" s="139"/>
      <c r="AG96" s="139"/>
      <c r="AH96" s="139"/>
      <c r="AI96" s="139"/>
      <c r="AJ96" s="139"/>
      <c r="AK96" s="139"/>
      <c r="AL96" s="164"/>
    </row>
    <row r="97" spans="1:38">
      <c r="A97" s="108">
        <v>16</v>
      </c>
      <c r="B97" s="140" t="s">
        <v>325</v>
      </c>
      <c r="C97" s="167">
        <v>19</v>
      </c>
      <c r="D97" s="167"/>
      <c r="E97" s="167"/>
      <c r="F97" s="167"/>
      <c r="G97" s="167"/>
      <c r="H97" s="167"/>
      <c r="I97" s="167">
        <v>18</v>
      </c>
      <c r="J97" s="167"/>
      <c r="K97" s="167"/>
      <c r="L97" s="167"/>
      <c r="M97" s="167"/>
      <c r="N97" s="139"/>
      <c r="O97" s="139"/>
      <c r="P97" s="139"/>
      <c r="Q97" s="139"/>
      <c r="R97" s="139"/>
      <c r="S97" s="139"/>
      <c r="T97" s="139"/>
      <c r="U97" s="139">
        <v>1</v>
      </c>
      <c r="V97" s="139"/>
      <c r="W97" s="139"/>
      <c r="X97" s="139">
        <v>18</v>
      </c>
      <c r="Y97" s="139"/>
      <c r="Z97" s="139"/>
      <c r="AA97" s="139"/>
      <c r="AB97" s="139"/>
      <c r="AC97" s="139"/>
      <c r="AD97" s="139">
        <v>18</v>
      </c>
      <c r="AE97" s="139"/>
      <c r="AF97" s="139"/>
      <c r="AG97" s="139"/>
      <c r="AH97" s="139"/>
      <c r="AI97" s="139"/>
      <c r="AJ97" s="139"/>
      <c r="AK97" s="139"/>
      <c r="AL97" s="164"/>
    </row>
    <row r="98" spans="1:38">
      <c r="A98" s="108">
        <v>17</v>
      </c>
      <c r="B98" s="140" t="s">
        <v>326</v>
      </c>
      <c r="C98" s="167">
        <v>73</v>
      </c>
      <c r="D98" s="167"/>
      <c r="E98" s="167"/>
      <c r="F98" s="167"/>
      <c r="G98" s="167"/>
      <c r="H98" s="167"/>
      <c r="I98" s="167">
        <v>73</v>
      </c>
      <c r="J98" s="167"/>
      <c r="K98" s="167"/>
      <c r="L98" s="167"/>
      <c r="M98" s="167"/>
      <c r="N98" s="139"/>
      <c r="O98" s="139"/>
      <c r="P98" s="139"/>
      <c r="Q98" s="139"/>
      <c r="R98" s="139">
        <v>73</v>
      </c>
      <c r="S98" s="139"/>
      <c r="T98" s="139"/>
      <c r="U98" s="139"/>
      <c r="V98" s="139"/>
      <c r="W98" s="139"/>
      <c r="X98" s="139">
        <v>73</v>
      </c>
      <c r="Y98" s="139"/>
      <c r="Z98" s="139"/>
      <c r="AA98" s="139">
        <v>73</v>
      </c>
      <c r="AB98" s="139"/>
      <c r="AC98" s="139"/>
      <c r="AD98" s="139">
        <v>73</v>
      </c>
      <c r="AE98" s="139"/>
      <c r="AF98" s="139"/>
      <c r="AG98" s="139"/>
      <c r="AH98" s="139"/>
      <c r="AI98" s="139"/>
      <c r="AJ98" s="139"/>
      <c r="AK98" s="139"/>
      <c r="AL98" s="164"/>
    </row>
    <row r="99" spans="1:38">
      <c r="A99" s="108">
        <v>18</v>
      </c>
      <c r="B99" s="140" t="s">
        <v>327</v>
      </c>
      <c r="C99" s="167">
        <v>21</v>
      </c>
      <c r="D99" s="167"/>
      <c r="E99" s="167"/>
      <c r="F99" s="167"/>
      <c r="G99" s="167"/>
      <c r="H99" s="167"/>
      <c r="I99" s="167">
        <v>21</v>
      </c>
      <c r="J99" s="167"/>
      <c r="K99" s="167"/>
      <c r="L99" s="167"/>
      <c r="M99" s="167"/>
      <c r="N99" s="167"/>
      <c r="O99" s="167"/>
      <c r="P99" s="167"/>
      <c r="Q99" s="167"/>
      <c r="R99" s="167">
        <v>21</v>
      </c>
      <c r="S99" s="167"/>
      <c r="T99" s="167"/>
      <c r="U99" s="167"/>
      <c r="V99" s="167"/>
      <c r="W99" s="167"/>
      <c r="X99" s="167">
        <v>21</v>
      </c>
      <c r="Y99" s="167"/>
      <c r="Z99" s="167"/>
      <c r="AA99" s="167"/>
      <c r="AB99" s="167"/>
      <c r="AC99" s="167"/>
      <c r="AD99" s="167">
        <v>21</v>
      </c>
      <c r="AE99" s="167"/>
      <c r="AF99" s="167"/>
      <c r="AG99" s="167"/>
      <c r="AH99" s="167"/>
      <c r="AI99" s="167"/>
      <c r="AJ99" s="167"/>
      <c r="AK99" s="167"/>
      <c r="AL99" s="167"/>
    </row>
    <row r="100" ht="15.75" spans="1:38">
      <c r="A100" s="111" t="s">
        <v>14</v>
      </c>
      <c r="B100" s="112"/>
      <c r="C100" s="141">
        <f>SUM(C82:C99)</f>
        <v>800</v>
      </c>
      <c r="D100" s="141">
        <f t="shared" ref="D100:AL100" si="3">SUM(D82:D99)</f>
        <v>0</v>
      </c>
      <c r="E100" s="141">
        <f t="shared" si="3"/>
        <v>0</v>
      </c>
      <c r="F100" s="141">
        <f t="shared" si="3"/>
        <v>77</v>
      </c>
      <c r="G100" s="141">
        <f t="shared" si="3"/>
        <v>0</v>
      </c>
      <c r="H100" s="141">
        <f t="shared" si="3"/>
        <v>0</v>
      </c>
      <c r="I100" s="141">
        <f t="shared" si="3"/>
        <v>683</v>
      </c>
      <c r="J100" s="141">
        <f t="shared" si="3"/>
        <v>0</v>
      </c>
      <c r="K100" s="141">
        <f t="shared" si="3"/>
        <v>0</v>
      </c>
      <c r="L100" s="141">
        <f t="shared" si="3"/>
        <v>11</v>
      </c>
      <c r="M100" s="141">
        <f t="shared" si="3"/>
        <v>0</v>
      </c>
      <c r="N100" s="141">
        <f t="shared" si="3"/>
        <v>0</v>
      </c>
      <c r="O100" s="141">
        <f t="shared" si="3"/>
        <v>0</v>
      </c>
      <c r="P100" s="141">
        <f t="shared" si="3"/>
        <v>0</v>
      </c>
      <c r="Q100" s="141">
        <f t="shared" si="3"/>
        <v>0</v>
      </c>
      <c r="R100" s="141">
        <f t="shared" si="3"/>
        <v>693</v>
      </c>
      <c r="S100" s="141">
        <f t="shared" si="3"/>
        <v>0</v>
      </c>
      <c r="T100" s="141">
        <f t="shared" si="3"/>
        <v>0</v>
      </c>
      <c r="U100" s="141">
        <f t="shared" si="3"/>
        <v>51</v>
      </c>
      <c r="V100" s="141">
        <f t="shared" si="3"/>
        <v>0</v>
      </c>
      <c r="W100" s="141">
        <f t="shared" si="3"/>
        <v>0</v>
      </c>
      <c r="X100" s="141">
        <f t="shared" si="3"/>
        <v>655</v>
      </c>
      <c r="Y100" s="141">
        <f t="shared" si="3"/>
        <v>0</v>
      </c>
      <c r="Z100" s="141">
        <f t="shared" si="3"/>
        <v>0</v>
      </c>
      <c r="AA100" s="141">
        <f t="shared" si="3"/>
        <v>80</v>
      </c>
      <c r="AB100" s="141">
        <f t="shared" si="3"/>
        <v>0</v>
      </c>
      <c r="AC100" s="141">
        <f t="shared" si="3"/>
        <v>0</v>
      </c>
      <c r="AD100" s="141">
        <f t="shared" si="3"/>
        <v>640</v>
      </c>
      <c r="AE100" s="141">
        <f t="shared" si="3"/>
        <v>0</v>
      </c>
      <c r="AF100" s="141">
        <f t="shared" si="3"/>
        <v>0</v>
      </c>
      <c r="AG100" s="141">
        <f t="shared" si="3"/>
        <v>8</v>
      </c>
      <c r="AH100" s="141">
        <f t="shared" si="3"/>
        <v>0</v>
      </c>
      <c r="AI100" s="141">
        <f t="shared" si="3"/>
        <v>0</v>
      </c>
      <c r="AJ100" s="141">
        <f t="shared" si="3"/>
        <v>0</v>
      </c>
      <c r="AK100" s="141">
        <f t="shared" si="3"/>
        <v>0</v>
      </c>
      <c r="AL100" s="141">
        <f t="shared" si="3"/>
        <v>0</v>
      </c>
    </row>
    <row r="102" spans="3:25">
      <c r="C102" s="94" t="s">
        <v>58</v>
      </c>
      <c r="Y102" s="117" t="s">
        <v>77</v>
      </c>
    </row>
    <row r="103" spans="3:25">
      <c r="C103" s="94" t="s">
        <v>60</v>
      </c>
      <c r="Y103" s="94" t="s">
        <v>61</v>
      </c>
    </row>
    <row r="107" spans="3:25">
      <c r="C107" s="94" t="s">
        <v>62</v>
      </c>
      <c r="Y107" s="94" t="s">
        <v>63</v>
      </c>
    </row>
    <row r="108" spans="3:25">
      <c r="C108" s="94" t="s">
        <v>64</v>
      </c>
      <c r="Y108" s="94" t="s">
        <v>65</v>
      </c>
    </row>
    <row r="111" spans="1:38">
      <c r="A111" s="95" t="s">
        <v>486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</row>
    <row r="112" spans="1:38">
      <c r="A112" s="95" t="s">
        <v>357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</row>
    <row r="113" spans="1:38">
      <c r="A113" s="95" t="s">
        <v>78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</row>
    <row r="114" ht="15.75" spans="1:38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15" t="s">
        <v>487</v>
      </c>
      <c r="AK114" s="115"/>
      <c r="AL114" s="115"/>
    </row>
    <row r="115" ht="105.75" customHeight="1" spans="1:38">
      <c r="A115" s="152" t="s">
        <v>488</v>
      </c>
      <c r="B115" s="153" t="s">
        <v>489</v>
      </c>
      <c r="C115" s="154" t="s">
        <v>490</v>
      </c>
      <c r="D115" s="154"/>
      <c r="E115" s="154"/>
      <c r="F115" s="154" t="s">
        <v>491</v>
      </c>
      <c r="G115" s="154"/>
      <c r="H115" s="154"/>
      <c r="I115" s="154" t="s">
        <v>492</v>
      </c>
      <c r="J115" s="154"/>
      <c r="K115" s="154"/>
      <c r="L115" s="154" t="s">
        <v>493</v>
      </c>
      <c r="M115" s="154"/>
      <c r="N115" s="154"/>
      <c r="O115" s="154" t="s">
        <v>494</v>
      </c>
      <c r="P115" s="154"/>
      <c r="Q115" s="154"/>
      <c r="R115" s="154" t="s">
        <v>495</v>
      </c>
      <c r="S115" s="154"/>
      <c r="T115" s="154"/>
      <c r="U115" s="154" t="s">
        <v>496</v>
      </c>
      <c r="V115" s="154"/>
      <c r="W115" s="154"/>
      <c r="X115" s="154" t="s">
        <v>497</v>
      </c>
      <c r="Y115" s="154"/>
      <c r="Z115" s="154"/>
      <c r="AA115" s="154" t="s">
        <v>498</v>
      </c>
      <c r="AB115" s="154"/>
      <c r="AC115" s="154"/>
      <c r="AD115" s="154" t="s">
        <v>499</v>
      </c>
      <c r="AE115" s="154"/>
      <c r="AF115" s="154"/>
      <c r="AG115" s="154" t="s">
        <v>500</v>
      </c>
      <c r="AH115" s="154"/>
      <c r="AI115" s="154"/>
      <c r="AJ115" s="160" t="s">
        <v>501</v>
      </c>
      <c r="AK115" s="160"/>
      <c r="AL115" s="161"/>
    </row>
    <row r="116" spans="1:38">
      <c r="A116" s="155"/>
      <c r="B116" s="156"/>
      <c r="C116" s="143" t="s">
        <v>502</v>
      </c>
      <c r="D116" s="143"/>
      <c r="E116" s="143"/>
      <c r="F116" s="143" t="s">
        <v>502</v>
      </c>
      <c r="G116" s="143"/>
      <c r="H116" s="143"/>
      <c r="I116" s="143" t="s">
        <v>502</v>
      </c>
      <c r="J116" s="143"/>
      <c r="K116" s="143"/>
      <c r="L116" s="143" t="s">
        <v>502</v>
      </c>
      <c r="M116" s="143"/>
      <c r="N116" s="143"/>
      <c r="O116" s="143" t="s">
        <v>502</v>
      </c>
      <c r="P116" s="143"/>
      <c r="Q116" s="143"/>
      <c r="R116" s="143" t="s">
        <v>502</v>
      </c>
      <c r="S116" s="143"/>
      <c r="T116" s="143"/>
      <c r="U116" s="143" t="s">
        <v>502</v>
      </c>
      <c r="V116" s="143"/>
      <c r="W116" s="143"/>
      <c r="X116" s="143" t="s">
        <v>502</v>
      </c>
      <c r="Y116" s="143"/>
      <c r="Z116" s="143"/>
      <c r="AA116" s="143" t="s">
        <v>502</v>
      </c>
      <c r="AB116" s="143"/>
      <c r="AC116" s="143"/>
      <c r="AD116" s="143" t="s">
        <v>502</v>
      </c>
      <c r="AE116" s="143"/>
      <c r="AF116" s="143"/>
      <c r="AG116" s="143" t="s">
        <v>502</v>
      </c>
      <c r="AH116" s="143"/>
      <c r="AI116" s="143"/>
      <c r="AJ116" s="143" t="s">
        <v>502</v>
      </c>
      <c r="AK116" s="143"/>
      <c r="AL116" s="162"/>
    </row>
    <row r="117" ht="72.75" customHeight="1" spans="1:38">
      <c r="A117" s="155"/>
      <c r="B117" s="156"/>
      <c r="C117" s="157" t="s">
        <v>503</v>
      </c>
      <c r="D117" s="157" t="s">
        <v>122</v>
      </c>
      <c r="E117" s="157" t="s">
        <v>504</v>
      </c>
      <c r="F117" s="157" t="s">
        <v>503</v>
      </c>
      <c r="G117" s="157" t="s">
        <v>122</v>
      </c>
      <c r="H117" s="157" t="s">
        <v>504</v>
      </c>
      <c r="I117" s="157" t="s">
        <v>503</v>
      </c>
      <c r="J117" s="157" t="s">
        <v>122</v>
      </c>
      <c r="K117" s="157" t="s">
        <v>504</v>
      </c>
      <c r="L117" s="157" t="s">
        <v>503</v>
      </c>
      <c r="M117" s="157" t="s">
        <v>122</v>
      </c>
      <c r="N117" s="157" t="s">
        <v>504</v>
      </c>
      <c r="O117" s="157" t="s">
        <v>503</v>
      </c>
      <c r="P117" s="157" t="s">
        <v>122</v>
      </c>
      <c r="Q117" s="157" t="s">
        <v>504</v>
      </c>
      <c r="R117" s="157" t="s">
        <v>503</v>
      </c>
      <c r="S117" s="157" t="s">
        <v>122</v>
      </c>
      <c r="T117" s="157" t="s">
        <v>504</v>
      </c>
      <c r="U117" s="157" t="s">
        <v>503</v>
      </c>
      <c r="V117" s="157" t="s">
        <v>122</v>
      </c>
      <c r="W117" s="157" t="s">
        <v>504</v>
      </c>
      <c r="X117" s="157" t="s">
        <v>503</v>
      </c>
      <c r="Y117" s="157" t="s">
        <v>122</v>
      </c>
      <c r="Z117" s="157" t="s">
        <v>504</v>
      </c>
      <c r="AA117" s="157" t="s">
        <v>503</v>
      </c>
      <c r="AB117" s="157" t="s">
        <v>122</v>
      </c>
      <c r="AC117" s="157" t="s">
        <v>504</v>
      </c>
      <c r="AD117" s="157" t="s">
        <v>503</v>
      </c>
      <c r="AE117" s="157" t="s">
        <v>122</v>
      </c>
      <c r="AF117" s="157" t="s">
        <v>504</v>
      </c>
      <c r="AG117" s="157" t="s">
        <v>503</v>
      </c>
      <c r="AH117" s="157" t="s">
        <v>122</v>
      </c>
      <c r="AI117" s="157" t="s">
        <v>504</v>
      </c>
      <c r="AJ117" s="157" t="s">
        <v>503</v>
      </c>
      <c r="AK117" s="157" t="s">
        <v>122</v>
      </c>
      <c r="AL117" s="163" t="s">
        <v>504</v>
      </c>
    </row>
    <row r="118" spans="1:38">
      <c r="A118" s="106">
        <v>1</v>
      </c>
      <c r="B118" s="165">
        <v>2</v>
      </c>
      <c r="C118" s="166">
        <v>3</v>
      </c>
      <c r="D118" s="166">
        <v>4</v>
      </c>
      <c r="E118" s="166">
        <v>5</v>
      </c>
      <c r="F118" s="166">
        <v>6</v>
      </c>
      <c r="G118" s="165">
        <v>7</v>
      </c>
      <c r="H118" s="165">
        <v>8</v>
      </c>
      <c r="I118" s="166">
        <v>9</v>
      </c>
      <c r="J118" s="166">
        <v>10</v>
      </c>
      <c r="K118" s="166">
        <v>11</v>
      </c>
      <c r="L118" s="166">
        <v>12</v>
      </c>
      <c r="M118" s="165">
        <v>13</v>
      </c>
      <c r="N118" s="107">
        <v>14</v>
      </c>
      <c r="O118" s="158">
        <v>15</v>
      </c>
      <c r="P118" s="158">
        <v>16</v>
      </c>
      <c r="Q118" s="158">
        <v>17</v>
      </c>
      <c r="R118" s="158">
        <v>18</v>
      </c>
      <c r="S118" s="107">
        <v>19</v>
      </c>
      <c r="T118" s="107">
        <v>20</v>
      </c>
      <c r="U118" s="158">
        <v>21</v>
      </c>
      <c r="V118" s="158">
        <v>22</v>
      </c>
      <c r="W118" s="158">
        <v>23</v>
      </c>
      <c r="X118" s="158">
        <v>24</v>
      </c>
      <c r="Y118" s="107">
        <v>25</v>
      </c>
      <c r="Z118" s="107">
        <v>26</v>
      </c>
      <c r="AA118" s="158">
        <v>27</v>
      </c>
      <c r="AB118" s="158">
        <v>28</v>
      </c>
      <c r="AC118" s="158">
        <v>29</v>
      </c>
      <c r="AD118" s="158">
        <v>30</v>
      </c>
      <c r="AE118" s="107">
        <v>31</v>
      </c>
      <c r="AF118" s="107">
        <v>32</v>
      </c>
      <c r="AG118" s="158">
        <v>33</v>
      </c>
      <c r="AH118" s="158">
        <v>34</v>
      </c>
      <c r="AI118" s="158">
        <v>35</v>
      </c>
      <c r="AJ118" s="158">
        <v>36</v>
      </c>
      <c r="AK118" s="107">
        <v>37</v>
      </c>
      <c r="AL118" s="121">
        <v>38</v>
      </c>
    </row>
    <row r="119" spans="1:39">
      <c r="A119" s="108">
        <v>1</v>
      </c>
      <c r="B119" s="140" t="s">
        <v>310</v>
      </c>
      <c r="C119" s="167">
        <v>10</v>
      </c>
      <c r="D119" s="167"/>
      <c r="E119" s="167"/>
      <c r="F119" s="167"/>
      <c r="G119" s="167"/>
      <c r="H119" s="167"/>
      <c r="I119" s="167">
        <v>10</v>
      </c>
      <c r="J119" s="167"/>
      <c r="K119" s="167"/>
      <c r="L119" s="167"/>
      <c r="M119" s="167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>
        <v>10</v>
      </c>
      <c r="AB119" s="139"/>
      <c r="AC119" s="139"/>
      <c r="AD119" s="139">
        <v>10</v>
      </c>
      <c r="AE119" s="139"/>
      <c r="AF119" s="139"/>
      <c r="AG119" s="139"/>
      <c r="AH119" s="139"/>
      <c r="AI119" s="139"/>
      <c r="AJ119" s="139"/>
      <c r="AK119" s="139"/>
      <c r="AL119" s="164"/>
      <c r="AM119" s="125">
        <f>SUM(C119:AL119)</f>
        <v>40</v>
      </c>
    </row>
    <row r="120" spans="1:39">
      <c r="A120" s="146">
        <v>2</v>
      </c>
      <c r="B120" s="140" t="s">
        <v>311</v>
      </c>
      <c r="C120" s="167">
        <v>33</v>
      </c>
      <c r="D120" s="167"/>
      <c r="E120" s="167"/>
      <c r="F120" s="167">
        <v>4</v>
      </c>
      <c r="G120" s="167"/>
      <c r="H120" s="167"/>
      <c r="I120" s="167">
        <v>28</v>
      </c>
      <c r="J120" s="167"/>
      <c r="K120" s="167"/>
      <c r="L120" s="167"/>
      <c r="M120" s="167"/>
      <c r="N120" s="167"/>
      <c r="O120" s="167"/>
      <c r="P120" s="167"/>
      <c r="Q120" s="167"/>
      <c r="R120" s="167">
        <v>33</v>
      </c>
      <c r="S120" s="167"/>
      <c r="T120" s="167"/>
      <c r="U120" s="167">
        <v>5</v>
      </c>
      <c r="V120" s="167"/>
      <c r="W120" s="167"/>
      <c r="X120" s="167">
        <v>28</v>
      </c>
      <c r="Y120" s="167"/>
      <c r="Z120" s="167"/>
      <c r="AA120" s="167">
        <v>2</v>
      </c>
      <c r="AB120" s="167"/>
      <c r="AC120" s="167"/>
      <c r="AD120" s="167">
        <v>28</v>
      </c>
      <c r="AE120" s="167"/>
      <c r="AF120" s="167"/>
      <c r="AG120" s="167"/>
      <c r="AH120" s="167"/>
      <c r="AI120" s="167"/>
      <c r="AJ120" s="167"/>
      <c r="AK120" s="167"/>
      <c r="AL120" s="168"/>
      <c r="AM120" s="125">
        <f>SUM(C120:AL120)</f>
        <v>161</v>
      </c>
    </row>
    <row r="121" spans="1:39">
      <c r="A121" s="146">
        <v>3</v>
      </c>
      <c r="B121" s="140" t="s">
        <v>312</v>
      </c>
      <c r="C121" s="167">
        <v>27</v>
      </c>
      <c r="D121" s="167"/>
      <c r="E121" s="167"/>
      <c r="F121" s="167"/>
      <c r="G121" s="167"/>
      <c r="H121" s="167"/>
      <c r="I121" s="167">
        <v>27</v>
      </c>
      <c r="J121" s="167"/>
      <c r="K121" s="167"/>
      <c r="L121" s="167"/>
      <c r="M121" s="167"/>
      <c r="N121" s="167"/>
      <c r="O121" s="167"/>
      <c r="P121" s="167"/>
      <c r="Q121" s="167"/>
      <c r="R121" s="167">
        <v>27</v>
      </c>
      <c r="S121" s="167"/>
      <c r="T121" s="167"/>
      <c r="U121" s="167"/>
      <c r="V121" s="167"/>
      <c r="W121" s="167"/>
      <c r="X121" s="167">
        <v>27</v>
      </c>
      <c r="Y121" s="167"/>
      <c r="Z121" s="167"/>
      <c r="AA121" s="167"/>
      <c r="AB121" s="167"/>
      <c r="AC121" s="167"/>
      <c r="AD121" s="167">
        <v>27</v>
      </c>
      <c r="AE121" s="167"/>
      <c r="AF121" s="167"/>
      <c r="AG121" s="167"/>
      <c r="AH121" s="167"/>
      <c r="AI121" s="167"/>
      <c r="AJ121" s="167"/>
      <c r="AK121" s="167"/>
      <c r="AL121" s="168"/>
      <c r="AM121" s="125">
        <f t="shared" ref="AM121:AM132" si="4">SUM(C121:AL121)</f>
        <v>135</v>
      </c>
    </row>
    <row r="122" spans="1:39">
      <c r="A122" s="146">
        <v>4</v>
      </c>
      <c r="B122" s="140" t="s">
        <v>313</v>
      </c>
      <c r="C122" s="167">
        <v>16</v>
      </c>
      <c r="D122" s="167"/>
      <c r="E122" s="167"/>
      <c r="F122" s="167"/>
      <c r="G122" s="167"/>
      <c r="H122" s="167"/>
      <c r="I122" s="167">
        <v>16</v>
      </c>
      <c r="J122" s="167"/>
      <c r="K122" s="167"/>
      <c r="L122" s="167"/>
      <c r="M122" s="167"/>
      <c r="N122" s="167"/>
      <c r="O122" s="167"/>
      <c r="P122" s="167"/>
      <c r="Q122" s="167"/>
      <c r="R122" s="167">
        <v>16</v>
      </c>
      <c r="S122" s="167"/>
      <c r="T122" s="167"/>
      <c r="U122" s="167"/>
      <c r="V122" s="167"/>
      <c r="W122" s="167"/>
      <c r="X122" s="167">
        <v>16</v>
      </c>
      <c r="Y122" s="167"/>
      <c r="Z122" s="167"/>
      <c r="AA122" s="167"/>
      <c r="AB122" s="167"/>
      <c r="AC122" s="167"/>
      <c r="AD122" s="167">
        <v>16</v>
      </c>
      <c r="AE122" s="167"/>
      <c r="AF122" s="167"/>
      <c r="AG122" s="167"/>
      <c r="AH122" s="167"/>
      <c r="AI122" s="167"/>
      <c r="AJ122" s="167"/>
      <c r="AK122" s="167"/>
      <c r="AL122" s="168"/>
      <c r="AM122" s="125">
        <f t="shared" si="4"/>
        <v>80</v>
      </c>
    </row>
    <row r="123" spans="1:39">
      <c r="A123" s="146">
        <v>5</v>
      </c>
      <c r="B123" s="140" t="s">
        <v>314</v>
      </c>
      <c r="C123" s="167">
        <v>11</v>
      </c>
      <c r="D123" s="167"/>
      <c r="E123" s="167"/>
      <c r="F123" s="167"/>
      <c r="G123" s="167"/>
      <c r="H123" s="167"/>
      <c r="I123" s="167">
        <v>11</v>
      </c>
      <c r="J123" s="167"/>
      <c r="K123" s="167"/>
      <c r="L123" s="167"/>
      <c r="M123" s="167"/>
      <c r="N123" s="167"/>
      <c r="O123" s="167"/>
      <c r="P123" s="167"/>
      <c r="Q123" s="167"/>
      <c r="R123" s="167">
        <v>11</v>
      </c>
      <c r="S123" s="167"/>
      <c r="T123" s="167"/>
      <c r="U123" s="167"/>
      <c r="V123" s="167"/>
      <c r="W123" s="167"/>
      <c r="X123" s="167">
        <v>11</v>
      </c>
      <c r="Y123" s="167"/>
      <c r="Z123" s="167"/>
      <c r="AA123" s="167"/>
      <c r="AB123" s="167"/>
      <c r="AC123" s="167"/>
      <c r="AD123" s="167">
        <v>11</v>
      </c>
      <c r="AE123" s="167"/>
      <c r="AF123" s="167"/>
      <c r="AG123" s="167"/>
      <c r="AH123" s="167"/>
      <c r="AI123" s="167"/>
      <c r="AJ123" s="167"/>
      <c r="AK123" s="167"/>
      <c r="AL123" s="168"/>
      <c r="AM123" s="125">
        <f t="shared" si="4"/>
        <v>55</v>
      </c>
    </row>
    <row r="124" spans="1:39">
      <c r="A124" s="146">
        <v>6</v>
      </c>
      <c r="B124" s="140" t="s">
        <v>315</v>
      </c>
      <c r="C124" s="167">
        <v>8</v>
      </c>
      <c r="D124" s="167"/>
      <c r="E124" s="167"/>
      <c r="F124" s="167"/>
      <c r="G124" s="167"/>
      <c r="H124" s="167"/>
      <c r="I124" s="167">
        <v>3</v>
      </c>
      <c r="J124" s="167"/>
      <c r="K124" s="167"/>
      <c r="L124" s="167"/>
      <c r="M124" s="167"/>
      <c r="N124" s="167"/>
      <c r="O124" s="167"/>
      <c r="P124" s="167"/>
      <c r="Q124" s="167"/>
      <c r="R124" s="167">
        <v>8</v>
      </c>
      <c r="S124" s="167"/>
      <c r="T124" s="167"/>
      <c r="U124" s="167">
        <v>5</v>
      </c>
      <c r="V124" s="167"/>
      <c r="W124" s="167"/>
      <c r="X124" s="167">
        <v>3</v>
      </c>
      <c r="Y124" s="167"/>
      <c r="Z124" s="167"/>
      <c r="AA124" s="167"/>
      <c r="AB124" s="167"/>
      <c r="AC124" s="167"/>
      <c r="AD124" s="167">
        <v>3</v>
      </c>
      <c r="AE124" s="167"/>
      <c r="AF124" s="167"/>
      <c r="AG124" s="167"/>
      <c r="AH124" s="167"/>
      <c r="AI124" s="167"/>
      <c r="AJ124" s="167"/>
      <c r="AK124" s="167"/>
      <c r="AL124" s="168"/>
      <c r="AM124" s="125">
        <f t="shared" si="4"/>
        <v>30</v>
      </c>
    </row>
    <row r="125" spans="1:39">
      <c r="A125" s="146">
        <v>7</v>
      </c>
      <c r="B125" s="140" t="s">
        <v>316</v>
      </c>
      <c r="C125" s="167">
        <v>1</v>
      </c>
      <c r="D125" s="167"/>
      <c r="E125" s="167"/>
      <c r="F125" s="167">
        <v>1</v>
      </c>
      <c r="G125" s="167"/>
      <c r="H125" s="167"/>
      <c r="I125" s="167">
        <v>1</v>
      </c>
      <c r="J125" s="167"/>
      <c r="K125" s="167"/>
      <c r="L125" s="167"/>
      <c r="M125" s="167"/>
      <c r="N125" s="167"/>
      <c r="O125" s="167"/>
      <c r="P125" s="167"/>
      <c r="Q125" s="167"/>
      <c r="R125" s="167">
        <v>1</v>
      </c>
      <c r="S125" s="167"/>
      <c r="T125" s="167"/>
      <c r="U125" s="167"/>
      <c r="V125" s="167"/>
      <c r="W125" s="167"/>
      <c r="X125" s="167">
        <v>1</v>
      </c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8"/>
      <c r="AM125" s="125">
        <f t="shared" si="4"/>
        <v>5</v>
      </c>
    </row>
    <row r="126" spans="1:39">
      <c r="A126" s="146">
        <v>8</v>
      </c>
      <c r="B126" s="140" t="s">
        <v>317</v>
      </c>
      <c r="C126" s="167">
        <v>20</v>
      </c>
      <c r="D126" s="167"/>
      <c r="E126" s="167"/>
      <c r="F126" s="167"/>
      <c r="G126" s="167"/>
      <c r="H126" s="167"/>
      <c r="I126" s="167">
        <v>1</v>
      </c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>
        <v>1</v>
      </c>
      <c r="Y126" s="167"/>
      <c r="Z126" s="167"/>
      <c r="AA126" s="167"/>
      <c r="AB126" s="167"/>
      <c r="AC126" s="167"/>
      <c r="AD126" s="167">
        <v>1</v>
      </c>
      <c r="AE126" s="167"/>
      <c r="AF126" s="167"/>
      <c r="AG126" s="167"/>
      <c r="AH126" s="167"/>
      <c r="AI126" s="167"/>
      <c r="AJ126" s="167"/>
      <c r="AK126" s="167"/>
      <c r="AL126" s="168"/>
      <c r="AM126" s="125">
        <f t="shared" si="4"/>
        <v>23</v>
      </c>
    </row>
    <row r="127" spans="1:39">
      <c r="A127" s="146">
        <v>9</v>
      </c>
      <c r="B127" s="140" t="s">
        <v>318</v>
      </c>
      <c r="C127" s="167">
        <v>30</v>
      </c>
      <c r="D127" s="167"/>
      <c r="E127" s="167"/>
      <c r="F127" s="167">
        <v>3</v>
      </c>
      <c r="G127" s="167"/>
      <c r="H127" s="167"/>
      <c r="I127" s="167">
        <v>27</v>
      </c>
      <c r="J127" s="167"/>
      <c r="K127" s="167"/>
      <c r="L127" s="167"/>
      <c r="M127" s="167"/>
      <c r="N127" s="167"/>
      <c r="O127" s="167"/>
      <c r="P127" s="167"/>
      <c r="Q127" s="167"/>
      <c r="R127" s="167">
        <v>30</v>
      </c>
      <c r="S127" s="167"/>
      <c r="T127" s="167"/>
      <c r="U127" s="167">
        <v>3</v>
      </c>
      <c r="V127" s="167"/>
      <c r="W127" s="167"/>
      <c r="X127" s="167">
        <v>27</v>
      </c>
      <c r="Y127" s="167"/>
      <c r="Z127" s="167"/>
      <c r="AA127" s="167">
        <v>3</v>
      </c>
      <c r="AB127" s="167"/>
      <c r="AC127" s="167"/>
      <c r="AD127" s="167">
        <v>27</v>
      </c>
      <c r="AE127" s="167"/>
      <c r="AF127" s="167"/>
      <c r="AG127" s="167">
        <v>3</v>
      </c>
      <c r="AH127" s="167"/>
      <c r="AI127" s="167"/>
      <c r="AJ127" s="167"/>
      <c r="AK127" s="167"/>
      <c r="AL127" s="168"/>
      <c r="AM127" s="125">
        <f t="shared" si="4"/>
        <v>153</v>
      </c>
    </row>
    <row r="128" spans="1:39">
      <c r="A128" s="146">
        <v>10</v>
      </c>
      <c r="B128" s="140" t="s">
        <v>319</v>
      </c>
      <c r="C128" s="167">
        <v>11</v>
      </c>
      <c r="D128" s="167"/>
      <c r="E128" s="167"/>
      <c r="F128" s="167">
        <v>11</v>
      </c>
      <c r="G128" s="167"/>
      <c r="H128" s="167"/>
      <c r="I128" s="167">
        <v>11</v>
      </c>
      <c r="J128" s="167"/>
      <c r="K128" s="167"/>
      <c r="L128" s="167"/>
      <c r="M128" s="167"/>
      <c r="N128" s="167"/>
      <c r="O128" s="167"/>
      <c r="P128" s="167"/>
      <c r="Q128" s="167"/>
      <c r="R128" s="167">
        <v>11</v>
      </c>
      <c r="S128" s="167"/>
      <c r="T128" s="167"/>
      <c r="U128" s="167"/>
      <c r="V128" s="167"/>
      <c r="W128" s="167"/>
      <c r="X128" s="167">
        <v>11</v>
      </c>
      <c r="Y128" s="167"/>
      <c r="Z128" s="167"/>
      <c r="AA128" s="167">
        <v>11</v>
      </c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8"/>
      <c r="AM128" s="125">
        <f t="shared" si="4"/>
        <v>66</v>
      </c>
    </row>
    <row r="129" spans="1:39">
      <c r="A129" s="146">
        <v>11</v>
      </c>
      <c r="B129" s="140" t="s">
        <v>320</v>
      </c>
      <c r="C129" s="167">
        <v>73</v>
      </c>
      <c r="D129" s="167"/>
      <c r="E129" s="167"/>
      <c r="F129" s="167"/>
      <c r="G129" s="167"/>
      <c r="H129" s="167"/>
      <c r="I129" s="167">
        <v>72</v>
      </c>
      <c r="J129" s="167"/>
      <c r="K129" s="167"/>
      <c r="L129" s="167"/>
      <c r="M129" s="167"/>
      <c r="N129" s="167"/>
      <c r="O129" s="167"/>
      <c r="P129" s="167"/>
      <c r="Q129" s="167"/>
      <c r="R129" s="167">
        <v>73</v>
      </c>
      <c r="S129" s="167"/>
      <c r="T129" s="167"/>
      <c r="U129" s="167">
        <v>1</v>
      </c>
      <c r="V129" s="167"/>
      <c r="W129" s="167"/>
      <c r="X129" s="167">
        <v>72</v>
      </c>
      <c r="Y129" s="167"/>
      <c r="Z129" s="167"/>
      <c r="AA129" s="167">
        <v>1</v>
      </c>
      <c r="AB129" s="167"/>
      <c r="AC129" s="167"/>
      <c r="AD129" s="167">
        <v>72</v>
      </c>
      <c r="AE129" s="167"/>
      <c r="AF129" s="167"/>
      <c r="AG129" s="167">
        <v>2</v>
      </c>
      <c r="AH129" s="167"/>
      <c r="AI129" s="167"/>
      <c r="AJ129" s="167"/>
      <c r="AK129" s="167"/>
      <c r="AL129" s="168"/>
      <c r="AM129" s="125">
        <f t="shared" si="4"/>
        <v>366</v>
      </c>
    </row>
    <row r="130" spans="1:39">
      <c r="A130" s="146">
        <v>12</v>
      </c>
      <c r="B130" s="140" t="s">
        <v>321</v>
      </c>
      <c r="C130" s="167">
        <v>9</v>
      </c>
      <c r="D130" s="167"/>
      <c r="E130" s="167"/>
      <c r="F130" s="167"/>
      <c r="G130" s="167"/>
      <c r="H130" s="167"/>
      <c r="I130" s="167">
        <v>7</v>
      </c>
      <c r="J130" s="167"/>
      <c r="K130" s="167"/>
      <c r="L130" s="167"/>
      <c r="M130" s="167"/>
      <c r="N130" s="167"/>
      <c r="O130" s="167"/>
      <c r="P130" s="167"/>
      <c r="Q130" s="167"/>
      <c r="R130" s="167">
        <v>7</v>
      </c>
      <c r="S130" s="167"/>
      <c r="T130" s="167"/>
      <c r="U130" s="167"/>
      <c r="V130" s="167"/>
      <c r="W130" s="167"/>
      <c r="X130" s="167">
        <v>7</v>
      </c>
      <c r="Y130" s="167"/>
      <c r="Z130" s="167"/>
      <c r="AA130" s="167"/>
      <c r="AB130" s="167"/>
      <c r="AC130" s="167"/>
      <c r="AD130" s="167">
        <v>7</v>
      </c>
      <c r="AE130" s="167"/>
      <c r="AF130" s="167"/>
      <c r="AG130" s="167"/>
      <c r="AH130" s="167"/>
      <c r="AI130" s="167"/>
      <c r="AJ130" s="167"/>
      <c r="AK130" s="167"/>
      <c r="AL130" s="168"/>
      <c r="AM130" s="125">
        <f t="shared" si="4"/>
        <v>37</v>
      </c>
    </row>
    <row r="131" spans="1:39">
      <c r="A131" s="146">
        <v>13</v>
      </c>
      <c r="B131" s="140" t="s">
        <v>322</v>
      </c>
      <c r="C131" s="167">
        <v>20</v>
      </c>
      <c r="D131" s="167"/>
      <c r="E131" s="167"/>
      <c r="F131" s="167"/>
      <c r="G131" s="167"/>
      <c r="H131" s="167"/>
      <c r="I131" s="167">
        <v>20</v>
      </c>
      <c r="J131" s="167"/>
      <c r="K131" s="167"/>
      <c r="L131" s="167"/>
      <c r="M131" s="167"/>
      <c r="N131" s="167"/>
      <c r="O131" s="167"/>
      <c r="P131" s="167"/>
      <c r="Q131" s="167"/>
      <c r="R131" s="167">
        <v>22</v>
      </c>
      <c r="S131" s="167"/>
      <c r="T131" s="167"/>
      <c r="U131" s="167">
        <v>2</v>
      </c>
      <c r="V131" s="167"/>
      <c r="W131" s="167"/>
      <c r="X131" s="167">
        <v>22</v>
      </c>
      <c r="Y131" s="167"/>
      <c r="Z131" s="167"/>
      <c r="AA131" s="167">
        <v>20</v>
      </c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8"/>
      <c r="AM131" s="125">
        <f t="shared" si="4"/>
        <v>106</v>
      </c>
    </row>
    <row r="132" spans="1:39">
      <c r="A132" s="146">
        <v>14</v>
      </c>
      <c r="B132" s="140" t="s">
        <v>323</v>
      </c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8"/>
      <c r="AM132" s="125">
        <f t="shared" si="4"/>
        <v>0</v>
      </c>
    </row>
    <row r="133" spans="1:38">
      <c r="A133" s="146">
        <v>15</v>
      </c>
      <c r="B133" s="140" t="s">
        <v>324</v>
      </c>
      <c r="C133" s="167">
        <v>3</v>
      </c>
      <c r="D133" s="167"/>
      <c r="E133" s="167"/>
      <c r="F133" s="167"/>
      <c r="G133" s="167"/>
      <c r="H133" s="167"/>
      <c r="I133" s="167">
        <v>3</v>
      </c>
      <c r="J133" s="167"/>
      <c r="K133" s="167"/>
      <c r="L133" s="167"/>
      <c r="M133" s="167"/>
      <c r="N133" s="167"/>
      <c r="O133" s="167"/>
      <c r="P133" s="167"/>
      <c r="Q133" s="167"/>
      <c r="R133" s="167">
        <v>3</v>
      </c>
      <c r="S133" s="167"/>
      <c r="T133" s="167"/>
      <c r="U133" s="167"/>
      <c r="V133" s="167"/>
      <c r="W133" s="167"/>
      <c r="X133" s="167">
        <v>3</v>
      </c>
      <c r="Y133" s="167"/>
      <c r="Z133" s="167"/>
      <c r="AA133" s="167"/>
      <c r="AB133" s="167"/>
      <c r="AC133" s="167"/>
      <c r="AD133" s="167">
        <v>3</v>
      </c>
      <c r="AE133" s="167"/>
      <c r="AF133" s="167"/>
      <c r="AG133" s="167"/>
      <c r="AH133" s="167"/>
      <c r="AI133" s="167"/>
      <c r="AJ133" s="167"/>
      <c r="AK133" s="167"/>
      <c r="AL133" s="168"/>
    </row>
    <row r="134" spans="1:38">
      <c r="A134" s="146">
        <v>16</v>
      </c>
      <c r="B134" s="140" t="s">
        <v>325</v>
      </c>
      <c r="C134" s="167">
        <v>12</v>
      </c>
      <c r="D134" s="167"/>
      <c r="E134" s="167"/>
      <c r="F134" s="167"/>
      <c r="G134" s="167"/>
      <c r="H134" s="167"/>
      <c r="I134" s="167">
        <v>7</v>
      </c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>
        <v>7</v>
      </c>
      <c r="Y134" s="167"/>
      <c r="Z134" s="167"/>
      <c r="AA134" s="167"/>
      <c r="AB134" s="167"/>
      <c r="AC134" s="167"/>
      <c r="AD134" s="167">
        <v>7</v>
      </c>
      <c r="AE134" s="167"/>
      <c r="AF134" s="167"/>
      <c r="AG134" s="167"/>
      <c r="AH134" s="167"/>
      <c r="AI134" s="167"/>
      <c r="AJ134" s="167"/>
      <c r="AK134" s="167"/>
      <c r="AL134" s="168"/>
    </row>
    <row r="135" spans="1:39">
      <c r="A135" s="146">
        <v>17</v>
      </c>
      <c r="B135" s="140" t="s">
        <v>326</v>
      </c>
      <c r="C135" s="167">
        <v>30</v>
      </c>
      <c r="D135" s="167"/>
      <c r="E135" s="167"/>
      <c r="F135" s="167"/>
      <c r="G135" s="167"/>
      <c r="H135" s="167"/>
      <c r="I135" s="167">
        <v>30</v>
      </c>
      <c r="J135" s="167"/>
      <c r="K135" s="167"/>
      <c r="L135" s="167"/>
      <c r="M135" s="167"/>
      <c r="N135" s="167"/>
      <c r="O135" s="167"/>
      <c r="P135" s="167"/>
      <c r="Q135" s="167"/>
      <c r="R135" s="167">
        <v>30</v>
      </c>
      <c r="S135" s="167"/>
      <c r="T135" s="167"/>
      <c r="U135" s="167"/>
      <c r="V135" s="167"/>
      <c r="W135" s="167"/>
      <c r="X135" s="167">
        <v>30</v>
      </c>
      <c r="Y135" s="167"/>
      <c r="Z135" s="167"/>
      <c r="AA135" s="167"/>
      <c r="AB135" s="167"/>
      <c r="AC135" s="167"/>
      <c r="AD135" s="167">
        <v>30</v>
      </c>
      <c r="AE135" s="167"/>
      <c r="AF135" s="167"/>
      <c r="AG135" s="167"/>
      <c r="AH135" s="167"/>
      <c r="AI135" s="167"/>
      <c r="AJ135" s="167"/>
      <c r="AK135" s="167"/>
      <c r="AL135" s="168"/>
      <c r="AM135" s="125">
        <f>SUM(C135:AL135)</f>
        <v>150</v>
      </c>
    </row>
    <row r="136" spans="1:38">
      <c r="A136" s="146">
        <v>18</v>
      </c>
      <c r="B136" s="140" t="s">
        <v>327</v>
      </c>
      <c r="C136" s="167">
        <v>10</v>
      </c>
      <c r="D136" s="167"/>
      <c r="E136" s="167"/>
      <c r="F136" s="167"/>
      <c r="G136" s="167"/>
      <c r="H136" s="167"/>
      <c r="I136" s="167">
        <v>10</v>
      </c>
      <c r="J136" s="167"/>
      <c r="K136" s="167"/>
      <c r="L136" s="167"/>
      <c r="M136" s="167"/>
      <c r="N136" s="167"/>
      <c r="O136" s="167"/>
      <c r="P136" s="167"/>
      <c r="Q136" s="167"/>
      <c r="R136" s="167">
        <v>10</v>
      </c>
      <c r="S136" s="167"/>
      <c r="T136" s="167"/>
      <c r="U136" s="167"/>
      <c r="V136" s="167"/>
      <c r="W136" s="167"/>
      <c r="X136" s="167">
        <v>10</v>
      </c>
      <c r="Y136" s="167"/>
      <c r="Z136" s="167"/>
      <c r="AA136" s="167"/>
      <c r="AB136" s="167"/>
      <c r="AC136" s="167"/>
      <c r="AD136" s="167">
        <v>10</v>
      </c>
      <c r="AE136" s="167"/>
      <c r="AF136" s="167"/>
      <c r="AG136" s="167"/>
      <c r="AH136" s="167"/>
      <c r="AI136" s="167"/>
      <c r="AJ136" s="167"/>
      <c r="AK136" s="167"/>
      <c r="AL136" s="168"/>
    </row>
    <row r="137" ht="15.75" spans="1:38">
      <c r="A137" s="111" t="s">
        <v>14</v>
      </c>
      <c r="B137" s="112"/>
      <c r="C137" s="141">
        <f>SUM(C119:C136)</f>
        <v>324</v>
      </c>
      <c r="D137" s="141">
        <f t="shared" ref="D137:AK137" si="5">SUM(D119:D136)</f>
        <v>0</v>
      </c>
      <c r="E137" s="141">
        <f t="shared" si="5"/>
        <v>0</v>
      </c>
      <c r="F137" s="141">
        <f t="shared" si="5"/>
        <v>19</v>
      </c>
      <c r="G137" s="141">
        <f t="shared" si="5"/>
        <v>0</v>
      </c>
      <c r="H137" s="141">
        <f t="shared" si="5"/>
        <v>0</v>
      </c>
      <c r="I137" s="141">
        <f t="shared" si="5"/>
        <v>284</v>
      </c>
      <c r="J137" s="141">
        <f t="shared" si="5"/>
        <v>0</v>
      </c>
      <c r="K137" s="141">
        <f t="shared" si="5"/>
        <v>0</v>
      </c>
      <c r="L137" s="141">
        <f t="shared" si="5"/>
        <v>0</v>
      </c>
      <c r="M137" s="141">
        <f t="shared" si="5"/>
        <v>0</v>
      </c>
      <c r="N137" s="141">
        <f t="shared" si="5"/>
        <v>0</v>
      </c>
      <c r="O137" s="141">
        <f t="shared" si="5"/>
        <v>0</v>
      </c>
      <c r="P137" s="141">
        <f t="shared" si="5"/>
        <v>0</v>
      </c>
      <c r="Q137" s="141">
        <f t="shared" si="5"/>
        <v>0</v>
      </c>
      <c r="R137" s="141">
        <f t="shared" si="5"/>
        <v>282</v>
      </c>
      <c r="S137" s="141">
        <f t="shared" si="5"/>
        <v>0</v>
      </c>
      <c r="T137" s="141">
        <f t="shared" si="5"/>
        <v>0</v>
      </c>
      <c r="U137" s="141">
        <f t="shared" si="5"/>
        <v>16</v>
      </c>
      <c r="V137" s="141">
        <f t="shared" si="5"/>
        <v>0</v>
      </c>
      <c r="W137" s="141">
        <f t="shared" si="5"/>
        <v>0</v>
      </c>
      <c r="X137" s="141">
        <f t="shared" si="5"/>
        <v>276</v>
      </c>
      <c r="Y137" s="141">
        <f t="shared" si="5"/>
        <v>0</v>
      </c>
      <c r="Z137" s="141">
        <f t="shared" si="5"/>
        <v>0</v>
      </c>
      <c r="AA137" s="141">
        <f t="shared" si="5"/>
        <v>47</v>
      </c>
      <c r="AB137" s="141">
        <f t="shared" si="5"/>
        <v>0</v>
      </c>
      <c r="AC137" s="141">
        <f t="shared" si="5"/>
        <v>0</v>
      </c>
      <c r="AD137" s="141">
        <f t="shared" si="5"/>
        <v>252</v>
      </c>
      <c r="AE137" s="141">
        <f t="shared" si="5"/>
        <v>0</v>
      </c>
      <c r="AF137" s="141">
        <f t="shared" si="5"/>
        <v>0</v>
      </c>
      <c r="AG137" s="141">
        <f t="shared" si="5"/>
        <v>5</v>
      </c>
      <c r="AH137" s="141">
        <f t="shared" si="5"/>
        <v>0</v>
      </c>
      <c r="AI137" s="141">
        <f t="shared" si="5"/>
        <v>0</v>
      </c>
      <c r="AJ137" s="141">
        <f t="shared" si="5"/>
        <v>0</v>
      </c>
      <c r="AK137" s="141">
        <f t="shared" si="5"/>
        <v>0</v>
      </c>
      <c r="AL137" s="168">
        <v>0</v>
      </c>
    </row>
    <row r="139" spans="3:25">
      <c r="C139" s="94" t="s">
        <v>58</v>
      </c>
      <c r="Y139" s="117" t="s">
        <v>79</v>
      </c>
    </row>
    <row r="140" spans="3:25">
      <c r="C140" s="94" t="s">
        <v>60</v>
      </c>
      <c r="Y140" s="94" t="s">
        <v>69</v>
      </c>
    </row>
    <row r="144" spans="3:25">
      <c r="C144" s="94" t="s">
        <v>62</v>
      </c>
      <c r="Y144" s="94" t="s">
        <v>71</v>
      </c>
    </row>
    <row r="145" spans="3:25">
      <c r="C145" s="94" t="s">
        <v>64</v>
      </c>
      <c r="Y145" s="94" t="s">
        <v>73</v>
      </c>
    </row>
    <row r="147" spans="1:38">
      <c r="A147" s="95" t="s">
        <v>486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</row>
    <row r="148" spans="1:38">
      <c r="A148" s="95" t="s">
        <v>357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</row>
    <row r="149" spans="1:38">
      <c r="A149" s="95" t="s">
        <v>80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</row>
    <row r="150" ht="15.75" spans="1:38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15" t="s">
        <v>487</v>
      </c>
      <c r="AK150" s="115"/>
      <c r="AL150" s="115"/>
    </row>
    <row r="151" ht="113.25" customHeight="1" spans="1:38">
      <c r="A151" s="152" t="s">
        <v>488</v>
      </c>
      <c r="B151" s="153" t="s">
        <v>489</v>
      </c>
      <c r="C151" s="154" t="s">
        <v>490</v>
      </c>
      <c r="D151" s="154"/>
      <c r="E151" s="154"/>
      <c r="F151" s="154" t="s">
        <v>491</v>
      </c>
      <c r="G151" s="154"/>
      <c r="H151" s="154"/>
      <c r="I151" s="154" t="s">
        <v>492</v>
      </c>
      <c r="J151" s="154"/>
      <c r="K151" s="154"/>
      <c r="L151" s="154" t="s">
        <v>493</v>
      </c>
      <c r="M151" s="154"/>
      <c r="N151" s="154"/>
      <c r="O151" s="154" t="s">
        <v>494</v>
      </c>
      <c r="P151" s="154"/>
      <c r="Q151" s="154"/>
      <c r="R151" s="154" t="s">
        <v>495</v>
      </c>
      <c r="S151" s="154"/>
      <c r="T151" s="154"/>
      <c r="U151" s="154" t="s">
        <v>496</v>
      </c>
      <c r="V151" s="154"/>
      <c r="W151" s="154"/>
      <c r="X151" s="154" t="s">
        <v>497</v>
      </c>
      <c r="Y151" s="154"/>
      <c r="Z151" s="154"/>
      <c r="AA151" s="154" t="s">
        <v>498</v>
      </c>
      <c r="AB151" s="154"/>
      <c r="AC151" s="154"/>
      <c r="AD151" s="154" t="s">
        <v>499</v>
      </c>
      <c r="AE151" s="154"/>
      <c r="AF151" s="154"/>
      <c r="AG151" s="154" t="s">
        <v>500</v>
      </c>
      <c r="AH151" s="154"/>
      <c r="AI151" s="154"/>
      <c r="AJ151" s="160" t="s">
        <v>501</v>
      </c>
      <c r="AK151" s="160"/>
      <c r="AL151" s="161"/>
    </row>
    <row r="152" spans="1:38">
      <c r="A152" s="155"/>
      <c r="B152" s="156"/>
      <c r="C152" s="143" t="s">
        <v>502</v>
      </c>
      <c r="D152" s="143"/>
      <c r="E152" s="143"/>
      <c r="F152" s="143" t="s">
        <v>502</v>
      </c>
      <c r="G152" s="143"/>
      <c r="H152" s="143"/>
      <c r="I152" s="143" t="s">
        <v>502</v>
      </c>
      <c r="J152" s="143"/>
      <c r="K152" s="143"/>
      <c r="L152" s="143" t="s">
        <v>502</v>
      </c>
      <c r="M152" s="143"/>
      <c r="N152" s="143"/>
      <c r="O152" s="143" t="s">
        <v>502</v>
      </c>
      <c r="P152" s="143"/>
      <c r="Q152" s="143"/>
      <c r="R152" s="143" t="s">
        <v>502</v>
      </c>
      <c r="S152" s="143"/>
      <c r="T152" s="143"/>
      <c r="U152" s="143" t="s">
        <v>502</v>
      </c>
      <c r="V152" s="143"/>
      <c r="W152" s="143"/>
      <c r="X152" s="143" t="s">
        <v>502</v>
      </c>
      <c r="Y152" s="143"/>
      <c r="Z152" s="143"/>
      <c r="AA152" s="143" t="s">
        <v>502</v>
      </c>
      <c r="AB152" s="143"/>
      <c r="AC152" s="143"/>
      <c r="AD152" s="143" t="s">
        <v>502</v>
      </c>
      <c r="AE152" s="143"/>
      <c r="AF152" s="143"/>
      <c r="AG152" s="143" t="s">
        <v>502</v>
      </c>
      <c r="AH152" s="143"/>
      <c r="AI152" s="143"/>
      <c r="AJ152" s="143" t="s">
        <v>502</v>
      </c>
      <c r="AK152" s="143"/>
      <c r="AL152" s="162"/>
    </row>
    <row r="153" ht="65.3" spans="1:38">
      <c r="A153" s="155"/>
      <c r="B153" s="156"/>
      <c r="C153" s="157" t="s">
        <v>503</v>
      </c>
      <c r="D153" s="157" t="s">
        <v>122</v>
      </c>
      <c r="E153" s="157" t="s">
        <v>504</v>
      </c>
      <c r="F153" s="157" t="s">
        <v>503</v>
      </c>
      <c r="G153" s="157" t="s">
        <v>122</v>
      </c>
      <c r="H153" s="157" t="s">
        <v>504</v>
      </c>
      <c r="I153" s="157" t="s">
        <v>503</v>
      </c>
      <c r="J153" s="157" t="s">
        <v>122</v>
      </c>
      <c r="K153" s="157" t="s">
        <v>504</v>
      </c>
      <c r="L153" s="157" t="s">
        <v>503</v>
      </c>
      <c r="M153" s="157" t="s">
        <v>122</v>
      </c>
      <c r="N153" s="157" t="s">
        <v>504</v>
      </c>
      <c r="O153" s="157" t="s">
        <v>503</v>
      </c>
      <c r="P153" s="157" t="s">
        <v>122</v>
      </c>
      <c r="Q153" s="157" t="s">
        <v>504</v>
      </c>
      <c r="R153" s="157" t="s">
        <v>503</v>
      </c>
      <c r="S153" s="157" t="s">
        <v>122</v>
      </c>
      <c r="T153" s="157" t="s">
        <v>504</v>
      </c>
      <c r="U153" s="157" t="s">
        <v>503</v>
      </c>
      <c r="V153" s="157" t="s">
        <v>122</v>
      </c>
      <c r="W153" s="157" t="s">
        <v>504</v>
      </c>
      <c r="X153" s="157" t="s">
        <v>503</v>
      </c>
      <c r="Y153" s="157" t="s">
        <v>122</v>
      </c>
      <c r="Z153" s="157" t="s">
        <v>504</v>
      </c>
      <c r="AA153" s="157" t="s">
        <v>503</v>
      </c>
      <c r="AB153" s="157" t="s">
        <v>122</v>
      </c>
      <c r="AC153" s="157" t="s">
        <v>504</v>
      </c>
      <c r="AD153" s="157" t="s">
        <v>503</v>
      </c>
      <c r="AE153" s="157" t="s">
        <v>122</v>
      </c>
      <c r="AF153" s="157" t="s">
        <v>504</v>
      </c>
      <c r="AG153" s="157" t="s">
        <v>503</v>
      </c>
      <c r="AH153" s="157" t="s">
        <v>122</v>
      </c>
      <c r="AI153" s="157" t="s">
        <v>504</v>
      </c>
      <c r="AJ153" s="157" t="s">
        <v>503</v>
      </c>
      <c r="AK153" s="157" t="s">
        <v>122</v>
      </c>
      <c r="AL153" s="163" t="s">
        <v>504</v>
      </c>
    </row>
    <row r="154" spans="1:38">
      <c r="A154" s="106">
        <v>1</v>
      </c>
      <c r="B154" s="107">
        <v>2</v>
      </c>
      <c r="C154" s="158">
        <v>3</v>
      </c>
      <c r="D154" s="158">
        <v>4</v>
      </c>
      <c r="E154" s="158">
        <v>5</v>
      </c>
      <c r="F154" s="158">
        <v>6</v>
      </c>
      <c r="G154" s="107">
        <v>7</v>
      </c>
      <c r="H154" s="107">
        <v>8</v>
      </c>
      <c r="I154" s="158">
        <v>9</v>
      </c>
      <c r="J154" s="158">
        <v>10</v>
      </c>
      <c r="K154" s="158">
        <v>11</v>
      </c>
      <c r="L154" s="158">
        <v>12</v>
      </c>
      <c r="M154" s="107">
        <v>13</v>
      </c>
      <c r="N154" s="107">
        <v>14</v>
      </c>
      <c r="O154" s="158">
        <v>15</v>
      </c>
      <c r="P154" s="158">
        <v>16</v>
      </c>
      <c r="Q154" s="158">
        <v>17</v>
      </c>
      <c r="R154" s="158">
        <v>18</v>
      </c>
      <c r="S154" s="107">
        <v>19</v>
      </c>
      <c r="T154" s="107">
        <v>20</v>
      </c>
      <c r="U154" s="158">
        <v>21</v>
      </c>
      <c r="V154" s="158">
        <v>22</v>
      </c>
      <c r="W154" s="158">
        <v>23</v>
      </c>
      <c r="X154" s="158">
        <v>24</v>
      </c>
      <c r="Y154" s="107">
        <v>25</v>
      </c>
      <c r="Z154" s="107">
        <v>26</v>
      </c>
      <c r="AA154" s="158">
        <v>27</v>
      </c>
      <c r="AB154" s="158">
        <v>28</v>
      </c>
      <c r="AC154" s="158">
        <v>29</v>
      </c>
      <c r="AD154" s="158">
        <v>30</v>
      </c>
      <c r="AE154" s="107">
        <v>31</v>
      </c>
      <c r="AF154" s="107">
        <v>32</v>
      </c>
      <c r="AG154" s="158">
        <v>33</v>
      </c>
      <c r="AH154" s="158">
        <v>34</v>
      </c>
      <c r="AI154" s="158">
        <v>35</v>
      </c>
      <c r="AJ154" s="158">
        <v>36</v>
      </c>
      <c r="AK154" s="107">
        <v>37</v>
      </c>
      <c r="AL154" s="121">
        <v>38</v>
      </c>
    </row>
    <row r="155" spans="1:38">
      <c r="A155" s="108">
        <v>1</v>
      </c>
      <c r="B155" s="140" t="s">
        <v>310</v>
      </c>
      <c r="C155" s="167">
        <v>57</v>
      </c>
      <c r="D155" s="167"/>
      <c r="E155" s="167"/>
      <c r="F155" s="167"/>
      <c r="G155" s="167"/>
      <c r="H155" s="167"/>
      <c r="I155" s="167">
        <v>57</v>
      </c>
      <c r="J155" s="167"/>
      <c r="K155" s="167"/>
      <c r="L155" s="167"/>
      <c r="M155" s="167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>
        <v>57</v>
      </c>
      <c r="Y155" s="139"/>
      <c r="Z155" s="139"/>
      <c r="AA155" s="139"/>
      <c r="AB155" s="139"/>
      <c r="AC155" s="139"/>
      <c r="AD155" s="139">
        <v>57</v>
      </c>
      <c r="AE155" s="139"/>
      <c r="AF155" s="139"/>
      <c r="AG155" s="139"/>
      <c r="AH155" s="139"/>
      <c r="AI155" s="139"/>
      <c r="AJ155" s="139"/>
      <c r="AK155" s="139"/>
      <c r="AL155" s="164"/>
    </row>
    <row r="156" spans="1:38">
      <c r="A156" s="146">
        <v>2</v>
      </c>
      <c r="B156" s="140" t="s">
        <v>311</v>
      </c>
      <c r="C156" s="167">
        <v>135</v>
      </c>
      <c r="D156" s="167"/>
      <c r="E156" s="167"/>
      <c r="F156" s="167">
        <v>14</v>
      </c>
      <c r="G156" s="167"/>
      <c r="H156" s="167"/>
      <c r="I156" s="167">
        <v>119</v>
      </c>
      <c r="J156" s="167"/>
      <c r="K156" s="167"/>
      <c r="L156" s="167"/>
      <c r="M156" s="167"/>
      <c r="N156" s="167"/>
      <c r="O156" s="167"/>
      <c r="P156" s="167"/>
      <c r="Q156" s="167"/>
      <c r="R156" s="167">
        <v>135</v>
      </c>
      <c r="S156" s="167"/>
      <c r="T156" s="167"/>
      <c r="U156" s="167">
        <v>16</v>
      </c>
      <c r="V156" s="167"/>
      <c r="W156" s="167"/>
      <c r="X156" s="167">
        <v>119</v>
      </c>
      <c r="Y156" s="167"/>
      <c r="Z156" s="167"/>
      <c r="AA156" s="167"/>
      <c r="AB156" s="167"/>
      <c r="AC156" s="167"/>
      <c r="AD156" s="167">
        <v>119</v>
      </c>
      <c r="AE156" s="167"/>
      <c r="AF156" s="167"/>
      <c r="AG156" s="167"/>
      <c r="AH156" s="167"/>
      <c r="AI156" s="167"/>
      <c r="AJ156" s="167"/>
      <c r="AK156" s="167"/>
      <c r="AL156" s="168"/>
    </row>
    <row r="157" spans="1:38">
      <c r="A157" s="146">
        <v>3</v>
      </c>
      <c r="B157" s="140" t="s">
        <v>312</v>
      </c>
      <c r="C157" s="167">
        <v>48</v>
      </c>
      <c r="D157" s="167"/>
      <c r="E157" s="167"/>
      <c r="F157" s="167"/>
      <c r="G157" s="167"/>
      <c r="H157" s="167"/>
      <c r="I157" s="167">
        <v>48</v>
      </c>
      <c r="J157" s="167"/>
      <c r="K157" s="167"/>
      <c r="L157" s="167"/>
      <c r="M157" s="167"/>
      <c r="N157" s="167"/>
      <c r="O157" s="167"/>
      <c r="P157" s="167"/>
      <c r="Q157" s="167"/>
      <c r="R157" s="167">
        <v>52</v>
      </c>
      <c r="S157" s="167"/>
      <c r="T157" s="167"/>
      <c r="U157" s="167"/>
      <c r="V157" s="167"/>
      <c r="W157" s="167"/>
      <c r="X157" s="167">
        <v>48</v>
      </c>
      <c r="Y157" s="167"/>
      <c r="Z157" s="167"/>
      <c r="AA157" s="167"/>
      <c r="AB157" s="167"/>
      <c r="AC157" s="167"/>
      <c r="AD157" s="167">
        <v>48</v>
      </c>
      <c r="AE157" s="167"/>
      <c r="AF157" s="167"/>
      <c r="AG157" s="167"/>
      <c r="AH157" s="167"/>
      <c r="AI157" s="167"/>
      <c r="AJ157" s="167"/>
      <c r="AK157" s="167"/>
      <c r="AL157" s="168"/>
    </row>
    <row r="158" spans="1:38">
      <c r="A158" s="146">
        <v>4</v>
      </c>
      <c r="B158" s="140" t="s">
        <v>313</v>
      </c>
      <c r="C158" s="167">
        <v>79</v>
      </c>
      <c r="D158" s="167"/>
      <c r="E158" s="167"/>
      <c r="F158" s="167"/>
      <c r="G158" s="167"/>
      <c r="H158" s="167"/>
      <c r="I158" s="167">
        <v>79</v>
      </c>
      <c r="J158" s="167"/>
      <c r="K158" s="167"/>
      <c r="L158" s="167"/>
      <c r="M158" s="167"/>
      <c r="N158" s="167"/>
      <c r="O158" s="167"/>
      <c r="P158" s="167"/>
      <c r="Q158" s="167"/>
      <c r="R158" s="167">
        <v>79</v>
      </c>
      <c r="S158" s="167"/>
      <c r="T158" s="167"/>
      <c r="U158" s="167"/>
      <c r="V158" s="167"/>
      <c r="W158" s="167"/>
      <c r="X158" s="167">
        <v>79</v>
      </c>
      <c r="Y158" s="167"/>
      <c r="Z158" s="167"/>
      <c r="AA158" s="167"/>
      <c r="AB158" s="167"/>
      <c r="AC158" s="167"/>
      <c r="AD158" s="167">
        <v>79</v>
      </c>
      <c r="AE158" s="167"/>
      <c r="AF158" s="167"/>
      <c r="AG158" s="167"/>
      <c r="AH158" s="167"/>
      <c r="AI158" s="167"/>
      <c r="AJ158" s="167"/>
      <c r="AK158" s="167"/>
      <c r="AL158" s="168"/>
    </row>
    <row r="159" spans="1:38">
      <c r="A159" s="146">
        <v>5</v>
      </c>
      <c r="B159" s="140" t="s">
        <v>314</v>
      </c>
      <c r="C159" s="167">
        <v>37</v>
      </c>
      <c r="D159" s="167"/>
      <c r="E159" s="167"/>
      <c r="F159" s="167"/>
      <c r="G159" s="167"/>
      <c r="H159" s="167"/>
      <c r="I159" s="167">
        <v>37</v>
      </c>
      <c r="J159" s="167"/>
      <c r="K159" s="167"/>
      <c r="L159" s="167"/>
      <c r="M159" s="167"/>
      <c r="N159" s="167"/>
      <c r="O159" s="167"/>
      <c r="P159" s="167"/>
      <c r="Q159" s="167"/>
      <c r="R159" s="167">
        <v>37</v>
      </c>
      <c r="S159" s="167"/>
      <c r="T159" s="167"/>
      <c r="U159" s="167"/>
      <c r="V159" s="167"/>
      <c r="W159" s="167"/>
      <c r="X159" s="167">
        <v>37</v>
      </c>
      <c r="Y159" s="167"/>
      <c r="Z159" s="167"/>
      <c r="AA159" s="167"/>
      <c r="AB159" s="167"/>
      <c r="AC159" s="167"/>
      <c r="AD159" s="167">
        <v>37</v>
      </c>
      <c r="AE159" s="167"/>
      <c r="AF159" s="167"/>
      <c r="AG159" s="167"/>
      <c r="AH159" s="167"/>
      <c r="AI159" s="167"/>
      <c r="AJ159" s="167"/>
      <c r="AK159" s="167"/>
      <c r="AL159" s="168"/>
    </row>
    <row r="160" spans="1:38">
      <c r="A160" s="146">
        <v>6</v>
      </c>
      <c r="B160" s="140" t="s">
        <v>315</v>
      </c>
      <c r="C160" s="167">
        <v>30</v>
      </c>
      <c r="D160" s="167"/>
      <c r="E160" s="167"/>
      <c r="F160" s="167"/>
      <c r="G160" s="167"/>
      <c r="H160" s="167"/>
      <c r="I160" s="167">
        <v>18</v>
      </c>
      <c r="J160" s="167"/>
      <c r="K160" s="167"/>
      <c r="L160" s="167"/>
      <c r="M160" s="167"/>
      <c r="N160" s="167"/>
      <c r="O160" s="167"/>
      <c r="P160" s="167"/>
      <c r="Q160" s="167"/>
      <c r="R160" s="167">
        <v>30</v>
      </c>
      <c r="S160" s="167"/>
      <c r="T160" s="167"/>
      <c r="U160" s="167">
        <v>12</v>
      </c>
      <c r="V160" s="167"/>
      <c r="W160" s="167"/>
      <c r="X160" s="167">
        <v>18</v>
      </c>
      <c r="Y160" s="167"/>
      <c r="Z160" s="167"/>
      <c r="AA160" s="167"/>
      <c r="AB160" s="167"/>
      <c r="AC160" s="167"/>
      <c r="AD160" s="167">
        <v>18</v>
      </c>
      <c r="AE160" s="167"/>
      <c r="AF160" s="167"/>
      <c r="AG160" s="167"/>
      <c r="AH160" s="167"/>
      <c r="AI160" s="167"/>
      <c r="AJ160" s="167"/>
      <c r="AK160" s="167"/>
      <c r="AL160" s="167"/>
    </row>
    <row r="161" spans="1:38">
      <c r="A161" s="146">
        <v>7</v>
      </c>
      <c r="B161" s="140" t="s">
        <v>316</v>
      </c>
      <c r="C161" s="167">
        <v>7</v>
      </c>
      <c r="D161" s="167"/>
      <c r="E161" s="167"/>
      <c r="F161" s="167">
        <v>7</v>
      </c>
      <c r="G161" s="167"/>
      <c r="H161" s="167"/>
      <c r="I161" s="167">
        <v>7</v>
      </c>
      <c r="J161" s="167"/>
      <c r="K161" s="167"/>
      <c r="L161" s="167"/>
      <c r="M161" s="167"/>
      <c r="N161" s="167"/>
      <c r="O161" s="167"/>
      <c r="P161" s="167"/>
      <c r="Q161" s="167"/>
      <c r="R161" s="167">
        <v>7</v>
      </c>
      <c r="S161" s="167"/>
      <c r="T161" s="167"/>
      <c r="U161" s="167"/>
      <c r="V161" s="167"/>
      <c r="W161" s="167"/>
      <c r="X161" s="167">
        <v>7</v>
      </c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8"/>
    </row>
    <row r="162" spans="1:38">
      <c r="A162" s="146">
        <v>8</v>
      </c>
      <c r="B162" s="140" t="s">
        <v>317</v>
      </c>
      <c r="C162" s="167">
        <v>93</v>
      </c>
      <c r="D162" s="167"/>
      <c r="E162" s="167"/>
      <c r="F162" s="167"/>
      <c r="G162" s="167"/>
      <c r="H162" s="167"/>
      <c r="I162" s="167">
        <v>14</v>
      </c>
      <c r="J162" s="167"/>
      <c r="K162" s="167"/>
      <c r="L162" s="167"/>
      <c r="M162" s="167"/>
      <c r="N162" s="167"/>
      <c r="O162" s="167"/>
      <c r="P162" s="167"/>
      <c r="Q162" s="167"/>
      <c r="R162" s="167">
        <v>1</v>
      </c>
      <c r="S162" s="167"/>
      <c r="T162" s="167"/>
      <c r="U162" s="167">
        <v>1</v>
      </c>
      <c r="V162" s="167"/>
      <c r="W162" s="167"/>
      <c r="X162" s="167">
        <v>14</v>
      </c>
      <c r="Y162" s="167"/>
      <c r="Z162" s="167"/>
      <c r="AA162" s="167"/>
      <c r="AB162" s="167"/>
      <c r="AC162" s="167"/>
      <c r="AD162" s="167">
        <v>14</v>
      </c>
      <c r="AE162" s="167"/>
      <c r="AF162" s="167"/>
      <c r="AG162" s="167"/>
      <c r="AH162" s="167"/>
      <c r="AI162" s="167"/>
      <c r="AJ162" s="167"/>
      <c r="AK162" s="167"/>
      <c r="AL162" s="168"/>
    </row>
    <row r="163" spans="1:38">
      <c r="A163" s="146">
        <v>9</v>
      </c>
      <c r="B163" s="140" t="s">
        <v>318</v>
      </c>
      <c r="C163" s="167">
        <v>92</v>
      </c>
      <c r="D163" s="167"/>
      <c r="E163" s="167"/>
      <c r="F163" s="167"/>
      <c r="G163" s="167"/>
      <c r="H163" s="167"/>
      <c r="I163" s="167">
        <v>94</v>
      </c>
      <c r="J163" s="167"/>
      <c r="K163" s="167"/>
      <c r="L163" s="167"/>
      <c r="M163" s="167"/>
      <c r="N163" s="167"/>
      <c r="O163" s="167"/>
      <c r="P163" s="167"/>
      <c r="Q163" s="167"/>
      <c r="R163" s="167">
        <v>109</v>
      </c>
      <c r="S163" s="167"/>
      <c r="T163" s="167"/>
      <c r="U163" s="167">
        <v>15</v>
      </c>
      <c r="V163" s="167"/>
      <c r="W163" s="167"/>
      <c r="X163" s="167">
        <v>94</v>
      </c>
      <c r="Y163" s="167"/>
      <c r="Z163" s="167"/>
      <c r="AA163" s="167"/>
      <c r="AB163" s="167"/>
      <c r="AC163" s="167"/>
      <c r="AD163" s="167">
        <v>94</v>
      </c>
      <c r="AE163" s="167"/>
      <c r="AF163" s="167"/>
      <c r="AG163" s="167">
        <v>9</v>
      </c>
      <c r="AH163" s="167"/>
      <c r="AI163" s="167"/>
      <c r="AJ163" s="167"/>
      <c r="AK163" s="167"/>
      <c r="AL163" s="168"/>
    </row>
    <row r="164" spans="1:39">
      <c r="A164" s="146">
        <v>10</v>
      </c>
      <c r="B164" s="140" t="s">
        <v>319</v>
      </c>
      <c r="C164" s="167">
        <v>41</v>
      </c>
      <c r="D164" s="167"/>
      <c r="E164" s="167"/>
      <c r="F164" s="167"/>
      <c r="G164" s="167"/>
      <c r="H164" s="167"/>
      <c r="I164" s="167">
        <v>40</v>
      </c>
      <c r="J164" s="167"/>
      <c r="K164" s="167"/>
      <c r="L164" s="167"/>
      <c r="M164" s="167"/>
      <c r="N164" s="167"/>
      <c r="O164" s="167"/>
      <c r="P164" s="167"/>
      <c r="Q164" s="167"/>
      <c r="R164" s="167">
        <v>41</v>
      </c>
      <c r="S164" s="167"/>
      <c r="T164" s="167"/>
      <c r="U164" s="167"/>
      <c r="V164" s="167"/>
      <c r="W164" s="167"/>
      <c r="X164" s="167">
        <v>40</v>
      </c>
      <c r="Y164" s="167"/>
      <c r="Z164" s="167"/>
      <c r="AA164" s="167"/>
      <c r="AB164" s="167"/>
      <c r="AC164" s="167"/>
      <c r="AD164" s="167">
        <v>40</v>
      </c>
      <c r="AE164" s="167"/>
      <c r="AF164" s="167"/>
      <c r="AG164" s="167"/>
      <c r="AH164" s="167"/>
      <c r="AI164" s="167"/>
      <c r="AJ164" s="167"/>
      <c r="AK164" s="167"/>
      <c r="AL164" s="168"/>
      <c r="AM164" s="125">
        <f>SUM(C164:AL164)</f>
        <v>202</v>
      </c>
    </row>
    <row r="165" spans="1:38">
      <c r="A165" s="146">
        <v>11</v>
      </c>
      <c r="B165" s="140" t="s">
        <v>320</v>
      </c>
      <c r="C165" s="167">
        <v>129</v>
      </c>
      <c r="D165" s="167"/>
      <c r="E165" s="167"/>
      <c r="F165" s="167"/>
      <c r="G165" s="167"/>
      <c r="H165" s="167"/>
      <c r="I165" s="167">
        <v>116</v>
      </c>
      <c r="J165" s="167"/>
      <c r="K165" s="167"/>
      <c r="L165" s="167"/>
      <c r="M165" s="167"/>
      <c r="N165" s="167"/>
      <c r="O165" s="167"/>
      <c r="P165" s="167"/>
      <c r="Q165" s="167"/>
      <c r="R165" s="167">
        <v>129</v>
      </c>
      <c r="S165" s="167"/>
      <c r="T165" s="167"/>
      <c r="U165" s="167">
        <v>13</v>
      </c>
      <c r="V165" s="167"/>
      <c r="W165" s="167"/>
      <c r="X165" s="167">
        <v>116</v>
      </c>
      <c r="Y165" s="167"/>
      <c r="Z165" s="167"/>
      <c r="AA165" s="167">
        <v>13</v>
      </c>
      <c r="AB165" s="167"/>
      <c r="AC165" s="167"/>
      <c r="AD165" s="167">
        <v>116</v>
      </c>
      <c r="AE165" s="167"/>
      <c r="AF165" s="167"/>
      <c r="AG165" s="167">
        <v>14</v>
      </c>
      <c r="AH165" s="167"/>
      <c r="AI165" s="167"/>
      <c r="AJ165" s="167"/>
      <c r="AK165" s="167"/>
      <c r="AL165" s="168"/>
    </row>
    <row r="166" spans="1:38">
      <c r="A166" s="146">
        <v>12</v>
      </c>
      <c r="B166" s="140" t="s">
        <v>321</v>
      </c>
      <c r="C166" s="167">
        <v>38</v>
      </c>
      <c r="D166" s="167"/>
      <c r="E166" s="167"/>
      <c r="F166" s="167"/>
      <c r="G166" s="167"/>
      <c r="H166" s="167"/>
      <c r="I166" s="167">
        <v>33</v>
      </c>
      <c r="J166" s="167"/>
      <c r="K166" s="167"/>
      <c r="L166" s="167"/>
      <c r="M166" s="167"/>
      <c r="N166" s="167"/>
      <c r="O166" s="167"/>
      <c r="P166" s="167"/>
      <c r="Q166" s="167"/>
      <c r="R166" s="167">
        <v>30</v>
      </c>
      <c r="S166" s="167"/>
      <c r="T166" s="167"/>
      <c r="U166" s="167"/>
      <c r="V166" s="167"/>
      <c r="W166" s="167"/>
      <c r="X166" s="167">
        <v>30</v>
      </c>
      <c r="Y166" s="167"/>
      <c r="Z166" s="167"/>
      <c r="AA166" s="167"/>
      <c r="AB166" s="167"/>
      <c r="AC166" s="167"/>
      <c r="AD166" s="167">
        <v>30</v>
      </c>
      <c r="AE166" s="167"/>
      <c r="AF166" s="167"/>
      <c r="AG166" s="167"/>
      <c r="AH166" s="167"/>
      <c r="AI166" s="167"/>
      <c r="AJ166" s="167"/>
      <c r="AK166" s="167"/>
      <c r="AL166" s="168"/>
    </row>
    <row r="167" spans="1:38">
      <c r="A167" s="146">
        <v>13</v>
      </c>
      <c r="B167" s="140" t="s">
        <v>322</v>
      </c>
      <c r="C167" s="167">
        <v>37</v>
      </c>
      <c r="D167" s="167"/>
      <c r="E167" s="167"/>
      <c r="F167" s="167"/>
      <c r="G167" s="167"/>
      <c r="H167" s="167"/>
      <c r="I167" s="167">
        <v>29</v>
      </c>
      <c r="J167" s="167"/>
      <c r="K167" s="167"/>
      <c r="L167" s="167"/>
      <c r="M167" s="167"/>
      <c r="N167" s="167"/>
      <c r="O167" s="167"/>
      <c r="P167" s="167"/>
      <c r="Q167" s="167"/>
      <c r="R167" s="167">
        <v>37</v>
      </c>
      <c r="S167" s="167"/>
      <c r="T167" s="167"/>
      <c r="U167" s="167"/>
      <c r="V167" s="167"/>
      <c r="W167" s="167"/>
      <c r="X167" s="167">
        <v>29</v>
      </c>
      <c r="Y167" s="167"/>
      <c r="Z167" s="167"/>
      <c r="AA167" s="167"/>
      <c r="AB167" s="167"/>
      <c r="AC167" s="167"/>
      <c r="AD167" s="167">
        <v>29</v>
      </c>
      <c r="AE167" s="167"/>
      <c r="AF167" s="167"/>
      <c r="AG167" s="167"/>
      <c r="AH167" s="167"/>
      <c r="AI167" s="167"/>
      <c r="AJ167" s="167"/>
      <c r="AK167" s="167"/>
      <c r="AL167" s="168"/>
    </row>
    <row r="168" spans="1:38">
      <c r="A168" s="146">
        <v>14</v>
      </c>
      <c r="B168" s="140" t="s">
        <v>323</v>
      </c>
      <c r="C168" s="167">
        <v>63</v>
      </c>
      <c r="D168" s="167"/>
      <c r="E168" s="167"/>
      <c r="F168" s="167"/>
      <c r="G168" s="167"/>
      <c r="H168" s="167"/>
      <c r="I168" s="167">
        <v>63</v>
      </c>
      <c r="J168" s="167"/>
      <c r="K168" s="167"/>
      <c r="L168" s="167"/>
      <c r="M168" s="167"/>
      <c r="N168" s="167"/>
      <c r="O168" s="167"/>
      <c r="P168" s="167"/>
      <c r="Q168" s="167"/>
      <c r="R168" s="167">
        <v>63</v>
      </c>
      <c r="S168" s="167"/>
      <c r="T168" s="167"/>
      <c r="U168" s="167"/>
      <c r="V168" s="167"/>
      <c r="W168" s="167"/>
      <c r="X168" s="167">
        <v>63</v>
      </c>
      <c r="Y168" s="167"/>
      <c r="Z168" s="167"/>
      <c r="AA168" s="167"/>
      <c r="AB168" s="167"/>
      <c r="AC168" s="167"/>
      <c r="AD168" s="167">
        <v>63</v>
      </c>
      <c r="AE168" s="167"/>
      <c r="AF168" s="167"/>
      <c r="AG168" s="167"/>
      <c r="AH168" s="167"/>
      <c r="AI168" s="167"/>
      <c r="AJ168" s="167"/>
      <c r="AK168" s="167"/>
      <c r="AL168" s="168"/>
    </row>
    <row r="169" spans="1:38">
      <c r="A169" s="146">
        <v>15</v>
      </c>
      <c r="B169" s="140" t="s">
        <v>324</v>
      </c>
      <c r="C169" s="167">
        <v>6</v>
      </c>
      <c r="D169" s="167"/>
      <c r="E169" s="167"/>
      <c r="F169" s="167"/>
      <c r="G169" s="167"/>
      <c r="H169" s="167"/>
      <c r="I169" s="167">
        <v>6</v>
      </c>
      <c r="J169" s="167"/>
      <c r="K169" s="167"/>
      <c r="L169" s="167"/>
      <c r="M169" s="167"/>
      <c r="N169" s="167"/>
      <c r="O169" s="167"/>
      <c r="P169" s="167"/>
      <c r="Q169" s="167"/>
      <c r="R169" s="167">
        <v>10</v>
      </c>
      <c r="S169" s="167"/>
      <c r="T169" s="167"/>
      <c r="U169" s="167">
        <v>4</v>
      </c>
      <c r="V169" s="167"/>
      <c r="W169" s="167"/>
      <c r="X169" s="167">
        <v>6</v>
      </c>
      <c r="Y169" s="167"/>
      <c r="Z169" s="167"/>
      <c r="AA169" s="167">
        <v>2</v>
      </c>
      <c r="AB169" s="167"/>
      <c r="AC169" s="167"/>
      <c r="AD169" s="167">
        <v>6</v>
      </c>
      <c r="AE169" s="167"/>
      <c r="AF169" s="167"/>
      <c r="AG169" s="167"/>
      <c r="AH169" s="167"/>
      <c r="AI169" s="167"/>
      <c r="AJ169" s="167"/>
      <c r="AK169" s="167"/>
      <c r="AL169" s="168"/>
    </row>
    <row r="170" spans="1:38">
      <c r="A170" s="146">
        <v>16</v>
      </c>
      <c r="B170" s="140" t="s">
        <v>325</v>
      </c>
      <c r="C170" s="167">
        <v>32</v>
      </c>
      <c r="D170" s="167"/>
      <c r="E170" s="167"/>
      <c r="F170" s="167"/>
      <c r="G170" s="167"/>
      <c r="H170" s="167"/>
      <c r="I170" s="167">
        <v>30</v>
      </c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>
        <v>30</v>
      </c>
      <c r="Y170" s="167"/>
      <c r="Z170" s="167"/>
      <c r="AA170" s="167"/>
      <c r="AB170" s="167"/>
      <c r="AC170" s="167"/>
      <c r="AD170" s="167">
        <v>30</v>
      </c>
      <c r="AE170" s="167"/>
      <c r="AF170" s="167"/>
      <c r="AG170" s="167"/>
      <c r="AH170" s="167"/>
      <c r="AI170" s="167"/>
      <c r="AJ170" s="167"/>
      <c r="AK170" s="167"/>
      <c r="AL170" s="168"/>
    </row>
    <row r="171" spans="1:38">
      <c r="A171" s="146">
        <v>17</v>
      </c>
      <c r="B171" s="140" t="s">
        <v>326</v>
      </c>
      <c r="C171" s="167">
        <v>136</v>
      </c>
      <c r="D171" s="167"/>
      <c r="E171" s="167"/>
      <c r="F171" s="167"/>
      <c r="G171" s="167"/>
      <c r="H171" s="167"/>
      <c r="I171" s="167">
        <v>136</v>
      </c>
      <c r="J171" s="167"/>
      <c r="K171" s="167"/>
      <c r="L171" s="167"/>
      <c r="M171" s="167"/>
      <c r="N171" s="167"/>
      <c r="O171" s="167"/>
      <c r="P171" s="167"/>
      <c r="Q171" s="167"/>
      <c r="R171" s="167">
        <v>136</v>
      </c>
      <c r="S171" s="167"/>
      <c r="T171" s="167"/>
      <c r="U171" s="167"/>
      <c r="V171" s="167"/>
      <c r="W171" s="167"/>
      <c r="X171" s="167">
        <v>136</v>
      </c>
      <c r="Y171" s="167"/>
      <c r="Z171" s="167"/>
      <c r="AA171" s="167">
        <v>136</v>
      </c>
      <c r="AB171" s="167"/>
      <c r="AC171" s="167"/>
      <c r="AD171" s="167">
        <v>136</v>
      </c>
      <c r="AE171" s="167"/>
      <c r="AF171" s="167"/>
      <c r="AG171" s="167"/>
      <c r="AH171" s="167"/>
      <c r="AI171" s="167"/>
      <c r="AJ171" s="167"/>
      <c r="AK171" s="167"/>
      <c r="AL171" s="168"/>
    </row>
    <row r="172" spans="1:38">
      <c r="A172" s="146">
        <v>18</v>
      </c>
      <c r="B172" s="140" t="s">
        <v>327</v>
      </c>
      <c r="C172" s="167">
        <v>24</v>
      </c>
      <c r="D172" s="167"/>
      <c r="E172" s="167"/>
      <c r="F172" s="167"/>
      <c r="G172" s="167"/>
      <c r="H172" s="167"/>
      <c r="I172" s="167">
        <v>24</v>
      </c>
      <c r="J172" s="167"/>
      <c r="K172" s="167"/>
      <c r="L172" s="167"/>
      <c r="M172" s="167"/>
      <c r="N172" s="167"/>
      <c r="O172" s="167"/>
      <c r="P172" s="167"/>
      <c r="Q172" s="167"/>
      <c r="R172" s="167">
        <v>24</v>
      </c>
      <c r="S172" s="167"/>
      <c r="T172" s="167"/>
      <c r="U172" s="167"/>
      <c r="V172" s="167"/>
      <c r="W172" s="167"/>
      <c r="X172" s="167">
        <v>24</v>
      </c>
      <c r="Y172" s="167"/>
      <c r="Z172" s="167"/>
      <c r="AA172" s="167"/>
      <c r="AB172" s="167"/>
      <c r="AC172" s="167"/>
      <c r="AD172" s="167">
        <v>24</v>
      </c>
      <c r="AE172" s="167"/>
      <c r="AF172" s="167"/>
      <c r="AG172" s="167"/>
      <c r="AH172" s="167"/>
      <c r="AI172" s="167"/>
      <c r="AJ172" s="167"/>
      <c r="AK172" s="167"/>
      <c r="AL172" s="168"/>
    </row>
    <row r="173" ht="15.75" spans="1:38">
      <c r="A173" s="111" t="s">
        <v>14</v>
      </c>
      <c r="B173" s="112"/>
      <c r="C173" s="141">
        <f>SUM(C155:C172)</f>
        <v>1084</v>
      </c>
      <c r="D173" s="141">
        <f t="shared" ref="D173:AL173" si="6">SUM(D155:D172)</f>
        <v>0</v>
      </c>
      <c r="E173" s="141">
        <f t="shared" si="6"/>
        <v>0</v>
      </c>
      <c r="F173" s="141">
        <f t="shared" si="6"/>
        <v>21</v>
      </c>
      <c r="G173" s="141">
        <f t="shared" si="6"/>
        <v>0</v>
      </c>
      <c r="H173" s="141">
        <f t="shared" si="6"/>
        <v>0</v>
      </c>
      <c r="I173" s="141">
        <f t="shared" si="6"/>
        <v>950</v>
      </c>
      <c r="J173" s="141">
        <f t="shared" si="6"/>
        <v>0</v>
      </c>
      <c r="K173" s="141">
        <f t="shared" si="6"/>
        <v>0</v>
      </c>
      <c r="L173" s="141">
        <f t="shared" si="6"/>
        <v>0</v>
      </c>
      <c r="M173" s="141">
        <f t="shared" si="6"/>
        <v>0</v>
      </c>
      <c r="N173" s="141">
        <f t="shared" si="6"/>
        <v>0</v>
      </c>
      <c r="O173" s="141">
        <f t="shared" si="6"/>
        <v>0</v>
      </c>
      <c r="P173" s="141">
        <f t="shared" si="6"/>
        <v>0</v>
      </c>
      <c r="Q173" s="141">
        <f t="shared" si="6"/>
        <v>0</v>
      </c>
      <c r="R173" s="141">
        <f t="shared" si="6"/>
        <v>920</v>
      </c>
      <c r="S173" s="141">
        <f t="shared" si="6"/>
        <v>0</v>
      </c>
      <c r="T173" s="141">
        <f t="shared" si="6"/>
        <v>0</v>
      </c>
      <c r="U173" s="141">
        <f t="shared" si="6"/>
        <v>61</v>
      </c>
      <c r="V173" s="141">
        <f t="shared" si="6"/>
        <v>0</v>
      </c>
      <c r="W173" s="141">
        <f t="shared" si="6"/>
        <v>0</v>
      </c>
      <c r="X173" s="141">
        <f t="shared" si="6"/>
        <v>947</v>
      </c>
      <c r="Y173" s="141">
        <f t="shared" si="6"/>
        <v>0</v>
      </c>
      <c r="Z173" s="141">
        <f t="shared" si="6"/>
        <v>0</v>
      </c>
      <c r="AA173" s="141">
        <f t="shared" si="6"/>
        <v>151</v>
      </c>
      <c r="AB173" s="141">
        <f t="shared" si="6"/>
        <v>0</v>
      </c>
      <c r="AC173" s="141">
        <f t="shared" si="6"/>
        <v>0</v>
      </c>
      <c r="AD173" s="141">
        <f t="shared" si="6"/>
        <v>940</v>
      </c>
      <c r="AE173" s="141">
        <f t="shared" si="6"/>
        <v>0</v>
      </c>
      <c r="AF173" s="141">
        <f t="shared" si="6"/>
        <v>0</v>
      </c>
      <c r="AG173" s="141">
        <f t="shared" si="6"/>
        <v>23</v>
      </c>
      <c r="AH173" s="141">
        <f t="shared" si="6"/>
        <v>0</v>
      </c>
      <c r="AI173" s="141">
        <f t="shared" si="6"/>
        <v>0</v>
      </c>
      <c r="AJ173" s="141">
        <f t="shared" si="6"/>
        <v>0</v>
      </c>
      <c r="AK173" s="141">
        <f t="shared" si="6"/>
        <v>0</v>
      </c>
      <c r="AL173" s="141">
        <f t="shared" si="6"/>
        <v>0</v>
      </c>
    </row>
    <row r="175" spans="3:25">
      <c r="C175" s="94" t="s">
        <v>58</v>
      </c>
      <c r="Y175" s="117" t="s">
        <v>81</v>
      </c>
    </row>
    <row r="176" spans="3:25">
      <c r="C176" s="94" t="s">
        <v>60</v>
      </c>
      <c r="Y176" s="94" t="s">
        <v>61</v>
      </c>
    </row>
    <row r="180" spans="3:25">
      <c r="C180" s="94" t="s">
        <v>62</v>
      </c>
      <c r="Y180" s="94" t="str">
        <f>RK12!E263</f>
        <v>Drs. SYAFRUDDIN</v>
      </c>
    </row>
    <row r="181" spans="3:25">
      <c r="C181" s="94" t="s">
        <v>64</v>
      </c>
      <c r="Y181" s="94" t="str">
        <f>RK12!E264</f>
        <v>NIP. 196210141994031001</v>
      </c>
    </row>
    <row r="183" spans="1:38">
      <c r="A183" s="95" t="s">
        <v>486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</row>
    <row r="184" spans="1:38">
      <c r="A184" s="95" t="s">
        <v>357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</row>
    <row r="185" spans="1:38">
      <c r="A185" s="95" t="s">
        <v>82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</row>
    <row r="186" ht="15.75" spans="1:38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15" t="s">
        <v>487</v>
      </c>
      <c r="AK186" s="115"/>
      <c r="AL186" s="115"/>
    </row>
    <row r="187" ht="97.5" customHeight="1" spans="1:38">
      <c r="A187" s="152" t="s">
        <v>488</v>
      </c>
      <c r="B187" s="153" t="s">
        <v>489</v>
      </c>
      <c r="C187" s="154" t="s">
        <v>490</v>
      </c>
      <c r="D187" s="154"/>
      <c r="E187" s="154"/>
      <c r="F187" s="154" t="s">
        <v>491</v>
      </c>
      <c r="G187" s="154"/>
      <c r="H187" s="154"/>
      <c r="I187" s="154" t="s">
        <v>492</v>
      </c>
      <c r="J187" s="154"/>
      <c r="K187" s="154"/>
      <c r="L187" s="154" t="s">
        <v>493</v>
      </c>
      <c r="M187" s="154"/>
      <c r="N187" s="154"/>
      <c r="O187" s="154" t="s">
        <v>494</v>
      </c>
      <c r="P187" s="154"/>
      <c r="Q187" s="154"/>
      <c r="R187" s="154" t="s">
        <v>495</v>
      </c>
      <c r="S187" s="154"/>
      <c r="T187" s="154"/>
      <c r="U187" s="154" t="s">
        <v>496</v>
      </c>
      <c r="V187" s="154"/>
      <c r="W187" s="154"/>
      <c r="X187" s="154" t="s">
        <v>497</v>
      </c>
      <c r="Y187" s="154"/>
      <c r="Z187" s="154"/>
      <c r="AA187" s="154" t="s">
        <v>498</v>
      </c>
      <c r="AB187" s="154"/>
      <c r="AC187" s="154"/>
      <c r="AD187" s="154" t="s">
        <v>499</v>
      </c>
      <c r="AE187" s="154"/>
      <c r="AF187" s="154"/>
      <c r="AG187" s="154" t="s">
        <v>500</v>
      </c>
      <c r="AH187" s="154"/>
      <c r="AI187" s="154"/>
      <c r="AJ187" s="160" t="s">
        <v>501</v>
      </c>
      <c r="AK187" s="160"/>
      <c r="AL187" s="161"/>
    </row>
    <row r="188" ht="19.5" customHeight="1" spans="1:38">
      <c r="A188" s="155"/>
      <c r="B188" s="156"/>
      <c r="C188" s="143" t="s">
        <v>502</v>
      </c>
      <c r="D188" s="143"/>
      <c r="E188" s="143"/>
      <c r="F188" s="143" t="s">
        <v>502</v>
      </c>
      <c r="G188" s="143"/>
      <c r="H188" s="143"/>
      <c r="I188" s="143" t="s">
        <v>502</v>
      </c>
      <c r="J188" s="143"/>
      <c r="K188" s="143"/>
      <c r="L188" s="143" t="s">
        <v>502</v>
      </c>
      <c r="M188" s="143"/>
      <c r="N188" s="143"/>
      <c r="O188" s="143" t="s">
        <v>502</v>
      </c>
      <c r="P188" s="143"/>
      <c r="Q188" s="143"/>
      <c r="R188" s="143" t="s">
        <v>502</v>
      </c>
      <c r="S188" s="143"/>
      <c r="T188" s="143"/>
      <c r="U188" s="143" t="s">
        <v>502</v>
      </c>
      <c r="V188" s="143"/>
      <c r="W188" s="143"/>
      <c r="X188" s="143" t="s">
        <v>502</v>
      </c>
      <c r="Y188" s="143"/>
      <c r="Z188" s="143"/>
      <c r="AA188" s="143" t="s">
        <v>502</v>
      </c>
      <c r="AB188" s="143"/>
      <c r="AC188" s="143"/>
      <c r="AD188" s="143" t="s">
        <v>502</v>
      </c>
      <c r="AE188" s="143"/>
      <c r="AF188" s="143"/>
      <c r="AG188" s="143" t="s">
        <v>502</v>
      </c>
      <c r="AH188" s="143"/>
      <c r="AI188" s="143"/>
      <c r="AJ188" s="143" t="s">
        <v>502</v>
      </c>
      <c r="AK188" s="143"/>
      <c r="AL188" s="162"/>
    </row>
    <row r="189" ht="75" customHeight="1" spans="1:38">
      <c r="A189" s="155"/>
      <c r="B189" s="156"/>
      <c r="C189" s="157" t="s">
        <v>503</v>
      </c>
      <c r="D189" s="157" t="s">
        <v>122</v>
      </c>
      <c r="E189" s="157" t="s">
        <v>504</v>
      </c>
      <c r="F189" s="157" t="s">
        <v>503</v>
      </c>
      <c r="G189" s="157" t="s">
        <v>122</v>
      </c>
      <c r="H189" s="157" t="s">
        <v>504</v>
      </c>
      <c r="I189" s="157" t="s">
        <v>503</v>
      </c>
      <c r="J189" s="157" t="s">
        <v>122</v>
      </c>
      <c r="K189" s="157" t="s">
        <v>504</v>
      </c>
      <c r="L189" s="157" t="s">
        <v>503</v>
      </c>
      <c r="M189" s="157" t="s">
        <v>122</v>
      </c>
      <c r="N189" s="157" t="s">
        <v>504</v>
      </c>
      <c r="O189" s="157" t="s">
        <v>503</v>
      </c>
      <c r="P189" s="157" t="s">
        <v>122</v>
      </c>
      <c r="Q189" s="157" t="s">
        <v>504</v>
      </c>
      <c r="R189" s="157" t="s">
        <v>503</v>
      </c>
      <c r="S189" s="157" t="s">
        <v>122</v>
      </c>
      <c r="T189" s="157" t="s">
        <v>504</v>
      </c>
      <c r="U189" s="157" t="s">
        <v>503</v>
      </c>
      <c r="V189" s="157" t="s">
        <v>122</v>
      </c>
      <c r="W189" s="157" t="s">
        <v>504</v>
      </c>
      <c r="X189" s="157" t="s">
        <v>503</v>
      </c>
      <c r="Y189" s="157" t="s">
        <v>122</v>
      </c>
      <c r="Z189" s="157" t="s">
        <v>504</v>
      </c>
      <c r="AA189" s="157" t="s">
        <v>503</v>
      </c>
      <c r="AB189" s="157" t="s">
        <v>122</v>
      </c>
      <c r="AC189" s="157" t="s">
        <v>504</v>
      </c>
      <c r="AD189" s="157" t="s">
        <v>503</v>
      </c>
      <c r="AE189" s="157" t="s">
        <v>122</v>
      </c>
      <c r="AF189" s="157" t="s">
        <v>504</v>
      </c>
      <c r="AG189" s="157" t="s">
        <v>503</v>
      </c>
      <c r="AH189" s="157" t="s">
        <v>122</v>
      </c>
      <c r="AI189" s="157" t="s">
        <v>504</v>
      </c>
      <c r="AJ189" s="157" t="s">
        <v>503</v>
      </c>
      <c r="AK189" s="157" t="s">
        <v>122</v>
      </c>
      <c r="AL189" s="163" t="s">
        <v>504</v>
      </c>
    </row>
    <row r="190" spans="1:38">
      <c r="A190" s="106">
        <v>1</v>
      </c>
      <c r="B190" s="107">
        <v>2</v>
      </c>
      <c r="C190" s="158">
        <v>3</v>
      </c>
      <c r="D190" s="158">
        <v>4</v>
      </c>
      <c r="E190" s="158">
        <v>5</v>
      </c>
      <c r="F190" s="158">
        <v>6</v>
      </c>
      <c r="G190" s="107">
        <v>7</v>
      </c>
      <c r="H190" s="107">
        <v>8</v>
      </c>
      <c r="I190" s="158">
        <v>9</v>
      </c>
      <c r="J190" s="158">
        <v>10</v>
      </c>
      <c r="K190" s="158">
        <v>11</v>
      </c>
      <c r="L190" s="158">
        <v>12</v>
      </c>
      <c r="M190" s="107">
        <v>13</v>
      </c>
      <c r="N190" s="107">
        <v>14</v>
      </c>
      <c r="O190" s="158">
        <v>15</v>
      </c>
      <c r="P190" s="158">
        <v>16</v>
      </c>
      <c r="Q190" s="158">
        <v>17</v>
      </c>
      <c r="R190" s="158">
        <v>18</v>
      </c>
      <c r="S190" s="107">
        <v>19</v>
      </c>
      <c r="T190" s="107">
        <v>20</v>
      </c>
      <c r="U190" s="158">
        <v>21</v>
      </c>
      <c r="V190" s="158">
        <v>22</v>
      </c>
      <c r="W190" s="158">
        <v>23</v>
      </c>
      <c r="X190" s="158">
        <v>24</v>
      </c>
      <c r="Y190" s="107">
        <v>25</v>
      </c>
      <c r="Z190" s="107">
        <v>26</v>
      </c>
      <c r="AA190" s="158">
        <v>27</v>
      </c>
      <c r="AB190" s="158">
        <v>28</v>
      </c>
      <c r="AC190" s="158">
        <v>29</v>
      </c>
      <c r="AD190" s="158">
        <v>30</v>
      </c>
      <c r="AE190" s="107">
        <v>31</v>
      </c>
      <c r="AF190" s="107">
        <v>32</v>
      </c>
      <c r="AG190" s="158">
        <v>33</v>
      </c>
      <c r="AH190" s="158">
        <v>34</v>
      </c>
      <c r="AI190" s="158">
        <v>35</v>
      </c>
      <c r="AJ190" s="158">
        <v>36</v>
      </c>
      <c r="AK190" s="107">
        <v>37</v>
      </c>
      <c r="AL190" s="121">
        <v>38</v>
      </c>
    </row>
    <row r="191" spans="1:38">
      <c r="A191" s="108">
        <v>1</v>
      </c>
      <c r="B191" s="140" t="s">
        <v>310</v>
      </c>
      <c r="C191" s="167">
        <v>41</v>
      </c>
      <c r="D191" s="167"/>
      <c r="E191" s="167"/>
      <c r="F191" s="167"/>
      <c r="G191" s="167"/>
      <c r="H191" s="167"/>
      <c r="I191" s="167">
        <v>41</v>
      </c>
      <c r="J191" s="167"/>
      <c r="K191" s="167"/>
      <c r="L191" s="167"/>
      <c r="M191" s="167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>
        <v>41</v>
      </c>
      <c r="AB191" s="139"/>
      <c r="AC191" s="139"/>
      <c r="AD191" s="139">
        <v>41</v>
      </c>
      <c r="AE191" s="139"/>
      <c r="AF191" s="139"/>
      <c r="AG191" s="139"/>
      <c r="AH191" s="139"/>
      <c r="AI191" s="139"/>
      <c r="AJ191" s="139"/>
      <c r="AK191" s="139"/>
      <c r="AL191" s="164"/>
    </row>
    <row r="192" spans="1:38">
      <c r="A192" s="146">
        <v>2</v>
      </c>
      <c r="B192" s="140" t="s">
        <v>311</v>
      </c>
      <c r="C192" s="167">
        <v>104</v>
      </c>
      <c r="D192" s="167"/>
      <c r="E192" s="167"/>
      <c r="F192" s="167">
        <v>9</v>
      </c>
      <c r="G192" s="167"/>
      <c r="H192" s="167"/>
      <c r="I192" s="167">
        <v>92</v>
      </c>
      <c r="J192" s="167"/>
      <c r="K192" s="167"/>
      <c r="L192" s="167"/>
      <c r="M192" s="167"/>
      <c r="N192" s="167"/>
      <c r="O192" s="167"/>
      <c r="P192" s="167"/>
      <c r="Q192" s="167"/>
      <c r="R192" s="167">
        <v>104</v>
      </c>
      <c r="S192" s="167"/>
      <c r="T192" s="167"/>
      <c r="U192" s="167">
        <v>12</v>
      </c>
      <c r="V192" s="167"/>
      <c r="W192" s="167"/>
      <c r="X192" s="167">
        <v>92</v>
      </c>
      <c r="Y192" s="167"/>
      <c r="Z192" s="167"/>
      <c r="AA192" s="167"/>
      <c r="AB192" s="167"/>
      <c r="AC192" s="167"/>
      <c r="AD192" s="167">
        <v>92</v>
      </c>
      <c r="AE192" s="167"/>
      <c r="AF192" s="167"/>
      <c r="AG192" s="167"/>
      <c r="AH192" s="167"/>
      <c r="AI192" s="167"/>
      <c r="AJ192" s="167"/>
      <c r="AK192" s="167"/>
      <c r="AL192" s="168"/>
    </row>
    <row r="193" spans="1:38">
      <c r="A193" s="146">
        <v>3</v>
      </c>
      <c r="B193" s="140" t="s">
        <v>312</v>
      </c>
      <c r="C193" s="167">
        <v>29</v>
      </c>
      <c r="D193" s="167"/>
      <c r="E193" s="167"/>
      <c r="F193" s="167"/>
      <c r="G193" s="167"/>
      <c r="H193" s="167"/>
      <c r="I193" s="167">
        <v>28</v>
      </c>
      <c r="J193" s="167"/>
      <c r="K193" s="167"/>
      <c r="L193" s="167"/>
      <c r="M193" s="167"/>
      <c r="N193" s="167"/>
      <c r="O193" s="167"/>
      <c r="P193" s="167"/>
      <c r="Q193" s="167"/>
      <c r="R193" s="167">
        <v>29</v>
      </c>
      <c r="S193" s="167"/>
      <c r="T193" s="167"/>
      <c r="U193" s="167"/>
      <c r="V193" s="167"/>
      <c r="W193" s="167"/>
      <c r="X193" s="167">
        <v>28</v>
      </c>
      <c r="Y193" s="167"/>
      <c r="Z193" s="167"/>
      <c r="AA193" s="167"/>
      <c r="AB193" s="167"/>
      <c r="AC193" s="167"/>
      <c r="AD193" s="167">
        <v>28</v>
      </c>
      <c r="AE193" s="167"/>
      <c r="AF193" s="167"/>
      <c r="AG193" s="167"/>
      <c r="AH193" s="167"/>
      <c r="AI193" s="167"/>
      <c r="AJ193" s="167"/>
      <c r="AK193" s="167"/>
      <c r="AL193" s="168"/>
    </row>
    <row r="194" spans="1:38">
      <c r="A194" s="146">
        <v>4</v>
      </c>
      <c r="B194" s="140" t="s">
        <v>313</v>
      </c>
      <c r="C194" s="167">
        <v>75</v>
      </c>
      <c r="D194" s="167"/>
      <c r="E194" s="167"/>
      <c r="F194" s="167"/>
      <c r="G194" s="167"/>
      <c r="H194" s="167"/>
      <c r="I194" s="167">
        <v>75</v>
      </c>
      <c r="J194" s="167"/>
      <c r="K194" s="167"/>
      <c r="L194" s="167"/>
      <c r="M194" s="167"/>
      <c r="N194" s="167"/>
      <c r="O194" s="167"/>
      <c r="P194" s="167"/>
      <c r="Q194" s="167"/>
      <c r="R194" s="167">
        <v>75</v>
      </c>
      <c r="S194" s="167"/>
      <c r="T194" s="167"/>
      <c r="U194" s="167"/>
      <c r="V194" s="167"/>
      <c r="W194" s="167"/>
      <c r="X194" s="167">
        <v>75</v>
      </c>
      <c r="Y194" s="167"/>
      <c r="Z194" s="167"/>
      <c r="AA194" s="167"/>
      <c r="AB194" s="167"/>
      <c r="AC194" s="167"/>
      <c r="AD194" s="167">
        <v>75</v>
      </c>
      <c r="AE194" s="167"/>
      <c r="AF194" s="167"/>
      <c r="AG194" s="167"/>
      <c r="AH194" s="167"/>
      <c r="AI194" s="167"/>
      <c r="AJ194" s="167"/>
      <c r="AK194" s="167"/>
      <c r="AL194" s="168"/>
    </row>
    <row r="195" spans="1:38">
      <c r="A195" s="146">
        <v>5</v>
      </c>
      <c r="B195" s="140" t="s">
        <v>314</v>
      </c>
      <c r="C195" s="167">
        <v>27</v>
      </c>
      <c r="D195" s="167"/>
      <c r="E195" s="167"/>
      <c r="F195" s="167"/>
      <c r="G195" s="167"/>
      <c r="H195" s="167"/>
      <c r="I195" s="167">
        <v>27</v>
      </c>
      <c r="J195" s="167"/>
      <c r="K195" s="167"/>
      <c r="L195" s="167"/>
      <c r="M195" s="167"/>
      <c r="N195" s="167"/>
      <c r="O195" s="167"/>
      <c r="P195" s="167"/>
      <c r="Q195" s="167"/>
      <c r="R195" s="167">
        <v>27</v>
      </c>
      <c r="S195" s="167"/>
      <c r="T195" s="167"/>
      <c r="U195" s="167"/>
      <c r="V195" s="167"/>
      <c r="W195" s="167"/>
      <c r="X195" s="167">
        <v>27</v>
      </c>
      <c r="Y195" s="167"/>
      <c r="Z195" s="167"/>
      <c r="AA195" s="167"/>
      <c r="AB195" s="167"/>
      <c r="AC195" s="167"/>
      <c r="AD195" s="167">
        <v>27</v>
      </c>
      <c r="AE195" s="167"/>
      <c r="AF195" s="167"/>
      <c r="AG195" s="167"/>
      <c r="AH195" s="167"/>
      <c r="AI195" s="167"/>
      <c r="AJ195" s="167"/>
      <c r="AK195" s="167"/>
      <c r="AL195" s="168"/>
    </row>
    <row r="196" spans="1:39">
      <c r="A196" s="146">
        <v>6</v>
      </c>
      <c r="B196" s="140" t="s">
        <v>315</v>
      </c>
      <c r="C196" s="167">
        <v>31</v>
      </c>
      <c r="D196" s="167"/>
      <c r="E196" s="167"/>
      <c r="F196" s="167"/>
      <c r="G196" s="167"/>
      <c r="H196" s="167"/>
      <c r="I196" s="167">
        <v>28</v>
      </c>
      <c r="J196" s="167"/>
      <c r="K196" s="167"/>
      <c r="L196" s="167"/>
      <c r="M196" s="167"/>
      <c r="N196" s="167"/>
      <c r="O196" s="167"/>
      <c r="P196" s="167"/>
      <c r="Q196" s="167"/>
      <c r="R196" s="167">
        <v>31</v>
      </c>
      <c r="S196" s="167"/>
      <c r="T196" s="167"/>
      <c r="U196" s="167">
        <v>3</v>
      </c>
      <c r="V196" s="167"/>
      <c r="W196" s="167"/>
      <c r="X196" s="167">
        <v>28</v>
      </c>
      <c r="Y196" s="167"/>
      <c r="Z196" s="167"/>
      <c r="AA196" s="167"/>
      <c r="AB196" s="167"/>
      <c r="AC196" s="167"/>
      <c r="AD196" s="167">
        <v>28</v>
      </c>
      <c r="AE196" s="167"/>
      <c r="AF196" s="167"/>
      <c r="AG196" s="167"/>
      <c r="AH196" s="167"/>
      <c r="AI196" s="167"/>
      <c r="AJ196" s="167"/>
      <c r="AK196" s="167"/>
      <c r="AL196" s="168"/>
      <c r="AM196" s="169"/>
    </row>
    <row r="197" spans="1:38">
      <c r="A197" s="146">
        <v>7</v>
      </c>
      <c r="B197" s="140" t="s">
        <v>316</v>
      </c>
      <c r="C197" s="167">
        <v>29</v>
      </c>
      <c r="D197" s="167"/>
      <c r="E197" s="167"/>
      <c r="F197" s="167">
        <v>29</v>
      </c>
      <c r="G197" s="167"/>
      <c r="H197" s="167"/>
      <c r="I197" s="167">
        <v>29</v>
      </c>
      <c r="J197" s="167"/>
      <c r="K197" s="167"/>
      <c r="L197" s="167"/>
      <c r="M197" s="167"/>
      <c r="N197" s="167"/>
      <c r="O197" s="167"/>
      <c r="P197" s="167"/>
      <c r="Q197" s="167"/>
      <c r="R197" s="167">
        <v>29</v>
      </c>
      <c r="S197" s="167"/>
      <c r="T197" s="167"/>
      <c r="U197" s="167"/>
      <c r="V197" s="167"/>
      <c r="W197" s="167"/>
      <c r="X197" s="167">
        <v>29</v>
      </c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8"/>
    </row>
    <row r="198" spans="1:38">
      <c r="A198" s="146">
        <v>8</v>
      </c>
      <c r="B198" s="140" t="s">
        <v>317</v>
      </c>
      <c r="C198" s="167">
        <v>73</v>
      </c>
      <c r="D198" s="167"/>
      <c r="E198" s="167"/>
      <c r="F198" s="167"/>
      <c r="G198" s="167"/>
      <c r="H198" s="167"/>
      <c r="I198" s="167">
        <v>5</v>
      </c>
      <c r="J198" s="167"/>
      <c r="K198" s="167"/>
      <c r="L198" s="167"/>
      <c r="M198" s="167"/>
      <c r="N198" s="167"/>
      <c r="O198" s="167"/>
      <c r="P198" s="167"/>
      <c r="Q198" s="167"/>
      <c r="R198" s="167">
        <v>1</v>
      </c>
      <c r="S198" s="167"/>
      <c r="T198" s="167"/>
      <c r="U198" s="167">
        <v>1</v>
      </c>
      <c r="V198" s="167"/>
      <c r="W198" s="167"/>
      <c r="X198" s="167">
        <v>5</v>
      </c>
      <c r="Y198" s="167"/>
      <c r="Z198" s="167"/>
      <c r="AA198" s="167"/>
      <c r="AB198" s="167"/>
      <c r="AC198" s="167"/>
      <c r="AD198" s="167">
        <v>5</v>
      </c>
      <c r="AE198" s="167"/>
      <c r="AF198" s="167"/>
      <c r="AG198" s="167"/>
      <c r="AH198" s="167"/>
      <c r="AI198" s="167"/>
      <c r="AJ198" s="167"/>
      <c r="AK198" s="167"/>
      <c r="AL198" s="168"/>
    </row>
    <row r="199" spans="1:38">
      <c r="A199" s="146">
        <v>9</v>
      </c>
      <c r="B199" s="140" t="s">
        <v>318</v>
      </c>
      <c r="C199" s="167">
        <v>123</v>
      </c>
      <c r="D199" s="167"/>
      <c r="E199" s="167"/>
      <c r="F199" s="167"/>
      <c r="G199" s="167"/>
      <c r="H199" s="167"/>
      <c r="I199" s="167">
        <v>62</v>
      </c>
      <c r="J199" s="167"/>
      <c r="K199" s="167"/>
      <c r="L199" s="167"/>
      <c r="M199" s="167"/>
      <c r="N199" s="167"/>
      <c r="O199" s="167"/>
      <c r="P199" s="167"/>
      <c r="Q199" s="167"/>
      <c r="R199" s="167">
        <v>72</v>
      </c>
      <c r="S199" s="167"/>
      <c r="T199" s="167"/>
      <c r="U199" s="167">
        <v>10</v>
      </c>
      <c r="V199" s="167"/>
      <c r="W199" s="167"/>
      <c r="X199" s="167">
        <v>62</v>
      </c>
      <c r="Y199" s="167"/>
      <c r="Z199" s="167"/>
      <c r="AA199" s="167"/>
      <c r="AB199" s="167"/>
      <c r="AC199" s="167"/>
      <c r="AD199" s="167">
        <v>62</v>
      </c>
      <c r="AE199" s="167"/>
      <c r="AF199" s="167"/>
      <c r="AG199" s="167">
        <v>1</v>
      </c>
      <c r="AH199" s="167"/>
      <c r="AI199" s="167"/>
      <c r="AJ199" s="167"/>
      <c r="AK199" s="167"/>
      <c r="AL199" s="168"/>
    </row>
    <row r="200" spans="1:38">
      <c r="A200" s="146">
        <v>10</v>
      </c>
      <c r="B200" s="140" t="s">
        <v>319</v>
      </c>
      <c r="C200" s="167">
        <v>50</v>
      </c>
      <c r="D200" s="167"/>
      <c r="E200" s="167"/>
      <c r="F200" s="167"/>
      <c r="G200" s="167"/>
      <c r="H200" s="167"/>
      <c r="I200" s="167">
        <v>50</v>
      </c>
      <c r="J200" s="167"/>
      <c r="K200" s="167"/>
      <c r="L200" s="167"/>
      <c r="M200" s="167"/>
      <c r="N200" s="167"/>
      <c r="O200" s="167"/>
      <c r="P200" s="167"/>
      <c r="Q200" s="167"/>
      <c r="R200" s="167">
        <v>50</v>
      </c>
      <c r="S200" s="167"/>
      <c r="T200" s="167"/>
      <c r="U200" s="167"/>
      <c r="V200" s="167"/>
      <c r="W200" s="167"/>
      <c r="X200" s="167">
        <v>50</v>
      </c>
      <c r="Y200" s="167"/>
      <c r="Z200" s="167"/>
      <c r="AA200" s="167"/>
      <c r="AB200" s="167"/>
      <c r="AC200" s="167"/>
      <c r="AD200" s="167">
        <v>50</v>
      </c>
      <c r="AE200" s="167"/>
      <c r="AF200" s="167"/>
      <c r="AG200" s="167"/>
      <c r="AH200" s="167"/>
      <c r="AI200" s="167"/>
      <c r="AJ200" s="167"/>
      <c r="AK200" s="167"/>
      <c r="AL200" s="168"/>
    </row>
    <row r="201" spans="1:38">
      <c r="A201" s="146">
        <v>11</v>
      </c>
      <c r="B201" s="140" t="s">
        <v>320</v>
      </c>
      <c r="C201" s="167">
        <v>72</v>
      </c>
      <c r="D201" s="167"/>
      <c r="E201" s="167"/>
      <c r="F201" s="167"/>
      <c r="G201" s="167"/>
      <c r="H201" s="167"/>
      <c r="I201" s="167">
        <v>64</v>
      </c>
      <c r="J201" s="167"/>
      <c r="K201" s="167"/>
      <c r="L201" s="167"/>
      <c r="M201" s="167"/>
      <c r="N201" s="167"/>
      <c r="O201" s="167"/>
      <c r="P201" s="167"/>
      <c r="Q201" s="167"/>
      <c r="R201" s="167">
        <v>72</v>
      </c>
      <c r="S201" s="167"/>
      <c r="T201" s="167"/>
      <c r="U201" s="167">
        <v>8</v>
      </c>
      <c r="V201" s="167"/>
      <c r="W201" s="167"/>
      <c r="X201" s="167">
        <v>64</v>
      </c>
      <c r="Y201" s="167"/>
      <c r="Z201" s="167"/>
      <c r="AA201" s="167">
        <v>8</v>
      </c>
      <c r="AB201" s="167"/>
      <c r="AC201" s="167"/>
      <c r="AD201" s="167">
        <v>64</v>
      </c>
      <c r="AE201" s="167"/>
      <c r="AF201" s="167"/>
      <c r="AG201" s="167">
        <v>1</v>
      </c>
      <c r="AH201" s="167"/>
      <c r="AI201" s="167"/>
      <c r="AJ201" s="167"/>
      <c r="AK201" s="167"/>
      <c r="AL201" s="168"/>
    </row>
    <row r="202" spans="1:38">
      <c r="A202" s="146">
        <v>12</v>
      </c>
      <c r="B202" s="140" t="s">
        <v>321</v>
      </c>
      <c r="C202" s="167">
        <v>24</v>
      </c>
      <c r="D202" s="167"/>
      <c r="E202" s="167"/>
      <c r="F202" s="167">
        <v>1</v>
      </c>
      <c r="G202" s="167"/>
      <c r="H202" s="167"/>
      <c r="I202" s="167">
        <v>12</v>
      </c>
      <c r="J202" s="167"/>
      <c r="K202" s="167"/>
      <c r="L202" s="167"/>
      <c r="M202" s="167"/>
      <c r="N202" s="167"/>
      <c r="O202" s="167"/>
      <c r="P202" s="167"/>
      <c r="Q202" s="167"/>
      <c r="R202" s="167">
        <v>13</v>
      </c>
      <c r="S202" s="167"/>
      <c r="T202" s="167"/>
      <c r="U202" s="167"/>
      <c r="V202" s="167"/>
      <c r="W202" s="167"/>
      <c r="X202" s="167">
        <v>13</v>
      </c>
      <c r="Y202" s="167"/>
      <c r="Z202" s="167"/>
      <c r="AA202" s="167"/>
      <c r="AB202" s="167"/>
      <c r="AC202" s="167"/>
      <c r="AD202" s="167">
        <v>13</v>
      </c>
      <c r="AE202" s="167"/>
      <c r="AF202" s="167"/>
      <c r="AG202" s="167"/>
      <c r="AH202" s="167"/>
      <c r="AI202" s="167"/>
      <c r="AJ202" s="167"/>
      <c r="AK202" s="167"/>
      <c r="AL202" s="168"/>
    </row>
    <row r="203" spans="1:38">
      <c r="A203" s="146">
        <v>13</v>
      </c>
      <c r="B203" s="140" t="s">
        <v>322</v>
      </c>
      <c r="C203" s="167">
        <v>66</v>
      </c>
      <c r="D203" s="167"/>
      <c r="E203" s="167"/>
      <c r="F203" s="167"/>
      <c r="G203" s="167"/>
      <c r="H203" s="167"/>
      <c r="I203" s="167">
        <v>66</v>
      </c>
      <c r="J203" s="167"/>
      <c r="K203" s="167"/>
      <c r="L203" s="167"/>
      <c r="M203" s="167"/>
      <c r="N203" s="167"/>
      <c r="O203" s="167"/>
      <c r="P203" s="167"/>
      <c r="Q203" s="167"/>
      <c r="R203" s="167">
        <v>66</v>
      </c>
      <c r="S203" s="167"/>
      <c r="T203" s="167"/>
      <c r="U203" s="167">
        <v>7</v>
      </c>
      <c r="V203" s="167"/>
      <c r="W203" s="167"/>
      <c r="X203" s="167">
        <v>66</v>
      </c>
      <c r="Y203" s="167"/>
      <c r="Z203" s="167"/>
      <c r="AA203" s="167"/>
      <c r="AB203" s="167"/>
      <c r="AC203" s="167"/>
      <c r="AD203" s="167">
        <v>66</v>
      </c>
      <c r="AE203" s="167"/>
      <c r="AF203" s="167"/>
      <c r="AG203" s="167"/>
      <c r="AH203" s="167"/>
      <c r="AI203" s="167"/>
      <c r="AJ203" s="167"/>
      <c r="AK203" s="167"/>
      <c r="AL203" s="168"/>
    </row>
    <row r="204" spans="1:38">
      <c r="A204" s="146">
        <v>14</v>
      </c>
      <c r="B204" s="140" t="s">
        <v>323</v>
      </c>
      <c r="C204" s="167">
        <v>47</v>
      </c>
      <c r="D204" s="167"/>
      <c r="E204" s="167"/>
      <c r="F204" s="167"/>
      <c r="G204" s="167"/>
      <c r="H204" s="167"/>
      <c r="I204" s="167">
        <v>46</v>
      </c>
      <c r="J204" s="167"/>
      <c r="K204" s="167"/>
      <c r="L204" s="167">
        <v>1</v>
      </c>
      <c r="M204" s="167"/>
      <c r="N204" s="167"/>
      <c r="O204" s="167"/>
      <c r="P204" s="167"/>
      <c r="Q204" s="167"/>
      <c r="R204" s="167">
        <v>47</v>
      </c>
      <c r="S204" s="167"/>
      <c r="T204" s="167"/>
      <c r="U204" s="167">
        <v>1</v>
      </c>
      <c r="V204" s="167"/>
      <c r="W204" s="167"/>
      <c r="X204" s="167">
        <v>46</v>
      </c>
      <c r="Y204" s="167"/>
      <c r="Z204" s="167"/>
      <c r="AA204" s="167"/>
      <c r="AB204" s="167"/>
      <c r="AC204" s="167"/>
      <c r="AD204" s="167">
        <v>46</v>
      </c>
      <c r="AE204" s="167"/>
      <c r="AF204" s="167"/>
      <c r="AG204" s="167"/>
      <c r="AH204" s="167"/>
      <c r="AI204" s="167"/>
      <c r="AJ204" s="167"/>
      <c r="AK204" s="167"/>
      <c r="AL204" s="168"/>
    </row>
    <row r="205" spans="1:38">
      <c r="A205" s="146">
        <v>15</v>
      </c>
      <c r="B205" s="140" t="s">
        <v>330</v>
      </c>
      <c r="C205" s="167">
        <v>3</v>
      </c>
      <c r="D205" s="167"/>
      <c r="E205" s="167"/>
      <c r="F205" s="167"/>
      <c r="G205" s="167"/>
      <c r="H205" s="167"/>
      <c r="I205" s="167">
        <v>3</v>
      </c>
      <c r="J205" s="167"/>
      <c r="K205" s="167"/>
      <c r="L205" s="167"/>
      <c r="M205" s="167"/>
      <c r="N205" s="167"/>
      <c r="O205" s="167"/>
      <c r="P205" s="167"/>
      <c r="Q205" s="167"/>
      <c r="R205" s="167">
        <v>3</v>
      </c>
      <c r="S205" s="167"/>
      <c r="T205" s="167"/>
      <c r="U205" s="167"/>
      <c r="V205" s="167"/>
      <c r="W205" s="167"/>
      <c r="X205" s="167">
        <v>3</v>
      </c>
      <c r="Y205" s="167"/>
      <c r="Z205" s="167"/>
      <c r="AA205" s="167"/>
      <c r="AB205" s="167"/>
      <c r="AC205" s="167"/>
      <c r="AD205" s="167">
        <v>3</v>
      </c>
      <c r="AE205" s="167"/>
      <c r="AF205" s="167"/>
      <c r="AG205" s="167"/>
      <c r="AH205" s="167"/>
      <c r="AI205" s="167"/>
      <c r="AJ205" s="167"/>
      <c r="AK205" s="167"/>
      <c r="AL205" s="168"/>
    </row>
    <row r="206" spans="1:38">
      <c r="A206" s="146">
        <v>16</v>
      </c>
      <c r="B206" s="140" t="s">
        <v>325</v>
      </c>
      <c r="C206" s="167">
        <v>20</v>
      </c>
      <c r="D206" s="167"/>
      <c r="E206" s="167"/>
      <c r="F206" s="167"/>
      <c r="G206" s="167"/>
      <c r="H206" s="167"/>
      <c r="I206" s="167">
        <v>20</v>
      </c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>
        <v>20</v>
      </c>
      <c r="Y206" s="167"/>
      <c r="Z206" s="167"/>
      <c r="AA206" s="167"/>
      <c r="AB206" s="167"/>
      <c r="AC206" s="167"/>
      <c r="AD206" s="167">
        <v>20</v>
      </c>
      <c r="AE206" s="167"/>
      <c r="AF206" s="167"/>
      <c r="AG206" s="167"/>
      <c r="AH206" s="167"/>
      <c r="AI206" s="167"/>
      <c r="AJ206" s="167"/>
      <c r="AK206" s="167"/>
      <c r="AL206" s="168"/>
    </row>
    <row r="207" spans="1:38">
      <c r="A207" s="146">
        <v>17</v>
      </c>
      <c r="B207" s="140" t="s">
        <v>326</v>
      </c>
      <c r="C207" s="167">
        <v>63</v>
      </c>
      <c r="D207" s="167"/>
      <c r="E207" s="167"/>
      <c r="F207" s="167"/>
      <c r="G207" s="167"/>
      <c r="H207" s="167"/>
      <c r="I207" s="167">
        <v>63</v>
      </c>
      <c r="J207" s="167"/>
      <c r="K207" s="167"/>
      <c r="L207" s="167"/>
      <c r="M207" s="167"/>
      <c r="N207" s="167"/>
      <c r="O207" s="167"/>
      <c r="P207" s="167"/>
      <c r="Q207" s="167"/>
      <c r="R207" s="167">
        <v>63</v>
      </c>
      <c r="S207" s="167"/>
      <c r="T207" s="167"/>
      <c r="U207" s="167"/>
      <c r="V207" s="167"/>
      <c r="W207" s="167"/>
      <c r="X207" s="167">
        <v>63</v>
      </c>
      <c r="Y207" s="167"/>
      <c r="Z207" s="167"/>
      <c r="AA207" s="167">
        <v>63</v>
      </c>
      <c r="AB207" s="167"/>
      <c r="AC207" s="167"/>
      <c r="AD207" s="167">
        <v>63</v>
      </c>
      <c r="AE207" s="167"/>
      <c r="AF207" s="167"/>
      <c r="AG207" s="167"/>
      <c r="AH207" s="167"/>
      <c r="AI207" s="167"/>
      <c r="AJ207" s="167"/>
      <c r="AK207" s="167"/>
      <c r="AL207" s="168"/>
    </row>
    <row r="208" spans="1:38">
      <c r="A208" s="146">
        <v>18</v>
      </c>
      <c r="B208" s="140" t="s">
        <v>327</v>
      </c>
      <c r="C208" s="167">
        <v>45</v>
      </c>
      <c r="D208" s="167"/>
      <c r="E208" s="167"/>
      <c r="F208" s="167"/>
      <c r="G208" s="167"/>
      <c r="H208" s="167"/>
      <c r="I208" s="167">
        <v>45</v>
      </c>
      <c r="J208" s="167"/>
      <c r="K208" s="167"/>
      <c r="L208" s="167"/>
      <c r="M208" s="167"/>
      <c r="N208" s="167"/>
      <c r="O208" s="167"/>
      <c r="P208" s="167"/>
      <c r="Q208" s="167"/>
      <c r="R208" s="167">
        <v>45</v>
      </c>
      <c r="S208" s="167"/>
      <c r="T208" s="167"/>
      <c r="U208" s="167"/>
      <c r="V208" s="167"/>
      <c r="W208" s="167"/>
      <c r="X208" s="167">
        <v>45</v>
      </c>
      <c r="Y208" s="167"/>
      <c r="Z208" s="167"/>
      <c r="AA208" s="167"/>
      <c r="AB208" s="167"/>
      <c r="AC208" s="167"/>
      <c r="AD208" s="167">
        <v>45</v>
      </c>
      <c r="AE208" s="167"/>
      <c r="AF208" s="167"/>
      <c r="AG208" s="167"/>
      <c r="AH208" s="167"/>
      <c r="AI208" s="167"/>
      <c r="AJ208" s="167"/>
      <c r="AK208" s="167"/>
      <c r="AL208" s="168"/>
    </row>
    <row r="209" ht="15.75" spans="1:38">
      <c r="A209" s="111" t="s">
        <v>14</v>
      </c>
      <c r="B209" s="112"/>
      <c r="C209" s="141">
        <f>SUM(C191:C208)</f>
        <v>922</v>
      </c>
      <c r="D209" s="141">
        <f t="shared" ref="D209:AL209" si="7">SUM(D191:D208)</f>
        <v>0</v>
      </c>
      <c r="E209" s="141">
        <f t="shared" si="7"/>
        <v>0</v>
      </c>
      <c r="F209" s="141">
        <f t="shared" si="7"/>
        <v>39</v>
      </c>
      <c r="G209" s="141">
        <f t="shared" si="7"/>
        <v>0</v>
      </c>
      <c r="H209" s="141">
        <f t="shared" si="7"/>
        <v>0</v>
      </c>
      <c r="I209" s="141">
        <f t="shared" si="7"/>
        <v>756</v>
      </c>
      <c r="J209" s="141">
        <f t="shared" si="7"/>
        <v>0</v>
      </c>
      <c r="K209" s="141">
        <f t="shared" si="7"/>
        <v>0</v>
      </c>
      <c r="L209" s="141">
        <f t="shared" si="7"/>
        <v>1</v>
      </c>
      <c r="M209" s="141">
        <f t="shared" si="7"/>
        <v>0</v>
      </c>
      <c r="N209" s="141">
        <f t="shared" si="7"/>
        <v>0</v>
      </c>
      <c r="O209" s="141">
        <f t="shared" si="7"/>
        <v>0</v>
      </c>
      <c r="P209" s="141">
        <f t="shared" si="7"/>
        <v>0</v>
      </c>
      <c r="Q209" s="141">
        <f t="shared" si="7"/>
        <v>0</v>
      </c>
      <c r="R209" s="141">
        <f t="shared" si="7"/>
        <v>727</v>
      </c>
      <c r="S209" s="141">
        <f t="shared" si="7"/>
        <v>0</v>
      </c>
      <c r="T209" s="141">
        <f t="shared" si="7"/>
        <v>0</v>
      </c>
      <c r="U209" s="141">
        <f t="shared" si="7"/>
        <v>42</v>
      </c>
      <c r="V209" s="141">
        <f t="shared" si="7"/>
        <v>0</v>
      </c>
      <c r="W209" s="141">
        <f t="shared" si="7"/>
        <v>0</v>
      </c>
      <c r="X209" s="141">
        <f t="shared" si="7"/>
        <v>716</v>
      </c>
      <c r="Y209" s="141">
        <f t="shared" si="7"/>
        <v>0</v>
      </c>
      <c r="Z209" s="141">
        <f t="shared" si="7"/>
        <v>0</v>
      </c>
      <c r="AA209" s="141">
        <f t="shared" si="7"/>
        <v>112</v>
      </c>
      <c r="AB209" s="141">
        <f t="shared" si="7"/>
        <v>0</v>
      </c>
      <c r="AC209" s="141">
        <f t="shared" si="7"/>
        <v>0</v>
      </c>
      <c r="AD209" s="141">
        <f t="shared" si="7"/>
        <v>728</v>
      </c>
      <c r="AE209" s="141">
        <f t="shared" si="7"/>
        <v>0</v>
      </c>
      <c r="AF209" s="141">
        <f t="shared" si="7"/>
        <v>0</v>
      </c>
      <c r="AG209" s="141">
        <f t="shared" si="7"/>
        <v>2</v>
      </c>
      <c r="AH209" s="141">
        <f t="shared" si="7"/>
        <v>0</v>
      </c>
      <c r="AI209" s="141">
        <f t="shared" si="7"/>
        <v>0</v>
      </c>
      <c r="AJ209" s="141">
        <f t="shared" si="7"/>
        <v>0</v>
      </c>
      <c r="AK209" s="141">
        <f t="shared" si="7"/>
        <v>0</v>
      </c>
      <c r="AL209" s="141">
        <f t="shared" si="7"/>
        <v>0</v>
      </c>
    </row>
    <row r="211" spans="3:25">
      <c r="C211" s="94" t="s">
        <v>58</v>
      </c>
      <c r="Y211" s="117" t="s">
        <v>505</v>
      </c>
    </row>
    <row r="212" spans="3:25">
      <c r="C212" s="94" t="s">
        <v>60</v>
      </c>
      <c r="Y212" s="94" t="s">
        <v>61</v>
      </c>
    </row>
    <row r="216" spans="3:25">
      <c r="C216" s="94" t="s">
        <v>62</v>
      </c>
      <c r="Y216" s="94" t="s">
        <v>63</v>
      </c>
    </row>
    <row r="217" spans="3:25">
      <c r="C217" s="94" t="s">
        <v>64</v>
      </c>
      <c r="Y217" s="94" t="s">
        <v>65</v>
      </c>
    </row>
    <row r="219" spans="1:38">
      <c r="A219" s="95" t="s">
        <v>486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</row>
    <row r="220" spans="1:38">
      <c r="A220" s="95" t="s">
        <v>357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</row>
    <row r="221" spans="1:38">
      <c r="A221" s="95" t="s">
        <v>84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</row>
    <row r="222" ht="15.75" spans="1:38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15" t="s">
        <v>487</v>
      </c>
      <c r="AK222" s="115"/>
      <c r="AL222" s="115"/>
    </row>
    <row r="223" ht="107.25" customHeight="1" spans="1:38">
      <c r="A223" s="152" t="s">
        <v>488</v>
      </c>
      <c r="B223" s="153" t="s">
        <v>489</v>
      </c>
      <c r="C223" s="154" t="s">
        <v>490</v>
      </c>
      <c r="D223" s="154"/>
      <c r="E223" s="154"/>
      <c r="F223" s="154" t="s">
        <v>491</v>
      </c>
      <c r="G223" s="154"/>
      <c r="H223" s="154"/>
      <c r="I223" s="154" t="s">
        <v>492</v>
      </c>
      <c r="J223" s="154"/>
      <c r="K223" s="154"/>
      <c r="L223" s="154" t="s">
        <v>493</v>
      </c>
      <c r="M223" s="154"/>
      <c r="N223" s="154"/>
      <c r="O223" s="154" t="s">
        <v>494</v>
      </c>
      <c r="P223" s="154"/>
      <c r="Q223" s="154"/>
      <c r="R223" s="154" t="s">
        <v>495</v>
      </c>
      <c r="S223" s="154"/>
      <c r="T223" s="154"/>
      <c r="U223" s="154" t="s">
        <v>496</v>
      </c>
      <c r="V223" s="154"/>
      <c r="W223" s="154"/>
      <c r="X223" s="154" t="s">
        <v>497</v>
      </c>
      <c r="Y223" s="154"/>
      <c r="Z223" s="154"/>
      <c r="AA223" s="154" t="s">
        <v>498</v>
      </c>
      <c r="AB223" s="154"/>
      <c r="AC223" s="154"/>
      <c r="AD223" s="154" t="s">
        <v>499</v>
      </c>
      <c r="AE223" s="154"/>
      <c r="AF223" s="154"/>
      <c r="AG223" s="154" t="s">
        <v>500</v>
      </c>
      <c r="AH223" s="154"/>
      <c r="AI223" s="154"/>
      <c r="AJ223" s="160" t="s">
        <v>501</v>
      </c>
      <c r="AK223" s="160"/>
      <c r="AL223" s="161"/>
    </row>
    <row r="224" spans="1:38">
      <c r="A224" s="155"/>
      <c r="B224" s="156"/>
      <c r="C224" s="143" t="s">
        <v>502</v>
      </c>
      <c r="D224" s="143"/>
      <c r="E224" s="143"/>
      <c r="F224" s="143" t="s">
        <v>502</v>
      </c>
      <c r="G224" s="143"/>
      <c r="H224" s="143"/>
      <c r="I224" s="143" t="s">
        <v>502</v>
      </c>
      <c r="J224" s="143"/>
      <c r="K224" s="143"/>
      <c r="L224" s="143" t="s">
        <v>502</v>
      </c>
      <c r="M224" s="143"/>
      <c r="N224" s="143"/>
      <c r="O224" s="143" t="s">
        <v>502</v>
      </c>
      <c r="P224" s="143"/>
      <c r="Q224" s="143"/>
      <c r="R224" s="143" t="s">
        <v>502</v>
      </c>
      <c r="S224" s="143"/>
      <c r="T224" s="143"/>
      <c r="U224" s="143" t="s">
        <v>502</v>
      </c>
      <c r="V224" s="143"/>
      <c r="W224" s="143"/>
      <c r="X224" s="143" t="s">
        <v>502</v>
      </c>
      <c r="Y224" s="143"/>
      <c r="Z224" s="143"/>
      <c r="AA224" s="143" t="s">
        <v>502</v>
      </c>
      <c r="AB224" s="143"/>
      <c r="AC224" s="143"/>
      <c r="AD224" s="143" t="s">
        <v>502</v>
      </c>
      <c r="AE224" s="143"/>
      <c r="AF224" s="143"/>
      <c r="AG224" s="143" t="s">
        <v>502</v>
      </c>
      <c r="AH224" s="143"/>
      <c r="AI224" s="143"/>
      <c r="AJ224" s="143" t="s">
        <v>502</v>
      </c>
      <c r="AK224" s="143"/>
      <c r="AL224" s="162"/>
    </row>
    <row r="225" ht="65.3" spans="1:38">
      <c r="A225" s="155"/>
      <c r="B225" s="156"/>
      <c r="C225" s="157" t="s">
        <v>503</v>
      </c>
      <c r="D225" s="157" t="s">
        <v>122</v>
      </c>
      <c r="E225" s="157" t="s">
        <v>504</v>
      </c>
      <c r="F225" s="157" t="s">
        <v>503</v>
      </c>
      <c r="G225" s="157" t="s">
        <v>122</v>
      </c>
      <c r="H225" s="157" t="s">
        <v>504</v>
      </c>
      <c r="I225" s="157" t="s">
        <v>503</v>
      </c>
      <c r="J225" s="157" t="s">
        <v>122</v>
      </c>
      <c r="K225" s="157" t="s">
        <v>504</v>
      </c>
      <c r="L225" s="157" t="s">
        <v>503</v>
      </c>
      <c r="M225" s="157" t="s">
        <v>122</v>
      </c>
      <c r="N225" s="157" t="s">
        <v>504</v>
      </c>
      <c r="O225" s="157" t="s">
        <v>503</v>
      </c>
      <c r="P225" s="157" t="s">
        <v>122</v>
      </c>
      <c r="Q225" s="157" t="s">
        <v>504</v>
      </c>
      <c r="R225" s="157" t="s">
        <v>503</v>
      </c>
      <c r="S225" s="157" t="s">
        <v>122</v>
      </c>
      <c r="T225" s="157" t="s">
        <v>504</v>
      </c>
      <c r="U225" s="157" t="s">
        <v>503</v>
      </c>
      <c r="V225" s="157" t="s">
        <v>122</v>
      </c>
      <c r="W225" s="157" t="s">
        <v>504</v>
      </c>
      <c r="X225" s="157" t="s">
        <v>503</v>
      </c>
      <c r="Y225" s="157" t="s">
        <v>122</v>
      </c>
      <c r="Z225" s="157" t="s">
        <v>504</v>
      </c>
      <c r="AA225" s="157" t="s">
        <v>503</v>
      </c>
      <c r="AB225" s="157" t="s">
        <v>122</v>
      </c>
      <c r="AC225" s="157" t="s">
        <v>504</v>
      </c>
      <c r="AD225" s="157" t="s">
        <v>503</v>
      </c>
      <c r="AE225" s="157" t="s">
        <v>122</v>
      </c>
      <c r="AF225" s="157" t="s">
        <v>504</v>
      </c>
      <c r="AG225" s="157" t="s">
        <v>503</v>
      </c>
      <c r="AH225" s="157" t="s">
        <v>122</v>
      </c>
      <c r="AI225" s="157" t="s">
        <v>504</v>
      </c>
      <c r="AJ225" s="157" t="s">
        <v>503</v>
      </c>
      <c r="AK225" s="157" t="s">
        <v>122</v>
      </c>
      <c r="AL225" s="163" t="s">
        <v>504</v>
      </c>
    </row>
    <row r="226" spans="1:38">
      <c r="A226" s="106">
        <v>1</v>
      </c>
      <c r="B226" s="107">
        <v>2</v>
      </c>
      <c r="C226" s="158">
        <v>3</v>
      </c>
      <c r="D226" s="158">
        <v>4</v>
      </c>
      <c r="E226" s="158">
        <v>5</v>
      </c>
      <c r="F226" s="158">
        <v>6</v>
      </c>
      <c r="G226" s="107">
        <v>7</v>
      </c>
      <c r="H226" s="107">
        <v>8</v>
      </c>
      <c r="I226" s="158">
        <v>9</v>
      </c>
      <c r="J226" s="158">
        <v>10</v>
      </c>
      <c r="K226" s="158">
        <v>11</v>
      </c>
      <c r="L226" s="158">
        <v>12</v>
      </c>
      <c r="M226" s="107">
        <v>13</v>
      </c>
      <c r="N226" s="107">
        <v>14</v>
      </c>
      <c r="O226" s="158">
        <v>15</v>
      </c>
      <c r="P226" s="158">
        <v>16</v>
      </c>
      <c r="Q226" s="158">
        <v>17</v>
      </c>
      <c r="R226" s="158">
        <v>18</v>
      </c>
      <c r="S226" s="107">
        <v>19</v>
      </c>
      <c r="T226" s="107">
        <v>20</v>
      </c>
      <c r="U226" s="158">
        <v>21</v>
      </c>
      <c r="V226" s="158">
        <v>22</v>
      </c>
      <c r="W226" s="158">
        <v>23</v>
      </c>
      <c r="X226" s="158">
        <v>24</v>
      </c>
      <c r="Y226" s="107">
        <v>25</v>
      </c>
      <c r="Z226" s="107">
        <v>26</v>
      </c>
      <c r="AA226" s="158">
        <v>27</v>
      </c>
      <c r="AB226" s="158">
        <v>28</v>
      </c>
      <c r="AC226" s="158">
        <v>29</v>
      </c>
      <c r="AD226" s="158">
        <v>30</v>
      </c>
      <c r="AE226" s="107">
        <v>31</v>
      </c>
      <c r="AF226" s="107">
        <v>32</v>
      </c>
      <c r="AG226" s="158">
        <v>33</v>
      </c>
      <c r="AH226" s="158">
        <v>34</v>
      </c>
      <c r="AI226" s="158">
        <v>35</v>
      </c>
      <c r="AJ226" s="158">
        <v>36</v>
      </c>
      <c r="AK226" s="107">
        <v>37</v>
      </c>
      <c r="AL226" s="121">
        <v>38</v>
      </c>
    </row>
    <row r="227" ht="19.5" customHeight="1" spans="1:38">
      <c r="A227" s="108">
        <v>1</v>
      </c>
      <c r="B227" s="140" t="s">
        <v>310</v>
      </c>
      <c r="C227" s="167">
        <v>45</v>
      </c>
      <c r="D227" s="167"/>
      <c r="E227" s="167"/>
      <c r="F227" s="167"/>
      <c r="G227" s="167"/>
      <c r="H227" s="167"/>
      <c r="I227" s="167">
        <v>45</v>
      </c>
      <c r="J227" s="167"/>
      <c r="K227" s="167"/>
      <c r="L227" s="167"/>
      <c r="M227" s="167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>
        <v>45</v>
      </c>
      <c r="AB227" s="139"/>
      <c r="AC227" s="139"/>
      <c r="AD227" s="139">
        <v>45</v>
      </c>
      <c r="AE227" s="139"/>
      <c r="AF227" s="139"/>
      <c r="AG227" s="139"/>
      <c r="AH227" s="139"/>
      <c r="AI227" s="139"/>
      <c r="AJ227" s="139"/>
      <c r="AK227" s="139"/>
      <c r="AL227" s="164"/>
    </row>
    <row r="228" ht="19.5" customHeight="1" spans="1:38">
      <c r="A228" s="146">
        <v>2</v>
      </c>
      <c r="B228" s="140" t="s">
        <v>311</v>
      </c>
      <c r="C228" s="167">
        <v>99</v>
      </c>
      <c r="D228" s="167"/>
      <c r="E228" s="167"/>
      <c r="F228" s="167">
        <v>5</v>
      </c>
      <c r="G228" s="167"/>
      <c r="H228" s="167"/>
      <c r="I228" s="167">
        <v>99</v>
      </c>
      <c r="J228" s="167"/>
      <c r="K228" s="167"/>
      <c r="L228" s="167"/>
      <c r="M228" s="167"/>
      <c r="N228" s="167"/>
      <c r="O228" s="167"/>
      <c r="P228" s="167"/>
      <c r="Q228" s="167"/>
      <c r="R228" s="167">
        <v>125</v>
      </c>
      <c r="S228" s="167"/>
      <c r="T228" s="167"/>
      <c r="U228" s="167">
        <v>26</v>
      </c>
      <c r="V228" s="167"/>
      <c r="W228" s="167"/>
      <c r="X228" s="167">
        <v>99</v>
      </c>
      <c r="Y228" s="167"/>
      <c r="Z228" s="167"/>
      <c r="AA228" s="167">
        <v>3</v>
      </c>
      <c r="AB228" s="167"/>
      <c r="AC228" s="167"/>
      <c r="AD228" s="167">
        <v>99</v>
      </c>
      <c r="AE228" s="167"/>
      <c r="AF228" s="167"/>
      <c r="AG228" s="167"/>
      <c r="AH228" s="167"/>
      <c r="AI228" s="167"/>
      <c r="AJ228" s="167"/>
      <c r="AK228" s="167"/>
      <c r="AL228" s="168"/>
    </row>
    <row r="229" ht="19.5" customHeight="1" spans="1:38">
      <c r="A229" s="146">
        <v>3</v>
      </c>
      <c r="B229" s="140" t="s">
        <v>312</v>
      </c>
      <c r="C229" s="167">
        <v>31</v>
      </c>
      <c r="D229" s="167"/>
      <c r="E229" s="167"/>
      <c r="F229" s="167"/>
      <c r="G229" s="167"/>
      <c r="H229" s="167"/>
      <c r="I229" s="167">
        <v>27</v>
      </c>
      <c r="J229" s="167"/>
      <c r="K229" s="167"/>
      <c r="L229" s="167"/>
      <c r="M229" s="167"/>
      <c r="N229" s="167"/>
      <c r="O229" s="167"/>
      <c r="P229" s="167"/>
      <c r="Q229" s="167"/>
      <c r="R229" s="167">
        <v>27</v>
      </c>
      <c r="S229" s="167"/>
      <c r="T229" s="167"/>
      <c r="U229" s="167"/>
      <c r="V229" s="167"/>
      <c r="W229" s="167"/>
      <c r="X229" s="167">
        <v>27</v>
      </c>
      <c r="Y229" s="167"/>
      <c r="Z229" s="167"/>
      <c r="AA229" s="167"/>
      <c r="AB229" s="167"/>
      <c r="AC229" s="167"/>
      <c r="AD229" s="167">
        <v>27</v>
      </c>
      <c r="AE229" s="167"/>
      <c r="AF229" s="167"/>
      <c r="AG229" s="167"/>
      <c r="AH229" s="167"/>
      <c r="AI229" s="167"/>
      <c r="AJ229" s="167"/>
      <c r="AK229" s="167"/>
      <c r="AL229" s="168"/>
    </row>
    <row r="230" ht="19.5" customHeight="1" spans="1:38">
      <c r="A230" s="146">
        <v>4</v>
      </c>
      <c r="B230" s="140" t="s">
        <v>313</v>
      </c>
      <c r="C230" s="167">
        <v>66</v>
      </c>
      <c r="D230" s="167"/>
      <c r="E230" s="167"/>
      <c r="F230" s="167"/>
      <c r="G230" s="167"/>
      <c r="H230" s="167"/>
      <c r="I230" s="167">
        <v>66</v>
      </c>
      <c r="J230" s="167"/>
      <c r="K230" s="167"/>
      <c r="L230" s="167"/>
      <c r="M230" s="167"/>
      <c r="N230" s="167"/>
      <c r="O230" s="167"/>
      <c r="P230" s="167"/>
      <c r="Q230" s="167"/>
      <c r="R230" s="167">
        <v>66</v>
      </c>
      <c r="S230" s="167"/>
      <c r="T230" s="167"/>
      <c r="U230" s="167"/>
      <c r="V230" s="167"/>
      <c r="W230" s="167"/>
      <c r="X230" s="167">
        <v>66</v>
      </c>
      <c r="Y230" s="167"/>
      <c r="Z230" s="167"/>
      <c r="AA230" s="167"/>
      <c r="AB230" s="167"/>
      <c r="AC230" s="167"/>
      <c r="AD230" s="167">
        <v>66</v>
      </c>
      <c r="AE230" s="167"/>
      <c r="AF230" s="167"/>
      <c r="AG230" s="167"/>
      <c r="AH230" s="167"/>
      <c r="AI230" s="167"/>
      <c r="AJ230" s="167"/>
      <c r="AK230" s="167"/>
      <c r="AL230" s="168"/>
    </row>
    <row r="231" ht="19.5" customHeight="1" spans="1:38">
      <c r="A231" s="146">
        <v>5</v>
      </c>
      <c r="B231" s="140" t="s">
        <v>314</v>
      </c>
      <c r="C231" s="167">
        <v>32</v>
      </c>
      <c r="D231" s="167"/>
      <c r="E231" s="167"/>
      <c r="F231" s="167"/>
      <c r="G231" s="167"/>
      <c r="H231" s="167"/>
      <c r="I231" s="167">
        <v>32</v>
      </c>
      <c r="J231" s="167"/>
      <c r="K231" s="167"/>
      <c r="L231" s="167"/>
      <c r="M231" s="167"/>
      <c r="N231" s="167"/>
      <c r="O231" s="167"/>
      <c r="P231" s="167"/>
      <c r="Q231" s="167"/>
      <c r="R231" s="167">
        <v>32</v>
      </c>
      <c r="S231" s="167"/>
      <c r="T231" s="167"/>
      <c r="U231" s="167"/>
      <c r="V231" s="167"/>
      <c r="W231" s="167"/>
      <c r="X231" s="167">
        <v>32</v>
      </c>
      <c r="Y231" s="167"/>
      <c r="Z231" s="167"/>
      <c r="AA231" s="167"/>
      <c r="AB231" s="167"/>
      <c r="AC231" s="167"/>
      <c r="AD231" s="167">
        <v>32</v>
      </c>
      <c r="AE231" s="167"/>
      <c r="AF231" s="167"/>
      <c r="AG231" s="167"/>
      <c r="AH231" s="167"/>
      <c r="AI231" s="167"/>
      <c r="AJ231" s="167"/>
      <c r="AK231" s="167"/>
      <c r="AL231" s="168"/>
    </row>
    <row r="232" ht="19.5" customHeight="1" spans="1:38">
      <c r="A232" s="146">
        <v>6</v>
      </c>
      <c r="B232" s="140" t="s">
        <v>315</v>
      </c>
      <c r="C232" s="167">
        <v>31</v>
      </c>
      <c r="D232" s="167"/>
      <c r="E232" s="167"/>
      <c r="F232" s="167"/>
      <c r="G232" s="167"/>
      <c r="H232" s="167"/>
      <c r="I232" s="167">
        <v>26</v>
      </c>
      <c r="J232" s="167"/>
      <c r="K232" s="167"/>
      <c r="L232" s="167"/>
      <c r="M232" s="167"/>
      <c r="N232" s="167"/>
      <c r="O232" s="167"/>
      <c r="P232" s="167"/>
      <c r="Q232" s="167"/>
      <c r="R232" s="167">
        <v>31</v>
      </c>
      <c r="S232" s="167"/>
      <c r="T232" s="167"/>
      <c r="U232" s="167">
        <v>5</v>
      </c>
      <c r="V232" s="167"/>
      <c r="W232" s="167"/>
      <c r="X232" s="167">
        <v>26</v>
      </c>
      <c r="Y232" s="167"/>
      <c r="Z232" s="167"/>
      <c r="AA232" s="167"/>
      <c r="AB232" s="167"/>
      <c r="AC232" s="167"/>
      <c r="AD232" s="167">
        <v>26</v>
      </c>
      <c r="AE232" s="167"/>
      <c r="AF232" s="167"/>
      <c r="AG232" s="167"/>
      <c r="AH232" s="167"/>
      <c r="AI232" s="167"/>
      <c r="AJ232" s="167"/>
      <c r="AK232" s="167"/>
      <c r="AL232" s="167"/>
    </row>
    <row r="233" ht="19.5" customHeight="1" spans="1:38">
      <c r="A233" s="146">
        <v>7</v>
      </c>
      <c r="B233" s="140" t="s">
        <v>316</v>
      </c>
      <c r="C233" s="167">
        <v>27</v>
      </c>
      <c r="D233" s="167"/>
      <c r="E233" s="167"/>
      <c r="F233" s="167">
        <v>27</v>
      </c>
      <c r="G233" s="167"/>
      <c r="H233" s="167"/>
      <c r="I233" s="167">
        <v>27</v>
      </c>
      <c r="J233" s="167"/>
      <c r="K233" s="167"/>
      <c r="L233" s="167"/>
      <c r="M233" s="167"/>
      <c r="N233" s="167"/>
      <c r="O233" s="167"/>
      <c r="P233" s="167"/>
      <c r="Q233" s="167"/>
      <c r="R233" s="167">
        <v>27</v>
      </c>
      <c r="S233" s="167"/>
      <c r="T233" s="167"/>
      <c r="U233" s="167">
        <v>1</v>
      </c>
      <c r="V233" s="167"/>
      <c r="W233" s="167"/>
      <c r="X233" s="167">
        <v>27</v>
      </c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8"/>
    </row>
    <row r="234" ht="19.5" customHeight="1" spans="1:38">
      <c r="A234" s="146">
        <v>8</v>
      </c>
      <c r="B234" s="140" t="s">
        <v>317</v>
      </c>
      <c r="C234" s="167">
        <v>93</v>
      </c>
      <c r="D234" s="167"/>
      <c r="E234" s="167"/>
      <c r="F234" s="167"/>
      <c r="G234" s="167"/>
      <c r="H234" s="167"/>
      <c r="I234" s="167">
        <v>10</v>
      </c>
      <c r="J234" s="167"/>
      <c r="K234" s="167"/>
      <c r="L234" s="167"/>
      <c r="M234" s="167"/>
      <c r="N234" s="167"/>
      <c r="O234" s="167"/>
      <c r="P234" s="167"/>
      <c r="Q234" s="167"/>
      <c r="R234" s="167">
        <v>10</v>
      </c>
      <c r="S234" s="167"/>
      <c r="T234" s="167"/>
      <c r="U234" s="167">
        <v>10</v>
      </c>
      <c r="V234" s="167"/>
      <c r="W234" s="167"/>
      <c r="X234" s="167">
        <v>10</v>
      </c>
      <c r="Y234" s="167"/>
      <c r="Z234" s="167"/>
      <c r="AA234" s="167"/>
      <c r="AB234" s="167"/>
      <c r="AC234" s="167"/>
      <c r="AD234" s="167">
        <v>10</v>
      </c>
      <c r="AE234" s="167"/>
      <c r="AF234" s="167"/>
      <c r="AG234" s="167"/>
      <c r="AH234" s="167"/>
      <c r="AI234" s="167"/>
      <c r="AJ234" s="167"/>
      <c r="AK234" s="167"/>
      <c r="AL234" s="168"/>
    </row>
    <row r="235" ht="19.5" customHeight="1" spans="1:38">
      <c r="A235" s="146">
        <v>9</v>
      </c>
      <c r="B235" s="140" t="s">
        <v>318</v>
      </c>
      <c r="C235" s="167">
        <v>171</v>
      </c>
      <c r="D235" s="167"/>
      <c r="E235" s="167"/>
      <c r="F235" s="167">
        <v>5</v>
      </c>
      <c r="G235" s="167"/>
      <c r="H235" s="167"/>
      <c r="I235" s="167">
        <v>78</v>
      </c>
      <c r="J235" s="167"/>
      <c r="K235" s="167"/>
      <c r="L235" s="167"/>
      <c r="M235" s="167"/>
      <c r="N235" s="167"/>
      <c r="O235" s="167"/>
      <c r="P235" s="167"/>
      <c r="Q235" s="167"/>
      <c r="R235" s="167">
        <v>90</v>
      </c>
      <c r="S235" s="167"/>
      <c r="T235" s="167"/>
      <c r="U235" s="167"/>
      <c r="V235" s="167"/>
      <c r="W235" s="167"/>
      <c r="X235" s="167">
        <v>78</v>
      </c>
      <c r="Y235" s="167"/>
      <c r="Z235" s="167"/>
      <c r="AA235" s="167"/>
      <c r="AB235" s="167"/>
      <c r="AC235" s="167"/>
      <c r="AD235" s="167">
        <v>78</v>
      </c>
      <c r="AE235" s="167"/>
      <c r="AF235" s="167"/>
      <c r="AG235" s="167">
        <v>1</v>
      </c>
      <c r="AH235" s="167"/>
      <c r="AI235" s="167"/>
      <c r="AJ235" s="167"/>
      <c r="AK235" s="167"/>
      <c r="AL235" s="168"/>
    </row>
    <row r="236" ht="19.5" customHeight="1" spans="1:38">
      <c r="A236" s="146">
        <v>10</v>
      </c>
      <c r="B236" s="140" t="s">
        <v>319</v>
      </c>
      <c r="C236" s="167">
        <v>59</v>
      </c>
      <c r="D236" s="167"/>
      <c r="E236" s="167"/>
      <c r="F236" s="167"/>
      <c r="G236" s="167"/>
      <c r="H236" s="167"/>
      <c r="I236" s="167">
        <v>59</v>
      </c>
      <c r="J236" s="167"/>
      <c r="K236" s="167"/>
      <c r="L236" s="167"/>
      <c r="M236" s="167"/>
      <c r="N236" s="167"/>
      <c r="O236" s="167"/>
      <c r="P236" s="167"/>
      <c r="Q236" s="167"/>
      <c r="R236" s="167">
        <v>59</v>
      </c>
      <c r="S236" s="167"/>
      <c r="T236" s="167"/>
      <c r="U236" s="167"/>
      <c r="V236" s="167"/>
      <c r="W236" s="167"/>
      <c r="X236" s="167">
        <v>59</v>
      </c>
      <c r="Y236" s="167"/>
      <c r="Z236" s="167"/>
      <c r="AA236" s="167"/>
      <c r="AB236" s="167"/>
      <c r="AC236" s="167"/>
      <c r="AD236" s="167">
        <v>59</v>
      </c>
      <c r="AE236" s="167"/>
      <c r="AF236" s="167"/>
      <c r="AG236" s="167"/>
      <c r="AH236" s="167"/>
      <c r="AI236" s="167"/>
      <c r="AJ236" s="167"/>
      <c r="AK236" s="167"/>
      <c r="AL236" s="168"/>
    </row>
    <row r="237" ht="19.5" customHeight="1" spans="1:38">
      <c r="A237" s="146">
        <v>11</v>
      </c>
      <c r="B237" s="140" t="s">
        <v>320</v>
      </c>
      <c r="C237" s="167">
        <v>90</v>
      </c>
      <c r="D237" s="167"/>
      <c r="E237" s="167"/>
      <c r="F237" s="167"/>
      <c r="G237" s="167"/>
      <c r="H237" s="167"/>
      <c r="I237" s="167">
        <v>79</v>
      </c>
      <c r="J237" s="167"/>
      <c r="K237" s="167"/>
      <c r="L237" s="167"/>
      <c r="M237" s="167"/>
      <c r="N237" s="167"/>
      <c r="O237" s="167"/>
      <c r="P237" s="167"/>
      <c r="Q237" s="167"/>
      <c r="R237" s="167">
        <v>90</v>
      </c>
      <c r="S237" s="167"/>
      <c r="T237" s="167"/>
      <c r="U237" s="167">
        <v>11</v>
      </c>
      <c r="V237" s="167"/>
      <c r="W237" s="167"/>
      <c r="X237" s="167">
        <v>79</v>
      </c>
      <c r="Y237" s="167"/>
      <c r="Z237" s="167"/>
      <c r="AA237" s="167">
        <v>11</v>
      </c>
      <c r="AB237" s="167"/>
      <c r="AC237" s="167"/>
      <c r="AD237" s="167">
        <v>79</v>
      </c>
      <c r="AE237" s="167"/>
      <c r="AF237" s="167"/>
      <c r="AG237" s="167">
        <v>9</v>
      </c>
      <c r="AH237" s="167"/>
      <c r="AI237" s="167"/>
      <c r="AJ237" s="167"/>
      <c r="AK237" s="167"/>
      <c r="AL237" s="168"/>
    </row>
    <row r="238" ht="19.5" customHeight="1" spans="1:38">
      <c r="A238" s="146">
        <v>12</v>
      </c>
      <c r="B238" s="140" t="s">
        <v>321</v>
      </c>
      <c r="C238" s="167">
        <v>22</v>
      </c>
      <c r="D238" s="167"/>
      <c r="E238" s="167"/>
      <c r="F238" s="167"/>
      <c r="G238" s="167"/>
      <c r="H238" s="167"/>
      <c r="I238" s="167">
        <v>10</v>
      </c>
      <c r="J238" s="167"/>
      <c r="K238" s="167"/>
      <c r="L238" s="167"/>
      <c r="M238" s="167"/>
      <c r="N238" s="167"/>
      <c r="O238" s="167"/>
      <c r="P238" s="167"/>
      <c r="Q238" s="167"/>
      <c r="R238" s="167">
        <v>10</v>
      </c>
      <c r="S238" s="167"/>
      <c r="T238" s="167"/>
      <c r="U238" s="167"/>
      <c r="V238" s="167"/>
      <c r="W238" s="167"/>
      <c r="X238" s="167">
        <v>10</v>
      </c>
      <c r="Y238" s="167"/>
      <c r="Z238" s="167"/>
      <c r="AA238" s="167"/>
      <c r="AB238" s="167"/>
      <c r="AC238" s="167"/>
      <c r="AD238" s="167">
        <v>10</v>
      </c>
      <c r="AE238" s="167"/>
      <c r="AF238" s="167"/>
      <c r="AG238" s="167"/>
      <c r="AH238" s="167"/>
      <c r="AI238" s="167"/>
      <c r="AJ238" s="167"/>
      <c r="AK238" s="167"/>
      <c r="AL238" s="168"/>
    </row>
    <row r="239" ht="19.5" customHeight="1" spans="1:38">
      <c r="A239" s="146">
        <v>13</v>
      </c>
      <c r="B239" s="140" t="s">
        <v>322</v>
      </c>
      <c r="C239" s="167">
        <v>47</v>
      </c>
      <c r="D239" s="167"/>
      <c r="E239" s="167"/>
      <c r="F239" s="167"/>
      <c r="G239" s="167"/>
      <c r="H239" s="167"/>
      <c r="I239" s="167">
        <v>47</v>
      </c>
      <c r="J239" s="167"/>
      <c r="K239" s="167"/>
      <c r="L239" s="167"/>
      <c r="M239" s="167"/>
      <c r="N239" s="167"/>
      <c r="O239" s="167"/>
      <c r="P239" s="167"/>
      <c r="Q239" s="167"/>
      <c r="R239" s="167">
        <v>65</v>
      </c>
      <c r="S239" s="167"/>
      <c r="T239" s="167"/>
      <c r="U239" s="167">
        <v>18</v>
      </c>
      <c r="V239" s="167"/>
      <c r="W239" s="167"/>
      <c r="X239" s="167">
        <v>47</v>
      </c>
      <c r="Y239" s="167"/>
      <c r="Z239" s="167"/>
      <c r="AA239" s="167"/>
      <c r="AB239" s="167"/>
      <c r="AC239" s="167"/>
      <c r="AD239" s="167">
        <v>47</v>
      </c>
      <c r="AE239" s="167"/>
      <c r="AF239" s="167"/>
      <c r="AG239" s="167"/>
      <c r="AH239" s="167"/>
      <c r="AI239" s="167"/>
      <c r="AJ239" s="167"/>
      <c r="AK239" s="167"/>
      <c r="AL239" s="168"/>
    </row>
    <row r="240" ht="19.5" customHeight="1" spans="1:38">
      <c r="A240" s="146">
        <v>14</v>
      </c>
      <c r="B240" s="140" t="s">
        <v>323</v>
      </c>
      <c r="C240" s="167">
        <v>70</v>
      </c>
      <c r="D240" s="167"/>
      <c r="E240" s="167"/>
      <c r="F240" s="167"/>
      <c r="G240" s="167"/>
      <c r="H240" s="167"/>
      <c r="I240" s="167">
        <v>68</v>
      </c>
      <c r="J240" s="167"/>
      <c r="K240" s="167"/>
      <c r="L240" s="167">
        <v>2</v>
      </c>
      <c r="M240" s="167"/>
      <c r="N240" s="167"/>
      <c r="O240" s="167"/>
      <c r="P240" s="167"/>
      <c r="Q240" s="167"/>
      <c r="R240" s="167">
        <v>70</v>
      </c>
      <c r="S240" s="167"/>
      <c r="T240" s="167"/>
      <c r="U240" s="167">
        <v>2</v>
      </c>
      <c r="V240" s="167"/>
      <c r="W240" s="167"/>
      <c r="X240" s="167">
        <v>68</v>
      </c>
      <c r="Y240" s="167"/>
      <c r="Z240" s="167"/>
      <c r="AA240" s="167"/>
      <c r="AB240" s="167"/>
      <c r="AC240" s="167"/>
      <c r="AD240" s="167">
        <v>68</v>
      </c>
      <c r="AE240" s="167"/>
      <c r="AF240" s="167"/>
      <c r="AG240" s="167"/>
      <c r="AH240" s="167"/>
      <c r="AI240" s="167"/>
      <c r="AJ240" s="167"/>
      <c r="AK240" s="167"/>
      <c r="AL240" s="168"/>
    </row>
    <row r="241" ht="19.5" customHeight="1" spans="1:38">
      <c r="A241" s="146">
        <v>15</v>
      </c>
      <c r="B241" s="140" t="s">
        <v>330</v>
      </c>
      <c r="C241" s="167">
        <v>11</v>
      </c>
      <c r="D241" s="167"/>
      <c r="E241" s="167"/>
      <c r="F241" s="167"/>
      <c r="G241" s="167"/>
      <c r="H241" s="167"/>
      <c r="I241" s="167">
        <v>11</v>
      </c>
      <c r="J241" s="167"/>
      <c r="K241" s="167"/>
      <c r="L241" s="167"/>
      <c r="M241" s="167"/>
      <c r="N241" s="167"/>
      <c r="O241" s="167"/>
      <c r="P241" s="167"/>
      <c r="Q241" s="167"/>
      <c r="R241" s="167">
        <v>11</v>
      </c>
      <c r="S241" s="167"/>
      <c r="T241" s="167"/>
      <c r="U241" s="167"/>
      <c r="V241" s="167"/>
      <c r="W241" s="167"/>
      <c r="X241" s="167">
        <v>11</v>
      </c>
      <c r="Y241" s="167"/>
      <c r="Z241" s="167"/>
      <c r="AA241" s="167"/>
      <c r="AB241" s="167"/>
      <c r="AC241" s="167"/>
      <c r="AD241" s="167">
        <v>11</v>
      </c>
      <c r="AE241" s="167"/>
      <c r="AF241" s="167"/>
      <c r="AG241" s="167"/>
      <c r="AH241" s="167"/>
      <c r="AI241" s="167"/>
      <c r="AJ241" s="167"/>
      <c r="AK241" s="167"/>
      <c r="AL241" s="168"/>
    </row>
    <row r="242" ht="19.5" customHeight="1" spans="1:38">
      <c r="A242" s="146">
        <v>16</v>
      </c>
      <c r="B242" s="140" t="s">
        <v>325</v>
      </c>
      <c r="C242" s="167">
        <v>20</v>
      </c>
      <c r="D242" s="167"/>
      <c r="E242" s="167"/>
      <c r="F242" s="167"/>
      <c r="G242" s="167"/>
      <c r="H242" s="167"/>
      <c r="I242" s="167">
        <v>20</v>
      </c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>
        <v>20</v>
      </c>
      <c r="Y242" s="167"/>
      <c r="Z242" s="167"/>
      <c r="AA242" s="167"/>
      <c r="AB242" s="167"/>
      <c r="AC242" s="167"/>
      <c r="AD242" s="167">
        <v>20</v>
      </c>
      <c r="AE242" s="167"/>
      <c r="AF242" s="167"/>
      <c r="AG242" s="167"/>
      <c r="AH242" s="167"/>
      <c r="AI242" s="167"/>
      <c r="AJ242" s="167"/>
      <c r="AK242" s="167"/>
      <c r="AL242" s="168"/>
    </row>
    <row r="243" ht="19.5" customHeight="1" spans="1:38">
      <c r="A243" s="146">
        <v>17</v>
      </c>
      <c r="B243" s="140" t="s">
        <v>326</v>
      </c>
      <c r="C243" s="167">
        <v>70</v>
      </c>
      <c r="D243" s="167"/>
      <c r="E243" s="167"/>
      <c r="F243" s="167"/>
      <c r="G243" s="167"/>
      <c r="H243" s="167"/>
      <c r="I243" s="167">
        <v>70</v>
      </c>
      <c r="J243" s="167"/>
      <c r="K243" s="167"/>
      <c r="L243" s="167"/>
      <c r="M243" s="167"/>
      <c r="N243" s="167"/>
      <c r="O243" s="167"/>
      <c r="P243" s="167"/>
      <c r="Q243" s="167"/>
      <c r="R243" s="167">
        <v>70</v>
      </c>
      <c r="S243" s="167"/>
      <c r="T243" s="167"/>
      <c r="U243" s="167"/>
      <c r="V243" s="167"/>
      <c r="W243" s="167"/>
      <c r="X243" s="167">
        <v>70</v>
      </c>
      <c r="Y243" s="167"/>
      <c r="Z243" s="167"/>
      <c r="AA243" s="167">
        <v>70</v>
      </c>
      <c r="AB243" s="167"/>
      <c r="AC243" s="167"/>
      <c r="AD243" s="167">
        <v>70</v>
      </c>
      <c r="AE243" s="167"/>
      <c r="AF243" s="167"/>
      <c r="AG243" s="167"/>
      <c r="AH243" s="167"/>
      <c r="AI243" s="167"/>
      <c r="AJ243" s="167"/>
      <c r="AK243" s="167"/>
      <c r="AL243" s="168"/>
    </row>
    <row r="244" ht="19.5" customHeight="1" spans="1:38">
      <c r="A244" s="146">
        <v>18</v>
      </c>
      <c r="B244" s="140" t="s">
        <v>327</v>
      </c>
      <c r="C244" s="167">
        <v>38</v>
      </c>
      <c r="D244" s="167"/>
      <c r="E244" s="167"/>
      <c r="F244" s="167"/>
      <c r="G244" s="167"/>
      <c r="H244" s="167"/>
      <c r="I244" s="167">
        <v>38</v>
      </c>
      <c r="J244" s="167"/>
      <c r="K244" s="167"/>
      <c r="L244" s="167"/>
      <c r="M244" s="167"/>
      <c r="N244" s="167"/>
      <c r="O244" s="167"/>
      <c r="P244" s="167"/>
      <c r="Q244" s="167"/>
      <c r="R244" s="167">
        <v>38</v>
      </c>
      <c r="S244" s="167"/>
      <c r="T244" s="167"/>
      <c r="U244" s="167"/>
      <c r="V244" s="167"/>
      <c r="W244" s="167"/>
      <c r="X244" s="167">
        <v>38</v>
      </c>
      <c r="Y244" s="167"/>
      <c r="Z244" s="167"/>
      <c r="AA244" s="167"/>
      <c r="AB244" s="167"/>
      <c r="AC244" s="167"/>
      <c r="AD244" s="167">
        <v>38</v>
      </c>
      <c r="AE244" s="167"/>
      <c r="AF244" s="167"/>
      <c r="AG244" s="167"/>
      <c r="AH244" s="167"/>
      <c r="AI244" s="167"/>
      <c r="AJ244" s="167"/>
      <c r="AK244" s="167"/>
      <c r="AL244" s="168"/>
    </row>
    <row r="245" ht="19.5" customHeight="1" spans="1:38">
      <c r="A245" s="111" t="s">
        <v>14</v>
      </c>
      <c r="B245" s="112"/>
      <c r="C245" s="141">
        <f>SUM(C227:C244)</f>
        <v>1022</v>
      </c>
      <c r="D245" s="141">
        <f t="shared" ref="D245:AL245" si="8">SUM(D227:D244)</f>
        <v>0</v>
      </c>
      <c r="E245" s="141">
        <f t="shared" si="8"/>
        <v>0</v>
      </c>
      <c r="F245" s="141">
        <f t="shared" si="8"/>
        <v>37</v>
      </c>
      <c r="G245" s="141">
        <f t="shared" si="8"/>
        <v>0</v>
      </c>
      <c r="H245" s="141">
        <f t="shared" si="8"/>
        <v>0</v>
      </c>
      <c r="I245" s="141">
        <f t="shared" si="8"/>
        <v>812</v>
      </c>
      <c r="J245" s="141">
        <f t="shared" si="8"/>
        <v>0</v>
      </c>
      <c r="K245" s="141">
        <f t="shared" si="8"/>
        <v>0</v>
      </c>
      <c r="L245" s="141">
        <f t="shared" si="8"/>
        <v>2</v>
      </c>
      <c r="M245" s="141">
        <f t="shared" si="8"/>
        <v>0</v>
      </c>
      <c r="N245" s="141">
        <f t="shared" si="8"/>
        <v>0</v>
      </c>
      <c r="O245" s="141">
        <f t="shared" si="8"/>
        <v>0</v>
      </c>
      <c r="P245" s="141">
        <f t="shared" si="8"/>
        <v>0</v>
      </c>
      <c r="Q245" s="141">
        <f t="shared" si="8"/>
        <v>0</v>
      </c>
      <c r="R245" s="141">
        <f t="shared" si="8"/>
        <v>821</v>
      </c>
      <c r="S245" s="141">
        <f t="shared" si="8"/>
        <v>0</v>
      </c>
      <c r="T245" s="141">
        <f t="shared" si="8"/>
        <v>0</v>
      </c>
      <c r="U245" s="141">
        <f t="shared" si="8"/>
        <v>73</v>
      </c>
      <c r="V245" s="141">
        <f t="shared" si="8"/>
        <v>0</v>
      </c>
      <c r="W245" s="141">
        <f t="shared" si="8"/>
        <v>0</v>
      </c>
      <c r="X245" s="141">
        <f t="shared" si="8"/>
        <v>767</v>
      </c>
      <c r="Y245" s="141">
        <f t="shared" si="8"/>
        <v>0</v>
      </c>
      <c r="Z245" s="141">
        <f t="shared" si="8"/>
        <v>0</v>
      </c>
      <c r="AA245" s="141">
        <f t="shared" si="8"/>
        <v>129</v>
      </c>
      <c r="AB245" s="141">
        <f t="shared" si="8"/>
        <v>0</v>
      </c>
      <c r="AC245" s="141">
        <f t="shared" si="8"/>
        <v>0</v>
      </c>
      <c r="AD245" s="141">
        <f t="shared" si="8"/>
        <v>785</v>
      </c>
      <c r="AE245" s="141">
        <f t="shared" si="8"/>
        <v>0</v>
      </c>
      <c r="AF245" s="141">
        <f t="shared" si="8"/>
        <v>0</v>
      </c>
      <c r="AG245" s="141">
        <f t="shared" si="8"/>
        <v>10</v>
      </c>
      <c r="AH245" s="141">
        <f t="shared" si="8"/>
        <v>0</v>
      </c>
      <c r="AI245" s="141">
        <f t="shared" si="8"/>
        <v>0</v>
      </c>
      <c r="AJ245" s="141">
        <f t="shared" si="8"/>
        <v>0</v>
      </c>
      <c r="AK245" s="141">
        <f t="shared" si="8"/>
        <v>0</v>
      </c>
      <c r="AL245" s="141">
        <f t="shared" si="8"/>
        <v>0</v>
      </c>
    </row>
    <row r="247" spans="3:25">
      <c r="C247" s="94" t="s">
        <v>58</v>
      </c>
      <c r="Y247" s="117" t="s">
        <v>85</v>
      </c>
    </row>
    <row r="248" spans="3:25">
      <c r="C248" s="94" t="s">
        <v>60</v>
      </c>
      <c r="Y248" s="94" t="s">
        <v>61</v>
      </c>
    </row>
    <row r="252" spans="3:25">
      <c r="C252" s="94" t="s">
        <v>62</v>
      </c>
      <c r="Y252" s="94" t="s">
        <v>63</v>
      </c>
    </row>
    <row r="253" spans="3:25">
      <c r="C253" s="94" t="s">
        <v>64</v>
      </c>
      <c r="Y253" s="94" t="s">
        <v>65</v>
      </c>
    </row>
    <row r="255" spans="1:38">
      <c r="A255" s="95" t="s">
        <v>486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</row>
    <row r="256" spans="1:38">
      <c r="A256" s="95" t="s">
        <v>357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</row>
    <row r="257" spans="1:38">
      <c r="A257" s="95" t="s">
        <v>86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</row>
    <row r="258" ht="15.75" spans="1:38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15" t="s">
        <v>487</v>
      </c>
      <c r="AK258" s="115"/>
      <c r="AL258" s="115"/>
    </row>
    <row r="259" ht="117" customHeight="1" spans="1:38">
      <c r="A259" s="152" t="s">
        <v>488</v>
      </c>
      <c r="B259" s="153" t="s">
        <v>489</v>
      </c>
      <c r="C259" s="154" t="s">
        <v>490</v>
      </c>
      <c r="D259" s="154"/>
      <c r="E259" s="154"/>
      <c r="F259" s="154" t="s">
        <v>491</v>
      </c>
      <c r="G259" s="154"/>
      <c r="H259" s="154"/>
      <c r="I259" s="154" t="s">
        <v>492</v>
      </c>
      <c r="J259" s="154"/>
      <c r="K259" s="154"/>
      <c r="L259" s="154" t="s">
        <v>493</v>
      </c>
      <c r="M259" s="154"/>
      <c r="N259" s="154"/>
      <c r="O259" s="154" t="s">
        <v>494</v>
      </c>
      <c r="P259" s="154"/>
      <c r="Q259" s="154"/>
      <c r="R259" s="154" t="s">
        <v>495</v>
      </c>
      <c r="S259" s="154"/>
      <c r="T259" s="154"/>
      <c r="U259" s="154" t="s">
        <v>496</v>
      </c>
      <c r="V259" s="154"/>
      <c r="W259" s="154"/>
      <c r="X259" s="154" t="s">
        <v>497</v>
      </c>
      <c r="Y259" s="154"/>
      <c r="Z259" s="154"/>
      <c r="AA259" s="154" t="s">
        <v>498</v>
      </c>
      <c r="AB259" s="154"/>
      <c r="AC259" s="154"/>
      <c r="AD259" s="154" t="s">
        <v>499</v>
      </c>
      <c r="AE259" s="154"/>
      <c r="AF259" s="154"/>
      <c r="AG259" s="154" t="s">
        <v>500</v>
      </c>
      <c r="AH259" s="154"/>
      <c r="AI259" s="154"/>
      <c r="AJ259" s="160" t="s">
        <v>501</v>
      </c>
      <c r="AK259" s="160"/>
      <c r="AL259" s="161"/>
    </row>
    <row r="260" spans="1:38">
      <c r="A260" s="155"/>
      <c r="B260" s="156"/>
      <c r="C260" s="143" t="s">
        <v>502</v>
      </c>
      <c r="D260" s="143"/>
      <c r="E260" s="143"/>
      <c r="F260" s="143" t="s">
        <v>502</v>
      </c>
      <c r="G260" s="143"/>
      <c r="H260" s="143"/>
      <c r="I260" s="143" t="s">
        <v>502</v>
      </c>
      <c r="J260" s="143"/>
      <c r="K260" s="143"/>
      <c r="L260" s="143" t="s">
        <v>502</v>
      </c>
      <c r="M260" s="143"/>
      <c r="N260" s="143"/>
      <c r="O260" s="143" t="s">
        <v>502</v>
      </c>
      <c r="P260" s="143"/>
      <c r="Q260" s="143"/>
      <c r="R260" s="143" t="s">
        <v>502</v>
      </c>
      <c r="S260" s="143"/>
      <c r="T260" s="143"/>
      <c r="U260" s="143" t="s">
        <v>502</v>
      </c>
      <c r="V260" s="143"/>
      <c r="W260" s="143"/>
      <c r="X260" s="143" t="s">
        <v>502</v>
      </c>
      <c r="Y260" s="143"/>
      <c r="Z260" s="143"/>
      <c r="AA260" s="143" t="s">
        <v>502</v>
      </c>
      <c r="AB260" s="143"/>
      <c r="AC260" s="143"/>
      <c r="AD260" s="143" t="s">
        <v>502</v>
      </c>
      <c r="AE260" s="143"/>
      <c r="AF260" s="143"/>
      <c r="AG260" s="143" t="s">
        <v>502</v>
      </c>
      <c r="AH260" s="143"/>
      <c r="AI260" s="143"/>
      <c r="AJ260" s="143" t="s">
        <v>502</v>
      </c>
      <c r="AK260" s="143"/>
      <c r="AL260" s="162"/>
    </row>
    <row r="261" ht="79.5" customHeight="1" spans="1:38">
      <c r="A261" s="155"/>
      <c r="B261" s="156"/>
      <c r="C261" s="157" t="s">
        <v>503</v>
      </c>
      <c r="D261" s="157" t="s">
        <v>122</v>
      </c>
      <c r="E261" s="157" t="s">
        <v>504</v>
      </c>
      <c r="F261" s="157" t="s">
        <v>503</v>
      </c>
      <c r="G261" s="157" t="s">
        <v>122</v>
      </c>
      <c r="H261" s="157" t="s">
        <v>504</v>
      </c>
      <c r="I261" s="157" t="s">
        <v>503</v>
      </c>
      <c r="J261" s="157" t="s">
        <v>122</v>
      </c>
      <c r="K261" s="157" t="s">
        <v>504</v>
      </c>
      <c r="L261" s="157" t="s">
        <v>503</v>
      </c>
      <c r="M261" s="157" t="s">
        <v>122</v>
      </c>
      <c r="N261" s="157" t="s">
        <v>504</v>
      </c>
      <c r="O261" s="157" t="s">
        <v>503</v>
      </c>
      <c r="P261" s="157" t="s">
        <v>122</v>
      </c>
      <c r="Q261" s="157" t="s">
        <v>504</v>
      </c>
      <c r="R261" s="157" t="s">
        <v>503</v>
      </c>
      <c r="S261" s="157" t="s">
        <v>122</v>
      </c>
      <c r="T261" s="157" t="s">
        <v>504</v>
      </c>
      <c r="U261" s="157" t="s">
        <v>503</v>
      </c>
      <c r="V261" s="157" t="s">
        <v>122</v>
      </c>
      <c r="W261" s="157" t="s">
        <v>504</v>
      </c>
      <c r="X261" s="157" t="s">
        <v>503</v>
      </c>
      <c r="Y261" s="157" t="s">
        <v>122</v>
      </c>
      <c r="Z261" s="157" t="s">
        <v>504</v>
      </c>
      <c r="AA261" s="157" t="s">
        <v>503</v>
      </c>
      <c r="AB261" s="157" t="s">
        <v>122</v>
      </c>
      <c r="AC261" s="157" t="s">
        <v>504</v>
      </c>
      <c r="AD261" s="157" t="s">
        <v>503</v>
      </c>
      <c r="AE261" s="157" t="s">
        <v>122</v>
      </c>
      <c r="AF261" s="157" t="s">
        <v>504</v>
      </c>
      <c r="AG261" s="157" t="s">
        <v>503</v>
      </c>
      <c r="AH261" s="157" t="s">
        <v>122</v>
      </c>
      <c r="AI261" s="157" t="s">
        <v>504</v>
      </c>
      <c r="AJ261" s="157" t="s">
        <v>503</v>
      </c>
      <c r="AK261" s="157" t="s">
        <v>122</v>
      </c>
      <c r="AL261" s="163" t="s">
        <v>504</v>
      </c>
    </row>
    <row r="262" spans="1:38">
      <c r="A262" s="106">
        <v>1</v>
      </c>
      <c r="B262" s="107">
        <v>2</v>
      </c>
      <c r="C262" s="158">
        <v>3</v>
      </c>
      <c r="D262" s="158">
        <v>4</v>
      </c>
      <c r="E262" s="158">
        <v>5</v>
      </c>
      <c r="F262" s="158">
        <v>6</v>
      </c>
      <c r="G262" s="107">
        <v>7</v>
      </c>
      <c r="H262" s="107">
        <v>8</v>
      </c>
      <c r="I262" s="158">
        <v>9</v>
      </c>
      <c r="J262" s="158">
        <v>10</v>
      </c>
      <c r="K262" s="158">
        <v>11</v>
      </c>
      <c r="L262" s="158">
        <v>12</v>
      </c>
      <c r="M262" s="107">
        <v>13</v>
      </c>
      <c r="N262" s="107">
        <v>14</v>
      </c>
      <c r="O262" s="158">
        <v>15</v>
      </c>
      <c r="P262" s="158">
        <v>16</v>
      </c>
      <c r="Q262" s="158">
        <v>17</v>
      </c>
      <c r="R262" s="158">
        <v>18</v>
      </c>
      <c r="S262" s="107">
        <v>19</v>
      </c>
      <c r="T262" s="107">
        <v>20</v>
      </c>
      <c r="U262" s="158">
        <v>21</v>
      </c>
      <c r="V262" s="158">
        <v>22</v>
      </c>
      <c r="W262" s="158">
        <v>23</v>
      </c>
      <c r="X262" s="158">
        <v>24</v>
      </c>
      <c r="Y262" s="107">
        <v>25</v>
      </c>
      <c r="Z262" s="107">
        <v>26</v>
      </c>
      <c r="AA262" s="158">
        <v>27</v>
      </c>
      <c r="AB262" s="158">
        <v>28</v>
      </c>
      <c r="AC262" s="158">
        <v>29</v>
      </c>
      <c r="AD262" s="158">
        <v>30</v>
      </c>
      <c r="AE262" s="107">
        <v>31</v>
      </c>
      <c r="AF262" s="107">
        <v>32</v>
      </c>
      <c r="AG262" s="158">
        <v>33</v>
      </c>
      <c r="AH262" s="158">
        <v>34</v>
      </c>
      <c r="AI262" s="158">
        <v>35</v>
      </c>
      <c r="AJ262" s="158">
        <v>36</v>
      </c>
      <c r="AK262" s="107">
        <v>37</v>
      </c>
      <c r="AL262" s="121">
        <v>38</v>
      </c>
    </row>
    <row r="263" ht="18.75" customHeight="1" spans="1:39">
      <c r="A263" s="108">
        <v>1</v>
      </c>
      <c r="B263" s="140" t="s">
        <v>310</v>
      </c>
      <c r="C263" s="167">
        <v>55</v>
      </c>
      <c r="D263" s="167"/>
      <c r="E263" s="167"/>
      <c r="F263" s="167"/>
      <c r="G263" s="167"/>
      <c r="H263" s="167"/>
      <c r="I263" s="167">
        <v>55</v>
      </c>
      <c r="J263" s="167"/>
      <c r="K263" s="167"/>
      <c r="L263" s="167"/>
      <c r="M263" s="167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>
        <v>55</v>
      </c>
      <c r="AB263" s="139"/>
      <c r="AC263" s="139"/>
      <c r="AD263" s="139">
        <v>55</v>
      </c>
      <c r="AE263" s="139"/>
      <c r="AF263" s="139"/>
      <c r="AG263" s="139"/>
      <c r="AH263" s="139"/>
      <c r="AI263" s="139"/>
      <c r="AJ263" s="139"/>
      <c r="AK263" s="139"/>
      <c r="AL263" s="164"/>
      <c r="AM263" s="125">
        <f>SUM(C263:AL263)</f>
        <v>220</v>
      </c>
    </row>
    <row r="264" ht="18.75" customHeight="1" spans="1:39">
      <c r="A264" s="146">
        <v>2</v>
      </c>
      <c r="B264" s="140" t="s">
        <v>311</v>
      </c>
      <c r="C264" s="167">
        <v>90</v>
      </c>
      <c r="D264" s="167"/>
      <c r="E264" s="167"/>
      <c r="F264" s="167">
        <v>6</v>
      </c>
      <c r="G264" s="167"/>
      <c r="H264" s="167"/>
      <c r="I264" s="167">
        <v>90</v>
      </c>
      <c r="J264" s="167"/>
      <c r="K264" s="167"/>
      <c r="L264" s="167"/>
      <c r="M264" s="167"/>
      <c r="N264" s="167"/>
      <c r="O264" s="167"/>
      <c r="P264" s="167"/>
      <c r="Q264" s="167"/>
      <c r="R264" s="167">
        <v>109</v>
      </c>
      <c r="S264" s="167"/>
      <c r="T264" s="167"/>
      <c r="U264" s="167">
        <v>19</v>
      </c>
      <c r="V264" s="167"/>
      <c r="W264" s="167"/>
      <c r="X264" s="167">
        <v>90</v>
      </c>
      <c r="Y264" s="167"/>
      <c r="Z264" s="167"/>
      <c r="AA264" s="167">
        <v>3</v>
      </c>
      <c r="AB264" s="167"/>
      <c r="AC264" s="167"/>
      <c r="AD264" s="167">
        <v>90</v>
      </c>
      <c r="AE264" s="167"/>
      <c r="AF264" s="167"/>
      <c r="AG264" s="167"/>
      <c r="AH264" s="167"/>
      <c r="AI264" s="167"/>
      <c r="AJ264" s="167"/>
      <c r="AK264" s="167"/>
      <c r="AL264" s="168"/>
      <c r="AM264" s="125">
        <f t="shared" ref="AM264:AM280" si="9">SUM(C264:AL264)</f>
        <v>497</v>
      </c>
    </row>
    <row r="265" ht="18.75" customHeight="1" spans="1:39">
      <c r="A265" s="146">
        <v>3</v>
      </c>
      <c r="B265" s="140" t="s">
        <v>312</v>
      </c>
      <c r="C265" s="167">
        <v>20</v>
      </c>
      <c r="D265" s="167"/>
      <c r="E265" s="167"/>
      <c r="F265" s="167"/>
      <c r="G265" s="167"/>
      <c r="H265" s="167"/>
      <c r="I265" s="167">
        <v>20</v>
      </c>
      <c r="J265" s="167"/>
      <c r="K265" s="167"/>
      <c r="L265" s="167"/>
      <c r="M265" s="167"/>
      <c r="N265" s="167"/>
      <c r="O265" s="167"/>
      <c r="P265" s="167"/>
      <c r="Q265" s="167"/>
      <c r="R265" s="167">
        <v>20</v>
      </c>
      <c r="S265" s="167"/>
      <c r="T265" s="167"/>
      <c r="U265" s="167"/>
      <c r="V265" s="167"/>
      <c r="W265" s="167"/>
      <c r="X265" s="167">
        <v>20</v>
      </c>
      <c r="Y265" s="167"/>
      <c r="Z265" s="167"/>
      <c r="AA265" s="167"/>
      <c r="AB265" s="167"/>
      <c r="AC265" s="167"/>
      <c r="AD265" s="167">
        <v>20</v>
      </c>
      <c r="AE265" s="167"/>
      <c r="AF265" s="167"/>
      <c r="AG265" s="167"/>
      <c r="AH265" s="167"/>
      <c r="AI265" s="167"/>
      <c r="AJ265" s="167"/>
      <c r="AK265" s="167"/>
      <c r="AL265" s="168"/>
      <c r="AM265" s="125">
        <f t="shared" si="9"/>
        <v>100</v>
      </c>
    </row>
    <row r="266" ht="18.75" customHeight="1" spans="1:39">
      <c r="A266" s="146">
        <v>4</v>
      </c>
      <c r="B266" s="140" t="s">
        <v>313</v>
      </c>
      <c r="C266" s="167">
        <v>47</v>
      </c>
      <c r="D266" s="167"/>
      <c r="E266" s="167"/>
      <c r="F266" s="167"/>
      <c r="G266" s="167"/>
      <c r="H266" s="167"/>
      <c r="I266" s="167">
        <v>47</v>
      </c>
      <c r="J266" s="167"/>
      <c r="K266" s="167"/>
      <c r="L266" s="167"/>
      <c r="M266" s="167"/>
      <c r="N266" s="167"/>
      <c r="O266" s="167"/>
      <c r="P266" s="167"/>
      <c r="Q266" s="167"/>
      <c r="R266" s="167">
        <v>47</v>
      </c>
      <c r="S266" s="167"/>
      <c r="T266" s="167"/>
      <c r="U266" s="167"/>
      <c r="V266" s="167"/>
      <c r="W266" s="167"/>
      <c r="X266" s="167">
        <v>47</v>
      </c>
      <c r="Y266" s="167"/>
      <c r="Z266" s="167"/>
      <c r="AA266" s="167"/>
      <c r="AB266" s="167"/>
      <c r="AC266" s="167"/>
      <c r="AD266" s="167">
        <v>47</v>
      </c>
      <c r="AE266" s="167"/>
      <c r="AF266" s="167"/>
      <c r="AG266" s="167"/>
      <c r="AH266" s="167"/>
      <c r="AI266" s="167"/>
      <c r="AJ266" s="167"/>
      <c r="AK266" s="167"/>
      <c r="AL266" s="168"/>
      <c r="AM266" s="125">
        <f t="shared" si="9"/>
        <v>235</v>
      </c>
    </row>
    <row r="267" ht="18.75" customHeight="1" spans="1:39">
      <c r="A267" s="146">
        <v>5</v>
      </c>
      <c r="B267" s="140" t="s">
        <v>314</v>
      </c>
      <c r="C267" s="167">
        <v>29</v>
      </c>
      <c r="D267" s="167"/>
      <c r="E267" s="167"/>
      <c r="F267" s="167"/>
      <c r="G267" s="167"/>
      <c r="H267" s="167"/>
      <c r="I267" s="167">
        <v>29</v>
      </c>
      <c r="J267" s="167"/>
      <c r="K267" s="167"/>
      <c r="L267" s="167"/>
      <c r="M267" s="167"/>
      <c r="N267" s="167"/>
      <c r="O267" s="167"/>
      <c r="P267" s="167"/>
      <c r="Q267" s="167"/>
      <c r="R267" s="167">
        <v>29</v>
      </c>
      <c r="S267" s="167"/>
      <c r="T267" s="167"/>
      <c r="U267" s="167"/>
      <c r="V267" s="167"/>
      <c r="W267" s="167"/>
      <c r="X267" s="167">
        <v>29</v>
      </c>
      <c r="Y267" s="167"/>
      <c r="Z267" s="167"/>
      <c r="AA267" s="167"/>
      <c r="AB267" s="167"/>
      <c r="AC267" s="167"/>
      <c r="AD267" s="167">
        <v>29</v>
      </c>
      <c r="AE267" s="167"/>
      <c r="AF267" s="167"/>
      <c r="AG267" s="167"/>
      <c r="AH267" s="167"/>
      <c r="AI267" s="167"/>
      <c r="AJ267" s="167"/>
      <c r="AK267" s="167"/>
      <c r="AL267" s="168"/>
      <c r="AM267" s="125">
        <f t="shared" si="9"/>
        <v>145</v>
      </c>
    </row>
    <row r="268" ht="18.75" customHeight="1" spans="1:39">
      <c r="A268" s="146">
        <v>6</v>
      </c>
      <c r="B268" s="140" t="s">
        <v>315</v>
      </c>
      <c r="C268" s="167">
        <v>30</v>
      </c>
      <c r="D268" s="167"/>
      <c r="E268" s="167"/>
      <c r="F268" s="167"/>
      <c r="G268" s="167"/>
      <c r="H268" s="167"/>
      <c r="I268" s="167">
        <v>23</v>
      </c>
      <c r="J268" s="167"/>
      <c r="K268" s="167"/>
      <c r="L268" s="167"/>
      <c r="M268" s="167"/>
      <c r="N268" s="167"/>
      <c r="O268" s="167"/>
      <c r="P268" s="167"/>
      <c r="Q268" s="167"/>
      <c r="R268" s="167">
        <v>30</v>
      </c>
      <c r="S268" s="167"/>
      <c r="T268" s="167"/>
      <c r="U268" s="167">
        <v>7</v>
      </c>
      <c r="V268" s="167"/>
      <c r="W268" s="167"/>
      <c r="X268" s="167">
        <v>23</v>
      </c>
      <c r="Y268" s="167"/>
      <c r="Z268" s="167"/>
      <c r="AA268" s="167"/>
      <c r="AB268" s="167"/>
      <c r="AC268" s="167"/>
      <c r="AD268" s="167">
        <v>23</v>
      </c>
      <c r="AE268" s="167"/>
      <c r="AF268" s="167"/>
      <c r="AG268" s="167"/>
      <c r="AH268" s="167"/>
      <c r="AI268" s="167"/>
      <c r="AJ268" s="167"/>
      <c r="AK268" s="167"/>
      <c r="AL268" s="167"/>
      <c r="AM268" s="125">
        <f t="shared" si="9"/>
        <v>136</v>
      </c>
    </row>
    <row r="269" ht="18.75" customHeight="1" spans="1:39">
      <c r="A269" s="146">
        <v>7</v>
      </c>
      <c r="B269" s="140" t="s">
        <v>316</v>
      </c>
      <c r="C269" s="167">
        <v>12</v>
      </c>
      <c r="D269" s="167"/>
      <c r="E269" s="167"/>
      <c r="F269" s="167">
        <v>12</v>
      </c>
      <c r="G269" s="167"/>
      <c r="H269" s="167"/>
      <c r="I269" s="167">
        <v>12</v>
      </c>
      <c r="J269" s="167"/>
      <c r="K269" s="167"/>
      <c r="L269" s="167"/>
      <c r="M269" s="167"/>
      <c r="N269" s="167"/>
      <c r="O269" s="167"/>
      <c r="P269" s="167"/>
      <c r="Q269" s="167"/>
      <c r="R269" s="167">
        <v>12</v>
      </c>
      <c r="S269" s="167"/>
      <c r="T269" s="167"/>
      <c r="U269" s="167">
        <v>1</v>
      </c>
      <c r="V269" s="167"/>
      <c r="W269" s="167"/>
      <c r="X269" s="167">
        <v>12</v>
      </c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8"/>
      <c r="AM269" s="125">
        <f t="shared" si="9"/>
        <v>61</v>
      </c>
    </row>
    <row r="270" ht="18.75" customHeight="1" spans="1:39">
      <c r="A270" s="146">
        <v>8</v>
      </c>
      <c r="B270" s="140" t="s">
        <v>317</v>
      </c>
      <c r="C270" s="167">
        <v>78</v>
      </c>
      <c r="D270" s="167"/>
      <c r="E270" s="167"/>
      <c r="F270" s="167"/>
      <c r="G270" s="167"/>
      <c r="H270" s="167"/>
      <c r="I270" s="167">
        <v>26</v>
      </c>
      <c r="J270" s="167"/>
      <c r="K270" s="167"/>
      <c r="L270" s="167"/>
      <c r="M270" s="167"/>
      <c r="N270" s="167"/>
      <c r="O270" s="167"/>
      <c r="P270" s="167"/>
      <c r="Q270" s="167"/>
      <c r="R270" s="167">
        <v>1</v>
      </c>
      <c r="S270" s="167"/>
      <c r="T270" s="167"/>
      <c r="U270" s="167">
        <v>10</v>
      </c>
      <c r="V270" s="167"/>
      <c r="W270" s="167"/>
      <c r="X270" s="167">
        <v>26</v>
      </c>
      <c r="Y270" s="167"/>
      <c r="Z270" s="167"/>
      <c r="AA270" s="167"/>
      <c r="AB270" s="167"/>
      <c r="AC270" s="167"/>
      <c r="AD270" s="167">
        <v>26</v>
      </c>
      <c r="AE270" s="167"/>
      <c r="AF270" s="167"/>
      <c r="AG270" s="167"/>
      <c r="AH270" s="167"/>
      <c r="AI270" s="167"/>
      <c r="AJ270" s="167"/>
      <c r="AK270" s="167"/>
      <c r="AL270" s="168"/>
      <c r="AM270" s="125">
        <f t="shared" si="9"/>
        <v>167</v>
      </c>
    </row>
    <row r="271" ht="18.75" customHeight="1" spans="1:39">
      <c r="A271" s="146">
        <v>9</v>
      </c>
      <c r="B271" s="140" t="s">
        <v>318</v>
      </c>
      <c r="C271" s="167">
        <v>156</v>
      </c>
      <c r="D271" s="167"/>
      <c r="E271" s="167"/>
      <c r="F271" s="167">
        <v>11</v>
      </c>
      <c r="G271" s="167"/>
      <c r="H271" s="167"/>
      <c r="I271" s="167">
        <v>74</v>
      </c>
      <c r="J271" s="167"/>
      <c r="K271" s="167"/>
      <c r="L271" s="167"/>
      <c r="M271" s="167"/>
      <c r="N271" s="167"/>
      <c r="O271" s="167"/>
      <c r="P271" s="167"/>
      <c r="Q271" s="167"/>
      <c r="R271" s="167">
        <v>90</v>
      </c>
      <c r="S271" s="167"/>
      <c r="T271" s="167"/>
      <c r="U271" s="167"/>
      <c r="V271" s="167"/>
      <c r="W271" s="167"/>
      <c r="X271" s="167">
        <v>74</v>
      </c>
      <c r="Y271" s="167"/>
      <c r="Z271" s="167"/>
      <c r="AA271" s="167"/>
      <c r="AB271" s="167"/>
      <c r="AC271" s="167"/>
      <c r="AD271" s="167">
        <v>74</v>
      </c>
      <c r="AE271" s="167"/>
      <c r="AF271" s="167"/>
      <c r="AG271" s="167"/>
      <c r="AH271" s="167"/>
      <c r="AI271" s="167"/>
      <c r="AJ271" s="167"/>
      <c r="AK271" s="167"/>
      <c r="AL271" s="168"/>
      <c r="AM271" s="125">
        <f t="shared" si="9"/>
        <v>479</v>
      </c>
    </row>
    <row r="272" ht="18.75" customHeight="1" spans="1:39">
      <c r="A272" s="146">
        <v>10</v>
      </c>
      <c r="B272" s="140" t="s">
        <v>319</v>
      </c>
      <c r="C272" s="167">
        <v>41</v>
      </c>
      <c r="D272" s="167"/>
      <c r="E272" s="167"/>
      <c r="F272" s="167"/>
      <c r="G272" s="167"/>
      <c r="H272" s="167"/>
      <c r="I272" s="167">
        <v>41</v>
      </c>
      <c r="J272" s="167"/>
      <c r="K272" s="167"/>
      <c r="L272" s="167"/>
      <c r="M272" s="167"/>
      <c r="N272" s="167"/>
      <c r="O272" s="167"/>
      <c r="P272" s="167"/>
      <c r="Q272" s="167"/>
      <c r="R272" s="167">
        <v>41</v>
      </c>
      <c r="S272" s="167"/>
      <c r="T272" s="167"/>
      <c r="U272" s="167"/>
      <c r="V272" s="167"/>
      <c r="W272" s="167"/>
      <c r="X272" s="167">
        <v>41</v>
      </c>
      <c r="Y272" s="167"/>
      <c r="Z272" s="167"/>
      <c r="AA272" s="167"/>
      <c r="AB272" s="167"/>
      <c r="AC272" s="167"/>
      <c r="AD272" s="167">
        <v>41</v>
      </c>
      <c r="AE272" s="167"/>
      <c r="AF272" s="167"/>
      <c r="AG272" s="167"/>
      <c r="AH272" s="167"/>
      <c r="AI272" s="167"/>
      <c r="AJ272" s="167"/>
      <c r="AK272" s="167"/>
      <c r="AL272" s="168"/>
      <c r="AM272" s="125">
        <f t="shared" si="9"/>
        <v>205</v>
      </c>
    </row>
    <row r="273" ht="18.75" customHeight="1" spans="1:39">
      <c r="A273" s="146">
        <v>11</v>
      </c>
      <c r="B273" s="140" t="s">
        <v>320</v>
      </c>
      <c r="C273" s="167">
        <v>90</v>
      </c>
      <c r="D273" s="167"/>
      <c r="E273" s="167"/>
      <c r="F273" s="167"/>
      <c r="G273" s="167"/>
      <c r="H273" s="167"/>
      <c r="I273" s="167">
        <v>78</v>
      </c>
      <c r="J273" s="167"/>
      <c r="K273" s="167"/>
      <c r="L273" s="167"/>
      <c r="M273" s="167"/>
      <c r="N273" s="167"/>
      <c r="O273" s="167"/>
      <c r="P273" s="167"/>
      <c r="Q273" s="167"/>
      <c r="R273" s="167">
        <v>90</v>
      </c>
      <c r="S273" s="167"/>
      <c r="T273" s="167"/>
      <c r="U273" s="167">
        <v>12</v>
      </c>
      <c r="V273" s="167"/>
      <c r="W273" s="167"/>
      <c r="X273" s="167">
        <v>78</v>
      </c>
      <c r="Y273" s="167"/>
      <c r="Z273" s="167"/>
      <c r="AA273" s="167">
        <v>12</v>
      </c>
      <c r="AB273" s="167"/>
      <c r="AC273" s="167"/>
      <c r="AD273" s="167">
        <v>78</v>
      </c>
      <c r="AE273" s="167"/>
      <c r="AF273" s="167"/>
      <c r="AG273" s="167">
        <v>6</v>
      </c>
      <c r="AH273" s="167"/>
      <c r="AI273" s="167"/>
      <c r="AJ273" s="167"/>
      <c r="AK273" s="167"/>
      <c r="AL273" s="168"/>
      <c r="AM273" s="125">
        <f t="shared" si="9"/>
        <v>444</v>
      </c>
    </row>
    <row r="274" ht="18.75" customHeight="1" spans="1:39">
      <c r="A274" s="146">
        <v>12</v>
      </c>
      <c r="B274" s="140" t="s">
        <v>321</v>
      </c>
      <c r="C274" s="167">
        <v>21</v>
      </c>
      <c r="D274" s="167"/>
      <c r="E274" s="167"/>
      <c r="F274" s="167"/>
      <c r="G274" s="167"/>
      <c r="H274" s="167"/>
      <c r="I274" s="167">
        <v>19</v>
      </c>
      <c r="J274" s="167"/>
      <c r="K274" s="167"/>
      <c r="L274" s="167"/>
      <c r="M274" s="167"/>
      <c r="N274" s="167"/>
      <c r="O274" s="167"/>
      <c r="P274" s="167"/>
      <c r="Q274" s="167"/>
      <c r="R274" s="167">
        <v>19</v>
      </c>
      <c r="S274" s="167"/>
      <c r="T274" s="167"/>
      <c r="U274" s="167"/>
      <c r="V274" s="167"/>
      <c r="W274" s="167"/>
      <c r="X274" s="167">
        <v>19</v>
      </c>
      <c r="Y274" s="167"/>
      <c r="Z274" s="167"/>
      <c r="AA274" s="167"/>
      <c r="AB274" s="167"/>
      <c r="AC274" s="167"/>
      <c r="AD274" s="167">
        <v>19</v>
      </c>
      <c r="AE274" s="167"/>
      <c r="AF274" s="167"/>
      <c r="AG274" s="167"/>
      <c r="AH274" s="167"/>
      <c r="AI274" s="167"/>
      <c r="AJ274" s="167"/>
      <c r="AK274" s="167"/>
      <c r="AL274" s="168"/>
      <c r="AM274" s="125">
        <f t="shared" si="9"/>
        <v>97</v>
      </c>
    </row>
    <row r="275" ht="18.75" customHeight="1" spans="1:39">
      <c r="A275" s="146">
        <v>13</v>
      </c>
      <c r="B275" s="140" t="s">
        <v>322</v>
      </c>
      <c r="C275" s="167">
        <v>66</v>
      </c>
      <c r="D275" s="167"/>
      <c r="E275" s="167"/>
      <c r="F275" s="167"/>
      <c r="G275" s="167"/>
      <c r="H275" s="167"/>
      <c r="I275" s="167">
        <v>66</v>
      </c>
      <c r="J275" s="167"/>
      <c r="K275" s="167"/>
      <c r="L275" s="167"/>
      <c r="M275" s="167"/>
      <c r="N275" s="167"/>
      <c r="O275" s="167"/>
      <c r="P275" s="167"/>
      <c r="Q275" s="167"/>
      <c r="R275" s="167">
        <v>74</v>
      </c>
      <c r="S275" s="167"/>
      <c r="T275" s="167"/>
      <c r="U275" s="167">
        <v>8</v>
      </c>
      <c r="V275" s="167"/>
      <c r="W275" s="167"/>
      <c r="X275" s="167">
        <v>66</v>
      </c>
      <c r="Y275" s="167"/>
      <c r="Z275" s="167"/>
      <c r="AA275" s="167"/>
      <c r="AB275" s="167"/>
      <c r="AC275" s="167"/>
      <c r="AD275" s="167">
        <v>66</v>
      </c>
      <c r="AE275" s="167"/>
      <c r="AF275" s="167"/>
      <c r="AG275" s="167"/>
      <c r="AH275" s="167"/>
      <c r="AI275" s="167"/>
      <c r="AJ275" s="167"/>
      <c r="AK275" s="167"/>
      <c r="AL275" s="168"/>
      <c r="AM275" s="125">
        <f t="shared" si="9"/>
        <v>346</v>
      </c>
    </row>
    <row r="276" ht="18.75" customHeight="1" spans="1:39">
      <c r="A276" s="146">
        <v>14</v>
      </c>
      <c r="B276" s="140" t="s">
        <v>323</v>
      </c>
      <c r="C276" s="167">
        <v>44</v>
      </c>
      <c r="D276" s="167"/>
      <c r="E276" s="167"/>
      <c r="F276" s="167"/>
      <c r="G276" s="167"/>
      <c r="H276" s="167"/>
      <c r="I276" s="167">
        <v>41</v>
      </c>
      <c r="J276" s="167"/>
      <c r="K276" s="167"/>
      <c r="L276" s="167"/>
      <c r="M276" s="167"/>
      <c r="N276" s="167"/>
      <c r="O276" s="167"/>
      <c r="P276" s="167"/>
      <c r="Q276" s="167"/>
      <c r="R276" s="167">
        <v>44</v>
      </c>
      <c r="S276" s="167"/>
      <c r="T276" s="167"/>
      <c r="U276" s="167">
        <v>3</v>
      </c>
      <c r="V276" s="167"/>
      <c r="W276" s="167"/>
      <c r="X276" s="167">
        <v>41</v>
      </c>
      <c r="Y276" s="167"/>
      <c r="Z276" s="167"/>
      <c r="AA276" s="167"/>
      <c r="AB276" s="167"/>
      <c r="AC276" s="167"/>
      <c r="AD276" s="167">
        <v>41</v>
      </c>
      <c r="AE276" s="167"/>
      <c r="AF276" s="167"/>
      <c r="AG276" s="167"/>
      <c r="AH276" s="167"/>
      <c r="AI276" s="167"/>
      <c r="AJ276" s="167"/>
      <c r="AK276" s="167"/>
      <c r="AL276" s="168"/>
      <c r="AM276" s="125">
        <f t="shared" si="9"/>
        <v>214</v>
      </c>
    </row>
    <row r="277" ht="18.75" customHeight="1" spans="1:39">
      <c r="A277" s="146">
        <v>15</v>
      </c>
      <c r="B277" s="140" t="s">
        <v>324</v>
      </c>
      <c r="C277" s="167">
        <v>14</v>
      </c>
      <c r="D277" s="167"/>
      <c r="E277" s="167"/>
      <c r="F277" s="167"/>
      <c r="G277" s="167"/>
      <c r="H277" s="167"/>
      <c r="I277" s="167">
        <v>14</v>
      </c>
      <c r="J277" s="167"/>
      <c r="K277" s="167"/>
      <c r="L277" s="167"/>
      <c r="M277" s="167"/>
      <c r="N277" s="167"/>
      <c r="O277" s="167"/>
      <c r="P277" s="167"/>
      <c r="Q277" s="167"/>
      <c r="R277" s="167">
        <v>14</v>
      </c>
      <c r="S277" s="167"/>
      <c r="T277" s="167"/>
      <c r="U277" s="167"/>
      <c r="V277" s="167"/>
      <c r="W277" s="167"/>
      <c r="X277" s="167">
        <v>14</v>
      </c>
      <c r="Y277" s="167"/>
      <c r="Z277" s="167"/>
      <c r="AA277" s="167"/>
      <c r="AB277" s="167"/>
      <c r="AC277" s="167"/>
      <c r="AD277" s="167">
        <v>14</v>
      </c>
      <c r="AE277" s="167"/>
      <c r="AF277" s="167"/>
      <c r="AG277" s="167"/>
      <c r="AH277" s="167"/>
      <c r="AI277" s="167"/>
      <c r="AJ277" s="167"/>
      <c r="AK277" s="167"/>
      <c r="AL277" s="168"/>
      <c r="AM277" s="125">
        <f t="shared" si="9"/>
        <v>70</v>
      </c>
    </row>
    <row r="278" ht="18.75" customHeight="1" spans="1:39">
      <c r="A278" s="146">
        <v>16</v>
      </c>
      <c r="B278" s="140" t="s">
        <v>325</v>
      </c>
      <c r="C278" s="167">
        <v>34</v>
      </c>
      <c r="D278" s="167"/>
      <c r="E278" s="167"/>
      <c r="F278" s="167"/>
      <c r="G278" s="167"/>
      <c r="H278" s="167"/>
      <c r="I278" s="167">
        <v>26</v>
      </c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>
        <v>26</v>
      </c>
      <c r="Y278" s="167"/>
      <c r="Z278" s="167"/>
      <c r="AA278" s="167"/>
      <c r="AB278" s="167"/>
      <c r="AC278" s="167"/>
      <c r="AD278" s="167">
        <v>26</v>
      </c>
      <c r="AE278" s="167"/>
      <c r="AF278" s="167"/>
      <c r="AG278" s="167"/>
      <c r="AH278" s="167"/>
      <c r="AI278" s="167"/>
      <c r="AJ278" s="167"/>
      <c r="AK278" s="167"/>
      <c r="AL278" s="168"/>
      <c r="AM278" s="125">
        <f t="shared" si="9"/>
        <v>112</v>
      </c>
    </row>
    <row r="279" ht="18.75" customHeight="1" spans="1:39">
      <c r="A279" s="146">
        <v>17</v>
      </c>
      <c r="B279" s="140" t="s">
        <v>326</v>
      </c>
      <c r="C279" s="167">
        <v>78</v>
      </c>
      <c r="D279" s="167"/>
      <c r="E279" s="167"/>
      <c r="F279" s="167"/>
      <c r="G279" s="167"/>
      <c r="H279" s="167"/>
      <c r="I279" s="167">
        <v>78</v>
      </c>
      <c r="J279" s="167"/>
      <c r="K279" s="167"/>
      <c r="L279" s="167"/>
      <c r="M279" s="167"/>
      <c r="N279" s="167"/>
      <c r="O279" s="167"/>
      <c r="P279" s="167"/>
      <c r="Q279" s="167"/>
      <c r="R279" s="167">
        <v>78</v>
      </c>
      <c r="S279" s="167"/>
      <c r="T279" s="167"/>
      <c r="U279" s="167"/>
      <c r="V279" s="167"/>
      <c r="W279" s="167"/>
      <c r="X279" s="167">
        <v>78</v>
      </c>
      <c r="Y279" s="167"/>
      <c r="Z279" s="167"/>
      <c r="AA279" s="167">
        <v>78</v>
      </c>
      <c r="AB279" s="167"/>
      <c r="AC279" s="167"/>
      <c r="AD279" s="167">
        <v>78</v>
      </c>
      <c r="AE279" s="167"/>
      <c r="AF279" s="167"/>
      <c r="AG279" s="167"/>
      <c r="AH279" s="167"/>
      <c r="AI279" s="167"/>
      <c r="AJ279" s="167"/>
      <c r="AK279" s="167"/>
      <c r="AL279" s="168"/>
      <c r="AM279" s="125">
        <f t="shared" si="9"/>
        <v>468</v>
      </c>
    </row>
    <row r="280" ht="18.75" customHeight="1" spans="1:39">
      <c r="A280" s="146">
        <v>18</v>
      </c>
      <c r="B280" s="140" t="s">
        <v>327</v>
      </c>
      <c r="C280" s="167">
        <v>35</v>
      </c>
      <c r="D280" s="167"/>
      <c r="E280" s="167"/>
      <c r="F280" s="167"/>
      <c r="G280" s="167"/>
      <c r="H280" s="167"/>
      <c r="I280" s="167">
        <v>35</v>
      </c>
      <c r="J280" s="167"/>
      <c r="K280" s="167"/>
      <c r="L280" s="167"/>
      <c r="M280" s="167"/>
      <c r="N280" s="167"/>
      <c r="O280" s="167"/>
      <c r="P280" s="167"/>
      <c r="Q280" s="167"/>
      <c r="R280" s="167">
        <v>35</v>
      </c>
      <c r="S280" s="167"/>
      <c r="T280" s="167"/>
      <c r="U280" s="167"/>
      <c r="V280" s="167"/>
      <c r="W280" s="167"/>
      <c r="X280" s="167">
        <v>35</v>
      </c>
      <c r="Y280" s="167"/>
      <c r="Z280" s="167"/>
      <c r="AA280" s="167"/>
      <c r="AB280" s="167"/>
      <c r="AC280" s="167"/>
      <c r="AD280" s="167">
        <v>35</v>
      </c>
      <c r="AE280" s="167"/>
      <c r="AF280" s="167"/>
      <c r="AG280" s="167"/>
      <c r="AH280" s="167"/>
      <c r="AI280" s="167"/>
      <c r="AJ280" s="167"/>
      <c r="AK280" s="167"/>
      <c r="AL280" s="168"/>
      <c r="AM280" s="125">
        <f t="shared" si="9"/>
        <v>175</v>
      </c>
    </row>
    <row r="281" ht="18.75" customHeight="1" spans="1:38">
      <c r="A281" s="111" t="s">
        <v>14</v>
      </c>
      <c r="B281" s="112"/>
      <c r="C281" s="141">
        <f>SUM(C263:C280)</f>
        <v>940</v>
      </c>
      <c r="D281" s="141">
        <f t="shared" ref="D281:AL281" si="10">SUM(D263:D280)</f>
        <v>0</v>
      </c>
      <c r="E281" s="141">
        <f t="shared" si="10"/>
        <v>0</v>
      </c>
      <c r="F281" s="141">
        <f t="shared" si="10"/>
        <v>29</v>
      </c>
      <c r="G281" s="141">
        <f t="shared" si="10"/>
        <v>0</v>
      </c>
      <c r="H281" s="141">
        <f t="shared" si="10"/>
        <v>0</v>
      </c>
      <c r="I281" s="141">
        <f t="shared" si="10"/>
        <v>774</v>
      </c>
      <c r="J281" s="141">
        <f t="shared" si="10"/>
        <v>0</v>
      </c>
      <c r="K281" s="141">
        <f t="shared" si="10"/>
        <v>0</v>
      </c>
      <c r="L281" s="141">
        <f t="shared" si="10"/>
        <v>0</v>
      </c>
      <c r="M281" s="141">
        <f t="shared" si="10"/>
        <v>0</v>
      </c>
      <c r="N281" s="141">
        <f t="shared" si="10"/>
        <v>0</v>
      </c>
      <c r="O281" s="141">
        <f t="shared" si="10"/>
        <v>0</v>
      </c>
      <c r="P281" s="141">
        <f t="shared" si="10"/>
        <v>0</v>
      </c>
      <c r="Q281" s="141">
        <f t="shared" si="10"/>
        <v>0</v>
      </c>
      <c r="R281" s="141">
        <f t="shared" si="10"/>
        <v>733</v>
      </c>
      <c r="S281" s="141">
        <f t="shared" si="10"/>
        <v>0</v>
      </c>
      <c r="T281" s="141">
        <f t="shared" si="10"/>
        <v>0</v>
      </c>
      <c r="U281" s="141">
        <f t="shared" si="10"/>
        <v>60</v>
      </c>
      <c r="V281" s="141">
        <f t="shared" si="10"/>
        <v>0</v>
      </c>
      <c r="W281" s="141">
        <f t="shared" si="10"/>
        <v>0</v>
      </c>
      <c r="X281" s="141">
        <f t="shared" si="10"/>
        <v>719</v>
      </c>
      <c r="Y281" s="141">
        <f t="shared" si="10"/>
        <v>0</v>
      </c>
      <c r="Z281" s="141">
        <f t="shared" si="10"/>
        <v>0</v>
      </c>
      <c r="AA281" s="141">
        <f t="shared" si="10"/>
        <v>148</v>
      </c>
      <c r="AB281" s="141">
        <f t="shared" si="10"/>
        <v>0</v>
      </c>
      <c r="AC281" s="141">
        <f t="shared" si="10"/>
        <v>0</v>
      </c>
      <c r="AD281" s="141">
        <f t="shared" si="10"/>
        <v>762</v>
      </c>
      <c r="AE281" s="141">
        <f t="shared" si="10"/>
        <v>0</v>
      </c>
      <c r="AF281" s="141">
        <f t="shared" si="10"/>
        <v>0</v>
      </c>
      <c r="AG281" s="141">
        <f t="shared" si="10"/>
        <v>6</v>
      </c>
      <c r="AH281" s="141">
        <f t="shared" si="10"/>
        <v>0</v>
      </c>
      <c r="AI281" s="141">
        <f t="shared" si="10"/>
        <v>0</v>
      </c>
      <c r="AJ281" s="141">
        <f t="shared" si="10"/>
        <v>0</v>
      </c>
      <c r="AK281" s="141">
        <f t="shared" si="10"/>
        <v>0</v>
      </c>
      <c r="AL281" s="141">
        <f t="shared" si="10"/>
        <v>0</v>
      </c>
    </row>
    <row r="283" spans="3:25">
      <c r="C283" s="94" t="s">
        <v>58</v>
      </c>
      <c r="Y283" s="117" t="s">
        <v>87</v>
      </c>
    </row>
    <row r="284" spans="3:25">
      <c r="C284" s="94" t="s">
        <v>60</v>
      </c>
      <c r="Y284" s="94" t="s">
        <v>61</v>
      </c>
    </row>
    <row r="288" spans="3:25">
      <c r="C288" s="94" t="s">
        <v>88</v>
      </c>
      <c r="Y288" s="94" t="s">
        <v>63</v>
      </c>
    </row>
    <row r="289" spans="3:25">
      <c r="C289" s="94" t="s">
        <v>64</v>
      </c>
      <c r="Y289" s="94" t="s">
        <v>65</v>
      </c>
    </row>
    <row r="291" spans="1:38">
      <c r="A291" s="95" t="s">
        <v>486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</row>
    <row r="292" spans="1:38">
      <c r="A292" s="95" t="s">
        <v>357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</row>
    <row r="293" spans="1:38">
      <c r="A293" s="95" t="s">
        <v>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</row>
    <row r="294" ht="15.75" spans="1:38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15" t="s">
        <v>487</v>
      </c>
      <c r="AK294" s="115"/>
      <c r="AL294" s="115"/>
    </row>
    <row r="295" ht="97.5" customHeight="1" spans="1:38">
      <c r="A295" s="152" t="s">
        <v>488</v>
      </c>
      <c r="B295" s="153" t="s">
        <v>489</v>
      </c>
      <c r="C295" s="154" t="s">
        <v>490</v>
      </c>
      <c r="D295" s="154"/>
      <c r="E295" s="154"/>
      <c r="F295" s="154" t="s">
        <v>491</v>
      </c>
      <c r="G295" s="154"/>
      <c r="H295" s="154"/>
      <c r="I295" s="154" t="s">
        <v>492</v>
      </c>
      <c r="J295" s="154"/>
      <c r="K295" s="154"/>
      <c r="L295" s="154" t="s">
        <v>493</v>
      </c>
      <c r="M295" s="154"/>
      <c r="N295" s="154"/>
      <c r="O295" s="154" t="s">
        <v>494</v>
      </c>
      <c r="P295" s="154"/>
      <c r="Q295" s="154"/>
      <c r="R295" s="154" t="s">
        <v>495</v>
      </c>
      <c r="S295" s="154"/>
      <c r="T295" s="154"/>
      <c r="U295" s="154" t="s">
        <v>496</v>
      </c>
      <c r="V295" s="154"/>
      <c r="W295" s="154"/>
      <c r="X295" s="154" t="s">
        <v>497</v>
      </c>
      <c r="Y295" s="154"/>
      <c r="Z295" s="154"/>
      <c r="AA295" s="154" t="s">
        <v>498</v>
      </c>
      <c r="AB295" s="154"/>
      <c r="AC295" s="154"/>
      <c r="AD295" s="154" t="s">
        <v>499</v>
      </c>
      <c r="AE295" s="154"/>
      <c r="AF295" s="154"/>
      <c r="AG295" s="154" t="s">
        <v>500</v>
      </c>
      <c r="AH295" s="154"/>
      <c r="AI295" s="154"/>
      <c r="AJ295" s="160" t="s">
        <v>501</v>
      </c>
      <c r="AK295" s="160"/>
      <c r="AL295" s="161"/>
    </row>
    <row r="296" spans="1:38">
      <c r="A296" s="155"/>
      <c r="B296" s="156"/>
      <c r="C296" s="143" t="s">
        <v>502</v>
      </c>
      <c r="D296" s="143"/>
      <c r="E296" s="143"/>
      <c r="F296" s="143" t="s">
        <v>502</v>
      </c>
      <c r="G296" s="143"/>
      <c r="H296" s="143"/>
      <c r="I296" s="143" t="s">
        <v>502</v>
      </c>
      <c r="J296" s="143"/>
      <c r="K296" s="143"/>
      <c r="L296" s="143" t="s">
        <v>502</v>
      </c>
      <c r="M296" s="143"/>
      <c r="N296" s="143"/>
      <c r="O296" s="143" t="s">
        <v>502</v>
      </c>
      <c r="P296" s="143"/>
      <c r="Q296" s="143"/>
      <c r="R296" s="143" t="s">
        <v>502</v>
      </c>
      <c r="S296" s="143"/>
      <c r="T296" s="143"/>
      <c r="U296" s="143" t="s">
        <v>502</v>
      </c>
      <c r="V296" s="143"/>
      <c r="W296" s="143"/>
      <c r="X296" s="143" t="s">
        <v>502</v>
      </c>
      <c r="Y296" s="143"/>
      <c r="Z296" s="143"/>
      <c r="AA296" s="143" t="s">
        <v>502</v>
      </c>
      <c r="AB296" s="143"/>
      <c r="AC296" s="143"/>
      <c r="AD296" s="143" t="s">
        <v>502</v>
      </c>
      <c r="AE296" s="143"/>
      <c r="AF296" s="143"/>
      <c r="AG296" s="143" t="s">
        <v>502</v>
      </c>
      <c r="AH296" s="143"/>
      <c r="AI296" s="143"/>
      <c r="AJ296" s="143" t="s">
        <v>502</v>
      </c>
      <c r="AK296" s="143"/>
      <c r="AL296" s="162"/>
    </row>
    <row r="297" ht="65.3" spans="1:38">
      <c r="A297" s="155"/>
      <c r="B297" s="156"/>
      <c r="C297" s="157" t="s">
        <v>503</v>
      </c>
      <c r="D297" s="157" t="s">
        <v>122</v>
      </c>
      <c r="E297" s="157" t="s">
        <v>504</v>
      </c>
      <c r="F297" s="157" t="s">
        <v>503</v>
      </c>
      <c r="G297" s="157" t="s">
        <v>122</v>
      </c>
      <c r="H297" s="157" t="s">
        <v>504</v>
      </c>
      <c r="I297" s="157" t="s">
        <v>503</v>
      </c>
      <c r="J297" s="157" t="s">
        <v>122</v>
      </c>
      <c r="K297" s="157" t="s">
        <v>504</v>
      </c>
      <c r="L297" s="157" t="s">
        <v>503</v>
      </c>
      <c r="M297" s="157" t="s">
        <v>122</v>
      </c>
      <c r="N297" s="157" t="s">
        <v>504</v>
      </c>
      <c r="O297" s="157" t="s">
        <v>503</v>
      </c>
      <c r="P297" s="157" t="s">
        <v>122</v>
      </c>
      <c r="Q297" s="157" t="s">
        <v>504</v>
      </c>
      <c r="R297" s="157" t="s">
        <v>503</v>
      </c>
      <c r="S297" s="157" t="s">
        <v>122</v>
      </c>
      <c r="T297" s="157" t="s">
        <v>504</v>
      </c>
      <c r="U297" s="157" t="s">
        <v>503</v>
      </c>
      <c r="V297" s="157" t="s">
        <v>122</v>
      </c>
      <c r="W297" s="157" t="s">
        <v>504</v>
      </c>
      <c r="X297" s="157" t="s">
        <v>503</v>
      </c>
      <c r="Y297" s="157" t="s">
        <v>122</v>
      </c>
      <c r="Z297" s="157" t="s">
        <v>504</v>
      </c>
      <c r="AA297" s="157" t="s">
        <v>503</v>
      </c>
      <c r="AB297" s="157" t="s">
        <v>122</v>
      </c>
      <c r="AC297" s="157" t="s">
        <v>504</v>
      </c>
      <c r="AD297" s="157" t="s">
        <v>503</v>
      </c>
      <c r="AE297" s="157" t="s">
        <v>122</v>
      </c>
      <c r="AF297" s="157" t="s">
        <v>504</v>
      </c>
      <c r="AG297" s="157" t="s">
        <v>503</v>
      </c>
      <c r="AH297" s="157" t="s">
        <v>122</v>
      </c>
      <c r="AI297" s="157" t="s">
        <v>504</v>
      </c>
      <c r="AJ297" s="157" t="s">
        <v>503</v>
      </c>
      <c r="AK297" s="157" t="s">
        <v>122</v>
      </c>
      <c r="AL297" s="163" t="s">
        <v>504</v>
      </c>
    </row>
    <row r="298" spans="1:38">
      <c r="A298" s="106">
        <v>1</v>
      </c>
      <c r="B298" s="107">
        <v>2</v>
      </c>
      <c r="C298" s="158">
        <v>3</v>
      </c>
      <c r="D298" s="158">
        <v>4</v>
      </c>
      <c r="E298" s="158">
        <v>5</v>
      </c>
      <c r="F298" s="158">
        <v>6</v>
      </c>
      <c r="G298" s="107">
        <v>7</v>
      </c>
      <c r="H298" s="107">
        <v>8</v>
      </c>
      <c r="I298" s="158">
        <v>9</v>
      </c>
      <c r="J298" s="158">
        <v>10</v>
      </c>
      <c r="K298" s="158">
        <v>11</v>
      </c>
      <c r="L298" s="158">
        <v>12</v>
      </c>
      <c r="M298" s="107">
        <v>13</v>
      </c>
      <c r="N298" s="107">
        <v>14</v>
      </c>
      <c r="O298" s="158">
        <v>15</v>
      </c>
      <c r="P298" s="158">
        <v>16</v>
      </c>
      <c r="Q298" s="158">
        <v>17</v>
      </c>
      <c r="R298" s="158">
        <v>18</v>
      </c>
      <c r="S298" s="107">
        <v>19</v>
      </c>
      <c r="T298" s="107">
        <v>20</v>
      </c>
      <c r="U298" s="158">
        <v>21</v>
      </c>
      <c r="V298" s="158">
        <v>22</v>
      </c>
      <c r="W298" s="158">
        <v>23</v>
      </c>
      <c r="X298" s="158">
        <v>24</v>
      </c>
      <c r="Y298" s="107">
        <v>25</v>
      </c>
      <c r="Z298" s="107">
        <v>26</v>
      </c>
      <c r="AA298" s="158">
        <v>27</v>
      </c>
      <c r="AB298" s="158">
        <v>28</v>
      </c>
      <c r="AC298" s="158">
        <v>29</v>
      </c>
      <c r="AD298" s="158">
        <v>30</v>
      </c>
      <c r="AE298" s="107">
        <v>31</v>
      </c>
      <c r="AF298" s="107">
        <v>32</v>
      </c>
      <c r="AG298" s="158">
        <v>33</v>
      </c>
      <c r="AH298" s="158">
        <v>34</v>
      </c>
      <c r="AI298" s="158">
        <v>35</v>
      </c>
      <c r="AJ298" s="158">
        <v>36</v>
      </c>
      <c r="AK298" s="107">
        <v>37</v>
      </c>
      <c r="AL298" s="121">
        <v>38</v>
      </c>
    </row>
    <row r="299" spans="1:38">
      <c r="A299" s="108">
        <v>1</v>
      </c>
      <c r="B299" s="140" t="s">
        <v>310</v>
      </c>
      <c r="C299" s="167">
        <v>33</v>
      </c>
      <c r="D299" s="167"/>
      <c r="E299" s="167"/>
      <c r="F299" s="167"/>
      <c r="G299" s="167"/>
      <c r="H299" s="167"/>
      <c r="I299" s="167">
        <v>33</v>
      </c>
      <c r="J299" s="167"/>
      <c r="K299" s="167"/>
      <c r="L299" s="167"/>
      <c r="M299" s="167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>
        <v>33</v>
      </c>
      <c r="AB299" s="139"/>
      <c r="AC299" s="139"/>
      <c r="AD299" s="139">
        <v>33</v>
      </c>
      <c r="AE299" s="139"/>
      <c r="AF299" s="139"/>
      <c r="AG299" s="139"/>
      <c r="AH299" s="139"/>
      <c r="AI299" s="139"/>
      <c r="AJ299" s="139"/>
      <c r="AK299" s="139"/>
      <c r="AL299" s="164"/>
    </row>
    <row r="300" spans="1:38">
      <c r="A300" s="146">
        <v>2</v>
      </c>
      <c r="B300" s="140" t="s">
        <v>311</v>
      </c>
      <c r="C300" s="167">
        <v>92</v>
      </c>
      <c r="D300" s="167"/>
      <c r="E300" s="167"/>
      <c r="F300" s="167">
        <v>8</v>
      </c>
      <c r="G300" s="167"/>
      <c r="H300" s="167"/>
      <c r="I300" s="167">
        <v>92</v>
      </c>
      <c r="J300" s="167"/>
      <c r="K300" s="167"/>
      <c r="L300" s="167"/>
      <c r="M300" s="167"/>
      <c r="N300" s="167"/>
      <c r="O300" s="167"/>
      <c r="P300" s="167"/>
      <c r="Q300" s="167"/>
      <c r="R300" s="167">
        <v>107</v>
      </c>
      <c r="S300" s="167"/>
      <c r="T300" s="167"/>
      <c r="U300" s="167">
        <v>15</v>
      </c>
      <c r="V300" s="167"/>
      <c r="W300" s="167"/>
      <c r="X300" s="167">
        <v>92</v>
      </c>
      <c r="Y300" s="167"/>
      <c r="Z300" s="167"/>
      <c r="AA300" s="167">
        <v>1</v>
      </c>
      <c r="AB300" s="167"/>
      <c r="AC300" s="167"/>
      <c r="AD300" s="167">
        <v>92</v>
      </c>
      <c r="AE300" s="167"/>
      <c r="AF300" s="167"/>
      <c r="AG300" s="167"/>
      <c r="AH300" s="167"/>
      <c r="AI300" s="167"/>
      <c r="AJ300" s="167"/>
      <c r="AK300" s="167"/>
      <c r="AL300" s="168"/>
    </row>
    <row r="301" spans="1:38">
      <c r="A301" s="146">
        <v>3</v>
      </c>
      <c r="B301" s="140" t="s">
        <v>312</v>
      </c>
      <c r="C301" s="167">
        <v>32</v>
      </c>
      <c r="D301" s="167"/>
      <c r="E301" s="167"/>
      <c r="F301" s="167"/>
      <c r="G301" s="167"/>
      <c r="H301" s="167"/>
      <c r="I301" s="167">
        <v>32</v>
      </c>
      <c r="J301" s="167"/>
      <c r="K301" s="167"/>
      <c r="L301" s="167"/>
      <c r="M301" s="167"/>
      <c r="N301" s="167"/>
      <c r="O301" s="167"/>
      <c r="P301" s="167"/>
      <c r="Q301" s="167"/>
      <c r="R301" s="167">
        <v>32</v>
      </c>
      <c r="S301" s="167"/>
      <c r="T301" s="167"/>
      <c r="U301" s="167"/>
      <c r="V301" s="167"/>
      <c r="W301" s="167"/>
      <c r="X301" s="167">
        <v>32</v>
      </c>
      <c r="Y301" s="167"/>
      <c r="Z301" s="167"/>
      <c r="AA301" s="167"/>
      <c r="AB301" s="167"/>
      <c r="AC301" s="167"/>
      <c r="AD301" s="167">
        <v>32</v>
      </c>
      <c r="AE301" s="167"/>
      <c r="AF301" s="167"/>
      <c r="AG301" s="167"/>
      <c r="AH301" s="167"/>
      <c r="AI301" s="167"/>
      <c r="AJ301" s="167"/>
      <c r="AK301" s="167"/>
      <c r="AL301" s="168"/>
    </row>
    <row r="302" spans="1:38">
      <c r="A302" s="146">
        <v>4</v>
      </c>
      <c r="B302" s="140" t="s">
        <v>313</v>
      </c>
      <c r="C302" s="167">
        <v>56</v>
      </c>
      <c r="D302" s="167"/>
      <c r="E302" s="167"/>
      <c r="F302" s="167"/>
      <c r="G302" s="167"/>
      <c r="H302" s="167"/>
      <c r="I302" s="167">
        <v>56</v>
      </c>
      <c r="J302" s="167"/>
      <c r="K302" s="167"/>
      <c r="L302" s="167"/>
      <c r="M302" s="167"/>
      <c r="N302" s="167"/>
      <c r="O302" s="167"/>
      <c r="P302" s="167"/>
      <c r="Q302" s="167"/>
      <c r="R302" s="167">
        <v>56</v>
      </c>
      <c r="S302" s="167"/>
      <c r="T302" s="167"/>
      <c r="U302" s="167"/>
      <c r="V302" s="167"/>
      <c r="W302" s="167"/>
      <c r="X302" s="167">
        <v>56</v>
      </c>
      <c r="Y302" s="167"/>
      <c r="Z302" s="167"/>
      <c r="AA302" s="167"/>
      <c r="AB302" s="167"/>
      <c r="AC302" s="167"/>
      <c r="AD302" s="167">
        <v>56</v>
      </c>
      <c r="AE302" s="167"/>
      <c r="AF302" s="167"/>
      <c r="AG302" s="167"/>
      <c r="AH302" s="167"/>
      <c r="AI302" s="167"/>
      <c r="AJ302" s="167"/>
      <c r="AK302" s="167"/>
      <c r="AL302" s="168"/>
    </row>
    <row r="303" spans="1:38">
      <c r="A303" s="146">
        <v>5</v>
      </c>
      <c r="B303" s="140" t="s">
        <v>314</v>
      </c>
      <c r="C303" s="167">
        <v>32</v>
      </c>
      <c r="D303" s="167"/>
      <c r="E303" s="167"/>
      <c r="F303" s="167"/>
      <c r="G303" s="167"/>
      <c r="H303" s="167"/>
      <c r="I303" s="167">
        <v>32</v>
      </c>
      <c r="J303" s="167"/>
      <c r="K303" s="167"/>
      <c r="L303" s="167"/>
      <c r="M303" s="167"/>
      <c r="N303" s="167"/>
      <c r="O303" s="167"/>
      <c r="P303" s="167"/>
      <c r="Q303" s="167"/>
      <c r="R303" s="167">
        <v>32</v>
      </c>
      <c r="S303" s="167"/>
      <c r="T303" s="167"/>
      <c r="U303" s="167"/>
      <c r="V303" s="167"/>
      <c r="W303" s="167"/>
      <c r="X303" s="167">
        <v>32</v>
      </c>
      <c r="Y303" s="167"/>
      <c r="Z303" s="167"/>
      <c r="AA303" s="167"/>
      <c r="AB303" s="167"/>
      <c r="AC303" s="167"/>
      <c r="AD303" s="167">
        <v>32</v>
      </c>
      <c r="AE303" s="167"/>
      <c r="AF303" s="167"/>
      <c r="AG303" s="167"/>
      <c r="AH303" s="167"/>
      <c r="AI303" s="167"/>
      <c r="AJ303" s="167"/>
      <c r="AK303" s="167"/>
      <c r="AL303" s="168"/>
    </row>
    <row r="304" spans="1:38">
      <c r="A304" s="146">
        <v>6</v>
      </c>
      <c r="B304" s="140" t="s">
        <v>315</v>
      </c>
      <c r="C304" s="167">
        <v>26</v>
      </c>
      <c r="D304" s="167"/>
      <c r="E304" s="167"/>
      <c r="F304" s="167"/>
      <c r="G304" s="167"/>
      <c r="H304" s="167"/>
      <c r="I304" s="167">
        <v>23</v>
      </c>
      <c r="J304" s="167"/>
      <c r="K304" s="167"/>
      <c r="L304" s="167"/>
      <c r="M304" s="167"/>
      <c r="N304" s="167"/>
      <c r="O304" s="167"/>
      <c r="P304" s="167"/>
      <c r="Q304" s="167"/>
      <c r="R304" s="167">
        <v>26</v>
      </c>
      <c r="S304" s="167"/>
      <c r="T304" s="167"/>
      <c r="U304" s="167">
        <v>3</v>
      </c>
      <c r="V304" s="167"/>
      <c r="W304" s="167"/>
      <c r="X304" s="167">
        <v>23</v>
      </c>
      <c r="Y304" s="167"/>
      <c r="Z304" s="167"/>
      <c r="AA304" s="167"/>
      <c r="AB304" s="167"/>
      <c r="AC304" s="167"/>
      <c r="AD304" s="167">
        <v>23</v>
      </c>
      <c r="AE304" s="167"/>
      <c r="AF304" s="167"/>
      <c r="AG304" s="167"/>
      <c r="AH304" s="167"/>
      <c r="AI304" s="167"/>
      <c r="AJ304" s="167"/>
      <c r="AK304" s="167"/>
      <c r="AL304" s="168"/>
    </row>
    <row r="305" spans="1:38">
      <c r="A305" s="146">
        <v>7</v>
      </c>
      <c r="B305" s="140" t="s">
        <v>316</v>
      </c>
      <c r="C305" s="167">
        <v>14</v>
      </c>
      <c r="D305" s="167"/>
      <c r="E305" s="167"/>
      <c r="F305" s="167">
        <v>14</v>
      </c>
      <c r="G305" s="167"/>
      <c r="H305" s="167"/>
      <c r="I305" s="167">
        <v>14</v>
      </c>
      <c r="J305" s="167"/>
      <c r="K305" s="167"/>
      <c r="L305" s="167"/>
      <c r="M305" s="167"/>
      <c r="N305" s="167"/>
      <c r="O305" s="167"/>
      <c r="P305" s="167"/>
      <c r="Q305" s="167"/>
      <c r="R305" s="167">
        <v>14</v>
      </c>
      <c r="S305" s="167"/>
      <c r="T305" s="167"/>
      <c r="U305" s="167">
        <v>1</v>
      </c>
      <c r="V305" s="167"/>
      <c r="W305" s="167"/>
      <c r="X305" s="167">
        <v>14</v>
      </c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8"/>
    </row>
    <row r="306" spans="1:38">
      <c r="A306" s="146">
        <v>8</v>
      </c>
      <c r="B306" s="140" t="s">
        <v>317</v>
      </c>
      <c r="C306" s="167">
        <v>81</v>
      </c>
      <c r="D306" s="167"/>
      <c r="E306" s="167"/>
      <c r="F306" s="167"/>
      <c r="G306" s="167"/>
      <c r="H306" s="167"/>
      <c r="I306" s="167">
        <v>37</v>
      </c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>
        <v>37</v>
      </c>
      <c r="V306" s="167"/>
      <c r="W306" s="167"/>
      <c r="X306" s="167">
        <v>37</v>
      </c>
      <c r="Y306" s="167"/>
      <c r="Z306" s="167"/>
      <c r="AA306" s="167"/>
      <c r="AB306" s="167"/>
      <c r="AC306" s="167"/>
      <c r="AD306" s="167">
        <v>37</v>
      </c>
      <c r="AE306" s="167"/>
      <c r="AF306" s="167"/>
      <c r="AG306" s="167"/>
      <c r="AH306" s="167"/>
      <c r="AI306" s="167"/>
      <c r="AJ306" s="167"/>
      <c r="AK306" s="167"/>
      <c r="AL306" s="168"/>
    </row>
    <row r="307" spans="1:38">
      <c r="A307" s="146">
        <v>9</v>
      </c>
      <c r="B307" s="140" t="s">
        <v>318</v>
      </c>
      <c r="C307" s="167">
        <v>134</v>
      </c>
      <c r="D307" s="167"/>
      <c r="E307" s="167"/>
      <c r="F307" s="167">
        <v>8</v>
      </c>
      <c r="G307" s="167"/>
      <c r="H307" s="167"/>
      <c r="I307" s="167">
        <v>72</v>
      </c>
      <c r="J307" s="167"/>
      <c r="K307" s="167"/>
      <c r="L307" s="167"/>
      <c r="M307" s="167"/>
      <c r="N307" s="167"/>
      <c r="O307" s="167"/>
      <c r="P307" s="167"/>
      <c r="Q307" s="167"/>
      <c r="R307" s="167">
        <v>81</v>
      </c>
      <c r="S307" s="167"/>
      <c r="T307" s="167"/>
      <c r="U307" s="167"/>
      <c r="V307" s="167"/>
      <c r="W307" s="167"/>
      <c r="X307" s="167">
        <v>72</v>
      </c>
      <c r="Y307" s="167"/>
      <c r="Z307" s="167"/>
      <c r="AA307" s="167"/>
      <c r="AB307" s="167"/>
      <c r="AC307" s="167"/>
      <c r="AD307" s="167">
        <v>72</v>
      </c>
      <c r="AE307" s="167"/>
      <c r="AF307" s="167"/>
      <c r="AG307" s="167"/>
      <c r="AH307" s="167"/>
      <c r="AI307" s="167"/>
      <c r="AJ307" s="167"/>
      <c r="AK307" s="167"/>
      <c r="AL307" s="168"/>
    </row>
    <row r="308" spans="1:38">
      <c r="A308" s="146">
        <v>10</v>
      </c>
      <c r="B308" s="140" t="s">
        <v>319</v>
      </c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8"/>
    </row>
    <row r="309" spans="1:38">
      <c r="A309" s="146">
        <v>11</v>
      </c>
      <c r="B309" s="140" t="s">
        <v>320</v>
      </c>
      <c r="C309" s="167">
        <v>78</v>
      </c>
      <c r="D309" s="167"/>
      <c r="E309" s="167"/>
      <c r="F309" s="167"/>
      <c r="G309" s="167"/>
      <c r="H309" s="167"/>
      <c r="I309" s="167">
        <v>63</v>
      </c>
      <c r="J309" s="167"/>
      <c r="K309" s="167"/>
      <c r="L309" s="167"/>
      <c r="M309" s="167"/>
      <c r="N309" s="167"/>
      <c r="O309" s="167"/>
      <c r="P309" s="167"/>
      <c r="Q309" s="167"/>
      <c r="R309" s="167">
        <v>78</v>
      </c>
      <c r="S309" s="167"/>
      <c r="T309" s="167"/>
      <c r="U309" s="167">
        <v>15</v>
      </c>
      <c r="V309" s="167"/>
      <c r="W309" s="167"/>
      <c r="X309" s="167">
        <v>63</v>
      </c>
      <c r="Y309" s="167"/>
      <c r="Z309" s="167"/>
      <c r="AA309" s="167">
        <v>15</v>
      </c>
      <c r="AB309" s="167"/>
      <c r="AC309" s="167"/>
      <c r="AD309" s="167">
        <v>63</v>
      </c>
      <c r="AE309" s="167"/>
      <c r="AF309" s="167"/>
      <c r="AG309" s="167">
        <v>7</v>
      </c>
      <c r="AH309" s="167"/>
      <c r="AI309" s="167"/>
      <c r="AJ309" s="167"/>
      <c r="AK309" s="167"/>
      <c r="AL309" s="168"/>
    </row>
    <row r="310" spans="1:38">
      <c r="A310" s="146">
        <v>12</v>
      </c>
      <c r="B310" s="140" t="s">
        <v>321</v>
      </c>
      <c r="C310" s="167">
        <v>15</v>
      </c>
      <c r="D310" s="167"/>
      <c r="E310" s="167"/>
      <c r="F310" s="167"/>
      <c r="G310" s="167"/>
      <c r="H310" s="167"/>
      <c r="I310" s="167">
        <v>12</v>
      </c>
      <c r="J310" s="167"/>
      <c r="K310" s="167"/>
      <c r="L310" s="167"/>
      <c r="M310" s="167"/>
      <c r="N310" s="167"/>
      <c r="O310" s="167"/>
      <c r="P310" s="167"/>
      <c r="Q310" s="167"/>
      <c r="R310" s="167">
        <v>12</v>
      </c>
      <c r="S310" s="167"/>
      <c r="T310" s="167"/>
      <c r="U310" s="167"/>
      <c r="V310" s="167"/>
      <c r="W310" s="167"/>
      <c r="X310" s="167">
        <v>12</v>
      </c>
      <c r="Y310" s="167"/>
      <c r="Z310" s="167"/>
      <c r="AA310" s="167"/>
      <c r="AB310" s="167"/>
      <c r="AC310" s="167"/>
      <c r="AD310" s="167">
        <v>12</v>
      </c>
      <c r="AE310" s="167"/>
      <c r="AF310" s="167"/>
      <c r="AG310" s="167"/>
      <c r="AH310" s="167"/>
      <c r="AI310" s="167"/>
      <c r="AJ310" s="167"/>
      <c r="AK310" s="167"/>
      <c r="AL310" s="168"/>
    </row>
    <row r="311" spans="1:38">
      <c r="A311" s="146">
        <v>13</v>
      </c>
      <c r="B311" s="140" t="s">
        <v>322</v>
      </c>
      <c r="C311" s="167">
        <v>60</v>
      </c>
      <c r="D311" s="167"/>
      <c r="E311" s="167"/>
      <c r="F311" s="167"/>
      <c r="G311" s="167"/>
      <c r="H311" s="167"/>
      <c r="I311" s="167">
        <v>60</v>
      </c>
      <c r="J311" s="167"/>
      <c r="K311" s="167"/>
      <c r="L311" s="167"/>
      <c r="M311" s="167"/>
      <c r="N311" s="167"/>
      <c r="O311" s="167"/>
      <c r="P311" s="167"/>
      <c r="Q311" s="167"/>
      <c r="R311" s="167">
        <v>58</v>
      </c>
      <c r="S311" s="167"/>
      <c r="T311" s="167"/>
      <c r="U311" s="167">
        <v>8</v>
      </c>
      <c r="V311" s="167"/>
      <c r="W311" s="167"/>
      <c r="X311" s="167">
        <v>60</v>
      </c>
      <c r="Y311" s="167"/>
      <c r="Z311" s="167"/>
      <c r="AA311" s="167"/>
      <c r="AB311" s="167"/>
      <c r="AC311" s="167"/>
      <c r="AD311" s="167">
        <v>60</v>
      </c>
      <c r="AE311" s="167"/>
      <c r="AF311" s="167"/>
      <c r="AG311" s="167"/>
      <c r="AH311" s="167"/>
      <c r="AI311" s="167"/>
      <c r="AJ311" s="167"/>
      <c r="AK311" s="167"/>
      <c r="AL311" s="168"/>
    </row>
    <row r="312" spans="1:38">
      <c r="A312" s="146">
        <v>14</v>
      </c>
      <c r="B312" s="140" t="s">
        <v>323</v>
      </c>
      <c r="C312" s="167">
        <v>47</v>
      </c>
      <c r="D312" s="167"/>
      <c r="E312" s="167"/>
      <c r="F312" s="167"/>
      <c r="G312" s="167"/>
      <c r="H312" s="167"/>
      <c r="I312" s="167">
        <v>46</v>
      </c>
      <c r="J312" s="167"/>
      <c r="K312" s="167"/>
      <c r="L312" s="167">
        <v>1</v>
      </c>
      <c r="M312" s="167"/>
      <c r="N312" s="167"/>
      <c r="O312" s="167"/>
      <c r="P312" s="167"/>
      <c r="Q312" s="167"/>
      <c r="R312" s="167">
        <v>47</v>
      </c>
      <c r="S312" s="167"/>
      <c r="T312" s="167"/>
      <c r="U312" s="167">
        <v>1</v>
      </c>
      <c r="V312" s="167"/>
      <c r="W312" s="167"/>
      <c r="X312" s="167">
        <v>46</v>
      </c>
      <c r="Y312" s="167"/>
      <c r="Z312" s="167"/>
      <c r="AA312" s="167"/>
      <c r="AB312" s="167"/>
      <c r="AC312" s="167"/>
      <c r="AD312" s="167">
        <v>46</v>
      </c>
      <c r="AE312" s="167"/>
      <c r="AF312" s="167"/>
      <c r="AG312" s="167"/>
      <c r="AH312" s="167"/>
      <c r="AI312" s="167"/>
      <c r="AJ312" s="167"/>
      <c r="AK312" s="167"/>
      <c r="AL312" s="168"/>
    </row>
    <row r="313" spans="1:38">
      <c r="A313" s="146">
        <v>15</v>
      </c>
      <c r="B313" s="140" t="s">
        <v>330</v>
      </c>
      <c r="C313" s="167">
        <v>21</v>
      </c>
      <c r="D313" s="167"/>
      <c r="E313" s="167"/>
      <c r="F313" s="167">
        <v>20</v>
      </c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>
        <v>21</v>
      </c>
      <c r="S313" s="167"/>
      <c r="T313" s="167"/>
      <c r="U313" s="167">
        <v>1</v>
      </c>
      <c r="V313" s="167"/>
      <c r="W313" s="167"/>
      <c r="X313" s="167">
        <v>20</v>
      </c>
      <c r="Y313" s="167"/>
      <c r="Z313" s="167"/>
      <c r="AA313" s="167">
        <v>1</v>
      </c>
      <c r="AB313" s="167"/>
      <c r="AC313" s="167"/>
      <c r="AD313" s="167">
        <v>20</v>
      </c>
      <c r="AE313" s="167"/>
      <c r="AF313" s="167"/>
      <c r="AG313" s="167"/>
      <c r="AH313" s="167"/>
      <c r="AI313" s="167"/>
      <c r="AJ313" s="167"/>
      <c r="AK313" s="167"/>
      <c r="AL313" s="168"/>
    </row>
    <row r="314" spans="1:38">
      <c r="A314" s="146">
        <v>16</v>
      </c>
      <c r="B314" s="140" t="s">
        <v>325</v>
      </c>
      <c r="C314" s="167">
        <v>21</v>
      </c>
      <c r="D314" s="167"/>
      <c r="E314" s="167"/>
      <c r="F314" s="167"/>
      <c r="G314" s="167"/>
      <c r="H314" s="167"/>
      <c r="I314" s="167">
        <v>20</v>
      </c>
      <c r="J314" s="167"/>
      <c r="K314" s="167"/>
      <c r="L314" s="167"/>
      <c r="M314" s="167"/>
      <c r="N314" s="167"/>
      <c r="O314" s="167"/>
      <c r="P314" s="167"/>
      <c r="Q314" s="167"/>
      <c r="R314" s="167">
        <v>1</v>
      </c>
      <c r="S314" s="167"/>
      <c r="T314" s="167"/>
      <c r="U314" s="167"/>
      <c r="V314" s="167"/>
      <c r="W314" s="167"/>
      <c r="X314" s="167">
        <v>20</v>
      </c>
      <c r="Y314" s="167"/>
      <c r="Z314" s="167"/>
      <c r="AA314" s="167"/>
      <c r="AB314" s="167"/>
      <c r="AC314" s="167"/>
      <c r="AD314" s="167">
        <v>20</v>
      </c>
      <c r="AE314" s="167"/>
      <c r="AF314" s="167"/>
      <c r="AG314" s="167"/>
      <c r="AH314" s="167"/>
      <c r="AI314" s="167"/>
      <c r="AJ314" s="167"/>
      <c r="AK314" s="167"/>
      <c r="AL314" s="168"/>
    </row>
    <row r="315" spans="1:38">
      <c r="A315" s="146">
        <v>17</v>
      </c>
      <c r="B315" s="140" t="s">
        <v>326</v>
      </c>
      <c r="C315" s="167">
        <v>56</v>
      </c>
      <c r="D315" s="167"/>
      <c r="E315" s="167"/>
      <c r="F315" s="167"/>
      <c r="G315" s="167"/>
      <c r="H315" s="167"/>
      <c r="I315" s="167">
        <v>56</v>
      </c>
      <c r="J315" s="167"/>
      <c r="K315" s="167"/>
      <c r="L315" s="167"/>
      <c r="M315" s="167"/>
      <c r="N315" s="167"/>
      <c r="O315" s="167"/>
      <c r="P315" s="167"/>
      <c r="Q315" s="167"/>
      <c r="R315" s="167">
        <v>56</v>
      </c>
      <c r="S315" s="167"/>
      <c r="T315" s="167"/>
      <c r="U315" s="167"/>
      <c r="V315" s="167"/>
      <c r="W315" s="167"/>
      <c r="X315" s="167">
        <v>56</v>
      </c>
      <c r="Y315" s="167"/>
      <c r="Z315" s="167"/>
      <c r="AA315" s="167">
        <v>56</v>
      </c>
      <c r="AB315" s="167"/>
      <c r="AC315" s="167"/>
      <c r="AD315" s="167">
        <v>56</v>
      </c>
      <c r="AE315" s="167"/>
      <c r="AF315" s="167"/>
      <c r="AG315" s="167"/>
      <c r="AH315" s="167"/>
      <c r="AI315" s="167"/>
      <c r="AJ315" s="167"/>
      <c r="AK315" s="167"/>
      <c r="AL315" s="168"/>
    </row>
    <row r="316" spans="1:38">
      <c r="A316" s="146">
        <v>18</v>
      </c>
      <c r="B316" s="140" t="s">
        <v>327</v>
      </c>
      <c r="C316" s="167">
        <v>42</v>
      </c>
      <c r="D316" s="167"/>
      <c r="E316" s="167"/>
      <c r="F316" s="167"/>
      <c r="G316" s="167"/>
      <c r="H316" s="167"/>
      <c r="I316" s="167">
        <v>42</v>
      </c>
      <c r="J316" s="167"/>
      <c r="K316" s="167"/>
      <c r="L316" s="167"/>
      <c r="M316" s="167"/>
      <c r="N316" s="167"/>
      <c r="O316" s="167"/>
      <c r="P316" s="167"/>
      <c r="Q316" s="167"/>
      <c r="R316" s="167">
        <v>42</v>
      </c>
      <c r="S316" s="167"/>
      <c r="T316" s="167"/>
      <c r="U316" s="167"/>
      <c r="V316" s="167"/>
      <c r="W316" s="167"/>
      <c r="X316" s="167">
        <v>42</v>
      </c>
      <c r="Y316" s="167"/>
      <c r="Z316" s="167"/>
      <c r="AA316" s="167"/>
      <c r="AB316" s="167"/>
      <c r="AC316" s="167"/>
      <c r="AD316" s="167">
        <v>42</v>
      </c>
      <c r="AE316" s="167"/>
      <c r="AF316" s="167"/>
      <c r="AG316" s="167"/>
      <c r="AH316" s="167"/>
      <c r="AI316" s="167"/>
      <c r="AJ316" s="167"/>
      <c r="AK316" s="167"/>
      <c r="AL316" s="168"/>
    </row>
    <row r="317" ht="15.75" spans="1:38">
      <c r="A317" s="111" t="s">
        <v>14</v>
      </c>
      <c r="B317" s="112"/>
      <c r="C317" s="141">
        <f>SUM(C299:C316)</f>
        <v>840</v>
      </c>
      <c r="D317" s="141">
        <f t="shared" ref="D317:AL317" si="11">SUM(D299:D316)</f>
        <v>0</v>
      </c>
      <c r="E317" s="141">
        <f t="shared" si="11"/>
        <v>0</v>
      </c>
      <c r="F317" s="141">
        <f t="shared" si="11"/>
        <v>50</v>
      </c>
      <c r="G317" s="141">
        <f t="shared" si="11"/>
        <v>0</v>
      </c>
      <c r="H317" s="141">
        <f t="shared" si="11"/>
        <v>0</v>
      </c>
      <c r="I317" s="141">
        <f t="shared" si="11"/>
        <v>690</v>
      </c>
      <c r="J317" s="141">
        <f t="shared" si="11"/>
        <v>0</v>
      </c>
      <c r="K317" s="141">
        <f t="shared" si="11"/>
        <v>0</v>
      </c>
      <c r="L317" s="141">
        <f t="shared" si="11"/>
        <v>1</v>
      </c>
      <c r="M317" s="141">
        <f t="shared" si="11"/>
        <v>0</v>
      </c>
      <c r="N317" s="141">
        <f t="shared" si="11"/>
        <v>0</v>
      </c>
      <c r="O317" s="141">
        <f t="shared" si="11"/>
        <v>0</v>
      </c>
      <c r="P317" s="141">
        <f t="shared" si="11"/>
        <v>0</v>
      </c>
      <c r="Q317" s="141">
        <f t="shared" si="11"/>
        <v>0</v>
      </c>
      <c r="R317" s="141">
        <f t="shared" si="11"/>
        <v>663</v>
      </c>
      <c r="S317" s="141">
        <f t="shared" si="11"/>
        <v>0</v>
      </c>
      <c r="T317" s="141">
        <f t="shared" si="11"/>
        <v>0</v>
      </c>
      <c r="U317" s="141">
        <f t="shared" si="11"/>
        <v>81</v>
      </c>
      <c r="V317" s="141">
        <f t="shared" si="11"/>
        <v>0</v>
      </c>
      <c r="W317" s="141">
        <f t="shared" si="11"/>
        <v>0</v>
      </c>
      <c r="X317" s="141">
        <f t="shared" si="11"/>
        <v>677</v>
      </c>
      <c r="Y317" s="141">
        <f t="shared" si="11"/>
        <v>0</v>
      </c>
      <c r="Z317" s="141">
        <f t="shared" si="11"/>
        <v>0</v>
      </c>
      <c r="AA317" s="141">
        <f t="shared" si="11"/>
        <v>106</v>
      </c>
      <c r="AB317" s="141">
        <f t="shared" si="11"/>
        <v>0</v>
      </c>
      <c r="AC317" s="141">
        <f t="shared" si="11"/>
        <v>0</v>
      </c>
      <c r="AD317" s="141">
        <f t="shared" si="11"/>
        <v>696</v>
      </c>
      <c r="AE317" s="141">
        <f t="shared" si="11"/>
        <v>0</v>
      </c>
      <c r="AF317" s="141">
        <f t="shared" si="11"/>
        <v>0</v>
      </c>
      <c r="AG317" s="141">
        <f t="shared" si="11"/>
        <v>7</v>
      </c>
      <c r="AH317" s="141">
        <f t="shared" si="11"/>
        <v>0</v>
      </c>
      <c r="AI317" s="141">
        <f t="shared" si="11"/>
        <v>0</v>
      </c>
      <c r="AJ317" s="141">
        <f t="shared" si="11"/>
        <v>0</v>
      </c>
      <c r="AK317" s="141">
        <f t="shared" si="11"/>
        <v>0</v>
      </c>
      <c r="AL317" s="141">
        <f t="shared" si="11"/>
        <v>0</v>
      </c>
    </row>
    <row r="319" spans="3:25">
      <c r="C319" s="94" t="s">
        <v>58</v>
      </c>
      <c r="Y319" s="117" t="s">
        <v>91</v>
      </c>
    </row>
    <row r="320" spans="3:25">
      <c r="C320" s="94" t="s">
        <v>68</v>
      </c>
      <c r="Y320" s="94" t="s">
        <v>61</v>
      </c>
    </row>
    <row r="324" spans="3:25">
      <c r="C324" s="94" t="s">
        <v>92</v>
      </c>
      <c r="Y324" s="94" t="s">
        <v>63</v>
      </c>
    </row>
    <row r="325" spans="3:25">
      <c r="C325" s="94" t="s">
        <v>93</v>
      </c>
      <c r="Y325" s="94" t="s">
        <v>65</v>
      </c>
    </row>
    <row r="327" spans="1:38">
      <c r="A327" s="95" t="s">
        <v>486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</row>
    <row r="328" spans="1:38">
      <c r="A328" s="95" t="s">
        <v>357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</row>
    <row r="329" spans="1:38">
      <c r="A329" s="95" t="s">
        <v>94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</row>
    <row r="330" ht="15.75" spans="1:38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15" t="s">
        <v>487</v>
      </c>
      <c r="AK330" s="115"/>
      <c r="AL330" s="115"/>
    </row>
    <row r="331" ht="105.75" customHeight="1" spans="1:38">
      <c r="A331" s="152" t="s">
        <v>488</v>
      </c>
      <c r="B331" s="153" t="s">
        <v>489</v>
      </c>
      <c r="C331" s="154" t="s">
        <v>490</v>
      </c>
      <c r="D331" s="154"/>
      <c r="E331" s="154"/>
      <c r="F331" s="154" t="s">
        <v>491</v>
      </c>
      <c r="G331" s="154"/>
      <c r="H331" s="154"/>
      <c r="I331" s="154" t="s">
        <v>492</v>
      </c>
      <c r="J331" s="154"/>
      <c r="K331" s="154"/>
      <c r="L331" s="154" t="s">
        <v>493</v>
      </c>
      <c r="M331" s="154"/>
      <c r="N331" s="154"/>
      <c r="O331" s="154" t="s">
        <v>494</v>
      </c>
      <c r="P331" s="154"/>
      <c r="Q331" s="154"/>
      <c r="R331" s="154" t="s">
        <v>495</v>
      </c>
      <c r="S331" s="154"/>
      <c r="T331" s="154"/>
      <c r="U331" s="154" t="s">
        <v>496</v>
      </c>
      <c r="V331" s="154"/>
      <c r="W331" s="154"/>
      <c r="X331" s="154" t="s">
        <v>497</v>
      </c>
      <c r="Y331" s="154"/>
      <c r="Z331" s="154"/>
      <c r="AA331" s="154" t="s">
        <v>498</v>
      </c>
      <c r="AB331" s="154"/>
      <c r="AC331" s="154"/>
      <c r="AD331" s="154" t="s">
        <v>499</v>
      </c>
      <c r="AE331" s="154"/>
      <c r="AF331" s="154"/>
      <c r="AG331" s="154" t="s">
        <v>500</v>
      </c>
      <c r="AH331" s="154"/>
      <c r="AI331" s="154"/>
      <c r="AJ331" s="160" t="s">
        <v>501</v>
      </c>
      <c r="AK331" s="160"/>
      <c r="AL331" s="161"/>
    </row>
    <row r="332" spans="1:38">
      <c r="A332" s="155"/>
      <c r="B332" s="156"/>
      <c r="C332" s="143" t="s">
        <v>502</v>
      </c>
      <c r="D332" s="143"/>
      <c r="E332" s="143"/>
      <c r="F332" s="143" t="s">
        <v>502</v>
      </c>
      <c r="G332" s="143"/>
      <c r="H332" s="143"/>
      <c r="I332" s="143" t="s">
        <v>502</v>
      </c>
      <c r="J332" s="143"/>
      <c r="K332" s="143"/>
      <c r="L332" s="143" t="s">
        <v>502</v>
      </c>
      <c r="M332" s="143"/>
      <c r="N332" s="143"/>
      <c r="O332" s="143" t="s">
        <v>502</v>
      </c>
      <c r="P332" s="143"/>
      <c r="Q332" s="143"/>
      <c r="R332" s="143" t="s">
        <v>502</v>
      </c>
      <c r="S332" s="143"/>
      <c r="T332" s="143"/>
      <c r="U332" s="143" t="s">
        <v>502</v>
      </c>
      <c r="V332" s="143"/>
      <c r="W332" s="143"/>
      <c r="X332" s="143" t="s">
        <v>502</v>
      </c>
      <c r="Y332" s="143"/>
      <c r="Z332" s="143"/>
      <c r="AA332" s="143" t="s">
        <v>502</v>
      </c>
      <c r="AB332" s="143"/>
      <c r="AC332" s="143"/>
      <c r="AD332" s="143" t="s">
        <v>502</v>
      </c>
      <c r="AE332" s="143"/>
      <c r="AF332" s="143"/>
      <c r="AG332" s="143" t="s">
        <v>502</v>
      </c>
      <c r="AH332" s="143"/>
      <c r="AI332" s="143"/>
      <c r="AJ332" s="143" t="s">
        <v>502</v>
      </c>
      <c r="AK332" s="143"/>
      <c r="AL332" s="162"/>
    </row>
    <row r="333" ht="65.3" spans="1:38">
      <c r="A333" s="155"/>
      <c r="B333" s="156"/>
      <c r="C333" s="157" t="s">
        <v>503</v>
      </c>
      <c r="D333" s="157" t="s">
        <v>122</v>
      </c>
      <c r="E333" s="157" t="s">
        <v>504</v>
      </c>
      <c r="F333" s="157" t="s">
        <v>503</v>
      </c>
      <c r="G333" s="157" t="s">
        <v>122</v>
      </c>
      <c r="H333" s="157" t="s">
        <v>504</v>
      </c>
      <c r="I333" s="157" t="s">
        <v>503</v>
      </c>
      <c r="J333" s="157" t="s">
        <v>122</v>
      </c>
      <c r="K333" s="157" t="s">
        <v>504</v>
      </c>
      <c r="L333" s="157" t="s">
        <v>503</v>
      </c>
      <c r="M333" s="157" t="s">
        <v>122</v>
      </c>
      <c r="N333" s="157" t="s">
        <v>504</v>
      </c>
      <c r="O333" s="157" t="s">
        <v>503</v>
      </c>
      <c r="P333" s="157" t="s">
        <v>122</v>
      </c>
      <c r="Q333" s="157" t="s">
        <v>504</v>
      </c>
      <c r="R333" s="157" t="s">
        <v>503</v>
      </c>
      <c r="S333" s="157" t="s">
        <v>122</v>
      </c>
      <c r="T333" s="157" t="s">
        <v>504</v>
      </c>
      <c r="U333" s="157" t="s">
        <v>503</v>
      </c>
      <c r="V333" s="157" t="s">
        <v>122</v>
      </c>
      <c r="W333" s="157" t="s">
        <v>504</v>
      </c>
      <c r="X333" s="157" t="s">
        <v>503</v>
      </c>
      <c r="Y333" s="157" t="s">
        <v>122</v>
      </c>
      <c r="Z333" s="157" t="s">
        <v>504</v>
      </c>
      <c r="AA333" s="157" t="s">
        <v>503</v>
      </c>
      <c r="AB333" s="157" t="s">
        <v>122</v>
      </c>
      <c r="AC333" s="157" t="s">
        <v>504</v>
      </c>
      <c r="AD333" s="157" t="s">
        <v>503</v>
      </c>
      <c r="AE333" s="157" t="s">
        <v>122</v>
      </c>
      <c r="AF333" s="157" t="s">
        <v>504</v>
      </c>
      <c r="AG333" s="157" t="s">
        <v>503</v>
      </c>
      <c r="AH333" s="157" t="s">
        <v>122</v>
      </c>
      <c r="AI333" s="157" t="s">
        <v>504</v>
      </c>
      <c r="AJ333" s="157" t="s">
        <v>503</v>
      </c>
      <c r="AK333" s="157" t="s">
        <v>122</v>
      </c>
      <c r="AL333" s="163" t="s">
        <v>504</v>
      </c>
    </row>
    <row r="334" spans="1:38">
      <c r="A334" s="106">
        <v>1</v>
      </c>
      <c r="B334" s="107">
        <v>2</v>
      </c>
      <c r="C334" s="158">
        <v>3</v>
      </c>
      <c r="D334" s="158">
        <v>4</v>
      </c>
      <c r="E334" s="158">
        <v>5</v>
      </c>
      <c r="F334" s="158">
        <v>6</v>
      </c>
      <c r="G334" s="107">
        <v>7</v>
      </c>
      <c r="H334" s="107">
        <v>8</v>
      </c>
      <c r="I334" s="158">
        <v>9</v>
      </c>
      <c r="J334" s="158">
        <v>10</v>
      </c>
      <c r="K334" s="158">
        <v>11</v>
      </c>
      <c r="L334" s="158">
        <v>12</v>
      </c>
      <c r="M334" s="107">
        <v>13</v>
      </c>
      <c r="N334" s="107">
        <v>14</v>
      </c>
      <c r="O334" s="158">
        <v>15</v>
      </c>
      <c r="P334" s="158">
        <v>16</v>
      </c>
      <c r="Q334" s="158">
        <v>17</v>
      </c>
      <c r="R334" s="158">
        <v>18</v>
      </c>
      <c r="S334" s="107">
        <v>19</v>
      </c>
      <c r="T334" s="107">
        <v>20</v>
      </c>
      <c r="U334" s="158">
        <v>21</v>
      </c>
      <c r="V334" s="158">
        <v>22</v>
      </c>
      <c r="W334" s="158">
        <v>23</v>
      </c>
      <c r="X334" s="158">
        <v>24</v>
      </c>
      <c r="Y334" s="107">
        <v>25</v>
      </c>
      <c r="Z334" s="107">
        <v>26</v>
      </c>
      <c r="AA334" s="158">
        <v>27</v>
      </c>
      <c r="AB334" s="158">
        <v>28</v>
      </c>
      <c r="AC334" s="158">
        <v>29</v>
      </c>
      <c r="AD334" s="158">
        <v>30</v>
      </c>
      <c r="AE334" s="107">
        <v>31</v>
      </c>
      <c r="AF334" s="107">
        <v>32</v>
      </c>
      <c r="AG334" s="158">
        <v>33</v>
      </c>
      <c r="AH334" s="158">
        <v>34</v>
      </c>
      <c r="AI334" s="158">
        <v>35</v>
      </c>
      <c r="AJ334" s="158">
        <v>36</v>
      </c>
      <c r="AK334" s="107">
        <v>37</v>
      </c>
      <c r="AL334" s="121">
        <v>38</v>
      </c>
    </row>
    <row r="335" spans="1:38">
      <c r="A335" s="108">
        <v>1</v>
      </c>
      <c r="B335" s="140" t="s">
        <v>310</v>
      </c>
      <c r="C335" s="167">
        <v>63</v>
      </c>
      <c r="D335" s="167"/>
      <c r="E335" s="167"/>
      <c r="F335" s="167"/>
      <c r="G335" s="167"/>
      <c r="H335" s="167"/>
      <c r="I335" s="167">
        <v>63</v>
      </c>
      <c r="J335" s="167"/>
      <c r="K335" s="167"/>
      <c r="L335" s="167"/>
      <c r="M335" s="167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>
        <v>63</v>
      </c>
      <c r="AE335" s="139"/>
      <c r="AF335" s="139"/>
      <c r="AG335" s="139">
        <v>3</v>
      </c>
      <c r="AH335" s="139"/>
      <c r="AI335" s="139"/>
      <c r="AJ335" s="139"/>
      <c r="AK335" s="139"/>
      <c r="AL335" s="164"/>
    </row>
    <row r="336" spans="1:38">
      <c r="A336" s="146">
        <v>2</v>
      </c>
      <c r="B336" s="140" t="s">
        <v>311</v>
      </c>
      <c r="C336" s="167">
        <v>87</v>
      </c>
      <c r="D336" s="167"/>
      <c r="E336" s="167"/>
      <c r="F336" s="167">
        <v>4</v>
      </c>
      <c r="G336" s="167"/>
      <c r="H336" s="167"/>
      <c r="I336" s="167">
        <v>87</v>
      </c>
      <c r="J336" s="167"/>
      <c r="K336" s="167"/>
      <c r="L336" s="167">
        <v>1</v>
      </c>
      <c r="M336" s="167"/>
      <c r="N336" s="167"/>
      <c r="O336" s="167"/>
      <c r="P336" s="167"/>
      <c r="Q336" s="167"/>
      <c r="R336" s="167">
        <v>109</v>
      </c>
      <c r="S336" s="167"/>
      <c r="T336" s="167"/>
      <c r="U336" s="167">
        <v>22</v>
      </c>
      <c r="V336" s="167"/>
      <c r="W336" s="167"/>
      <c r="X336" s="167">
        <v>87</v>
      </c>
      <c r="Y336" s="167"/>
      <c r="Z336" s="167"/>
      <c r="AA336" s="167">
        <v>1</v>
      </c>
      <c r="AB336" s="167"/>
      <c r="AC336" s="167"/>
      <c r="AD336" s="167">
        <v>87</v>
      </c>
      <c r="AE336" s="167"/>
      <c r="AF336" s="167"/>
      <c r="AG336" s="167"/>
      <c r="AH336" s="167"/>
      <c r="AI336" s="167"/>
      <c r="AJ336" s="167"/>
      <c r="AK336" s="167"/>
      <c r="AL336" s="168"/>
    </row>
    <row r="337" spans="1:38">
      <c r="A337" s="146">
        <v>3</v>
      </c>
      <c r="B337" s="140" t="s">
        <v>312</v>
      </c>
      <c r="C337" s="167">
        <v>29</v>
      </c>
      <c r="D337" s="167"/>
      <c r="E337" s="167"/>
      <c r="F337" s="167"/>
      <c r="G337" s="167"/>
      <c r="H337" s="167"/>
      <c r="I337" s="167">
        <v>29</v>
      </c>
      <c r="J337" s="167"/>
      <c r="K337" s="167"/>
      <c r="L337" s="167"/>
      <c r="M337" s="167"/>
      <c r="N337" s="167"/>
      <c r="O337" s="167"/>
      <c r="P337" s="167"/>
      <c r="Q337" s="167"/>
      <c r="R337" s="167">
        <v>31</v>
      </c>
      <c r="S337" s="167"/>
      <c r="T337" s="167"/>
      <c r="U337" s="167">
        <v>2</v>
      </c>
      <c r="V337" s="167"/>
      <c r="W337" s="167"/>
      <c r="X337" s="167">
        <v>29</v>
      </c>
      <c r="Y337" s="167"/>
      <c r="Z337" s="167"/>
      <c r="AA337" s="167">
        <v>2</v>
      </c>
      <c r="AB337" s="167"/>
      <c r="AC337" s="167"/>
      <c r="AD337" s="167">
        <v>29</v>
      </c>
      <c r="AE337" s="167"/>
      <c r="AF337" s="167"/>
      <c r="AG337" s="167"/>
      <c r="AH337" s="167"/>
      <c r="AI337" s="167"/>
      <c r="AJ337" s="167"/>
      <c r="AK337" s="167"/>
      <c r="AL337" s="168"/>
    </row>
    <row r="338" spans="1:38">
      <c r="A338" s="146">
        <v>4</v>
      </c>
      <c r="B338" s="140" t="s">
        <v>313</v>
      </c>
      <c r="C338" s="167">
        <v>50</v>
      </c>
      <c r="D338" s="167"/>
      <c r="E338" s="167"/>
      <c r="F338" s="167"/>
      <c r="G338" s="167"/>
      <c r="H338" s="167"/>
      <c r="I338" s="167">
        <v>50</v>
      </c>
      <c r="J338" s="167"/>
      <c r="K338" s="167"/>
      <c r="L338" s="167"/>
      <c r="M338" s="167"/>
      <c r="N338" s="167"/>
      <c r="O338" s="167"/>
      <c r="P338" s="167"/>
      <c r="Q338" s="167"/>
      <c r="R338" s="167">
        <v>50</v>
      </c>
      <c r="S338" s="167"/>
      <c r="T338" s="167"/>
      <c r="U338" s="167"/>
      <c r="V338" s="167"/>
      <c r="W338" s="167"/>
      <c r="X338" s="167">
        <v>50</v>
      </c>
      <c r="Y338" s="167"/>
      <c r="Z338" s="167"/>
      <c r="AA338" s="167"/>
      <c r="AB338" s="167"/>
      <c r="AC338" s="167"/>
      <c r="AD338" s="167">
        <v>50</v>
      </c>
      <c r="AE338" s="167"/>
      <c r="AF338" s="167"/>
      <c r="AG338" s="167"/>
      <c r="AH338" s="167"/>
      <c r="AI338" s="167"/>
      <c r="AJ338" s="167"/>
      <c r="AK338" s="167"/>
      <c r="AL338" s="168"/>
    </row>
    <row r="339" spans="1:38">
      <c r="A339" s="146">
        <v>5</v>
      </c>
      <c r="B339" s="140" t="s">
        <v>314</v>
      </c>
      <c r="C339" s="167">
        <v>24</v>
      </c>
      <c r="D339" s="167"/>
      <c r="E339" s="167"/>
      <c r="F339" s="167"/>
      <c r="G339" s="167"/>
      <c r="H339" s="167"/>
      <c r="I339" s="167">
        <v>24</v>
      </c>
      <c r="J339" s="167"/>
      <c r="K339" s="167"/>
      <c r="L339" s="167"/>
      <c r="M339" s="167"/>
      <c r="N339" s="167"/>
      <c r="O339" s="167"/>
      <c r="P339" s="167"/>
      <c r="Q339" s="167"/>
      <c r="R339" s="167">
        <v>24</v>
      </c>
      <c r="S339" s="167"/>
      <c r="T339" s="167"/>
      <c r="U339" s="167"/>
      <c r="V339" s="167"/>
      <c r="W339" s="167"/>
      <c r="X339" s="167">
        <v>24</v>
      </c>
      <c r="Y339" s="167"/>
      <c r="Z339" s="167"/>
      <c r="AA339" s="167"/>
      <c r="AB339" s="167"/>
      <c r="AC339" s="167"/>
      <c r="AD339" s="167">
        <v>24</v>
      </c>
      <c r="AE339" s="167"/>
      <c r="AF339" s="167"/>
      <c r="AG339" s="167"/>
      <c r="AH339" s="167"/>
      <c r="AI339" s="167"/>
      <c r="AJ339" s="167"/>
      <c r="AK339" s="167"/>
      <c r="AL339" s="168"/>
    </row>
    <row r="340" spans="1:38">
      <c r="A340" s="146">
        <v>6</v>
      </c>
      <c r="B340" s="140" t="s">
        <v>315</v>
      </c>
      <c r="C340" s="167">
        <v>31</v>
      </c>
      <c r="D340" s="167"/>
      <c r="E340" s="167"/>
      <c r="F340" s="167"/>
      <c r="G340" s="167"/>
      <c r="H340" s="167"/>
      <c r="I340" s="167">
        <v>2</v>
      </c>
      <c r="J340" s="167"/>
      <c r="K340" s="167"/>
      <c r="L340" s="167"/>
      <c r="M340" s="167"/>
      <c r="N340" s="167"/>
      <c r="O340" s="167"/>
      <c r="P340" s="167"/>
      <c r="Q340" s="167"/>
      <c r="R340" s="167">
        <v>31</v>
      </c>
      <c r="S340" s="167"/>
      <c r="T340" s="167"/>
      <c r="U340" s="167"/>
      <c r="V340" s="167"/>
      <c r="W340" s="167"/>
      <c r="X340" s="167">
        <v>29</v>
      </c>
      <c r="Y340" s="167"/>
      <c r="Z340" s="167"/>
      <c r="AA340" s="167"/>
      <c r="AB340" s="167"/>
      <c r="AC340" s="167"/>
      <c r="AD340" s="167">
        <v>29</v>
      </c>
      <c r="AE340" s="167"/>
      <c r="AF340" s="167"/>
      <c r="AG340" s="167"/>
      <c r="AH340" s="167"/>
      <c r="AI340" s="167"/>
      <c r="AJ340" s="167"/>
      <c r="AK340" s="167"/>
      <c r="AL340" s="167"/>
    </row>
    <row r="341" spans="1:38">
      <c r="A341" s="146">
        <v>7</v>
      </c>
      <c r="B341" s="140" t="s">
        <v>316</v>
      </c>
      <c r="C341" s="167">
        <v>28</v>
      </c>
      <c r="D341" s="167"/>
      <c r="E341" s="167"/>
      <c r="F341" s="167">
        <v>28</v>
      </c>
      <c r="G341" s="167"/>
      <c r="H341" s="167"/>
      <c r="I341" s="167">
        <v>28</v>
      </c>
      <c r="J341" s="167"/>
      <c r="K341" s="167"/>
      <c r="L341" s="167"/>
      <c r="M341" s="167"/>
      <c r="N341" s="167"/>
      <c r="O341" s="167"/>
      <c r="P341" s="167"/>
      <c r="Q341" s="167"/>
      <c r="R341" s="167">
        <v>28</v>
      </c>
      <c r="S341" s="167"/>
      <c r="T341" s="167"/>
      <c r="U341" s="167"/>
      <c r="V341" s="167"/>
      <c r="W341" s="167"/>
      <c r="X341" s="167">
        <v>28</v>
      </c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8"/>
    </row>
    <row r="342" spans="1:38">
      <c r="A342" s="146">
        <v>8</v>
      </c>
      <c r="B342" s="140" t="s">
        <v>317</v>
      </c>
      <c r="C342" s="167">
        <v>77</v>
      </c>
      <c r="D342" s="167"/>
      <c r="E342" s="167"/>
      <c r="F342" s="167"/>
      <c r="G342" s="167"/>
      <c r="H342" s="167"/>
      <c r="I342" s="167">
        <v>11</v>
      </c>
      <c r="J342" s="167"/>
      <c r="K342" s="167"/>
      <c r="L342" s="167"/>
      <c r="M342" s="167"/>
      <c r="N342" s="167"/>
      <c r="O342" s="167"/>
      <c r="P342" s="167"/>
      <c r="Q342" s="167"/>
      <c r="R342" s="167">
        <v>11</v>
      </c>
      <c r="S342" s="167"/>
      <c r="T342" s="167"/>
      <c r="U342" s="167">
        <v>2</v>
      </c>
      <c r="V342" s="167"/>
      <c r="W342" s="167"/>
      <c r="X342" s="167">
        <v>11</v>
      </c>
      <c r="Y342" s="167"/>
      <c r="Z342" s="167"/>
      <c r="AA342" s="167">
        <v>11</v>
      </c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8"/>
    </row>
    <row r="343" spans="1:38">
      <c r="A343" s="146">
        <v>9</v>
      </c>
      <c r="B343" s="140" t="s">
        <v>318</v>
      </c>
      <c r="C343" s="167">
        <v>65</v>
      </c>
      <c r="D343" s="167"/>
      <c r="E343" s="167"/>
      <c r="F343" s="167"/>
      <c r="G343" s="167"/>
      <c r="H343" s="167"/>
      <c r="I343" s="167">
        <v>55</v>
      </c>
      <c r="J343" s="167"/>
      <c r="K343" s="167"/>
      <c r="L343" s="167"/>
      <c r="M343" s="167"/>
      <c r="N343" s="167"/>
      <c r="O343" s="167"/>
      <c r="P343" s="167"/>
      <c r="Q343" s="167"/>
      <c r="R343" s="167">
        <v>65</v>
      </c>
      <c r="S343" s="167"/>
      <c r="T343" s="167"/>
      <c r="U343" s="167">
        <v>10</v>
      </c>
      <c r="V343" s="167"/>
      <c r="W343" s="167"/>
      <c r="X343" s="167">
        <v>55</v>
      </c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8"/>
    </row>
    <row r="344" spans="1:38">
      <c r="A344" s="146">
        <v>10</v>
      </c>
      <c r="B344" s="140" t="s">
        <v>319</v>
      </c>
      <c r="C344" s="167">
        <v>3</v>
      </c>
      <c r="D344" s="167"/>
      <c r="E344" s="167"/>
      <c r="F344" s="167">
        <v>3</v>
      </c>
      <c r="G344" s="167"/>
      <c r="H344" s="167"/>
      <c r="I344" s="167">
        <v>3</v>
      </c>
      <c r="J344" s="167"/>
      <c r="K344" s="167"/>
      <c r="L344" s="167"/>
      <c r="M344" s="167"/>
      <c r="N344" s="167"/>
      <c r="O344" s="167"/>
      <c r="P344" s="167"/>
      <c r="Q344" s="167"/>
      <c r="R344" s="167">
        <v>3</v>
      </c>
      <c r="S344" s="167"/>
      <c r="T344" s="167"/>
      <c r="U344" s="167"/>
      <c r="V344" s="167"/>
      <c r="W344" s="167"/>
      <c r="X344" s="167">
        <v>3</v>
      </c>
      <c r="Y344" s="167"/>
      <c r="Z344" s="167"/>
      <c r="AA344" s="167">
        <v>3</v>
      </c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8"/>
    </row>
    <row r="345" spans="1:38">
      <c r="A345" s="146">
        <v>11</v>
      </c>
      <c r="B345" s="140" t="s">
        <v>320</v>
      </c>
      <c r="C345" s="167">
        <v>70</v>
      </c>
      <c r="D345" s="167"/>
      <c r="E345" s="167"/>
      <c r="F345" s="167"/>
      <c r="G345" s="167"/>
      <c r="H345" s="167"/>
      <c r="I345" s="167">
        <v>65</v>
      </c>
      <c r="J345" s="167"/>
      <c r="K345" s="167"/>
      <c r="L345" s="167"/>
      <c r="M345" s="167"/>
      <c r="N345" s="167"/>
      <c r="O345" s="167"/>
      <c r="P345" s="167"/>
      <c r="Q345" s="167"/>
      <c r="R345" s="167">
        <v>70</v>
      </c>
      <c r="S345" s="167"/>
      <c r="T345" s="167"/>
      <c r="U345" s="167">
        <v>5</v>
      </c>
      <c r="V345" s="167"/>
      <c r="W345" s="167"/>
      <c r="X345" s="167">
        <v>65</v>
      </c>
      <c r="Y345" s="167"/>
      <c r="Z345" s="167"/>
      <c r="AA345" s="167">
        <v>5</v>
      </c>
      <c r="AB345" s="167"/>
      <c r="AC345" s="167"/>
      <c r="AD345" s="167">
        <v>65</v>
      </c>
      <c r="AE345" s="167"/>
      <c r="AF345" s="167"/>
      <c r="AG345" s="167">
        <v>4</v>
      </c>
      <c r="AH345" s="167"/>
      <c r="AI345" s="167"/>
      <c r="AJ345" s="167"/>
      <c r="AK345" s="167"/>
      <c r="AL345" s="168"/>
    </row>
    <row r="346" spans="1:38">
      <c r="A346" s="146">
        <v>12</v>
      </c>
      <c r="B346" s="140" t="s">
        <v>321</v>
      </c>
      <c r="C346" s="167">
        <v>13</v>
      </c>
      <c r="D346" s="167"/>
      <c r="E346" s="167"/>
      <c r="F346" s="167"/>
      <c r="G346" s="167"/>
      <c r="H346" s="167"/>
      <c r="I346" s="167">
        <v>11</v>
      </c>
      <c r="J346" s="167"/>
      <c r="K346" s="167"/>
      <c r="L346" s="167"/>
      <c r="M346" s="167"/>
      <c r="N346" s="167"/>
      <c r="O346" s="167"/>
      <c r="P346" s="167"/>
      <c r="Q346" s="167"/>
      <c r="R346" s="167">
        <v>11</v>
      </c>
      <c r="S346" s="167"/>
      <c r="T346" s="167"/>
      <c r="U346" s="167"/>
      <c r="V346" s="167"/>
      <c r="W346" s="167"/>
      <c r="X346" s="167">
        <v>11</v>
      </c>
      <c r="Y346" s="167"/>
      <c r="Z346" s="167"/>
      <c r="AA346" s="167"/>
      <c r="AB346" s="167"/>
      <c r="AC346" s="167"/>
      <c r="AD346" s="167">
        <v>11</v>
      </c>
      <c r="AE346" s="167"/>
      <c r="AF346" s="167"/>
      <c r="AG346" s="167"/>
      <c r="AH346" s="167"/>
      <c r="AI346" s="167"/>
      <c r="AJ346" s="167"/>
      <c r="AK346" s="167"/>
      <c r="AL346" s="168"/>
    </row>
    <row r="347" spans="1:38">
      <c r="A347" s="146">
        <v>13</v>
      </c>
      <c r="B347" s="140" t="s">
        <v>322</v>
      </c>
      <c r="C347" s="167">
        <v>27</v>
      </c>
      <c r="D347" s="167"/>
      <c r="E347" s="167"/>
      <c r="F347" s="167"/>
      <c r="G347" s="167"/>
      <c r="H347" s="167"/>
      <c r="I347" s="167">
        <v>27</v>
      </c>
      <c r="J347" s="167"/>
      <c r="K347" s="167"/>
      <c r="L347" s="167"/>
      <c r="M347" s="167"/>
      <c r="N347" s="167"/>
      <c r="O347" s="167"/>
      <c r="P347" s="167"/>
      <c r="Q347" s="167"/>
      <c r="R347" s="167">
        <v>27</v>
      </c>
      <c r="S347" s="167"/>
      <c r="T347" s="167"/>
      <c r="U347" s="167">
        <v>4</v>
      </c>
      <c r="V347" s="167"/>
      <c r="W347" s="167"/>
      <c r="X347" s="167"/>
      <c r="Y347" s="167"/>
      <c r="Z347" s="167"/>
      <c r="AA347" s="167"/>
      <c r="AB347" s="167"/>
      <c r="AC347" s="167"/>
      <c r="AD347" s="167">
        <v>27</v>
      </c>
      <c r="AE347" s="167"/>
      <c r="AF347" s="167"/>
      <c r="AG347" s="167"/>
      <c r="AH347" s="167"/>
      <c r="AI347" s="167"/>
      <c r="AJ347" s="167"/>
      <c r="AK347" s="167"/>
      <c r="AL347" s="168"/>
    </row>
    <row r="348" spans="1:38">
      <c r="A348" s="146">
        <v>14</v>
      </c>
      <c r="B348" s="140" t="s">
        <v>323</v>
      </c>
      <c r="C348" s="167">
        <v>45</v>
      </c>
      <c r="D348" s="167"/>
      <c r="E348" s="167"/>
      <c r="F348" s="167"/>
      <c r="G348" s="167"/>
      <c r="H348" s="167"/>
      <c r="I348" s="167">
        <v>41</v>
      </c>
      <c r="J348" s="167"/>
      <c r="K348" s="167"/>
      <c r="L348" s="167">
        <v>4</v>
      </c>
      <c r="M348" s="167"/>
      <c r="N348" s="167"/>
      <c r="O348" s="167"/>
      <c r="P348" s="167"/>
      <c r="Q348" s="167"/>
      <c r="R348" s="167">
        <v>45</v>
      </c>
      <c r="S348" s="167"/>
      <c r="T348" s="167"/>
      <c r="U348" s="167">
        <v>4</v>
      </c>
      <c r="V348" s="167"/>
      <c r="W348" s="167"/>
      <c r="X348" s="167">
        <v>41</v>
      </c>
      <c r="Y348" s="167"/>
      <c r="Z348" s="167"/>
      <c r="AA348" s="167">
        <v>4</v>
      </c>
      <c r="AB348" s="167"/>
      <c r="AC348" s="167"/>
      <c r="AD348" s="167">
        <v>41</v>
      </c>
      <c r="AE348" s="167"/>
      <c r="AF348" s="167"/>
      <c r="AG348" s="167"/>
      <c r="AH348" s="167"/>
      <c r="AI348" s="167"/>
      <c r="AJ348" s="167"/>
      <c r="AK348" s="167"/>
      <c r="AL348" s="168"/>
    </row>
    <row r="349" spans="1:38">
      <c r="A349" s="146">
        <v>15</v>
      </c>
      <c r="B349" s="140" t="s">
        <v>330</v>
      </c>
      <c r="C349" s="167">
        <v>33</v>
      </c>
      <c r="D349" s="167"/>
      <c r="E349" s="167"/>
      <c r="F349" s="167"/>
      <c r="G349" s="167"/>
      <c r="H349" s="167"/>
      <c r="I349" s="167">
        <v>29</v>
      </c>
      <c r="J349" s="167"/>
      <c r="K349" s="167"/>
      <c r="L349" s="167">
        <v>3</v>
      </c>
      <c r="M349" s="167"/>
      <c r="N349" s="167"/>
      <c r="O349" s="167"/>
      <c r="P349" s="167"/>
      <c r="Q349" s="167"/>
      <c r="R349" s="167">
        <v>33</v>
      </c>
      <c r="S349" s="167"/>
      <c r="T349" s="167"/>
      <c r="U349" s="167">
        <v>4</v>
      </c>
      <c r="V349" s="167"/>
      <c r="W349" s="167"/>
      <c r="X349" s="167">
        <v>29</v>
      </c>
      <c r="Y349" s="167"/>
      <c r="Z349" s="167"/>
      <c r="AA349" s="167"/>
      <c r="AB349" s="167"/>
      <c r="AC349" s="167"/>
      <c r="AD349" s="167">
        <v>29</v>
      </c>
      <c r="AE349" s="167"/>
      <c r="AF349" s="167"/>
      <c r="AG349" s="167"/>
      <c r="AH349" s="167"/>
      <c r="AI349" s="167"/>
      <c r="AJ349" s="167"/>
      <c r="AK349" s="167"/>
      <c r="AL349" s="168"/>
    </row>
    <row r="350" spans="1:38">
      <c r="A350" s="146">
        <v>16</v>
      </c>
      <c r="B350" s="140" t="s">
        <v>325</v>
      </c>
      <c r="C350" s="167">
        <v>26</v>
      </c>
      <c r="D350" s="167"/>
      <c r="E350" s="167"/>
      <c r="F350" s="167"/>
      <c r="G350" s="167"/>
      <c r="H350" s="167"/>
      <c r="I350" s="167">
        <v>14</v>
      </c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>
        <v>4</v>
      </c>
      <c r="V350" s="167"/>
      <c r="W350" s="167"/>
      <c r="X350" s="167">
        <v>14</v>
      </c>
      <c r="Y350" s="167"/>
      <c r="Z350" s="167"/>
      <c r="AA350" s="167"/>
      <c r="AB350" s="167"/>
      <c r="AC350" s="167"/>
      <c r="AD350" s="167">
        <v>14</v>
      </c>
      <c r="AE350" s="167"/>
      <c r="AF350" s="167"/>
      <c r="AG350" s="167"/>
      <c r="AH350" s="167"/>
      <c r="AI350" s="167"/>
      <c r="AJ350" s="167"/>
      <c r="AK350" s="167"/>
      <c r="AL350" s="168"/>
    </row>
    <row r="351" spans="1:38">
      <c r="A351" s="146">
        <v>17</v>
      </c>
      <c r="B351" s="140" t="s">
        <v>326</v>
      </c>
      <c r="C351" s="167">
        <v>70</v>
      </c>
      <c r="D351" s="167"/>
      <c r="E351" s="167"/>
      <c r="F351" s="167"/>
      <c r="G351" s="167"/>
      <c r="H351" s="167"/>
      <c r="I351" s="167">
        <v>70</v>
      </c>
      <c r="J351" s="167"/>
      <c r="K351" s="167"/>
      <c r="L351" s="167"/>
      <c r="M351" s="167"/>
      <c r="N351" s="167"/>
      <c r="O351" s="167"/>
      <c r="P351" s="167"/>
      <c r="Q351" s="167"/>
      <c r="R351" s="167">
        <v>70</v>
      </c>
      <c r="S351" s="167"/>
      <c r="T351" s="167"/>
      <c r="U351" s="167"/>
      <c r="V351" s="167"/>
      <c r="W351" s="167"/>
      <c r="X351" s="167">
        <v>57</v>
      </c>
      <c r="Y351" s="167"/>
      <c r="Z351" s="167"/>
      <c r="AA351" s="167"/>
      <c r="AB351" s="167"/>
      <c r="AC351" s="167"/>
      <c r="AD351" s="167">
        <v>57</v>
      </c>
      <c r="AE351" s="167"/>
      <c r="AF351" s="167"/>
      <c r="AG351" s="167"/>
      <c r="AH351" s="167"/>
      <c r="AI351" s="167"/>
      <c r="AJ351" s="167"/>
      <c r="AK351" s="167"/>
      <c r="AL351" s="168"/>
    </row>
    <row r="352" spans="1:38">
      <c r="A352" s="146">
        <v>18</v>
      </c>
      <c r="B352" s="140" t="s">
        <v>327</v>
      </c>
      <c r="C352" s="167">
        <v>23</v>
      </c>
      <c r="D352" s="167"/>
      <c r="E352" s="167"/>
      <c r="F352" s="167"/>
      <c r="G352" s="167"/>
      <c r="H352" s="167"/>
      <c r="I352" s="167">
        <v>23</v>
      </c>
      <c r="J352" s="167"/>
      <c r="K352" s="167"/>
      <c r="L352" s="167"/>
      <c r="M352" s="167"/>
      <c r="N352" s="167"/>
      <c r="O352" s="167"/>
      <c r="P352" s="167"/>
      <c r="Q352" s="167"/>
      <c r="R352" s="167">
        <v>23</v>
      </c>
      <c r="S352" s="167"/>
      <c r="T352" s="167"/>
      <c r="U352" s="167"/>
      <c r="V352" s="167"/>
      <c r="W352" s="167"/>
      <c r="X352" s="167">
        <v>23</v>
      </c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8"/>
    </row>
    <row r="353" ht="15.75" spans="1:38">
      <c r="A353" s="111" t="s">
        <v>14</v>
      </c>
      <c r="B353" s="112"/>
      <c r="C353" s="141">
        <f>SUM(C335:C352)</f>
        <v>764</v>
      </c>
      <c r="D353" s="141">
        <f t="shared" ref="D353:AL353" si="12">SUM(D335:D352)</f>
        <v>0</v>
      </c>
      <c r="E353" s="141">
        <f t="shared" si="12"/>
        <v>0</v>
      </c>
      <c r="F353" s="141">
        <f t="shared" si="12"/>
        <v>35</v>
      </c>
      <c r="G353" s="141">
        <f t="shared" si="12"/>
        <v>0</v>
      </c>
      <c r="H353" s="141">
        <f t="shared" si="12"/>
        <v>0</v>
      </c>
      <c r="I353" s="141">
        <f t="shared" si="12"/>
        <v>632</v>
      </c>
      <c r="J353" s="141">
        <f t="shared" si="12"/>
        <v>0</v>
      </c>
      <c r="K353" s="141">
        <f t="shared" si="12"/>
        <v>0</v>
      </c>
      <c r="L353" s="141">
        <f t="shared" si="12"/>
        <v>8</v>
      </c>
      <c r="M353" s="141">
        <f t="shared" si="12"/>
        <v>0</v>
      </c>
      <c r="N353" s="141">
        <f t="shared" si="12"/>
        <v>0</v>
      </c>
      <c r="O353" s="141">
        <f t="shared" si="12"/>
        <v>0</v>
      </c>
      <c r="P353" s="141">
        <f t="shared" si="12"/>
        <v>0</v>
      </c>
      <c r="Q353" s="141">
        <f t="shared" si="12"/>
        <v>0</v>
      </c>
      <c r="R353" s="141">
        <f t="shared" si="12"/>
        <v>631</v>
      </c>
      <c r="S353" s="141">
        <f t="shared" si="12"/>
        <v>0</v>
      </c>
      <c r="T353" s="141">
        <f t="shared" si="12"/>
        <v>0</v>
      </c>
      <c r="U353" s="141">
        <f t="shared" si="12"/>
        <v>57</v>
      </c>
      <c r="V353" s="141">
        <f t="shared" si="12"/>
        <v>0</v>
      </c>
      <c r="W353" s="141">
        <f t="shared" si="12"/>
        <v>0</v>
      </c>
      <c r="X353" s="141">
        <f t="shared" si="12"/>
        <v>556</v>
      </c>
      <c r="Y353" s="141">
        <f t="shared" si="12"/>
        <v>0</v>
      </c>
      <c r="Z353" s="141">
        <f t="shared" si="12"/>
        <v>0</v>
      </c>
      <c r="AA353" s="141">
        <f t="shared" si="12"/>
        <v>26</v>
      </c>
      <c r="AB353" s="141">
        <f t="shared" si="12"/>
        <v>0</v>
      </c>
      <c r="AC353" s="141">
        <f t="shared" si="12"/>
        <v>0</v>
      </c>
      <c r="AD353" s="141">
        <f t="shared" si="12"/>
        <v>526</v>
      </c>
      <c r="AE353" s="141">
        <f t="shared" si="12"/>
        <v>0</v>
      </c>
      <c r="AF353" s="141">
        <f t="shared" si="12"/>
        <v>0</v>
      </c>
      <c r="AG353" s="141">
        <f t="shared" si="12"/>
        <v>7</v>
      </c>
      <c r="AH353" s="141">
        <f t="shared" si="12"/>
        <v>0</v>
      </c>
      <c r="AI353" s="141">
        <f t="shared" si="12"/>
        <v>0</v>
      </c>
      <c r="AJ353" s="141">
        <f t="shared" si="12"/>
        <v>0</v>
      </c>
      <c r="AK353" s="141">
        <f t="shared" si="12"/>
        <v>0</v>
      </c>
      <c r="AL353" s="141">
        <f t="shared" si="12"/>
        <v>0</v>
      </c>
    </row>
    <row r="355" spans="3:25">
      <c r="C355" s="94" t="s">
        <v>58</v>
      </c>
      <c r="Y355" s="117" t="s">
        <v>95</v>
      </c>
    </row>
    <row r="356" spans="3:25">
      <c r="C356" s="94" t="s">
        <v>96</v>
      </c>
      <c r="Y356" s="94" t="s">
        <v>137</v>
      </c>
    </row>
    <row r="360" spans="3:25">
      <c r="C360" s="94" t="s">
        <v>226</v>
      </c>
      <c r="Y360" s="94" t="s">
        <v>98</v>
      </c>
    </row>
    <row r="361" spans="3:25">
      <c r="C361" s="94" t="s">
        <v>207</v>
      </c>
      <c r="Y361" s="94" t="s">
        <v>99</v>
      </c>
    </row>
    <row r="363" spans="1:38">
      <c r="A363" s="95" t="s">
        <v>486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</row>
    <row r="364" spans="1:38">
      <c r="A364" s="95" t="s">
        <v>357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</row>
    <row r="365" spans="1:38">
      <c r="A365" s="95" t="s">
        <v>100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</row>
    <row r="366" ht="15.75" spans="1:38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15" t="s">
        <v>487</v>
      </c>
      <c r="AK366" s="115"/>
      <c r="AL366" s="115"/>
    </row>
    <row r="367" ht="95.1" customHeight="1" spans="1:38">
      <c r="A367" s="152" t="s">
        <v>488</v>
      </c>
      <c r="B367" s="153" t="s">
        <v>489</v>
      </c>
      <c r="C367" s="154" t="s">
        <v>490</v>
      </c>
      <c r="D367" s="154"/>
      <c r="E367" s="154"/>
      <c r="F367" s="154" t="s">
        <v>491</v>
      </c>
      <c r="G367" s="154"/>
      <c r="H367" s="154"/>
      <c r="I367" s="154" t="s">
        <v>492</v>
      </c>
      <c r="J367" s="154"/>
      <c r="K367" s="154"/>
      <c r="L367" s="154" t="s">
        <v>493</v>
      </c>
      <c r="M367" s="154"/>
      <c r="N367" s="154"/>
      <c r="O367" s="154" t="s">
        <v>494</v>
      </c>
      <c r="P367" s="154"/>
      <c r="Q367" s="154"/>
      <c r="R367" s="154" t="s">
        <v>495</v>
      </c>
      <c r="S367" s="154"/>
      <c r="T367" s="154"/>
      <c r="U367" s="154" t="s">
        <v>496</v>
      </c>
      <c r="V367" s="154"/>
      <c r="W367" s="154"/>
      <c r="X367" s="154" t="s">
        <v>497</v>
      </c>
      <c r="Y367" s="154"/>
      <c r="Z367" s="154"/>
      <c r="AA367" s="154" t="s">
        <v>498</v>
      </c>
      <c r="AB367" s="154"/>
      <c r="AC367" s="154"/>
      <c r="AD367" s="154" t="s">
        <v>499</v>
      </c>
      <c r="AE367" s="154"/>
      <c r="AF367" s="154"/>
      <c r="AG367" s="154" t="s">
        <v>500</v>
      </c>
      <c r="AH367" s="154"/>
      <c r="AI367" s="154"/>
      <c r="AJ367" s="160" t="s">
        <v>501</v>
      </c>
      <c r="AK367" s="160"/>
      <c r="AL367" s="161"/>
    </row>
    <row r="368" spans="1:38">
      <c r="A368" s="155"/>
      <c r="B368" s="156"/>
      <c r="C368" s="143" t="s">
        <v>502</v>
      </c>
      <c r="D368" s="143"/>
      <c r="E368" s="143"/>
      <c r="F368" s="143" t="s">
        <v>502</v>
      </c>
      <c r="G368" s="143"/>
      <c r="H368" s="143"/>
      <c r="I368" s="143" t="s">
        <v>502</v>
      </c>
      <c r="J368" s="143"/>
      <c r="K368" s="143"/>
      <c r="L368" s="143" t="s">
        <v>502</v>
      </c>
      <c r="M368" s="143"/>
      <c r="N368" s="143"/>
      <c r="O368" s="143" t="s">
        <v>502</v>
      </c>
      <c r="P368" s="143"/>
      <c r="Q368" s="143"/>
      <c r="R368" s="143" t="s">
        <v>502</v>
      </c>
      <c r="S368" s="143"/>
      <c r="T368" s="143"/>
      <c r="U368" s="143" t="s">
        <v>502</v>
      </c>
      <c r="V368" s="143"/>
      <c r="W368" s="143"/>
      <c r="X368" s="143" t="s">
        <v>502</v>
      </c>
      <c r="Y368" s="143"/>
      <c r="Z368" s="143"/>
      <c r="AA368" s="143" t="s">
        <v>502</v>
      </c>
      <c r="AB368" s="143"/>
      <c r="AC368" s="143"/>
      <c r="AD368" s="143" t="s">
        <v>502</v>
      </c>
      <c r="AE368" s="143"/>
      <c r="AF368" s="143"/>
      <c r="AG368" s="143" t="s">
        <v>502</v>
      </c>
      <c r="AH368" s="143"/>
      <c r="AI368" s="143"/>
      <c r="AJ368" s="143" t="s">
        <v>502</v>
      </c>
      <c r="AK368" s="143"/>
      <c r="AL368" s="162"/>
    </row>
    <row r="369" ht="69.95" customHeight="1" spans="1:38">
      <c r="A369" s="155"/>
      <c r="B369" s="156"/>
      <c r="C369" s="157" t="s">
        <v>503</v>
      </c>
      <c r="D369" s="157" t="s">
        <v>122</v>
      </c>
      <c r="E369" s="157" t="s">
        <v>504</v>
      </c>
      <c r="F369" s="157" t="s">
        <v>503</v>
      </c>
      <c r="G369" s="157" t="s">
        <v>122</v>
      </c>
      <c r="H369" s="157" t="s">
        <v>504</v>
      </c>
      <c r="I369" s="157" t="s">
        <v>503</v>
      </c>
      <c r="J369" s="157" t="s">
        <v>122</v>
      </c>
      <c r="K369" s="157" t="s">
        <v>504</v>
      </c>
      <c r="L369" s="157" t="s">
        <v>503</v>
      </c>
      <c r="M369" s="157" t="s">
        <v>122</v>
      </c>
      <c r="N369" s="157" t="s">
        <v>504</v>
      </c>
      <c r="O369" s="157" t="s">
        <v>503</v>
      </c>
      <c r="P369" s="157" t="s">
        <v>122</v>
      </c>
      <c r="Q369" s="157" t="s">
        <v>504</v>
      </c>
      <c r="R369" s="157" t="s">
        <v>503</v>
      </c>
      <c r="S369" s="157" t="s">
        <v>122</v>
      </c>
      <c r="T369" s="157" t="s">
        <v>504</v>
      </c>
      <c r="U369" s="157" t="s">
        <v>503</v>
      </c>
      <c r="V369" s="157" t="s">
        <v>122</v>
      </c>
      <c r="W369" s="157" t="s">
        <v>504</v>
      </c>
      <c r="X369" s="157" t="s">
        <v>503</v>
      </c>
      <c r="Y369" s="157" t="s">
        <v>122</v>
      </c>
      <c r="Z369" s="157" t="s">
        <v>504</v>
      </c>
      <c r="AA369" s="157" t="s">
        <v>503</v>
      </c>
      <c r="AB369" s="157" t="s">
        <v>122</v>
      </c>
      <c r="AC369" s="157" t="s">
        <v>504</v>
      </c>
      <c r="AD369" s="157" t="s">
        <v>503</v>
      </c>
      <c r="AE369" s="157" t="s">
        <v>122</v>
      </c>
      <c r="AF369" s="157" t="s">
        <v>504</v>
      </c>
      <c r="AG369" s="157" t="s">
        <v>503</v>
      </c>
      <c r="AH369" s="157" t="s">
        <v>122</v>
      </c>
      <c r="AI369" s="157" t="s">
        <v>504</v>
      </c>
      <c r="AJ369" s="157" t="s">
        <v>503</v>
      </c>
      <c r="AK369" s="157" t="s">
        <v>122</v>
      </c>
      <c r="AL369" s="163" t="s">
        <v>504</v>
      </c>
    </row>
    <row r="370" spans="1:38">
      <c r="A370" s="106">
        <v>1</v>
      </c>
      <c r="B370" s="107">
        <v>2</v>
      </c>
      <c r="C370" s="158">
        <v>3</v>
      </c>
      <c r="D370" s="158">
        <v>4</v>
      </c>
      <c r="E370" s="158">
        <v>5</v>
      </c>
      <c r="F370" s="158">
        <v>6</v>
      </c>
      <c r="G370" s="107">
        <v>7</v>
      </c>
      <c r="H370" s="107">
        <v>8</v>
      </c>
      <c r="I370" s="158">
        <v>9</v>
      </c>
      <c r="J370" s="158">
        <v>10</v>
      </c>
      <c r="K370" s="158">
        <v>11</v>
      </c>
      <c r="L370" s="158">
        <v>12</v>
      </c>
      <c r="M370" s="107">
        <v>13</v>
      </c>
      <c r="N370" s="107">
        <v>14</v>
      </c>
      <c r="O370" s="158">
        <v>15</v>
      </c>
      <c r="P370" s="158">
        <v>16</v>
      </c>
      <c r="Q370" s="158">
        <v>17</v>
      </c>
      <c r="R370" s="158">
        <v>18</v>
      </c>
      <c r="S370" s="107">
        <v>19</v>
      </c>
      <c r="T370" s="107">
        <v>20</v>
      </c>
      <c r="U370" s="158">
        <v>21</v>
      </c>
      <c r="V370" s="158">
        <v>22</v>
      </c>
      <c r="W370" s="158">
        <v>23</v>
      </c>
      <c r="X370" s="158">
        <v>24</v>
      </c>
      <c r="Y370" s="107">
        <v>25</v>
      </c>
      <c r="Z370" s="107">
        <v>26</v>
      </c>
      <c r="AA370" s="158">
        <v>27</v>
      </c>
      <c r="AB370" s="158">
        <v>28</v>
      </c>
      <c r="AC370" s="158">
        <v>29</v>
      </c>
      <c r="AD370" s="158">
        <v>30</v>
      </c>
      <c r="AE370" s="107">
        <v>31</v>
      </c>
      <c r="AF370" s="107">
        <v>32</v>
      </c>
      <c r="AG370" s="158">
        <v>33</v>
      </c>
      <c r="AH370" s="158">
        <v>34</v>
      </c>
      <c r="AI370" s="158">
        <v>35</v>
      </c>
      <c r="AJ370" s="158">
        <v>36</v>
      </c>
      <c r="AK370" s="107">
        <v>37</v>
      </c>
      <c r="AL370" s="121">
        <v>38</v>
      </c>
    </row>
    <row r="371" spans="1:38">
      <c r="A371" s="108">
        <v>1</v>
      </c>
      <c r="B371" s="140" t="s">
        <v>310</v>
      </c>
      <c r="C371" s="167">
        <v>73</v>
      </c>
      <c r="D371" s="167"/>
      <c r="E371" s="167"/>
      <c r="F371" s="167"/>
      <c r="G371" s="167"/>
      <c r="H371" s="167"/>
      <c r="I371" s="167">
        <v>73</v>
      </c>
      <c r="J371" s="167"/>
      <c r="K371" s="167"/>
      <c r="L371" s="167"/>
      <c r="M371" s="167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>
        <v>73</v>
      </c>
      <c r="AE371" s="139"/>
      <c r="AF371" s="139"/>
      <c r="AG371" s="139"/>
      <c r="AH371" s="139"/>
      <c r="AI371" s="139"/>
      <c r="AJ371" s="139"/>
      <c r="AK371" s="139"/>
      <c r="AL371" s="164"/>
    </row>
    <row r="372" spans="1:38">
      <c r="A372" s="146">
        <v>2</v>
      </c>
      <c r="B372" s="140" t="s">
        <v>311</v>
      </c>
      <c r="C372" s="167">
        <v>91</v>
      </c>
      <c r="D372" s="167"/>
      <c r="E372" s="167"/>
      <c r="F372" s="167">
        <v>1</v>
      </c>
      <c r="G372" s="167"/>
      <c r="H372" s="167"/>
      <c r="I372" s="167">
        <v>91</v>
      </c>
      <c r="J372" s="167"/>
      <c r="K372" s="167"/>
      <c r="L372" s="167">
        <v>1</v>
      </c>
      <c r="M372" s="167"/>
      <c r="N372" s="167"/>
      <c r="O372" s="167"/>
      <c r="P372" s="167"/>
      <c r="Q372" s="167"/>
      <c r="R372" s="167">
        <v>108</v>
      </c>
      <c r="S372" s="167"/>
      <c r="T372" s="167"/>
      <c r="U372" s="167">
        <v>17</v>
      </c>
      <c r="V372" s="167"/>
      <c r="W372" s="167"/>
      <c r="X372" s="167">
        <v>91</v>
      </c>
      <c r="Y372" s="167"/>
      <c r="Z372" s="167"/>
      <c r="AA372" s="167">
        <v>1</v>
      </c>
      <c r="AB372" s="167"/>
      <c r="AC372" s="167"/>
      <c r="AD372" s="167">
        <v>91</v>
      </c>
      <c r="AE372" s="167"/>
      <c r="AF372" s="167"/>
      <c r="AG372" s="167"/>
      <c r="AH372" s="167"/>
      <c r="AI372" s="167"/>
      <c r="AJ372" s="167"/>
      <c r="AK372" s="167"/>
      <c r="AL372" s="168"/>
    </row>
    <row r="373" spans="1:38">
      <c r="A373" s="146">
        <v>3</v>
      </c>
      <c r="B373" s="140" t="s">
        <v>312</v>
      </c>
      <c r="C373" s="167">
        <v>37</v>
      </c>
      <c r="D373" s="167"/>
      <c r="E373" s="167"/>
      <c r="F373" s="167"/>
      <c r="G373" s="167"/>
      <c r="H373" s="167"/>
      <c r="I373" s="167">
        <v>37</v>
      </c>
      <c r="J373" s="167"/>
      <c r="K373" s="167"/>
      <c r="L373" s="167"/>
      <c r="M373" s="167"/>
      <c r="N373" s="167"/>
      <c r="O373" s="167"/>
      <c r="P373" s="167"/>
      <c r="Q373" s="167"/>
      <c r="R373" s="167">
        <v>40</v>
      </c>
      <c r="S373" s="167"/>
      <c r="T373" s="167"/>
      <c r="U373" s="167">
        <v>3</v>
      </c>
      <c r="V373" s="167"/>
      <c r="W373" s="167"/>
      <c r="X373" s="167">
        <v>37</v>
      </c>
      <c r="Y373" s="167"/>
      <c r="Z373" s="167"/>
      <c r="AA373" s="167">
        <v>3</v>
      </c>
      <c r="AB373" s="167"/>
      <c r="AC373" s="167"/>
      <c r="AD373" s="167">
        <v>37</v>
      </c>
      <c r="AE373" s="167"/>
      <c r="AF373" s="167"/>
      <c r="AG373" s="167"/>
      <c r="AH373" s="167"/>
      <c r="AI373" s="167"/>
      <c r="AJ373" s="167"/>
      <c r="AK373" s="167"/>
      <c r="AL373" s="168"/>
    </row>
    <row r="374" spans="1:38">
      <c r="A374" s="146">
        <v>4</v>
      </c>
      <c r="B374" s="140" t="s">
        <v>313</v>
      </c>
      <c r="C374" s="167">
        <v>52</v>
      </c>
      <c r="D374" s="167"/>
      <c r="E374" s="167"/>
      <c r="F374" s="167"/>
      <c r="G374" s="167"/>
      <c r="H374" s="167"/>
      <c r="I374" s="167">
        <v>52</v>
      </c>
      <c r="J374" s="167"/>
      <c r="K374" s="167"/>
      <c r="L374" s="167"/>
      <c r="M374" s="167"/>
      <c r="N374" s="167"/>
      <c r="O374" s="167"/>
      <c r="P374" s="167"/>
      <c r="Q374" s="167"/>
      <c r="R374" s="167">
        <v>52</v>
      </c>
      <c r="S374" s="167"/>
      <c r="T374" s="167"/>
      <c r="U374" s="167"/>
      <c r="V374" s="167"/>
      <c r="W374" s="167"/>
      <c r="X374" s="167">
        <v>52</v>
      </c>
      <c r="Y374" s="167"/>
      <c r="Z374" s="167"/>
      <c r="AA374" s="167"/>
      <c r="AB374" s="167"/>
      <c r="AC374" s="167"/>
      <c r="AD374" s="167">
        <v>52</v>
      </c>
      <c r="AE374" s="167"/>
      <c r="AF374" s="167"/>
      <c r="AG374" s="167"/>
      <c r="AH374" s="167"/>
      <c r="AI374" s="167"/>
      <c r="AJ374" s="167"/>
      <c r="AK374" s="167"/>
      <c r="AL374" s="168"/>
    </row>
    <row r="375" spans="1:38">
      <c r="A375" s="146">
        <v>5</v>
      </c>
      <c r="B375" s="140" t="s">
        <v>314</v>
      </c>
      <c r="C375" s="167">
        <v>15</v>
      </c>
      <c r="D375" s="167"/>
      <c r="E375" s="167"/>
      <c r="F375" s="167"/>
      <c r="G375" s="167"/>
      <c r="H375" s="167"/>
      <c r="I375" s="167">
        <v>15</v>
      </c>
      <c r="J375" s="167"/>
      <c r="K375" s="167"/>
      <c r="L375" s="167"/>
      <c r="M375" s="167"/>
      <c r="N375" s="167"/>
      <c r="O375" s="167"/>
      <c r="P375" s="167"/>
      <c r="Q375" s="167"/>
      <c r="R375" s="167">
        <v>15</v>
      </c>
      <c r="S375" s="167"/>
      <c r="T375" s="167"/>
      <c r="U375" s="167"/>
      <c r="V375" s="167"/>
      <c r="W375" s="167"/>
      <c r="X375" s="167">
        <v>15</v>
      </c>
      <c r="Y375" s="167"/>
      <c r="Z375" s="167"/>
      <c r="AA375" s="167"/>
      <c r="AB375" s="167"/>
      <c r="AC375" s="167"/>
      <c r="AD375" s="167">
        <v>15</v>
      </c>
      <c r="AE375" s="167"/>
      <c r="AF375" s="167"/>
      <c r="AG375" s="167"/>
      <c r="AH375" s="167"/>
      <c r="AI375" s="167"/>
      <c r="AJ375" s="167"/>
      <c r="AK375" s="167"/>
      <c r="AL375" s="168"/>
    </row>
    <row r="376" spans="1:38">
      <c r="A376" s="146">
        <v>6</v>
      </c>
      <c r="B376" s="140" t="s">
        <v>315</v>
      </c>
      <c r="C376" s="167">
        <v>49</v>
      </c>
      <c r="D376" s="167"/>
      <c r="E376" s="167"/>
      <c r="F376" s="167"/>
      <c r="G376" s="167"/>
      <c r="H376" s="167"/>
      <c r="I376" s="167">
        <v>36</v>
      </c>
      <c r="J376" s="167"/>
      <c r="K376" s="167"/>
      <c r="L376" s="167"/>
      <c r="M376" s="167"/>
      <c r="N376" s="167"/>
      <c r="O376" s="167"/>
      <c r="P376" s="167"/>
      <c r="Q376" s="167"/>
      <c r="R376" s="167">
        <v>49</v>
      </c>
      <c r="S376" s="167"/>
      <c r="T376" s="167"/>
      <c r="U376" s="167"/>
      <c r="V376" s="167"/>
      <c r="W376" s="167"/>
      <c r="X376" s="167">
        <v>36</v>
      </c>
      <c r="Y376" s="167"/>
      <c r="Z376" s="167"/>
      <c r="AA376" s="167"/>
      <c r="AB376" s="167"/>
      <c r="AC376" s="167"/>
      <c r="AD376" s="167">
        <v>36</v>
      </c>
      <c r="AE376" s="167"/>
      <c r="AF376" s="167"/>
      <c r="AG376" s="167"/>
      <c r="AH376" s="167"/>
      <c r="AI376" s="167"/>
      <c r="AJ376" s="167"/>
      <c r="AK376" s="167"/>
      <c r="AL376" s="167"/>
    </row>
    <row r="377" spans="1:38">
      <c r="A377" s="146">
        <v>7</v>
      </c>
      <c r="B377" s="140" t="s">
        <v>316</v>
      </c>
      <c r="C377" s="167">
        <v>36</v>
      </c>
      <c r="D377" s="167"/>
      <c r="E377" s="167"/>
      <c r="F377" s="167">
        <v>36</v>
      </c>
      <c r="G377" s="167"/>
      <c r="H377" s="167"/>
      <c r="I377" s="167">
        <v>36</v>
      </c>
      <c r="J377" s="167"/>
      <c r="K377" s="167"/>
      <c r="L377" s="167"/>
      <c r="M377" s="167"/>
      <c r="N377" s="167"/>
      <c r="O377" s="167"/>
      <c r="P377" s="167"/>
      <c r="Q377" s="167"/>
      <c r="R377" s="167">
        <v>36</v>
      </c>
      <c r="S377" s="167"/>
      <c r="T377" s="167"/>
      <c r="U377" s="167"/>
      <c r="V377" s="167"/>
      <c r="W377" s="167"/>
      <c r="X377" s="167">
        <v>36</v>
      </c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8"/>
    </row>
    <row r="378" spans="1:38">
      <c r="A378" s="146">
        <v>8</v>
      </c>
      <c r="B378" s="140" t="s">
        <v>317</v>
      </c>
      <c r="C378" s="167">
        <v>77</v>
      </c>
      <c r="D378" s="167"/>
      <c r="E378" s="167"/>
      <c r="F378" s="167"/>
      <c r="G378" s="167"/>
      <c r="H378" s="167"/>
      <c r="I378" s="167">
        <v>13</v>
      </c>
      <c r="J378" s="167"/>
      <c r="K378" s="167"/>
      <c r="L378" s="167"/>
      <c r="M378" s="167"/>
      <c r="N378" s="167"/>
      <c r="O378" s="167"/>
      <c r="P378" s="167"/>
      <c r="Q378" s="167"/>
      <c r="R378" s="167">
        <v>10</v>
      </c>
      <c r="S378" s="167"/>
      <c r="T378" s="167"/>
      <c r="U378" s="167">
        <v>3</v>
      </c>
      <c r="V378" s="167"/>
      <c r="W378" s="167"/>
      <c r="X378" s="167">
        <v>10</v>
      </c>
      <c r="Y378" s="167"/>
      <c r="Z378" s="167"/>
      <c r="AA378" s="167"/>
      <c r="AB378" s="167"/>
      <c r="AC378" s="167"/>
      <c r="AD378" s="167">
        <v>10</v>
      </c>
      <c r="AE378" s="167"/>
      <c r="AF378" s="167"/>
      <c r="AG378" s="167"/>
      <c r="AH378" s="167"/>
      <c r="AI378" s="167"/>
      <c r="AJ378" s="167"/>
      <c r="AK378" s="167"/>
      <c r="AL378" s="168"/>
    </row>
    <row r="379" spans="1:38">
      <c r="A379" s="146">
        <v>9</v>
      </c>
      <c r="B379" s="140" t="s">
        <v>318</v>
      </c>
      <c r="C379" s="167">
        <v>45</v>
      </c>
      <c r="D379" s="167"/>
      <c r="E379" s="167"/>
      <c r="F379" s="167">
        <v>3</v>
      </c>
      <c r="G379" s="167"/>
      <c r="H379" s="167"/>
      <c r="I379" s="167">
        <v>35</v>
      </c>
      <c r="J379" s="167"/>
      <c r="K379" s="167"/>
      <c r="L379" s="167"/>
      <c r="M379" s="167"/>
      <c r="N379" s="167"/>
      <c r="O379" s="167"/>
      <c r="P379" s="167"/>
      <c r="Q379" s="167"/>
      <c r="R379" s="167">
        <v>45</v>
      </c>
      <c r="S379" s="167"/>
      <c r="T379" s="167"/>
      <c r="U379" s="167">
        <v>10</v>
      </c>
      <c r="V379" s="167"/>
      <c r="W379" s="167"/>
      <c r="X379" s="167">
        <v>35</v>
      </c>
      <c r="Y379" s="167"/>
      <c r="Z379" s="167"/>
      <c r="AA379" s="167"/>
      <c r="AB379" s="167"/>
      <c r="AC379" s="167"/>
      <c r="AD379" s="167">
        <v>2</v>
      </c>
      <c r="AE379" s="167"/>
      <c r="AF379" s="167"/>
      <c r="AG379" s="167"/>
      <c r="AH379" s="167"/>
      <c r="AI379" s="167"/>
      <c r="AJ379" s="167"/>
      <c r="AK379" s="167"/>
      <c r="AL379" s="168"/>
    </row>
    <row r="380" spans="1:38">
      <c r="A380" s="146">
        <v>10</v>
      </c>
      <c r="B380" s="140" t="s">
        <v>319</v>
      </c>
      <c r="C380" s="167">
        <v>7</v>
      </c>
      <c r="D380" s="167"/>
      <c r="E380" s="167"/>
      <c r="F380" s="167">
        <v>7</v>
      </c>
      <c r="G380" s="167"/>
      <c r="H380" s="167"/>
      <c r="I380" s="167">
        <v>7</v>
      </c>
      <c r="J380" s="167"/>
      <c r="K380" s="167"/>
      <c r="L380" s="167"/>
      <c r="M380" s="167"/>
      <c r="N380" s="167"/>
      <c r="O380" s="167"/>
      <c r="P380" s="167"/>
      <c r="Q380" s="167"/>
      <c r="R380" s="167">
        <v>7</v>
      </c>
      <c r="S380" s="167"/>
      <c r="T380" s="167"/>
      <c r="U380" s="167"/>
      <c r="V380" s="167"/>
      <c r="W380" s="167"/>
      <c r="X380" s="167">
        <v>7</v>
      </c>
      <c r="Y380" s="167"/>
      <c r="Z380" s="167"/>
      <c r="AA380" s="167"/>
      <c r="AB380" s="167"/>
      <c r="AC380" s="167"/>
      <c r="AD380" s="167">
        <v>7</v>
      </c>
      <c r="AE380" s="167"/>
      <c r="AF380" s="167"/>
      <c r="AG380" s="167"/>
      <c r="AH380" s="167"/>
      <c r="AI380" s="167"/>
      <c r="AJ380" s="167"/>
      <c r="AK380" s="167"/>
      <c r="AL380" s="168"/>
    </row>
    <row r="381" spans="1:38">
      <c r="A381" s="146">
        <v>11</v>
      </c>
      <c r="B381" s="140" t="s">
        <v>320</v>
      </c>
      <c r="C381" s="167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8"/>
    </row>
    <row r="382" spans="1:38">
      <c r="A382" s="146">
        <v>12</v>
      </c>
      <c r="B382" s="140" t="s">
        <v>321</v>
      </c>
      <c r="C382" s="167">
        <v>11</v>
      </c>
      <c r="D382" s="167"/>
      <c r="E382" s="167"/>
      <c r="F382" s="167"/>
      <c r="G382" s="167"/>
      <c r="H382" s="167"/>
      <c r="I382" s="167">
        <v>9</v>
      </c>
      <c r="J382" s="167"/>
      <c r="K382" s="167"/>
      <c r="L382" s="167"/>
      <c r="M382" s="167"/>
      <c r="N382" s="167"/>
      <c r="O382" s="167"/>
      <c r="P382" s="167"/>
      <c r="Q382" s="167"/>
      <c r="R382" s="167">
        <v>9</v>
      </c>
      <c r="S382" s="167"/>
      <c r="T382" s="167"/>
      <c r="U382" s="167"/>
      <c r="V382" s="167"/>
      <c r="W382" s="167"/>
      <c r="X382" s="167">
        <v>9</v>
      </c>
      <c r="Y382" s="167"/>
      <c r="Z382" s="167"/>
      <c r="AA382" s="167"/>
      <c r="AB382" s="167"/>
      <c r="AC382" s="167"/>
      <c r="AD382" s="167">
        <v>9</v>
      </c>
      <c r="AE382" s="167"/>
      <c r="AF382" s="167"/>
      <c r="AG382" s="167"/>
      <c r="AH382" s="167"/>
      <c r="AI382" s="167"/>
      <c r="AJ382" s="167"/>
      <c r="AK382" s="167"/>
      <c r="AL382" s="168"/>
    </row>
    <row r="383" spans="1:38">
      <c r="A383" s="146">
        <v>13</v>
      </c>
      <c r="B383" s="140" t="s">
        <v>322</v>
      </c>
      <c r="C383" s="167">
        <v>31</v>
      </c>
      <c r="D383" s="167"/>
      <c r="E383" s="167"/>
      <c r="F383" s="167"/>
      <c r="G383" s="167"/>
      <c r="H383" s="167"/>
      <c r="I383" s="167">
        <v>31</v>
      </c>
      <c r="J383" s="167"/>
      <c r="K383" s="167"/>
      <c r="L383" s="167"/>
      <c r="M383" s="167"/>
      <c r="N383" s="167"/>
      <c r="O383" s="167"/>
      <c r="P383" s="167"/>
      <c r="Q383" s="167"/>
      <c r="R383" s="167">
        <v>41</v>
      </c>
      <c r="S383" s="167"/>
      <c r="T383" s="167"/>
      <c r="U383" s="167">
        <v>10</v>
      </c>
      <c r="V383" s="167"/>
      <c r="W383" s="167"/>
      <c r="X383" s="167">
        <v>31</v>
      </c>
      <c r="Y383" s="167"/>
      <c r="Z383" s="167"/>
      <c r="AA383" s="167"/>
      <c r="AB383" s="167"/>
      <c r="AC383" s="167"/>
      <c r="AD383" s="167">
        <v>31</v>
      </c>
      <c r="AE383" s="167"/>
      <c r="AF383" s="167"/>
      <c r="AG383" s="167"/>
      <c r="AH383" s="167"/>
      <c r="AI383" s="167"/>
      <c r="AJ383" s="167"/>
      <c r="AK383" s="167"/>
      <c r="AL383" s="168"/>
    </row>
    <row r="384" spans="1:38">
      <c r="A384" s="146">
        <v>14</v>
      </c>
      <c r="B384" s="140" t="s">
        <v>323</v>
      </c>
      <c r="C384" s="167">
        <v>63</v>
      </c>
      <c r="D384" s="167"/>
      <c r="E384" s="167"/>
      <c r="F384" s="167"/>
      <c r="G384" s="167"/>
      <c r="H384" s="167"/>
      <c r="I384" s="167">
        <v>62</v>
      </c>
      <c r="J384" s="167"/>
      <c r="K384" s="167"/>
      <c r="L384" s="167">
        <v>1</v>
      </c>
      <c r="M384" s="167"/>
      <c r="N384" s="167"/>
      <c r="O384" s="167"/>
      <c r="P384" s="167"/>
      <c r="Q384" s="167"/>
      <c r="R384" s="167">
        <v>63</v>
      </c>
      <c r="S384" s="167"/>
      <c r="T384" s="167"/>
      <c r="U384" s="167">
        <v>1</v>
      </c>
      <c r="V384" s="167"/>
      <c r="W384" s="167"/>
      <c r="X384" s="167">
        <v>62</v>
      </c>
      <c r="Y384" s="167"/>
      <c r="Z384" s="167"/>
      <c r="AA384" s="167">
        <v>1</v>
      </c>
      <c r="AB384" s="167"/>
      <c r="AC384" s="167"/>
      <c r="AD384" s="167">
        <v>62</v>
      </c>
      <c r="AE384" s="167"/>
      <c r="AF384" s="167"/>
      <c r="AG384" s="167"/>
      <c r="AH384" s="167"/>
      <c r="AI384" s="167"/>
      <c r="AJ384" s="167"/>
      <c r="AK384" s="167"/>
      <c r="AL384" s="168"/>
    </row>
    <row r="385" spans="1:38">
      <c r="A385" s="146">
        <v>15</v>
      </c>
      <c r="B385" s="140" t="s">
        <v>330</v>
      </c>
      <c r="C385" s="167">
        <v>41</v>
      </c>
      <c r="D385" s="167"/>
      <c r="E385" s="167"/>
      <c r="F385" s="167"/>
      <c r="G385" s="167"/>
      <c r="H385" s="167"/>
      <c r="I385" s="167">
        <v>40</v>
      </c>
      <c r="J385" s="167"/>
      <c r="K385" s="167"/>
      <c r="L385" s="167"/>
      <c r="M385" s="167"/>
      <c r="N385" s="167"/>
      <c r="O385" s="167"/>
      <c r="P385" s="167"/>
      <c r="Q385" s="167"/>
      <c r="R385" s="167">
        <v>41</v>
      </c>
      <c r="S385" s="167"/>
      <c r="T385" s="167"/>
      <c r="U385" s="167">
        <v>1</v>
      </c>
      <c r="V385" s="167"/>
      <c r="W385" s="167"/>
      <c r="X385" s="167">
        <v>40</v>
      </c>
      <c r="Y385" s="167"/>
      <c r="Z385" s="167"/>
      <c r="AA385" s="167">
        <v>1</v>
      </c>
      <c r="AB385" s="167"/>
      <c r="AC385" s="167"/>
      <c r="AD385" s="167">
        <v>40</v>
      </c>
      <c r="AE385" s="167"/>
      <c r="AF385" s="167"/>
      <c r="AG385" s="167"/>
      <c r="AH385" s="167"/>
      <c r="AI385" s="167"/>
      <c r="AJ385" s="167"/>
      <c r="AK385" s="167"/>
      <c r="AL385" s="168"/>
    </row>
    <row r="386" spans="1:38">
      <c r="A386" s="146">
        <v>16</v>
      </c>
      <c r="B386" s="140" t="s">
        <v>325</v>
      </c>
      <c r="C386" s="167">
        <v>18</v>
      </c>
      <c r="D386" s="167"/>
      <c r="E386" s="167"/>
      <c r="F386" s="167"/>
      <c r="G386" s="167"/>
      <c r="H386" s="167"/>
      <c r="I386" s="167">
        <v>17</v>
      </c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>
        <v>17</v>
      </c>
      <c r="Y386" s="167"/>
      <c r="Z386" s="167"/>
      <c r="AA386" s="167"/>
      <c r="AB386" s="167"/>
      <c r="AC386" s="167"/>
      <c r="AD386" s="167">
        <v>17</v>
      </c>
      <c r="AE386" s="167"/>
      <c r="AF386" s="167"/>
      <c r="AG386" s="167"/>
      <c r="AH386" s="167"/>
      <c r="AI386" s="167"/>
      <c r="AJ386" s="167"/>
      <c r="AK386" s="167"/>
      <c r="AL386" s="168"/>
    </row>
    <row r="387" spans="1:38">
      <c r="A387" s="146">
        <v>17</v>
      </c>
      <c r="B387" s="140" t="s">
        <v>326</v>
      </c>
      <c r="C387" s="167">
        <v>73</v>
      </c>
      <c r="D387" s="167"/>
      <c r="E387" s="167"/>
      <c r="F387" s="167"/>
      <c r="G387" s="167"/>
      <c r="H387" s="167"/>
      <c r="I387" s="167">
        <v>73</v>
      </c>
      <c r="J387" s="167"/>
      <c r="K387" s="167"/>
      <c r="L387" s="167"/>
      <c r="M387" s="167"/>
      <c r="N387" s="167"/>
      <c r="O387" s="167"/>
      <c r="P387" s="167"/>
      <c r="Q387" s="167"/>
      <c r="R387" s="167">
        <v>73</v>
      </c>
      <c r="S387" s="167"/>
      <c r="T387" s="167"/>
      <c r="U387" s="167"/>
      <c r="V387" s="167"/>
      <c r="W387" s="167"/>
      <c r="X387" s="167">
        <v>70</v>
      </c>
      <c r="Y387" s="167"/>
      <c r="Z387" s="167"/>
      <c r="AA387" s="167"/>
      <c r="AB387" s="167"/>
      <c r="AC387" s="167"/>
      <c r="AD387" s="167">
        <v>70</v>
      </c>
      <c r="AE387" s="167"/>
      <c r="AF387" s="167"/>
      <c r="AG387" s="167"/>
      <c r="AH387" s="167"/>
      <c r="AI387" s="167"/>
      <c r="AJ387" s="167"/>
      <c r="AK387" s="167"/>
      <c r="AL387" s="168"/>
    </row>
    <row r="388" spans="1:38">
      <c r="A388" s="146">
        <v>18</v>
      </c>
      <c r="B388" s="140" t="s">
        <v>327</v>
      </c>
      <c r="C388" s="167">
        <v>38</v>
      </c>
      <c r="D388" s="167"/>
      <c r="E388" s="167"/>
      <c r="F388" s="167"/>
      <c r="G388" s="167"/>
      <c r="H388" s="167"/>
      <c r="I388" s="167">
        <v>38</v>
      </c>
      <c r="J388" s="167"/>
      <c r="K388" s="167"/>
      <c r="L388" s="167"/>
      <c r="M388" s="167"/>
      <c r="N388" s="167"/>
      <c r="O388" s="167"/>
      <c r="P388" s="167"/>
      <c r="Q388" s="167"/>
      <c r="R388" s="167">
        <v>38</v>
      </c>
      <c r="S388" s="167"/>
      <c r="T388" s="167"/>
      <c r="U388" s="167"/>
      <c r="V388" s="167"/>
      <c r="W388" s="167"/>
      <c r="X388" s="167">
        <v>38</v>
      </c>
      <c r="Y388" s="167"/>
      <c r="Z388" s="167"/>
      <c r="AA388" s="167"/>
      <c r="AB388" s="167"/>
      <c r="AC388" s="167"/>
      <c r="AD388" s="167">
        <v>38</v>
      </c>
      <c r="AE388" s="167"/>
      <c r="AF388" s="167"/>
      <c r="AG388" s="167"/>
      <c r="AH388" s="167"/>
      <c r="AI388" s="167"/>
      <c r="AJ388" s="167"/>
      <c r="AK388" s="167"/>
      <c r="AL388" s="168"/>
    </row>
    <row r="389" ht="15.75" spans="1:38">
      <c r="A389" s="111" t="s">
        <v>14</v>
      </c>
      <c r="B389" s="112"/>
      <c r="C389" s="141">
        <f t="shared" ref="C389:AL389" si="13">SUM(C371:C388)</f>
        <v>757</v>
      </c>
      <c r="D389" s="141">
        <f t="shared" si="13"/>
        <v>0</v>
      </c>
      <c r="E389" s="141">
        <f t="shared" si="13"/>
        <v>0</v>
      </c>
      <c r="F389" s="141">
        <f t="shared" si="13"/>
        <v>47</v>
      </c>
      <c r="G389" s="141">
        <f t="shared" si="13"/>
        <v>0</v>
      </c>
      <c r="H389" s="141">
        <f t="shared" si="13"/>
        <v>0</v>
      </c>
      <c r="I389" s="141">
        <f t="shared" si="13"/>
        <v>665</v>
      </c>
      <c r="J389" s="141">
        <f t="shared" si="13"/>
        <v>0</v>
      </c>
      <c r="K389" s="141">
        <f t="shared" si="13"/>
        <v>0</v>
      </c>
      <c r="L389" s="141">
        <f t="shared" si="13"/>
        <v>2</v>
      </c>
      <c r="M389" s="141">
        <f t="shared" si="13"/>
        <v>0</v>
      </c>
      <c r="N389" s="141">
        <f t="shared" si="13"/>
        <v>0</v>
      </c>
      <c r="O389" s="141">
        <f t="shared" si="13"/>
        <v>0</v>
      </c>
      <c r="P389" s="141">
        <f t="shared" si="13"/>
        <v>0</v>
      </c>
      <c r="Q389" s="141">
        <f t="shared" si="13"/>
        <v>0</v>
      </c>
      <c r="R389" s="141">
        <f t="shared" si="13"/>
        <v>627</v>
      </c>
      <c r="S389" s="141">
        <f t="shared" si="13"/>
        <v>0</v>
      </c>
      <c r="T389" s="141">
        <f t="shared" si="13"/>
        <v>0</v>
      </c>
      <c r="U389" s="141">
        <f t="shared" si="13"/>
        <v>45</v>
      </c>
      <c r="V389" s="141">
        <f t="shared" si="13"/>
        <v>0</v>
      </c>
      <c r="W389" s="141">
        <f t="shared" si="13"/>
        <v>0</v>
      </c>
      <c r="X389" s="141">
        <f t="shared" si="13"/>
        <v>586</v>
      </c>
      <c r="Y389" s="141">
        <f t="shared" si="13"/>
        <v>0</v>
      </c>
      <c r="Z389" s="141">
        <f t="shared" si="13"/>
        <v>0</v>
      </c>
      <c r="AA389" s="141">
        <f t="shared" si="13"/>
        <v>6</v>
      </c>
      <c r="AB389" s="141">
        <f t="shared" si="13"/>
        <v>0</v>
      </c>
      <c r="AC389" s="141">
        <f t="shared" si="13"/>
        <v>0</v>
      </c>
      <c r="AD389" s="141">
        <f t="shared" si="13"/>
        <v>590</v>
      </c>
      <c r="AE389" s="141">
        <f t="shared" si="13"/>
        <v>0</v>
      </c>
      <c r="AF389" s="141">
        <f t="shared" si="13"/>
        <v>0</v>
      </c>
      <c r="AG389" s="141">
        <f t="shared" si="13"/>
        <v>0</v>
      </c>
      <c r="AH389" s="141">
        <f t="shared" si="13"/>
        <v>0</v>
      </c>
      <c r="AI389" s="141">
        <f t="shared" si="13"/>
        <v>0</v>
      </c>
      <c r="AJ389" s="141">
        <f t="shared" si="13"/>
        <v>0</v>
      </c>
      <c r="AK389" s="141">
        <f t="shared" si="13"/>
        <v>0</v>
      </c>
      <c r="AL389" s="141">
        <f t="shared" si="13"/>
        <v>0</v>
      </c>
    </row>
    <row r="391" spans="3:25">
      <c r="C391" s="94" t="s">
        <v>58</v>
      </c>
      <c r="Y391" s="117" t="s">
        <v>101</v>
      </c>
    </row>
    <row r="392" spans="3:25">
      <c r="C392" s="94" t="s">
        <v>60</v>
      </c>
      <c r="Y392" s="94" t="s">
        <v>102</v>
      </c>
    </row>
    <row r="396" spans="3:25">
      <c r="C396" s="94" t="s">
        <v>62</v>
      </c>
      <c r="Y396" s="94" t="s">
        <v>71</v>
      </c>
    </row>
    <row r="397" spans="3:25">
      <c r="C397" s="94" t="s">
        <v>64</v>
      </c>
      <c r="Y397" s="94" t="s">
        <v>73</v>
      </c>
    </row>
    <row r="399" spans="1:38">
      <c r="A399" s="95" t="s">
        <v>486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</row>
    <row r="400" spans="1:38">
      <c r="A400" s="95" t="s">
        <v>357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</row>
    <row r="401" spans="1:38">
      <c r="A401" s="95" t="s">
        <v>103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</row>
    <row r="402" ht="15.75" spans="1:38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15" t="s">
        <v>487</v>
      </c>
      <c r="AK402" s="115"/>
      <c r="AL402" s="115"/>
    </row>
    <row r="403" ht="98.1" customHeight="1" spans="1:38">
      <c r="A403" s="152" t="s">
        <v>488</v>
      </c>
      <c r="B403" s="153" t="s">
        <v>489</v>
      </c>
      <c r="C403" s="154" t="s">
        <v>490</v>
      </c>
      <c r="D403" s="154"/>
      <c r="E403" s="154"/>
      <c r="F403" s="154" t="s">
        <v>491</v>
      </c>
      <c r="G403" s="154"/>
      <c r="H403" s="154"/>
      <c r="I403" s="154" t="s">
        <v>492</v>
      </c>
      <c r="J403" s="154"/>
      <c r="K403" s="154"/>
      <c r="L403" s="154" t="s">
        <v>493</v>
      </c>
      <c r="M403" s="154"/>
      <c r="N403" s="154"/>
      <c r="O403" s="154" t="s">
        <v>494</v>
      </c>
      <c r="P403" s="154"/>
      <c r="Q403" s="154"/>
      <c r="R403" s="154" t="s">
        <v>495</v>
      </c>
      <c r="S403" s="154"/>
      <c r="T403" s="154"/>
      <c r="U403" s="154" t="s">
        <v>496</v>
      </c>
      <c r="V403" s="154"/>
      <c r="W403" s="154"/>
      <c r="X403" s="154" t="s">
        <v>497</v>
      </c>
      <c r="Y403" s="154"/>
      <c r="Z403" s="154"/>
      <c r="AA403" s="154" t="s">
        <v>498</v>
      </c>
      <c r="AB403" s="154"/>
      <c r="AC403" s="154"/>
      <c r="AD403" s="154" t="s">
        <v>499</v>
      </c>
      <c r="AE403" s="154"/>
      <c r="AF403" s="154"/>
      <c r="AG403" s="154" t="s">
        <v>500</v>
      </c>
      <c r="AH403" s="154"/>
      <c r="AI403" s="154"/>
      <c r="AJ403" s="160" t="s">
        <v>501</v>
      </c>
      <c r="AK403" s="160"/>
      <c r="AL403" s="161"/>
    </row>
    <row r="404" spans="1:38">
      <c r="A404" s="155"/>
      <c r="B404" s="156"/>
      <c r="C404" s="143" t="s">
        <v>502</v>
      </c>
      <c r="D404" s="143"/>
      <c r="E404" s="143"/>
      <c r="F404" s="143" t="s">
        <v>502</v>
      </c>
      <c r="G404" s="143"/>
      <c r="H404" s="143"/>
      <c r="I404" s="143" t="s">
        <v>502</v>
      </c>
      <c r="J404" s="143"/>
      <c r="K404" s="143"/>
      <c r="L404" s="143" t="s">
        <v>502</v>
      </c>
      <c r="M404" s="143"/>
      <c r="N404" s="143"/>
      <c r="O404" s="143" t="s">
        <v>502</v>
      </c>
      <c r="P404" s="143"/>
      <c r="Q404" s="143"/>
      <c r="R404" s="143" t="s">
        <v>502</v>
      </c>
      <c r="S404" s="143"/>
      <c r="T404" s="143"/>
      <c r="U404" s="143" t="s">
        <v>502</v>
      </c>
      <c r="V404" s="143"/>
      <c r="W404" s="143"/>
      <c r="X404" s="143" t="s">
        <v>502</v>
      </c>
      <c r="Y404" s="143"/>
      <c r="Z404" s="143"/>
      <c r="AA404" s="143" t="s">
        <v>502</v>
      </c>
      <c r="AB404" s="143"/>
      <c r="AC404" s="143"/>
      <c r="AD404" s="143" t="s">
        <v>502</v>
      </c>
      <c r="AE404" s="143"/>
      <c r="AF404" s="143"/>
      <c r="AG404" s="143" t="s">
        <v>502</v>
      </c>
      <c r="AH404" s="143"/>
      <c r="AI404" s="143"/>
      <c r="AJ404" s="143" t="s">
        <v>502</v>
      </c>
      <c r="AK404" s="143"/>
      <c r="AL404" s="162"/>
    </row>
    <row r="405" ht="69" customHeight="1" spans="1:38">
      <c r="A405" s="155"/>
      <c r="B405" s="156"/>
      <c r="C405" s="157" t="s">
        <v>503</v>
      </c>
      <c r="D405" s="157" t="s">
        <v>122</v>
      </c>
      <c r="E405" s="157" t="s">
        <v>504</v>
      </c>
      <c r="F405" s="157" t="s">
        <v>503</v>
      </c>
      <c r="G405" s="157" t="s">
        <v>122</v>
      </c>
      <c r="H405" s="157" t="s">
        <v>504</v>
      </c>
      <c r="I405" s="157" t="s">
        <v>503</v>
      </c>
      <c r="J405" s="157" t="s">
        <v>122</v>
      </c>
      <c r="K405" s="157" t="s">
        <v>504</v>
      </c>
      <c r="L405" s="157" t="s">
        <v>503</v>
      </c>
      <c r="M405" s="157" t="s">
        <v>122</v>
      </c>
      <c r="N405" s="157" t="s">
        <v>504</v>
      </c>
      <c r="O405" s="157" t="s">
        <v>503</v>
      </c>
      <c r="P405" s="157" t="s">
        <v>122</v>
      </c>
      <c r="Q405" s="157" t="s">
        <v>504</v>
      </c>
      <c r="R405" s="157" t="s">
        <v>503</v>
      </c>
      <c r="S405" s="157" t="s">
        <v>122</v>
      </c>
      <c r="T405" s="157" t="s">
        <v>504</v>
      </c>
      <c r="U405" s="157" t="s">
        <v>503</v>
      </c>
      <c r="V405" s="157" t="s">
        <v>122</v>
      </c>
      <c r="W405" s="157" t="s">
        <v>504</v>
      </c>
      <c r="X405" s="157" t="s">
        <v>503</v>
      </c>
      <c r="Y405" s="157" t="s">
        <v>122</v>
      </c>
      <c r="Z405" s="157" t="s">
        <v>504</v>
      </c>
      <c r="AA405" s="157" t="s">
        <v>503</v>
      </c>
      <c r="AB405" s="157" t="s">
        <v>122</v>
      </c>
      <c r="AC405" s="157" t="s">
        <v>504</v>
      </c>
      <c r="AD405" s="157" t="s">
        <v>503</v>
      </c>
      <c r="AE405" s="157" t="s">
        <v>122</v>
      </c>
      <c r="AF405" s="157" t="s">
        <v>504</v>
      </c>
      <c r="AG405" s="157" t="s">
        <v>503</v>
      </c>
      <c r="AH405" s="157" t="s">
        <v>122</v>
      </c>
      <c r="AI405" s="157" t="s">
        <v>504</v>
      </c>
      <c r="AJ405" s="157" t="s">
        <v>503</v>
      </c>
      <c r="AK405" s="157" t="s">
        <v>122</v>
      </c>
      <c r="AL405" s="163" t="s">
        <v>504</v>
      </c>
    </row>
    <row r="406" spans="1:38">
      <c r="A406" s="106">
        <v>1</v>
      </c>
      <c r="B406" s="107">
        <v>2</v>
      </c>
      <c r="C406" s="158">
        <v>3</v>
      </c>
      <c r="D406" s="158">
        <v>4</v>
      </c>
      <c r="E406" s="158">
        <v>5</v>
      </c>
      <c r="F406" s="158">
        <v>6</v>
      </c>
      <c r="G406" s="107">
        <v>7</v>
      </c>
      <c r="H406" s="107">
        <v>8</v>
      </c>
      <c r="I406" s="158">
        <v>9</v>
      </c>
      <c r="J406" s="158">
        <v>10</v>
      </c>
      <c r="K406" s="158">
        <v>11</v>
      </c>
      <c r="L406" s="158">
        <v>12</v>
      </c>
      <c r="M406" s="107">
        <v>13</v>
      </c>
      <c r="N406" s="107">
        <v>14</v>
      </c>
      <c r="O406" s="158">
        <v>15</v>
      </c>
      <c r="P406" s="158">
        <v>16</v>
      </c>
      <c r="Q406" s="158">
        <v>17</v>
      </c>
      <c r="R406" s="158">
        <v>18</v>
      </c>
      <c r="S406" s="107">
        <v>19</v>
      </c>
      <c r="T406" s="107">
        <v>20</v>
      </c>
      <c r="U406" s="158">
        <v>21</v>
      </c>
      <c r="V406" s="158">
        <v>22</v>
      </c>
      <c r="W406" s="158">
        <v>23</v>
      </c>
      <c r="X406" s="158">
        <v>24</v>
      </c>
      <c r="Y406" s="107">
        <v>25</v>
      </c>
      <c r="Z406" s="107">
        <v>26</v>
      </c>
      <c r="AA406" s="158">
        <v>27</v>
      </c>
      <c r="AB406" s="158">
        <v>28</v>
      </c>
      <c r="AC406" s="158">
        <v>29</v>
      </c>
      <c r="AD406" s="158">
        <v>30</v>
      </c>
      <c r="AE406" s="107">
        <v>31</v>
      </c>
      <c r="AF406" s="107">
        <v>32</v>
      </c>
      <c r="AG406" s="158">
        <v>33</v>
      </c>
      <c r="AH406" s="158">
        <v>34</v>
      </c>
      <c r="AI406" s="158">
        <v>35</v>
      </c>
      <c r="AJ406" s="158">
        <v>36</v>
      </c>
      <c r="AK406" s="107">
        <v>37</v>
      </c>
      <c r="AL406" s="121">
        <v>38</v>
      </c>
    </row>
    <row r="407" spans="1:38">
      <c r="A407" s="108">
        <v>1</v>
      </c>
      <c r="B407" s="140" t="s">
        <v>310</v>
      </c>
      <c r="C407" s="167">
        <v>45</v>
      </c>
      <c r="D407" s="167"/>
      <c r="E407" s="167"/>
      <c r="F407" s="167"/>
      <c r="G407" s="167"/>
      <c r="H407" s="167"/>
      <c r="I407" s="167">
        <v>45</v>
      </c>
      <c r="J407" s="167"/>
      <c r="K407" s="167"/>
      <c r="L407" s="167"/>
      <c r="M407" s="167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>
        <v>45</v>
      </c>
      <c r="AE407" s="139"/>
      <c r="AF407" s="139"/>
      <c r="AG407" s="139"/>
      <c r="AH407" s="139"/>
      <c r="AI407" s="139"/>
      <c r="AJ407" s="139"/>
      <c r="AK407" s="139"/>
      <c r="AL407" s="164"/>
    </row>
    <row r="408" spans="1:38">
      <c r="A408" s="146">
        <v>2</v>
      </c>
      <c r="B408" s="140" t="s">
        <v>311</v>
      </c>
      <c r="C408" s="167">
        <v>36</v>
      </c>
      <c r="D408" s="167"/>
      <c r="E408" s="167"/>
      <c r="F408" s="167"/>
      <c r="G408" s="167"/>
      <c r="H408" s="167"/>
      <c r="I408" s="167">
        <v>36</v>
      </c>
      <c r="J408" s="167"/>
      <c r="K408" s="167"/>
      <c r="L408" s="167"/>
      <c r="M408" s="167"/>
      <c r="N408" s="167"/>
      <c r="O408" s="167"/>
      <c r="P408" s="167"/>
      <c r="Q408" s="167"/>
      <c r="R408" s="167">
        <v>44</v>
      </c>
      <c r="S408" s="167"/>
      <c r="T408" s="167"/>
      <c r="U408" s="167">
        <v>8</v>
      </c>
      <c r="V408" s="167"/>
      <c r="W408" s="167"/>
      <c r="X408" s="167">
        <v>36</v>
      </c>
      <c r="Y408" s="167"/>
      <c r="Z408" s="167"/>
      <c r="AA408" s="167"/>
      <c r="AB408" s="167"/>
      <c r="AC408" s="167"/>
      <c r="AD408" s="167">
        <v>36</v>
      </c>
      <c r="AE408" s="167"/>
      <c r="AF408" s="167"/>
      <c r="AG408" s="167"/>
      <c r="AH408" s="167"/>
      <c r="AI408" s="167"/>
      <c r="AJ408" s="167"/>
      <c r="AK408" s="167"/>
      <c r="AL408" s="168"/>
    </row>
    <row r="409" spans="1:38">
      <c r="A409" s="146">
        <v>3</v>
      </c>
      <c r="B409" s="140" t="s">
        <v>312</v>
      </c>
      <c r="C409" s="167">
        <v>12</v>
      </c>
      <c r="D409" s="167"/>
      <c r="E409" s="167"/>
      <c r="F409" s="167"/>
      <c r="G409" s="167"/>
      <c r="H409" s="167"/>
      <c r="I409" s="167">
        <v>12</v>
      </c>
      <c r="J409" s="167"/>
      <c r="K409" s="167"/>
      <c r="L409" s="167"/>
      <c r="M409" s="167"/>
      <c r="N409" s="167"/>
      <c r="O409" s="167"/>
      <c r="P409" s="167"/>
      <c r="Q409" s="167"/>
      <c r="R409" s="167">
        <v>12</v>
      </c>
      <c r="S409" s="167"/>
      <c r="T409" s="167"/>
      <c r="U409" s="167"/>
      <c r="V409" s="167"/>
      <c r="W409" s="167"/>
      <c r="X409" s="167">
        <v>12</v>
      </c>
      <c r="Y409" s="167"/>
      <c r="Z409" s="167"/>
      <c r="AA409" s="167"/>
      <c r="AB409" s="167"/>
      <c r="AC409" s="167"/>
      <c r="AD409" s="167">
        <v>12</v>
      </c>
      <c r="AE409" s="167"/>
      <c r="AF409" s="167"/>
      <c r="AG409" s="167"/>
      <c r="AH409" s="167"/>
      <c r="AI409" s="167"/>
      <c r="AJ409" s="167"/>
      <c r="AK409" s="167"/>
      <c r="AL409" s="168"/>
    </row>
    <row r="410" spans="1:38">
      <c r="A410" s="146">
        <v>4</v>
      </c>
      <c r="B410" s="140" t="s">
        <v>313</v>
      </c>
      <c r="C410" s="167">
        <v>9</v>
      </c>
      <c r="D410" s="167"/>
      <c r="E410" s="167"/>
      <c r="F410" s="167"/>
      <c r="G410" s="167"/>
      <c r="H410" s="167"/>
      <c r="I410" s="167">
        <v>9</v>
      </c>
      <c r="J410" s="167"/>
      <c r="K410" s="167"/>
      <c r="L410" s="167"/>
      <c r="M410" s="167"/>
      <c r="N410" s="167"/>
      <c r="O410" s="167"/>
      <c r="P410" s="167"/>
      <c r="Q410" s="167"/>
      <c r="R410" s="167">
        <v>9</v>
      </c>
      <c r="S410" s="167"/>
      <c r="T410" s="167"/>
      <c r="U410" s="167"/>
      <c r="V410" s="167"/>
      <c r="W410" s="167"/>
      <c r="X410" s="167">
        <v>9</v>
      </c>
      <c r="Y410" s="167"/>
      <c r="Z410" s="167"/>
      <c r="AA410" s="167"/>
      <c r="AB410" s="167"/>
      <c r="AC410" s="167"/>
      <c r="AD410" s="167">
        <v>9</v>
      </c>
      <c r="AE410" s="167"/>
      <c r="AF410" s="167"/>
      <c r="AG410" s="167"/>
      <c r="AH410" s="167"/>
      <c r="AI410" s="167"/>
      <c r="AJ410" s="167"/>
      <c r="AK410" s="167"/>
      <c r="AL410" s="168"/>
    </row>
    <row r="411" spans="1:38">
      <c r="A411" s="146">
        <v>5</v>
      </c>
      <c r="B411" s="140" t="s">
        <v>314</v>
      </c>
      <c r="C411" s="167">
        <v>16</v>
      </c>
      <c r="D411" s="167"/>
      <c r="E411" s="167"/>
      <c r="F411" s="167"/>
      <c r="G411" s="167"/>
      <c r="H411" s="167"/>
      <c r="I411" s="167">
        <v>16</v>
      </c>
      <c r="J411" s="167"/>
      <c r="K411" s="167"/>
      <c r="L411" s="167"/>
      <c r="M411" s="167"/>
      <c r="N411" s="167"/>
      <c r="O411" s="167"/>
      <c r="P411" s="167"/>
      <c r="Q411" s="167"/>
      <c r="R411" s="167">
        <v>16</v>
      </c>
      <c r="S411" s="167"/>
      <c r="T411" s="167"/>
      <c r="U411" s="167"/>
      <c r="V411" s="167"/>
      <c r="W411" s="167"/>
      <c r="X411" s="167">
        <v>16</v>
      </c>
      <c r="Y411" s="167"/>
      <c r="Z411" s="167"/>
      <c r="AA411" s="167"/>
      <c r="AB411" s="167"/>
      <c r="AC411" s="167"/>
      <c r="AD411" s="167">
        <v>16</v>
      </c>
      <c r="AE411" s="167"/>
      <c r="AF411" s="167"/>
      <c r="AG411" s="167"/>
      <c r="AH411" s="167"/>
      <c r="AI411" s="167"/>
      <c r="AJ411" s="167"/>
      <c r="AK411" s="167"/>
      <c r="AL411" s="168"/>
    </row>
    <row r="412" spans="1:38">
      <c r="A412" s="146">
        <v>6</v>
      </c>
      <c r="B412" s="140" t="s">
        <v>315</v>
      </c>
      <c r="C412" s="167">
        <v>26</v>
      </c>
      <c r="D412" s="167"/>
      <c r="E412" s="167"/>
      <c r="F412" s="167"/>
      <c r="G412" s="167"/>
      <c r="H412" s="167"/>
      <c r="I412" s="167">
        <v>16</v>
      </c>
      <c r="J412" s="167"/>
      <c r="K412" s="167"/>
      <c r="L412" s="167"/>
      <c r="M412" s="167"/>
      <c r="N412" s="167"/>
      <c r="O412" s="167"/>
      <c r="P412" s="167"/>
      <c r="Q412" s="167"/>
      <c r="R412" s="167">
        <v>26</v>
      </c>
      <c r="S412" s="167"/>
      <c r="T412" s="167"/>
      <c r="U412" s="167">
        <v>10</v>
      </c>
      <c r="V412" s="167"/>
      <c r="W412" s="167"/>
      <c r="X412" s="167">
        <v>16</v>
      </c>
      <c r="Y412" s="167"/>
      <c r="Z412" s="167"/>
      <c r="AA412" s="167"/>
      <c r="AB412" s="167"/>
      <c r="AC412" s="167"/>
      <c r="AD412" s="167">
        <v>16</v>
      </c>
      <c r="AE412" s="167"/>
      <c r="AF412" s="167"/>
      <c r="AG412" s="167"/>
      <c r="AH412" s="167"/>
      <c r="AI412" s="167"/>
      <c r="AJ412" s="167"/>
      <c r="AK412" s="167"/>
      <c r="AL412" s="168"/>
    </row>
    <row r="413" spans="1:38">
      <c r="A413" s="146">
        <v>7</v>
      </c>
      <c r="B413" s="140" t="s">
        <v>316</v>
      </c>
      <c r="C413" s="167">
        <v>21</v>
      </c>
      <c r="D413" s="167"/>
      <c r="E413" s="167"/>
      <c r="F413" s="167">
        <v>21</v>
      </c>
      <c r="G413" s="167"/>
      <c r="H413" s="167"/>
      <c r="I413" s="167">
        <v>21</v>
      </c>
      <c r="J413" s="167"/>
      <c r="K413" s="167"/>
      <c r="L413" s="167"/>
      <c r="M413" s="167"/>
      <c r="N413" s="167"/>
      <c r="O413" s="167"/>
      <c r="P413" s="167"/>
      <c r="Q413" s="167"/>
      <c r="R413" s="167">
        <v>22</v>
      </c>
      <c r="S413" s="167"/>
      <c r="T413" s="167"/>
      <c r="U413" s="167">
        <v>1</v>
      </c>
      <c r="V413" s="167"/>
      <c r="W413" s="167"/>
      <c r="X413" s="167">
        <v>21</v>
      </c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8"/>
    </row>
    <row r="414" spans="1:38">
      <c r="A414" s="146">
        <v>8</v>
      </c>
      <c r="B414" s="140" t="s">
        <v>317</v>
      </c>
      <c r="C414" s="167">
        <v>21</v>
      </c>
      <c r="D414" s="167"/>
      <c r="E414" s="167"/>
      <c r="F414" s="167"/>
      <c r="G414" s="167"/>
      <c r="H414" s="167"/>
      <c r="I414" s="167">
        <v>2</v>
      </c>
      <c r="J414" s="167"/>
      <c r="K414" s="167"/>
      <c r="L414" s="167"/>
      <c r="M414" s="167"/>
      <c r="N414" s="167"/>
      <c r="O414" s="167"/>
      <c r="P414" s="167"/>
      <c r="Q414" s="167"/>
      <c r="R414" s="167">
        <v>2</v>
      </c>
      <c r="S414" s="167"/>
      <c r="T414" s="167"/>
      <c r="U414" s="167">
        <v>1</v>
      </c>
      <c r="V414" s="167"/>
      <c r="W414" s="167"/>
      <c r="X414" s="167">
        <v>2</v>
      </c>
      <c r="Y414" s="167"/>
      <c r="Z414" s="167"/>
      <c r="AA414" s="167"/>
      <c r="AB414" s="167"/>
      <c r="AC414" s="167"/>
      <c r="AD414" s="167">
        <v>2</v>
      </c>
      <c r="AE414" s="167"/>
      <c r="AF414" s="167"/>
      <c r="AG414" s="167"/>
      <c r="AH414" s="167"/>
      <c r="AI414" s="167"/>
      <c r="AJ414" s="167"/>
      <c r="AK414" s="167"/>
      <c r="AL414" s="168"/>
    </row>
    <row r="415" spans="1:38">
      <c r="A415" s="146">
        <v>9</v>
      </c>
      <c r="B415" s="140" t="s">
        <v>318</v>
      </c>
      <c r="C415" s="167">
        <v>44</v>
      </c>
      <c r="D415" s="167"/>
      <c r="E415" s="167"/>
      <c r="F415" s="167">
        <v>1</v>
      </c>
      <c r="G415" s="167"/>
      <c r="H415" s="167"/>
      <c r="I415" s="167">
        <v>38</v>
      </c>
      <c r="J415" s="167"/>
      <c r="K415" s="167"/>
      <c r="L415" s="167"/>
      <c r="M415" s="167"/>
      <c r="N415" s="167"/>
      <c r="O415" s="167"/>
      <c r="P415" s="167"/>
      <c r="Q415" s="167"/>
      <c r="R415" s="167">
        <v>44</v>
      </c>
      <c r="S415" s="167"/>
      <c r="T415" s="167"/>
      <c r="U415" s="167">
        <v>6</v>
      </c>
      <c r="V415" s="167"/>
      <c r="W415" s="167"/>
      <c r="X415" s="167">
        <v>38</v>
      </c>
      <c r="Y415" s="167"/>
      <c r="Z415" s="167"/>
      <c r="AA415" s="167"/>
      <c r="AB415" s="167"/>
      <c r="AC415" s="167"/>
      <c r="AD415" s="167">
        <v>2</v>
      </c>
      <c r="AE415" s="167"/>
      <c r="AF415" s="167"/>
      <c r="AG415" s="167"/>
      <c r="AH415" s="167"/>
      <c r="AI415" s="167"/>
      <c r="AJ415" s="167"/>
      <c r="AK415" s="167"/>
      <c r="AL415" s="168"/>
    </row>
    <row r="416" spans="1:38">
      <c r="A416" s="146">
        <v>10</v>
      </c>
      <c r="B416" s="140" t="s">
        <v>319</v>
      </c>
      <c r="C416" s="167">
        <v>2</v>
      </c>
      <c r="D416" s="167"/>
      <c r="E416" s="167"/>
      <c r="F416" s="167">
        <v>2</v>
      </c>
      <c r="G416" s="167"/>
      <c r="H416" s="167"/>
      <c r="I416" s="167">
        <v>2</v>
      </c>
      <c r="J416" s="167"/>
      <c r="K416" s="167"/>
      <c r="L416" s="167"/>
      <c r="M416" s="167"/>
      <c r="N416" s="167"/>
      <c r="O416" s="167"/>
      <c r="P416" s="167"/>
      <c r="Q416" s="167"/>
      <c r="R416" s="167">
        <v>2</v>
      </c>
      <c r="S416" s="167"/>
      <c r="T416" s="167"/>
      <c r="U416" s="167"/>
      <c r="V416" s="167"/>
      <c r="W416" s="167"/>
      <c r="X416" s="167">
        <v>2</v>
      </c>
      <c r="Y416" s="167"/>
      <c r="Z416" s="167"/>
      <c r="AA416" s="167"/>
      <c r="AB416" s="167"/>
      <c r="AC416" s="167"/>
      <c r="AD416" s="167">
        <v>2</v>
      </c>
      <c r="AE416" s="167"/>
      <c r="AF416" s="167"/>
      <c r="AG416" s="167"/>
      <c r="AH416" s="167"/>
      <c r="AI416" s="167"/>
      <c r="AJ416" s="167"/>
      <c r="AK416" s="167"/>
      <c r="AL416" s="168"/>
    </row>
    <row r="417" spans="1:38">
      <c r="A417" s="146">
        <v>11</v>
      </c>
      <c r="B417" s="140" t="s">
        <v>320</v>
      </c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8"/>
    </row>
    <row r="418" spans="1:38">
      <c r="A418" s="146">
        <v>12</v>
      </c>
      <c r="B418" s="140" t="s">
        <v>321</v>
      </c>
      <c r="C418" s="167">
        <v>14</v>
      </c>
      <c r="D418" s="167"/>
      <c r="E418" s="167"/>
      <c r="F418" s="167"/>
      <c r="G418" s="167"/>
      <c r="H418" s="167"/>
      <c r="I418" s="167">
        <v>3</v>
      </c>
      <c r="J418" s="167"/>
      <c r="K418" s="167"/>
      <c r="L418" s="167"/>
      <c r="M418" s="167"/>
      <c r="N418" s="167"/>
      <c r="O418" s="167"/>
      <c r="P418" s="167"/>
      <c r="Q418" s="167"/>
      <c r="R418" s="167">
        <v>3</v>
      </c>
      <c r="S418" s="167"/>
      <c r="T418" s="167"/>
      <c r="U418" s="167"/>
      <c r="V418" s="167"/>
      <c r="W418" s="167"/>
      <c r="X418" s="167">
        <v>3</v>
      </c>
      <c r="Y418" s="167"/>
      <c r="Z418" s="167"/>
      <c r="AA418" s="167"/>
      <c r="AB418" s="167"/>
      <c r="AC418" s="167"/>
      <c r="AD418" s="167">
        <v>3</v>
      </c>
      <c r="AE418" s="167"/>
      <c r="AF418" s="167"/>
      <c r="AG418" s="167"/>
      <c r="AH418" s="167"/>
      <c r="AI418" s="167"/>
      <c r="AJ418" s="167"/>
      <c r="AK418" s="167"/>
      <c r="AL418" s="168"/>
    </row>
    <row r="419" spans="1:38">
      <c r="A419" s="146">
        <v>13</v>
      </c>
      <c r="B419" s="140" t="s">
        <v>322</v>
      </c>
      <c r="C419" s="167">
        <v>30</v>
      </c>
      <c r="D419" s="167"/>
      <c r="E419" s="167"/>
      <c r="F419" s="167"/>
      <c r="G419" s="167"/>
      <c r="H419" s="167"/>
      <c r="I419" s="167">
        <v>30</v>
      </c>
      <c r="J419" s="167"/>
      <c r="K419" s="167"/>
      <c r="L419" s="167"/>
      <c r="M419" s="167"/>
      <c r="N419" s="167"/>
      <c r="O419" s="167"/>
      <c r="P419" s="167"/>
      <c r="Q419" s="167"/>
      <c r="R419" s="167">
        <v>30</v>
      </c>
      <c r="S419" s="167"/>
      <c r="T419" s="167"/>
      <c r="U419" s="167"/>
      <c r="V419" s="167"/>
      <c r="W419" s="167"/>
      <c r="X419" s="167">
        <v>30</v>
      </c>
      <c r="Y419" s="167"/>
      <c r="Z419" s="167"/>
      <c r="AA419" s="167"/>
      <c r="AB419" s="167"/>
      <c r="AC419" s="167"/>
      <c r="AD419" s="167">
        <v>30</v>
      </c>
      <c r="AE419" s="167"/>
      <c r="AF419" s="167"/>
      <c r="AG419" s="167"/>
      <c r="AH419" s="167"/>
      <c r="AI419" s="167"/>
      <c r="AJ419" s="167"/>
      <c r="AK419" s="167"/>
      <c r="AL419" s="168"/>
    </row>
    <row r="420" spans="1:38">
      <c r="A420" s="146">
        <v>14</v>
      </c>
      <c r="B420" s="140" t="s">
        <v>323</v>
      </c>
      <c r="C420" s="167">
        <v>33</v>
      </c>
      <c r="D420" s="167"/>
      <c r="E420" s="167"/>
      <c r="F420" s="167"/>
      <c r="G420" s="167"/>
      <c r="H420" s="167"/>
      <c r="I420" s="167">
        <v>30</v>
      </c>
      <c r="J420" s="167"/>
      <c r="K420" s="167"/>
      <c r="L420" s="167"/>
      <c r="M420" s="167"/>
      <c r="N420" s="167"/>
      <c r="O420" s="167"/>
      <c r="P420" s="167"/>
      <c r="Q420" s="167"/>
      <c r="R420" s="167">
        <v>33</v>
      </c>
      <c r="S420" s="167"/>
      <c r="T420" s="167"/>
      <c r="U420" s="167">
        <v>3</v>
      </c>
      <c r="V420" s="167"/>
      <c r="W420" s="167"/>
      <c r="X420" s="167">
        <v>30</v>
      </c>
      <c r="Y420" s="167"/>
      <c r="Z420" s="167"/>
      <c r="AA420" s="167">
        <v>3</v>
      </c>
      <c r="AB420" s="167"/>
      <c r="AC420" s="167"/>
      <c r="AD420" s="167">
        <v>30</v>
      </c>
      <c r="AE420" s="167"/>
      <c r="AF420" s="167"/>
      <c r="AG420" s="167"/>
      <c r="AH420" s="167"/>
      <c r="AI420" s="167"/>
      <c r="AJ420" s="167"/>
      <c r="AK420" s="167"/>
      <c r="AL420" s="168"/>
    </row>
    <row r="421" spans="1:38">
      <c r="A421" s="146">
        <v>15</v>
      </c>
      <c r="B421" s="140" t="s">
        <v>330</v>
      </c>
      <c r="C421" s="167">
        <v>16</v>
      </c>
      <c r="D421" s="167"/>
      <c r="E421" s="167"/>
      <c r="F421" s="167"/>
      <c r="G421" s="167"/>
      <c r="H421" s="167"/>
      <c r="I421" s="167">
        <v>13</v>
      </c>
      <c r="J421" s="167"/>
      <c r="K421" s="167"/>
      <c r="L421" s="167">
        <v>1</v>
      </c>
      <c r="M421" s="167"/>
      <c r="N421" s="167"/>
      <c r="O421" s="167"/>
      <c r="P421" s="167"/>
      <c r="Q421" s="167"/>
      <c r="R421" s="167">
        <v>16</v>
      </c>
      <c r="S421" s="167"/>
      <c r="T421" s="167"/>
      <c r="U421" s="167">
        <v>2</v>
      </c>
      <c r="V421" s="167"/>
      <c r="W421" s="167"/>
      <c r="X421" s="167">
        <v>13</v>
      </c>
      <c r="Y421" s="167"/>
      <c r="Z421" s="167"/>
      <c r="AA421" s="167">
        <v>1</v>
      </c>
      <c r="AB421" s="167"/>
      <c r="AC421" s="167"/>
      <c r="AD421" s="167">
        <v>13</v>
      </c>
      <c r="AE421" s="167"/>
      <c r="AF421" s="167"/>
      <c r="AG421" s="167"/>
      <c r="AH421" s="167"/>
      <c r="AI421" s="167"/>
      <c r="AJ421" s="167"/>
      <c r="AK421" s="167"/>
      <c r="AL421" s="168"/>
    </row>
    <row r="422" spans="1:38">
      <c r="A422" s="146">
        <v>16</v>
      </c>
      <c r="B422" s="140" t="s">
        <v>325</v>
      </c>
      <c r="C422" s="167">
        <v>9</v>
      </c>
      <c r="D422" s="167"/>
      <c r="E422" s="167"/>
      <c r="F422" s="167"/>
      <c r="G422" s="167"/>
      <c r="H422" s="167"/>
      <c r="I422" s="167">
        <v>8</v>
      </c>
      <c r="J422" s="167"/>
      <c r="K422" s="167"/>
      <c r="L422" s="167"/>
      <c r="M422" s="167"/>
      <c r="N422" s="167"/>
      <c r="O422" s="167"/>
      <c r="P422" s="167"/>
      <c r="Q422" s="167"/>
      <c r="R422" s="167">
        <v>1</v>
      </c>
      <c r="S422" s="167"/>
      <c r="T422" s="167"/>
      <c r="U422" s="167">
        <v>1</v>
      </c>
      <c r="V422" s="167"/>
      <c r="W422" s="167"/>
      <c r="X422" s="167">
        <v>8</v>
      </c>
      <c r="Y422" s="167"/>
      <c r="Z422" s="167"/>
      <c r="AA422" s="167"/>
      <c r="AB422" s="167"/>
      <c r="AC422" s="167"/>
      <c r="AD422" s="167">
        <v>8</v>
      </c>
      <c r="AE422" s="167"/>
      <c r="AF422" s="167"/>
      <c r="AG422" s="167"/>
      <c r="AH422" s="167"/>
      <c r="AI422" s="167"/>
      <c r="AJ422" s="167"/>
      <c r="AK422" s="167"/>
      <c r="AL422" s="168"/>
    </row>
    <row r="423" spans="1:38">
      <c r="A423" s="146">
        <v>17</v>
      </c>
      <c r="B423" s="140" t="s">
        <v>326</v>
      </c>
      <c r="C423" s="167">
        <v>92</v>
      </c>
      <c r="D423" s="167"/>
      <c r="E423" s="167"/>
      <c r="F423" s="167"/>
      <c r="G423" s="167"/>
      <c r="H423" s="167"/>
      <c r="I423" s="167">
        <v>92</v>
      </c>
      <c r="J423" s="167"/>
      <c r="K423" s="167"/>
      <c r="L423" s="167"/>
      <c r="M423" s="167"/>
      <c r="N423" s="167"/>
      <c r="O423" s="167"/>
      <c r="P423" s="167"/>
      <c r="Q423" s="167"/>
      <c r="R423" s="167">
        <v>92</v>
      </c>
      <c r="S423" s="167"/>
      <c r="T423" s="167"/>
      <c r="U423" s="167"/>
      <c r="V423" s="167"/>
      <c r="W423" s="167"/>
      <c r="X423" s="167">
        <v>92</v>
      </c>
      <c r="Y423" s="167"/>
      <c r="Z423" s="167"/>
      <c r="AA423" s="167"/>
      <c r="AB423" s="167"/>
      <c r="AC423" s="167"/>
      <c r="AD423" s="167">
        <v>92</v>
      </c>
      <c r="AE423" s="167"/>
      <c r="AF423" s="167"/>
      <c r="AG423" s="167"/>
      <c r="AH423" s="167"/>
      <c r="AI423" s="167"/>
      <c r="AJ423" s="167"/>
      <c r="AK423" s="167"/>
      <c r="AL423" s="168"/>
    </row>
    <row r="424" spans="1:38">
      <c r="A424" s="146">
        <v>18</v>
      </c>
      <c r="B424" s="140" t="s">
        <v>327</v>
      </c>
      <c r="C424" s="167">
        <v>22</v>
      </c>
      <c r="D424" s="167"/>
      <c r="E424" s="167"/>
      <c r="F424" s="167"/>
      <c r="G424" s="167"/>
      <c r="H424" s="167"/>
      <c r="I424" s="167">
        <v>22</v>
      </c>
      <c r="J424" s="167"/>
      <c r="K424" s="167"/>
      <c r="L424" s="167"/>
      <c r="M424" s="167"/>
      <c r="N424" s="167"/>
      <c r="O424" s="167"/>
      <c r="P424" s="167"/>
      <c r="Q424" s="167"/>
      <c r="R424" s="167">
        <v>22</v>
      </c>
      <c r="S424" s="167"/>
      <c r="T424" s="167"/>
      <c r="U424" s="167"/>
      <c r="V424" s="167"/>
      <c r="W424" s="167"/>
      <c r="X424" s="167">
        <v>22</v>
      </c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8"/>
    </row>
    <row r="425" ht="15.75" spans="1:38">
      <c r="A425" s="111" t="s">
        <v>14</v>
      </c>
      <c r="B425" s="112"/>
      <c r="C425" s="141">
        <f t="shared" ref="C425:AL425" si="14">SUM(C407:C424)</f>
        <v>448</v>
      </c>
      <c r="D425" s="141">
        <f t="shared" si="14"/>
        <v>0</v>
      </c>
      <c r="E425" s="141">
        <f t="shared" si="14"/>
        <v>0</v>
      </c>
      <c r="F425" s="141">
        <f t="shared" si="14"/>
        <v>24</v>
      </c>
      <c r="G425" s="141">
        <f t="shared" si="14"/>
        <v>0</v>
      </c>
      <c r="H425" s="141">
        <f t="shared" si="14"/>
        <v>0</v>
      </c>
      <c r="I425" s="141">
        <f t="shared" si="14"/>
        <v>395</v>
      </c>
      <c r="J425" s="141">
        <f t="shared" si="14"/>
        <v>0</v>
      </c>
      <c r="K425" s="141">
        <f t="shared" si="14"/>
        <v>0</v>
      </c>
      <c r="L425" s="141">
        <f t="shared" si="14"/>
        <v>1</v>
      </c>
      <c r="M425" s="141">
        <f t="shared" si="14"/>
        <v>0</v>
      </c>
      <c r="N425" s="141">
        <f t="shared" si="14"/>
        <v>0</v>
      </c>
      <c r="O425" s="141">
        <f t="shared" si="14"/>
        <v>0</v>
      </c>
      <c r="P425" s="141">
        <f t="shared" si="14"/>
        <v>0</v>
      </c>
      <c r="Q425" s="141">
        <f t="shared" si="14"/>
        <v>0</v>
      </c>
      <c r="R425" s="141">
        <f t="shared" si="14"/>
        <v>374</v>
      </c>
      <c r="S425" s="141">
        <f t="shared" si="14"/>
        <v>0</v>
      </c>
      <c r="T425" s="141">
        <f t="shared" si="14"/>
        <v>0</v>
      </c>
      <c r="U425" s="141">
        <f t="shared" si="14"/>
        <v>32</v>
      </c>
      <c r="V425" s="141">
        <f t="shared" si="14"/>
        <v>0</v>
      </c>
      <c r="W425" s="141">
        <f t="shared" si="14"/>
        <v>0</v>
      </c>
      <c r="X425" s="141">
        <f t="shared" si="14"/>
        <v>350</v>
      </c>
      <c r="Y425" s="141">
        <f t="shared" si="14"/>
        <v>0</v>
      </c>
      <c r="Z425" s="141">
        <f t="shared" si="14"/>
        <v>0</v>
      </c>
      <c r="AA425" s="141">
        <f t="shared" si="14"/>
        <v>4</v>
      </c>
      <c r="AB425" s="141">
        <f t="shared" si="14"/>
        <v>0</v>
      </c>
      <c r="AC425" s="141">
        <f t="shared" si="14"/>
        <v>0</v>
      </c>
      <c r="AD425" s="141">
        <f t="shared" si="14"/>
        <v>316</v>
      </c>
      <c r="AE425" s="141">
        <f t="shared" si="14"/>
        <v>0</v>
      </c>
      <c r="AF425" s="141">
        <f t="shared" si="14"/>
        <v>0</v>
      </c>
      <c r="AG425" s="141">
        <f t="shared" si="14"/>
        <v>0</v>
      </c>
      <c r="AH425" s="141">
        <f t="shared" si="14"/>
        <v>0</v>
      </c>
      <c r="AI425" s="141">
        <f t="shared" si="14"/>
        <v>0</v>
      </c>
      <c r="AJ425" s="141">
        <f t="shared" si="14"/>
        <v>0</v>
      </c>
      <c r="AK425" s="141">
        <f t="shared" si="14"/>
        <v>0</v>
      </c>
      <c r="AL425" s="141">
        <f t="shared" si="14"/>
        <v>0</v>
      </c>
    </row>
    <row r="427" spans="3:25">
      <c r="C427" s="94" t="s">
        <v>58</v>
      </c>
      <c r="Y427" s="117" t="s">
        <v>104</v>
      </c>
    </row>
    <row r="428" spans="3:25">
      <c r="C428" s="94" t="s">
        <v>60</v>
      </c>
      <c r="Y428" s="94" t="s">
        <v>137</v>
      </c>
    </row>
    <row r="432" spans="3:25">
      <c r="C432" s="94" t="s">
        <v>62</v>
      </c>
      <c r="Y432" s="94" t="s">
        <v>63</v>
      </c>
    </row>
    <row r="433" spans="3:25">
      <c r="C433" s="94" t="s">
        <v>64</v>
      </c>
      <c r="Y433" s="94" t="s">
        <v>65</v>
      </c>
    </row>
    <row r="435" spans="1:38">
      <c r="A435" s="95" t="s">
        <v>486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</row>
    <row r="436" spans="1:38">
      <c r="A436" s="95" t="s">
        <v>357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</row>
    <row r="437" spans="1:38">
      <c r="A437" s="95" t="s">
        <v>106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</row>
    <row r="438" ht="15.75" spans="1:38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15" t="s">
        <v>487</v>
      </c>
      <c r="AK438" s="115"/>
      <c r="AL438" s="115"/>
    </row>
    <row r="439" ht="96" customHeight="1" spans="1:38">
      <c r="A439" s="152" t="s">
        <v>488</v>
      </c>
      <c r="B439" s="153" t="s">
        <v>489</v>
      </c>
      <c r="C439" s="154" t="s">
        <v>490</v>
      </c>
      <c r="D439" s="154"/>
      <c r="E439" s="154"/>
      <c r="F439" s="154" t="s">
        <v>491</v>
      </c>
      <c r="G439" s="154"/>
      <c r="H439" s="154"/>
      <c r="I439" s="154" t="s">
        <v>492</v>
      </c>
      <c r="J439" s="154"/>
      <c r="K439" s="154"/>
      <c r="L439" s="154" t="s">
        <v>493</v>
      </c>
      <c r="M439" s="154"/>
      <c r="N439" s="154"/>
      <c r="O439" s="154" t="s">
        <v>494</v>
      </c>
      <c r="P439" s="154"/>
      <c r="Q439" s="154"/>
      <c r="R439" s="154" t="s">
        <v>495</v>
      </c>
      <c r="S439" s="154"/>
      <c r="T439" s="154"/>
      <c r="U439" s="154" t="s">
        <v>496</v>
      </c>
      <c r="V439" s="154"/>
      <c r="W439" s="154"/>
      <c r="X439" s="154" t="s">
        <v>497</v>
      </c>
      <c r="Y439" s="154"/>
      <c r="Z439" s="154"/>
      <c r="AA439" s="154" t="s">
        <v>498</v>
      </c>
      <c r="AB439" s="154"/>
      <c r="AC439" s="154"/>
      <c r="AD439" s="154" t="s">
        <v>499</v>
      </c>
      <c r="AE439" s="154"/>
      <c r="AF439" s="154"/>
      <c r="AG439" s="154" t="s">
        <v>500</v>
      </c>
      <c r="AH439" s="154"/>
      <c r="AI439" s="154"/>
      <c r="AJ439" s="160" t="s">
        <v>501</v>
      </c>
      <c r="AK439" s="160"/>
      <c r="AL439" s="161"/>
    </row>
    <row r="440" spans="1:38">
      <c r="A440" s="155"/>
      <c r="B440" s="156"/>
      <c r="C440" s="143" t="s">
        <v>502</v>
      </c>
      <c r="D440" s="143"/>
      <c r="E440" s="143"/>
      <c r="F440" s="143" t="s">
        <v>502</v>
      </c>
      <c r="G440" s="143"/>
      <c r="H440" s="143"/>
      <c r="I440" s="143" t="s">
        <v>502</v>
      </c>
      <c r="J440" s="143"/>
      <c r="K440" s="143"/>
      <c r="L440" s="143" t="s">
        <v>502</v>
      </c>
      <c r="M440" s="143"/>
      <c r="N440" s="143"/>
      <c r="O440" s="143" t="s">
        <v>502</v>
      </c>
      <c r="P440" s="143"/>
      <c r="Q440" s="143"/>
      <c r="R440" s="143" t="s">
        <v>502</v>
      </c>
      <c r="S440" s="143"/>
      <c r="T440" s="143"/>
      <c r="U440" s="143" t="s">
        <v>502</v>
      </c>
      <c r="V440" s="143"/>
      <c r="W440" s="143"/>
      <c r="X440" s="143" t="s">
        <v>502</v>
      </c>
      <c r="Y440" s="143"/>
      <c r="Z440" s="143"/>
      <c r="AA440" s="143" t="s">
        <v>502</v>
      </c>
      <c r="AB440" s="143"/>
      <c r="AC440" s="143"/>
      <c r="AD440" s="143" t="s">
        <v>502</v>
      </c>
      <c r="AE440" s="143"/>
      <c r="AF440" s="143"/>
      <c r="AG440" s="143" t="s">
        <v>502</v>
      </c>
      <c r="AH440" s="143"/>
      <c r="AI440" s="143"/>
      <c r="AJ440" s="143" t="s">
        <v>502</v>
      </c>
      <c r="AK440" s="143"/>
      <c r="AL440" s="162"/>
    </row>
    <row r="441" ht="69" customHeight="1" spans="1:38">
      <c r="A441" s="155"/>
      <c r="B441" s="156"/>
      <c r="C441" s="157" t="s">
        <v>503</v>
      </c>
      <c r="D441" s="157" t="s">
        <v>122</v>
      </c>
      <c r="E441" s="157" t="s">
        <v>504</v>
      </c>
      <c r="F441" s="157" t="s">
        <v>503</v>
      </c>
      <c r="G441" s="157" t="s">
        <v>122</v>
      </c>
      <c r="H441" s="157" t="s">
        <v>504</v>
      </c>
      <c r="I441" s="157" t="s">
        <v>503</v>
      </c>
      <c r="J441" s="157" t="s">
        <v>122</v>
      </c>
      <c r="K441" s="157" t="s">
        <v>504</v>
      </c>
      <c r="L441" s="157" t="s">
        <v>503</v>
      </c>
      <c r="M441" s="157" t="s">
        <v>122</v>
      </c>
      <c r="N441" s="157" t="s">
        <v>504</v>
      </c>
      <c r="O441" s="157" t="s">
        <v>503</v>
      </c>
      <c r="P441" s="157" t="s">
        <v>122</v>
      </c>
      <c r="Q441" s="157" t="s">
        <v>504</v>
      </c>
      <c r="R441" s="157" t="s">
        <v>503</v>
      </c>
      <c r="S441" s="157" t="s">
        <v>122</v>
      </c>
      <c r="T441" s="157" t="s">
        <v>504</v>
      </c>
      <c r="U441" s="157" t="s">
        <v>503</v>
      </c>
      <c r="V441" s="157" t="s">
        <v>122</v>
      </c>
      <c r="W441" s="157" t="s">
        <v>504</v>
      </c>
      <c r="X441" s="157" t="s">
        <v>503</v>
      </c>
      <c r="Y441" s="157" t="s">
        <v>122</v>
      </c>
      <c r="Z441" s="157" t="s">
        <v>504</v>
      </c>
      <c r="AA441" s="157" t="s">
        <v>503</v>
      </c>
      <c r="AB441" s="157" t="s">
        <v>122</v>
      </c>
      <c r="AC441" s="157" t="s">
        <v>504</v>
      </c>
      <c r="AD441" s="157" t="s">
        <v>503</v>
      </c>
      <c r="AE441" s="157" t="s">
        <v>122</v>
      </c>
      <c r="AF441" s="157" t="s">
        <v>504</v>
      </c>
      <c r="AG441" s="157" t="s">
        <v>503</v>
      </c>
      <c r="AH441" s="157" t="s">
        <v>122</v>
      </c>
      <c r="AI441" s="157" t="s">
        <v>504</v>
      </c>
      <c r="AJ441" s="157" t="s">
        <v>503</v>
      </c>
      <c r="AK441" s="157" t="s">
        <v>122</v>
      </c>
      <c r="AL441" s="163" t="s">
        <v>504</v>
      </c>
    </row>
    <row r="442" spans="1:38">
      <c r="A442" s="106">
        <v>1</v>
      </c>
      <c r="B442" s="107">
        <v>2</v>
      </c>
      <c r="C442" s="158">
        <v>3</v>
      </c>
      <c r="D442" s="158">
        <v>4</v>
      </c>
      <c r="E442" s="158">
        <v>5</v>
      </c>
      <c r="F442" s="158">
        <v>6</v>
      </c>
      <c r="G442" s="107">
        <v>7</v>
      </c>
      <c r="H442" s="107">
        <v>8</v>
      </c>
      <c r="I442" s="158">
        <v>9</v>
      </c>
      <c r="J442" s="158">
        <v>10</v>
      </c>
      <c r="K442" s="158">
        <v>11</v>
      </c>
      <c r="L442" s="158">
        <v>12</v>
      </c>
      <c r="M442" s="107">
        <v>13</v>
      </c>
      <c r="N442" s="107">
        <v>14</v>
      </c>
      <c r="O442" s="158">
        <v>15</v>
      </c>
      <c r="P442" s="158">
        <v>16</v>
      </c>
      <c r="Q442" s="158">
        <v>17</v>
      </c>
      <c r="R442" s="158">
        <v>18</v>
      </c>
      <c r="S442" s="107">
        <v>19</v>
      </c>
      <c r="T442" s="107">
        <v>20</v>
      </c>
      <c r="U442" s="158">
        <v>21</v>
      </c>
      <c r="V442" s="158">
        <v>22</v>
      </c>
      <c r="W442" s="158">
        <v>23</v>
      </c>
      <c r="X442" s="158">
        <v>24</v>
      </c>
      <c r="Y442" s="107">
        <v>25</v>
      </c>
      <c r="Z442" s="107">
        <v>26</v>
      </c>
      <c r="AA442" s="158">
        <v>27</v>
      </c>
      <c r="AB442" s="158">
        <v>28</v>
      </c>
      <c r="AC442" s="158">
        <v>29</v>
      </c>
      <c r="AD442" s="158">
        <v>30</v>
      </c>
      <c r="AE442" s="107">
        <v>31</v>
      </c>
      <c r="AF442" s="107">
        <v>32</v>
      </c>
      <c r="AG442" s="158">
        <v>33</v>
      </c>
      <c r="AH442" s="158">
        <v>34</v>
      </c>
      <c r="AI442" s="158">
        <v>35</v>
      </c>
      <c r="AJ442" s="158">
        <v>36</v>
      </c>
      <c r="AK442" s="107">
        <v>37</v>
      </c>
      <c r="AL442" s="121">
        <v>38</v>
      </c>
    </row>
    <row r="443" spans="1:38">
      <c r="A443" s="108">
        <v>1</v>
      </c>
      <c r="B443" s="140" t="s">
        <v>310</v>
      </c>
      <c r="C443" s="167">
        <f>C9+C46+C82+C119</f>
        <v>179</v>
      </c>
      <c r="D443" s="167">
        <f t="shared" ref="D443:AL443" si="15">D9+D46+D82+D119</f>
        <v>0</v>
      </c>
      <c r="E443" s="167">
        <f t="shared" si="15"/>
        <v>0</v>
      </c>
      <c r="F443" s="167">
        <f t="shared" si="15"/>
        <v>0</v>
      </c>
      <c r="G443" s="167">
        <f t="shared" si="15"/>
        <v>0</v>
      </c>
      <c r="H443" s="167">
        <f t="shared" si="15"/>
        <v>0</v>
      </c>
      <c r="I443" s="167">
        <f t="shared" si="15"/>
        <v>179</v>
      </c>
      <c r="J443" s="167">
        <f t="shared" si="15"/>
        <v>0</v>
      </c>
      <c r="K443" s="167">
        <f t="shared" si="15"/>
        <v>0</v>
      </c>
      <c r="L443" s="167">
        <f t="shared" si="15"/>
        <v>0</v>
      </c>
      <c r="M443" s="167">
        <f t="shared" si="15"/>
        <v>0</v>
      </c>
      <c r="N443" s="167">
        <f t="shared" si="15"/>
        <v>0</v>
      </c>
      <c r="O443" s="167">
        <f t="shared" si="15"/>
        <v>0</v>
      </c>
      <c r="P443" s="167">
        <f t="shared" si="15"/>
        <v>0</v>
      </c>
      <c r="Q443" s="167">
        <f t="shared" si="15"/>
        <v>0</v>
      </c>
      <c r="R443" s="167">
        <f t="shared" si="15"/>
        <v>0</v>
      </c>
      <c r="S443" s="167">
        <f t="shared" si="15"/>
        <v>0</v>
      </c>
      <c r="T443" s="167">
        <f t="shared" si="15"/>
        <v>0</v>
      </c>
      <c r="U443" s="167">
        <f t="shared" si="15"/>
        <v>0</v>
      </c>
      <c r="V443" s="167">
        <f t="shared" si="15"/>
        <v>0</v>
      </c>
      <c r="W443" s="167">
        <f t="shared" si="15"/>
        <v>0</v>
      </c>
      <c r="X443" s="167">
        <f t="shared" si="15"/>
        <v>0</v>
      </c>
      <c r="Y443" s="167">
        <f t="shared" si="15"/>
        <v>0</v>
      </c>
      <c r="Z443" s="167">
        <f t="shared" si="15"/>
        <v>0</v>
      </c>
      <c r="AA443" s="167">
        <f t="shared" si="15"/>
        <v>13</v>
      </c>
      <c r="AB443" s="167">
        <f t="shared" si="15"/>
        <v>0</v>
      </c>
      <c r="AC443" s="167">
        <f t="shared" si="15"/>
        <v>0</v>
      </c>
      <c r="AD443" s="167">
        <f t="shared" si="15"/>
        <v>179</v>
      </c>
      <c r="AE443" s="167">
        <f t="shared" si="15"/>
        <v>0</v>
      </c>
      <c r="AF443" s="167">
        <f t="shared" si="15"/>
        <v>0</v>
      </c>
      <c r="AG443" s="167">
        <f t="shared" si="15"/>
        <v>0</v>
      </c>
      <c r="AH443" s="167">
        <f t="shared" si="15"/>
        <v>0</v>
      </c>
      <c r="AI443" s="167">
        <f t="shared" si="15"/>
        <v>0</v>
      </c>
      <c r="AJ443" s="167">
        <f t="shared" si="15"/>
        <v>0</v>
      </c>
      <c r="AK443" s="167">
        <f t="shared" si="15"/>
        <v>0</v>
      </c>
      <c r="AL443" s="167">
        <f t="shared" si="15"/>
        <v>0</v>
      </c>
    </row>
    <row r="444" spans="1:38">
      <c r="A444" s="146">
        <v>2</v>
      </c>
      <c r="B444" s="140" t="s">
        <v>311</v>
      </c>
      <c r="C444" s="167">
        <f t="shared" ref="C444:C460" si="16">C10+C47+C83+C120</f>
        <v>347</v>
      </c>
      <c r="D444" s="167">
        <f t="shared" ref="D444:AL444" si="17">D10+D47+D83+D120</f>
        <v>0</v>
      </c>
      <c r="E444" s="167">
        <f t="shared" si="17"/>
        <v>0</v>
      </c>
      <c r="F444" s="167">
        <f t="shared" si="17"/>
        <v>19</v>
      </c>
      <c r="G444" s="167">
        <f t="shared" si="17"/>
        <v>0</v>
      </c>
      <c r="H444" s="167">
        <f t="shared" si="17"/>
        <v>0</v>
      </c>
      <c r="I444" s="167">
        <f t="shared" si="17"/>
        <v>330</v>
      </c>
      <c r="J444" s="167">
        <f t="shared" si="17"/>
        <v>0</v>
      </c>
      <c r="K444" s="167">
        <f t="shared" si="17"/>
        <v>0</v>
      </c>
      <c r="L444" s="167">
        <f t="shared" si="17"/>
        <v>0</v>
      </c>
      <c r="M444" s="167">
        <f t="shared" si="17"/>
        <v>0</v>
      </c>
      <c r="N444" s="167">
        <f t="shared" si="17"/>
        <v>0</v>
      </c>
      <c r="O444" s="167">
        <f t="shared" si="17"/>
        <v>0</v>
      </c>
      <c r="P444" s="167">
        <f t="shared" si="17"/>
        <v>0</v>
      </c>
      <c r="Q444" s="167">
        <f t="shared" si="17"/>
        <v>0</v>
      </c>
      <c r="R444" s="167">
        <f t="shared" si="17"/>
        <v>386</v>
      </c>
      <c r="S444" s="167">
        <f t="shared" si="17"/>
        <v>0</v>
      </c>
      <c r="T444" s="167">
        <f t="shared" si="17"/>
        <v>0</v>
      </c>
      <c r="U444" s="167">
        <f t="shared" si="17"/>
        <v>61</v>
      </c>
      <c r="V444" s="167">
        <f t="shared" si="17"/>
        <v>0</v>
      </c>
      <c r="W444" s="167">
        <f t="shared" si="17"/>
        <v>0</v>
      </c>
      <c r="X444" s="167">
        <f t="shared" si="17"/>
        <v>318</v>
      </c>
      <c r="Y444" s="167">
        <f t="shared" si="17"/>
        <v>0</v>
      </c>
      <c r="Z444" s="167">
        <f t="shared" si="17"/>
        <v>0</v>
      </c>
      <c r="AA444" s="167">
        <f t="shared" si="17"/>
        <v>4</v>
      </c>
      <c r="AB444" s="167">
        <f t="shared" si="17"/>
        <v>0</v>
      </c>
      <c r="AC444" s="167">
        <f t="shared" si="17"/>
        <v>0</v>
      </c>
      <c r="AD444" s="167">
        <f t="shared" si="17"/>
        <v>318</v>
      </c>
      <c r="AE444" s="167">
        <f t="shared" si="17"/>
        <v>0</v>
      </c>
      <c r="AF444" s="167">
        <f t="shared" si="17"/>
        <v>0</v>
      </c>
      <c r="AG444" s="167">
        <f t="shared" si="17"/>
        <v>0</v>
      </c>
      <c r="AH444" s="167">
        <f t="shared" si="17"/>
        <v>0</v>
      </c>
      <c r="AI444" s="167">
        <f t="shared" si="17"/>
        <v>0</v>
      </c>
      <c r="AJ444" s="167">
        <f t="shared" si="17"/>
        <v>0</v>
      </c>
      <c r="AK444" s="167">
        <f t="shared" si="17"/>
        <v>0</v>
      </c>
      <c r="AL444" s="167">
        <f t="shared" si="17"/>
        <v>0</v>
      </c>
    </row>
    <row r="445" spans="1:38">
      <c r="A445" s="146">
        <v>3</v>
      </c>
      <c r="B445" s="140" t="s">
        <v>312</v>
      </c>
      <c r="C445" s="167">
        <f t="shared" si="16"/>
        <v>140</v>
      </c>
      <c r="D445" s="167">
        <f t="shared" ref="D445:AL445" si="18">D11+D48+D84+D121</f>
        <v>0</v>
      </c>
      <c r="E445" s="167">
        <f t="shared" si="18"/>
        <v>0</v>
      </c>
      <c r="F445" s="167">
        <f t="shared" si="18"/>
        <v>0</v>
      </c>
      <c r="G445" s="167">
        <f t="shared" si="18"/>
        <v>0</v>
      </c>
      <c r="H445" s="167">
        <f t="shared" si="18"/>
        <v>0</v>
      </c>
      <c r="I445" s="167">
        <f t="shared" si="18"/>
        <v>138</v>
      </c>
      <c r="J445" s="167">
        <f t="shared" si="18"/>
        <v>0</v>
      </c>
      <c r="K445" s="167">
        <f t="shared" si="18"/>
        <v>0</v>
      </c>
      <c r="L445" s="167">
        <f t="shared" si="18"/>
        <v>0</v>
      </c>
      <c r="M445" s="167">
        <f t="shared" si="18"/>
        <v>0</v>
      </c>
      <c r="N445" s="167">
        <f t="shared" si="18"/>
        <v>0</v>
      </c>
      <c r="O445" s="167">
        <f t="shared" si="18"/>
        <v>0</v>
      </c>
      <c r="P445" s="167">
        <f t="shared" si="18"/>
        <v>0</v>
      </c>
      <c r="Q445" s="167">
        <f t="shared" si="18"/>
        <v>0</v>
      </c>
      <c r="R445" s="167">
        <f t="shared" si="18"/>
        <v>143</v>
      </c>
      <c r="S445" s="167">
        <f t="shared" si="18"/>
        <v>0</v>
      </c>
      <c r="T445" s="167">
        <f t="shared" si="18"/>
        <v>0</v>
      </c>
      <c r="U445" s="167">
        <f t="shared" si="18"/>
        <v>3</v>
      </c>
      <c r="V445" s="167">
        <f t="shared" si="18"/>
        <v>0</v>
      </c>
      <c r="W445" s="167">
        <f t="shared" si="18"/>
        <v>0</v>
      </c>
      <c r="X445" s="167">
        <f t="shared" si="18"/>
        <v>138</v>
      </c>
      <c r="Y445" s="167">
        <f t="shared" si="18"/>
        <v>0</v>
      </c>
      <c r="Z445" s="167">
        <f t="shared" si="18"/>
        <v>0</v>
      </c>
      <c r="AA445" s="167">
        <f t="shared" si="18"/>
        <v>0</v>
      </c>
      <c r="AB445" s="167">
        <f t="shared" si="18"/>
        <v>0</v>
      </c>
      <c r="AC445" s="167">
        <f t="shared" si="18"/>
        <v>0</v>
      </c>
      <c r="AD445" s="167">
        <f t="shared" si="18"/>
        <v>138</v>
      </c>
      <c r="AE445" s="167">
        <f t="shared" si="18"/>
        <v>0</v>
      </c>
      <c r="AF445" s="167">
        <f t="shared" si="18"/>
        <v>0</v>
      </c>
      <c r="AG445" s="167">
        <f t="shared" si="18"/>
        <v>0</v>
      </c>
      <c r="AH445" s="167">
        <f t="shared" si="18"/>
        <v>0</v>
      </c>
      <c r="AI445" s="167">
        <f t="shared" si="18"/>
        <v>0</v>
      </c>
      <c r="AJ445" s="167">
        <f t="shared" si="18"/>
        <v>0</v>
      </c>
      <c r="AK445" s="167">
        <f t="shared" si="18"/>
        <v>0</v>
      </c>
      <c r="AL445" s="167">
        <f t="shared" si="18"/>
        <v>0</v>
      </c>
    </row>
    <row r="446" spans="1:38">
      <c r="A446" s="146">
        <v>4</v>
      </c>
      <c r="B446" s="140" t="s">
        <v>313</v>
      </c>
      <c r="C446" s="167">
        <f t="shared" si="16"/>
        <v>216</v>
      </c>
      <c r="D446" s="167">
        <f t="shared" ref="D446:AL446" si="19">D12+D49+D85+D122</f>
        <v>0</v>
      </c>
      <c r="E446" s="167">
        <f t="shared" si="19"/>
        <v>0</v>
      </c>
      <c r="F446" s="167">
        <f t="shared" si="19"/>
        <v>0</v>
      </c>
      <c r="G446" s="167">
        <f t="shared" si="19"/>
        <v>0</v>
      </c>
      <c r="H446" s="167">
        <f t="shared" si="19"/>
        <v>0</v>
      </c>
      <c r="I446" s="167">
        <f t="shared" si="19"/>
        <v>216</v>
      </c>
      <c r="J446" s="167">
        <f t="shared" si="19"/>
        <v>0</v>
      </c>
      <c r="K446" s="167">
        <f t="shared" si="19"/>
        <v>0</v>
      </c>
      <c r="L446" s="167">
        <f t="shared" si="19"/>
        <v>0</v>
      </c>
      <c r="M446" s="167">
        <f t="shared" si="19"/>
        <v>0</v>
      </c>
      <c r="N446" s="167">
        <f t="shared" si="19"/>
        <v>0</v>
      </c>
      <c r="O446" s="167">
        <f t="shared" si="19"/>
        <v>0</v>
      </c>
      <c r="P446" s="167">
        <f t="shared" si="19"/>
        <v>0</v>
      </c>
      <c r="Q446" s="167">
        <f t="shared" si="19"/>
        <v>0</v>
      </c>
      <c r="R446" s="167">
        <f t="shared" si="19"/>
        <v>216</v>
      </c>
      <c r="S446" s="167">
        <f t="shared" si="19"/>
        <v>0</v>
      </c>
      <c r="T446" s="167">
        <f t="shared" si="19"/>
        <v>0</v>
      </c>
      <c r="U446" s="167">
        <f t="shared" si="19"/>
        <v>0</v>
      </c>
      <c r="V446" s="167">
        <f t="shared" si="19"/>
        <v>0</v>
      </c>
      <c r="W446" s="167">
        <f t="shared" si="19"/>
        <v>0</v>
      </c>
      <c r="X446" s="167">
        <f t="shared" si="19"/>
        <v>216</v>
      </c>
      <c r="Y446" s="167">
        <f t="shared" si="19"/>
        <v>0</v>
      </c>
      <c r="Z446" s="167">
        <f t="shared" si="19"/>
        <v>0</v>
      </c>
      <c r="AA446" s="167">
        <f t="shared" si="19"/>
        <v>0</v>
      </c>
      <c r="AB446" s="167">
        <f t="shared" si="19"/>
        <v>0</v>
      </c>
      <c r="AC446" s="167">
        <f t="shared" si="19"/>
        <v>0</v>
      </c>
      <c r="AD446" s="167">
        <f t="shared" si="19"/>
        <v>216</v>
      </c>
      <c r="AE446" s="167">
        <f t="shared" si="19"/>
        <v>0</v>
      </c>
      <c r="AF446" s="167">
        <f t="shared" si="19"/>
        <v>0</v>
      </c>
      <c r="AG446" s="167">
        <f t="shared" si="19"/>
        <v>0</v>
      </c>
      <c r="AH446" s="167">
        <f t="shared" si="19"/>
        <v>0</v>
      </c>
      <c r="AI446" s="167">
        <f t="shared" si="19"/>
        <v>0</v>
      </c>
      <c r="AJ446" s="167">
        <f t="shared" si="19"/>
        <v>0</v>
      </c>
      <c r="AK446" s="167">
        <f t="shared" si="19"/>
        <v>0</v>
      </c>
      <c r="AL446" s="167">
        <f t="shared" si="19"/>
        <v>0</v>
      </c>
    </row>
    <row r="447" spans="1:38">
      <c r="A447" s="146">
        <v>5</v>
      </c>
      <c r="B447" s="140" t="s">
        <v>314</v>
      </c>
      <c r="C447" s="167">
        <f t="shared" si="16"/>
        <v>93</v>
      </c>
      <c r="D447" s="167">
        <f t="shared" ref="D447:AL447" si="20">D13+D50+D86+D123</f>
        <v>0</v>
      </c>
      <c r="E447" s="167">
        <f t="shared" si="20"/>
        <v>0</v>
      </c>
      <c r="F447" s="167">
        <f t="shared" si="20"/>
        <v>0</v>
      </c>
      <c r="G447" s="167">
        <f t="shared" si="20"/>
        <v>0</v>
      </c>
      <c r="H447" s="167">
        <f t="shared" si="20"/>
        <v>0</v>
      </c>
      <c r="I447" s="167">
        <f t="shared" si="20"/>
        <v>93</v>
      </c>
      <c r="J447" s="167">
        <f t="shared" si="20"/>
        <v>0</v>
      </c>
      <c r="K447" s="167">
        <f t="shared" si="20"/>
        <v>0</v>
      </c>
      <c r="L447" s="167">
        <f t="shared" si="20"/>
        <v>0</v>
      </c>
      <c r="M447" s="167">
        <f t="shared" si="20"/>
        <v>0</v>
      </c>
      <c r="N447" s="167">
        <f t="shared" si="20"/>
        <v>0</v>
      </c>
      <c r="O447" s="167">
        <f t="shared" si="20"/>
        <v>0</v>
      </c>
      <c r="P447" s="167">
        <f t="shared" si="20"/>
        <v>0</v>
      </c>
      <c r="Q447" s="167">
        <f t="shared" si="20"/>
        <v>0</v>
      </c>
      <c r="R447" s="167">
        <f t="shared" si="20"/>
        <v>93</v>
      </c>
      <c r="S447" s="167">
        <f t="shared" si="20"/>
        <v>0</v>
      </c>
      <c r="T447" s="167">
        <f t="shared" si="20"/>
        <v>0</v>
      </c>
      <c r="U447" s="167">
        <f t="shared" si="20"/>
        <v>0</v>
      </c>
      <c r="V447" s="167">
        <f t="shared" si="20"/>
        <v>0</v>
      </c>
      <c r="W447" s="167">
        <f t="shared" si="20"/>
        <v>0</v>
      </c>
      <c r="X447" s="167">
        <f t="shared" si="20"/>
        <v>93</v>
      </c>
      <c r="Y447" s="167">
        <f t="shared" si="20"/>
        <v>0</v>
      </c>
      <c r="Z447" s="167">
        <f t="shared" si="20"/>
        <v>0</v>
      </c>
      <c r="AA447" s="167">
        <f t="shared" si="20"/>
        <v>0</v>
      </c>
      <c r="AB447" s="167">
        <f t="shared" si="20"/>
        <v>0</v>
      </c>
      <c r="AC447" s="167">
        <f t="shared" si="20"/>
        <v>0</v>
      </c>
      <c r="AD447" s="167">
        <f t="shared" si="20"/>
        <v>93</v>
      </c>
      <c r="AE447" s="167">
        <f t="shared" si="20"/>
        <v>0</v>
      </c>
      <c r="AF447" s="167">
        <f t="shared" si="20"/>
        <v>0</v>
      </c>
      <c r="AG447" s="167">
        <f t="shared" si="20"/>
        <v>0</v>
      </c>
      <c r="AH447" s="167">
        <f t="shared" si="20"/>
        <v>0</v>
      </c>
      <c r="AI447" s="167">
        <f t="shared" si="20"/>
        <v>0</v>
      </c>
      <c r="AJ447" s="167">
        <f t="shared" si="20"/>
        <v>0</v>
      </c>
      <c r="AK447" s="167">
        <f t="shared" si="20"/>
        <v>0</v>
      </c>
      <c r="AL447" s="167">
        <f t="shared" si="20"/>
        <v>0</v>
      </c>
    </row>
    <row r="448" spans="1:38">
      <c r="A448" s="146">
        <v>6</v>
      </c>
      <c r="B448" s="140" t="s">
        <v>315</v>
      </c>
      <c r="C448" s="167">
        <f t="shared" si="16"/>
        <v>106</v>
      </c>
      <c r="D448" s="167">
        <f t="shared" ref="D448:AL448" si="21">D14+D51+D87+D124</f>
        <v>0</v>
      </c>
      <c r="E448" s="167">
        <f t="shared" si="21"/>
        <v>0</v>
      </c>
      <c r="F448" s="167">
        <f t="shared" si="21"/>
        <v>36</v>
      </c>
      <c r="G448" s="167">
        <f t="shared" si="21"/>
        <v>0</v>
      </c>
      <c r="H448" s="167">
        <f t="shared" si="21"/>
        <v>0</v>
      </c>
      <c r="I448" s="167">
        <f t="shared" si="21"/>
        <v>51</v>
      </c>
      <c r="J448" s="167">
        <f t="shared" si="21"/>
        <v>0</v>
      </c>
      <c r="K448" s="167">
        <f t="shared" si="21"/>
        <v>0</v>
      </c>
      <c r="L448" s="167">
        <f t="shared" si="21"/>
        <v>0</v>
      </c>
      <c r="M448" s="167">
        <f t="shared" si="21"/>
        <v>0</v>
      </c>
      <c r="N448" s="167">
        <f t="shared" si="21"/>
        <v>0</v>
      </c>
      <c r="O448" s="167">
        <f t="shared" si="21"/>
        <v>0</v>
      </c>
      <c r="P448" s="167">
        <f t="shared" si="21"/>
        <v>0</v>
      </c>
      <c r="Q448" s="167">
        <f t="shared" si="21"/>
        <v>0</v>
      </c>
      <c r="R448" s="167">
        <f t="shared" si="21"/>
        <v>106</v>
      </c>
      <c r="S448" s="167">
        <f t="shared" si="21"/>
        <v>0</v>
      </c>
      <c r="T448" s="167">
        <f t="shared" si="21"/>
        <v>0</v>
      </c>
      <c r="U448" s="167">
        <f t="shared" si="21"/>
        <v>50</v>
      </c>
      <c r="V448" s="167">
        <f t="shared" si="21"/>
        <v>0</v>
      </c>
      <c r="W448" s="167">
        <f t="shared" si="21"/>
        <v>0</v>
      </c>
      <c r="X448" s="167">
        <f t="shared" si="21"/>
        <v>87</v>
      </c>
      <c r="Y448" s="167">
        <f t="shared" si="21"/>
        <v>0</v>
      </c>
      <c r="Z448" s="167">
        <f t="shared" si="21"/>
        <v>0</v>
      </c>
      <c r="AA448" s="167">
        <f t="shared" si="21"/>
        <v>0</v>
      </c>
      <c r="AB448" s="167">
        <f t="shared" si="21"/>
        <v>0</v>
      </c>
      <c r="AC448" s="167">
        <f t="shared" si="21"/>
        <v>0</v>
      </c>
      <c r="AD448" s="167">
        <f t="shared" si="21"/>
        <v>93</v>
      </c>
      <c r="AE448" s="167">
        <f t="shared" si="21"/>
        <v>0</v>
      </c>
      <c r="AF448" s="167">
        <f t="shared" si="21"/>
        <v>0</v>
      </c>
      <c r="AG448" s="167">
        <f t="shared" si="21"/>
        <v>0</v>
      </c>
      <c r="AH448" s="167">
        <f t="shared" si="21"/>
        <v>0</v>
      </c>
      <c r="AI448" s="167">
        <f t="shared" si="21"/>
        <v>0</v>
      </c>
      <c r="AJ448" s="167">
        <f t="shared" si="21"/>
        <v>0</v>
      </c>
      <c r="AK448" s="167">
        <f t="shared" si="21"/>
        <v>0</v>
      </c>
      <c r="AL448" s="167">
        <f t="shared" si="21"/>
        <v>0</v>
      </c>
    </row>
    <row r="449" spans="1:38">
      <c r="A449" s="146">
        <v>7</v>
      </c>
      <c r="B449" s="140" t="s">
        <v>316</v>
      </c>
      <c r="C449" s="167">
        <f t="shared" si="16"/>
        <v>78</v>
      </c>
      <c r="D449" s="167">
        <f t="shared" ref="D449:AL449" si="22">D15+D52+D88+D125</f>
        <v>0</v>
      </c>
      <c r="E449" s="167">
        <f t="shared" si="22"/>
        <v>0</v>
      </c>
      <c r="F449" s="167">
        <f t="shared" si="22"/>
        <v>78</v>
      </c>
      <c r="G449" s="167">
        <f t="shared" si="22"/>
        <v>0</v>
      </c>
      <c r="H449" s="167">
        <f t="shared" si="22"/>
        <v>0</v>
      </c>
      <c r="I449" s="167">
        <f t="shared" si="22"/>
        <v>78</v>
      </c>
      <c r="J449" s="167">
        <f t="shared" si="22"/>
        <v>0</v>
      </c>
      <c r="K449" s="167">
        <f t="shared" si="22"/>
        <v>0</v>
      </c>
      <c r="L449" s="167">
        <f t="shared" si="22"/>
        <v>0</v>
      </c>
      <c r="M449" s="167">
        <f t="shared" si="22"/>
        <v>0</v>
      </c>
      <c r="N449" s="167">
        <f t="shared" si="22"/>
        <v>0</v>
      </c>
      <c r="O449" s="167">
        <f t="shared" si="22"/>
        <v>0</v>
      </c>
      <c r="P449" s="167">
        <f t="shared" si="22"/>
        <v>0</v>
      </c>
      <c r="Q449" s="167">
        <f t="shared" si="22"/>
        <v>0</v>
      </c>
      <c r="R449" s="167">
        <f t="shared" si="22"/>
        <v>78</v>
      </c>
      <c r="S449" s="167">
        <f t="shared" si="22"/>
        <v>0</v>
      </c>
      <c r="T449" s="167">
        <f t="shared" si="22"/>
        <v>0</v>
      </c>
      <c r="U449" s="167">
        <f t="shared" si="22"/>
        <v>0</v>
      </c>
      <c r="V449" s="167">
        <f t="shared" si="22"/>
        <v>0</v>
      </c>
      <c r="W449" s="167">
        <f t="shared" si="22"/>
        <v>0</v>
      </c>
      <c r="X449" s="167">
        <f t="shared" si="22"/>
        <v>78</v>
      </c>
      <c r="Y449" s="167">
        <f t="shared" si="22"/>
        <v>0</v>
      </c>
      <c r="Z449" s="167">
        <f t="shared" si="22"/>
        <v>0</v>
      </c>
      <c r="AA449" s="167">
        <f t="shared" si="22"/>
        <v>0</v>
      </c>
      <c r="AB449" s="167">
        <f t="shared" si="22"/>
        <v>0</v>
      </c>
      <c r="AC449" s="167">
        <f t="shared" si="22"/>
        <v>0</v>
      </c>
      <c r="AD449" s="167">
        <f t="shared" si="22"/>
        <v>0</v>
      </c>
      <c r="AE449" s="167">
        <f t="shared" si="22"/>
        <v>0</v>
      </c>
      <c r="AF449" s="167">
        <f t="shared" si="22"/>
        <v>0</v>
      </c>
      <c r="AG449" s="167">
        <f t="shared" si="22"/>
        <v>0</v>
      </c>
      <c r="AH449" s="167">
        <f t="shared" si="22"/>
        <v>0</v>
      </c>
      <c r="AI449" s="167">
        <f t="shared" si="22"/>
        <v>0</v>
      </c>
      <c r="AJ449" s="167">
        <f t="shared" si="22"/>
        <v>0</v>
      </c>
      <c r="AK449" s="167">
        <f t="shared" si="22"/>
        <v>0</v>
      </c>
      <c r="AL449" s="167">
        <f t="shared" si="22"/>
        <v>0</v>
      </c>
    </row>
    <row r="450" spans="1:38">
      <c r="A450" s="146">
        <v>8</v>
      </c>
      <c r="B450" s="140" t="s">
        <v>317</v>
      </c>
      <c r="C450" s="167">
        <f t="shared" si="16"/>
        <v>200</v>
      </c>
      <c r="D450" s="167">
        <f t="shared" ref="D450:AL450" si="23">D16+D53+D89+D126</f>
        <v>0</v>
      </c>
      <c r="E450" s="167">
        <f t="shared" si="23"/>
        <v>0</v>
      </c>
      <c r="F450" s="167">
        <f t="shared" si="23"/>
        <v>0</v>
      </c>
      <c r="G450" s="167">
        <f t="shared" si="23"/>
        <v>0</v>
      </c>
      <c r="H450" s="167">
        <f t="shared" si="23"/>
        <v>0</v>
      </c>
      <c r="I450" s="167">
        <f t="shared" si="23"/>
        <v>35</v>
      </c>
      <c r="J450" s="167">
        <f t="shared" si="23"/>
        <v>0</v>
      </c>
      <c r="K450" s="167">
        <f t="shared" si="23"/>
        <v>0</v>
      </c>
      <c r="L450" s="167">
        <f t="shared" si="23"/>
        <v>0</v>
      </c>
      <c r="M450" s="167">
        <f t="shared" si="23"/>
        <v>0</v>
      </c>
      <c r="N450" s="167">
        <f t="shared" si="23"/>
        <v>0</v>
      </c>
      <c r="O450" s="167">
        <f t="shared" si="23"/>
        <v>0</v>
      </c>
      <c r="P450" s="167">
        <f t="shared" si="23"/>
        <v>0</v>
      </c>
      <c r="Q450" s="167">
        <f t="shared" si="23"/>
        <v>0</v>
      </c>
      <c r="R450" s="167">
        <f t="shared" si="23"/>
        <v>4</v>
      </c>
      <c r="S450" s="167">
        <f t="shared" si="23"/>
        <v>0</v>
      </c>
      <c r="T450" s="167">
        <f t="shared" si="23"/>
        <v>0</v>
      </c>
      <c r="U450" s="167">
        <f t="shared" si="23"/>
        <v>4</v>
      </c>
      <c r="V450" s="167">
        <f t="shared" si="23"/>
        <v>0</v>
      </c>
      <c r="W450" s="167">
        <f t="shared" si="23"/>
        <v>0</v>
      </c>
      <c r="X450" s="167">
        <f t="shared" si="23"/>
        <v>35</v>
      </c>
      <c r="Y450" s="167">
        <f t="shared" si="23"/>
        <v>0</v>
      </c>
      <c r="Z450" s="167">
        <f t="shared" si="23"/>
        <v>0</v>
      </c>
      <c r="AA450" s="167">
        <f t="shared" si="23"/>
        <v>0</v>
      </c>
      <c r="AB450" s="167">
        <f t="shared" si="23"/>
        <v>0</v>
      </c>
      <c r="AC450" s="167">
        <f t="shared" si="23"/>
        <v>0</v>
      </c>
      <c r="AD450" s="167">
        <f t="shared" si="23"/>
        <v>35</v>
      </c>
      <c r="AE450" s="167">
        <f t="shared" si="23"/>
        <v>0</v>
      </c>
      <c r="AF450" s="167">
        <f t="shared" si="23"/>
        <v>0</v>
      </c>
      <c r="AG450" s="167">
        <f t="shared" si="23"/>
        <v>0</v>
      </c>
      <c r="AH450" s="167">
        <f t="shared" si="23"/>
        <v>0</v>
      </c>
      <c r="AI450" s="167">
        <f t="shared" si="23"/>
        <v>0</v>
      </c>
      <c r="AJ450" s="167">
        <f t="shared" si="23"/>
        <v>0</v>
      </c>
      <c r="AK450" s="167">
        <f t="shared" si="23"/>
        <v>0</v>
      </c>
      <c r="AL450" s="167">
        <f t="shared" si="23"/>
        <v>0</v>
      </c>
    </row>
    <row r="451" spans="1:38">
      <c r="A451" s="146">
        <v>9</v>
      </c>
      <c r="B451" s="140" t="s">
        <v>318</v>
      </c>
      <c r="C451" s="167">
        <f t="shared" si="16"/>
        <v>261</v>
      </c>
      <c r="D451" s="167">
        <f t="shared" ref="D451:AL451" si="24">D17+D54+D90+D127</f>
        <v>0</v>
      </c>
      <c r="E451" s="167">
        <f t="shared" si="24"/>
        <v>0</v>
      </c>
      <c r="F451" s="167">
        <f t="shared" si="24"/>
        <v>10</v>
      </c>
      <c r="G451" s="167">
        <f t="shared" si="24"/>
        <v>0</v>
      </c>
      <c r="H451" s="167">
        <f t="shared" si="24"/>
        <v>0</v>
      </c>
      <c r="I451" s="167">
        <f t="shared" si="24"/>
        <v>196</v>
      </c>
      <c r="J451" s="167">
        <f t="shared" si="24"/>
        <v>0</v>
      </c>
      <c r="K451" s="167">
        <f t="shared" si="24"/>
        <v>0</v>
      </c>
      <c r="L451" s="167">
        <f t="shared" si="24"/>
        <v>33</v>
      </c>
      <c r="M451" s="167">
        <f t="shared" si="24"/>
        <v>0</v>
      </c>
      <c r="N451" s="167">
        <f t="shared" si="24"/>
        <v>0</v>
      </c>
      <c r="O451" s="167">
        <f t="shared" si="24"/>
        <v>0</v>
      </c>
      <c r="P451" s="167">
        <f t="shared" si="24"/>
        <v>0</v>
      </c>
      <c r="Q451" s="167">
        <f t="shared" si="24"/>
        <v>0</v>
      </c>
      <c r="R451" s="167">
        <f t="shared" si="24"/>
        <v>261</v>
      </c>
      <c r="S451" s="167">
        <f t="shared" si="24"/>
        <v>0</v>
      </c>
      <c r="T451" s="167">
        <f t="shared" si="24"/>
        <v>0</v>
      </c>
      <c r="U451" s="167">
        <f t="shared" si="24"/>
        <v>38</v>
      </c>
      <c r="V451" s="167">
        <f t="shared" si="24"/>
        <v>0</v>
      </c>
      <c r="W451" s="167">
        <f t="shared" si="24"/>
        <v>0</v>
      </c>
      <c r="X451" s="167">
        <f t="shared" si="24"/>
        <v>198</v>
      </c>
      <c r="Y451" s="167">
        <f t="shared" si="24"/>
        <v>0</v>
      </c>
      <c r="Z451" s="167">
        <f t="shared" si="24"/>
        <v>0</v>
      </c>
      <c r="AA451" s="167">
        <f t="shared" si="24"/>
        <v>4</v>
      </c>
      <c r="AB451" s="167">
        <f t="shared" si="24"/>
        <v>0</v>
      </c>
      <c r="AC451" s="167">
        <f t="shared" si="24"/>
        <v>0</v>
      </c>
      <c r="AD451" s="167">
        <f t="shared" si="24"/>
        <v>36</v>
      </c>
      <c r="AE451" s="167">
        <f t="shared" si="24"/>
        <v>0</v>
      </c>
      <c r="AF451" s="167">
        <f t="shared" si="24"/>
        <v>0</v>
      </c>
      <c r="AG451" s="167">
        <f t="shared" si="24"/>
        <v>7</v>
      </c>
      <c r="AH451" s="167">
        <f t="shared" si="24"/>
        <v>0</v>
      </c>
      <c r="AI451" s="167">
        <f t="shared" si="24"/>
        <v>0</v>
      </c>
      <c r="AJ451" s="167">
        <f t="shared" si="24"/>
        <v>0</v>
      </c>
      <c r="AK451" s="167">
        <f t="shared" si="24"/>
        <v>0</v>
      </c>
      <c r="AL451" s="167">
        <f t="shared" si="24"/>
        <v>0</v>
      </c>
    </row>
    <row r="452" spans="1:38">
      <c r="A452" s="146">
        <v>10</v>
      </c>
      <c r="B452" s="140" t="s">
        <v>319</v>
      </c>
      <c r="C452" s="167">
        <f t="shared" si="16"/>
        <v>118</v>
      </c>
      <c r="D452" s="167">
        <f t="shared" ref="D452:AL452" si="25">D18+D55+D91+D128</f>
        <v>0</v>
      </c>
      <c r="E452" s="167">
        <f t="shared" si="25"/>
        <v>0</v>
      </c>
      <c r="F452" s="167">
        <f t="shared" si="25"/>
        <v>118</v>
      </c>
      <c r="G452" s="167">
        <f t="shared" si="25"/>
        <v>0</v>
      </c>
      <c r="H452" s="167">
        <f t="shared" si="25"/>
        <v>0</v>
      </c>
      <c r="I452" s="167">
        <f t="shared" si="25"/>
        <v>118</v>
      </c>
      <c r="J452" s="167">
        <f t="shared" si="25"/>
        <v>0</v>
      </c>
      <c r="K452" s="167">
        <f t="shared" si="25"/>
        <v>0</v>
      </c>
      <c r="L452" s="167">
        <f t="shared" si="25"/>
        <v>0</v>
      </c>
      <c r="M452" s="167">
        <f t="shared" si="25"/>
        <v>0</v>
      </c>
      <c r="N452" s="167">
        <f t="shared" si="25"/>
        <v>0</v>
      </c>
      <c r="O452" s="167">
        <f t="shared" si="25"/>
        <v>0</v>
      </c>
      <c r="P452" s="167">
        <f t="shared" si="25"/>
        <v>0</v>
      </c>
      <c r="Q452" s="167">
        <f t="shared" si="25"/>
        <v>0</v>
      </c>
      <c r="R452" s="167">
        <f t="shared" si="25"/>
        <v>118</v>
      </c>
      <c r="S452" s="167">
        <f t="shared" si="25"/>
        <v>0</v>
      </c>
      <c r="T452" s="167">
        <f t="shared" si="25"/>
        <v>0</v>
      </c>
      <c r="U452" s="167">
        <f t="shared" si="25"/>
        <v>0</v>
      </c>
      <c r="V452" s="167">
        <f t="shared" si="25"/>
        <v>0</v>
      </c>
      <c r="W452" s="167">
        <f t="shared" si="25"/>
        <v>0</v>
      </c>
      <c r="X452" s="167">
        <f t="shared" si="25"/>
        <v>118</v>
      </c>
      <c r="Y452" s="167">
        <f t="shared" si="25"/>
        <v>0</v>
      </c>
      <c r="Z452" s="167">
        <f t="shared" si="25"/>
        <v>0</v>
      </c>
      <c r="AA452" s="167">
        <f t="shared" si="25"/>
        <v>35</v>
      </c>
      <c r="AB452" s="167">
        <f t="shared" si="25"/>
        <v>0</v>
      </c>
      <c r="AC452" s="167">
        <f t="shared" si="25"/>
        <v>0</v>
      </c>
      <c r="AD452" s="167">
        <f t="shared" si="25"/>
        <v>83</v>
      </c>
      <c r="AE452" s="167">
        <f t="shared" si="25"/>
        <v>0</v>
      </c>
      <c r="AF452" s="167">
        <f t="shared" si="25"/>
        <v>0</v>
      </c>
      <c r="AG452" s="167">
        <f t="shared" si="25"/>
        <v>0</v>
      </c>
      <c r="AH452" s="167">
        <f t="shared" si="25"/>
        <v>0</v>
      </c>
      <c r="AI452" s="167">
        <f t="shared" si="25"/>
        <v>0</v>
      </c>
      <c r="AJ452" s="167">
        <f t="shared" si="25"/>
        <v>0</v>
      </c>
      <c r="AK452" s="167">
        <f t="shared" si="25"/>
        <v>0</v>
      </c>
      <c r="AL452" s="167">
        <f t="shared" si="25"/>
        <v>0</v>
      </c>
    </row>
    <row r="453" spans="1:38">
      <c r="A453" s="146">
        <v>11</v>
      </c>
      <c r="B453" s="140" t="s">
        <v>320</v>
      </c>
      <c r="C453" s="167">
        <f t="shared" si="16"/>
        <v>334</v>
      </c>
      <c r="D453" s="167">
        <f t="shared" ref="D453:AL453" si="26">D19+D56+D92+D129</f>
        <v>0</v>
      </c>
      <c r="E453" s="167">
        <f t="shared" si="26"/>
        <v>0</v>
      </c>
      <c r="F453" s="167">
        <f t="shared" si="26"/>
        <v>0</v>
      </c>
      <c r="G453" s="167">
        <f t="shared" si="26"/>
        <v>0</v>
      </c>
      <c r="H453" s="167">
        <f t="shared" si="26"/>
        <v>0</v>
      </c>
      <c r="I453" s="167">
        <f t="shared" si="26"/>
        <v>302</v>
      </c>
      <c r="J453" s="167">
        <f t="shared" si="26"/>
        <v>0</v>
      </c>
      <c r="K453" s="167">
        <f t="shared" si="26"/>
        <v>0</v>
      </c>
      <c r="L453" s="167">
        <f t="shared" si="26"/>
        <v>0</v>
      </c>
      <c r="M453" s="167">
        <f t="shared" si="26"/>
        <v>0</v>
      </c>
      <c r="N453" s="167">
        <f t="shared" si="26"/>
        <v>0</v>
      </c>
      <c r="O453" s="167">
        <f t="shared" si="26"/>
        <v>0</v>
      </c>
      <c r="P453" s="167">
        <f t="shared" si="26"/>
        <v>0</v>
      </c>
      <c r="Q453" s="167">
        <f t="shared" si="26"/>
        <v>0</v>
      </c>
      <c r="R453" s="167">
        <f t="shared" si="26"/>
        <v>334</v>
      </c>
      <c r="S453" s="167">
        <f t="shared" si="26"/>
        <v>0</v>
      </c>
      <c r="T453" s="167">
        <f t="shared" si="26"/>
        <v>0</v>
      </c>
      <c r="U453" s="167">
        <f t="shared" si="26"/>
        <v>32</v>
      </c>
      <c r="V453" s="167">
        <f t="shared" si="26"/>
        <v>0</v>
      </c>
      <c r="W453" s="167">
        <f t="shared" si="26"/>
        <v>0</v>
      </c>
      <c r="X453" s="167">
        <f t="shared" si="26"/>
        <v>302</v>
      </c>
      <c r="Y453" s="167">
        <f t="shared" si="26"/>
        <v>0</v>
      </c>
      <c r="Z453" s="167">
        <f t="shared" si="26"/>
        <v>0</v>
      </c>
      <c r="AA453" s="167">
        <f t="shared" si="26"/>
        <v>32</v>
      </c>
      <c r="AB453" s="167">
        <f t="shared" si="26"/>
        <v>0</v>
      </c>
      <c r="AC453" s="167">
        <f t="shared" si="26"/>
        <v>0</v>
      </c>
      <c r="AD453" s="167">
        <f t="shared" si="26"/>
        <v>302</v>
      </c>
      <c r="AE453" s="167">
        <f t="shared" si="26"/>
        <v>0</v>
      </c>
      <c r="AF453" s="167">
        <f t="shared" si="26"/>
        <v>0</v>
      </c>
      <c r="AG453" s="167">
        <f t="shared" si="26"/>
        <v>15</v>
      </c>
      <c r="AH453" s="167">
        <f t="shared" si="26"/>
        <v>0</v>
      </c>
      <c r="AI453" s="167">
        <f t="shared" si="26"/>
        <v>0</v>
      </c>
      <c r="AJ453" s="167">
        <f t="shared" si="26"/>
        <v>0</v>
      </c>
      <c r="AK453" s="167">
        <f t="shared" si="26"/>
        <v>0</v>
      </c>
      <c r="AL453" s="167">
        <f t="shared" si="26"/>
        <v>0</v>
      </c>
    </row>
    <row r="454" spans="1:38">
      <c r="A454" s="146">
        <v>12</v>
      </c>
      <c r="B454" s="140" t="s">
        <v>321</v>
      </c>
      <c r="C454" s="167">
        <f t="shared" si="16"/>
        <v>74</v>
      </c>
      <c r="D454" s="167">
        <f t="shared" ref="D454:AL454" si="27">D20+D57+D93+D130</f>
        <v>0</v>
      </c>
      <c r="E454" s="167">
        <f t="shared" si="27"/>
        <v>0</v>
      </c>
      <c r="F454" s="167">
        <f t="shared" si="27"/>
        <v>4</v>
      </c>
      <c r="G454" s="167">
        <f t="shared" si="27"/>
        <v>0</v>
      </c>
      <c r="H454" s="167">
        <f t="shared" si="27"/>
        <v>0</v>
      </c>
      <c r="I454" s="167">
        <f t="shared" si="27"/>
        <v>51</v>
      </c>
      <c r="J454" s="167">
        <f t="shared" si="27"/>
        <v>0</v>
      </c>
      <c r="K454" s="167">
        <f t="shared" si="27"/>
        <v>0</v>
      </c>
      <c r="L454" s="167">
        <f t="shared" si="27"/>
        <v>0</v>
      </c>
      <c r="M454" s="167">
        <f t="shared" si="27"/>
        <v>0</v>
      </c>
      <c r="N454" s="167">
        <f t="shared" si="27"/>
        <v>0</v>
      </c>
      <c r="O454" s="167">
        <f t="shared" si="27"/>
        <v>0</v>
      </c>
      <c r="P454" s="167">
        <f t="shared" si="27"/>
        <v>0</v>
      </c>
      <c r="Q454" s="167">
        <f t="shared" si="27"/>
        <v>0</v>
      </c>
      <c r="R454" s="167">
        <f t="shared" si="27"/>
        <v>55</v>
      </c>
      <c r="S454" s="167">
        <f t="shared" si="27"/>
        <v>0</v>
      </c>
      <c r="T454" s="167">
        <f t="shared" si="27"/>
        <v>0</v>
      </c>
      <c r="U454" s="167">
        <f t="shared" si="27"/>
        <v>0</v>
      </c>
      <c r="V454" s="167">
        <f t="shared" si="27"/>
        <v>0</v>
      </c>
      <c r="W454" s="167">
        <f t="shared" si="27"/>
        <v>0</v>
      </c>
      <c r="X454" s="167">
        <f t="shared" si="27"/>
        <v>55</v>
      </c>
      <c r="Y454" s="167">
        <f t="shared" si="27"/>
        <v>0</v>
      </c>
      <c r="Z454" s="167">
        <f t="shared" si="27"/>
        <v>0</v>
      </c>
      <c r="AA454" s="167">
        <f t="shared" si="27"/>
        <v>0</v>
      </c>
      <c r="AB454" s="167">
        <f t="shared" si="27"/>
        <v>0</v>
      </c>
      <c r="AC454" s="167">
        <f t="shared" si="27"/>
        <v>0</v>
      </c>
      <c r="AD454" s="167">
        <f t="shared" si="27"/>
        <v>55</v>
      </c>
      <c r="AE454" s="167">
        <f t="shared" si="27"/>
        <v>0</v>
      </c>
      <c r="AF454" s="167">
        <f t="shared" si="27"/>
        <v>0</v>
      </c>
      <c r="AG454" s="167">
        <f t="shared" si="27"/>
        <v>0</v>
      </c>
      <c r="AH454" s="167">
        <f t="shared" si="27"/>
        <v>0</v>
      </c>
      <c r="AI454" s="167">
        <f t="shared" si="27"/>
        <v>0</v>
      </c>
      <c r="AJ454" s="167">
        <f t="shared" si="27"/>
        <v>0</v>
      </c>
      <c r="AK454" s="167">
        <f t="shared" si="27"/>
        <v>0</v>
      </c>
      <c r="AL454" s="167">
        <f t="shared" si="27"/>
        <v>0</v>
      </c>
    </row>
    <row r="455" spans="1:38">
      <c r="A455" s="146">
        <v>13</v>
      </c>
      <c r="B455" s="140" t="s">
        <v>322</v>
      </c>
      <c r="C455" s="167">
        <f t="shared" si="16"/>
        <v>160</v>
      </c>
      <c r="D455" s="167">
        <f t="shared" ref="D455:AL455" si="28">D21+D58+D94+D131</f>
        <v>0</v>
      </c>
      <c r="E455" s="167">
        <f t="shared" si="28"/>
        <v>0</v>
      </c>
      <c r="F455" s="167">
        <f t="shared" si="28"/>
        <v>0</v>
      </c>
      <c r="G455" s="167">
        <f t="shared" si="28"/>
        <v>0</v>
      </c>
      <c r="H455" s="167">
        <f t="shared" si="28"/>
        <v>0</v>
      </c>
      <c r="I455" s="167">
        <f t="shared" si="28"/>
        <v>149</v>
      </c>
      <c r="J455" s="167">
        <f t="shared" si="28"/>
        <v>0</v>
      </c>
      <c r="K455" s="167">
        <f t="shared" si="28"/>
        <v>0</v>
      </c>
      <c r="L455" s="167">
        <f t="shared" si="28"/>
        <v>0</v>
      </c>
      <c r="M455" s="167">
        <f t="shared" si="28"/>
        <v>0</v>
      </c>
      <c r="N455" s="167">
        <f t="shared" si="28"/>
        <v>0</v>
      </c>
      <c r="O455" s="167">
        <f t="shared" si="28"/>
        <v>0</v>
      </c>
      <c r="P455" s="167">
        <f t="shared" si="28"/>
        <v>0</v>
      </c>
      <c r="Q455" s="167">
        <f t="shared" si="28"/>
        <v>0</v>
      </c>
      <c r="R455" s="167">
        <f t="shared" si="28"/>
        <v>181</v>
      </c>
      <c r="S455" s="167">
        <f t="shared" si="28"/>
        <v>0</v>
      </c>
      <c r="T455" s="167">
        <f t="shared" si="28"/>
        <v>0</v>
      </c>
      <c r="U455" s="167">
        <f t="shared" si="28"/>
        <v>30</v>
      </c>
      <c r="V455" s="167">
        <f t="shared" si="28"/>
        <v>0</v>
      </c>
      <c r="W455" s="167">
        <f t="shared" si="28"/>
        <v>0</v>
      </c>
      <c r="X455" s="167">
        <f t="shared" si="28"/>
        <v>151</v>
      </c>
      <c r="Y455" s="167">
        <f t="shared" si="28"/>
        <v>0</v>
      </c>
      <c r="Z455" s="167">
        <f t="shared" si="28"/>
        <v>0</v>
      </c>
      <c r="AA455" s="167">
        <f t="shared" si="28"/>
        <v>20</v>
      </c>
      <c r="AB455" s="167">
        <f t="shared" si="28"/>
        <v>0</v>
      </c>
      <c r="AC455" s="167">
        <f t="shared" si="28"/>
        <v>0</v>
      </c>
      <c r="AD455" s="167">
        <f t="shared" si="28"/>
        <v>129</v>
      </c>
      <c r="AE455" s="167">
        <f t="shared" si="28"/>
        <v>0</v>
      </c>
      <c r="AF455" s="167">
        <f t="shared" si="28"/>
        <v>0</v>
      </c>
      <c r="AG455" s="167">
        <f t="shared" si="28"/>
        <v>0</v>
      </c>
      <c r="AH455" s="167">
        <f t="shared" si="28"/>
        <v>0</v>
      </c>
      <c r="AI455" s="167">
        <f t="shared" si="28"/>
        <v>0</v>
      </c>
      <c r="AJ455" s="167">
        <f t="shared" si="28"/>
        <v>0</v>
      </c>
      <c r="AK455" s="167">
        <f t="shared" si="28"/>
        <v>0</v>
      </c>
      <c r="AL455" s="167">
        <f t="shared" si="28"/>
        <v>0</v>
      </c>
    </row>
    <row r="456" spans="1:38">
      <c r="A456" s="146">
        <v>14</v>
      </c>
      <c r="B456" s="140" t="s">
        <v>323</v>
      </c>
      <c r="C456" s="167">
        <f t="shared" si="16"/>
        <v>133</v>
      </c>
      <c r="D456" s="167">
        <f t="shared" ref="D456:AL456" si="29">D22+D59+D95+D132</f>
        <v>0</v>
      </c>
      <c r="E456" s="167">
        <f t="shared" si="29"/>
        <v>0</v>
      </c>
      <c r="F456" s="167">
        <f t="shared" si="29"/>
        <v>0</v>
      </c>
      <c r="G456" s="167">
        <f t="shared" si="29"/>
        <v>0</v>
      </c>
      <c r="H456" s="167">
        <f t="shared" si="29"/>
        <v>0</v>
      </c>
      <c r="I456" s="167">
        <f t="shared" si="29"/>
        <v>132</v>
      </c>
      <c r="J456" s="167">
        <f t="shared" si="29"/>
        <v>0</v>
      </c>
      <c r="K456" s="167">
        <f t="shared" si="29"/>
        <v>0</v>
      </c>
      <c r="L456" s="167">
        <f t="shared" si="29"/>
        <v>1</v>
      </c>
      <c r="M456" s="167">
        <f t="shared" si="29"/>
        <v>0</v>
      </c>
      <c r="N456" s="167">
        <f t="shared" si="29"/>
        <v>0</v>
      </c>
      <c r="O456" s="167">
        <f t="shared" si="29"/>
        <v>0</v>
      </c>
      <c r="P456" s="167">
        <f t="shared" si="29"/>
        <v>0</v>
      </c>
      <c r="Q456" s="167">
        <f t="shared" si="29"/>
        <v>0</v>
      </c>
      <c r="R456" s="167">
        <f t="shared" si="29"/>
        <v>133</v>
      </c>
      <c r="S456" s="167">
        <f t="shared" si="29"/>
        <v>0</v>
      </c>
      <c r="T456" s="167">
        <f t="shared" si="29"/>
        <v>0</v>
      </c>
      <c r="U456" s="167">
        <f t="shared" si="29"/>
        <v>1</v>
      </c>
      <c r="V456" s="167">
        <f t="shared" si="29"/>
        <v>0</v>
      </c>
      <c r="W456" s="167">
        <f t="shared" si="29"/>
        <v>0</v>
      </c>
      <c r="X456" s="167">
        <f t="shared" si="29"/>
        <v>132</v>
      </c>
      <c r="Y456" s="167">
        <f t="shared" si="29"/>
        <v>0</v>
      </c>
      <c r="Z456" s="167">
        <f t="shared" si="29"/>
        <v>0</v>
      </c>
      <c r="AA456" s="167">
        <f t="shared" si="29"/>
        <v>0</v>
      </c>
      <c r="AB456" s="167">
        <f t="shared" si="29"/>
        <v>0</v>
      </c>
      <c r="AC456" s="167">
        <f t="shared" si="29"/>
        <v>0</v>
      </c>
      <c r="AD456" s="167">
        <f t="shared" si="29"/>
        <v>76</v>
      </c>
      <c r="AE456" s="167">
        <f t="shared" si="29"/>
        <v>0</v>
      </c>
      <c r="AF456" s="167">
        <f t="shared" si="29"/>
        <v>0</v>
      </c>
      <c r="AG456" s="167">
        <f t="shared" si="29"/>
        <v>0</v>
      </c>
      <c r="AH456" s="167">
        <f t="shared" si="29"/>
        <v>0</v>
      </c>
      <c r="AI456" s="167">
        <f t="shared" si="29"/>
        <v>0</v>
      </c>
      <c r="AJ456" s="167">
        <f t="shared" si="29"/>
        <v>0</v>
      </c>
      <c r="AK456" s="167">
        <f t="shared" si="29"/>
        <v>0</v>
      </c>
      <c r="AL456" s="167">
        <f t="shared" si="29"/>
        <v>0</v>
      </c>
    </row>
    <row r="457" spans="1:38">
      <c r="A457" s="146">
        <v>15</v>
      </c>
      <c r="B457" s="140" t="s">
        <v>330</v>
      </c>
      <c r="C457" s="167">
        <f t="shared" si="16"/>
        <v>141</v>
      </c>
      <c r="D457" s="167">
        <f t="shared" ref="D457:AL457" si="30">D23+D60+D96+D133</f>
        <v>0</v>
      </c>
      <c r="E457" s="167">
        <f t="shared" si="30"/>
        <v>0</v>
      </c>
      <c r="F457" s="167">
        <f t="shared" si="30"/>
        <v>0</v>
      </c>
      <c r="G457" s="167">
        <f t="shared" si="30"/>
        <v>0</v>
      </c>
      <c r="H457" s="167">
        <f t="shared" si="30"/>
        <v>0</v>
      </c>
      <c r="I457" s="167">
        <f t="shared" si="30"/>
        <v>132</v>
      </c>
      <c r="J457" s="167">
        <f t="shared" si="30"/>
        <v>0</v>
      </c>
      <c r="K457" s="167">
        <f t="shared" si="30"/>
        <v>0</v>
      </c>
      <c r="L457" s="167">
        <f t="shared" si="30"/>
        <v>0</v>
      </c>
      <c r="M457" s="167">
        <f t="shared" si="30"/>
        <v>0</v>
      </c>
      <c r="N457" s="167">
        <f t="shared" si="30"/>
        <v>0</v>
      </c>
      <c r="O457" s="167">
        <f t="shared" si="30"/>
        <v>0</v>
      </c>
      <c r="P457" s="167">
        <f t="shared" si="30"/>
        <v>0</v>
      </c>
      <c r="Q457" s="167">
        <f t="shared" si="30"/>
        <v>0</v>
      </c>
      <c r="R457" s="167">
        <f t="shared" si="30"/>
        <v>141</v>
      </c>
      <c r="S457" s="167">
        <f t="shared" si="30"/>
        <v>0</v>
      </c>
      <c r="T457" s="167">
        <f t="shared" si="30"/>
        <v>0</v>
      </c>
      <c r="U457" s="167">
        <f t="shared" si="30"/>
        <v>8</v>
      </c>
      <c r="V457" s="167">
        <f t="shared" si="30"/>
        <v>0</v>
      </c>
      <c r="W457" s="167">
        <f t="shared" si="30"/>
        <v>0</v>
      </c>
      <c r="X457" s="167">
        <f t="shared" si="30"/>
        <v>132</v>
      </c>
      <c r="Y457" s="167">
        <f t="shared" si="30"/>
        <v>0</v>
      </c>
      <c r="Z457" s="167">
        <f t="shared" si="30"/>
        <v>0</v>
      </c>
      <c r="AA457" s="167">
        <f t="shared" si="30"/>
        <v>1</v>
      </c>
      <c r="AB457" s="167">
        <f t="shared" si="30"/>
        <v>0</v>
      </c>
      <c r="AC457" s="167">
        <f t="shared" si="30"/>
        <v>0</v>
      </c>
      <c r="AD457" s="167">
        <f t="shared" si="30"/>
        <v>132</v>
      </c>
      <c r="AE457" s="167">
        <f t="shared" si="30"/>
        <v>0</v>
      </c>
      <c r="AF457" s="167">
        <f t="shared" si="30"/>
        <v>0</v>
      </c>
      <c r="AG457" s="167">
        <f t="shared" si="30"/>
        <v>0</v>
      </c>
      <c r="AH457" s="167">
        <f t="shared" si="30"/>
        <v>0</v>
      </c>
      <c r="AI457" s="167">
        <f t="shared" si="30"/>
        <v>0</v>
      </c>
      <c r="AJ457" s="167">
        <f t="shared" si="30"/>
        <v>0</v>
      </c>
      <c r="AK457" s="167">
        <f t="shared" si="30"/>
        <v>0</v>
      </c>
      <c r="AL457" s="167">
        <f t="shared" si="30"/>
        <v>0</v>
      </c>
    </row>
    <row r="458" spans="1:38">
      <c r="A458" s="146">
        <v>16</v>
      </c>
      <c r="B458" s="140" t="s">
        <v>325</v>
      </c>
      <c r="C458" s="167">
        <f t="shared" si="16"/>
        <v>75</v>
      </c>
      <c r="D458" s="167">
        <f t="shared" ref="D458:AL458" si="31">D24+D61+D97+D134</f>
        <v>0</v>
      </c>
      <c r="E458" s="167">
        <f t="shared" si="31"/>
        <v>0</v>
      </c>
      <c r="F458" s="167">
        <f t="shared" si="31"/>
        <v>0</v>
      </c>
      <c r="G458" s="167">
        <f t="shared" si="31"/>
        <v>0</v>
      </c>
      <c r="H458" s="167">
        <f t="shared" si="31"/>
        <v>0</v>
      </c>
      <c r="I458" s="167">
        <f t="shared" si="31"/>
        <v>65</v>
      </c>
      <c r="J458" s="167">
        <f t="shared" si="31"/>
        <v>0</v>
      </c>
      <c r="K458" s="167">
        <f t="shared" si="31"/>
        <v>0</v>
      </c>
      <c r="L458" s="167">
        <f t="shared" si="31"/>
        <v>0</v>
      </c>
      <c r="M458" s="167">
        <f t="shared" si="31"/>
        <v>0</v>
      </c>
      <c r="N458" s="167">
        <f t="shared" si="31"/>
        <v>0</v>
      </c>
      <c r="O458" s="167">
        <f t="shared" si="31"/>
        <v>0</v>
      </c>
      <c r="P458" s="167">
        <f t="shared" si="31"/>
        <v>0</v>
      </c>
      <c r="Q458" s="167">
        <f t="shared" si="31"/>
        <v>0</v>
      </c>
      <c r="R458" s="167">
        <f t="shared" si="31"/>
        <v>0</v>
      </c>
      <c r="S458" s="167">
        <f t="shared" si="31"/>
        <v>0</v>
      </c>
      <c r="T458" s="167">
        <f t="shared" si="31"/>
        <v>0</v>
      </c>
      <c r="U458" s="167">
        <f t="shared" si="31"/>
        <v>1</v>
      </c>
      <c r="V458" s="167">
        <f t="shared" si="31"/>
        <v>0</v>
      </c>
      <c r="W458" s="167">
        <f t="shared" si="31"/>
        <v>0</v>
      </c>
      <c r="X458" s="167">
        <f t="shared" si="31"/>
        <v>65</v>
      </c>
      <c r="Y458" s="167">
        <f t="shared" si="31"/>
        <v>0</v>
      </c>
      <c r="Z458" s="167">
        <f t="shared" si="31"/>
        <v>0</v>
      </c>
      <c r="AA458" s="167">
        <f t="shared" si="31"/>
        <v>0</v>
      </c>
      <c r="AB458" s="167">
        <f t="shared" si="31"/>
        <v>0</v>
      </c>
      <c r="AC458" s="167">
        <f t="shared" si="31"/>
        <v>0</v>
      </c>
      <c r="AD458" s="167">
        <f t="shared" si="31"/>
        <v>65</v>
      </c>
      <c r="AE458" s="167">
        <f t="shared" si="31"/>
        <v>0</v>
      </c>
      <c r="AF458" s="167">
        <f t="shared" si="31"/>
        <v>0</v>
      </c>
      <c r="AG458" s="167">
        <f t="shared" si="31"/>
        <v>0</v>
      </c>
      <c r="AH458" s="167">
        <f t="shared" si="31"/>
        <v>0</v>
      </c>
      <c r="AI458" s="167">
        <f t="shared" si="31"/>
        <v>0</v>
      </c>
      <c r="AJ458" s="167">
        <f t="shared" si="31"/>
        <v>0</v>
      </c>
      <c r="AK458" s="167">
        <f t="shared" si="31"/>
        <v>0</v>
      </c>
      <c r="AL458" s="167">
        <f t="shared" si="31"/>
        <v>0</v>
      </c>
    </row>
    <row r="459" spans="1:38">
      <c r="A459" s="146">
        <v>17</v>
      </c>
      <c r="B459" s="140" t="s">
        <v>326</v>
      </c>
      <c r="C459" s="167">
        <f t="shared" si="16"/>
        <v>238</v>
      </c>
      <c r="D459" s="167">
        <f t="shared" ref="D459:AL459" si="32">D25+D62+D98+D135</f>
        <v>0</v>
      </c>
      <c r="E459" s="167">
        <f t="shared" si="32"/>
        <v>0</v>
      </c>
      <c r="F459" s="167">
        <f t="shared" si="32"/>
        <v>0</v>
      </c>
      <c r="G459" s="167">
        <f t="shared" si="32"/>
        <v>0</v>
      </c>
      <c r="H459" s="167">
        <f t="shared" si="32"/>
        <v>0</v>
      </c>
      <c r="I459" s="167">
        <f t="shared" si="32"/>
        <v>238</v>
      </c>
      <c r="J459" s="167">
        <f t="shared" si="32"/>
        <v>0</v>
      </c>
      <c r="K459" s="167">
        <f t="shared" si="32"/>
        <v>0</v>
      </c>
      <c r="L459" s="167">
        <f t="shared" si="32"/>
        <v>0</v>
      </c>
      <c r="M459" s="167">
        <f t="shared" si="32"/>
        <v>0</v>
      </c>
      <c r="N459" s="167">
        <f t="shared" si="32"/>
        <v>0</v>
      </c>
      <c r="O459" s="167">
        <f t="shared" si="32"/>
        <v>0</v>
      </c>
      <c r="P459" s="167">
        <f t="shared" si="32"/>
        <v>0</v>
      </c>
      <c r="Q459" s="167">
        <f t="shared" si="32"/>
        <v>0</v>
      </c>
      <c r="R459" s="167">
        <f t="shared" si="32"/>
        <v>238</v>
      </c>
      <c r="S459" s="167">
        <f t="shared" si="32"/>
        <v>0</v>
      </c>
      <c r="T459" s="167">
        <f t="shared" si="32"/>
        <v>0</v>
      </c>
      <c r="U459" s="167">
        <f t="shared" si="32"/>
        <v>0</v>
      </c>
      <c r="V459" s="167">
        <f t="shared" si="32"/>
        <v>0</v>
      </c>
      <c r="W459" s="167">
        <f t="shared" si="32"/>
        <v>0</v>
      </c>
      <c r="X459" s="167">
        <f t="shared" si="32"/>
        <v>238</v>
      </c>
      <c r="Y459" s="167">
        <f t="shared" si="32"/>
        <v>0</v>
      </c>
      <c r="Z459" s="167">
        <f t="shared" si="32"/>
        <v>0</v>
      </c>
      <c r="AA459" s="167">
        <f t="shared" si="32"/>
        <v>161</v>
      </c>
      <c r="AB459" s="167">
        <f t="shared" si="32"/>
        <v>0</v>
      </c>
      <c r="AC459" s="167">
        <f t="shared" si="32"/>
        <v>0</v>
      </c>
      <c r="AD459" s="167">
        <f t="shared" si="32"/>
        <v>238</v>
      </c>
      <c r="AE459" s="167">
        <f t="shared" si="32"/>
        <v>0</v>
      </c>
      <c r="AF459" s="167">
        <f t="shared" si="32"/>
        <v>0</v>
      </c>
      <c r="AG459" s="167">
        <f t="shared" si="32"/>
        <v>0</v>
      </c>
      <c r="AH459" s="167">
        <f t="shared" si="32"/>
        <v>0</v>
      </c>
      <c r="AI459" s="167">
        <f t="shared" si="32"/>
        <v>0</v>
      </c>
      <c r="AJ459" s="167">
        <f t="shared" si="32"/>
        <v>0</v>
      </c>
      <c r="AK459" s="167">
        <f t="shared" si="32"/>
        <v>0</v>
      </c>
      <c r="AL459" s="167">
        <f t="shared" si="32"/>
        <v>0</v>
      </c>
    </row>
    <row r="460" spans="1:38">
      <c r="A460" s="146">
        <v>18</v>
      </c>
      <c r="B460" s="140" t="s">
        <v>327</v>
      </c>
      <c r="C460" s="167">
        <f t="shared" si="16"/>
        <v>149</v>
      </c>
      <c r="D460" s="167">
        <f t="shared" ref="D460:AL460" si="33">D26+D63+D99+D136</f>
        <v>0</v>
      </c>
      <c r="E460" s="167">
        <f t="shared" si="33"/>
        <v>0</v>
      </c>
      <c r="F460" s="167">
        <f t="shared" si="33"/>
        <v>0</v>
      </c>
      <c r="G460" s="167">
        <f t="shared" si="33"/>
        <v>0</v>
      </c>
      <c r="H460" s="167">
        <f t="shared" si="33"/>
        <v>0</v>
      </c>
      <c r="I460" s="167">
        <f t="shared" si="33"/>
        <v>149</v>
      </c>
      <c r="J460" s="167">
        <f t="shared" si="33"/>
        <v>0</v>
      </c>
      <c r="K460" s="167">
        <f t="shared" si="33"/>
        <v>0</v>
      </c>
      <c r="L460" s="167">
        <f t="shared" si="33"/>
        <v>0</v>
      </c>
      <c r="M460" s="167">
        <f t="shared" si="33"/>
        <v>0</v>
      </c>
      <c r="N460" s="167">
        <f t="shared" si="33"/>
        <v>0</v>
      </c>
      <c r="O460" s="167">
        <f t="shared" si="33"/>
        <v>0</v>
      </c>
      <c r="P460" s="167">
        <f t="shared" si="33"/>
        <v>0</v>
      </c>
      <c r="Q460" s="167">
        <f t="shared" si="33"/>
        <v>0</v>
      </c>
      <c r="R460" s="167">
        <f t="shared" si="33"/>
        <v>149</v>
      </c>
      <c r="S460" s="167">
        <f t="shared" si="33"/>
        <v>0</v>
      </c>
      <c r="T460" s="167">
        <f t="shared" si="33"/>
        <v>0</v>
      </c>
      <c r="U460" s="167">
        <f t="shared" si="33"/>
        <v>0</v>
      </c>
      <c r="V460" s="167">
        <f t="shared" si="33"/>
        <v>0</v>
      </c>
      <c r="W460" s="167">
        <f t="shared" si="33"/>
        <v>0</v>
      </c>
      <c r="X460" s="167">
        <f t="shared" si="33"/>
        <v>149</v>
      </c>
      <c r="Y460" s="167">
        <f t="shared" si="33"/>
        <v>0</v>
      </c>
      <c r="Z460" s="167">
        <f t="shared" si="33"/>
        <v>0</v>
      </c>
      <c r="AA460" s="167">
        <f t="shared" si="33"/>
        <v>0</v>
      </c>
      <c r="AB460" s="167">
        <f t="shared" si="33"/>
        <v>0</v>
      </c>
      <c r="AC460" s="167">
        <f t="shared" si="33"/>
        <v>0</v>
      </c>
      <c r="AD460" s="167">
        <f t="shared" si="33"/>
        <v>149</v>
      </c>
      <c r="AE460" s="167">
        <f t="shared" si="33"/>
        <v>0</v>
      </c>
      <c r="AF460" s="167">
        <f t="shared" si="33"/>
        <v>0</v>
      </c>
      <c r="AG460" s="167">
        <f t="shared" si="33"/>
        <v>0</v>
      </c>
      <c r="AH460" s="167">
        <f t="shared" si="33"/>
        <v>0</v>
      </c>
      <c r="AI460" s="167">
        <f t="shared" si="33"/>
        <v>0</v>
      </c>
      <c r="AJ460" s="167">
        <f t="shared" si="33"/>
        <v>0</v>
      </c>
      <c r="AK460" s="167">
        <f t="shared" si="33"/>
        <v>0</v>
      </c>
      <c r="AL460" s="167">
        <f t="shared" si="33"/>
        <v>0</v>
      </c>
    </row>
    <row r="461" ht="15.75" spans="1:38">
      <c r="A461" s="111" t="s">
        <v>14</v>
      </c>
      <c r="B461" s="112"/>
      <c r="C461" s="141">
        <f>SUM(C443:C460)</f>
        <v>3042</v>
      </c>
      <c r="D461" s="141">
        <f t="shared" ref="C461:AL461" si="34">SUM(D443:D460)</f>
        <v>0</v>
      </c>
      <c r="E461" s="141">
        <f t="shared" si="34"/>
        <v>0</v>
      </c>
      <c r="F461" s="141">
        <f t="shared" si="34"/>
        <v>265</v>
      </c>
      <c r="G461" s="141">
        <f t="shared" si="34"/>
        <v>0</v>
      </c>
      <c r="H461" s="141">
        <f t="shared" si="34"/>
        <v>0</v>
      </c>
      <c r="I461" s="141">
        <f t="shared" si="34"/>
        <v>2652</v>
      </c>
      <c r="J461" s="141">
        <f t="shared" si="34"/>
        <v>0</v>
      </c>
      <c r="K461" s="141">
        <f t="shared" si="34"/>
        <v>0</v>
      </c>
      <c r="L461" s="141">
        <f t="shared" si="34"/>
        <v>34</v>
      </c>
      <c r="M461" s="141">
        <f t="shared" si="34"/>
        <v>0</v>
      </c>
      <c r="N461" s="141">
        <f t="shared" si="34"/>
        <v>0</v>
      </c>
      <c r="O461" s="141">
        <f t="shared" si="34"/>
        <v>0</v>
      </c>
      <c r="P461" s="141">
        <f t="shared" si="34"/>
        <v>0</v>
      </c>
      <c r="Q461" s="141">
        <f t="shared" si="34"/>
        <v>0</v>
      </c>
      <c r="R461" s="141">
        <f t="shared" si="34"/>
        <v>2636</v>
      </c>
      <c r="S461" s="141">
        <f t="shared" si="34"/>
        <v>0</v>
      </c>
      <c r="T461" s="141">
        <f t="shared" si="34"/>
        <v>0</v>
      </c>
      <c r="U461" s="141">
        <f t="shared" si="34"/>
        <v>228</v>
      </c>
      <c r="V461" s="141">
        <f t="shared" si="34"/>
        <v>0</v>
      </c>
      <c r="W461" s="141">
        <f t="shared" si="34"/>
        <v>0</v>
      </c>
      <c r="X461" s="141">
        <f t="shared" si="34"/>
        <v>2505</v>
      </c>
      <c r="Y461" s="141">
        <f t="shared" si="34"/>
        <v>0</v>
      </c>
      <c r="Z461" s="141">
        <f t="shared" si="34"/>
        <v>0</v>
      </c>
      <c r="AA461" s="141">
        <f t="shared" si="34"/>
        <v>270</v>
      </c>
      <c r="AB461" s="141">
        <f t="shared" si="34"/>
        <v>0</v>
      </c>
      <c r="AC461" s="141">
        <f t="shared" si="34"/>
        <v>0</v>
      </c>
      <c r="AD461" s="141">
        <f t="shared" si="34"/>
        <v>2337</v>
      </c>
      <c r="AE461" s="141">
        <f t="shared" si="34"/>
        <v>0</v>
      </c>
      <c r="AF461" s="141">
        <f t="shared" si="34"/>
        <v>0</v>
      </c>
      <c r="AG461" s="141">
        <f t="shared" si="34"/>
        <v>22</v>
      </c>
      <c r="AH461" s="141">
        <f t="shared" si="34"/>
        <v>0</v>
      </c>
      <c r="AI461" s="141">
        <f t="shared" si="34"/>
        <v>0</v>
      </c>
      <c r="AJ461" s="141">
        <f t="shared" si="34"/>
        <v>0</v>
      </c>
      <c r="AK461" s="141">
        <f t="shared" si="34"/>
        <v>0</v>
      </c>
      <c r="AL461" s="141">
        <f t="shared" si="34"/>
        <v>0</v>
      </c>
    </row>
    <row r="463" spans="3:25">
      <c r="C463" s="94" t="s">
        <v>58</v>
      </c>
      <c r="Y463" s="117" t="s">
        <v>104</v>
      </c>
    </row>
    <row r="464" spans="3:25">
      <c r="C464" s="94" t="s">
        <v>60</v>
      </c>
      <c r="Y464" s="94" t="s">
        <v>137</v>
      </c>
    </row>
    <row r="468" spans="3:25">
      <c r="C468" s="94" t="s">
        <v>88</v>
      </c>
      <c r="Y468" s="94" t="s">
        <v>63</v>
      </c>
    </row>
    <row r="469" spans="3:25">
      <c r="C469" s="94" t="s">
        <v>64</v>
      </c>
      <c r="Y469" s="94" t="s">
        <v>65</v>
      </c>
    </row>
  </sheetData>
  <mergeCells count="403">
    <mergeCell ref="A1:AL1"/>
    <mergeCell ref="A2:AL2"/>
    <mergeCell ref="A3:AL3"/>
    <mergeCell ref="AJ4:AL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AJ6:AL6"/>
    <mergeCell ref="A27:B27"/>
    <mergeCell ref="A38:AL38"/>
    <mergeCell ref="A39:AL39"/>
    <mergeCell ref="A40:AL40"/>
    <mergeCell ref="AJ41:AL41"/>
    <mergeCell ref="C42:E42"/>
    <mergeCell ref="F42:H42"/>
    <mergeCell ref="I42:K42"/>
    <mergeCell ref="L42:N42"/>
    <mergeCell ref="O42:Q42"/>
    <mergeCell ref="R42:T42"/>
    <mergeCell ref="U42:W42"/>
    <mergeCell ref="X42:Z42"/>
    <mergeCell ref="AA42:AC42"/>
    <mergeCell ref="AD42:AF42"/>
    <mergeCell ref="AG42:AI42"/>
    <mergeCell ref="AJ42:AL42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  <mergeCell ref="AJ43:AL43"/>
    <mergeCell ref="A64:B64"/>
    <mergeCell ref="A74:AL74"/>
    <mergeCell ref="A75:AL75"/>
    <mergeCell ref="A76:AL76"/>
    <mergeCell ref="AJ77:AL77"/>
    <mergeCell ref="C78:E78"/>
    <mergeCell ref="F78:H78"/>
    <mergeCell ref="I78:K78"/>
    <mergeCell ref="L78:N78"/>
    <mergeCell ref="O78:Q78"/>
    <mergeCell ref="R78:T78"/>
    <mergeCell ref="U78:W78"/>
    <mergeCell ref="X78:Z78"/>
    <mergeCell ref="AA78:AC78"/>
    <mergeCell ref="AD78:AF78"/>
    <mergeCell ref="AG78:AI78"/>
    <mergeCell ref="AJ78:AL78"/>
    <mergeCell ref="C79:E79"/>
    <mergeCell ref="F79:H79"/>
    <mergeCell ref="I79:K79"/>
    <mergeCell ref="L79:N79"/>
    <mergeCell ref="O79:Q79"/>
    <mergeCell ref="R79:T79"/>
    <mergeCell ref="U79:W79"/>
    <mergeCell ref="X79:Z79"/>
    <mergeCell ref="AA79:AC79"/>
    <mergeCell ref="AD79:AF79"/>
    <mergeCell ref="AG79:AI79"/>
    <mergeCell ref="AJ79:AL79"/>
    <mergeCell ref="A100:B100"/>
    <mergeCell ref="A111:AL111"/>
    <mergeCell ref="A112:AL112"/>
    <mergeCell ref="A113:AL113"/>
    <mergeCell ref="AJ114:AL114"/>
    <mergeCell ref="C115:E115"/>
    <mergeCell ref="F115:H115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AG115:AI115"/>
    <mergeCell ref="AJ115:AL115"/>
    <mergeCell ref="C116:E116"/>
    <mergeCell ref="F116:H116"/>
    <mergeCell ref="I116:K116"/>
    <mergeCell ref="L116:N116"/>
    <mergeCell ref="O116:Q116"/>
    <mergeCell ref="R116:T116"/>
    <mergeCell ref="U116:W116"/>
    <mergeCell ref="X116:Z116"/>
    <mergeCell ref="AA116:AC116"/>
    <mergeCell ref="AD116:AF116"/>
    <mergeCell ref="AG116:AI116"/>
    <mergeCell ref="AJ116:AL116"/>
    <mergeCell ref="A137:B137"/>
    <mergeCell ref="A147:AL147"/>
    <mergeCell ref="A148:AL148"/>
    <mergeCell ref="A149:AL149"/>
    <mergeCell ref="AJ150:AL150"/>
    <mergeCell ref="C151:E151"/>
    <mergeCell ref="F151:H151"/>
    <mergeCell ref="I151:K151"/>
    <mergeCell ref="L151:N151"/>
    <mergeCell ref="O151:Q151"/>
    <mergeCell ref="R151:T151"/>
    <mergeCell ref="U151:W151"/>
    <mergeCell ref="X151:Z151"/>
    <mergeCell ref="AA151:AC151"/>
    <mergeCell ref="AD151:AF151"/>
    <mergeCell ref="AG151:AI151"/>
    <mergeCell ref="AJ151:AL151"/>
    <mergeCell ref="C152:E152"/>
    <mergeCell ref="F152:H152"/>
    <mergeCell ref="I152:K152"/>
    <mergeCell ref="L152:N152"/>
    <mergeCell ref="O152:Q152"/>
    <mergeCell ref="R152:T152"/>
    <mergeCell ref="U152:W152"/>
    <mergeCell ref="X152:Z152"/>
    <mergeCell ref="AA152:AC152"/>
    <mergeCell ref="AD152:AF152"/>
    <mergeCell ref="AG152:AI152"/>
    <mergeCell ref="AJ152:AL152"/>
    <mergeCell ref="A173:B173"/>
    <mergeCell ref="A183:AL183"/>
    <mergeCell ref="A184:AL184"/>
    <mergeCell ref="A185:AL185"/>
    <mergeCell ref="AJ186:AL186"/>
    <mergeCell ref="C187:E187"/>
    <mergeCell ref="F187:H187"/>
    <mergeCell ref="I187:K187"/>
    <mergeCell ref="L187:N187"/>
    <mergeCell ref="O187:Q187"/>
    <mergeCell ref="R187:T187"/>
    <mergeCell ref="U187:W187"/>
    <mergeCell ref="X187:Z187"/>
    <mergeCell ref="AA187:AC187"/>
    <mergeCell ref="AD187:AF187"/>
    <mergeCell ref="AG187:AI187"/>
    <mergeCell ref="AJ187:AL187"/>
    <mergeCell ref="C188:E188"/>
    <mergeCell ref="F188:H188"/>
    <mergeCell ref="I188:K188"/>
    <mergeCell ref="L188:N188"/>
    <mergeCell ref="O188:Q188"/>
    <mergeCell ref="R188:T188"/>
    <mergeCell ref="U188:W188"/>
    <mergeCell ref="X188:Z188"/>
    <mergeCell ref="AA188:AC188"/>
    <mergeCell ref="AD188:AF188"/>
    <mergeCell ref="AG188:AI188"/>
    <mergeCell ref="AJ188:AL188"/>
    <mergeCell ref="A209:B209"/>
    <mergeCell ref="A219:AL219"/>
    <mergeCell ref="A220:AL220"/>
    <mergeCell ref="A221:AL221"/>
    <mergeCell ref="AJ222:AL222"/>
    <mergeCell ref="C223:E223"/>
    <mergeCell ref="F223:H223"/>
    <mergeCell ref="I223:K223"/>
    <mergeCell ref="L223:N223"/>
    <mergeCell ref="O223:Q223"/>
    <mergeCell ref="R223:T223"/>
    <mergeCell ref="U223:W223"/>
    <mergeCell ref="X223:Z223"/>
    <mergeCell ref="AA223:AC223"/>
    <mergeCell ref="AD223:AF223"/>
    <mergeCell ref="AG223:AI223"/>
    <mergeCell ref="AJ223:AL223"/>
    <mergeCell ref="C224:E224"/>
    <mergeCell ref="F224:H224"/>
    <mergeCell ref="I224:K224"/>
    <mergeCell ref="L224:N224"/>
    <mergeCell ref="O224:Q224"/>
    <mergeCell ref="R224:T224"/>
    <mergeCell ref="U224:W224"/>
    <mergeCell ref="X224:Z224"/>
    <mergeCell ref="AA224:AC224"/>
    <mergeCell ref="AD224:AF224"/>
    <mergeCell ref="AG224:AI224"/>
    <mergeCell ref="AJ224:AL224"/>
    <mergeCell ref="A245:B245"/>
    <mergeCell ref="A255:AL255"/>
    <mergeCell ref="A256:AL256"/>
    <mergeCell ref="A257:AL257"/>
    <mergeCell ref="AJ258:AL258"/>
    <mergeCell ref="C259:E259"/>
    <mergeCell ref="F259:H259"/>
    <mergeCell ref="I259:K259"/>
    <mergeCell ref="L259:N259"/>
    <mergeCell ref="O259:Q259"/>
    <mergeCell ref="R259:T259"/>
    <mergeCell ref="U259:W259"/>
    <mergeCell ref="X259:Z259"/>
    <mergeCell ref="AA259:AC259"/>
    <mergeCell ref="AD259:AF259"/>
    <mergeCell ref="AG259:AI259"/>
    <mergeCell ref="AJ259:AL259"/>
    <mergeCell ref="C260:E260"/>
    <mergeCell ref="F260:H260"/>
    <mergeCell ref="I260:K260"/>
    <mergeCell ref="L260:N260"/>
    <mergeCell ref="O260:Q260"/>
    <mergeCell ref="R260:T260"/>
    <mergeCell ref="U260:W260"/>
    <mergeCell ref="X260:Z260"/>
    <mergeCell ref="AA260:AC260"/>
    <mergeCell ref="AD260:AF260"/>
    <mergeCell ref="AG260:AI260"/>
    <mergeCell ref="AJ260:AL260"/>
    <mergeCell ref="A281:B281"/>
    <mergeCell ref="A291:AL291"/>
    <mergeCell ref="A292:AL292"/>
    <mergeCell ref="A293:AL293"/>
    <mergeCell ref="AJ294:AL294"/>
    <mergeCell ref="C295:E295"/>
    <mergeCell ref="F295:H295"/>
    <mergeCell ref="I295:K295"/>
    <mergeCell ref="L295:N295"/>
    <mergeCell ref="O295:Q295"/>
    <mergeCell ref="R295:T295"/>
    <mergeCell ref="U295:W295"/>
    <mergeCell ref="X295:Z295"/>
    <mergeCell ref="AA295:AC295"/>
    <mergeCell ref="AD295:AF295"/>
    <mergeCell ref="AG295:AI295"/>
    <mergeCell ref="AJ295:AL295"/>
    <mergeCell ref="C296:E296"/>
    <mergeCell ref="F296:H296"/>
    <mergeCell ref="I296:K296"/>
    <mergeCell ref="L296:N296"/>
    <mergeCell ref="O296:Q296"/>
    <mergeCell ref="R296:T296"/>
    <mergeCell ref="U296:W296"/>
    <mergeCell ref="X296:Z296"/>
    <mergeCell ref="AA296:AC296"/>
    <mergeCell ref="AD296:AF296"/>
    <mergeCell ref="AG296:AI296"/>
    <mergeCell ref="AJ296:AL296"/>
    <mergeCell ref="A317:B317"/>
    <mergeCell ref="A327:AL327"/>
    <mergeCell ref="A328:AL328"/>
    <mergeCell ref="A329:AL329"/>
    <mergeCell ref="AJ330:AL330"/>
    <mergeCell ref="C331:E331"/>
    <mergeCell ref="F331:H331"/>
    <mergeCell ref="I331:K331"/>
    <mergeCell ref="L331:N331"/>
    <mergeCell ref="O331:Q331"/>
    <mergeCell ref="R331:T331"/>
    <mergeCell ref="U331:W331"/>
    <mergeCell ref="X331:Z331"/>
    <mergeCell ref="AA331:AC331"/>
    <mergeCell ref="AD331:AF331"/>
    <mergeCell ref="AG331:AI331"/>
    <mergeCell ref="AJ331:AL331"/>
    <mergeCell ref="C332:E332"/>
    <mergeCell ref="F332:H332"/>
    <mergeCell ref="I332:K332"/>
    <mergeCell ref="L332:N332"/>
    <mergeCell ref="O332:Q332"/>
    <mergeCell ref="R332:T332"/>
    <mergeCell ref="U332:W332"/>
    <mergeCell ref="X332:Z332"/>
    <mergeCell ref="AA332:AC332"/>
    <mergeCell ref="AD332:AF332"/>
    <mergeCell ref="AG332:AI332"/>
    <mergeCell ref="AJ332:AL332"/>
    <mergeCell ref="A353:B353"/>
    <mergeCell ref="A363:AL363"/>
    <mergeCell ref="A364:AL364"/>
    <mergeCell ref="A365:AL365"/>
    <mergeCell ref="AJ366:AL366"/>
    <mergeCell ref="C367:E367"/>
    <mergeCell ref="F367:H367"/>
    <mergeCell ref="I367:K367"/>
    <mergeCell ref="L367:N367"/>
    <mergeCell ref="O367:Q367"/>
    <mergeCell ref="R367:T367"/>
    <mergeCell ref="U367:W367"/>
    <mergeCell ref="X367:Z367"/>
    <mergeCell ref="AA367:AC367"/>
    <mergeCell ref="AD367:AF367"/>
    <mergeCell ref="AG367:AI367"/>
    <mergeCell ref="AJ367:AL367"/>
    <mergeCell ref="C368:E368"/>
    <mergeCell ref="F368:H368"/>
    <mergeCell ref="I368:K368"/>
    <mergeCell ref="L368:N368"/>
    <mergeCell ref="O368:Q368"/>
    <mergeCell ref="R368:T368"/>
    <mergeCell ref="U368:W368"/>
    <mergeCell ref="X368:Z368"/>
    <mergeCell ref="AA368:AC368"/>
    <mergeCell ref="AD368:AF368"/>
    <mergeCell ref="AG368:AI368"/>
    <mergeCell ref="AJ368:AL368"/>
    <mergeCell ref="A389:B389"/>
    <mergeCell ref="A399:AL399"/>
    <mergeCell ref="A400:AL400"/>
    <mergeCell ref="A401:AL401"/>
    <mergeCell ref="AJ402:AL402"/>
    <mergeCell ref="C403:E403"/>
    <mergeCell ref="F403:H403"/>
    <mergeCell ref="I403:K403"/>
    <mergeCell ref="L403:N403"/>
    <mergeCell ref="O403:Q403"/>
    <mergeCell ref="R403:T403"/>
    <mergeCell ref="U403:W403"/>
    <mergeCell ref="X403:Z403"/>
    <mergeCell ref="AA403:AC403"/>
    <mergeCell ref="AD403:AF403"/>
    <mergeCell ref="AG403:AI403"/>
    <mergeCell ref="AJ403:AL403"/>
    <mergeCell ref="C404:E404"/>
    <mergeCell ref="F404:H404"/>
    <mergeCell ref="I404:K404"/>
    <mergeCell ref="L404:N404"/>
    <mergeCell ref="O404:Q404"/>
    <mergeCell ref="R404:T404"/>
    <mergeCell ref="U404:W404"/>
    <mergeCell ref="X404:Z404"/>
    <mergeCell ref="AA404:AC404"/>
    <mergeCell ref="AD404:AF404"/>
    <mergeCell ref="AG404:AI404"/>
    <mergeCell ref="AJ404:AL404"/>
    <mergeCell ref="A425:B425"/>
    <mergeCell ref="A435:AL435"/>
    <mergeCell ref="A436:AL436"/>
    <mergeCell ref="A437:AL437"/>
    <mergeCell ref="AJ438:AL438"/>
    <mergeCell ref="C439:E439"/>
    <mergeCell ref="F439:H439"/>
    <mergeCell ref="I439:K439"/>
    <mergeCell ref="L439:N439"/>
    <mergeCell ref="O439:Q439"/>
    <mergeCell ref="R439:T439"/>
    <mergeCell ref="U439:W439"/>
    <mergeCell ref="X439:Z439"/>
    <mergeCell ref="AA439:AC439"/>
    <mergeCell ref="AD439:AF439"/>
    <mergeCell ref="AG439:AI439"/>
    <mergeCell ref="AJ439:AL439"/>
    <mergeCell ref="C440:E440"/>
    <mergeCell ref="F440:H440"/>
    <mergeCell ref="I440:K440"/>
    <mergeCell ref="L440:N440"/>
    <mergeCell ref="O440:Q440"/>
    <mergeCell ref="R440:T440"/>
    <mergeCell ref="U440:W440"/>
    <mergeCell ref="X440:Z440"/>
    <mergeCell ref="AA440:AC440"/>
    <mergeCell ref="AD440:AF440"/>
    <mergeCell ref="AG440:AI440"/>
    <mergeCell ref="AJ440:AL440"/>
    <mergeCell ref="A461:B461"/>
    <mergeCell ref="A5:A7"/>
    <mergeCell ref="A42:A44"/>
    <mergeCell ref="A78:A80"/>
    <mergeCell ref="A115:A117"/>
    <mergeCell ref="A151:A153"/>
    <mergeCell ref="A187:A189"/>
    <mergeCell ref="A223:A225"/>
    <mergeCell ref="A259:A261"/>
    <mergeCell ref="A295:A297"/>
    <mergeCell ref="A331:A333"/>
    <mergeCell ref="A367:A369"/>
    <mergeCell ref="A403:A405"/>
    <mergeCell ref="A439:A441"/>
    <mergeCell ref="B5:B7"/>
    <mergeCell ref="B42:B44"/>
    <mergeCell ref="B78:B80"/>
    <mergeCell ref="B115:B117"/>
    <mergeCell ref="B151:B153"/>
    <mergeCell ref="B187:B189"/>
    <mergeCell ref="B223:B225"/>
    <mergeCell ref="B259:B261"/>
    <mergeCell ref="B295:B297"/>
    <mergeCell ref="B331:B333"/>
    <mergeCell ref="B367:B369"/>
    <mergeCell ref="B403:B405"/>
    <mergeCell ref="B439:B441"/>
  </mergeCells>
  <pageMargins left="0.354330708661417" right="0.196850393700787" top="0.354330708661417" bottom="0.196850393700787" header="0.31496062992126" footer="0.236220472440945"/>
  <pageSetup paperSize="9" scale="66" orientation="landscape" verticalDpi="598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69"/>
  <sheetViews>
    <sheetView zoomScale="80" zoomScaleNormal="80" workbookViewId="0">
      <pane xSplit="18" ySplit="7" topLeftCell="S318" activePane="bottomRight" state="frozen"/>
      <selection/>
      <selection pane="topRight"/>
      <selection pane="bottomLeft"/>
      <selection pane="bottomRight" activeCell="Z319" sqref="Z319:Z325"/>
    </sheetView>
  </sheetViews>
  <sheetFormatPr defaultColWidth="9.14285714285714" defaultRowHeight="15"/>
  <cols>
    <col min="1" max="1" width="5.42857142857143" style="94" customWidth="1"/>
    <col min="2" max="2" width="24.5714285714286" style="94" customWidth="1"/>
    <col min="3" max="4" width="5.57142857142857" style="94" customWidth="1"/>
    <col min="5" max="5" width="4" style="94" customWidth="1"/>
    <col min="6" max="8" width="5.57142857142857" style="94" customWidth="1"/>
    <col min="9" max="9" width="6.78095238095238" style="94" customWidth="1"/>
    <col min="10" max="10" width="4.42857142857143" style="94" customWidth="1"/>
    <col min="11" max="11" width="5.57142857142857" style="94" customWidth="1"/>
    <col min="12" max="12" width="4.28571428571429" style="94" customWidth="1"/>
    <col min="13" max="13" width="4.14285714285714" style="94" customWidth="1"/>
    <col min="14" max="15" width="5.57142857142857" style="94" customWidth="1"/>
    <col min="16" max="16" width="4.14285714285714" style="94" customWidth="1"/>
    <col min="17" max="17" width="5.57142857142857" style="94" customWidth="1"/>
    <col min="18" max="18" width="4.57142857142857" style="94" customWidth="1"/>
    <col min="19" max="19" width="4.14285714285714" style="94" customWidth="1"/>
    <col min="20" max="27" width="5.57142857142857" style="94" customWidth="1"/>
    <col min="28" max="28" width="4.71428571428571" style="94" customWidth="1"/>
    <col min="29" max="29" width="4.28571428571429" style="94" customWidth="1"/>
    <col min="30" max="30" width="4.14285714285714" style="94" customWidth="1"/>
    <col min="31" max="31" width="4.28571428571429" style="94" customWidth="1"/>
    <col min="32" max="32" width="5.14285714285714" style="94" customWidth="1"/>
    <col min="33" max="33" width="5.57142857142857" style="94" customWidth="1"/>
    <col min="34" max="34" width="9.71428571428571" style="94" customWidth="1"/>
    <col min="35" max="16384" width="9.14285714285714" style="94"/>
  </cols>
  <sheetData>
    <row r="1" spans="1:34">
      <c r="A1" s="95" t="s">
        <v>506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</row>
    <row r="2" spans="1:34">
      <c r="A2" s="95" t="s">
        <v>357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</row>
    <row r="3" spans="1:34">
      <c r="A3" s="95" t="s">
        <v>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</row>
    <row r="4" ht="15.75" spans="1:34">
      <c r="A4" s="95"/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115" t="s">
        <v>507</v>
      </c>
      <c r="AG4" s="115"/>
      <c r="AH4" s="115"/>
    </row>
    <row r="5" spans="1:34">
      <c r="A5" s="98" t="s">
        <v>488</v>
      </c>
      <c r="B5" s="99" t="s">
        <v>489</v>
      </c>
      <c r="C5" s="100" t="s">
        <v>508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18"/>
    </row>
    <row r="6" spans="1:34">
      <c r="A6" s="102"/>
      <c r="B6" s="103"/>
      <c r="C6" s="104" t="s">
        <v>509</v>
      </c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16" t="s">
        <v>120</v>
      </c>
      <c r="AA6" s="116" t="s">
        <v>7</v>
      </c>
      <c r="AB6" s="116" t="s">
        <v>8</v>
      </c>
      <c r="AC6" s="116" t="s">
        <v>9</v>
      </c>
      <c r="AD6" s="116" t="s">
        <v>10</v>
      </c>
      <c r="AE6" s="116" t="s">
        <v>121</v>
      </c>
      <c r="AF6" s="116" t="s">
        <v>12</v>
      </c>
      <c r="AG6" s="116" t="s">
        <v>13</v>
      </c>
      <c r="AH6" s="119" t="s">
        <v>57</v>
      </c>
    </row>
    <row r="7" s="92" customFormat="1" ht="141.75" customHeight="1" spans="1:34">
      <c r="A7" s="102"/>
      <c r="B7" s="103"/>
      <c r="C7" s="105" t="s">
        <v>16</v>
      </c>
      <c r="D7" s="105" t="s">
        <v>17</v>
      </c>
      <c r="E7" s="105" t="s">
        <v>18</v>
      </c>
      <c r="F7" s="105" t="s">
        <v>19</v>
      </c>
      <c r="G7" s="105" t="s">
        <v>20</v>
      </c>
      <c r="H7" s="105" t="s">
        <v>21</v>
      </c>
      <c r="I7" s="105" t="s">
        <v>22</v>
      </c>
      <c r="J7" s="105" t="s">
        <v>23</v>
      </c>
      <c r="K7" s="105" t="s">
        <v>24</v>
      </c>
      <c r="L7" s="105" t="s">
        <v>25</v>
      </c>
      <c r="M7" s="105" t="s">
        <v>129</v>
      </c>
      <c r="N7" s="105" t="s">
        <v>27</v>
      </c>
      <c r="O7" s="105" t="s">
        <v>28</v>
      </c>
      <c r="P7" s="105" t="s">
        <v>29</v>
      </c>
      <c r="Q7" s="105" t="s">
        <v>30</v>
      </c>
      <c r="R7" s="105" t="s">
        <v>31</v>
      </c>
      <c r="S7" s="105" t="s">
        <v>32</v>
      </c>
      <c r="T7" s="105" t="s">
        <v>33</v>
      </c>
      <c r="U7" s="105" t="s">
        <v>34</v>
      </c>
      <c r="V7" s="105" t="s">
        <v>35</v>
      </c>
      <c r="W7" s="105" t="s">
        <v>36</v>
      </c>
      <c r="X7" s="105" t="s">
        <v>37</v>
      </c>
      <c r="Y7" s="105" t="s">
        <v>38</v>
      </c>
      <c r="Z7" s="116"/>
      <c r="AA7" s="116"/>
      <c r="AB7" s="116"/>
      <c r="AC7" s="116"/>
      <c r="AD7" s="116"/>
      <c r="AE7" s="116"/>
      <c r="AF7" s="116"/>
      <c r="AG7" s="116"/>
      <c r="AH7" s="120"/>
    </row>
    <row r="8" s="93" customFormat="1" ht="16.5" customHeight="1" spans="1:34">
      <c r="A8" s="106">
        <v>1</v>
      </c>
      <c r="B8" s="107">
        <v>2</v>
      </c>
      <c r="C8" s="107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  <c r="I8" s="107">
        <v>9</v>
      </c>
      <c r="J8" s="107">
        <v>10</v>
      </c>
      <c r="K8" s="107">
        <v>11</v>
      </c>
      <c r="L8" s="107">
        <v>12</v>
      </c>
      <c r="M8" s="107">
        <v>13</v>
      </c>
      <c r="N8" s="107">
        <v>14</v>
      </c>
      <c r="O8" s="107">
        <v>15</v>
      </c>
      <c r="P8" s="107">
        <v>16</v>
      </c>
      <c r="Q8" s="107">
        <v>17</v>
      </c>
      <c r="R8" s="107">
        <v>18</v>
      </c>
      <c r="S8" s="107">
        <v>19</v>
      </c>
      <c r="T8" s="107">
        <v>20</v>
      </c>
      <c r="U8" s="107">
        <v>21</v>
      </c>
      <c r="V8" s="107">
        <v>22</v>
      </c>
      <c r="W8" s="107">
        <v>23</v>
      </c>
      <c r="X8" s="107">
        <v>24</v>
      </c>
      <c r="Y8" s="107">
        <v>25</v>
      </c>
      <c r="Z8" s="107">
        <v>26</v>
      </c>
      <c r="AA8" s="107">
        <v>27</v>
      </c>
      <c r="AB8" s="107">
        <v>28</v>
      </c>
      <c r="AC8" s="107">
        <v>29</v>
      </c>
      <c r="AD8" s="107">
        <v>30</v>
      </c>
      <c r="AE8" s="107">
        <v>31</v>
      </c>
      <c r="AF8" s="107">
        <v>32</v>
      </c>
      <c r="AG8" s="107">
        <v>33</v>
      </c>
      <c r="AH8" s="121">
        <v>34</v>
      </c>
    </row>
    <row r="9" ht="19.5" customHeight="1" spans="1:34">
      <c r="A9" s="108">
        <v>1</v>
      </c>
      <c r="B9" s="109" t="s">
        <v>310</v>
      </c>
      <c r="C9" s="110"/>
      <c r="D9" s="110"/>
      <c r="E9" s="110"/>
      <c r="F9" s="110"/>
      <c r="G9" s="110"/>
      <c r="H9" s="110">
        <v>3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22">
        <f>SUM(C9:AG9)</f>
        <v>3</v>
      </c>
    </row>
    <row r="10" ht="19.5" customHeight="1" spans="1:34">
      <c r="A10" s="108">
        <v>2</v>
      </c>
      <c r="B10" s="109" t="s">
        <v>311</v>
      </c>
      <c r="C10" s="110"/>
      <c r="D10" s="110"/>
      <c r="E10" s="110"/>
      <c r="F10" s="110"/>
      <c r="G10" s="110"/>
      <c r="H10" s="110">
        <v>22</v>
      </c>
      <c r="I10" s="110">
        <v>90</v>
      </c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>
        <v>41</v>
      </c>
      <c r="W10" s="110"/>
      <c r="X10" s="110">
        <v>3</v>
      </c>
      <c r="Y10" s="110">
        <v>1</v>
      </c>
      <c r="Z10" s="110"/>
      <c r="AA10" s="110"/>
      <c r="AB10" s="110"/>
      <c r="AC10" s="110"/>
      <c r="AD10" s="110"/>
      <c r="AE10" s="110"/>
      <c r="AF10" s="110">
        <v>1</v>
      </c>
      <c r="AG10" s="110"/>
      <c r="AH10" s="122">
        <f>SUM(C10:AG10)</f>
        <v>158</v>
      </c>
    </row>
    <row r="11" ht="19.5" customHeight="1" spans="1:34">
      <c r="A11" s="108">
        <v>3</v>
      </c>
      <c r="B11" s="109" t="s">
        <v>312</v>
      </c>
      <c r="C11" s="110"/>
      <c r="D11" s="110"/>
      <c r="E11" s="110"/>
      <c r="F11" s="110"/>
      <c r="G11" s="110"/>
      <c r="H11" s="110">
        <v>12</v>
      </c>
      <c r="I11" s="110">
        <v>33</v>
      </c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>
        <v>3</v>
      </c>
      <c r="W11" s="110"/>
      <c r="X11" s="110">
        <v>2</v>
      </c>
      <c r="Y11" s="110"/>
      <c r="Z11" s="110"/>
      <c r="AA11" s="110"/>
      <c r="AB11" s="110"/>
      <c r="AC11" s="110"/>
      <c r="AD11" s="110"/>
      <c r="AE11" s="110"/>
      <c r="AF11" s="110">
        <v>2</v>
      </c>
      <c r="AG11" s="110"/>
      <c r="AH11" s="122">
        <f t="shared" ref="AH11:AH26" si="0">SUM(C11:AG11)</f>
        <v>52</v>
      </c>
    </row>
    <row r="12" ht="19.5" customHeight="1" spans="1:34">
      <c r="A12" s="108">
        <v>4</v>
      </c>
      <c r="B12" s="109" t="s">
        <v>313</v>
      </c>
      <c r="C12" s="110"/>
      <c r="D12" s="110"/>
      <c r="E12" s="110"/>
      <c r="F12" s="110">
        <v>1</v>
      </c>
      <c r="G12" s="110"/>
      <c r="H12" s="110">
        <v>18</v>
      </c>
      <c r="I12" s="110">
        <v>43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>
        <v>1</v>
      </c>
      <c r="W12" s="110"/>
      <c r="X12" s="110">
        <v>4</v>
      </c>
      <c r="Y12" s="110">
        <v>1</v>
      </c>
      <c r="Z12" s="110"/>
      <c r="AA12" s="110"/>
      <c r="AB12" s="110"/>
      <c r="AC12" s="110"/>
      <c r="AD12" s="110"/>
      <c r="AE12" s="110"/>
      <c r="AF12" s="110"/>
      <c r="AG12" s="110"/>
      <c r="AH12" s="122">
        <f t="shared" si="0"/>
        <v>68</v>
      </c>
    </row>
    <row r="13" ht="19.5" customHeight="1" spans="1:34">
      <c r="A13" s="108">
        <v>5</v>
      </c>
      <c r="B13" s="109" t="s">
        <v>314</v>
      </c>
      <c r="C13" s="110"/>
      <c r="D13" s="110"/>
      <c r="E13" s="110"/>
      <c r="F13" s="110"/>
      <c r="G13" s="110"/>
      <c r="H13" s="110">
        <v>8</v>
      </c>
      <c r="I13" s="110">
        <v>24</v>
      </c>
      <c r="J13" s="110">
        <v>1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>
        <v>2</v>
      </c>
      <c r="W13" s="110"/>
      <c r="X13" s="110">
        <v>1</v>
      </c>
      <c r="Y13" s="110">
        <v>1</v>
      </c>
      <c r="Z13" s="110"/>
      <c r="AA13" s="110"/>
      <c r="AB13" s="110"/>
      <c r="AC13" s="110"/>
      <c r="AD13" s="110"/>
      <c r="AE13" s="110"/>
      <c r="AF13" s="110"/>
      <c r="AG13" s="110"/>
      <c r="AH13" s="122">
        <f t="shared" si="0"/>
        <v>37</v>
      </c>
    </row>
    <row r="14" ht="19.5" customHeight="1" spans="1:34">
      <c r="A14" s="108">
        <v>6</v>
      </c>
      <c r="B14" s="109" t="s">
        <v>315</v>
      </c>
      <c r="C14" s="110"/>
      <c r="D14" s="110"/>
      <c r="E14" s="110"/>
      <c r="F14" s="110"/>
      <c r="G14" s="110"/>
      <c r="H14" s="110">
        <v>6</v>
      </c>
      <c r="I14" s="110">
        <v>20</v>
      </c>
      <c r="J14" s="110"/>
      <c r="K14" s="110"/>
      <c r="L14" s="110"/>
      <c r="M14" s="110"/>
      <c r="N14" s="110"/>
      <c r="O14" s="110"/>
      <c r="P14" s="110">
        <v>1</v>
      </c>
      <c r="Q14" s="110"/>
      <c r="R14" s="110"/>
      <c r="S14" s="110"/>
      <c r="T14" s="110"/>
      <c r="U14" s="110"/>
      <c r="V14" s="110">
        <v>7</v>
      </c>
      <c r="W14" s="110"/>
      <c r="X14" s="110">
        <v>6</v>
      </c>
      <c r="Y14" s="110">
        <v>1</v>
      </c>
      <c r="Z14" s="110"/>
      <c r="AA14" s="110"/>
      <c r="AB14" s="110"/>
      <c r="AC14" s="110"/>
      <c r="AD14" s="110"/>
      <c r="AE14" s="110"/>
      <c r="AF14" s="110"/>
      <c r="AG14" s="110"/>
      <c r="AH14" s="122">
        <f t="shared" si="0"/>
        <v>41</v>
      </c>
    </row>
    <row r="15" ht="19.5" customHeight="1" spans="1:34">
      <c r="A15" s="108">
        <v>7</v>
      </c>
      <c r="B15" s="109" t="s">
        <v>316</v>
      </c>
      <c r="C15" s="110"/>
      <c r="D15" s="110"/>
      <c r="E15" s="110"/>
      <c r="F15" s="110"/>
      <c r="G15" s="110"/>
      <c r="H15" s="110">
        <v>2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>
        <v>1</v>
      </c>
      <c r="U15" s="110"/>
      <c r="V15" s="110">
        <v>2</v>
      </c>
      <c r="W15" s="110"/>
      <c r="X15" s="110">
        <v>9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22">
        <f t="shared" si="0"/>
        <v>14</v>
      </c>
    </row>
    <row r="16" ht="19.5" customHeight="1" spans="1:34">
      <c r="A16" s="108">
        <v>8</v>
      </c>
      <c r="B16" s="109" t="s">
        <v>317</v>
      </c>
      <c r="C16" s="110"/>
      <c r="D16" s="110"/>
      <c r="E16" s="110"/>
      <c r="F16" s="110"/>
      <c r="G16" s="110"/>
      <c r="H16" s="110"/>
      <c r="I16" s="110">
        <v>4</v>
      </c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22">
        <f t="shared" si="0"/>
        <v>4</v>
      </c>
    </row>
    <row r="17" ht="19.5" customHeight="1" spans="1:34">
      <c r="A17" s="108">
        <v>9</v>
      </c>
      <c r="B17" s="109" t="s">
        <v>318</v>
      </c>
      <c r="C17" s="110"/>
      <c r="D17" s="110"/>
      <c r="E17" s="110"/>
      <c r="F17" s="110"/>
      <c r="G17" s="110"/>
      <c r="H17" s="110">
        <v>17</v>
      </c>
      <c r="I17" s="110">
        <v>56</v>
      </c>
      <c r="J17" s="110">
        <v>1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>
        <v>16</v>
      </c>
      <c r="W17" s="110"/>
      <c r="X17" s="110">
        <v>5</v>
      </c>
      <c r="Y17" s="110"/>
      <c r="Z17" s="110"/>
      <c r="AA17" s="110"/>
      <c r="AB17" s="110"/>
      <c r="AC17" s="110"/>
      <c r="AD17" s="110"/>
      <c r="AE17" s="110"/>
      <c r="AF17" s="110"/>
      <c r="AG17" s="110"/>
      <c r="AH17" s="122">
        <f t="shared" si="0"/>
        <v>95</v>
      </c>
    </row>
    <row r="18" ht="19.5" customHeight="1" spans="1:34">
      <c r="A18" s="108">
        <v>10</v>
      </c>
      <c r="B18" s="109" t="s">
        <v>319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22">
        <f t="shared" si="0"/>
        <v>0</v>
      </c>
    </row>
    <row r="19" ht="19.5" customHeight="1" spans="1:34">
      <c r="A19" s="108">
        <v>11</v>
      </c>
      <c r="B19" s="109" t="s">
        <v>320</v>
      </c>
      <c r="C19" s="110"/>
      <c r="D19" s="110"/>
      <c r="E19" s="110"/>
      <c r="F19" s="110"/>
      <c r="G19" s="110"/>
      <c r="H19" s="110">
        <v>1</v>
      </c>
      <c r="I19" s="110">
        <v>1</v>
      </c>
      <c r="J19" s="110"/>
      <c r="K19" s="110"/>
      <c r="L19" s="110"/>
      <c r="M19" s="110"/>
      <c r="N19" s="110"/>
      <c r="O19" s="110"/>
      <c r="P19" s="110">
        <v>1</v>
      </c>
      <c r="Q19" s="110"/>
      <c r="R19" s="110"/>
      <c r="S19" s="110"/>
      <c r="T19" s="110"/>
      <c r="U19" s="110"/>
      <c r="V19" s="110"/>
      <c r="W19" s="110"/>
      <c r="X19" s="110">
        <v>3</v>
      </c>
      <c r="Y19" s="110"/>
      <c r="Z19" s="110"/>
      <c r="AA19" s="110"/>
      <c r="AB19" s="110"/>
      <c r="AC19" s="110"/>
      <c r="AD19" s="110"/>
      <c r="AE19" s="110"/>
      <c r="AF19" s="110"/>
      <c r="AG19" s="110"/>
      <c r="AH19" s="122">
        <f t="shared" si="0"/>
        <v>6</v>
      </c>
    </row>
    <row r="20" ht="19.5" customHeight="1" spans="1:34">
      <c r="A20" s="108">
        <v>12</v>
      </c>
      <c r="B20" s="109" t="s">
        <v>321</v>
      </c>
      <c r="C20" s="110"/>
      <c r="D20" s="110"/>
      <c r="E20" s="110"/>
      <c r="F20" s="110"/>
      <c r="G20" s="110"/>
      <c r="H20" s="110">
        <v>3</v>
      </c>
      <c r="I20" s="110">
        <v>13</v>
      </c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v>1</v>
      </c>
      <c r="W20" s="110"/>
      <c r="X20" s="110">
        <v>1</v>
      </c>
      <c r="Y20" s="110"/>
      <c r="Z20" s="110"/>
      <c r="AA20" s="110"/>
      <c r="AB20" s="110"/>
      <c r="AC20" s="110"/>
      <c r="AD20" s="110"/>
      <c r="AE20" s="110"/>
      <c r="AF20" s="110">
        <v>1</v>
      </c>
      <c r="AG20" s="110"/>
      <c r="AH20" s="122">
        <f t="shared" si="0"/>
        <v>19</v>
      </c>
    </row>
    <row r="21" ht="19.5" customHeight="1" spans="1:34">
      <c r="A21" s="108">
        <v>13</v>
      </c>
      <c r="B21" s="109" t="s">
        <v>322</v>
      </c>
      <c r="C21" s="110"/>
      <c r="D21" s="110"/>
      <c r="E21" s="110"/>
      <c r="F21" s="110"/>
      <c r="G21" s="110"/>
      <c r="H21" s="110">
        <v>13</v>
      </c>
      <c r="I21" s="110">
        <v>33</v>
      </c>
      <c r="J21" s="110"/>
      <c r="K21" s="110">
        <v>1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v>7</v>
      </c>
      <c r="W21" s="110"/>
      <c r="X21" s="110">
        <v>3</v>
      </c>
      <c r="Y21" s="110">
        <v>1</v>
      </c>
      <c r="Z21" s="110"/>
      <c r="AA21" s="110">
        <v>2</v>
      </c>
      <c r="AB21" s="110"/>
      <c r="AC21" s="110"/>
      <c r="AD21" s="110"/>
      <c r="AE21" s="110"/>
      <c r="AF21" s="110">
        <v>1</v>
      </c>
      <c r="AG21" s="110"/>
      <c r="AH21" s="122">
        <f t="shared" si="0"/>
        <v>61</v>
      </c>
    </row>
    <row r="22" ht="19.5" customHeight="1" spans="1:34">
      <c r="A22" s="108">
        <v>14</v>
      </c>
      <c r="B22" s="109" t="s">
        <v>323</v>
      </c>
      <c r="C22" s="110"/>
      <c r="D22" s="110"/>
      <c r="E22" s="110"/>
      <c r="F22" s="110"/>
      <c r="G22" s="110"/>
      <c r="H22" s="110">
        <v>15</v>
      </c>
      <c r="I22" s="110">
        <v>31</v>
      </c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v>5</v>
      </c>
      <c r="W22" s="110"/>
      <c r="X22" s="110">
        <v>5</v>
      </c>
      <c r="Y22" s="110"/>
      <c r="Z22" s="110"/>
      <c r="AA22" s="110"/>
      <c r="AB22" s="110"/>
      <c r="AC22" s="110"/>
      <c r="AD22" s="110"/>
      <c r="AE22" s="110"/>
      <c r="AF22" s="110"/>
      <c r="AG22" s="110">
        <v>1</v>
      </c>
      <c r="AH22" s="122">
        <f t="shared" si="0"/>
        <v>57</v>
      </c>
    </row>
    <row r="23" ht="19.5" customHeight="1" spans="1:34">
      <c r="A23" s="108">
        <v>15</v>
      </c>
      <c r="B23" s="109" t="s">
        <v>330</v>
      </c>
      <c r="C23" s="110"/>
      <c r="D23" s="110"/>
      <c r="E23" s="110"/>
      <c r="F23" s="110"/>
      <c r="G23" s="110"/>
      <c r="H23" s="110">
        <v>7</v>
      </c>
      <c r="I23" s="110">
        <v>39</v>
      </c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>
        <v>2</v>
      </c>
      <c r="U23" s="110"/>
      <c r="V23" s="110">
        <v>7</v>
      </c>
      <c r="W23" s="110"/>
      <c r="X23" s="110">
        <v>3</v>
      </c>
      <c r="Y23" s="110"/>
      <c r="Z23" s="110"/>
      <c r="AA23" s="110"/>
      <c r="AB23" s="110"/>
      <c r="AC23" s="110"/>
      <c r="AD23" s="110"/>
      <c r="AE23" s="110"/>
      <c r="AF23" s="110">
        <v>1</v>
      </c>
      <c r="AG23" s="110">
        <v>1</v>
      </c>
      <c r="AH23" s="122">
        <f t="shared" si="0"/>
        <v>60</v>
      </c>
    </row>
    <row r="24" ht="19.5" customHeight="1" spans="1:34">
      <c r="A24" s="108">
        <v>16</v>
      </c>
      <c r="B24" s="109" t="s">
        <v>325</v>
      </c>
      <c r="C24" s="110"/>
      <c r="D24" s="110"/>
      <c r="E24" s="110"/>
      <c r="F24" s="110"/>
      <c r="G24" s="110"/>
      <c r="H24" s="110">
        <v>3</v>
      </c>
      <c r="I24" s="110">
        <v>11</v>
      </c>
      <c r="J24" s="110"/>
      <c r="K24" s="110"/>
      <c r="L24" s="110"/>
      <c r="M24" s="110"/>
      <c r="N24" s="110"/>
      <c r="O24" s="110"/>
      <c r="P24" s="110">
        <v>1</v>
      </c>
      <c r="Q24" s="110"/>
      <c r="R24" s="110"/>
      <c r="S24" s="110"/>
      <c r="T24" s="110"/>
      <c r="U24" s="110"/>
      <c r="V24" s="110"/>
      <c r="W24" s="110"/>
      <c r="X24" s="110">
        <v>2</v>
      </c>
      <c r="Y24" s="110"/>
      <c r="Z24" s="110"/>
      <c r="AA24" s="110"/>
      <c r="AB24" s="110"/>
      <c r="AC24" s="110"/>
      <c r="AD24" s="110"/>
      <c r="AE24" s="110"/>
      <c r="AF24" s="110"/>
      <c r="AG24" s="110"/>
      <c r="AH24" s="122">
        <f t="shared" si="0"/>
        <v>17</v>
      </c>
    </row>
    <row r="25" ht="19.5" customHeight="1" spans="1:34">
      <c r="A25" s="108">
        <v>17</v>
      </c>
      <c r="B25" s="109" t="s">
        <v>326</v>
      </c>
      <c r="C25" s="110"/>
      <c r="D25" s="110"/>
      <c r="E25" s="110"/>
      <c r="F25" s="110"/>
      <c r="G25" s="110"/>
      <c r="H25" s="110">
        <v>15</v>
      </c>
      <c r="I25" s="110">
        <v>32</v>
      </c>
      <c r="J25" s="110"/>
      <c r="K25" s="110"/>
      <c r="L25" s="110"/>
      <c r="M25" s="110"/>
      <c r="N25" s="110"/>
      <c r="O25" s="110"/>
      <c r="P25" s="110">
        <v>2</v>
      </c>
      <c r="Q25" s="110"/>
      <c r="R25" s="110"/>
      <c r="S25" s="110"/>
      <c r="T25" s="110">
        <v>2</v>
      </c>
      <c r="U25" s="110"/>
      <c r="V25" s="110">
        <v>9</v>
      </c>
      <c r="W25" s="110"/>
      <c r="X25" s="110"/>
      <c r="Y25" s="110"/>
      <c r="Z25" s="110"/>
      <c r="AA25" s="110"/>
      <c r="AB25" s="110"/>
      <c r="AC25" s="110"/>
      <c r="AD25" s="110"/>
      <c r="AE25" s="110"/>
      <c r="AF25" s="110">
        <v>1</v>
      </c>
      <c r="AG25" s="110"/>
      <c r="AH25" s="122">
        <f t="shared" si="0"/>
        <v>61</v>
      </c>
    </row>
    <row r="26" ht="19.5" customHeight="1" spans="1:34">
      <c r="A26" s="108">
        <v>18</v>
      </c>
      <c r="B26" s="109" t="s">
        <v>327</v>
      </c>
      <c r="C26" s="110">
        <v>1</v>
      </c>
      <c r="D26" s="110"/>
      <c r="E26" s="110"/>
      <c r="F26" s="110"/>
      <c r="G26" s="110"/>
      <c r="H26" s="110">
        <v>12</v>
      </c>
      <c r="I26" s="110">
        <v>19</v>
      </c>
      <c r="J26" s="110">
        <v>1</v>
      </c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>
        <v>31</v>
      </c>
      <c r="W26" s="110"/>
      <c r="X26" s="110">
        <v>2</v>
      </c>
      <c r="Y26" s="110"/>
      <c r="Z26" s="110"/>
      <c r="AA26" s="110"/>
      <c r="AB26" s="110"/>
      <c r="AC26" s="110"/>
      <c r="AD26" s="110"/>
      <c r="AE26" s="110"/>
      <c r="AF26" s="110"/>
      <c r="AG26" s="110"/>
      <c r="AH26" s="122">
        <f t="shared" si="0"/>
        <v>66</v>
      </c>
    </row>
    <row r="27" ht="19.5" customHeight="1" spans="1:34">
      <c r="A27" s="111" t="s">
        <v>14</v>
      </c>
      <c r="B27" s="112"/>
      <c r="C27" s="113">
        <f>SUM(C9:C26)</f>
        <v>1</v>
      </c>
      <c r="D27" s="113">
        <f t="shared" ref="D27:AH27" si="1">SUM(D9:D26)</f>
        <v>0</v>
      </c>
      <c r="E27" s="113">
        <f t="shared" si="1"/>
        <v>0</v>
      </c>
      <c r="F27" s="113">
        <f t="shared" si="1"/>
        <v>1</v>
      </c>
      <c r="G27" s="113">
        <f t="shared" si="1"/>
        <v>0</v>
      </c>
      <c r="H27" s="113">
        <f t="shared" si="1"/>
        <v>157</v>
      </c>
      <c r="I27" s="113">
        <f t="shared" si="1"/>
        <v>449</v>
      </c>
      <c r="J27" s="113">
        <f t="shared" si="1"/>
        <v>3</v>
      </c>
      <c r="K27" s="113">
        <f t="shared" si="1"/>
        <v>1</v>
      </c>
      <c r="L27" s="113">
        <f t="shared" si="1"/>
        <v>0</v>
      </c>
      <c r="M27" s="113">
        <f t="shared" si="1"/>
        <v>0</v>
      </c>
      <c r="N27" s="113">
        <f t="shared" si="1"/>
        <v>0</v>
      </c>
      <c r="O27" s="113">
        <f t="shared" si="1"/>
        <v>0</v>
      </c>
      <c r="P27" s="113">
        <f t="shared" si="1"/>
        <v>5</v>
      </c>
      <c r="Q27" s="113">
        <f t="shared" si="1"/>
        <v>0</v>
      </c>
      <c r="R27" s="113">
        <f t="shared" si="1"/>
        <v>0</v>
      </c>
      <c r="S27" s="113">
        <f t="shared" si="1"/>
        <v>0</v>
      </c>
      <c r="T27" s="113">
        <f t="shared" si="1"/>
        <v>5</v>
      </c>
      <c r="U27" s="113">
        <f t="shared" si="1"/>
        <v>0</v>
      </c>
      <c r="V27" s="113">
        <f t="shared" si="1"/>
        <v>132</v>
      </c>
      <c r="W27" s="113">
        <f t="shared" si="1"/>
        <v>0</v>
      </c>
      <c r="X27" s="113">
        <f t="shared" si="1"/>
        <v>49</v>
      </c>
      <c r="Y27" s="113">
        <f t="shared" si="1"/>
        <v>5</v>
      </c>
      <c r="Z27" s="113">
        <f t="shared" si="1"/>
        <v>0</v>
      </c>
      <c r="AA27" s="113">
        <f t="shared" si="1"/>
        <v>2</v>
      </c>
      <c r="AB27" s="113">
        <f t="shared" si="1"/>
        <v>0</v>
      </c>
      <c r="AC27" s="113">
        <f t="shared" si="1"/>
        <v>0</v>
      </c>
      <c r="AD27" s="113">
        <f t="shared" si="1"/>
        <v>0</v>
      </c>
      <c r="AE27" s="113">
        <f t="shared" si="1"/>
        <v>0</v>
      </c>
      <c r="AF27" s="113">
        <f t="shared" si="1"/>
        <v>7</v>
      </c>
      <c r="AG27" s="113">
        <f t="shared" si="1"/>
        <v>2</v>
      </c>
      <c r="AH27" s="113">
        <f t="shared" si="1"/>
        <v>819</v>
      </c>
    </row>
    <row r="29" spans="4:26">
      <c r="D29" s="94" t="s">
        <v>58</v>
      </c>
      <c r="Z29" s="117" t="s">
        <v>59</v>
      </c>
    </row>
    <row r="30" spans="4:28">
      <c r="D30" s="114" t="s">
        <v>60</v>
      </c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 t="s">
        <v>61</v>
      </c>
      <c r="AA30" s="114"/>
      <c r="AB30" s="114"/>
    </row>
    <row r="31" spans="4:28"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</row>
    <row r="32" spans="4:28"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</row>
    <row r="33" spans="4:28"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</row>
    <row r="34" spans="4:28">
      <c r="D34" s="114" t="s">
        <v>62</v>
      </c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 t="s">
        <v>63</v>
      </c>
      <c r="AA34" s="114"/>
      <c r="AB34" s="114"/>
    </row>
    <row r="35" spans="4:28">
      <c r="D35" s="114" t="s">
        <v>64</v>
      </c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 t="s">
        <v>65</v>
      </c>
      <c r="AA35" s="114"/>
      <c r="AB35" s="114"/>
    </row>
    <row r="37" spans="1:34">
      <c r="A37" s="95" t="s">
        <v>506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</row>
    <row r="38" spans="1:34">
      <c r="A38" s="95" t="s">
        <v>357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</row>
    <row r="39" spans="1:34">
      <c r="A39" s="95" t="s">
        <v>66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</row>
    <row r="40" ht="15.75" spans="1:34">
      <c r="A40" s="95"/>
      <c r="B40" s="95"/>
      <c r="C40" s="96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115" t="s">
        <v>507</v>
      </c>
      <c r="AG40" s="115"/>
      <c r="AH40" s="115"/>
    </row>
    <row r="41" spans="1:34">
      <c r="A41" s="98" t="s">
        <v>488</v>
      </c>
      <c r="B41" s="99" t="s">
        <v>489</v>
      </c>
      <c r="C41" s="100" t="s">
        <v>508</v>
      </c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18"/>
    </row>
    <row r="42" spans="1:34">
      <c r="A42" s="102"/>
      <c r="B42" s="103"/>
      <c r="C42" s="104" t="s">
        <v>509</v>
      </c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16" t="s">
        <v>120</v>
      </c>
      <c r="AA42" s="116" t="s">
        <v>7</v>
      </c>
      <c r="AB42" s="116" t="s">
        <v>8</v>
      </c>
      <c r="AC42" s="116" t="s">
        <v>9</v>
      </c>
      <c r="AD42" s="116" t="s">
        <v>10</v>
      </c>
      <c r="AE42" s="116" t="s">
        <v>121</v>
      </c>
      <c r="AF42" s="116" t="s">
        <v>12</v>
      </c>
      <c r="AG42" s="116" t="s">
        <v>13</v>
      </c>
      <c r="AH42" s="119" t="s">
        <v>57</v>
      </c>
    </row>
    <row r="43" ht="120.8" spans="1:34">
      <c r="A43" s="102"/>
      <c r="B43" s="103"/>
      <c r="C43" s="105" t="s">
        <v>16</v>
      </c>
      <c r="D43" s="105" t="s">
        <v>17</v>
      </c>
      <c r="E43" s="105" t="s">
        <v>18</v>
      </c>
      <c r="F43" s="105" t="s">
        <v>19</v>
      </c>
      <c r="G43" s="105" t="s">
        <v>20</v>
      </c>
      <c r="H43" s="105" t="s">
        <v>21</v>
      </c>
      <c r="I43" s="105" t="s">
        <v>22</v>
      </c>
      <c r="J43" s="105" t="s">
        <v>23</v>
      </c>
      <c r="K43" s="105" t="s">
        <v>24</v>
      </c>
      <c r="L43" s="105" t="s">
        <v>25</v>
      </c>
      <c r="M43" s="105" t="s">
        <v>129</v>
      </c>
      <c r="N43" s="105" t="s">
        <v>27</v>
      </c>
      <c r="O43" s="105" t="s">
        <v>28</v>
      </c>
      <c r="P43" s="105" t="s">
        <v>29</v>
      </c>
      <c r="Q43" s="105" t="s">
        <v>30</v>
      </c>
      <c r="R43" s="105" t="s">
        <v>31</v>
      </c>
      <c r="S43" s="105" t="s">
        <v>32</v>
      </c>
      <c r="T43" s="105" t="s">
        <v>33</v>
      </c>
      <c r="U43" s="105" t="s">
        <v>34</v>
      </c>
      <c r="V43" s="105" t="s">
        <v>35</v>
      </c>
      <c r="W43" s="105" t="s">
        <v>36</v>
      </c>
      <c r="X43" s="105" t="s">
        <v>37</v>
      </c>
      <c r="Y43" s="105" t="s">
        <v>38</v>
      </c>
      <c r="Z43" s="116"/>
      <c r="AA43" s="116"/>
      <c r="AB43" s="116"/>
      <c r="AC43" s="116"/>
      <c r="AD43" s="116"/>
      <c r="AE43" s="116"/>
      <c r="AF43" s="116"/>
      <c r="AG43" s="116"/>
      <c r="AH43" s="120"/>
    </row>
    <row r="44" spans="1:34">
      <c r="A44" s="106">
        <v>1</v>
      </c>
      <c r="B44" s="107">
        <v>2</v>
      </c>
      <c r="C44" s="107">
        <v>3</v>
      </c>
      <c r="D44" s="107">
        <v>4</v>
      </c>
      <c r="E44" s="107">
        <v>5</v>
      </c>
      <c r="F44" s="107">
        <v>6</v>
      </c>
      <c r="G44" s="107">
        <v>7</v>
      </c>
      <c r="H44" s="107">
        <v>8</v>
      </c>
      <c r="I44" s="107">
        <v>9</v>
      </c>
      <c r="J44" s="107">
        <v>10</v>
      </c>
      <c r="K44" s="107">
        <v>11</v>
      </c>
      <c r="L44" s="107">
        <v>12</v>
      </c>
      <c r="M44" s="107">
        <v>13</v>
      </c>
      <c r="N44" s="107">
        <v>14</v>
      </c>
      <c r="O44" s="107">
        <v>15</v>
      </c>
      <c r="P44" s="107">
        <v>16</v>
      </c>
      <c r="Q44" s="107">
        <v>17</v>
      </c>
      <c r="R44" s="107">
        <v>18</v>
      </c>
      <c r="S44" s="107">
        <v>19</v>
      </c>
      <c r="T44" s="107">
        <v>20</v>
      </c>
      <c r="U44" s="107">
        <v>21</v>
      </c>
      <c r="V44" s="107">
        <v>22</v>
      </c>
      <c r="W44" s="107">
        <v>23</v>
      </c>
      <c r="X44" s="107">
        <v>24</v>
      </c>
      <c r="Y44" s="107">
        <v>25</v>
      </c>
      <c r="Z44" s="107">
        <v>26</v>
      </c>
      <c r="AA44" s="107">
        <v>27</v>
      </c>
      <c r="AB44" s="107">
        <v>28</v>
      </c>
      <c r="AC44" s="107">
        <v>29</v>
      </c>
      <c r="AD44" s="107">
        <v>30</v>
      </c>
      <c r="AE44" s="107">
        <v>31</v>
      </c>
      <c r="AF44" s="107">
        <v>32</v>
      </c>
      <c r="AG44" s="107">
        <v>33</v>
      </c>
      <c r="AH44" s="121">
        <v>34</v>
      </c>
    </row>
    <row r="45" spans="1:34">
      <c r="A45" s="108">
        <v>1</v>
      </c>
      <c r="B45" s="109" t="s">
        <v>310</v>
      </c>
      <c r="C45" s="110"/>
      <c r="D45" s="110"/>
      <c r="E45" s="110"/>
      <c r="F45" s="110"/>
      <c r="G45" s="110"/>
      <c r="H45" s="110">
        <v>4</v>
      </c>
      <c r="I45" s="110">
        <v>2</v>
      </c>
      <c r="J45" s="110">
        <v>1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>
        <v>1</v>
      </c>
      <c r="AA45" s="110">
        <v>1</v>
      </c>
      <c r="AB45" s="110"/>
      <c r="AC45" s="110"/>
      <c r="AD45" s="110"/>
      <c r="AE45" s="110"/>
      <c r="AF45" s="110"/>
      <c r="AG45" s="110"/>
      <c r="AH45" s="122">
        <f>SUM(C45:AG45)</f>
        <v>9</v>
      </c>
    </row>
    <row r="46" spans="1:34">
      <c r="A46" s="108">
        <v>2</v>
      </c>
      <c r="B46" s="109" t="s">
        <v>311</v>
      </c>
      <c r="C46" s="110"/>
      <c r="D46" s="110"/>
      <c r="E46" s="110"/>
      <c r="F46" s="110"/>
      <c r="G46" s="110"/>
      <c r="H46" s="139">
        <v>14</v>
      </c>
      <c r="I46" s="139">
        <v>53</v>
      </c>
      <c r="J46" s="110"/>
      <c r="K46" s="110"/>
      <c r="L46" s="110"/>
      <c r="M46" s="110"/>
      <c r="N46" s="110"/>
      <c r="O46" s="110"/>
      <c r="P46" s="110">
        <v>1</v>
      </c>
      <c r="Q46" s="110"/>
      <c r="R46" s="110"/>
      <c r="S46" s="110"/>
      <c r="T46" s="110"/>
      <c r="U46" s="110"/>
      <c r="V46" s="139">
        <v>27</v>
      </c>
      <c r="W46" s="139"/>
      <c r="X46" s="139"/>
      <c r="Y46" s="110"/>
      <c r="Z46" s="110"/>
      <c r="AA46" s="110"/>
      <c r="AB46" s="110"/>
      <c r="AC46" s="110"/>
      <c r="AD46" s="110"/>
      <c r="AE46" s="110"/>
      <c r="AF46" s="139"/>
      <c r="AG46" s="139">
        <v>3</v>
      </c>
      <c r="AH46" s="122">
        <f t="shared" ref="AH46:AH62" si="2">SUM(C46:AG46)</f>
        <v>98</v>
      </c>
    </row>
    <row r="47" spans="1:34">
      <c r="A47" s="108">
        <v>3</v>
      </c>
      <c r="B47" s="109" t="s">
        <v>312</v>
      </c>
      <c r="C47" s="110"/>
      <c r="D47" s="110"/>
      <c r="E47" s="110"/>
      <c r="F47" s="110"/>
      <c r="G47" s="110"/>
      <c r="H47" s="110">
        <v>8</v>
      </c>
      <c r="I47" s="110">
        <v>22</v>
      </c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>
        <v>4</v>
      </c>
      <c r="W47" s="110"/>
      <c r="X47" s="110">
        <v>2</v>
      </c>
      <c r="Y47" s="110"/>
      <c r="Z47" s="110"/>
      <c r="AA47" s="110"/>
      <c r="AB47" s="110"/>
      <c r="AC47" s="110"/>
      <c r="AD47" s="110"/>
      <c r="AE47" s="110"/>
      <c r="AF47" s="110">
        <v>2</v>
      </c>
      <c r="AG47" s="110"/>
      <c r="AH47" s="122">
        <f t="shared" si="2"/>
        <v>38</v>
      </c>
    </row>
    <row r="48" spans="1:34">
      <c r="A48" s="108">
        <v>4</v>
      </c>
      <c r="B48" s="109" t="s">
        <v>313</v>
      </c>
      <c r="C48" s="110"/>
      <c r="D48" s="110"/>
      <c r="E48" s="110"/>
      <c r="F48" s="110"/>
      <c r="G48" s="110"/>
      <c r="H48" s="110">
        <v>9</v>
      </c>
      <c r="I48" s="110">
        <v>34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>
        <v>4</v>
      </c>
      <c r="W48" s="110"/>
      <c r="X48" s="110">
        <v>3</v>
      </c>
      <c r="Y48" s="110">
        <v>2</v>
      </c>
      <c r="Z48" s="110"/>
      <c r="AA48" s="110"/>
      <c r="AB48" s="110"/>
      <c r="AC48" s="110"/>
      <c r="AD48" s="110"/>
      <c r="AE48" s="110"/>
      <c r="AF48" s="110"/>
      <c r="AG48" s="110"/>
      <c r="AH48" s="122">
        <f t="shared" si="2"/>
        <v>52</v>
      </c>
    </row>
    <row r="49" spans="1:34">
      <c r="A49" s="108">
        <v>5</v>
      </c>
      <c r="B49" s="109" t="s">
        <v>314</v>
      </c>
      <c r="C49" s="110"/>
      <c r="D49" s="110"/>
      <c r="E49" s="110"/>
      <c r="F49" s="110"/>
      <c r="G49" s="110"/>
      <c r="H49" s="110">
        <v>7</v>
      </c>
      <c r="I49" s="110">
        <v>15</v>
      </c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>
        <v>2</v>
      </c>
      <c r="Y49" s="110">
        <v>1</v>
      </c>
      <c r="Z49" s="110"/>
      <c r="AA49" s="110"/>
      <c r="AB49" s="110"/>
      <c r="AC49" s="110"/>
      <c r="AD49" s="110"/>
      <c r="AE49" s="110"/>
      <c r="AF49" s="110"/>
      <c r="AG49" s="110"/>
      <c r="AH49" s="122">
        <f t="shared" si="2"/>
        <v>25</v>
      </c>
    </row>
    <row r="50" spans="1:34">
      <c r="A50" s="108">
        <v>6</v>
      </c>
      <c r="B50" s="109" t="s">
        <v>315</v>
      </c>
      <c r="C50" s="110"/>
      <c r="D50" s="110"/>
      <c r="E50" s="110"/>
      <c r="F50" s="110"/>
      <c r="G50" s="110"/>
      <c r="H50" s="110">
        <v>6</v>
      </c>
      <c r="I50" s="110">
        <v>12</v>
      </c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v>11</v>
      </c>
      <c r="W50" s="110"/>
      <c r="X50" s="110">
        <v>4</v>
      </c>
      <c r="Y50" s="110"/>
      <c r="Z50" s="110"/>
      <c r="AA50" s="110"/>
      <c r="AB50" s="110"/>
      <c r="AC50" s="110"/>
      <c r="AD50" s="110"/>
      <c r="AE50" s="110"/>
      <c r="AF50" s="110"/>
      <c r="AG50" s="110">
        <v>1</v>
      </c>
      <c r="AH50" s="122">
        <f t="shared" si="2"/>
        <v>34</v>
      </c>
    </row>
    <row r="51" spans="1:34">
      <c r="A51" s="108">
        <v>7</v>
      </c>
      <c r="B51" s="109" t="s">
        <v>316</v>
      </c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>
        <v>2</v>
      </c>
      <c r="U51" s="110"/>
      <c r="V51" s="110">
        <v>1</v>
      </c>
      <c r="W51" s="110"/>
      <c r="X51" s="110">
        <v>11</v>
      </c>
      <c r="Y51" s="110"/>
      <c r="Z51" s="110"/>
      <c r="AA51" s="110"/>
      <c r="AB51" s="110"/>
      <c r="AC51" s="110"/>
      <c r="AD51" s="110"/>
      <c r="AE51" s="110"/>
      <c r="AF51" s="110"/>
      <c r="AG51" s="110"/>
      <c r="AH51" s="122">
        <f t="shared" si="2"/>
        <v>14</v>
      </c>
    </row>
    <row r="52" spans="1:34">
      <c r="A52" s="108">
        <v>8</v>
      </c>
      <c r="B52" s="109" t="s">
        <v>317</v>
      </c>
      <c r="C52" s="110"/>
      <c r="D52" s="110"/>
      <c r="E52" s="110"/>
      <c r="F52" s="110"/>
      <c r="G52" s="110"/>
      <c r="H52" s="110">
        <v>4</v>
      </c>
      <c r="I52" s="110">
        <v>3</v>
      </c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>
        <v>5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22">
        <f t="shared" si="2"/>
        <v>12</v>
      </c>
    </row>
    <row r="53" spans="1:34">
      <c r="A53" s="108">
        <v>9</v>
      </c>
      <c r="B53" s="109" t="s">
        <v>318</v>
      </c>
      <c r="C53" s="110"/>
      <c r="D53" s="110"/>
      <c r="E53" s="110"/>
      <c r="F53" s="110"/>
      <c r="G53" s="110"/>
      <c r="H53" s="110">
        <v>19</v>
      </c>
      <c r="I53" s="110">
        <v>38</v>
      </c>
      <c r="J53" s="110"/>
      <c r="K53" s="110"/>
      <c r="L53" s="110"/>
      <c r="M53" s="110"/>
      <c r="N53" s="110"/>
      <c r="O53" s="110"/>
      <c r="P53" s="110">
        <v>1</v>
      </c>
      <c r="Q53" s="110"/>
      <c r="R53" s="110"/>
      <c r="S53" s="110"/>
      <c r="T53" s="110"/>
      <c r="U53" s="110"/>
      <c r="V53" s="110">
        <v>11</v>
      </c>
      <c r="W53" s="110"/>
      <c r="X53" s="110">
        <v>7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22">
        <f t="shared" si="2"/>
        <v>76</v>
      </c>
    </row>
    <row r="54" spans="1:34">
      <c r="A54" s="108">
        <v>10</v>
      </c>
      <c r="B54" s="109" t="s">
        <v>319</v>
      </c>
      <c r="C54" s="110"/>
      <c r="D54" s="110"/>
      <c r="E54" s="110"/>
      <c r="F54" s="110"/>
      <c r="G54" s="110"/>
      <c r="H54" s="110"/>
      <c r="I54" s="110"/>
      <c r="J54" s="110"/>
      <c r="K54" s="110">
        <v>1</v>
      </c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22">
        <f t="shared" si="2"/>
        <v>1</v>
      </c>
    </row>
    <row r="55" spans="1:34">
      <c r="A55" s="108">
        <v>11</v>
      </c>
      <c r="B55" s="109" t="s">
        <v>320</v>
      </c>
      <c r="C55" s="110"/>
      <c r="D55" s="110"/>
      <c r="E55" s="110"/>
      <c r="F55" s="110"/>
      <c r="G55" s="110"/>
      <c r="H55" s="110">
        <v>2</v>
      </c>
      <c r="I55" s="110">
        <v>4</v>
      </c>
      <c r="J55" s="110"/>
      <c r="K55" s="110"/>
      <c r="L55" s="110"/>
      <c r="M55" s="110"/>
      <c r="N55" s="110"/>
      <c r="O55" s="110"/>
      <c r="P55" s="110">
        <v>2</v>
      </c>
      <c r="Q55" s="110"/>
      <c r="R55" s="110"/>
      <c r="S55" s="110"/>
      <c r="T55" s="110"/>
      <c r="U55" s="110"/>
      <c r="V55" s="110">
        <v>1</v>
      </c>
      <c r="W55" s="110"/>
      <c r="X55" s="110">
        <v>4</v>
      </c>
      <c r="Y55" s="110"/>
      <c r="Z55" s="110"/>
      <c r="AA55" s="110"/>
      <c r="AB55" s="110"/>
      <c r="AC55" s="110"/>
      <c r="AD55" s="110"/>
      <c r="AE55" s="110"/>
      <c r="AF55" s="110"/>
      <c r="AG55" s="110"/>
      <c r="AH55" s="122">
        <f t="shared" si="2"/>
        <v>13</v>
      </c>
    </row>
    <row r="56" spans="1:34">
      <c r="A56" s="108">
        <v>12</v>
      </c>
      <c r="B56" s="109" t="s">
        <v>321</v>
      </c>
      <c r="C56" s="110"/>
      <c r="D56" s="110"/>
      <c r="E56" s="110"/>
      <c r="F56" s="110"/>
      <c r="G56" s="110"/>
      <c r="H56" s="110">
        <v>4</v>
      </c>
      <c r="I56" s="110">
        <v>12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v>1</v>
      </c>
      <c r="W56" s="110"/>
      <c r="X56" s="110">
        <v>1</v>
      </c>
      <c r="Y56" s="110"/>
      <c r="Z56" s="110"/>
      <c r="AA56" s="110"/>
      <c r="AB56" s="110"/>
      <c r="AC56" s="110"/>
      <c r="AD56" s="110"/>
      <c r="AE56" s="110"/>
      <c r="AF56" s="110"/>
      <c r="AG56" s="110"/>
      <c r="AH56" s="122">
        <f t="shared" si="2"/>
        <v>18</v>
      </c>
    </row>
    <row r="57" spans="1:34">
      <c r="A57" s="108">
        <v>13</v>
      </c>
      <c r="B57" s="109" t="s">
        <v>322</v>
      </c>
      <c r="C57" s="110"/>
      <c r="D57" s="110"/>
      <c r="E57" s="110"/>
      <c r="F57" s="110">
        <v>1</v>
      </c>
      <c r="G57" s="110"/>
      <c r="H57" s="110">
        <v>17</v>
      </c>
      <c r="I57" s="110">
        <v>45</v>
      </c>
      <c r="J57" s="110"/>
      <c r="K57" s="110">
        <v>1</v>
      </c>
      <c r="L57" s="110"/>
      <c r="M57" s="110"/>
      <c r="N57" s="110"/>
      <c r="O57" s="110"/>
      <c r="P57" s="110">
        <v>3</v>
      </c>
      <c r="Q57" s="110"/>
      <c r="R57" s="110"/>
      <c r="S57" s="110"/>
      <c r="T57" s="110"/>
      <c r="U57" s="110"/>
      <c r="V57" s="110">
        <v>5</v>
      </c>
      <c r="W57" s="110"/>
      <c r="X57" s="110">
        <v>3</v>
      </c>
      <c r="Y57" s="110"/>
      <c r="Z57" s="110"/>
      <c r="AA57" s="110">
        <v>1</v>
      </c>
      <c r="AB57" s="110"/>
      <c r="AC57" s="110"/>
      <c r="AD57" s="110"/>
      <c r="AE57" s="110"/>
      <c r="AF57" s="110">
        <v>2</v>
      </c>
      <c r="AG57" s="110">
        <v>1</v>
      </c>
      <c r="AH57" s="122">
        <f t="shared" si="2"/>
        <v>79</v>
      </c>
    </row>
    <row r="58" spans="1:34">
      <c r="A58" s="108">
        <v>14</v>
      </c>
      <c r="B58" s="109" t="s">
        <v>323</v>
      </c>
      <c r="C58" s="110">
        <v>2</v>
      </c>
      <c r="D58" s="110"/>
      <c r="E58" s="110"/>
      <c r="F58" s="110"/>
      <c r="G58" s="110"/>
      <c r="H58" s="110">
        <v>7</v>
      </c>
      <c r="I58" s="110">
        <v>28</v>
      </c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v>3</v>
      </c>
      <c r="W58" s="110"/>
      <c r="X58" s="110">
        <v>5</v>
      </c>
      <c r="Y58" s="110"/>
      <c r="Z58" s="110"/>
      <c r="AA58" s="110"/>
      <c r="AB58" s="110"/>
      <c r="AC58" s="110"/>
      <c r="AD58" s="110"/>
      <c r="AE58" s="110"/>
      <c r="AF58" s="110"/>
      <c r="AG58" s="110">
        <v>1</v>
      </c>
      <c r="AH58" s="122">
        <f t="shared" si="2"/>
        <v>46</v>
      </c>
    </row>
    <row r="59" spans="1:34">
      <c r="A59" s="108">
        <v>15</v>
      </c>
      <c r="B59" s="109" t="s">
        <v>324</v>
      </c>
      <c r="C59" s="110"/>
      <c r="D59" s="110"/>
      <c r="E59" s="110"/>
      <c r="F59" s="110"/>
      <c r="G59" s="110"/>
      <c r="H59" s="110">
        <v>8</v>
      </c>
      <c r="I59" s="110">
        <v>28</v>
      </c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v>9</v>
      </c>
      <c r="W59" s="110"/>
      <c r="X59" s="110">
        <v>4</v>
      </c>
      <c r="Y59" s="110"/>
      <c r="Z59" s="110"/>
      <c r="AA59" s="110"/>
      <c r="AB59" s="110"/>
      <c r="AC59" s="110"/>
      <c r="AD59" s="110"/>
      <c r="AE59" s="110"/>
      <c r="AF59" s="110">
        <v>1</v>
      </c>
      <c r="AG59" s="110"/>
      <c r="AH59" s="122">
        <f t="shared" si="2"/>
        <v>50</v>
      </c>
    </row>
    <row r="60" spans="1:34">
      <c r="A60" s="108">
        <v>16</v>
      </c>
      <c r="B60" s="109" t="s">
        <v>325</v>
      </c>
      <c r="C60" s="110"/>
      <c r="D60" s="110"/>
      <c r="E60" s="110"/>
      <c r="F60" s="110"/>
      <c r="G60" s="110"/>
      <c r="H60" s="110">
        <v>9</v>
      </c>
      <c r="I60" s="110">
        <v>12</v>
      </c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v>2</v>
      </c>
      <c r="W60" s="110"/>
      <c r="X60" s="110">
        <v>3</v>
      </c>
      <c r="Y60" s="110"/>
      <c r="Z60" s="110"/>
      <c r="AA60" s="110"/>
      <c r="AB60" s="110"/>
      <c r="AC60" s="110"/>
      <c r="AD60" s="110"/>
      <c r="AE60" s="110"/>
      <c r="AF60" s="110"/>
      <c r="AG60" s="110"/>
      <c r="AH60" s="122">
        <f t="shared" si="2"/>
        <v>26</v>
      </c>
    </row>
    <row r="61" spans="1:34">
      <c r="A61" s="108">
        <v>17</v>
      </c>
      <c r="B61" s="109" t="s">
        <v>326</v>
      </c>
      <c r="C61" s="110"/>
      <c r="D61" s="110"/>
      <c r="E61" s="110"/>
      <c r="F61" s="110"/>
      <c r="G61" s="110"/>
      <c r="H61" s="110">
        <v>15</v>
      </c>
      <c r="I61" s="110">
        <v>66</v>
      </c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>
        <v>4</v>
      </c>
      <c r="W61" s="110"/>
      <c r="X61" s="110"/>
      <c r="Y61" s="110"/>
      <c r="Z61" s="110"/>
      <c r="AA61" s="110">
        <v>1</v>
      </c>
      <c r="AB61" s="110"/>
      <c r="AC61" s="110"/>
      <c r="AD61" s="110"/>
      <c r="AE61" s="110"/>
      <c r="AF61" s="110">
        <v>2</v>
      </c>
      <c r="AG61" s="110">
        <v>1</v>
      </c>
      <c r="AH61" s="122">
        <f t="shared" si="2"/>
        <v>89</v>
      </c>
    </row>
    <row r="62" spans="1:34">
      <c r="A62" s="108">
        <v>18</v>
      </c>
      <c r="B62" s="109" t="s">
        <v>327</v>
      </c>
      <c r="C62" s="110"/>
      <c r="D62" s="110"/>
      <c r="E62" s="110"/>
      <c r="F62" s="110"/>
      <c r="G62" s="110"/>
      <c r="H62" s="110">
        <v>5</v>
      </c>
      <c r="I62" s="110">
        <v>14</v>
      </c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>
        <v>2</v>
      </c>
      <c r="U62" s="110"/>
      <c r="V62" s="110">
        <v>28</v>
      </c>
      <c r="W62" s="110"/>
      <c r="X62" s="110">
        <v>2</v>
      </c>
      <c r="Y62" s="110"/>
      <c r="Z62" s="110"/>
      <c r="AA62" s="110"/>
      <c r="AB62" s="110"/>
      <c r="AC62" s="110"/>
      <c r="AD62" s="110"/>
      <c r="AE62" s="110"/>
      <c r="AF62" s="110"/>
      <c r="AG62" s="110"/>
      <c r="AH62" s="122">
        <f t="shared" si="2"/>
        <v>51</v>
      </c>
    </row>
    <row r="63" ht="15.75" spans="1:34">
      <c r="A63" s="111" t="s">
        <v>14</v>
      </c>
      <c r="B63" s="112"/>
      <c r="C63" s="113">
        <f>SUM(C45:C62)</f>
        <v>2</v>
      </c>
      <c r="D63" s="113">
        <f t="shared" ref="D63:AH63" si="3">SUM(D45:D62)</f>
        <v>0</v>
      </c>
      <c r="E63" s="113">
        <f t="shared" si="3"/>
        <v>0</v>
      </c>
      <c r="F63" s="113">
        <f t="shared" si="3"/>
        <v>1</v>
      </c>
      <c r="G63" s="113">
        <f t="shared" si="3"/>
        <v>0</v>
      </c>
      <c r="H63" s="113">
        <f t="shared" si="3"/>
        <v>138</v>
      </c>
      <c r="I63" s="113">
        <f t="shared" si="3"/>
        <v>388</v>
      </c>
      <c r="J63" s="113">
        <f t="shared" si="3"/>
        <v>1</v>
      </c>
      <c r="K63" s="113">
        <f t="shared" si="3"/>
        <v>2</v>
      </c>
      <c r="L63" s="113">
        <f t="shared" si="3"/>
        <v>0</v>
      </c>
      <c r="M63" s="113">
        <f t="shared" si="3"/>
        <v>0</v>
      </c>
      <c r="N63" s="113">
        <f t="shared" si="3"/>
        <v>0</v>
      </c>
      <c r="O63" s="113">
        <f t="shared" si="3"/>
        <v>0</v>
      </c>
      <c r="P63" s="113">
        <f t="shared" si="3"/>
        <v>7</v>
      </c>
      <c r="Q63" s="113">
        <f t="shared" si="3"/>
        <v>0</v>
      </c>
      <c r="R63" s="113">
        <f t="shared" si="3"/>
        <v>0</v>
      </c>
      <c r="S63" s="113">
        <f t="shared" si="3"/>
        <v>0</v>
      </c>
      <c r="T63" s="113">
        <f t="shared" si="3"/>
        <v>4</v>
      </c>
      <c r="U63" s="113">
        <f t="shared" si="3"/>
        <v>0</v>
      </c>
      <c r="V63" s="113">
        <f t="shared" si="3"/>
        <v>111</v>
      </c>
      <c r="W63" s="113">
        <f t="shared" si="3"/>
        <v>0</v>
      </c>
      <c r="X63" s="113">
        <f t="shared" si="3"/>
        <v>56</v>
      </c>
      <c r="Y63" s="113">
        <f t="shared" si="3"/>
        <v>3</v>
      </c>
      <c r="Z63" s="113">
        <f t="shared" si="3"/>
        <v>1</v>
      </c>
      <c r="AA63" s="113">
        <f t="shared" si="3"/>
        <v>3</v>
      </c>
      <c r="AB63" s="113">
        <f t="shared" si="3"/>
        <v>0</v>
      </c>
      <c r="AC63" s="113">
        <f t="shared" si="3"/>
        <v>0</v>
      </c>
      <c r="AD63" s="113">
        <f t="shared" si="3"/>
        <v>0</v>
      </c>
      <c r="AE63" s="113">
        <f t="shared" si="3"/>
        <v>0</v>
      </c>
      <c r="AF63" s="113">
        <f t="shared" si="3"/>
        <v>7</v>
      </c>
      <c r="AG63" s="113">
        <f t="shared" si="3"/>
        <v>7</v>
      </c>
      <c r="AH63" s="113">
        <f t="shared" si="3"/>
        <v>731</v>
      </c>
    </row>
    <row r="65" spans="4:26">
      <c r="D65" s="94" t="s">
        <v>58</v>
      </c>
      <c r="Z65" s="117" t="s">
        <v>67</v>
      </c>
    </row>
    <row r="66" spans="4:26">
      <c r="D66" s="94" t="s">
        <v>68</v>
      </c>
      <c r="Z66" s="94" t="s">
        <v>69</v>
      </c>
    </row>
    <row r="70" spans="4:26">
      <c r="D70" s="94" t="s">
        <v>70</v>
      </c>
      <c r="Z70" s="94" t="s">
        <v>71</v>
      </c>
    </row>
    <row r="71" spans="4:26">
      <c r="D71" s="94" t="s">
        <v>72</v>
      </c>
      <c r="Z71" s="94" t="s">
        <v>73</v>
      </c>
    </row>
    <row r="73" spans="1:34">
      <c r="A73" s="95" t="s">
        <v>506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</row>
    <row r="74" spans="1:34">
      <c r="A74" s="95" t="s">
        <v>357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</row>
    <row r="75" spans="1:34">
      <c r="A75" s="95" t="s">
        <v>74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</row>
    <row r="76" ht="15.75" spans="1:34">
      <c r="A76" s="95"/>
      <c r="B76" s="95"/>
      <c r="C76" s="96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115" t="s">
        <v>507</v>
      </c>
      <c r="AG76" s="115"/>
      <c r="AH76" s="115"/>
    </row>
    <row r="77" spans="1:34">
      <c r="A77" s="98" t="s">
        <v>488</v>
      </c>
      <c r="B77" s="99" t="s">
        <v>489</v>
      </c>
      <c r="C77" s="100" t="s">
        <v>508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18"/>
    </row>
    <row r="78" spans="1:34">
      <c r="A78" s="102"/>
      <c r="B78" s="103"/>
      <c r="C78" s="104" t="s">
        <v>509</v>
      </c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16" t="s">
        <v>120</v>
      </c>
      <c r="AA78" s="116" t="s">
        <v>7</v>
      </c>
      <c r="AB78" s="116" t="s">
        <v>8</v>
      </c>
      <c r="AC78" s="116" t="s">
        <v>9</v>
      </c>
      <c r="AD78" s="116" t="s">
        <v>10</v>
      </c>
      <c r="AE78" s="116" t="s">
        <v>121</v>
      </c>
      <c r="AF78" s="116" t="s">
        <v>12</v>
      </c>
      <c r="AG78" s="116" t="s">
        <v>13</v>
      </c>
      <c r="AH78" s="119" t="s">
        <v>57</v>
      </c>
    </row>
    <row r="79" ht="120.8" spans="1:34">
      <c r="A79" s="102"/>
      <c r="B79" s="103"/>
      <c r="C79" s="105" t="s">
        <v>16</v>
      </c>
      <c r="D79" s="105" t="s">
        <v>17</v>
      </c>
      <c r="E79" s="105" t="s">
        <v>18</v>
      </c>
      <c r="F79" s="105" t="s">
        <v>19</v>
      </c>
      <c r="G79" s="105" t="s">
        <v>20</v>
      </c>
      <c r="H79" s="105" t="s">
        <v>21</v>
      </c>
      <c r="I79" s="105" t="s">
        <v>22</v>
      </c>
      <c r="J79" s="105" t="s">
        <v>23</v>
      </c>
      <c r="K79" s="105" t="s">
        <v>24</v>
      </c>
      <c r="L79" s="105" t="s">
        <v>25</v>
      </c>
      <c r="M79" s="105" t="s">
        <v>129</v>
      </c>
      <c r="N79" s="105" t="s">
        <v>27</v>
      </c>
      <c r="O79" s="105" t="s">
        <v>28</v>
      </c>
      <c r="P79" s="105" t="s">
        <v>29</v>
      </c>
      <c r="Q79" s="105" t="s">
        <v>30</v>
      </c>
      <c r="R79" s="105" t="s">
        <v>31</v>
      </c>
      <c r="S79" s="105" t="s">
        <v>32</v>
      </c>
      <c r="T79" s="105" t="s">
        <v>33</v>
      </c>
      <c r="U79" s="105" t="s">
        <v>34</v>
      </c>
      <c r="V79" s="105" t="s">
        <v>35</v>
      </c>
      <c r="W79" s="105" t="s">
        <v>36</v>
      </c>
      <c r="X79" s="105" t="s">
        <v>37</v>
      </c>
      <c r="Y79" s="105" t="s">
        <v>38</v>
      </c>
      <c r="Z79" s="116"/>
      <c r="AA79" s="116"/>
      <c r="AB79" s="116"/>
      <c r="AC79" s="116"/>
      <c r="AD79" s="116"/>
      <c r="AE79" s="116"/>
      <c r="AF79" s="116"/>
      <c r="AG79" s="116"/>
      <c r="AH79" s="120"/>
    </row>
    <row r="80" spans="1:34">
      <c r="A80" s="106">
        <v>1</v>
      </c>
      <c r="B80" s="107">
        <v>2</v>
      </c>
      <c r="C80" s="107">
        <v>3</v>
      </c>
      <c r="D80" s="107">
        <v>4</v>
      </c>
      <c r="E80" s="107">
        <v>5</v>
      </c>
      <c r="F80" s="107">
        <v>6</v>
      </c>
      <c r="G80" s="107">
        <v>7</v>
      </c>
      <c r="H80" s="107">
        <v>8</v>
      </c>
      <c r="I80" s="107">
        <v>9</v>
      </c>
      <c r="J80" s="107">
        <v>10</v>
      </c>
      <c r="K80" s="107">
        <v>11</v>
      </c>
      <c r="L80" s="107">
        <v>12</v>
      </c>
      <c r="M80" s="107">
        <v>13</v>
      </c>
      <c r="N80" s="107">
        <v>14</v>
      </c>
      <c r="O80" s="107">
        <v>15</v>
      </c>
      <c r="P80" s="107">
        <v>16</v>
      </c>
      <c r="Q80" s="107">
        <v>17</v>
      </c>
      <c r="R80" s="107">
        <v>18</v>
      </c>
      <c r="S80" s="107">
        <v>19</v>
      </c>
      <c r="T80" s="107">
        <v>20</v>
      </c>
      <c r="U80" s="107">
        <v>21</v>
      </c>
      <c r="V80" s="107">
        <v>22</v>
      </c>
      <c r="W80" s="107">
        <v>23</v>
      </c>
      <c r="X80" s="107">
        <v>24</v>
      </c>
      <c r="Y80" s="107">
        <v>25</v>
      </c>
      <c r="Z80" s="107">
        <v>26</v>
      </c>
      <c r="AA80" s="107">
        <v>27</v>
      </c>
      <c r="AB80" s="107">
        <v>28</v>
      </c>
      <c r="AC80" s="107">
        <v>29</v>
      </c>
      <c r="AD80" s="107">
        <v>30</v>
      </c>
      <c r="AE80" s="107">
        <v>31</v>
      </c>
      <c r="AF80" s="107">
        <v>32</v>
      </c>
      <c r="AG80" s="107">
        <v>33</v>
      </c>
      <c r="AH80" s="121">
        <v>34</v>
      </c>
    </row>
    <row r="81" spans="1:34">
      <c r="A81" s="108">
        <v>1</v>
      </c>
      <c r="B81" s="109" t="s">
        <v>310</v>
      </c>
      <c r="C81" s="110"/>
      <c r="D81" s="110"/>
      <c r="E81" s="110"/>
      <c r="F81" s="110"/>
      <c r="G81" s="110"/>
      <c r="H81" s="110">
        <v>5</v>
      </c>
      <c r="I81" s="110"/>
      <c r="J81" s="110">
        <v>1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>
        <v>1</v>
      </c>
      <c r="AA81" s="110">
        <v>2</v>
      </c>
      <c r="AB81" s="110"/>
      <c r="AC81" s="110"/>
      <c r="AD81" s="110"/>
      <c r="AE81" s="110"/>
      <c r="AF81" s="110"/>
      <c r="AG81" s="110">
        <v>1</v>
      </c>
      <c r="AH81" s="122">
        <f>SUM(C81:AG81)</f>
        <v>10</v>
      </c>
    </row>
    <row r="82" spans="1:34">
      <c r="A82" s="108">
        <v>2</v>
      </c>
      <c r="B82" s="109" t="s">
        <v>311</v>
      </c>
      <c r="C82" s="110"/>
      <c r="D82" s="110"/>
      <c r="E82" s="110"/>
      <c r="F82" s="110"/>
      <c r="G82" s="110"/>
      <c r="H82" s="110">
        <v>14</v>
      </c>
      <c r="I82" s="110">
        <v>51</v>
      </c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v>23</v>
      </c>
      <c r="W82" s="110"/>
      <c r="X82" s="110">
        <v>6</v>
      </c>
      <c r="Y82" s="110"/>
      <c r="Z82" s="110"/>
      <c r="AA82" s="110"/>
      <c r="AB82" s="110"/>
      <c r="AC82" s="110"/>
      <c r="AD82" s="110"/>
      <c r="AE82" s="110"/>
      <c r="AF82" s="110">
        <v>2</v>
      </c>
      <c r="AG82" s="110">
        <v>1</v>
      </c>
      <c r="AH82" s="122">
        <f t="shared" ref="AH82:AH98" si="4">SUM(C82:AG82)</f>
        <v>97</v>
      </c>
    </row>
    <row r="83" spans="1:34">
      <c r="A83" s="108">
        <v>3</v>
      </c>
      <c r="B83" s="109" t="s">
        <v>312</v>
      </c>
      <c r="C83" s="110"/>
      <c r="D83" s="110"/>
      <c r="E83" s="110"/>
      <c r="F83" s="110"/>
      <c r="G83" s="110"/>
      <c r="H83" s="110">
        <v>2</v>
      </c>
      <c r="I83" s="110">
        <v>17</v>
      </c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v>1</v>
      </c>
      <c r="W83" s="110"/>
      <c r="X83" s="110">
        <v>1</v>
      </c>
      <c r="Y83" s="110">
        <v>1</v>
      </c>
      <c r="Z83" s="110"/>
      <c r="AA83" s="110">
        <v>2</v>
      </c>
      <c r="AB83" s="110"/>
      <c r="AC83" s="110"/>
      <c r="AD83" s="110"/>
      <c r="AE83" s="110"/>
      <c r="AF83" s="110"/>
      <c r="AG83" s="110">
        <v>1</v>
      </c>
      <c r="AH83" s="122">
        <f t="shared" si="4"/>
        <v>25</v>
      </c>
    </row>
    <row r="84" spans="1:34">
      <c r="A84" s="108">
        <v>4</v>
      </c>
      <c r="B84" s="109" t="s">
        <v>313</v>
      </c>
      <c r="C84" s="110"/>
      <c r="D84" s="110"/>
      <c r="E84" s="110"/>
      <c r="F84" s="110"/>
      <c r="G84" s="110"/>
      <c r="H84" s="110">
        <v>8</v>
      </c>
      <c r="I84" s="110">
        <v>47</v>
      </c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v>22</v>
      </c>
      <c r="W84" s="110"/>
      <c r="X84" s="110">
        <v>4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22">
        <f t="shared" si="4"/>
        <v>81</v>
      </c>
    </row>
    <row r="85" spans="1:34">
      <c r="A85" s="108">
        <v>5</v>
      </c>
      <c r="B85" s="109" t="s">
        <v>314</v>
      </c>
      <c r="C85" s="123"/>
      <c r="D85" s="123"/>
      <c r="E85" s="123"/>
      <c r="F85" s="123"/>
      <c r="G85" s="123"/>
      <c r="H85" s="123">
        <v>1</v>
      </c>
      <c r="I85" s="123">
        <v>17</v>
      </c>
      <c r="J85" s="123"/>
      <c r="K85" s="123"/>
      <c r="L85" s="123"/>
      <c r="M85" s="123"/>
      <c r="N85" s="123"/>
      <c r="O85" s="123"/>
      <c r="P85" s="123">
        <v>1</v>
      </c>
      <c r="Q85" s="123"/>
      <c r="R85" s="123"/>
      <c r="S85" s="123"/>
      <c r="T85" s="123"/>
      <c r="U85" s="123"/>
      <c r="V85" s="123">
        <v>1</v>
      </c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2">
        <f t="shared" si="4"/>
        <v>20</v>
      </c>
    </row>
    <row r="86" spans="1:34">
      <c r="A86" s="108">
        <v>6</v>
      </c>
      <c r="B86" s="109" t="s">
        <v>315</v>
      </c>
      <c r="C86" s="110"/>
      <c r="D86" s="110"/>
      <c r="E86" s="110"/>
      <c r="F86" s="110"/>
      <c r="G86" s="110"/>
      <c r="H86" s="110">
        <v>5</v>
      </c>
      <c r="I86" s="110">
        <v>14</v>
      </c>
      <c r="J86" s="110"/>
      <c r="K86" s="110"/>
      <c r="L86" s="110"/>
      <c r="M86" s="110"/>
      <c r="N86" s="110"/>
      <c r="O86" s="110"/>
      <c r="P86" s="110">
        <v>1</v>
      </c>
      <c r="Q86" s="110"/>
      <c r="R86" s="110"/>
      <c r="S86" s="110"/>
      <c r="T86" s="110"/>
      <c r="U86" s="110"/>
      <c r="V86" s="110">
        <v>3</v>
      </c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22">
        <f t="shared" si="4"/>
        <v>23</v>
      </c>
    </row>
    <row r="87" spans="1:34">
      <c r="A87" s="108">
        <v>7</v>
      </c>
      <c r="B87" s="109" t="s">
        <v>316</v>
      </c>
      <c r="C87" s="110"/>
      <c r="D87" s="110"/>
      <c r="E87" s="110"/>
      <c r="F87" s="110"/>
      <c r="G87" s="110"/>
      <c r="H87" s="110"/>
      <c r="I87" s="110">
        <v>2</v>
      </c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>
        <v>2</v>
      </c>
      <c r="U87" s="110"/>
      <c r="V87" s="110">
        <v>2</v>
      </c>
      <c r="W87" s="110"/>
      <c r="X87" s="110">
        <v>6</v>
      </c>
      <c r="Y87" s="110">
        <v>1</v>
      </c>
      <c r="Z87" s="110"/>
      <c r="AA87" s="110"/>
      <c r="AB87" s="110"/>
      <c r="AC87" s="110"/>
      <c r="AD87" s="110"/>
      <c r="AE87" s="110"/>
      <c r="AF87" s="110"/>
      <c r="AG87" s="110"/>
      <c r="AH87" s="122">
        <f t="shared" si="4"/>
        <v>13</v>
      </c>
    </row>
    <row r="88" spans="1:34">
      <c r="A88" s="108">
        <v>8</v>
      </c>
      <c r="B88" s="109" t="s">
        <v>317</v>
      </c>
      <c r="C88" s="123"/>
      <c r="D88" s="123"/>
      <c r="E88" s="123"/>
      <c r="F88" s="123"/>
      <c r="G88" s="123"/>
      <c r="H88" s="123"/>
      <c r="I88" s="123">
        <v>9</v>
      </c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2">
        <f t="shared" si="4"/>
        <v>9</v>
      </c>
    </row>
    <row r="89" spans="1:34">
      <c r="A89" s="108">
        <v>9</v>
      </c>
      <c r="B89" s="109" t="s">
        <v>318</v>
      </c>
      <c r="C89" s="110"/>
      <c r="D89" s="110"/>
      <c r="E89" s="110"/>
      <c r="F89" s="110"/>
      <c r="G89" s="110"/>
      <c r="H89" s="110">
        <v>9</v>
      </c>
      <c r="I89" s="110">
        <v>33</v>
      </c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v>9</v>
      </c>
      <c r="W89" s="110"/>
      <c r="X89" s="110">
        <v>4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22">
        <f t="shared" si="4"/>
        <v>55</v>
      </c>
    </row>
    <row r="90" spans="1:34">
      <c r="A90" s="108">
        <v>10</v>
      </c>
      <c r="B90" s="109" t="s">
        <v>319</v>
      </c>
      <c r="C90" s="110"/>
      <c r="D90" s="110"/>
      <c r="E90" s="110"/>
      <c r="F90" s="110"/>
      <c r="G90" s="110"/>
      <c r="H90" s="110">
        <v>4</v>
      </c>
      <c r="I90" s="110"/>
      <c r="J90" s="110">
        <v>1</v>
      </c>
      <c r="K90" s="110">
        <v>1</v>
      </c>
      <c r="L90" s="110"/>
      <c r="M90" s="110"/>
      <c r="N90" s="110"/>
      <c r="O90" s="110"/>
      <c r="P90" s="110"/>
      <c r="Q90" s="110"/>
      <c r="R90" s="110"/>
      <c r="S90" s="110"/>
      <c r="T90" s="110">
        <v>1</v>
      </c>
      <c r="U90" s="110"/>
      <c r="V90" s="110">
        <v>3</v>
      </c>
      <c r="W90" s="110"/>
      <c r="X90" s="110">
        <v>8</v>
      </c>
      <c r="Y90" s="110"/>
      <c r="Z90" s="110"/>
      <c r="AA90" s="110"/>
      <c r="AB90" s="110"/>
      <c r="AC90" s="110"/>
      <c r="AD90" s="110"/>
      <c r="AE90" s="110"/>
      <c r="AF90" s="110">
        <v>1</v>
      </c>
      <c r="AG90" s="110"/>
      <c r="AH90" s="122">
        <f t="shared" si="4"/>
        <v>19</v>
      </c>
    </row>
    <row r="91" spans="1:34">
      <c r="A91" s="108">
        <v>11</v>
      </c>
      <c r="B91" s="109" t="s">
        <v>320</v>
      </c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>
        <v>1</v>
      </c>
      <c r="Q91" s="110"/>
      <c r="R91" s="110"/>
      <c r="S91" s="110"/>
      <c r="T91" s="110">
        <v>1</v>
      </c>
      <c r="U91" s="110"/>
      <c r="V91" s="110">
        <v>9</v>
      </c>
      <c r="W91" s="110"/>
      <c r="X91" s="110">
        <v>5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22">
        <f t="shared" si="4"/>
        <v>16</v>
      </c>
    </row>
    <row r="92" spans="1:34">
      <c r="A92" s="108">
        <v>12</v>
      </c>
      <c r="B92" s="109" t="s">
        <v>321</v>
      </c>
      <c r="C92" s="110"/>
      <c r="D92" s="110"/>
      <c r="E92" s="110"/>
      <c r="F92" s="110"/>
      <c r="G92" s="110"/>
      <c r="H92" s="110">
        <v>1</v>
      </c>
      <c r="I92" s="110">
        <v>5</v>
      </c>
      <c r="J92" s="110"/>
      <c r="K92" s="110"/>
      <c r="L92" s="110"/>
      <c r="M92" s="110"/>
      <c r="N92" s="110"/>
      <c r="O92" s="110"/>
      <c r="P92" s="110">
        <v>2</v>
      </c>
      <c r="Q92" s="110"/>
      <c r="R92" s="110"/>
      <c r="S92" s="110"/>
      <c r="T92" s="110">
        <v>1</v>
      </c>
      <c r="U92" s="110"/>
      <c r="V92" s="110">
        <v>1</v>
      </c>
      <c r="W92" s="110"/>
      <c r="X92" s="110">
        <v>1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22">
        <f t="shared" si="4"/>
        <v>11</v>
      </c>
    </row>
    <row r="93" spans="1:34">
      <c r="A93" s="108">
        <v>13</v>
      </c>
      <c r="B93" s="109" t="s">
        <v>322</v>
      </c>
      <c r="C93" s="110"/>
      <c r="D93" s="110"/>
      <c r="E93" s="110"/>
      <c r="F93" s="110"/>
      <c r="G93" s="110"/>
      <c r="H93" s="110">
        <v>9</v>
      </c>
      <c r="I93" s="110">
        <v>27</v>
      </c>
      <c r="J93" s="110"/>
      <c r="K93" s="110">
        <v>1</v>
      </c>
      <c r="L93" s="110"/>
      <c r="M93" s="110"/>
      <c r="N93" s="110"/>
      <c r="O93" s="110"/>
      <c r="P93" s="110">
        <v>2</v>
      </c>
      <c r="Q93" s="110"/>
      <c r="R93" s="110"/>
      <c r="S93" s="110"/>
      <c r="T93" s="110">
        <v>1</v>
      </c>
      <c r="U93" s="110"/>
      <c r="V93" s="110">
        <v>6</v>
      </c>
      <c r="W93" s="110"/>
      <c r="X93" s="110">
        <v>5</v>
      </c>
      <c r="Y93" s="110"/>
      <c r="Z93" s="110"/>
      <c r="AA93" s="110"/>
      <c r="AB93" s="110"/>
      <c r="AC93" s="110"/>
      <c r="AD93" s="110"/>
      <c r="AE93" s="110"/>
      <c r="AF93" s="110">
        <v>1</v>
      </c>
      <c r="AG93" s="110">
        <v>2</v>
      </c>
      <c r="AH93" s="122">
        <f t="shared" si="4"/>
        <v>54</v>
      </c>
    </row>
    <row r="94" spans="1:34">
      <c r="A94" s="108">
        <v>14</v>
      </c>
      <c r="B94" s="109" t="s">
        <v>323</v>
      </c>
      <c r="C94" s="110"/>
      <c r="D94" s="110"/>
      <c r="E94" s="110"/>
      <c r="F94" s="110"/>
      <c r="G94" s="110"/>
      <c r="H94" s="110">
        <v>6</v>
      </c>
      <c r="I94" s="110">
        <v>28</v>
      </c>
      <c r="J94" s="110"/>
      <c r="K94" s="110"/>
      <c r="L94" s="110"/>
      <c r="M94" s="110"/>
      <c r="N94" s="110"/>
      <c r="O94" s="110"/>
      <c r="P94" s="110">
        <v>1</v>
      </c>
      <c r="Q94" s="110"/>
      <c r="R94" s="110"/>
      <c r="S94" s="110"/>
      <c r="T94" s="110"/>
      <c r="U94" s="110"/>
      <c r="V94" s="110">
        <v>2</v>
      </c>
      <c r="W94" s="110"/>
      <c r="X94" s="110">
        <v>1</v>
      </c>
      <c r="Y94" s="110"/>
      <c r="Z94" s="110"/>
      <c r="AA94" s="110"/>
      <c r="AB94" s="110"/>
      <c r="AC94" s="110"/>
      <c r="AD94" s="110"/>
      <c r="AE94" s="110"/>
      <c r="AF94" s="110"/>
      <c r="AG94" s="110">
        <v>1</v>
      </c>
      <c r="AH94" s="122">
        <f t="shared" si="4"/>
        <v>39</v>
      </c>
    </row>
    <row r="95" spans="1:34">
      <c r="A95" s="108">
        <v>15</v>
      </c>
      <c r="B95" s="109" t="s">
        <v>330</v>
      </c>
      <c r="C95" s="110"/>
      <c r="D95" s="110"/>
      <c r="E95" s="110"/>
      <c r="F95" s="110"/>
      <c r="G95" s="110"/>
      <c r="H95" s="110"/>
      <c r="I95" s="110">
        <v>22</v>
      </c>
      <c r="J95" s="110">
        <v>1</v>
      </c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v>2</v>
      </c>
      <c r="W95" s="110"/>
      <c r="X95" s="110">
        <v>3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22">
        <f t="shared" si="4"/>
        <v>28</v>
      </c>
    </row>
    <row r="96" spans="1:34">
      <c r="A96" s="108">
        <v>16</v>
      </c>
      <c r="B96" s="109" t="s">
        <v>325</v>
      </c>
      <c r="C96" s="110"/>
      <c r="D96" s="110"/>
      <c r="E96" s="110"/>
      <c r="F96" s="110"/>
      <c r="G96" s="110"/>
      <c r="H96" s="110"/>
      <c r="I96" s="110">
        <v>6</v>
      </c>
      <c r="J96" s="110">
        <v>1</v>
      </c>
      <c r="K96" s="110"/>
      <c r="L96" s="110"/>
      <c r="M96" s="110"/>
      <c r="N96" s="110"/>
      <c r="O96" s="110"/>
      <c r="P96" s="110"/>
      <c r="Q96" s="110"/>
      <c r="R96" s="110"/>
      <c r="S96" s="110"/>
      <c r="T96" s="110">
        <v>1</v>
      </c>
      <c r="U96" s="110"/>
      <c r="V96" s="110">
        <v>1</v>
      </c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22">
        <f t="shared" si="4"/>
        <v>9</v>
      </c>
    </row>
    <row r="97" spans="1:34">
      <c r="A97" s="108">
        <v>17</v>
      </c>
      <c r="B97" s="109" t="s">
        <v>326</v>
      </c>
      <c r="C97" s="110"/>
      <c r="D97" s="110"/>
      <c r="E97" s="110"/>
      <c r="F97" s="110">
        <v>1</v>
      </c>
      <c r="G97" s="110"/>
      <c r="H97" s="110">
        <v>16</v>
      </c>
      <c r="I97" s="110">
        <v>40</v>
      </c>
      <c r="J97" s="110">
        <v>4</v>
      </c>
      <c r="K97" s="110"/>
      <c r="L97" s="110"/>
      <c r="M97" s="110"/>
      <c r="N97" s="110"/>
      <c r="O97" s="110"/>
      <c r="P97" s="110">
        <v>1</v>
      </c>
      <c r="Q97" s="110"/>
      <c r="R97" s="110"/>
      <c r="S97" s="110"/>
      <c r="T97" s="110">
        <v>1</v>
      </c>
      <c r="U97" s="110"/>
      <c r="V97" s="110">
        <v>5</v>
      </c>
      <c r="W97" s="110"/>
      <c r="X97" s="110">
        <v>2</v>
      </c>
      <c r="Y97" s="110">
        <v>1</v>
      </c>
      <c r="Z97" s="110"/>
      <c r="AA97" s="110"/>
      <c r="AB97" s="110"/>
      <c r="AC97" s="110"/>
      <c r="AD97" s="110"/>
      <c r="AE97" s="110"/>
      <c r="AF97" s="110">
        <v>1</v>
      </c>
      <c r="AG97" s="110">
        <v>1</v>
      </c>
      <c r="AH97" s="122">
        <f t="shared" si="4"/>
        <v>73</v>
      </c>
    </row>
    <row r="98" spans="1:34">
      <c r="A98" s="108">
        <v>18</v>
      </c>
      <c r="B98" s="109" t="s">
        <v>327</v>
      </c>
      <c r="C98" s="110"/>
      <c r="D98" s="110"/>
      <c r="E98" s="110"/>
      <c r="F98" s="110"/>
      <c r="G98" s="110"/>
      <c r="H98" s="110">
        <v>1</v>
      </c>
      <c r="I98" s="110">
        <v>11</v>
      </c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>
        <v>1</v>
      </c>
      <c r="U98" s="110"/>
      <c r="V98" s="110">
        <v>5</v>
      </c>
      <c r="W98" s="110"/>
      <c r="X98" s="110">
        <v>3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22">
        <f t="shared" si="4"/>
        <v>21</v>
      </c>
    </row>
    <row r="99" ht="15.75" spans="1:34">
      <c r="A99" s="111" t="s">
        <v>14</v>
      </c>
      <c r="B99" s="112"/>
      <c r="C99" s="113">
        <f>SUM(C81:C98)</f>
        <v>0</v>
      </c>
      <c r="D99" s="113">
        <f t="shared" ref="D99:AH99" si="5">SUM(D81:D98)</f>
        <v>0</v>
      </c>
      <c r="E99" s="113">
        <f t="shared" si="5"/>
        <v>0</v>
      </c>
      <c r="F99" s="113">
        <f t="shared" si="5"/>
        <v>1</v>
      </c>
      <c r="G99" s="113">
        <f t="shared" si="5"/>
        <v>0</v>
      </c>
      <c r="H99" s="113">
        <f t="shared" si="5"/>
        <v>81</v>
      </c>
      <c r="I99" s="113">
        <f t="shared" si="5"/>
        <v>329</v>
      </c>
      <c r="J99" s="113">
        <f t="shared" si="5"/>
        <v>8</v>
      </c>
      <c r="K99" s="113">
        <f t="shared" si="5"/>
        <v>2</v>
      </c>
      <c r="L99" s="113">
        <f t="shared" si="5"/>
        <v>0</v>
      </c>
      <c r="M99" s="113">
        <f t="shared" si="5"/>
        <v>0</v>
      </c>
      <c r="N99" s="113">
        <f t="shared" si="5"/>
        <v>0</v>
      </c>
      <c r="O99" s="113">
        <f t="shared" si="5"/>
        <v>0</v>
      </c>
      <c r="P99" s="113">
        <f t="shared" si="5"/>
        <v>9</v>
      </c>
      <c r="Q99" s="113">
        <f t="shared" si="5"/>
        <v>0</v>
      </c>
      <c r="R99" s="113">
        <f t="shared" si="5"/>
        <v>0</v>
      </c>
      <c r="S99" s="113">
        <f t="shared" si="5"/>
        <v>0</v>
      </c>
      <c r="T99" s="113">
        <f t="shared" si="5"/>
        <v>9</v>
      </c>
      <c r="U99" s="113">
        <f t="shared" si="5"/>
        <v>0</v>
      </c>
      <c r="V99" s="113">
        <f t="shared" si="5"/>
        <v>95</v>
      </c>
      <c r="W99" s="113">
        <f t="shared" si="5"/>
        <v>0</v>
      </c>
      <c r="X99" s="113">
        <f t="shared" si="5"/>
        <v>49</v>
      </c>
      <c r="Y99" s="113">
        <f t="shared" si="5"/>
        <v>3</v>
      </c>
      <c r="Z99" s="113">
        <f t="shared" si="5"/>
        <v>1</v>
      </c>
      <c r="AA99" s="113">
        <f t="shared" si="5"/>
        <v>4</v>
      </c>
      <c r="AB99" s="113">
        <f t="shared" si="5"/>
        <v>0</v>
      </c>
      <c r="AC99" s="113">
        <f t="shared" si="5"/>
        <v>0</v>
      </c>
      <c r="AD99" s="113">
        <f t="shared" si="5"/>
        <v>0</v>
      </c>
      <c r="AE99" s="113">
        <f t="shared" si="5"/>
        <v>0</v>
      </c>
      <c r="AF99" s="113">
        <f t="shared" si="5"/>
        <v>5</v>
      </c>
      <c r="AG99" s="113">
        <f t="shared" si="5"/>
        <v>7</v>
      </c>
      <c r="AH99" s="113">
        <f t="shared" si="5"/>
        <v>603</v>
      </c>
    </row>
    <row r="101" spans="4:26">
      <c r="D101" s="94" t="s">
        <v>58</v>
      </c>
      <c r="Z101" s="117" t="s">
        <v>77</v>
      </c>
    </row>
    <row r="102" spans="4:26">
      <c r="D102" s="94" t="s">
        <v>60</v>
      </c>
      <c r="Z102" s="94" t="s">
        <v>61</v>
      </c>
    </row>
    <row r="106" spans="4:26">
      <c r="D106" s="94" t="s">
        <v>62</v>
      </c>
      <c r="Z106" s="94" t="s">
        <v>63</v>
      </c>
    </row>
    <row r="107" spans="4:26">
      <c r="D107" s="94" t="s">
        <v>64</v>
      </c>
      <c r="Z107" s="94" t="s">
        <v>65</v>
      </c>
    </row>
    <row r="110" spans="1:34">
      <c r="A110" s="95" t="s">
        <v>506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</row>
    <row r="111" spans="1:34">
      <c r="A111" s="95" t="s">
        <v>357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</row>
    <row r="112" spans="1:34">
      <c r="A112" s="95" t="s">
        <v>78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</row>
    <row r="113" ht="15.75" spans="1:34">
      <c r="A113" s="95"/>
      <c r="B113" s="95"/>
      <c r="C113" s="96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115" t="s">
        <v>507</v>
      </c>
      <c r="AG113" s="115"/>
      <c r="AH113" s="115"/>
    </row>
    <row r="114" spans="1:34">
      <c r="A114" s="98" t="s">
        <v>488</v>
      </c>
      <c r="B114" s="99" t="s">
        <v>489</v>
      </c>
      <c r="C114" s="100" t="s">
        <v>508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18"/>
    </row>
    <row r="115" spans="1:34">
      <c r="A115" s="102"/>
      <c r="B115" s="103"/>
      <c r="C115" s="104" t="s">
        <v>509</v>
      </c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16" t="s">
        <v>120</v>
      </c>
      <c r="AA115" s="116" t="s">
        <v>7</v>
      </c>
      <c r="AB115" s="116" t="s">
        <v>8</v>
      </c>
      <c r="AC115" s="116" t="s">
        <v>9</v>
      </c>
      <c r="AD115" s="116" t="s">
        <v>10</v>
      </c>
      <c r="AE115" s="116" t="s">
        <v>121</v>
      </c>
      <c r="AF115" s="116" t="s">
        <v>12</v>
      </c>
      <c r="AG115" s="116" t="s">
        <v>13</v>
      </c>
      <c r="AH115" s="119" t="s">
        <v>57</v>
      </c>
    </row>
    <row r="116" ht="120.8" spans="1:34">
      <c r="A116" s="102"/>
      <c r="B116" s="103"/>
      <c r="C116" s="105" t="s">
        <v>16</v>
      </c>
      <c r="D116" s="105" t="s">
        <v>17</v>
      </c>
      <c r="E116" s="105" t="s">
        <v>18</v>
      </c>
      <c r="F116" s="105" t="s">
        <v>19</v>
      </c>
      <c r="G116" s="105" t="s">
        <v>20</v>
      </c>
      <c r="H116" s="105" t="s">
        <v>21</v>
      </c>
      <c r="I116" s="105" t="s">
        <v>22</v>
      </c>
      <c r="J116" s="105" t="s">
        <v>23</v>
      </c>
      <c r="K116" s="105" t="s">
        <v>24</v>
      </c>
      <c r="L116" s="105" t="s">
        <v>25</v>
      </c>
      <c r="M116" s="105" t="s">
        <v>129</v>
      </c>
      <c r="N116" s="105" t="s">
        <v>27</v>
      </c>
      <c r="O116" s="105" t="s">
        <v>28</v>
      </c>
      <c r="P116" s="105" t="s">
        <v>29</v>
      </c>
      <c r="Q116" s="105" t="s">
        <v>30</v>
      </c>
      <c r="R116" s="105" t="s">
        <v>31</v>
      </c>
      <c r="S116" s="105" t="s">
        <v>32</v>
      </c>
      <c r="T116" s="105" t="s">
        <v>33</v>
      </c>
      <c r="U116" s="105" t="s">
        <v>34</v>
      </c>
      <c r="V116" s="105" t="s">
        <v>35</v>
      </c>
      <c r="W116" s="105" t="s">
        <v>36</v>
      </c>
      <c r="X116" s="105" t="s">
        <v>37</v>
      </c>
      <c r="Y116" s="105" t="s">
        <v>38</v>
      </c>
      <c r="Z116" s="116"/>
      <c r="AA116" s="116"/>
      <c r="AB116" s="116"/>
      <c r="AC116" s="116"/>
      <c r="AD116" s="116"/>
      <c r="AE116" s="116"/>
      <c r="AF116" s="116"/>
      <c r="AG116" s="116"/>
      <c r="AH116" s="120"/>
    </row>
    <row r="117" spans="1:34">
      <c r="A117" s="106">
        <v>1</v>
      </c>
      <c r="B117" s="107">
        <v>2</v>
      </c>
      <c r="C117" s="107">
        <v>3</v>
      </c>
      <c r="D117" s="107">
        <v>4</v>
      </c>
      <c r="E117" s="107">
        <v>5</v>
      </c>
      <c r="F117" s="107">
        <v>6</v>
      </c>
      <c r="G117" s="107">
        <v>7</v>
      </c>
      <c r="H117" s="107">
        <v>8</v>
      </c>
      <c r="I117" s="107">
        <v>9</v>
      </c>
      <c r="J117" s="107">
        <v>10</v>
      </c>
      <c r="K117" s="107">
        <v>11</v>
      </c>
      <c r="L117" s="107">
        <v>12</v>
      </c>
      <c r="M117" s="107">
        <v>13</v>
      </c>
      <c r="N117" s="107">
        <v>14</v>
      </c>
      <c r="O117" s="107">
        <v>15</v>
      </c>
      <c r="P117" s="107">
        <v>16</v>
      </c>
      <c r="Q117" s="107">
        <v>17</v>
      </c>
      <c r="R117" s="107">
        <v>18</v>
      </c>
      <c r="S117" s="107">
        <v>19</v>
      </c>
      <c r="T117" s="107">
        <v>20</v>
      </c>
      <c r="U117" s="107">
        <v>21</v>
      </c>
      <c r="V117" s="107">
        <v>22</v>
      </c>
      <c r="W117" s="107">
        <v>23</v>
      </c>
      <c r="X117" s="107">
        <v>24</v>
      </c>
      <c r="Y117" s="107">
        <v>25</v>
      </c>
      <c r="Z117" s="107">
        <v>26</v>
      </c>
      <c r="AA117" s="107">
        <v>27</v>
      </c>
      <c r="AB117" s="107">
        <v>28</v>
      </c>
      <c r="AC117" s="107">
        <v>29</v>
      </c>
      <c r="AD117" s="107">
        <v>30</v>
      </c>
      <c r="AE117" s="107">
        <v>31</v>
      </c>
      <c r="AF117" s="107">
        <v>32</v>
      </c>
      <c r="AG117" s="107">
        <v>33</v>
      </c>
      <c r="AH117" s="121">
        <v>34</v>
      </c>
    </row>
    <row r="118" ht="21" customHeight="1" spans="1:34">
      <c r="A118" s="108">
        <v>1</v>
      </c>
      <c r="B118" s="109" t="s">
        <v>310</v>
      </c>
      <c r="C118" s="110"/>
      <c r="D118" s="110"/>
      <c r="E118" s="110"/>
      <c r="F118" s="110"/>
      <c r="G118" s="110"/>
      <c r="H118" s="110">
        <v>5</v>
      </c>
      <c r="I118" s="110">
        <v>6</v>
      </c>
      <c r="J118" s="110"/>
      <c r="K118" s="110"/>
      <c r="L118" s="110"/>
      <c r="M118" s="110"/>
      <c r="N118" s="110"/>
      <c r="O118" s="110"/>
      <c r="P118" s="110">
        <v>1</v>
      </c>
      <c r="Q118" s="110"/>
      <c r="R118" s="110"/>
      <c r="S118" s="110"/>
      <c r="T118" s="110"/>
      <c r="U118" s="110"/>
      <c r="V118" s="110">
        <v>1</v>
      </c>
      <c r="W118" s="110"/>
      <c r="X118" s="110">
        <v>1</v>
      </c>
      <c r="Y118" s="110"/>
      <c r="Z118" s="110"/>
      <c r="AA118" s="110">
        <v>1</v>
      </c>
      <c r="AB118" s="110"/>
      <c r="AC118" s="110"/>
      <c r="AD118" s="110"/>
      <c r="AE118" s="110"/>
      <c r="AF118" s="110">
        <v>1</v>
      </c>
      <c r="AG118" s="110"/>
      <c r="AH118" s="122">
        <f>SUM(C118:AG118)</f>
        <v>16</v>
      </c>
    </row>
    <row r="119" ht="21" customHeight="1" spans="1:34">
      <c r="A119" s="108">
        <v>2</v>
      </c>
      <c r="B119" s="109" t="s">
        <v>311</v>
      </c>
      <c r="C119" s="110"/>
      <c r="D119" s="110"/>
      <c r="E119" s="110"/>
      <c r="F119" s="110"/>
      <c r="G119" s="110"/>
      <c r="H119" s="110">
        <v>6</v>
      </c>
      <c r="I119" s="110">
        <v>21</v>
      </c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>
        <v>4</v>
      </c>
      <c r="W119" s="110"/>
      <c r="X119" s="110">
        <v>1</v>
      </c>
      <c r="Y119" s="110"/>
      <c r="Z119" s="110"/>
      <c r="AA119" s="110"/>
      <c r="AB119" s="110"/>
      <c r="AC119" s="110"/>
      <c r="AD119" s="110"/>
      <c r="AE119" s="110"/>
      <c r="AF119" s="110"/>
      <c r="AG119" s="110">
        <v>1</v>
      </c>
      <c r="AH119" s="122">
        <f t="shared" ref="AH119:AH135" si="6">SUM(C119:AG119)</f>
        <v>33</v>
      </c>
    </row>
    <row r="120" ht="21" customHeight="1" spans="1:34">
      <c r="A120" s="108">
        <v>3</v>
      </c>
      <c r="B120" s="109" t="s">
        <v>312</v>
      </c>
      <c r="C120" s="110"/>
      <c r="D120" s="110"/>
      <c r="E120" s="110"/>
      <c r="F120" s="110"/>
      <c r="G120" s="110"/>
      <c r="H120" s="110">
        <v>4</v>
      </c>
      <c r="I120" s="110">
        <v>2</v>
      </c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>
        <v>1</v>
      </c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22">
        <f t="shared" si="6"/>
        <v>7</v>
      </c>
    </row>
    <row r="121" ht="21" customHeight="1" spans="1:34">
      <c r="A121" s="108">
        <v>4</v>
      </c>
      <c r="B121" s="109" t="s">
        <v>313</v>
      </c>
      <c r="C121" s="110"/>
      <c r="D121" s="110"/>
      <c r="E121" s="110"/>
      <c r="F121" s="110"/>
      <c r="G121" s="110"/>
      <c r="H121" s="110">
        <v>2</v>
      </c>
      <c r="I121" s="110">
        <v>11</v>
      </c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>
        <v>3</v>
      </c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22">
        <f t="shared" si="6"/>
        <v>16</v>
      </c>
    </row>
    <row r="122" ht="21" customHeight="1" spans="1:34">
      <c r="A122" s="108">
        <v>5</v>
      </c>
      <c r="B122" s="109" t="s">
        <v>314</v>
      </c>
      <c r="C122" s="110"/>
      <c r="D122" s="110"/>
      <c r="E122" s="110"/>
      <c r="F122" s="110"/>
      <c r="G122" s="110"/>
      <c r="H122" s="110">
        <v>3</v>
      </c>
      <c r="I122" s="110">
        <v>5</v>
      </c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v>1</v>
      </c>
      <c r="W122" s="110"/>
      <c r="X122" s="110">
        <v>1</v>
      </c>
      <c r="Y122" s="110"/>
      <c r="Z122" s="110"/>
      <c r="AA122" s="110"/>
      <c r="AB122" s="110"/>
      <c r="AC122" s="110"/>
      <c r="AD122" s="110"/>
      <c r="AE122" s="110"/>
      <c r="AF122" s="110">
        <v>1</v>
      </c>
      <c r="AG122" s="110"/>
      <c r="AH122" s="122">
        <f t="shared" si="6"/>
        <v>11</v>
      </c>
    </row>
    <row r="123" ht="21" customHeight="1" spans="1:34">
      <c r="A123" s="108">
        <v>6</v>
      </c>
      <c r="B123" s="109" t="s">
        <v>315</v>
      </c>
      <c r="C123" s="110"/>
      <c r="D123" s="110"/>
      <c r="E123" s="110"/>
      <c r="F123" s="110"/>
      <c r="G123" s="110"/>
      <c r="H123" s="110">
        <v>3</v>
      </c>
      <c r="I123" s="110">
        <v>5</v>
      </c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22">
        <f t="shared" si="6"/>
        <v>8</v>
      </c>
    </row>
    <row r="124" ht="21" customHeight="1" spans="1:34">
      <c r="A124" s="108">
        <v>7</v>
      </c>
      <c r="B124" s="109" t="s">
        <v>316</v>
      </c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1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22">
        <f t="shared" si="6"/>
        <v>1</v>
      </c>
    </row>
    <row r="125" ht="21" customHeight="1" spans="1:34">
      <c r="A125" s="108">
        <v>8</v>
      </c>
      <c r="B125" s="109" t="s">
        <v>317</v>
      </c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>
        <v>1</v>
      </c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22">
        <f t="shared" si="6"/>
        <v>1</v>
      </c>
    </row>
    <row r="126" ht="21" customHeight="1" spans="1:34">
      <c r="A126" s="108">
        <v>9</v>
      </c>
      <c r="B126" s="109" t="s">
        <v>318</v>
      </c>
      <c r="C126" s="110"/>
      <c r="D126" s="110"/>
      <c r="E126" s="110"/>
      <c r="F126" s="110"/>
      <c r="G126" s="110"/>
      <c r="H126" s="110">
        <v>6</v>
      </c>
      <c r="I126" s="110">
        <v>19</v>
      </c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>
        <v>5</v>
      </c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22">
        <f t="shared" si="6"/>
        <v>30</v>
      </c>
    </row>
    <row r="127" ht="21" customHeight="1" spans="1:34">
      <c r="A127" s="108">
        <v>10</v>
      </c>
      <c r="B127" s="109" t="s">
        <v>319</v>
      </c>
      <c r="C127" s="110"/>
      <c r="D127" s="110"/>
      <c r="E127" s="110"/>
      <c r="F127" s="110"/>
      <c r="G127" s="110"/>
      <c r="H127" s="110">
        <v>1</v>
      </c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>
        <v>11</v>
      </c>
      <c r="W127" s="110"/>
      <c r="X127" s="110">
        <v>3</v>
      </c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22">
        <f t="shared" si="6"/>
        <v>15</v>
      </c>
    </row>
    <row r="128" ht="21" customHeight="1" spans="1:34">
      <c r="A128" s="108">
        <v>11</v>
      </c>
      <c r="B128" s="109" t="s">
        <v>320</v>
      </c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v>3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22">
        <f t="shared" si="6"/>
        <v>3</v>
      </c>
    </row>
    <row r="129" ht="21" customHeight="1" spans="1:34">
      <c r="A129" s="108">
        <v>12</v>
      </c>
      <c r="B129" s="109" t="s">
        <v>321</v>
      </c>
      <c r="C129" s="110"/>
      <c r="D129" s="110"/>
      <c r="E129" s="110"/>
      <c r="F129" s="110"/>
      <c r="G129" s="110"/>
      <c r="H129" s="110">
        <v>2</v>
      </c>
      <c r="I129" s="110">
        <v>4</v>
      </c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>
        <v>1</v>
      </c>
      <c r="W129" s="110"/>
      <c r="X129" s="110">
        <v>1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22">
        <f t="shared" si="6"/>
        <v>8</v>
      </c>
    </row>
    <row r="130" ht="21" customHeight="1" spans="1:34">
      <c r="A130" s="108">
        <v>13</v>
      </c>
      <c r="B130" s="109" t="s">
        <v>322</v>
      </c>
      <c r="C130" s="110"/>
      <c r="D130" s="110"/>
      <c r="E130" s="110"/>
      <c r="F130" s="110"/>
      <c r="G130" s="110"/>
      <c r="H130" s="110">
        <v>4</v>
      </c>
      <c r="I130" s="110">
        <v>19</v>
      </c>
      <c r="J130" s="110"/>
      <c r="K130" s="110">
        <v>2</v>
      </c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>
        <v>1</v>
      </c>
      <c r="Y130" s="110">
        <v>1</v>
      </c>
      <c r="Z130" s="110"/>
      <c r="AA130" s="110"/>
      <c r="AB130" s="110"/>
      <c r="AC130" s="110"/>
      <c r="AD130" s="110"/>
      <c r="AE130" s="110"/>
      <c r="AF130" s="110"/>
      <c r="AG130" s="110">
        <v>1</v>
      </c>
      <c r="AH130" s="122">
        <f t="shared" si="6"/>
        <v>28</v>
      </c>
    </row>
    <row r="131" ht="21" customHeight="1" spans="1:34">
      <c r="A131" s="108">
        <v>14</v>
      </c>
      <c r="B131" s="109" t="s">
        <v>323</v>
      </c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22">
        <f t="shared" si="6"/>
        <v>0</v>
      </c>
    </row>
    <row r="132" ht="21" customHeight="1" spans="1:34">
      <c r="A132" s="108">
        <v>15</v>
      </c>
      <c r="B132" s="109" t="s">
        <v>330</v>
      </c>
      <c r="C132" s="110"/>
      <c r="D132" s="110"/>
      <c r="E132" s="110"/>
      <c r="F132" s="110"/>
      <c r="G132" s="110"/>
      <c r="H132" s="110">
        <v>2</v>
      </c>
      <c r="I132" s="110">
        <v>1</v>
      </c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22">
        <f t="shared" si="6"/>
        <v>3</v>
      </c>
    </row>
    <row r="133" ht="21" customHeight="1" spans="1:34">
      <c r="A133" s="108">
        <v>16</v>
      </c>
      <c r="B133" s="109" t="s">
        <v>325</v>
      </c>
      <c r="C133" s="110"/>
      <c r="D133" s="110"/>
      <c r="E133" s="110"/>
      <c r="F133" s="110"/>
      <c r="G133" s="110"/>
      <c r="H133" s="110">
        <v>1</v>
      </c>
      <c r="I133" s="110">
        <v>2</v>
      </c>
      <c r="J133" s="110"/>
      <c r="K133" s="110"/>
      <c r="L133" s="110"/>
      <c r="M133" s="110"/>
      <c r="N133" s="110">
        <v>1</v>
      </c>
      <c r="O133" s="110"/>
      <c r="P133" s="110"/>
      <c r="Q133" s="110"/>
      <c r="R133" s="110"/>
      <c r="S133" s="110"/>
      <c r="T133" s="110"/>
      <c r="U133" s="110"/>
      <c r="V133" s="110">
        <v>1</v>
      </c>
      <c r="W133" s="110"/>
      <c r="X133" s="110">
        <v>1</v>
      </c>
      <c r="Y133" s="110"/>
      <c r="Z133" s="110"/>
      <c r="AA133" s="110"/>
      <c r="AB133" s="110"/>
      <c r="AC133" s="110"/>
      <c r="AD133" s="110"/>
      <c r="AE133" s="110"/>
      <c r="AF133" s="110">
        <v>1</v>
      </c>
      <c r="AG133" s="110"/>
      <c r="AH133" s="122">
        <f t="shared" si="6"/>
        <v>7</v>
      </c>
    </row>
    <row r="134" ht="21" customHeight="1" spans="1:34">
      <c r="A134" s="108">
        <v>17</v>
      </c>
      <c r="B134" s="109" t="s">
        <v>326</v>
      </c>
      <c r="C134" s="110"/>
      <c r="D134" s="110"/>
      <c r="E134" s="110"/>
      <c r="F134" s="110"/>
      <c r="G134" s="110"/>
      <c r="H134" s="110">
        <v>6</v>
      </c>
      <c r="I134" s="110">
        <v>7</v>
      </c>
      <c r="J134" s="110"/>
      <c r="K134" s="110"/>
      <c r="L134" s="110"/>
      <c r="M134" s="110"/>
      <c r="N134" s="110"/>
      <c r="O134" s="110"/>
      <c r="P134" s="110">
        <v>1</v>
      </c>
      <c r="Q134" s="110"/>
      <c r="R134" s="110"/>
      <c r="S134" s="110"/>
      <c r="T134" s="110">
        <v>1</v>
      </c>
      <c r="U134" s="110"/>
      <c r="V134" s="110">
        <v>12</v>
      </c>
      <c r="W134" s="110"/>
      <c r="X134" s="110"/>
      <c r="Y134" s="110">
        <v>2</v>
      </c>
      <c r="Z134" s="110"/>
      <c r="AA134" s="110"/>
      <c r="AB134" s="110"/>
      <c r="AC134" s="110"/>
      <c r="AD134" s="110"/>
      <c r="AE134" s="110"/>
      <c r="AF134" s="110">
        <v>1</v>
      </c>
      <c r="AG134" s="110"/>
      <c r="AH134" s="122">
        <f t="shared" si="6"/>
        <v>30</v>
      </c>
    </row>
    <row r="135" ht="21" customHeight="1" spans="1:34">
      <c r="A135" s="108">
        <v>18</v>
      </c>
      <c r="B135" s="109" t="s">
        <v>327</v>
      </c>
      <c r="C135" s="110"/>
      <c r="D135" s="110"/>
      <c r="E135" s="110"/>
      <c r="F135" s="110"/>
      <c r="G135" s="110"/>
      <c r="H135" s="110">
        <v>3</v>
      </c>
      <c r="I135" s="110">
        <v>2</v>
      </c>
      <c r="J135" s="110"/>
      <c r="K135" s="110"/>
      <c r="L135" s="110"/>
      <c r="M135" s="110"/>
      <c r="N135" s="110"/>
      <c r="O135" s="110"/>
      <c r="P135" s="110">
        <v>1</v>
      </c>
      <c r="Q135" s="110"/>
      <c r="R135" s="110"/>
      <c r="S135" s="110"/>
      <c r="T135" s="110"/>
      <c r="U135" s="110"/>
      <c r="V135" s="110">
        <v>2</v>
      </c>
      <c r="W135" s="110"/>
      <c r="X135" s="110">
        <v>1</v>
      </c>
      <c r="Y135" s="110"/>
      <c r="Z135" s="110"/>
      <c r="AA135" s="110"/>
      <c r="AB135" s="110"/>
      <c r="AC135" s="110"/>
      <c r="AD135" s="110"/>
      <c r="AE135" s="110"/>
      <c r="AF135" s="110">
        <v>1</v>
      </c>
      <c r="AG135" s="110"/>
      <c r="AH135" s="122">
        <f t="shared" si="6"/>
        <v>10</v>
      </c>
    </row>
    <row r="136" ht="21" customHeight="1" spans="1:34">
      <c r="A136" s="111" t="s">
        <v>14</v>
      </c>
      <c r="B136" s="112"/>
      <c r="C136" s="113">
        <f>SUM(C118:C135)</f>
        <v>0</v>
      </c>
      <c r="D136" s="113">
        <f t="shared" ref="D136:AH136" si="7">SUM(D118:D135)</f>
        <v>0</v>
      </c>
      <c r="E136" s="113">
        <f t="shared" si="7"/>
        <v>0</v>
      </c>
      <c r="F136" s="113">
        <f t="shared" si="7"/>
        <v>0</v>
      </c>
      <c r="G136" s="113">
        <f t="shared" si="7"/>
        <v>0</v>
      </c>
      <c r="H136" s="113">
        <f t="shared" si="7"/>
        <v>48</v>
      </c>
      <c r="I136" s="113">
        <f t="shared" si="7"/>
        <v>104</v>
      </c>
      <c r="J136" s="113">
        <f t="shared" si="7"/>
        <v>0</v>
      </c>
      <c r="K136" s="113">
        <f t="shared" si="7"/>
        <v>2</v>
      </c>
      <c r="L136" s="113">
        <f t="shared" si="7"/>
        <v>0</v>
      </c>
      <c r="M136" s="113">
        <f t="shared" si="7"/>
        <v>0</v>
      </c>
      <c r="N136" s="113">
        <f t="shared" si="7"/>
        <v>1</v>
      </c>
      <c r="O136" s="113">
        <f t="shared" si="7"/>
        <v>0</v>
      </c>
      <c r="P136" s="113">
        <f t="shared" si="7"/>
        <v>3</v>
      </c>
      <c r="Q136" s="113">
        <f t="shared" si="7"/>
        <v>0</v>
      </c>
      <c r="R136" s="113">
        <f t="shared" si="7"/>
        <v>0</v>
      </c>
      <c r="S136" s="113">
        <f t="shared" si="7"/>
        <v>0</v>
      </c>
      <c r="T136" s="113">
        <f t="shared" si="7"/>
        <v>1</v>
      </c>
      <c r="U136" s="113">
        <f t="shared" si="7"/>
        <v>0</v>
      </c>
      <c r="V136" s="113">
        <f t="shared" si="7"/>
        <v>42</v>
      </c>
      <c r="W136" s="113">
        <f t="shared" si="7"/>
        <v>0</v>
      </c>
      <c r="X136" s="113">
        <f t="shared" si="7"/>
        <v>15</v>
      </c>
      <c r="Y136" s="113">
        <f t="shared" si="7"/>
        <v>3</v>
      </c>
      <c r="Z136" s="113">
        <f t="shared" si="7"/>
        <v>0</v>
      </c>
      <c r="AA136" s="113">
        <f t="shared" si="7"/>
        <v>1</v>
      </c>
      <c r="AB136" s="113">
        <f t="shared" si="7"/>
        <v>0</v>
      </c>
      <c r="AC136" s="113">
        <f t="shared" si="7"/>
        <v>0</v>
      </c>
      <c r="AD136" s="113">
        <f t="shared" si="7"/>
        <v>0</v>
      </c>
      <c r="AE136" s="113">
        <f t="shared" si="7"/>
        <v>0</v>
      </c>
      <c r="AF136" s="113">
        <f t="shared" si="7"/>
        <v>5</v>
      </c>
      <c r="AG136" s="113">
        <f t="shared" si="7"/>
        <v>2</v>
      </c>
      <c r="AH136" s="113">
        <f t="shared" si="7"/>
        <v>227</v>
      </c>
    </row>
    <row r="138" spans="4:26">
      <c r="D138" s="94" t="s">
        <v>58</v>
      </c>
      <c r="Z138" s="117" t="s">
        <v>79</v>
      </c>
    </row>
    <row r="139" spans="4:26">
      <c r="D139" s="94" t="s">
        <v>60</v>
      </c>
      <c r="Z139" s="94" t="s">
        <v>69</v>
      </c>
    </row>
    <row r="143" spans="4:26">
      <c r="D143" s="94" t="s">
        <v>62</v>
      </c>
      <c r="Z143" s="94" t="s">
        <v>71</v>
      </c>
    </row>
    <row r="144" spans="4:26">
      <c r="D144" s="94" t="s">
        <v>64</v>
      </c>
      <c r="Z144" s="94" t="s">
        <v>73</v>
      </c>
    </row>
    <row r="147" spans="1:34">
      <c r="A147" s="95" t="s">
        <v>506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</row>
    <row r="148" spans="1:34">
      <c r="A148" s="95" t="s">
        <v>357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</row>
    <row r="149" spans="1:34">
      <c r="A149" s="95" t="s">
        <v>80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</row>
    <row r="150" ht="15.75" spans="1:34">
      <c r="A150" s="95"/>
      <c r="B150" s="95"/>
      <c r="C150" s="96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115" t="s">
        <v>507</v>
      </c>
      <c r="AG150" s="115"/>
      <c r="AH150" s="115"/>
    </row>
    <row r="151" spans="1:34">
      <c r="A151" s="98" t="s">
        <v>488</v>
      </c>
      <c r="B151" s="99" t="s">
        <v>489</v>
      </c>
      <c r="C151" s="100" t="s">
        <v>508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18"/>
    </row>
    <row r="152" spans="1:34">
      <c r="A152" s="102"/>
      <c r="B152" s="103"/>
      <c r="C152" s="104" t="s">
        <v>509</v>
      </c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16" t="s">
        <v>120</v>
      </c>
      <c r="AA152" s="116" t="s">
        <v>7</v>
      </c>
      <c r="AB152" s="116" t="s">
        <v>8</v>
      </c>
      <c r="AC152" s="116" t="s">
        <v>9</v>
      </c>
      <c r="AD152" s="116" t="s">
        <v>10</v>
      </c>
      <c r="AE152" s="116" t="s">
        <v>121</v>
      </c>
      <c r="AF152" s="116" t="s">
        <v>12</v>
      </c>
      <c r="AG152" s="116" t="s">
        <v>13</v>
      </c>
      <c r="AH152" s="119" t="s">
        <v>57</v>
      </c>
    </row>
    <row r="153" ht="120.8" spans="1:34">
      <c r="A153" s="102"/>
      <c r="B153" s="103"/>
      <c r="C153" s="105" t="s">
        <v>16</v>
      </c>
      <c r="D153" s="105" t="s">
        <v>17</v>
      </c>
      <c r="E153" s="105" t="s">
        <v>18</v>
      </c>
      <c r="F153" s="105" t="s">
        <v>19</v>
      </c>
      <c r="G153" s="105" t="s">
        <v>20</v>
      </c>
      <c r="H153" s="105" t="s">
        <v>21</v>
      </c>
      <c r="I153" s="105" t="s">
        <v>22</v>
      </c>
      <c r="J153" s="105" t="s">
        <v>23</v>
      </c>
      <c r="K153" s="105" t="s">
        <v>24</v>
      </c>
      <c r="L153" s="105" t="s">
        <v>25</v>
      </c>
      <c r="M153" s="105" t="s">
        <v>129</v>
      </c>
      <c r="N153" s="105" t="s">
        <v>27</v>
      </c>
      <c r="O153" s="105" t="s">
        <v>28</v>
      </c>
      <c r="P153" s="105" t="s">
        <v>29</v>
      </c>
      <c r="Q153" s="105" t="s">
        <v>30</v>
      </c>
      <c r="R153" s="105" t="s">
        <v>31</v>
      </c>
      <c r="S153" s="105" t="s">
        <v>32</v>
      </c>
      <c r="T153" s="105" t="s">
        <v>33</v>
      </c>
      <c r="U153" s="105" t="s">
        <v>34</v>
      </c>
      <c r="V153" s="105" t="s">
        <v>35</v>
      </c>
      <c r="W153" s="105" t="s">
        <v>36</v>
      </c>
      <c r="X153" s="105" t="s">
        <v>37</v>
      </c>
      <c r="Y153" s="105" t="s">
        <v>38</v>
      </c>
      <c r="Z153" s="116"/>
      <c r="AA153" s="116"/>
      <c r="AB153" s="116"/>
      <c r="AC153" s="116"/>
      <c r="AD153" s="116"/>
      <c r="AE153" s="116"/>
      <c r="AF153" s="116"/>
      <c r="AG153" s="116"/>
      <c r="AH153" s="120"/>
    </row>
    <row r="154" spans="1:34">
      <c r="A154" s="106">
        <v>1</v>
      </c>
      <c r="B154" s="107">
        <v>2</v>
      </c>
      <c r="C154" s="107">
        <v>3</v>
      </c>
      <c r="D154" s="107">
        <v>4</v>
      </c>
      <c r="E154" s="107">
        <v>5</v>
      </c>
      <c r="F154" s="107">
        <v>6</v>
      </c>
      <c r="G154" s="107">
        <v>7</v>
      </c>
      <c r="H154" s="107">
        <v>8</v>
      </c>
      <c r="I154" s="107">
        <v>9</v>
      </c>
      <c r="J154" s="107">
        <v>10</v>
      </c>
      <c r="K154" s="107">
        <v>11</v>
      </c>
      <c r="L154" s="107">
        <v>12</v>
      </c>
      <c r="M154" s="107">
        <v>13</v>
      </c>
      <c r="N154" s="107">
        <v>14</v>
      </c>
      <c r="O154" s="107">
        <v>15</v>
      </c>
      <c r="P154" s="107">
        <v>16</v>
      </c>
      <c r="Q154" s="107">
        <v>17</v>
      </c>
      <c r="R154" s="107">
        <v>18</v>
      </c>
      <c r="S154" s="107">
        <v>19</v>
      </c>
      <c r="T154" s="107">
        <v>20</v>
      </c>
      <c r="U154" s="107">
        <v>21</v>
      </c>
      <c r="V154" s="107">
        <v>22</v>
      </c>
      <c r="W154" s="107">
        <v>23</v>
      </c>
      <c r="X154" s="107">
        <v>24</v>
      </c>
      <c r="Y154" s="107">
        <v>25</v>
      </c>
      <c r="Z154" s="107">
        <v>26</v>
      </c>
      <c r="AA154" s="107">
        <v>27</v>
      </c>
      <c r="AB154" s="107">
        <v>28</v>
      </c>
      <c r="AC154" s="107">
        <v>29</v>
      </c>
      <c r="AD154" s="107">
        <v>30</v>
      </c>
      <c r="AE154" s="107">
        <v>31</v>
      </c>
      <c r="AF154" s="107">
        <v>32</v>
      </c>
      <c r="AG154" s="107">
        <v>33</v>
      </c>
      <c r="AH154" s="121">
        <v>34</v>
      </c>
    </row>
    <row r="155" ht="18.75" customHeight="1" spans="1:34">
      <c r="A155" s="108">
        <v>1</v>
      </c>
      <c r="B155" s="109" t="s">
        <v>310</v>
      </c>
      <c r="C155" s="110"/>
      <c r="D155" s="110"/>
      <c r="E155" s="110"/>
      <c r="F155" s="110"/>
      <c r="G155" s="110"/>
      <c r="H155" s="110">
        <v>16</v>
      </c>
      <c r="I155" s="110">
        <v>28</v>
      </c>
      <c r="J155" s="110">
        <v>1</v>
      </c>
      <c r="K155" s="110"/>
      <c r="L155" s="110"/>
      <c r="M155" s="110"/>
      <c r="N155" s="110"/>
      <c r="O155" s="110"/>
      <c r="P155" s="110">
        <v>2</v>
      </c>
      <c r="Q155" s="110"/>
      <c r="R155" s="110"/>
      <c r="S155" s="110"/>
      <c r="T155" s="110"/>
      <c r="U155" s="110"/>
      <c r="V155" s="110">
        <v>5</v>
      </c>
      <c r="W155" s="110"/>
      <c r="X155" s="110">
        <v>1</v>
      </c>
      <c r="Y155" s="110"/>
      <c r="Z155" s="110"/>
      <c r="AA155" s="110">
        <v>1</v>
      </c>
      <c r="AB155" s="110"/>
      <c r="AC155" s="110"/>
      <c r="AD155" s="110"/>
      <c r="AE155" s="110"/>
      <c r="AF155" s="110">
        <v>2</v>
      </c>
      <c r="AG155" s="110">
        <v>1</v>
      </c>
      <c r="AH155" s="122">
        <f>SUM(C155:AG155)</f>
        <v>57</v>
      </c>
    </row>
    <row r="156" ht="18.75" customHeight="1" spans="1:34">
      <c r="A156" s="108">
        <v>2</v>
      </c>
      <c r="B156" s="109" t="s">
        <v>311</v>
      </c>
      <c r="C156" s="110"/>
      <c r="D156" s="110"/>
      <c r="E156" s="110"/>
      <c r="F156" s="110"/>
      <c r="G156" s="110"/>
      <c r="H156" s="110">
        <v>33</v>
      </c>
      <c r="I156" s="110">
        <v>83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>
        <v>10</v>
      </c>
      <c r="W156" s="110"/>
      <c r="X156" s="110">
        <v>2</v>
      </c>
      <c r="Y156" s="110">
        <v>1</v>
      </c>
      <c r="Z156" s="110"/>
      <c r="AA156" s="110">
        <v>1</v>
      </c>
      <c r="AB156" s="110"/>
      <c r="AC156" s="110"/>
      <c r="AD156" s="110"/>
      <c r="AE156" s="110"/>
      <c r="AF156" s="110">
        <v>3</v>
      </c>
      <c r="AG156" s="110">
        <v>2</v>
      </c>
      <c r="AH156" s="122">
        <f t="shared" ref="AH156:AH172" si="8">SUM(C156:AG156)</f>
        <v>135</v>
      </c>
    </row>
    <row r="157" ht="18.75" customHeight="1" spans="1:34">
      <c r="A157" s="108">
        <v>3</v>
      </c>
      <c r="B157" s="109" t="s">
        <v>312</v>
      </c>
      <c r="C157" s="110"/>
      <c r="D157" s="110"/>
      <c r="E157" s="110"/>
      <c r="F157" s="110"/>
      <c r="G157" s="110"/>
      <c r="H157" s="110">
        <v>9</v>
      </c>
      <c r="I157" s="110">
        <v>36</v>
      </c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>
        <v>5</v>
      </c>
      <c r="W157" s="110"/>
      <c r="X157" s="110">
        <v>1</v>
      </c>
      <c r="Y157" s="110"/>
      <c r="Z157" s="110"/>
      <c r="AA157" s="110"/>
      <c r="AB157" s="110"/>
      <c r="AC157" s="110"/>
      <c r="AD157" s="110"/>
      <c r="AE157" s="110"/>
      <c r="AF157" s="110">
        <v>1</v>
      </c>
      <c r="AG157" s="110"/>
      <c r="AH157" s="122">
        <f t="shared" si="8"/>
        <v>52</v>
      </c>
    </row>
    <row r="158" ht="18.75" customHeight="1" spans="1:34">
      <c r="A158" s="108">
        <v>4</v>
      </c>
      <c r="B158" s="109" t="s">
        <v>313</v>
      </c>
      <c r="C158" s="110"/>
      <c r="D158" s="110"/>
      <c r="E158" s="110"/>
      <c r="F158" s="110"/>
      <c r="G158" s="110"/>
      <c r="H158" s="110">
        <v>21</v>
      </c>
      <c r="I158" s="110">
        <v>55</v>
      </c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>
        <v>2</v>
      </c>
      <c r="W158" s="110"/>
      <c r="X158" s="110">
        <v>1</v>
      </c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22">
        <f t="shared" si="8"/>
        <v>79</v>
      </c>
    </row>
    <row r="159" ht="18.75" customHeight="1" spans="1:34">
      <c r="A159" s="108">
        <v>5</v>
      </c>
      <c r="B159" s="109" t="s">
        <v>314</v>
      </c>
      <c r="C159" s="110"/>
      <c r="D159" s="110"/>
      <c r="E159" s="110"/>
      <c r="F159" s="110"/>
      <c r="G159" s="110"/>
      <c r="H159" s="110">
        <v>7</v>
      </c>
      <c r="I159" s="110">
        <v>21</v>
      </c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>
        <v>7</v>
      </c>
      <c r="W159" s="110"/>
      <c r="X159" s="110">
        <v>1</v>
      </c>
      <c r="Y159" s="110"/>
      <c r="Z159" s="110"/>
      <c r="AA159" s="110"/>
      <c r="AB159" s="110"/>
      <c r="AC159" s="110"/>
      <c r="AD159" s="110"/>
      <c r="AE159" s="110"/>
      <c r="AF159" s="110">
        <v>1</v>
      </c>
      <c r="AG159" s="110"/>
      <c r="AH159" s="122">
        <f t="shared" si="8"/>
        <v>37</v>
      </c>
    </row>
    <row r="160" ht="18.75" customHeight="1" spans="1:34">
      <c r="A160" s="108">
        <v>6</v>
      </c>
      <c r="B160" s="109" t="s">
        <v>315</v>
      </c>
      <c r="C160" s="110"/>
      <c r="D160" s="110"/>
      <c r="E160" s="110"/>
      <c r="F160" s="110"/>
      <c r="G160" s="110"/>
      <c r="H160" s="110">
        <v>4</v>
      </c>
      <c r="I160" s="110">
        <v>14</v>
      </c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>
        <v>6</v>
      </c>
      <c r="W160" s="110"/>
      <c r="X160" s="110">
        <v>6</v>
      </c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22">
        <f t="shared" si="8"/>
        <v>30</v>
      </c>
    </row>
    <row r="161" ht="18.75" customHeight="1" spans="1:34">
      <c r="A161" s="108">
        <v>7</v>
      </c>
      <c r="B161" s="109" t="s">
        <v>316</v>
      </c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>
        <v>2</v>
      </c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22">
        <f t="shared" si="8"/>
        <v>2</v>
      </c>
    </row>
    <row r="162" ht="18.75" customHeight="1" spans="1:34">
      <c r="A162" s="108">
        <v>8</v>
      </c>
      <c r="B162" s="109" t="s">
        <v>317</v>
      </c>
      <c r="C162" s="110"/>
      <c r="D162" s="110"/>
      <c r="E162" s="110"/>
      <c r="F162" s="110"/>
      <c r="G162" s="110"/>
      <c r="H162" s="110">
        <v>3</v>
      </c>
      <c r="I162" s="110">
        <v>10</v>
      </c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>
        <v>2</v>
      </c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22">
        <f t="shared" si="8"/>
        <v>15</v>
      </c>
    </row>
    <row r="163" ht="18.75" customHeight="1" spans="1:34">
      <c r="A163" s="108">
        <v>9</v>
      </c>
      <c r="B163" s="109" t="s">
        <v>318</v>
      </c>
      <c r="C163" s="110"/>
      <c r="D163" s="110"/>
      <c r="E163" s="110"/>
      <c r="F163" s="110"/>
      <c r="G163" s="110"/>
      <c r="H163" s="110">
        <v>31</v>
      </c>
      <c r="I163" s="110">
        <v>60</v>
      </c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>
        <v>14</v>
      </c>
      <c r="W163" s="110"/>
      <c r="X163" s="110">
        <v>3</v>
      </c>
      <c r="Y163" s="110"/>
      <c r="Z163" s="110"/>
      <c r="AA163" s="110">
        <v>1</v>
      </c>
      <c r="AB163" s="110"/>
      <c r="AC163" s="110"/>
      <c r="AD163" s="110"/>
      <c r="AE163" s="110"/>
      <c r="AF163" s="110"/>
      <c r="AG163" s="110"/>
      <c r="AH163" s="122">
        <f t="shared" si="8"/>
        <v>109</v>
      </c>
    </row>
    <row r="164" ht="18.75" customHeight="1" spans="1:34">
      <c r="A164" s="108">
        <v>10</v>
      </c>
      <c r="B164" s="109" t="s">
        <v>319</v>
      </c>
      <c r="C164" s="110"/>
      <c r="D164" s="110"/>
      <c r="E164" s="110"/>
      <c r="F164" s="110"/>
      <c r="G164" s="110"/>
      <c r="H164" s="110">
        <v>2</v>
      </c>
      <c r="I164" s="110">
        <v>2</v>
      </c>
      <c r="J164" s="110">
        <v>1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>
        <v>3</v>
      </c>
      <c r="W164" s="110"/>
      <c r="X164" s="110">
        <v>2</v>
      </c>
      <c r="Y164" s="110">
        <v>1</v>
      </c>
      <c r="Z164" s="110"/>
      <c r="AA164" s="110"/>
      <c r="AB164" s="110"/>
      <c r="AC164" s="110"/>
      <c r="AD164" s="110"/>
      <c r="AE164" s="110"/>
      <c r="AF164" s="110"/>
      <c r="AG164" s="110"/>
      <c r="AH164" s="122">
        <f t="shared" si="8"/>
        <v>11</v>
      </c>
    </row>
    <row r="165" ht="18.75" customHeight="1" spans="1:34">
      <c r="A165" s="108">
        <v>11</v>
      </c>
      <c r="B165" s="109" t="s">
        <v>320</v>
      </c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>
        <v>22</v>
      </c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22">
        <f t="shared" si="8"/>
        <v>22</v>
      </c>
    </row>
    <row r="166" ht="18.75" customHeight="1" spans="1:34">
      <c r="A166" s="108">
        <v>12</v>
      </c>
      <c r="B166" s="109" t="s">
        <v>321</v>
      </c>
      <c r="C166" s="110"/>
      <c r="D166" s="110"/>
      <c r="E166" s="110"/>
      <c r="F166" s="110"/>
      <c r="G166" s="110"/>
      <c r="H166" s="110">
        <v>9</v>
      </c>
      <c r="I166" s="110">
        <v>20</v>
      </c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>
        <v>3</v>
      </c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22">
        <f t="shared" si="8"/>
        <v>32</v>
      </c>
    </row>
    <row r="167" ht="18.75" customHeight="1" spans="1:34">
      <c r="A167" s="108">
        <v>13</v>
      </c>
      <c r="B167" s="109" t="s">
        <v>322</v>
      </c>
      <c r="C167" s="110"/>
      <c r="D167" s="110"/>
      <c r="E167" s="110"/>
      <c r="F167" s="110"/>
      <c r="G167" s="110"/>
      <c r="H167" s="110">
        <v>9</v>
      </c>
      <c r="I167" s="110">
        <v>27</v>
      </c>
      <c r="J167" s="110"/>
      <c r="K167" s="110">
        <v>1</v>
      </c>
      <c r="L167" s="110"/>
      <c r="M167" s="110"/>
      <c r="N167" s="110"/>
      <c r="O167" s="110"/>
      <c r="P167" s="110"/>
      <c r="Q167" s="110"/>
      <c r="R167" s="110"/>
      <c r="S167" s="110"/>
      <c r="T167" s="110">
        <v>1</v>
      </c>
      <c r="U167" s="110"/>
      <c r="V167" s="110">
        <v>5</v>
      </c>
      <c r="W167" s="110"/>
      <c r="X167" s="110">
        <v>4</v>
      </c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22">
        <f t="shared" si="8"/>
        <v>47</v>
      </c>
    </row>
    <row r="168" ht="18.75" customHeight="1" spans="1:34">
      <c r="A168" s="108">
        <v>14</v>
      </c>
      <c r="B168" s="109" t="s">
        <v>323</v>
      </c>
      <c r="C168" s="110"/>
      <c r="D168" s="110"/>
      <c r="E168" s="110"/>
      <c r="F168" s="110"/>
      <c r="G168" s="110"/>
      <c r="H168" s="110">
        <v>11</v>
      </c>
      <c r="I168" s="110">
        <v>40</v>
      </c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>
        <v>1</v>
      </c>
      <c r="U168" s="110"/>
      <c r="V168" s="110">
        <v>7</v>
      </c>
      <c r="W168" s="110"/>
      <c r="X168" s="110">
        <v>3</v>
      </c>
      <c r="Y168" s="110">
        <v>1</v>
      </c>
      <c r="Z168" s="110"/>
      <c r="AA168" s="110"/>
      <c r="AB168" s="110"/>
      <c r="AC168" s="110"/>
      <c r="AD168" s="110"/>
      <c r="AE168" s="110"/>
      <c r="AF168" s="110"/>
      <c r="AG168" s="110"/>
      <c r="AH168" s="122">
        <f t="shared" si="8"/>
        <v>63</v>
      </c>
    </row>
    <row r="169" ht="18.75" customHeight="1" spans="1:34">
      <c r="A169" s="108">
        <v>15</v>
      </c>
      <c r="B169" s="109" t="s">
        <v>324</v>
      </c>
      <c r="C169" s="110"/>
      <c r="D169" s="110"/>
      <c r="E169" s="110"/>
      <c r="F169" s="110"/>
      <c r="G169" s="110"/>
      <c r="H169" s="110">
        <v>2</v>
      </c>
      <c r="I169" s="110">
        <v>3</v>
      </c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>
        <v>3</v>
      </c>
      <c r="W169" s="110"/>
      <c r="X169" s="110"/>
      <c r="Y169" s="110"/>
      <c r="Z169" s="110"/>
      <c r="AA169" s="110">
        <v>1</v>
      </c>
      <c r="AB169" s="110"/>
      <c r="AC169" s="110"/>
      <c r="AD169" s="110"/>
      <c r="AE169" s="110"/>
      <c r="AF169" s="110"/>
      <c r="AG169" s="110">
        <v>1</v>
      </c>
      <c r="AH169" s="122">
        <f t="shared" si="8"/>
        <v>10</v>
      </c>
    </row>
    <row r="170" ht="18.75" customHeight="1" spans="1:34">
      <c r="A170" s="108">
        <v>16</v>
      </c>
      <c r="B170" s="109" t="s">
        <v>325</v>
      </c>
      <c r="C170" s="110"/>
      <c r="D170" s="110"/>
      <c r="E170" s="110"/>
      <c r="F170" s="110"/>
      <c r="G170" s="110"/>
      <c r="H170" s="110">
        <v>8</v>
      </c>
      <c r="I170" s="110">
        <v>18</v>
      </c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>
        <v>1</v>
      </c>
      <c r="W170" s="110"/>
      <c r="X170" s="110">
        <v>3</v>
      </c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22">
        <f t="shared" si="8"/>
        <v>30</v>
      </c>
    </row>
    <row r="171" ht="18.75" customHeight="1" spans="1:34">
      <c r="A171" s="108">
        <v>17</v>
      </c>
      <c r="B171" s="109" t="s">
        <v>326</v>
      </c>
      <c r="C171" s="110"/>
      <c r="D171" s="110"/>
      <c r="E171" s="110"/>
      <c r="F171" s="110">
        <v>2</v>
      </c>
      <c r="G171" s="110"/>
      <c r="H171" s="110">
        <v>27</v>
      </c>
      <c r="I171" s="110">
        <v>85</v>
      </c>
      <c r="J171" s="110">
        <v>1</v>
      </c>
      <c r="K171" s="110"/>
      <c r="L171" s="110"/>
      <c r="M171" s="110"/>
      <c r="N171" s="110"/>
      <c r="O171" s="110"/>
      <c r="P171" s="110"/>
      <c r="Q171" s="110"/>
      <c r="R171" s="110"/>
      <c r="S171" s="110"/>
      <c r="T171" s="110">
        <v>7</v>
      </c>
      <c r="U171" s="110"/>
      <c r="V171" s="110">
        <v>9</v>
      </c>
      <c r="W171" s="110"/>
      <c r="X171" s="110"/>
      <c r="Y171" s="110">
        <v>1</v>
      </c>
      <c r="Z171" s="110"/>
      <c r="AA171" s="110">
        <v>1</v>
      </c>
      <c r="AB171" s="110"/>
      <c r="AC171" s="110"/>
      <c r="AD171" s="110"/>
      <c r="AE171" s="110"/>
      <c r="AF171" s="110">
        <v>1</v>
      </c>
      <c r="AG171" s="110">
        <v>2</v>
      </c>
      <c r="AH171" s="122">
        <f t="shared" si="8"/>
        <v>136</v>
      </c>
    </row>
    <row r="172" ht="18.75" customHeight="1" spans="1:34">
      <c r="A172" s="108">
        <v>18</v>
      </c>
      <c r="B172" s="109" t="s">
        <v>327</v>
      </c>
      <c r="C172" s="110"/>
      <c r="D172" s="110"/>
      <c r="E172" s="110"/>
      <c r="F172" s="110"/>
      <c r="G172" s="110"/>
      <c r="H172" s="110">
        <v>8</v>
      </c>
      <c r="I172" s="110">
        <v>12</v>
      </c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>
        <v>4</v>
      </c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22">
        <f t="shared" si="8"/>
        <v>24</v>
      </c>
    </row>
    <row r="173" ht="15.75" spans="1:34">
      <c r="A173" s="111" t="s">
        <v>14</v>
      </c>
      <c r="B173" s="112"/>
      <c r="C173" s="113">
        <f>SUM(C155:C172)</f>
        <v>0</v>
      </c>
      <c r="D173" s="113">
        <f t="shared" ref="D173:AH173" si="9">SUM(D155:D172)</f>
        <v>0</v>
      </c>
      <c r="E173" s="113">
        <f t="shared" si="9"/>
        <v>0</v>
      </c>
      <c r="F173" s="113">
        <f t="shared" si="9"/>
        <v>2</v>
      </c>
      <c r="G173" s="113">
        <f t="shared" si="9"/>
        <v>0</v>
      </c>
      <c r="H173" s="113">
        <f t="shared" si="9"/>
        <v>200</v>
      </c>
      <c r="I173" s="113">
        <f t="shared" si="9"/>
        <v>514</v>
      </c>
      <c r="J173" s="113">
        <f t="shared" si="9"/>
        <v>3</v>
      </c>
      <c r="K173" s="113">
        <f t="shared" si="9"/>
        <v>1</v>
      </c>
      <c r="L173" s="113">
        <f t="shared" si="9"/>
        <v>0</v>
      </c>
      <c r="M173" s="113">
        <f t="shared" si="9"/>
        <v>0</v>
      </c>
      <c r="N173" s="113">
        <f t="shared" si="9"/>
        <v>0</v>
      </c>
      <c r="O173" s="113">
        <f t="shared" si="9"/>
        <v>0</v>
      </c>
      <c r="P173" s="113">
        <f t="shared" si="9"/>
        <v>2</v>
      </c>
      <c r="Q173" s="113">
        <f t="shared" si="9"/>
        <v>0</v>
      </c>
      <c r="R173" s="113">
        <f t="shared" si="9"/>
        <v>0</v>
      </c>
      <c r="S173" s="113">
        <f t="shared" si="9"/>
        <v>0</v>
      </c>
      <c r="T173" s="113">
        <f t="shared" si="9"/>
        <v>9</v>
      </c>
      <c r="U173" s="113">
        <f t="shared" si="9"/>
        <v>0</v>
      </c>
      <c r="V173" s="113">
        <f t="shared" si="9"/>
        <v>106</v>
      </c>
      <c r="W173" s="113">
        <f t="shared" si="9"/>
        <v>0</v>
      </c>
      <c r="X173" s="113">
        <f t="shared" si="9"/>
        <v>31</v>
      </c>
      <c r="Y173" s="113">
        <f t="shared" si="9"/>
        <v>4</v>
      </c>
      <c r="Z173" s="113">
        <f t="shared" si="9"/>
        <v>0</v>
      </c>
      <c r="AA173" s="113">
        <f t="shared" si="9"/>
        <v>5</v>
      </c>
      <c r="AB173" s="113">
        <f t="shared" si="9"/>
        <v>0</v>
      </c>
      <c r="AC173" s="113">
        <f t="shared" si="9"/>
        <v>0</v>
      </c>
      <c r="AD173" s="113">
        <f t="shared" si="9"/>
        <v>0</v>
      </c>
      <c r="AE173" s="113">
        <f t="shared" si="9"/>
        <v>0</v>
      </c>
      <c r="AF173" s="113">
        <f t="shared" si="9"/>
        <v>8</v>
      </c>
      <c r="AG173" s="113">
        <f t="shared" si="9"/>
        <v>6</v>
      </c>
      <c r="AH173" s="113">
        <f t="shared" si="9"/>
        <v>891</v>
      </c>
    </row>
    <row r="175" spans="4:26">
      <c r="D175" s="94" t="s">
        <v>58</v>
      </c>
      <c r="Z175" s="117" t="s">
        <v>81</v>
      </c>
    </row>
    <row r="176" spans="4:26">
      <c r="D176" s="94" t="s">
        <v>60</v>
      </c>
      <c r="Z176" s="94" t="s">
        <v>61</v>
      </c>
    </row>
    <row r="180" spans="4:26">
      <c r="D180" s="94" t="s">
        <v>62</v>
      </c>
      <c r="Z180" s="94" t="s">
        <v>63</v>
      </c>
    </row>
    <row r="181" spans="4:26">
      <c r="D181" s="94" t="s">
        <v>64</v>
      </c>
      <c r="Z181" s="94" t="s">
        <v>65</v>
      </c>
    </row>
    <row r="183" spans="1:34">
      <c r="A183" s="95" t="s">
        <v>506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</row>
    <row r="184" spans="1:34">
      <c r="A184" s="95" t="s">
        <v>357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</row>
    <row r="185" spans="1:34">
      <c r="A185" s="95" t="s">
        <v>82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</row>
    <row r="186" ht="15.75" spans="1:34">
      <c r="A186" s="95"/>
      <c r="B186" s="95"/>
      <c r="C186" s="96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115" t="s">
        <v>507</v>
      </c>
      <c r="AG186" s="115"/>
      <c r="AH186" s="115"/>
    </row>
    <row r="187" spans="1:34">
      <c r="A187" s="98" t="s">
        <v>488</v>
      </c>
      <c r="B187" s="99" t="s">
        <v>489</v>
      </c>
      <c r="C187" s="100" t="s">
        <v>508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18"/>
    </row>
    <row r="188" spans="1:34">
      <c r="A188" s="102"/>
      <c r="B188" s="103"/>
      <c r="C188" s="104" t="s">
        <v>509</v>
      </c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16" t="s">
        <v>120</v>
      </c>
      <c r="AA188" s="116" t="s">
        <v>7</v>
      </c>
      <c r="AB188" s="116" t="s">
        <v>8</v>
      </c>
      <c r="AC188" s="116" t="s">
        <v>9</v>
      </c>
      <c r="AD188" s="116" t="s">
        <v>10</v>
      </c>
      <c r="AE188" s="116" t="s">
        <v>121</v>
      </c>
      <c r="AF188" s="116" t="s">
        <v>12</v>
      </c>
      <c r="AG188" s="116" t="s">
        <v>13</v>
      </c>
      <c r="AH188" s="119" t="s">
        <v>57</v>
      </c>
    </row>
    <row r="189" ht="120.8" spans="1:34">
      <c r="A189" s="102"/>
      <c r="B189" s="103"/>
      <c r="C189" s="105" t="s">
        <v>16</v>
      </c>
      <c r="D189" s="105" t="s">
        <v>17</v>
      </c>
      <c r="E189" s="105" t="s">
        <v>18</v>
      </c>
      <c r="F189" s="105" t="s">
        <v>19</v>
      </c>
      <c r="G189" s="105" t="s">
        <v>20</v>
      </c>
      <c r="H189" s="105" t="s">
        <v>21</v>
      </c>
      <c r="I189" s="105" t="s">
        <v>22</v>
      </c>
      <c r="J189" s="105" t="s">
        <v>23</v>
      </c>
      <c r="K189" s="105" t="s">
        <v>24</v>
      </c>
      <c r="L189" s="105" t="s">
        <v>25</v>
      </c>
      <c r="M189" s="105" t="s">
        <v>129</v>
      </c>
      <c r="N189" s="105" t="s">
        <v>27</v>
      </c>
      <c r="O189" s="105" t="s">
        <v>28</v>
      </c>
      <c r="P189" s="105" t="s">
        <v>29</v>
      </c>
      <c r="Q189" s="105" t="s">
        <v>30</v>
      </c>
      <c r="R189" s="105" t="s">
        <v>31</v>
      </c>
      <c r="S189" s="105" t="s">
        <v>32</v>
      </c>
      <c r="T189" s="105" t="s">
        <v>33</v>
      </c>
      <c r="U189" s="105" t="s">
        <v>34</v>
      </c>
      <c r="V189" s="105" t="s">
        <v>35</v>
      </c>
      <c r="W189" s="105" t="s">
        <v>36</v>
      </c>
      <c r="X189" s="105" t="s">
        <v>37</v>
      </c>
      <c r="Y189" s="105" t="s">
        <v>38</v>
      </c>
      <c r="Z189" s="116"/>
      <c r="AA189" s="116"/>
      <c r="AB189" s="116"/>
      <c r="AC189" s="116"/>
      <c r="AD189" s="116"/>
      <c r="AE189" s="116"/>
      <c r="AF189" s="116"/>
      <c r="AG189" s="116"/>
      <c r="AH189" s="120"/>
    </row>
    <row r="190" spans="1:34">
      <c r="A190" s="106">
        <v>1</v>
      </c>
      <c r="B190" s="107">
        <v>2</v>
      </c>
      <c r="C190" s="107">
        <v>3</v>
      </c>
      <c r="D190" s="107">
        <v>4</v>
      </c>
      <c r="E190" s="107">
        <v>5</v>
      </c>
      <c r="F190" s="107">
        <v>6</v>
      </c>
      <c r="G190" s="107">
        <v>7</v>
      </c>
      <c r="H190" s="107">
        <v>8</v>
      </c>
      <c r="I190" s="107">
        <v>9</v>
      </c>
      <c r="J190" s="107">
        <v>10</v>
      </c>
      <c r="K190" s="107">
        <v>11</v>
      </c>
      <c r="L190" s="107">
        <v>12</v>
      </c>
      <c r="M190" s="107">
        <v>13</v>
      </c>
      <c r="N190" s="107">
        <v>14</v>
      </c>
      <c r="O190" s="107">
        <v>15</v>
      </c>
      <c r="P190" s="107">
        <v>16</v>
      </c>
      <c r="Q190" s="107">
        <v>17</v>
      </c>
      <c r="R190" s="107">
        <v>18</v>
      </c>
      <c r="S190" s="107">
        <v>19</v>
      </c>
      <c r="T190" s="107">
        <v>20</v>
      </c>
      <c r="U190" s="107">
        <v>21</v>
      </c>
      <c r="V190" s="107">
        <v>22</v>
      </c>
      <c r="W190" s="107">
        <v>23</v>
      </c>
      <c r="X190" s="107">
        <v>24</v>
      </c>
      <c r="Y190" s="107">
        <v>25</v>
      </c>
      <c r="Z190" s="107">
        <v>26</v>
      </c>
      <c r="AA190" s="107">
        <v>27</v>
      </c>
      <c r="AB190" s="107">
        <v>28</v>
      </c>
      <c r="AC190" s="107">
        <v>29</v>
      </c>
      <c r="AD190" s="107">
        <v>30</v>
      </c>
      <c r="AE190" s="107">
        <v>31</v>
      </c>
      <c r="AF190" s="107">
        <v>32</v>
      </c>
      <c r="AG190" s="107">
        <v>33</v>
      </c>
      <c r="AH190" s="121">
        <v>34</v>
      </c>
    </row>
    <row r="191" ht="22.5" customHeight="1" spans="1:34">
      <c r="A191" s="108">
        <v>1</v>
      </c>
      <c r="B191" s="109" t="s">
        <v>310</v>
      </c>
      <c r="C191" s="110"/>
      <c r="D191" s="110"/>
      <c r="E191" s="110"/>
      <c r="F191" s="110"/>
      <c r="G191" s="110"/>
      <c r="H191" s="110">
        <v>14</v>
      </c>
      <c r="I191" s="110">
        <v>18</v>
      </c>
      <c r="J191" s="110">
        <v>2</v>
      </c>
      <c r="K191" s="110">
        <v>1</v>
      </c>
      <c r="L191" s="110"/>
      <c r="M191" s="110"/>
      <c r="N191" s="110"/>
      <c r="O191" s="110"/>
      <c r="P191" s="110"/>
      <c r="Q191" s="110"/>
      <c r="R191" s="110"/>
      <c r="S191" s="110"/>
      <c r="T191" s="110">
        <v>1</v>
      </c>
      <c r="U191" s="110"/>
      <c r="V191" s="110">
        <v>3</v>
      </c>
      <c r="W191" s="110"/>
      <c r="X191" s="110"/>
      <c r="Y191" s="110"/>
      <c r="Z191" s="110"/>
      <c r="AA191" s="110">
        <v>1</v>
      </c>
      <c r="AB191" s="110"/>
      <c r="AC191" s="110"/>
      <c r="AD191" s="110"/>
      <c r="AE191" s="110"/>
      <c r="AF191" s="110">
        <v>2</v>
      </c>
      <c r="AG191" s="110"/>
      <c r="AH191" s="122">
        <f>SUM(C191:AG191)</f>
        <v>42</v>
      </c>
    </row>
    <row r="192" ht="22.5" customHeight="1" spans="1:34">
      <c r="A192" s="108">
        <v>2</v>
      </c>
      <c r="B192" s="109" t="s">
        <v>311</v>
      </c>
      <c r="C192" s="110"/>
      <c r="D192" s="110"/>
      <c r="E192" s="110"/>
      <c r="F192" s="110"/>
      <c r="G192" s="110"/>
      <c r="H192" s="110">
        <v>21</v>
      </c>
      <c r="I192" s="110">
        <v>67</v>
      </c>
      <c r="J192" s="110"/>
      <c r="K192" s="110"/>
      <c r="L192" s="110"/>
      <c r="M192" s="110"/>
      <c r="N192" s="110"/>
      <c r="O192" s="110"/>
      <c r="P192" s="110">
        <v>2</v>
      </c>
      <c r="Q192" s="110"/>
      <c r="R192" s="110"/>
      <c r="S192" s="110"/>
      <c r="T192" s="110"/>
      <c r="U192" s="110"/>
      <c r="V192" s="110">
        <v>10</v>
      </c>
      <c r="W192" s="110"/>
      <c r="X192" s="110">
        <v>4</v>
      </c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22">
        <f t="shared" ref="AH192:AH208" si="10">SUM(C192:AG192)</f>
        <v>104</v>
      </c>
    </row>
    <row r="193" ht="22.5" customHeight="1" spans="1:34">
      <c r="A193" s="108">
        <v>3</v>
      </c>
      <c r="B193" s="109" t="s">
        <v>312</v>
      </c>
      <c r="C193" s="110"/>
      <c r="D193" s="110"/>
      <c r="E193" s="110"/>
      <c r="F193" s="110"/>
      <c r="G193" s="110"/>
      <c r="H193" s="110">
        <v>9</v>
      </c>
      <c r="I193" s="110">
        <v>18</v>
      </c>
      <c r="J193" s="110"/>
      <c r="K193" s="110">
        <v>1</v>
      </c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>
        <v>6</v>
      </c>
      <c r="W193" s="110"/>
      <c r="X193" s="110"/>
      <c r="Y193" s="110"/>
      <c r="Z193" s="110"/>
      <c r="AA193" s="110">
        <v>2</v>
      </c>
      <c r="AB193" s="110"/>
      <c r="AC193" s="110"/>
      <c r="AD193" s="110"/>
      <c r="AE193" s="110"/>
      <c r="AF193" s="110"/>
      <c r="AG193" s="110"/>
      <c r="AH193" s="122">
        <f t="shared" si="10"/>
        <v>36</v>
      </c>
    </row>
    <row r="194" ht="22.5" customHeight="1" spans="1:34">
      <c r="A194" s="108">
        <v>4</v>
      </c>
      <c r="B194" s="109" t="s">
        <v>313</v>
      </c>
      <c r="C194" s="110"/>
      <c r="D194" s="110"/>
      <c r="E194" s="110"/>
      <c r="F194" s="110"/>
      <c r="G194" s="110"/>
      <c r="H194" s="110">
        <v>9</v>
      </c>
      <c r="I194" s="110">
        <v>40</v>
      </c>
      <c r="J194" s="110"/>
      <c r="K194" s="110"/>
      <c r="L194" s="110"/>
      <c r="M194" s="110"/>
      <c r="N194" s="110"/>
      <c r="O194" s="110"/>
      <c r="P194" s="110">
        <v>1</v>
      </c>
      <c r="Q194" s="110"/>
      <c r="R194" s="110"/>
      <c r="S194" s="110"/>
      <c r="T194" s="110">
        <v>1</v>
      </c>
      <c r="U194" s="110"/>
      <c r="V194" s="110">
        <v>16</v>
      </c>
      <c r="W194" s="110"/>
      <c r="X194" s="110">
        <v>6</v>
      </c>
      <c r="Y194" s="110">
        <v>2</v>
      </c>
      <c r="Z194" s="110"/>
      <c r="AA194" s="110"/>
      <c r="AB194" s="110"/>
      <c r="AC194" s="110"/>
      <c r="AD194" s="110"/>
      <c r="AE194" s="110"/>
      <c r="AF194" s="110"/>
      <c r="AG194" s="110"/>
      <c r="AH194" s="122">
        <f t="shared" si="10"/>
        <v>75</v>
      </c>
    </row>
    <row r="195" ht="22.5" customHeight="1" spans="1:34">
      <c r="A195" s="108">
        <v>5</v>
      </c>
      <c r="B195" s="109" t="s">
        <v>314</v>
      </c>
      <c r="C195" s="110"/>
      <c r="D195" s="110"/>
      <c r="E195" s="110"/>
      <c r="F195" s="110"/>
      <c r="G195" s="110"/>
      <c r="H195" s="110">
        <v>3</v>
      </c>
      <c r="I195" s="110">
        <v>13</v>
      </c>
      <c r="J195" s="110"/>
      <c r="K195" s="110"/>
      <c r="L195" s="110"/>
      <c r="M195" s="110"/>
      <c r="N195" s="110"/>
      <c r="O195" s="110"/>
      <c r="P195" s="110">
        <v>1</v>
      </c>
      <c r="Q195" s="110"/>
      <c r="R195" s="110"/>
      <c r="S195" s="110"/>
      <c r="T195" s="110"/>
      <c r="U195" s="110"/>
      <c r="V195" s="110">
        <v>9</v>
      </c>
      <c r="W195" s="110"/>
      <c r="X195" s="110">
        <v>1</v>
      </c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22">
        <f t="shared" si="10"/>
        <v>27</v>
      </c>
    </row>
    <row r="196" ht="22.5" customHeight="1" spans="1:34">
      <c r="A196" s="108">
        <v>6</v>
      </c>
      <c r="B196" s="109" t="s">
        <v>315</v>
      </c>
      <c r="C196" s="110"/>
      <c r="D196" s="110"/>
      <c r="E196" s="110"/>
      <c r="F196" s="110"/>
      <c r="G196" s="110"/>
      <c r="H196" s="110">
        <v>2</v>
      </c>
      <c r="I196" s="110">
        <v>15</v>
      </c>
      <c r="J196" s="110"/>
      <c r="K196" s="110"/>
      <c r="L196" s="110"/>
      <c r="M196" s="110"/>
      <c r="N196" s="110"/>
      <c r="O196" s="110"/>
      <c r="P196" s="110">
        <v>1</v>
      </c>
      <c r="Q196" s="110"/>
      <c r="R196" s="110"/>
      <c r="S196" s="110"/>
      <c r="T196" s="110"/>
      <c r="U196" s="110"/>
      <c r="V196" s="110">
        <v>3</v>
      </c>
      <c r="W196" s="110"/>
      <c r="X196" s="110">
        <v>7</v>
      </c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22">
        <f t="shared" si="10"/>
        <v>28</v>
      </c>
    </row>
    <row r="197" ht="22.5" customHeight="1" spans="1:34">
      <c r="A197" s="108">
        <v>7</v>
      </c>
      <c r="B197" s="109" t="s">
        <v>316</v>
      </c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>
        <v>1</v>
      </c>
      <c r="Q197" s="110"/>
      <c r="R197" s="110"/>
      <c r="S197" s="110"/>
      <c r="T197" s="110"/>
      <c r="U197" s="110"/>
      <c r="V197" s="110">
        <v>3</v>
      </c>
      <c r="W197" s="110"/>
      <c r="X197" s="110">
        <v>9</v>
      </c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22">
        <f t="shared" si="10"/>
        <v>13</v>
      </c>
    </row>
    <row r="198" ht="22.5" customHeight="1" spans="1:34">
      <c r="A198" s="108">
        <v>8</v>
      </c>
      <c r="B198" s="109" t="s">
        <v>317</v>
      </c>
      <c r="C198" s="110"/>
      <c r="D198" s="110"/>
      <c r="E198" s="110"/>
      <c r="F198" s="110"/>
      <c r="G198" s="110"/>
      <c r="H198" s="110">
        <v>2</v>
      </c>
      <c r="I198" s="110">
        <v>4</v>
      </c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22">
        <f t="shared" si="10"/>
        <v>6</v>
      </c>
    </row>
    <row r="199" ht="22.5" customHeight="1" spans="1:34">
      <c r="A199" s="108">
        <v>9</v>
      </c>
      <c r="B199" s="109" t="s">
        <v>318</v>
      </c>
      <c r="C199" s="110"/>
      <c r="D199" s="110"/>
      <c r="E199" s="110"/>
      <c r="F199" s="110"/>
      <c r="G199" s="110"/>
      <c r="H199" s="110">
        <v>16</v>
      </c>
      <c r="I199" s="110">
        <v>48</v>
      </c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>
        <v>8</v>
      </c>
      <c r="W199" s="110"/>
      <c r="X199" s="110">
        <v>2</v>
      </c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22">
        <f t="shared" si="10"/>
        <v>74</v>
      </c>
    </row>
    <row r="200" ht="22.5" customHeight="1" spans="1:34">
      <c r="A200" s="108">
        <v>10</v>
      </c>
      <c r="B200" s="109" t="s">
        <v>319</v>
      </c>
      <c r="C200" s="110"/>
      <c r="D200" s="110"/>
      <c r="E200" s="110"/>
      <c r="F200" s="110"/>
      <c r="G200" s="110"/>
      <c r="H200" s="110">
        <v>3</v>
      </c>
      <c r="I200" s="110">
        <v>4</v>
      </c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>
        <v>1</v>
      </c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22">
        <f t="shared" si="10"/>
        <v>8</v>
      </c>
    </row>
    <row r="201" ht="22.5" customHeight="1" spans="1:34">
      <c r="A201" s="108">
        <v>11</v>
      </c>
      <c r="B201" s="109" t="s">
        <v>320</v>
      </c>
      <c r="C201" s="110"/>
      <c r="D201" s="110"/>
      <c r="E201" s="110"/>
      <c r="F201" s="110"/>
      <c r="G201" s="110"/>
      <c r="H201" s="110">
        <v>1</v>
      </c>
      <c r="I201" s="110">
        <v>11</v>
      </c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>
        <v>7</v>
      </c>
      <c r="W201" s="110"/>
      <c r="X201" s="110">
        <v>1</v>
      </c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22">
        <f t="shared" si="10"/>
        <v>20</v>
      </c>
    </row>
    <row r="202" ht="22.5" customHeight="1" spans="1:34">
      <c r="A202" s="108">
        <v>12</v>
      </c>
      <c r="B202" s="109" t="s">
        <v>321</v>
      </c>
      <c r="C202" s="110"/>
      <c r="D202" s="110"/>
      <c r="E202" s="110"/>
      <c r="F202" s="110"/>
      <c r="G202" s="110"/>
      <c r="H202" s="110">
        <v>3</v>
      </c>
      <c r="I202" s="110">
        <v>8</v>
      </c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>
        <v>2</v>
      </c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22">
        <f t="shared" si="10"/>
        <v>13</v>
      </c>
    </row>
    <row r="203" ht="22.5" customHeight="1" spans="1:34">
      <c r="A203" s="108">
        <v>13</v>
      </c>
      <c r="B203" s="109" t="s">
        <v>322</v>
      </c>
      <c r="C203" s="110"/>
      <c r="D203" s="110"/>
      <c r="E203" s="110"/>
      <c r="F203" s="110"/>
      <c r="G203" s="110"/>
      <c r="H203" s="110">
        <v>18</v>
      </c>
      <c r="I203" s="110">
        <v>41</v>
      </c>
      <c r="J203" s="110"/>
      <c r="K203" s="110">
        <v>1</v>
      </c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>
        <v>7</v>
      </c>
      <c r="W203" s="110"/>
      <c r="X203" s="110">
        <v>3</v>
      </c>
      <c r="Y203" s="110"/>
      <c r="Z203" s="110"/>
      <c r="AA203" s="110"/>
      <c r="AB203" s="110"/>
      <c r="AC203" s="110"/>
      <c r="AD203" s="110"/>
      <c r="AE203" s="110"/>
      <c r="AF203" s="110">
        <v>1</v>
      </c>
      <c r="AG203" s="110">
        <v>2</v>
      </c>
      <c r="AH203" s="122">
        <f t="shared" si="10"/>
        <v>73</v>
      </c>
    </row>
    <row r="204" ht="22.5" customHeight="1" spans="1:34">
      <c r="A204" s="108">
        <v>14</v>
      </c>
      <c r="B204" s="109" t="s">
        <v>323</v>
      </c>
      <c r="C204" s="110"/>
      <c r="D204" s="110"/>
      <c r="E204" s="110"/>
      <c r="F204" s="110"/>
      <c r="G204" s="110"/>
      <c r="H204" s="110">
        <v>8</v>
      </c>
      <c r="I204" s="110">
        <v>26</v>
      </c>
      <c r="J204" s="110"/>
      <c r="K204" s="110"/>
      <c r="L204" s="110"/>
      <c r="M204" s="110"/>
      <c r="N204" s="110"/>
      <c r="O204" s="110"/>
      <c r="P204" s="110">
        <v>1</v>
      </c>
      <c r="Q204" s="110"/>
      <c r="R204" s="110"/>
      <c r="S204" s="110"/>
      <c r="T204" s="110">
        <v>1</v>
      </c>
      <c r="U204" s="110"/>
      <c r="V204" s="110">
        <v>2</v>
      </c>
      <c r="W204" s="110"/>
      <c r="X204" s="110">
        <v>8</v>
      </c>
      <c r="Y204" s="110">
        <v>1</v>
      </c>
      <c r="Z204" s="110"/>
      <c r="AA204" s="110"/>
      <c r="AB204" s="110"/>
      <c r="AC204" s="110"/>
      <c r="AD204" s="110"/>
      <c r="AE204" s="110"/>
      <c r="AF204" s="110"/>
      <c r="AG204" s="110"/>
      <c r="AH204" s="122">
        <f t="shared" si="10"/>
        <v>47</v>
      </c>
    </row>
    <row r="205" ht="22.5" customHeight="1" spans="1:34">
      <c r="A205" s="108">
        <v>15</v>
      </c>
      <c r="B205" s="109" t="s">
        <v>330</v>
      </c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>
        <v>1</v>
      </c>
      <c r="W205" s="110"/>
      <c r="X205" s="110">
        <v>1</v>
      </c>
      <c r="Y205" s="110"/>
      <c r="Z205" s="110"/>
      <c r="AA205" s="110"/>
      <c r="AB205" s="110"/>
      <c r="AC205" s="110"/>
      <c r="AD205" s="110"/>
      <c r="AE205" s="110"/>
      <c r="AF205" s="110">
        <v>1</v>
      </c>
      <c r="AG205" s="110"/>
      <c r="AH205" s="122">
        <f t="shared" si="10"/>
        <v>3</v>
      </c>
    </row>
    <row r="206" ht="22.5" customHeight="1" spans="1:34">
      <c r="A206" s="108">
        <v>16</v>
      </c>
      <c r="B206" s="109" t="s">
        <v>325</v>
      </c>
      <c r="C206" s="110"/>
      <c r="D206" s="110"/>
      <c r="E206" s="110"/>
      <c r="F206" s="110"/>
      <c r="G206" s="110"/>
      <c r="H206" s="110">
        <v>2</v>
      </c>
      <c r="I206" s="110">
        <v>11</v>
      </c>
      <c r="J206" s="110"/>
      <c r="K206" s="110">
        <v>1</v>
      </c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>
        <v>3</v>
      </c>
      <c r="W206" s="110"/>
      <c r="X206" s="110">
        <v>3</v>
      </c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22">
        <f t="shared" si="10"/>
        <v>20</v>
      </c>
    </row>
    <row r="207" ht="22.5" customHeight="1" spans="1:34">
      <c r="A207" s="108">
        <v>17</v>
      </c>
      <c r="B207" s="109" t="s">
        <v>326</v>
      </c>
      <c r="C207" s="110"/>
      <c r="D207" s="110"/>
      <c r="E207" s="110"/>
      <c r="F207" s="110"/>
      <c r="G207" s="110"/>
      <c r="H207" s="110">
        <v>13</v>
      </c>
      <c r="I207" s="110">
        <v>39</v>
      </c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>
        <v>1</v>
      </c>
      <c r="U207" s="110"/>
      <c r="V207" s="110">
        <v>5</v>
      </c>
      <c r="W207" s="110"/>
      <c r="X207" s="110">
        <v>2</v>
      </c>
      <c r="Y207" s="110"/>
      <c r="Z207" s="110"/>
      <c r="AA207" s="110"/>
      <c r="AB207" s="110"/>
      <c r="AC207" s="110"/>
      <c r="AD207" s="110"/>
      <c r="AE207" s="110"/>
      <c r="AF207" s="110">
        <v>3</v>
      </c>
      <c r="AG207" s="110"/>
      <c r="AH207" s="122">
        <f t="shared" si="10"/>
        <v>63</v>
      </c>
    </row>
    <row r="208" ht="22.5" customHeight="1" spans="1:34">
      <c r="A208" s="108">
        <v>18</v>
      </c>
      <c r="B208" s="109" t="s">
        <v>327</v>
      </c>
      <c r="C208" s="110"/>
      <c r="D208" s="110"/>
      <c r="E208" s="110"/>
      <c r="F208" s="110"/>
      <c r="G208" s="110"/>
      <c r="H208" s="110">
        <v>10</v>
      </c>
      <c r="I208" s="110">
        <v>26</v>
      </c>
      <c r="J208" s="110"/>
      <c r="K208" s="110"/>
      <c r="L208" s="110"/>
      <c r="M208" s="110"/>
      <c r="N208" s="110"/>
      <c r="O208" s="110"/>
      <c r="P208" s="110">
        <v>1</v>
      </c>
      <c r="Q208" s="110"/>
      <c r="R208" s="110"/>
      <c r="S208" s="110"/>
      <c r="T208" s="110"/>
      <c r="U208" s="110"/>
      <c r="V208" s="110">
        <v>4</v>
      </c>
      <c r="W208" s="110"/>
      <c r="X208" s="110">
        <v>4</v>
      </c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22">
        <f t="shared" si="10"/>
        <v>45</v>
      </c>
    </row>
    <row r="209" ht="22.5" customHeight="1" spans="1:34">
      <c r="A209" s="111" t="s">
        <v>14</v>
      </c>
      <c r="B209" s="112"/>
      <c r="C209" s="113">
        <f>SUM(C191:C208)</f>
        <v>0</v>
      </c>
      <c r="D209" s="113">
        <f t="shared" ref="D209:AH209" si="11">SUM(D191:D208)</f>
        <v>0</v>
      </c>
      <c r="E209" s="113">
        <f t="shared" si="11"/>
        <v>0</v>
      </c>
      <c r="F209" s="113">
        <f t="shared" si="11"/>
        <v>0</v>
      </c>
      <c r="G209" s="113">
        <f t="shared" si="11"/>
        <v>0</v>
      </c>
      <c r="H209" s="113">
        <f t="shared" si="11"/>
        <v>134</v>
      </c>
      <c r="I209" s="113">
        <f t="shared" si="11"/>
        <v>389</v>
      </c>
      <c r="J209" s="113">
        <f t="shared" si="11"/>
        <v>2</v>
      </c>
      <c r="K209" s="113">
        <f t="shared" si="11"/>
        <v>4</v>
      </c>
      <c r="L209" s="113">
        <f t="shared" si="11"/>
        <v>0</v>
      </c>
      <c r="M209" s="113">
        <f t="shared" si="11"/>
        <v>0</v>
      </c>
      <c r="N209" s="113">
        <f t="shared" si="11"/>
        <v>0</v>
      </c>
      <c r="O209" s="113">
        <f t="shared" si="11"/>
        <v>0</v>
      </c>
      <c r="P209" s="113">
        <f t="shared" si="11"/>
        <v>8</v>
      </c>
      <c r="Q209" s="113">
        <f t="shared" si="11"/>
        <v>0</v>
      </c>
      <c r="R209" s="113">
        <f t="shared" si="11"/>
        <v>0</v>
      </c>
      <c r="S209" s="113">
        <f t="shared" si="11"/>
        <v>0</v>
      </c>
      <c r="T209" s="113">
        <f t="shared" si="11"/>
        <v>4</v>
      </c>
      <c r="U209" s="113">
        <f t="shared" si="11"/>
        <v>0</v>
      </c>
      <c r="V209" s="113">
        <f t="shared" si="11"/>
        <v>90</v>
      </c>
      <c r="W209" s="113">
        <f t="shared" si="11"/>
        <v>0</v>
      </c>
      <c r="X209" s="113">
        <f t="shared" si="11"/>
        <v>51</v>
      </c>
      <c r="Y209" s="113">
        <f t="shared" si="11"/>
        <v>3</v>
      </c>
      <c r="Z209" s="113">
        <f t="shared" si="11"/>
        <v>0</v>
      </c>
      <c r="AA209" s="113">
        <f t="shared" si="11"/>
        <v>3</v>
      </c>
      <c r="AB209" s="113">
        <f t="shared" si="11"/>
        <v>0</v>
      </c>
      <c r="AC209" s="113">
        <f t="shared" si="11"/>
        <v>0</v>
      </c>
      <c r="AD209" s="113">
        <f t="shared" si="11"/>
        <v>0</v>
      </c>
      <c r="AE209" s="113">
        <f t="shared" si="11"/>
        <v>0</v>
      </c>
      <c r="AF209" s="113">
        <f t="shared" si="11"/>
        <v>7</v>
      </c>
      <c r="AG209" s="113">
        <f t="shared" si="11"/>
        <v>2</v>
      </c>
      <c r="AH209" s="113">
        <f t="shared" si="11"/>
        <v>697</v>
      </c>
    </row>
    <row r="211" spans="4:26">
      <c r="D211" s="94" t="s">
        <v>58</v>
      </c>
      <c r="Z211" s="117" t="s">
        <v>505</v>
      </c>
    </row>
    <row r="212" spans="4:26">
      <c r="D212" s="94" t="s">
        <v>60</v>
      </c>
      <c r="Z212" s="94" t="s">
        <v>61</v>
      </c>
    </row>
    <row r="216" spans="4:26">
      <c r="D216" s="94" t="s">
        <v>62</v>
      </c>
      <c r="Z216" s="94" t="s">
        <v>63</v>
      </c>
    </row>
    <row r="217" spans="4:26">
      <c r="D217" s="94" t="s">
        <v>64</v>
      </c>
      <c r="Z217" s="94" t="s">
        <v>65</v>
      </c>
    </row>
    <row r="219" spans="1:34">
      <c r="A219" s="95" t="s">
        <v>506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</row>
    <row r="220" spans="1:34">
      <c r="A220" s="95" t="s">
        <v>357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</row>
    <row r="221" spans="1:34">
      <c r="A221" s="95" t="s">
        <v>84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</row>
    <row r="222" ht="15.75" spans="1:34">
      <c r="A222" s="95"/>
      <c r="B222" s="95"/>
      <c r="C222" s="96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115" t="s">
        <v>507</v>
      </c>
      <c r="AG222" s="115"/>
      <c r="AH222" s="115"/>
    </row>
    <row r="223" spans="1:34">
      <c r="A223" s="98" t="s">
        <v>488</v>
      </c>
      <c r="B223" s="99" t="s">
        <v>489</v>
      </c>
      <c r="C223" s="100" t="s">
        <v>508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18"/>
    </row>
    <row r="224" spans="1:34">
      <c r="A224" s="102"/>
      <c r="B224" s="103"/>
      <c r="C224" s="104" t="s">
        <v>509</v>
      </c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16" t="s">
        <v>120</v>
      </c>
      <c r="AA224" s="116" t="s">
        <v>7</v>
      </c>
      <c r="AB224" s="116" t="s">
        <v>8</v>
      </c>
      <c r="AC224" s="116" t="s">
        <v>9</v>
      </c>
      <c r="AD224" s="116" t="s">
        <v>10</v>
      </c>
      <c r="AE224" s="116" t="s">
        <v>121</v>
      </c>
      <c r="AF224" s="116" t="s">
        <v>12</v>
      </c>
      <c r="AG224" s="116" t="s">
        <v>13</v>
      </c>
      <c r="AH224" s="119" t="s">
        <v>57</v>
      </c>
    </row>
    <row r="225" ht="120.8" spans="1:34">
      <c r="A225" s="102"/>
      <c r="B225" s="103"/>
      <c r="C225" s="105" t="s">
        <v>16</v>
      </c>
      <c r="D225" s="105" t="s">
        <v>17</v>
      </c>
      <c r="E225" s="105" t="s">
        <v>18</v>
      </c>
      <c r="F225" s="105" t="s">
        <v>19</v>
      </c>
      <c r="G225" s="105" t="s">
        <v>20</v>
      </c>
      <c r="H225" s="105" t="s">
        <v>21</v>
      </c>
      <c r="I225" s="105" t="s">
        <v>22</v>
      </c>
      <c r="J225" s="105" t="s">
        <v>23</v>
      </c>
      <c r="K225" s="105" t="s">
        <v>24</v>
      </c>
      <c r="L225" s="105" t="s">
        <v>25</v>
      </c>
      <c r="M225" s="105" t="s">
        <v>129</v>
      </c>
      <c r="N225" s="105" t="s">
        <v>27</v>
      </c>
      <c r="O225" s="105" t="s">
        <v>28</v>
      </c>
      <c r="P225" s="105" t="s">
        <v>29</v>
      </c>
      <c r="Q225" s="105" t="s">
        <v>30</v>
      </c>
      <c r="R225" s="105" t="s">
        <v>31</v>
      </c>
      <c r="S225" s="105" t="s">
        <v>32</v>
      </c>
      <c r="T225" s="105" t="s">
        <v>33</v>
      </c>
      <c r="U225" s="105" t="s">
        <v>34</v>
      </c>
      <c r="V225" s="105" t="s">
        <v>35</v>
      </c>
      <c r="W225" s="105" t="s">
        <v>36</v>
      </c>
      <c r="X225" s="105" t="s">
        <v>37</v>
      </c>
      <c r="Y225" s="105" t="s">
        <v>38</v>
      </c>
      <c r="Z225" s="116"/>
      <c r="AA225" s="116"/>
      <c r="AB225" s="116"/>
      <c r="AC225" s="116"/>
      <c r="AD225" s="116"/>
      <c r="AE225" s="116"/>
      <c r="AF225" s="116"/>
      <c r="AG225" s="116"/>
      <c r="AH225" s="120"/>
    </row>
    <row r="226" spans="1:34">
      <c r="A226" s="106">
        <v>1</v>
      </c>
      <c r="B226" s="107">
        <v>2</v>
      </c>
      <c r="C226" s="107">
        <v>3</v>
      </c>
      <c r="D226" s="107">
        <v>4</v>
      </c>
      <c r="E226" s="107">
        <v>5</v>
      </c>
      <c r="F226" s="107">
        <v>6</v>
      </c>
      <c r="G226" s="107">
        <v>7</v>
      </c>
      <c r="H226" s="107">
        <v>8</v>
      </c>
      <c r="I226" s="107">
        <v>9</v>
      </c>
      <c r="J226" s="107">
        <v>10</v>
      </c>
      <c r="K226" s="107">
        <v>11</v>
      </c>
      <c r="L226" s="107">
        <v>12</v>
      </c>
      <c r="M226" s="107">
        <v>13</v>
      </c>
      <c r="N226" s="107">
        <v>14</v>
      </c>
      <c r="O226" s="107">
        <v>15</v>
      </c>
      <c r="P226" s="107">
        <v>16</v>
      </c>
      <c r="Q226" s="107">
        <v>17</v>
      </c>
      <c r="R226" s="107">
        <v>18</v>
      </c>
      <c r="S226" s="107">
        <v>19</v>
      </c>
      <c r="T226" s="107">
        <v>20</v>
      </c>
      <c r="U226" s="107">
        <v>21</v>
      </c>
      <c r="V226" s="107">
        <v>22</v>
      </c>
      <c r="W226" s="107">
        <v>23</v>
      </c>
      <c r="X226" s="107">
        <v>24</v>
      </c>
      <c r="Y226" s="107">
        <v>25</v>
      </c>
      <c r="Z226" s="107">
        <v>26</v>
      </c>
      <c r="AA226" s="107">
        <v>27</v>
      </c>
      <c r="AB226" s="107">
        <v>28</v>
      </c>
      <c r="AC226" s="107">
        <v>29</v>
      </c>
      <c r="AD226" s="107">
        <v>30</v>
      </c>
      <c r="AE226" s="107">
        <v>31</v>
      </c>
      <c r="AF226" s="107">
        <v>32</v>
      </c>
      <c r="AG226" s="107">
        <v>33</v>
      </c>
      <c r="AH226" s="121">
        <v>34</v>
      </c>
    </row>
    <row r="227" ht="21.75" customHeight="1" spans="1:34">
      <c r="A227" s="108">
        <v>1</v>
      </c>
      <c r="B227" s="109" t="s">
        <v>310</v>
      </c>
      <c r="C227" s="110"/>
      <c r="D227" s="110"/>
      <c r="E227" s="110"/>
      <c r="F227" s="110"/>
      <c r="G227" s="110"/>
      <c r="H227" s="110">
        <v>12</v>
      </c>
      <c r="I227" s="110">
        <v>25</v>
      </c>
      <c r="J227" s="110"/>
      <c r="K227" s="110">
        <v>2</v>
      </c>
      <c r="L227" s="110"/>
      <c r="M227" s="110"/>
      <c r="N227" s="110"/>
      <c r="O227" s="110"/>
      <c r="P227" s="110">
        <v>2</v>
      </c>
      <c r="Q227" s="110"/>
      <c r="R227" s="110"/>
      <c r="S227" s="110"/>
      <c r="T227" s="110"/>
      <c r="U227" s="110"/>
      <c r="V227" s="110">
        <v>2</v>
      </c>
      <c r="W227" s="110"/>
      <c r="X227" s="110"/>
      <c r="Y227" s="110"/>
      <c r="Z227" s="110"/>
      <c r="AA227" s="110">
        <v>3</v>
      </c>
      <c r="AB227" s="110"/>
      <c r="AC227" s="110"/>
      <c r="AD227" s="110"/>
      <c r="AE227" s="110"/>
      <c r="AF227" s="110"/>
      <c r="AG227" s="110">
        <v>2</v>
      </c>
      <c r="AH227" s="122">
        <f>SUM(C227:AG227)</f>
        <v>48</v>
      </c>
    </row>
    <row r="228" ht="21.75" customHeight="1" spans="1:34">
      <c r="A228" s="108">
        <v>2</v>
      </c>
      <c r="B228" s="109" t="s">
        <v>311</v>
      </c>
      <c r="C228" s="110">
        <v>1</v>
      </c>
      <c r="D228" s="110"/>
      <c r="E228" s="110"/>
      <c r="F228" s="110"/>
      <c r="G228" s="110"/>
      <c r="H228" s="110">
        <v>22</v>
      </c>
      <c r="I228" s="110">
        <v>86</v>
      </c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>
        <v>11</v>
      </c>
      <c r="W228" s="110"/>
      <c r="X228" s="110">
        <v>2</v>
      </c>
      <c r="Y228" s="110"/>
      <c r="Z228" s="110"/>
      <c r="AA228" s="110"/>
      <c r="AB228" s="110"/>
      <c r="AC228" s="110"/>
      <c r="AD228" s="110"/>
      <c r="AE228" s="110"/>
      <c r="AF228" s="110">
        <v>2</v>
      </c>
      <c r="AG228" s="110">
        <v>1</v>
      </c>
      <c r="AH228" s="122">
        <f t="shared" ref="AH228:AH244" si="12">SUM(C228:AG228)</f>
        <v>125</v>
      </c>
    </row>
    <row r="229" ht="21.75" customHeight="1" spans="1:34">
      <c r="A229" s="108">
        <v>3</v>
      </c>
      <c r="B229" s="109" t="s">
        <v>312</v>
      </c>
      <c r="C229" s="110"/>
      <c r="D229" s="110"/>
      <c r="E229" s="110"/>
      <c r="F229" s="110"/>
      <c r="G229" s="110"/>
      <c r="H229" s="110">
        <v>14</v>
      </c>
      <c r="I229" s="110">
        <v>22</v>
      </c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>
        <v>7</v>
      </c>
      <c r="W229" s="110"/>
      <c r="X229" s="110">
        <v>2</v>
      </c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22">
        <f t="shared" si="12"/>
        <v>45</v>
      </c>
    </row>
    <row r="230" ht="21.75" customHeight="1" spans="1:34">
      <c r="A230" s="108">
        <v>4</v>
      </c>
      <c r="B230" s="109" t="s">
        <v>313</v>
      </c>
      <c r="C230" s="110"/>
      <c r="D230" s="110"/>
      <c r="E230" s="110"/>
      <c r="F230" s="110"/>
      <c r="G230" s="110"/>
      <c r="H230" s="110">
        <v>11</v>
      </c>
      <c r="I230" s="110">
        <v>43</v>
      </c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>
        <v>1</v>
      </c>
      <c r="U230" s="110"/>
      <c r="V230" s="110">
        <v>9</v>
      </c>
      <c r="W230" s="110"/>
      <c r="X230" s="110">
        <v>2</v>
      </c>
      <c r="Y230" s="110"/>
      <c r="Z230" s="110"/>
      <c r="AA230" s="110"/>
      <c r="AB230" s="110"/>
      <c r="AC230" s="110"/>
      <c r="AD230" s="110"/>
      <c r="AE230" s="110"/>
      <c r="AF230" s="110">
        <v>1</v>
      </c>
      <c r="AG230" s="110"/>
      <c r="AH230" s="122">
        <f t="shared" si="12"/>
        <v>67</v>
      </c>
    </row>
    <row r="231" ht="21.75" customHeight="1" spans="1:34">
      <c r="A231" s="108">
        <v>5</v>
      </c>
      <c r="B231" s="109" t="s">
        <v>314</v>
      </c>
      <c r="C231" s="110"/>
      <c r="D231" s="110"/>
      <c r="E231" s="110"/>
      <c r="F231" s="110"/>
      <c r="G231" s="110"/>
      <c r="H231" s="110">
        <v>4</v>
      </c>
      <c r="I231" s="110">
        <v>17</v>
      </c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>
        <v>5</v>
      </c>
      <c r="W231" s="110"/>
      <c r="X231" s="110">
        <v>4</v>
      </c>
      <c r="Y231" s="110"/>
      <c r="Z231" s="110"/>
      <c r="AA231" s="110"/>
      <c r="AB231" s="110"/>
      <c r="AC231" s="110"/>
      <c r="AD231" s="110"/>
      <c r="AE231" s="110"/>
      <c r="AF231" s="110">
        <v>2</v>
      </c>
      <c r="AG231" s="110"/>
      <c r="AH231" s="122">
        <f t="shared" si="12"/>
        <v>32</v>
      </c>
    </row>
    <row r="232" ht="21.75" customHeight="1" spans="1:34">
      <c r="A232" s="108">
        <v>6</v>
      </c>
      <c r="B232" s="109" t="s">
        <v>315</v>
      </c>
      <c r="C232" s="110"/>
      <c r="D232" s="110"/>
      <c r="E232" s="110"/>
      <c r="F232" s="110"/>
      <c r="G232" s="110"/>
      <c r="H232" s="110">
        <v>1</v>
      </c>
      <c r="I232" s="110">
        <v>19</v>
      </c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>
        <v>5</v>
      </c>
      <c r="W232" s="110"/>
      <c r="X232" s="110">
        <v>5</v>
      </c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22">
        <f t="shared" si="12"/>
        <v>30</v>
      </c>
    </row>
    <row r="233" ht="21.75" customHeight="1" spans="1:34">
      <c r="A233" s="108">
        <v>7</v>
      </c>
      <c r="B233" s="109" t="s">
        <v>316</v>
      </c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>
        <v>3</v>
      </c>
      <c r="U233" s="110"/>
      <c r="V233" s="110"/>
      <c r="W233" s="110"/>
      <c r="X233" s="110">
        <v>9</v>
      </c>
      <c r="Y233" s="110"/>
      <c r="Z233" s="110"/>
      <c r="AA233" s="110"/>
      <c r="AB233" s="110"/>
      <c r="AC233" s="110"/>
      <c r="AD233" s="110"/>
      <c r="AE233" s="110"/>
      <c r="AF233" s="110"/>
      <c r="AG233" s="110">
        <v>1</v>
      </c>
      <c r="AH233" s="122">
        <f t="shared" si="12"/>
        <v>13</v>
      </c>
    </row>
    <row r="234" ht="21.75" customHeight="1" spans="1:34">
      <c r="A234" s="108">
        <v>8</v>
      </c>
      <c r="B234" s="109" t="s">
        <v>317</v>
      </c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>
        <v>10</v>
      </c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22">
        <f t="shared" si="12"/>
        <v>10</v>
      </c>
    </row>
    <row r="235" ht="21.75" customHeight="1" spans="1:34">
      <c r="A235" s="108">
        <v>9</v>
      </c>
      <c r="B235" s="109" t="s">
        <v>318</v>
      </c>
      <c r="C235" s="110"/>
      <c r="D235" s="110"/>
      <c r="E235" s="110"/>
      <c r="F235" s="110"/>
      <c r="G235" s="110"/>
      <c r="H235" s="110">
        <v>24</v>
      </c>
      <c r="I235" s="110">
        <v>54</v>
      </c>
      <c r="J235" s="110">
        <v>1</v>
      </c>
      <c r="K235" s="110"/>
      <c r="L235" s="110"/>
      <c r="M235" s="110"/>
      <c r="N235" s="110"/>
      <c r="O235" s="110"/>
      <c r="P235" s="110">
        <v>1</v>
      </c>
      <c r="Q235" s="110"/>
      <c r="R235" s="110"/>
      <c r="S235" s="110"/>
      <c r="T235" s="110"/>
      <c r="U235" s="110"/>
      <c r="V235" s="110">
        <v>9</v>
      </c>
      <c r="W235" s="110"/>
      <c r="X235" s="110">
        <v>1</v>
      </c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22">
        <f t="shared" si="12"/>
        <v>90</v>
      </c>
    </row>
    <row r="236" ht="21.75" customHeight="1" spans="1:34">
      <c r="A236" s="108">
        <v>10</v>
      </c>
      <c r="B236" s="109" t="s">
        <v>319</v>
      </c>
      <c r="C236" s="110"/>
      <c r="D236" s="110"/>
      <c r="E236" s="110"/>
      <c r="F236" s="110"/>
      <c r="G236" s="110"/>
      <c r="H236" s="110">
        <v>4</v>
      </c>
      <c r="I236" s="110">
        <v>1</v>
      </c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>
        <v>1</v>
      </c>
      <c r="W236" s="110"/>
      <c r="X236" s="110">
        <v>5</v>
      </c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22">
        <f t="shared" si="12"/>
        <v>11</v>
      </c>
    </row>
    <row r="237" ht="21.75" customHeight="1" spans="1:34">
      <c r="A237" s="108">
        <v>11</v>
      </c>
      <c r="B237" s="109" t="s">
        <v>320</v>
      </c>
      <c r="C237" s="110"/>
      <c r="D237" s="110"/>
      <c r="E237" s="110"/>
      <c r="F237" s="110"/>
      <c r="G237" s="110"/>
      <c r="H237" s="110">
        <v>4</v>
      </c>
      <c r="I237" s="110">
        <v>7</v>
      </c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>
        <v>2</v>
      </c>
      <c r="W237" s="110"/>
      <c r="X237" s="110">
        <v>2</v>
      </c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22">
        <f t="shared" si="12"/>
        <v>15</v>
      </c>
    </row>
    <row r="238" ht="21.75" customHeight="1" spans="1:34">
      <c r="A238" s="108">
        <v>12</v>
      </c>
      <c r="B238" s="109" t="s">
        <v>321</v>
      </c>
      <c r="C238" s="110"/>
      <c r="D238" s="110"/>
      <c r="E238" s="110"/>
      <c r="F238" s="110"/>
      <c r="G238" s="110"/>
      <c r="H238" s="110">
        <v>1</v>
      </c>
      <c r="I238" s="110">
        <v>6</v>
      </c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>
        <v>3</v>
      </c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22">
        <f t="shared" si="12"/>
        <v>10</v>
      </c>
    </row>
    <row r="239" ht="21.75" customHeight="1" spans="1:34">
      <c r="A239" s="108">
        <v>13</v>
      </c>
      <c r="B239" s="109" t="s">
        <v>322</v>
      </c>
      <c r="C239" s="110"/>
      <c r="D239" s="110"/>
      <c r="E239" s="110"/>
      <c r="F239" s="110">
        <v>1</v>
      </c>
      <c r="G239" s="110"/>
      <c r="H239" s="110">
        <v>13</v>
      </c>
      <c r="I239" s="110">
        <v>44</v>
      </c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>
        <v>1</v>
      </c>
      <c r="U239" s="110"/>
      <c r="V239" s="110">
        <v>5</v>
      </c>
      <c r="W239" s="110"/>
      <c r="X239" s="110">
        <v>1</v>
      </c>
      <c r="Y239" s="110"/>
      <c r="Z239" s="110"/>
      <c r="AA239" s="110">
        <v>1</v>
      </c>
      <c r="AB239" s="110"/>
      <c r="AC239" s="110"/>
      <c r="AD239" s="110"/>
      <c r="AE239" s="110"/>
      <c r="AF239" s="110">
        <v>2</v>
      </c>
      <c r="AG239" s="110"/>
      <c r="AH239" s="122">
        <f t="shared" si="12"/>
        <v>68</v>
      </c>
    </row>
    <row r="240" ht="21.75" customHeight="1" spans="1:34">
      <c r="A240" s="108">
        <v>14</v>
      </c>
      <c r="B240" s="109" t="s">
        <v>323</v>
      </c>
      <c r="C240" s="110"/>
      <c r="D240" s="110"/>
      <c r="E240" s="110"/>
      <c r="F240" s="110"/>
      <c r="G240" s="110"/>
      <c r="H240" s="110">
        <v>10</v>
      </c>
      <c r="I240" s="110">
        <v>48</v>
      </c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>
        <v>2</v>
      </c>
      <c r="W240" s="110"/>
      <c r="X240" s="110">
        <v>7</v>
      </c>
      <c r="Y240" s="110">
        <v>1</v>
      </c>
      <c r="Z240" s="110"/>
      <c r="AA240" s="110"/>
      <c r="AB240" s="110"/>
      <c r="AC240" s="110"/>
      <c r="AD240" s="110"/>
      <c r="AE240" s="110"/>
      <c r="AF240" s="110">
        <v>1</v>
      </c>
      <c r="AG240" s="110">
        <v>1</v>
      </c>
      <c r="AH240" s="122">
        <f t="shared" si="12"/>
        <v>70</v>
      </c>
    </row>
    <row r="241" ht="21.75" customHeight="1" spans="1:34">
      <c r="A241" s="108">
        <v>15</v>
      </c>
      <c r="B241" s="109" t="s">
        <v>330</v>
      </c>
      <c r="C241" s="110"/>
      <c r="D241" s="110"/>
      <c r="E241" s="110"/>
      <c r="F241" s="110"/>
      <c r="G241" s="110"/>
      <c r="H241" s="110"/>
      <c r="I241" s="110">
        <v>8</v>
      </c>
      <c r="J241" s="110"/>
      <c r="K241" s="110"/>
      <c r="L241" s="110"/>
      <c r="M241" s="110"/>
      <c r="N241" s="110"/>
      <c r="O241" s="110"/>
      <c r="P241" s="110">
        <v>1</v>
      </c>
      <c r="Q241" s="110"/>
      <c r="R241" s="110"/>
      <c r="S241" s="110"/>
      <c r="T241" s="110"/>
      <c r="U241" s="110"/>
      <c r="V241" s="110">
        <v>1</v>
      </c>
      <c r="W241" s="110"/>
      <c r="X241" s="110">
        <v>1</v>
      </c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22">
        <f t="shared" si="12"/>
        <v>11</v>
      </c>
    </row>
    <row r="242" ht="21.75" customHeight="1" spans="1:34">
      <c r="A242" s="108">
        <v>16</v>
      </c>
      <c r="B242" s="109" t="s">
        <v>325</v>
      </c>
      <c r="C242" s="110"/>
      <c r="D242" s="110"/>
      <c r="E242" s="110"/>
      <c r="F242" s="110"/>
      <c r="G242" s="110"/>
      <c r="H242" s="110">
        <v>2</v>
      </c>
      <c r="I242" s="110">
        <v>12</v>
      </c>
      <c r="J242" s="110"/>
      <c r="K242" s="110"/>
      <c r="L242" s="110"/>
      <c r="M242" s="110"/>
      <c r="N242" s="110"/>
      <c r="O242" s="110"/>
      <c r="P242" s="110">
        <v>1</v>
      </c>
      <c r="Q242" s="110"/>
      <c r="R242" s="110"/>
      <c r="S242" s="110"/>
      <c r="T242" s="110"/>
      <c r="U242" s="110"/>
      <c r="V242" s="110">
        <v>2</v>
      </c>
      <c r="W242" s="110"/>
      <c r="X242" s="110">
        <v>3</v>
      </c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22">
        <f t="shared" si="12"/>
        <v>20</v>
      </c>
    </row>
    <row r="243" ht="21.75" customHeight="1" spans="1:34">
      <c r="A243" s="108">
        <v>17</v>
      </c>
      <c r="B243" s="109" t="s">
        <v>326</v>
      </c>
      <c r="C243" s="110"/>
      <c r="D243" s="110"/>
      <c r="E243" s="110"/>
      <c r="F243" s="110"/>
      <c r="G243" s="110"/>
      <c r="H243" s="110">
        <v>19</v>
      </c>
      <c r="I243" s="110">
        <v>39</v>
      </c>
      <c r="J243" s="110"/>
      <c r="K243" s="110">
        <v>1</v>
      </c>
      <c r="L243" s="110"/>
      <c r="M243" s="110"/>
      <c r="N243" s="110"/>
      <c r="O243" s="110"/>
      <c r="P243" s="110">
        <v>2</v>
      </c>
      <c r="Q243" s="110"/>
      <c r="R243" s="110"/>
      <c r="S243" s="110"/>
      <c r="T243" s="110">
        <v>4</v>
      </c>
      <c r="U243" s="110"/>
      <c r="V243" s="110">
        <v>3</v>
      </c>
      <c r="W243" s="110"/>
      <c r="X243" s="110"/>
      <c r="Y243" s="110">
        <v>1</v>
      </c>
      <c r="Z243" s="110"/>
      <c r="AA243" s="110"/>
      <c r="AB243" s="110"/>
      <c r="AC243" s="110"/>
      <c r="AD243" s="110"/>
      <c r="AE243" s="110"/>
      <c r="AF243" s="110"/>
      <c r="AG243" s="110">
        <v>1</v>
      </c>
      <c r="AH243" s="122">
        <f t="shared" si="12"/>
        <v>70</v>
      </c>
    </row>
    <row r="244" ht="21.75" customHeight="1" spans="1:34">
      <c r="A244" s="108">
        <v>18</v>
      </c>
      <c r="B244" s="109" t="s">
        <v>327</v>
      </c>
      <c r="C244" s="110"/>
      <c r="D244" s="110"/>
      <c r="E244" s="110"/>
      <c r="F244" s="110"/>
      <c r="G244" s="110"/>
      <c r="H244" s="110">
        <v>7</v>
      </c>
      <c r="I244" s="110">
        <v>15</v>
      </c>
      <c r="J244" s="110"/>
      <c r="K244" s="110"/>
      <c r="L244" s="110"/>
      <c r="M244" s="110"/>
      <c r="N244" s="110"/>
      <c r="O244" s="110"/>
      <c r="P244" s="110">
        <v>1</v>
      </c>
      <c r="Q244" s="110"/>
      <c r="R244" s="110"/>
      <c r="S244" s="110"/>
      <c r="T244" s="110"/>
      <c r="U244" s="110"/>
      <c r="V244" s="110">
        <v>7</v>
      </c>
      <c r="W244" s="110"/>
      <c r="X244" s="110">
        <v>4</v>
      </c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22">
        <f t="shared" si="12"/>
        <v>34</v>
      </c>
    </row>
    <row r="245" ht="21.75" customHeight="1" spans="1:34">
      <c r="A245" s="111" t="s">
        <v>14</v>
      </c>
      <c r="B245" s="112"/>
      <c r="C245" s="113">
        <f>SUM(C227:C244)</f>
        <v>1</v>
      </c>
      <c r="D245" s="113">
        <f t="shared" ref="D245:AH245" si="13">SUM(D227:D244)</f>
        <v>0</v>
      </c>
      <c r="E245" s="113">
        <f t="shared" si="13"/>
        <v>0</v>
      </c>
      <c r="F245" s="113">
        <f t="shared" si="13"/>
        <v>1</v>
      </c>
      <c r="G245" s="113">
        <f t="shared" si="13"/>
        <v>0</v>
      </c>
      <c r="H245" s="113">
        <f t="shared" si="13"/>
        <v>148</v>
      </c>
      <c r="I245" s="113">
        <f t="shared" si="13"/>
        <v>446</v>
      </c>
      <c r="J245" s="113">
        <f t="shared" si="13"/>
        <v>1</v>
      </c>
      <c r="K245" s="113">
        <f t="shared" si="13"/>
        <v>3</v>
      </c>
      <c r="L245" s="113">
        <f t="shared" si="13"/>
        <v>0</v>
      </c>
      <c r="M245" s="113">
        <f t="shared" si="13"/>
        <v>0</v>
      </c>
      <c r="N245" s="113">
        <f t="shared" si="13"/>
        <v>0</v>
      </c>
      <c r="O245" s="113">
        <f t="shared" si="13"/>
        <v>0</v>
      </c>
      <c r="P245" s="113">
        <f t="shared" si="13"/>
        <v>8</v>
      </c>
      <c r="Q245" s="113">
        <f t="shared" si="13"/>
        <v>0</v>
      </c>
      <c r="R245" s="113">
        <f t="shared" si="13"/>
        <v>0</v>
      </c>
      <c r="S245" s="113">
        <f t="shared" si="13"/>
        <v>0</v>
      </c>
      <c r="T245" s="113">
        <f t="shared" si="13"/>
        <v>9</v>
      </c>
      <c r="U245" s="113">
        <f t="shared" si="13"/>
        <v>0</v>
      </c>
      <c r="V245" s="113">
        <f t="shared" si="13"/>
        <v>74</v>
      </c>
      <c r="W245" s="113">
        <f t="shared" si="13"/>
        <v>0</v>
      </c>
      <c r="X245" s="113">
        <f t="shared" si="13"/>
        <v>58</v>
      </c>
      <c r="Y245" s="113">
        <f t="shared" si="13"/>
        <v>2</v>
      </c>
      <c r="Z245" s="113">
        <f t="shared" si="13"/>
        <v>0</v>
      </c>
      <c r="AA245" s="113">
        <f t="shared" si="13"/>
        <v>4</v>
      </c>
      <c r="AB245" s="113">
        <f t="shared" si="13"/>
        <v>0</v>
      </c>
      <c r="AC245" s="113">
        <f t="shared" si="13"/>
        <v>0</v>
      </c>
      <c r="AD245" s="113">
        <f t="shared" si="13"/>
        <v>0</v>
      </c>
      <c r="AE245" s="113">
        <f t="shared" si="13"/>
        <v>0</v>
      </c>
      <c r="AF245" s="113">
        <f t="shared" si="13"/>
        <v>8</v>
      </c>
      <c r="AG245" s="113">
        <f t="shared" si="13"/>
        <v>6</v>
      </c>
      <c r="AH245" s="113">
        <f t="shared" si="13"/>
        <v>769</v>
      </c>
    </row>
    <row r="247" spans="4:26">
      <c r="D247" s="94" t="s">
        <v>58</v>
      </c>
      <c r="Z247" s="117" t="s">
        <v>85</v>
      </c>
    </row>
    <row r="248" spans="4:26">
      <c r="D248" s="94" t="s">
        <v>60</v>
      </c>
      <c r="Z248" s="94" t="s">
        <v>61</v>
      </c>
    </row>
    <row r="252" spans="4:26">
      <c r="D252" s="94" t="s">
        <v>62</v>
      </c>
      <c r="Z252" s="94" t="s">
        <v>63</v>
      </c>
    </row>
    <row r="253" spans="4:26">
      <c r="D253" s="94" t="s">
        <v>64</v>
      </c>
      <c r="Z253" s="94" t="s">
        <v>65</v>
      </c>
    </row>
    <row r="254" spans="3:34"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</row>
    <row r="255" spans="1:34">
      <c r="A255" s="95" t="s">
        <v>506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</row>
    <row r="256" spans="1:34">
      <c r="A256" s="95" t="s">
        <v>357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</row>
    <row r="257" spans="1:34">
      <c r="A257" s="95" t="s">
        <v>86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</row>
    <row r="258" ht="15.75" spans="1:34">
      <c r="A258" s="95"/>
      <c r="B258" s="95"/>
      <c r="C258" s="96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 t="s">
        <v>507</v>
      </c>
      <c r="AG258" s="115"/>
      <c r="AH258" s="115"/>
    </row>
    <row r="259" spans="1:34">
      <c r="A259" s="98" t="s">
        <v>488</v>
      </c>
      <c r="B259" s="99" t="s">
        <v>489</v>
      </c>
      <c r="C259" s="100" t="s">
        <v>508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18"/>
    </row>
    <row r="260" spans="1:34">
      <c r="A260" s="102"/>
      <c r="B260" s="103"/>
      <c r="C260" s="104" t="s">
        <v>509</v>
      </c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16" t="s">
        <v>120</v>
      </c>
      <c r="AA260" s="116" t="s">
        <v>7</v>
      </c>
      <c r="AB260" s="116" t="s">
        <v>8</v>
      </c>
      <c r="AC260" s="116" t="s">
        <v>9</v>
      </c>
      <c r="AD260" s="116" t="s">
        <v>10</v>
      </c>
      <c r="AE260" s="116" t="s">
        <v>121</v>
      </c>
      <c r="AF260" s="116" t="s">
        <v>12</v>
      </c>
      <c r="AG260" s="116" t="s">
        <v>13</v>
      </c>
      <c r="AH260" s="119" t="s">
        <v>57</v>
      </c>
    </row>
    <row r="261" ht="141" customHeight="1" spans="1:34">
      <c r="A261" s="102"/>
      <c r="B261" s="103"/>
      <c r="C261" s="105" t="s">
        <v>16</v>
      </c>
      <c r="D261" s="105" t="s">
        <v>17</v>
      </c>
      <c r="E261" s="105" t="s">
        <v>18</v>
      </c>
      <c r="F261" s="105" t="s">
        <v>19</v>
      </c>
      <c r="G261" s="105" t="s">
        <v>20</v>
      </c>
      <c r="H261" s="105" t="s">
        <v>21</v>
      </c>
      <c r="I261" s="105" t="s">
        <v>22</v>
      </c>
      <c r="J261" s="105" t="s">
        <v>23</v>
      </c>
      <c r="K261" s="105" t="s">
        <v>24</v>
      </c>
      <c r="L261" s="105" t="s">
        <v>25</v>
      </c>
      <c r="M261" s="105" t="s">
        <v>129</v>
      </c>
      <c r="N261" s="105" t="s">
        <v>27</v>
      </c>
      <c r="O261" s="105" t="s">
        <v>28</v>
      </c>
      <c r="P261" s="105" t="s">
        <v>29</v>
      </c>
      <c r="Q261" s="105" t="s">
        <v>30</v>
      </c>
      <c r="R261" s="105" t="s">
        <v>31</v>
      </c>
      <c r="S261" s="105" t="s">
        <v>32</v>
      </c>
      <c r="T261" s="105" t="s">
        <v>33</v>
      </c>
      <c r="U261" s="105" t="s">
        <v>34</v>
      </c>
      <c r="V261" s="105" t="s">
        <v>35</v>
      </c>
      <c r="W261" s="105" t="s">
        <v>36</v>
      </c>
      <c r="X261" s="105" t="s">
        <v>37</v>
      </c>
      <c r="Y261" s="105" t="s">
        <v>38</v>
      </c>
      <c r="Z261" s="116"/>
      <c r="AA261" s="116"/>
      <c r="AB261" s="116"/>
      <c r="AC261" s="116"/>
      <c r="AD261" s="116"/>
      <c r="AE261" s="116"/>
      <c r="AF261" s="116"/>
      <c r="AG261" s="116"/>
      <c r="AH261" s="120"/>
    </row>
    <row r="262" spans="1:34">
      <c r="A262" s="106">
        <v>1</v>
      </c>
      <c r="B262" s="107">
        <v>2</v>
      </c>
      <c r="C262" s="107">
        <v>3</v>
      </c>
      <c r="D262" s="107">
        <v>4</v>
      </c>
      <c r="E262" s="107">
        <v>5</v>
      </c>
      <c r="F262" s="107">
        <v>6</v>
      </c>
      <c r="G262" s="107">
        <v>7</v>
      </c>
      <c r="H262" s="107">
        <v>8</v>
      </c>
      <c r="I262" s="107">
        <v>9</v>
      </c>
      <c r="J262" s="107">
        <v>10</v>
      </c>
      <c r="K262" s="107">
        <v>11</v>
      </c>
      <c r="L262" s="107">
        <v>12</v>
      </c>
      <c r="M262" s="107">
        <v>13</v>
      </c>
      <c r="N262" s="107">
        <v>14</v>
      </c>
      <c r="O262" s="107">
        <v>15</v>
      </c>
      <c r="P262" s="107">
        <v>16</v>
      </c>
      <c r="Q262" s="107">
        <v>17</v>
      </c>
      <c r="R262" s="107">
        <v>18</v>
      </c>
      <c r="S262" s="107">
        <v>19</v>
      </c>
      <c r="T262" s="107">
        <v>20</v>
      </c>
      <c r="U262" s="107">
        <v>21</v>
      </c>
      <c r="V262" s="107">
        <v>22</v>
      </c>
      <c r="W262" s="107">
        <v>23</v>
      </c>
      <c r="X262" s="107">
        <v>24</v>
      </c>
      <c r="Y262" s="107">
        <v>25</v>
      </c>
      <c r="Z262" s="107">
        <v>26</v>
      </c>
      <c r="AA262" s="107">
        <v>27</v>
      </c>
      <c r="AB262" s="107">
        <v>28</v>
      </c>
      <c r="AC262" s="107">
        <v>29</v>
      </c>
      <c r="AD262" s="107">
        <v>30</v>
      </c>
      <c r="AE262" s="107">
        <v>31</v>
      </c>
      <c r="AF262" s="107">
        <v>32</v>
      </c>
      <c r="AG262" s="107">
        <v>33</v>
      </c>
      <c r="AH262" s="121">
        <v>34</v>
      </c>
    </row>
    <row r="263" ht="19.5" customHeight="1" spans="1:34">
      <c r="A263" s="108">
        <v>1</v>
      </c>
      <c r="B263" s="109" t="s">
        <v>310</v>
      </c>
      <c r="C263" s="110"/>
      <c r="D263" s="110"/>
      <c r="E263" s="110"/>
      <c r="F263" s="110"/>
      <c r="G263" s="110"/>
      <c r="H263" s="110">
        <v>11</v>
      </c>
      <c r="I263" s="110">
        <v>30</v>
      </c>
      <c r="J263" s="110">
        <v>1</v>
      </c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>
        <v>3</v>
      </c>
      <c r="W263" s="110"/>
      <c r="X263" s="110"/>
      <c r="Y263" s="110"/>
      <c r="Z263" s="110"/>
      <c r="AA263" s="110">
        <v>2</v>
      </c>
      <c r="AB263" s="110"/>
      <c r="AC263" s="110"/>
      <c r="AD263" s="110"/>
      <c r="AE263" s="110"/>
      <c r="AF263" s="110">
        <v>7</v>
      </c>
      <c r="AG263" s="110">
        <v>1</v>
      </c>
      <c r="AH263" s="122">
        <f>SUM(C263:AG263)</f>
        <v>55</v>
      </c>
    </row>
    <row r="264" ht="19.5" customHeight="1" spans="1:34">
      <c r="A264" s="108">
        <v>2</v>
      </c>
      <c r="B264" s="109" t="s">
        <v>311</v>
      </c>
      <c r="C264" s="110">
        <v>1</v>
      </c>
      <c r="D264" s="110"/>
      <c r="E264" s="110"/>
      <c r="F264" s="110"/>
      <c r="G264" s="110"/>
      <c r="H264" s="110">
        <v>12</v>
      </c>
      <c r="I264" s="110">
        <v>69</v>
      </c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>
        <v>22</v>
      </c>
      <c r="W264" s="110"/>
      <c r="X264" s="110">
        <v>4</v>
      </c>
      <c r="Y264" s="110"/>
      <c r="Z264" s="110"/>
      <c r="AA264" s="110"/>
      <c r="AB264" s="110"/>
      <c r="AC264" s="110"/>
      <c r="AD264" s="110"/>
      <c r="AE264" s="110"/>
      <c r="AF264" s="110">
        <v>2</v>
      </c>
      <c r="AG264" s="110"/>
      <c r="AH264" s="122">
        <f t="shared" ref="AH264:AH280" si="14">SUM(C264:AG264)</f>
        <v>110</v>
      </c>
    </row>
    <row r="265" ht="19.5" customHeight="1" spans="1:34">
      <c r="A265" s="108">
        <v>3</v>
      </c>
      <c r="B265" s="109" t="s">
        <v>312</v>
      </c>
      <c r="C265" s="110"/>
      <c r="D265" s="110"/>
      <c r="E265" s="110"/>
      <c r="F265" s="110"/>
      <c r="G265" s="110"/>
      <c r="H265" s="110">
        <v>6</v>
      </c>
      <c r="I265" s="110">
        <v>15</v>
      </c>
      <c r="J265" s="110"/>
      <c r="K265" s="110">
        <v>1</v>
      </c>
      <c r="L265" s="110"/>
      <c r="M265" s="110"/>
      <c r="N265" s="110"/>
      <c r="O265" s="110"/>
      <c r="P265" s="110"/>
      <c r="Q265" s="110"/>
      <c r="R265" s="110"/>
      <c r="S265" s="110"/>
      <c r="T265" s="110">
        <v>1</v>
      </c>
      <c r="U265" s="110"/>
      <c r="V265" s="110">
        <v>4</v>
      </c>
      <c r="W265" s="110"/>
      <c r="X265" s="110">
        <v>1</v>
      </c>
      <c r="Y265" s="110"/>
      <c r="Z265" s="110"/>
      <c r="AA265" s="110"/>
      <c r="AB265" s="110"/>
      <c r="AC265" s="110"/>
      <c r="AD265" s="110"/>
      <c r="AE265" s="110"/>
      <c r="AF265" s="110">
        <v>1</v>
      </c>
      <c r="AG265" s="110">
        <v>1</v>
      </c>
      <c r="AH265" s="122">
        <f t="shared" si="14"/>
        <v>30</v>
      </c>
    </row>
    <row r="266" ht="19.5" customHeight="1" spans="1:34">
      <c r="A266" s="108">
        <v>4</v>
      </c>
      <c r="B266" s="109" t="s">
        <v>313</v>
      </c>
      <c r="C266" s="110"/>
      <c r="D266" s="110"/>
      <c r="E266" s="110"/>
      <c r="F266" s="110"/>
      <c r="G266" s="110"/>
      <c r="H266" s="110">
        <v>11</v>
      </c>
      <c r="I266" s="110">
        <v>28</v>
      </c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>
        <v>1</v>
      </c>
      <c r="U266" s="110"/>
      <c r="V266" s="110">
        <v>4</v>
      </c>
      <c r="W266" s="110"/>
      <c r="X266" s="110">
        <v>2</v>
      </c>
      <c r="Y266" s="110"/>
      <c r="Z266" s="110"/>
      <c r="AA266" s="110"/>
      <c r="AB266" s="110"/>
      <c r="AC266" s="110"/>
      <c r="AD266" s="110"/>
      <c r="AE266" s="110"/>
      <c r="AF266" s="110">
        <v>1</v>
      </c>
      <c r="AG266" s="110"/>
      <c r="AH266" s="122">
        <f t="shared" si="14"/>
        <v>47</v>
      </c>
    </row>
    <row r="267" ht="19.5" customHeight="1" spans="1:34">
      <c r="A267" s="108">
        <v>5</v>
      </c>
      <c r="B267" s="109" t="s">
        <v>314</v>
      </c>
      <c r="C267" s="110"/>
      <c r="D267" s="110"/>
      <c r="E267" s="110"/>
      <c r="F267" s="110"/>
      <c r="G267" s="110"/>
      <c r="H267" s="110">
        <v>4</v>
      </c>
      <c r="I267" s="110">
        <v>20</v>
      </c>
      <c r="J267" s="110"/>
      <c r="K267" s="110">
        <v>1</v>
      </c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>
        <v>1</v>
      </c>
      <c r="W267" s="110"/>
      <c r="X267" s="110">
        <v>1</v>
      </c>
      <c r="Y267" s="110"/>
      <c r="Z267" s="110"/>
      <c r="AA267" s="110">
        <v>2</v>
      </c>
      <c r="AB267" s="110"/>
      <c r="AC267" s="110"/>
      <c r="AD267" s="110"/>
      <c r="AE267" s="110"/>
      <c r="AF267" s="110"/>
      <c r="AG267" s="110"/>
      <c r="AH267" s="122">
        <f t="shared" si="14"/>
        <v>29</v>
      </c>
    </row>
    <row r="268" ht="19.5" customHeight="1" spans="1:34">
      <c r="A268" s="108">
        <v>6</v>
      </c>
      <c r="B268" s="109" t="s">
        <v>315</v>
      </c>
      <c r="C268" s="110"/>
      <c r="D268" s="110"/>
      <c r="E268" s="110"/>
      <c r="F268" s="110"/>
      <c r="G268" s="110"/>
      <c r="H268" s="110">
        <v>4</v>
      </c>
      <c r="I268" s="110">
        <v>13</v>
      </c>
      <c r="J268" s="110">
        <v>1</v>
      </c>
      <c r="K268" s="110"/>
      <c r="L268" s="110"/>
      <c r="M268" s="110"/>
      <c r="N268" s="110"/>
      <c r="O268" s="110"/>
      <c r="P268" s="110">
        <v>2</v>
      </c>
      <c r="Q268" s="110"/>
      <c r="R268" s="110"/>
      <c r="S268" s="110"/>
      <c r="T268" s="110"/>
      <c r="U268" s="110"/>
      <c r="V268" s="110">
        <v>6</v>
      </c>
      <c r="W268" s="110"/>
      <c r="X268" s="110">
        <v>5</v>
      </c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22">
        <f t="shared" si="14"/>
        <v>31</v>
      </c>
    </row>
    <row r="269" ht="19.5" customHeight="1" spans="1:34">
      <c r="A269" s="108">
        <v>7</v>
      </c>
      <c r="B269" s="109" t="s">
        <v>316</v>
      </c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>
        <v>1</v>
      </c>
      <c r="Q269" s="110"/>
      <c r="R269" s="110"/>
      <c r="S269" s="110"/>
      <c r="T269" s="110">
        <v>2</v>
      </c>
      <c r="U269" s="110"/>
      <c r="V269" s="110"/>
      <c r="W269" s="110"/>
      <c r="X269" s="110">
        <v>1</v>
      </c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22">
        <f t="shared" si="14"/>
        <v>4</v>
      </c>
    </row>
    <row r="270" ht="19.5" customHeight="1" spans="1:34">
      <c r="A270" s="108">
        <v>8</v>
      </c>
      <c r="B270" s="109" t="s">
        <v>317</v>
      </c>
      <c r="C270" s="110"/>
      <c r="D270" s="110"/>
      <c r="E270" s="110"/>
      <c r="F270" s="110"/>
      <c r="G270" s="110"/>
      <c r="H270" s="110">
        <v>10</v>
      </c>
      <c r="I270" s="110">
        <v>10</v>
      </c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>
        <v>1</v>
      </c>
      <c r="W270" s="110"/>
      <c r="X270" s="110">
        <v>5</v>
      </c>
      <c r="Y270" s="110"/>
      <c r="Z270" s="110"/>
      <c r="AA270" s="110"/>
      <c r="AB270" s="110"/>
      <c r="AC270" s="110"/>
      <c r="AD270" s="110"/>
      <c r="AE270" s="110"/>
      <c r="AF270" s="110">
        <v>1</v>
      </c>
      <c r="AG270" s="110"/>
      <c r="AH270" s="122">
        <f t="shared" si="14"/>
        <v>27</v>
      </c>
    </row>
    <row r="271" ht="19.5" customHeight="1" spans="1:34">
      <c r="A271" s="108">
        <v>9</v>
      </c>
      <c r="B271" s="109" t="s">
        <v>318</v>
      </c>
      <c r="C271" s="110"/>
      <c r="D271" s="110"/>
      <c r="E271" s="110"/>
      <c r="F271" s="110"/>
      <c r="G271" s="110"/>
      <c r="H271" s="110">
        <v>21</v>
      </c>
      <c r="I271" s="110">
        <v>54</v>
      </c>
      <c r="J271" s="110"/>
      <c r="K271" s="110"/>
      <c r="L271" s="110"/>
      <c r="M271" s="110"/>
      <c r="N271" s="110"/>
      <c r="O271" s="110"/>
      <c r="P271" s="110">
        <v>2</v>
      </c>
      <c r="Q271" s="110"/>
      <c r="R271" s="110"/>
      <c r="S271" s="110"/>
      <c r="T271" s="110"/>
      <c r="U271" s="110"/>
      <c r="V271" s="110">
        <v>16</v>
      </c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>
        <v>1</v>
      </c>
      <c r="AG271" s="110"/>
      <c r="AH271" s="122">
        <f t="shared" si="14"/>
        <v>94</v>
      </c>
    </row>
    <row r="272" ht="19.5" customHeight="1" spans="1:34">
      <c r="A272" s="108">
        <v>10</v>
      </c>
      <c r="B272" s="109" t="s">
        <v>319</v>
      </c>
      <c r="C272" s="110"/>
      <c r="D272" s="110"/>
      <c r="E272" s="110"/>
      <c r="F272" s="110"/>
      <c r="G272" s="110"/>
      <c r="H272" s="110">
        <v>2</v>
      </c>
      <c r="I272" s="110">
        <v>3</v>
      </c>
      <c r="J272" s="110"/>
      <c r="K272" s="110"/>
      <c r="L272" s="110"/>
      <c r="M272" s="110"/>
      <c r="N272" s="110"/>
      <c r="O272" s="110"/>
      <c r="P272" s="110">
        <v>1</v>
      </c>
      <c r="Q272" s="110"/>
      <c r="R272" s="110"/>
      <c r="S272" s="110"/>
      <c r="T272" s="110">
        <v>1</v>
      </c>
      <c r="U272" s="110"/>
      <c r="V272" s="110">
        <v>5</v>
      </c>
      <c r="W272" s="110"/>
      <c r="X272" s="110">
        <v>5</v>
      </c>
      <c r="Y272" s="110"/>
      <c r="Z272" s="110"/>
      <c r="AA272" s="110"/>
      <c r="AB272" s="110"/>
      <c r="AC272" s="110"/>
      <c r="AD272" s="110"/>
      <c r="AE272" s="110"/>
      <c r="AF272" s="110">
        <v>2</v>
      </c>
      <c r="AG272" s="110"/>
      <c r="AH272" s="122">
        <f t="shared" si="14"/>
        <v>19</v>
      </c>
    </row>
    <row r="273" ht="19.5" customHeight="1" spans="1:34">
      <c r="A273" s="108">
        <v>11</v>
      </c>
      <c r="B273" s="109" t="s">
        <v>320</v>
      </c>
      <c r="C273" s="110"/>
      <c r="D273" s="110"/>
      <c r="E273" s="110"/>
      <c r="F273" s="110"/>
      <c r="G273" s="110"/>
      <c r="H273" s="110">
        <v>2</v>
      </c>
      <c r="I273" s="110">
        <v>10</v>
      </c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>
        <v>4</v>
      </c>
      <c r="W273" s="110"/>
      <c r="X273" s="110">
        <v>1</v>
      </c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22">
        <f t="shared" si="14"/>
        <v>17</v>
      </c>
    </row>
    <row r="274" ht="19.5" customHeight="1" spans="1:34">
      <c r="A274" s="108">
        <v>12</v>
      </c>
      <c r="B274" s="109" t="s">
        <v>321</v>
      </c>
      <c r="C274" s="110"/>
      <c r="D274" s="110"/>
      <c r="E274" s="110"/>
      <c r="F274" s="110"/>
      <c r="G274" s="110"/>
      <c r="H274" s="110">
        <v>3</v>
      </c>
      <c r="I274" s="110">
        <v>14</v>
      </c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>
        <v>1</v>
      </c>
      <c r="W274" s="110"/>
      <c r="X274" s="110">
        <v>1</v>
      </c>
      <c r="Y274" s="110"/>
      <c r="Z274" s="110"/>
      <c r="AA274" s="110"/>
      <c r="AB274" s="110"/>
      <c r="AC274" s="110"/>
      <c r="AD274" s="110"/>
      <c r="AE274" s="110"/>
      <c r="AF274" s="110">
        <v>1</v>
      </c>
      <c r="AG274" s="110"/>
      <c r="AH274" s="122">
        <f t="shared" si="14"/>
        <v>20</v>
      </c>
    </row>
    <row r="275" ht="19.5" customHeight="1" spans="1:34">
      <c r="A275" s="108">
        <v>13</v>
      </c>
      <c r="B275" s="109" t="s">
        <v>322</v>
      </c>
      <c r="C275" s="110"/>
      <c r="D275" s="110"/>
      <c r="E275" s="110"/>
      <c r="F275" s="110"/>
      <c r="G275" s="110"/>
      <c r="H275" s="110">
        <v>20</v>
      </c>
      <c r="I275" s="110">
        <v>44</v>
      </c>
      <c r="J275" s="110">
        <v>1</v>
      </c>
      <c r="K275" s="110"/>
      <c r="L275" s="110"/>
      <c r="M275" s="110"/>
      <c r="N275" s="110"/>
      <c r="O275" s="110"/>
      <c r="P275" s="110">
        <v>1</v>
      </c>
      <c r="Q275" s="110"/>
      <c r="R275" s="110"/>
      <c r="S275" s="110"/>
      <c r="T275" s="110"/>
      <c r="U275" s="110"/>
      <c r="V275" s="110">
        <v>4</v>
      </c>
      <c r="W275" s="110"/>
      <c r="X275" s="110">
        <v>3</v>
      </c>
      <c r="Y275" s="110"/>
      <c r="Z275" s="110"/>
      <c r="AA275" s="110"/>
      <c r="AB275" s="110"/>
      <c r="AC275" s="110"/>
      <c r="AD275" s="110"/>
      <c r="AE275" s="110"/>
      <c r="AF275" s="110">
        <v>1</v>
      </c>
      <c r="AG275" s="110"/>
      <c r="AH275" s="122">
        <f t="shared" si="14"/>
        <v>74</v>
      </c>
    </row>
    <row r="276" ht="19.5" customHeight="1" spans="1:34">
      <c r="A276" s="108">
        <v>14</v>
      </c>
      <c r="B276" s="109" t="s">
        <v>323</v>
      </c>
      <c r="C276" s="110"/>
      <c r="D276" s="110"/>
      <c r="E276" s="110"/>
      <c r="F276" s="110"/>
      <c r="G276" s="110"/>
      <c r="H276" s="110">
        <v>8</v>
      </c>
      <c r="I276" s="110">
        <v>32</v>
      </c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>
        <v>1</v>
      </c>
      <c r="U276" s="110"/>
      <c r="V276" s="110">
        <v>1</v>
      </c>
      <c r="W276" s="110"/>
      <c r="X276" s="110">
        <v>1</v>
      </c>
      <c r="Y276" s="110"/>
      <c r="Z276" s="110"/>
      <c r="AA276" s="110"/>
      <c r="AB276" s="110"/>
      <c r="AC276" s="110"/>
      <c r="AD276" s="110"/>
      <c r="AE276" s="110"/>
      <c r="AF276" s="110">
        <v>1</v>
      </c>
      <c r="AG276" s="110"/>
      <c r="AH276" s="122">
        <f t="shared" si="14"/>
        <v>44</v>
      </c>
    </row>
    <row r="277" ht="19.5" customHeight="1" spans="1:34">
      <c r="A277" s="108">
        <v>15</v>
      </c>
      <c r="B277" s="109" t="s">
        <v>324</v>
      </c>
      <c r="C277" s="110"/>
      <c r="D277" s="110"/>
      <c r="E277" s="110"/>
      <c r="F277" s="110"/>
      <c r="G277" s="110"/>
      <c r="H277" s="110">
        <v>2</v>
      </c>
      <c r="I277" s="110">
        <v>5</v>
      </c>
      <c r="J277" s="110">
        <v>0</v>
      </c>
      <c r="K277" s="110"/>
      <c r="L277" s="110"/>
      <c r="M277" s="110"/>
      <c r="N277" s="110">
        <v>1</v>
      </c>
      <c r="O277" s="110"/>
      <c r="P277" s="110"/>
      <c r="Q277" s="110"/>
      <c r="R277" s="110"/>
      <c r="S277" s="110"/>
      <c r="T277" s="110"/>
      <c r="U277" s="110"/>
      <c r="V277" s="110">
        <v>4</v>
      </c>
      <c r="W277" s="110"/>
      <c r="X277" s="110">
        <v>2</v>
      </c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22">
        <f t="shared" si="14"/>
        <v>14</v>
      </c>
    </row>
    <row r="278" ht="19.5" customHeight="1" spans="1:34">
      <c r="A278" s="108">
        <v>16</v>
      </c>
      <c r="B278" s="109" t="s">
        <v>325</v>
      </c>
      <c r="C278" s="110"/>
      <c r="D278" s="110"/>
      <c r="E278" s="110"/>
      <c r="F278" s="110"/>
      <c r="G278" s="110"/>
      <c r="H278" s="110">
        <v>3</v>
      </c>
      <c r="I278" s="110">
        <v>16</v>
      </c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>
        <v>1</v>
      </c>
      <c r="U278" s="110"/>
      <c r="V278" s="110">
        <v>2</v>
      </c>
      <c r="W278" s="110"/>
      <c r="X278" s="110">
        <v>4</v>
      </c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22">
        <f t="shared" si="14"/>
        <v>26</v>
      </c>
    </row>
    <row r="279" ht="19.5" customHeight="1" spans="1:34">
      <c r="A279" s="108">
        <v>17</v>
      </c>
      <c r="B279" s="109" t="s">
        <v>326</v>
      </c>
      <c r="C279" s="110"/>
      <c r="D279" s="110"/>
      <c r="E279" s="110"/>
      <c r="F279" s="110"/>
      <c r="G279" s="110"/>
      <c r="H279" s="110">
        <v>15</v>
      </c>
      <c r="I279" s="110">
        <v>46</v>
      </c>
      <c r="J279" s="110"/>
      <c r="K279" s="110"/>
      <c r="L279" s="110"/>
      <c r="M279" s="110"/>
      <c r="N279" s="110"/>
      <c r="O279" s="110"/>
      <c r="P279" s="110">
        <v>2</v>
      </c>
      <c r="Q279" s="110"/>
      <c r="R279" s="110"/>
      <c r="S279" s="110"/>
      <c r="T279" s="110">
        <v>3</v>
      </c>
      <c r="U279" s="110"/>
      <c r="V279" s="110">
        <v>5</v>
      </c>
      <c r="W279" s="110"/>
      <c r="X279" s="110">
        <v>2</v>
      </c>
      <c r="Y279" s="110">
        <v>1</v>
      </c>
      <c r="Z279" s="110"/>
      <c r="AA279" s="110"/>
      <c r="AB279" s="110"/>
      <c r="AC279" s="110"/>
      <c r="AD279" s="110"/>
      <c r="AE279" s="110"/>
      <c r="AF279" s="110">
        <v>3</v>
      </c>
      <c r="AG279" s="110">
        <v>1</v>
      </c>
      <c r="AH279" s="122">
        <f t="shared" si="14"/>
        <v>78</v>
      </c>
    </row>
    <row r="280" ht="19.5" customHeight="1" spans="1:34">
      <c r="A280" s="108">
        <v>18</v>
      </c>
      <c r="B280" s="109" t="s">
        <v>327</v>
      </c>
      <c r="C280" s="110"/>
      <c r="D280" s="110"/>
      <c r="E280" s="110"/>
      <c r="F280" s="110"/>
      <c r="G280" s="110"/>
      <c r="H280" s="110">
        <v>6</v>
      </c>
      <c r="I280" s="110">
        <v>18</v>
      </c>
      <c r="J280" s="110"/>
      <c r="K280" s="110"/>
      <c r="L280" s="110"/>
      <c r="M280" s="110"/>
      <c r="N280" s="110"/>
      <c r="O280" s="110"/>
      <c r="P280" s="110">
        <v>1</v>
      </c>
      <c r="Q280" s="110"/>
      <c r="R280" s="110"/>
      <c r="S280" s="110"/>
      <c r="T280" s="110"/>
      <c r="U280" s="110"/>
      <c r="V280" s="110">
        <v>6</v>
      </c>
      <c r="W280" s="110"/>
      <c r="X280" s="110">
        <v>2</v>
      </c>
      <c r="Y280" s="110">
        <v>1</v>
      </c>
      <c r="Z280" s="110"/>
      <c r="AA280" s="110"/>
      <c r="AB280" s="110"/>
      <c r="AC280" s="110"/>
      <c r="AD280" s="110"/>
      <c r="AE280" s="110"/>
      <c r="AF280" s="110">
        <v>1</v>
      </c>
      <c r="AG280" s="110"/>
      <c r="AH280" s="122">
        <f t="shared" si="14"/>
        <v>35</v>
      </c>
    </row>
    <row r="281" ht="19.5" customHeight="1" spans="1:34">
      <c r="A281" s="111" t="s">
        <v>14</v>
      </c>
      <c r="B281" s="112"/>
      <c r="C281" s="113">
        <f>SUM(C263:C280)</f>
        <v>1</v>
      </c>
      <c r="D281" s="113">
        <f t="shared" ref="D281:AH281" si="15">SUM(D263:D280)</f>
        <v>0</v>
      </c>
      <c r="E281" s="113">
        <f t="shared" si="15"/>
        <v>0</v>
      </c>
      <c r="F281" s="113">
        <f t="shared" si="15"/>
        <v>0</v>
      </c>
      <c r="G281" s="113">
        <f t="shared" si="15"/>
        <v>0</v>
      </c>
      <c r="H281" s="113">
        <f t="shared" si="15"/>
        <v>140</v>
      </c>
      <c r="I281" s="113">
        <f t="shared" si="15"/>
        <v>427</v>
      </c>
      <c r="J281" s="113">
        <f t="shared" si="15"/>
        <v>3</v>
      </c>
      <c r="K281" s="113">
        <f t="shared" si="15"/>
        <v>2</v>
      </c>
      <c r="L281" s="113">
        <f t="shared" si="15"/>
        <v>0</v>
      </c>
      <c r="M281" s="113">
        <f t="shared" si="15"/>
        <v>0</v>
      </c>
      <c r="N281" s="113">
        <f t="shared" si="15"/>
        <v>1</v>
      </c>
      <c r="O281" s="113">
        <f t="shared" si="15"/>
        <v>0</v>
      </c>
      <c r="P281" s="113">
        <f t="shared" si="15"/>
        <v>10</v>
      </c>
      <c r="Q281" s="113">
        <f t="shared" si="15"/>
        <v>0</v>
      </c>
      <c r="R281" s="113">
        <f t="shared" si="15"/>
        <v>0</v>
      </c>
      <c r="S281" s="113">
        <f t="shared" si="15"/>
        <v>0</v>
      </c>
      <c r="T281" s="113">
        <f t="shared" si="15"/>
        <v>10</v>
      </c>
      <c r="U281" s="113">
        <f t="shared" si="15"/>
        <v>0</v>
      </c>
      <c r="V281" s="113">
        <f t="shared" si="15"/>
        <v>89</v>
      </c>
      <c r="W281" s="113">
        <f t="shared" si="15"/>
        <v>0</v>
      </c>
      <c r="X281" s="113">
        <f t="shared" si="15"/>
        <v>40</v>
      </c>
      <c r="Y281" s="113">
        <f t="shared" si="15"/>
        <v>2</v>
      </c>
      <c r="Z281" s="113">
        <f t="shared" si="15"/>
        <v>0</v>
      </c>
      <c r="AA281" s="113">
        <f t="shared" si="15"/>
        <v>4</v>
      </c>
      <c r="AB281" s="113">
        <f t="shared" si="15"/>
        <v>0</v>
      </c>
      <c r="AC281" s="113">
        <f t="shared" si="15"/>
        <v>0</v>
      </c>
      <c r="AD281" s="113">
        <f t="shared" si="15"/>
        <v>0</v>
      </c>
      <c r="AE281" s="113">
        <f t="shared" si="15"/>
        <v>0</v>
      </c>
      <c r="AF281" s="113">
        <f t="shared" si="15"/>
        <v>22</v>
      </c>
      <c r="AG281" s="113">
        <f t="shared" si="15"/>
        <v>3</v>
      </c>
      <c r="AH281" s="113">
        <f t="shared" si="15"/>
        <v>754</v>
      </c>
    </row>
    <row r="283" spans="4:26">
      <c r="D283" s="94" t="s">
        <v>58</v>
      </c>
      <c r="Z283" s="117" t="s">
        <v>87</v>
      </c>
    </row>
    <row r="284" spans="4:26">
      <c r="D284" s="94" t="s">
        <v>60</v>
      </c>
      <c r="Z284" s="94" t="s">
        <v>61</v>
      </c>
    </row>
    <row r="288" spans="4:26">
      <c r="D288" s="94" t="s">
        <v>88</v>
      </c>
      <c r="Z288" s="94" t="s">
        <v>63</v>
      </c>
    </row>
    <row r="289" spans="4:26">
      <c r="D289" s="94" t="s">
        <v>64</v>
      </c>
      <c r="Z289" s="94" t="s">
        <v>65</v>
      </c>
    </row>
    <row r="291" spans="1:34">
      <c r="A291" s="95" t="s">
        <v>506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</row>
    <row r="292" spans="1:34">
      <c r="A292" s="95" t="s">
        <v>357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</row>
    <row r="293" spans="1:34">
      <c r="A293" s="95" t="s">
        <v>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</row>
    <row r="294" ht="15.75" spans="1:34">
      <c r="A294" s="95"/>
      <c r="B294" s="95"/>
      <c r="C294" s="96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115" t="s">
        <v>507</v>
      </c>
      <c r="AG294" s="115"/>
      <c r="AH294" s="115"/>
    </row>
    <row r="295" spans="1:34">
      <c r="A295" s="98" t="s">
        <v>488</v>
      </c>
      <c r="B295" s="99" t="s">
        <v>489</v>
      </c>
      <c r="C295" s="100" t="s">
        <v>508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18"/>
    </row>
    <row r="296" spans="1:34">
      <c r="A296" s="102"/>
      <c r="B296" s="103"/>
      <c r="C296" s="104" t="s">
        <v>509</v>
      </c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16" t="s">
        <v>120</v>
      </c>
      <c r="AA296" s="116" t="s">
        <v>7</v>
      </c>
      <c r="AB296" s="116" t="s">
        <v>8</v>
      </c>
      <c r="AC296" s="116" t="s">
        <v>9</v>
      </c>
      <c r="AD296" s="116" t="s">
        <v>10</v>
      </c>
      <c r="AE296" s="116" t="s">
        <v>121</v>
      </c>
      <c r="AF296" s="116" t="s">
        <v>12</v>
      </c>
      <c r="AG296" s="116" t="s">
        <v>13</v>
      </c>
      <c r="AH296" s="119" t="s">
        <v>57</v>
      </c>
    </row>
    <row r="297" ht="120.8" spans="1:34">
      <c r="A297" s="102"/>
      <c r="B297" s="103"/>
      <c r="C297" s="105" t="s">
        <v>16</v>
      </c>
      <c r="D297" s="105" t="s">
        <v>17</v>
      </c>
      <c r="E297" s="105" t="s">
        <v>18</v>
      </c>
      <c r="F297" s="105" t="s">
        <v>19</v>
      </c>
      <c r="G297" s="105" t="s">
        <v>20</v>
      </c>
      <c r="H297" s="105" t="s">
        <v>21</v>
      </c>
      <c r="I297" s="105" t="s">
        <v>22</v>
      </c>
      <c r="J297" s="105" t="s">
        <v>23</v>
      </c>
      <c r="K297" s="105" t="s">
        <v>24</v>
      </c>
      <c r="L297" s="105" t="s">
        <v>25</v>
      </c>
      <c r="M297" s="105" t="s">
        <v>129</v>
      </c>
      <c r="N297" s="105" t="s">
        <v>27</v>
      </c>
      <c r="O297" s="105" t="s">
        <v>28</v>
      </c>
      <c r="P297" s="105" t="s">
        <v>29</v>
      </c>
      <c r="Q297" s="105" t="s">
        <v>30</v>
      </c>
      <c r="R297" s="105" t="s">
        <v>31</v>
      </c>
      <c r="S297" s="105" t="s">
        <v>32</v>
      </c>
      <c r="T297" s="105" t="s">
        <v>33</v>
      </c>
      <c r="U297" s="105" t="s">
        <v>34</v>
      </c>
      <c r="V297" s="105" t="s">
        <v>35</v>
      </c>
      <c r="W297" s="105" t="s">
        <v>36</v>
      </c>
      <c r="X297" s="105" t="s">
        <v>37</v>
      </c>
      <c r="Y297" s="105" t="s">
        <v>38</v>
      </c>
      <c r="Z297" s="116"/>
      <c r="AA297" s="116"/>
      <c r="AB297" s="116"/>
      <c r="AC297" s="116"/>
      <c r="AD297" s="116"/>
      <c r="AE297" s="116"/>
      <c r="AF297" s="116"/>
      <c r="AG297" s="116"/>
      <c r="AH297" s="120"/>
    </row>
    <row r="298" spans="1:34">
      <c r="A298" s="106">
        <v>1</v>
      </c>
      <c r="B298" s="107">
        <v>2</v>
      </c>
      <c r="C298" s="107">
        <v>3</v>
      </c>
      <c r="D298" s="107">
        <v>4</v>
      </c>
      <c r="E298" s="107">
        <v>5</v>
      </c>
      <c r="F298" s="107">
        <v>6</v>
      </c>
      <c r="G298" s="107">
        <v>7</v>
      </c>
      <c r="H298" s="107">
        <v>8</v>
      </c>
      <c r="I298" s="107">
        <v>9</v>
      </c>
      <c r="J298" s="107">
        <v>10</v>
      </c>
      <c r="K298" s="107">
        <v>11</v>
      </c>
      <c r="L298" s="107">
        <v>12</v>
      </c>
      <c r="M298" s="107">
        <v>13</v>
      </c>
      <c r="N298" s="107">
        <v>14</v>
      </c>
      <c r="O298" s="107">
        <v>15</v>
      </c>
      <c r="P298" s="107">
        <v>16</v>
      </c>
      <c r="Q298" s="107">
        <v>17</v>
      </c>
      <c r="R298" s="107">
        <v>18</v>
      </c>
      <c r="S298" s="107">
        <v>19</v>
      </c>
      <c r="T298" s="107">
        <v>20</v>
      </c>
      <c r="U298" s="107">
        <v>21</v>
      </c>
      <c r="V298" s="107">
        <v>22</v>
      </c>
      <c r="W298" s="107">
        <v>23</v>
      </c>
      <c r="X298" s="107">
        <v>24</v>
      </c>
      <c r="Y298" s="107">
        <v>25</v>
      </c>
      <c r="Z298" s="107">
        <v>26</v>
      </c>
      <c r="AA298" s="107">
        <v>27</v>
      </c>
      <c r="AB298" s="107">
        <v>28</v>
      </c>
      <c r="AC298" s="107">
        <v>29</v>
      </c>
      <c r="AD298" s="107">
        <v>30</v>
      </c>
      <c r="AE298" s="107">
        <v>31</v>
      </c>
      <c r="AF298" s="107">
        <v>32</v>
      </c>
      <c r="AG298" s="107">
        <v>33</v>
      </c>
      <c r="AH298" s="121">
        <v>34</v>
      </c>
    </row>
    <row r="299" spans="1:34">
      <c r="A299" s="108">
        <v>1</v>
      </c>
      <c r="B299" s="109" t="s">
        <v>310</v>
      </c>
      <c r="C299" s="110"/>
      <c r="D299" s="110"/>
      <c r="E299" s="110"/>
      <c r="F299" s="110">
        <v>1</v>
      </c>
      <c r="G299" s="110"/>
      <c r="H299" s="110">
        <v>12</v>
      </c>
      <c r="I299" s="110">
        <v>12</v>
      </c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>
        <v>1</v>
      </c>
      <c r="W299" s="110"/>
      <c r="X299" s="110"/>
      <c r="Y299" s="110"/>
      <c r="Z299" s="110"/>
      <c r="AA299" s="110">
        <v>1</v>
      </c>
      <c r="AB299" s="110"/>
      <c r="AC299" s="110"/>
      <c r="AD299" s="110"/>
      <c r="AE299" s="110"/>
      <c r="AF299" s="110">
        <v>3</v>
      </c>
      <c r="AG299" s="110">
        <v>1</v>
      </c>
      <c r="AH299" s="122">
        <f>SUM(C299:AG299)</f>
        <v>31</v>
      </c>
    </row>
    <row r="300" spans="1:34">
      <c r="A300" s="108">
        <v>2</v>
      </c>
      <c r="B300" s="109" t="s">
        <v>311</v>
      </c>
      <c r="C300" s="110">
        <v>1</v>
      </c>
      <c r="D300" s="110"/>
      <c r="E300" s="110"/>
      <c r="F300" s="110"/>
      <c r="G300" s="110"/>
      <c r="H300" s="110">
        <v>23</v>
      </c>
      <c r="I300" s="110">
        <v>71</v>
      </c>
      <c r="J300" s="110"/>
      <c r="K300" s="110">
        <v>1</v>
      </c>
      <c r="L300" s="110"/>
      <c r="M300" s="110"/>
      <c r="N300" s="110"/>
      <c r="O300" s="110"/>
      <c r="P300" s="110">
        <v>2</v>
      </c>
      <c r="Q300" s="110"/>
      <c r="R300" s="110"/>
      <c r="S300" s="110"/>
      <c r="T300" s="110">
        <v>1</v>
      </c>
      <c r="U300" s="110"/>
      <c r="V300" s="110">
        <v>7</v>
      </c>
      <c r="W300" s="110"/>
      <c r="X300" s="110">
        <v>1</v>
      </c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22">
        <f t="shared" ref="AH300:AH316" si="16">SUM(C300:AG300)</f>
        <v>107</v>
      </c>
    </row>
    <row r="301" spans="1:34">
      <c r="A301" s="108">
        <v>3</v>
      </c>
      <c r="B301" s="109" t="s">
        <v>312</v>
      </c>
      <c r="C301" s="110"/>
      <c r="D301" s="110"/>
      <c r="E301" s="110"/>
      <c r="F301" s="110"/>
      <c r="G301" s="110"/>
      <c r="H301" s="110">
        <v>10</v>
      </c>
      <c r="I301" s="110">
        <v>19</v>
      </c>
      <c r="J301" s="110"/>
      <c r="K301" s="110"/>
      <c r="L301" s="110"/>
      <c r="M301" s="110"/>
      <c r="N301" s="110"/>
      <c r="O301" s="110"/>
      <c r="P301" s="110">
        <v>2</v>
      </c>
      <c r="Q301" s="110"/>
      <c r="R301" s="110"/>
      <c r="S301" s="110"/>
      <c r="T301" s="110">
        <v>1</v>
      </c>
      <c r="U301" s="110"/>
      <c r="V301" s="110">
        <v>3</v>
      </c>
      <c r="W301" s="110"/>
      <c r="X301" s="110">
        <v>3</v>
      </c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22">
        <f t="shared" si="16"/>
        <v>38</v>
      </c>
    </row>
    <row r="302" spans="1:34">
      <c r="A302" s="108">
        <v>4</v>
      </c>
      <c r="B302" s="109" t="s">
        <v>313</v>
      </c>
      <c r="C302" s="110"/>
      <c r="D302" s="110"/>
      <c r="E302" s="110"/>
      <c r="F302" s="110"/>
      <c r="G302" s="110"/>
      <c r="H302" s="110">
        <v>5</v>
      </c>
      <c r="I302" s="110">
        <v>37</v>
      </c>
      <c r="J302" s="110"/>
      <c r="K302" s="110"/>
      <c r="L302" s="110"/>
      <c r="M302" s="110"/>
      <c r="N302" s="110"/>
      <c r="O302" s="110"/>
      <c r="P302" s="110">
        <v>1</v>
      </c>
      <c r="Q302" s="110"/>
      <c r="R302" s="110"/>
      <c r="S302" s="110"/>
      <c r="T302" s="110"/>
      <c r="U302" s="110"/>
      <c r="V302" s="110">
        <v>4</v>
      </c>
      <c r="W302" s="110"/>
      <c r="X302" s="110">
        <v>6</v>
      </c>
      <c r="Y302" s="110">
        <v>1</v>
      </c>
      <c r="Z302" s="110"/>
      <c r="AA302" s="110">
        <v>1</v>
      </c>
      <c r="AB302" s="110"/>
      <c r="AC302" s="110"/>
      <c r="AD302" s="110"/>
      <c r="AE302" s="110"/>
      <c r="AF302" s="110">
        <v>1</v>
      </c>
      <c r="AG302" s="110"/>
      <c r="AH302" s="122">
        <f t="shared" si="16"/>
        <v>56</v>
      </c>
    </row>
    <row r="303" spans="1:34">
      <c r="A303" s="108">
        <v>5</v>
      </c>
      <c r="B303" s="109" t="s">
        <v>314</v>
      </c>
      <c r="C303" s="110"/>
      <c r="D303" s="110"/>
      <c r="E303" s="110"/>
      <c r="F303" s="110"/>
      <c r="G303" s="110"/>
      <c r="H303" s="110">
        <v>10</v>
      </c>
      <c r="I303" s="110">
        <v>15</v>
      </c>
      <c r="J303" s="110"/>
      <c r="K303" s="110"/>
      <c r="L303" s="110"/>
      <c r="M303" s="110"/>
      <c r="N303" s="110"/>
      <c r="O303" s="110"/>
      <c r="P303" s="110">
        <v>1</v>
      </c>
      <c r="Q303" s="110"/>
      <c r="R303" s="110"/>
      <c r="S303" s="110"/>
      <c r="T303" s="110"/>
      <c r="U303" s="110"/>
      <c r="V303" s="110">
        <v>3</v>
      </c>
      <c r="W303" s="110"/>
      <c r="X303" s="110">
        <v>1</v>
      </c>
      <c r="Y303" s="110"/>
      <c r="Z303" s="110">
        <v>1</v>
      </c>
      <c r="AA303" s="110"/>
      <c r="AB303" s="110"/>
      <c r="AC303" s="110"/>
      <c r="AD303" s="110"/>
      <c r="AE303" s="110"/>
      <c r="AF303" s="110"/>
      <c r="AG303" s="110">
        <v>1</v>
      </c>
      <c r="AH303" s="122">
        <f t="shared" si="16"/>
        <v>32</v>
      </c>
    </row>
    <row r="304" spans="1:34">
      <c r="A304" s="108">
        <v>6</v>
      </c>
      <c r="B304" s="109" t="s">
        <v>315</v>
      </c>
      <c r="C304" s="110"/>
      <c r="D304" s="110"/>
      <c r="E304" s="110"/>
      <c r="F304" s="110"/>
      <c r="G304" s="110"/>
      <c r="H304" s="110">
        <v>7</v>
      </c>
      <c r="I304" s="110">
        <v>14</v>
      </c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>
        <v>1</v>
      </c>
      <c r="U304" s="110"/>
      <c r="V304" s="110">
        <v>3</v>
      </c>
      <c r="W304" s="110"/>
      <c r="X304" s="110">
        <v>1</v>
      </c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22">
        <f t="shared" si="16"/>
        <v>26</v>
      </c>
    </row>
    <row r="305" spans="1:34">
      <c r="A305" s="108">
        <v>7</v>
      </c>
      <c r="B305" s="109" t="s">
        <v>316</v>
      </c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>
        <v>10</v>
      </c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22">
        <f t="shared" si="16"/>
        <v>10</v>
      </c>
    </row>
    <row r="306" spans="1:34">
      <c r="A306" s="108">
        <v>8</v>
      </c>
      <c r="B306" s="109" t="s">
        <v>317</v>
      </c>
      <c r="C306" s="110"/>
      <c r="D306" s="110"/>
      <c r="E306" s="110"/>
      <c r="F306" s="110"/>
      <c r="G306" s="110"/>
      <c r="H306" s="110">
        <v>12</v>
      </c>
      <c r="I306" s="110">
        <v>16</v>
      </c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>
        <v>2</v>
      </c>
      <c r="W306" s="110"/>
      <c r="X306" s="110">
        <v>7</v>
      </c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22">
        <f t="shared" si="16"/>
        <v>37</v>
      </c>
    </row>
    <row r="307" spans="1:34">
      <c r="A307" s="108">
        <v>9</v>
      </c>
      <c r="B307" s="109" t="s">
        <v>318</v>
      </c>
      <c r="C307" s="110"/>
      <c r="D307" s="110"/>
      <c r="E307" s="110"/>
      <c r="F307" s="110"/>
      <c r="G307" s="110"/>
      <c r="H307" s="110">
        <v>13</v>
      </c>
      <c r="I307" s="110">
        <v>44</v>
      </c>
      <c r="J307" s="110">
        <v>2</v>
      </c>
      <c r="K307" s="110"/>
      <c r="L307" s="110"/>
      <c r="M307" s="110"/>
      <c r="N307" s="110"/>
      <c r="O307" s="110"/>
      <c r="P307" s="110">
        <v>1</v>
      </c>
      <c r="Q307" s="110"/>
      <c r="R307" s="110"/>
      <c r="S307" s="110"/>
      <c r="T307" s="110">
        <v>1</v>
      </c>
      <c r="U307" s="110"/>
      <c r="V307" s="110">
        <v>15</v>
      </c>
      <c r="W307" s="110"/>
      <c r="X307" s="110"/>
      <c r="Y307" s="110">
        <v>1</v>
      </c>
      <c r="Z307" s="110"/>
      <c r="AA307" s="110">
        <v>1</v>
      </c>
      <c r="AB307" s="110"/>
      <c r="AC307" s="110"/>
      <c r="AD307" s="110"/>
      <c r="AE307" s="110"/>
      <c r="AF307" s="110"/>
      <c r="AG307" s="110">
        <v>1</v>
      </c>
      <c r="AH307" s="122">
        <f t="shared" si="16"/>
        <v>79</v>
      </c>
    </row>
    <row r="308" spans="1:34">
      <c r="A308" s="108">
        <v>10</v>
      </c>
      <c r="B308" s="109" t="s">
        <v>319</v>
      </c>
      <c r="C308" s="110"/>
      <c r="D308" s="110"/>
      <c r="E308" s="110"/>
      <c r="F308" s="110"/>
      <c r="G308" s="110"/>
      <c r="H308" s="110">
        <v>1</v>
      </c>
      <c r="I308" s="110">
        <v>3</v>
      </c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>
        <v>4</v>
      </c>
      <c r="W308" s="110"/>
      <c r="X308" s="110">
        <v>4</v>
      </c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22">
        <f t="shared" si="16"/>
        <v>12</v>
      </c>
    </row>
    <row r="309" spans="1:34">
      <c r="A309" s="108">
        <v>11</v>
      </c>
      <c r="B309" s="109" t="s">
        <v>320</v>
      </c>
      <c r="C309" s="110"/>
      <c r="D309" s="110"/>
      <c r="E309" s="110"/>
      <c r="F309" s="110"/>
      <c r="G309" s="110"/>
      <c r="H309" s="110">
        <v>2</v>
      </c>
      <c r="I309" s="110">
        <v>4</v>
      </c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>
        <v>6</v>
      </c>
      <c r="W309" s="110"/>
      <c r="X309" s="110">
        <v>1</v>
      </c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22">
        <f t="shared" si="16"/>
        <v>13</v>
      </c>
    </row>
    <row r="310" spans="1:34">
      <c r="A310" s="108">
        <v>12</v>
      </c>
      <c r="B310" s="109" t="s">
        <v>321</v>
      </c>
      <c r="C310" s="110"/>
      <c r="D310" s="110"/>
      <c r="E310" s="110"/>
      <c r="F310" s="110"/>
      <c r="G310" s="110"/>
      <c r="H310" s="110">
        <v>2</v>
      </c>
      <c r="I310" s="110">
        <v>6</v>
      </c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>
        <v>2</v>
      </c>
      <c r="W310" s="110"/>
      <c r="X310" s="110">
        <v>1</v>
      </c>
      <c r="Y310" s="110"/>
      <c r="Z310" s="110"/>
      <c r="AA310" s="110"/>
      <c r="AB310" s="110"/>
      <c r="AC310" s="110"/>
      <c r="AD310" s="110"/>
      <c r="AE310" s="110"/>
      <c r="AF310" s="110">
        <v>1</v>
      </c>
      <c r="AG310" s="110"/>
      <c r="AH310" s="122">
        <f t="shared" si="16"/>
        <v>12</v>
      </c>
    </row>
    <row r="311" spans="1:34">
      <c r="A311" s="108">
        <v>13</v>
      </c>
      <c r="B311" s="109" t="s">
        <v>322</v>
      </c>
      <c r="C311" s="110"/>
      <c r="D311" s="110"/>
      <c r="E311" s="110"/>
      <c r="F311" s="110"/>
      <c r="G311" s="110"/>
      <c r="H311" s="110">
        <v>8</v>
      </c>
      <c r="I311" s="110">
        <v>46</v>
      </c>
      <c r="J311" s="110"/>
      <c r="K311" s="110"/>
      <c r="L311" s="110"/>
      <c r="M311" s="110"/>
      <c r="N311" s="110"/>
      <c r="O311" s="110"/>
      <c r="P311" s="110">
        <v>2</v>
      </c>
      <c r="Q311" s="110"/>
      <c r="R311" s="110"/>
      <c r="S311" s="110"/>
      <c r="T311" s="110">
        <v>3</v>
      </c>
      <c r="U311" s="110"/>
      <c r="V311" s="110">
        <v>5</v>
      </c>
      <c r="W311" s="110"/>
      <c r="X311" s="110">
        <v>4</v>
      </c>
      <c r="Y311" s="110"/>
      <c r="Z311" s="110"/>
      <c r="AA311" s="110"/>
      <c r="AB311" s="110"/>
      <c r="AC311" s="110"/>
      <c r="AD311" s="110"/>
      <c r="AE311" s="110"/>
      <c r="AF311" s="110">
        <v>2</v>
      </c>
      <c r="AG311" s="110"/>
      <c r="AH311" s="122">
        <f t="shared" si="16"/>
        <v>70</v>
      </c>
    </row>
    <row r="312" spans="1:34">
      <c r="A312" s="108">
        <v>14</v>
      </c>
      <c r="B312" s="109" t="s">
        <v>323</v>
      </c>
      <c r="C312" s="110"/>
      <c r="D312" s="110"/>
      <c r="E312" s="110"/>
      <c r="F312" s="110"/>
      <c r="G312" s="110"/>
      <c r="H312" s="110">
        <v>8</v>
      </c>
      <c r="I312" s="110">
        <v>31</v>
      </c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>
        <v>1</v>
      </c>
      <c r="U312" s="110"/>
      <c r="V312" s="110">
        <v>5</v>
      </c>
      <c r="W312" s="110"/>
      <c r="X312" s="110">
        <v>2</v>
      </c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22">
        <f t="shared" si="16"/>
        <v>47</v>
      </c>
    </row>
    <row r="313" spans="1:34">
      <c r="A313" s="108">
        <v>15</v>
      </c>
      <c r="B313" s="109" t="s">
        <v>330</v>
      </c>
      <c r="C313" s="110"/>
      <c r="D313" s="110"/>
      <c r="E313" s="110"/>
      <c r="F313" s="110"/>
      <c r="G313" s="110"/>
      <c r="H313" s="110">
        <v>1</v>
      </c>
      <c r="I313" s="110">
        <v>16</v>
      </c>
      <c r="J313" s="110">
        <v>1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>
        <v>2</v>
      </c>
      <c r="W313" s="110"/>
      <c r="X313" s="110">
        <v>1</v>
      </c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22">
        <f t="shared" si="16"/>
        <v>21</v>
      </c>
    </row>
    <row r="314" spans="1:34">
      <c r="A314" s="108">
        <v>16</v>
      </c>
      <c r="B314" s="109" t="s">
        <v>325</v>
      </c>
      <c r="C314" s="110"/>
      <c r="D314" s="110"/>
      <c r="E314" s="110"/>
      <c r="F314" s="110"/>
      <c r="G314" s="110"/>
      <c r="H314" s="110">
        <v>8</v>
      </c>
      <c r="I314" s="110">
        <v>11</v>
      </c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>
        <v>2</v>
      </c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22">
        <f t="shared" si="16"/>
        <v>21</v>
      </c>
    </row>
    <row r="315" spans="1:34">
      <c r="A315" s="108">
        <v>17</v>
      </c>
      <c r="B315" s="109" t="s">
        <v>326</v>
      </c>
      <c r="C315" s="110"/>
      <c r="D315" s="110"/>
      <c r="E315" s="110"/>
      <c r="F315" s="110"/>
      <c r="G315" s="110"/>
      <c r="H315" s="110">
        <v>17</v>
      </c>
      <c r="I315" s="110">
        <v>31</v>
      </c>
      <c r="J315" s="110">
        <v>1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>
        <v>1</v>
      </c>
      <c r="U315" s="110"/>
      <c r="V315" s="110">
        <v>2</v>
      </c>
      <c r="W315" s="110"/>
      <c r="X315" s="110">
        <v>2</v>
      </c>
      <c r="Y315" s="110"/>
      <c r="Z315" s="110"/>
      <c r="AA315" s="110"/>
      <c r="AB315" s="110"/>
      <c r="AC315" s="110"/>
      <c r="AD315" s="110"/>
      <c r="AE315" s="110"/>
      <c r="AF315" s="110">
        <v>2</v>
      </c>
      <c r="AG315" s="110"/>
      <c r="AH315" s="122">
        <f t="shared" si="16"/>
        <v>56</v>
      </c>
    </row>
    <row r="316" spans="1:34">
      <c r="A316" s="108">
        <v>18</v>
      </c>
      <c r="B316" s="109" t="s">
        <v>327</v>
      </c>
      <c r="C316" s="110"/>
      <c r="D316" s="110"/>
      <c r="E316" s="110"/>
      <c r="F316" s="110"/>
      <c r="G316" s="110"/>
      <c r="H316" s="110">
        <v>7</v>
      </c>
      <c r="I316" s="110">
        <v>25</v>
      </c>
      <c r="J316" s="110"/>
      <c r="K316" s="110"/>
      <c r="L316" s="110"/>
      <c r="M316" s="110"/>
      <c r="N316" s="110"/>
      <c r="O316" s="110"/>
      <c r="P316" s="110">
        <v>1</v>
      </c>
      <c r="Q316" s="110"/>
      <c r="R316" s="110"/>
      <c r="S316" s="110"/>
      <c r="T316" s="110"/>
      <c r="U316" s="110"/>
      <c r="V316" s="110">
        <v>5</v>
      </c>
      <c r="W316" s="110"/>
      <c r="X316" s="110">
        <v>4</v>
      </c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22">
        <f t="shared" si="16"/>
        <v>42</v>
      </c>
    </row>
    <row r="317" ht="15.75" spans="1:34">
      <c r="A317" s="111" t="s">
        <v>14</v>
      </c>
      <c r="B317" s="112"/>
      <c r="C317" s="113">
        <f>SUM(C299:C316)</f>
        <v>1</v>
      </c>
      <c r="D317" s="113">
        <f t="shared" ref="D317:AH317" si="17">SUM(D299:D316)</f>
        <v>0</v>
      </c>
      <c r="E317" s="113">
        <f t="shared" si="17"/>
        <v>0</v>
      </c>
      <c r="F317" s="113">
        <f t="shared" si="17"/>
        <v>1</v>
      </c>
      <c r="G317" s="113">
        <f t="shared" si="17"/>
        <v>0</v>
      </c>
      <c r="H317" s="113">
        <f t="shared" si="17"/>
        <v>146</v>
      </c>
      <c r="I317" s="113">
        <f t="shared" si="17"/>
        <v>401</v>
      </c>
      <c r="J317" s="113">
        <f t="shared" si="17"/>
        <v>4</v>
      </c>
      <c r="K317" s="113">
        <f t="shared" si="17"/>
        <v>1</v>
      </c>
      <c r="L317" s="113">
        <f t="shared" si="17"/>
        <v>0</v>
      </c>
      <c r="M317" s="113">
        <f t="shared" si="17"/>
        <v>0</v>
      </c>
      <c r="N317" s="113">
        <f t="shared" si="17"/>
        <v>0</v>
      </c>
      <c r="O317" s="113">
        <f t="shared" si="17"/>
        <v>0</v>
      </c>
      <c r="P317" s="113">
        <f t="shared" si="17"/>
        <v>10</v>
      </c>
      <c r="Q317" s="113">
        <f t="shared" si="17"/>
        <v>0</v>
      </c>
      <c r="R317" s="113">
        <f t="shared" si="17"/>
        <v>0</v>
      </c>
      <c r="S317" s="113">
        <f t="shared" si="17"/>
        <v>0</v>
      </c>
      <c r="T317" s="113">
        <f t="shared" si="17"/>
        <v>9</v>
      </c>
      <c r="U317" s="113">
        <f t="shared" si="17"/>
        <v>0</v>
      </c>
      <c r="V317" s="113">
        <f t="shared" si="17"/>
        <v>71</v>
      </c>
      <c r="W317" s="113">
        <f t="shared" si="17"/>
        <v>0</v>
      </c>
      <c r="X317" s="113">
        <f t="shared" si="17"/>
        <v>48</v>
      </c>
      <c r="Y317" s="113">
        <f t="shared" si="17"/>
        <v>2</v>
      </c>
      <c r="Z317" s="113">
        <f t="shared" si="17"/>
        <v>1</v>
      </c>
      <c r="AA317" s="113">
        <f t="shared" si="17"/>
        <v>3</v>
      </c>
      <c r="AB317" s="113">
        <f t="shared" si="17"/>
        <v>0</v>
      </c>
      <c r="AC317" s="113">
        <f t="shared" si="17"/>
        <v>0</v>
      </c>
      <c r="AD317" s="113">
        <f t="shared" si="17"/>
        <v>0</v>
      </c>
      <c r="AE317" s="113">
        <f t="shared" si="17"/>
        <v>0</v>
      </c>
      <c r="AF317" s="113">
        <f t="shared" si="17"/>
        <v>9</v>
      </c>
      <c r="AG317" s="113">
        <f t="shared" si="17"/>
        <v>3</v>
      </c>
      <c r="AH317" s="113">
        <f t="shared" si="17"/>
        <v>710</v>
      </c>
    </row>
    <row r="319" spans="4:26">
      <c r="D319" s="94" t="s">
        <v>58</v>
      </c>
      <c r="Z319" s="117" t="s">
        <v>91</v>
      </c>
    </row>
    <row r="320" spans="4:26">
      <c r="D320" s="94" t="s">
        <v>68</v>
      </c>
      <c r="Z320" s="94" t="s">
        <v>61</v>
      </c>
    </row>
    <row r="324" spans="4:26">
      <c r="D324" s="94" t="s">
        <v>92</v>
      </c>
      <c r="Z324" s="94" t="s">
        <v>63</v>
      </c>
    </row>
    <row r="325" spans="4:26">
      <c r="D325" s="94" t="s">
        <v>93</v>
      </c>
      <c r="Z325" s="94" t="s">
        <v>65</v>
      </c>
    </row>
    <row r="327" spans="1:34">
      <c r="A327" s="95" t="s">
        <v>506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</row>
    <row r="328" spans="1:34">
      <c r="A328" s="95" t="s">
        <v>357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</row>
    <row r="329" spans="1:34">
      <c r="A329" s="95" t="s">
        <v>94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</row>
    <row r="330" ht="15.75" spans="1:34">
      <c r="A330" s="95"/>
      <c r="B330" s="95"/>
      <c r="C330" s="96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115" t="s">
        <v>507</v>
      </c>
      <c r="AG330" s="115"/>
      <c r="AH330" s="115"/>
    </row>
    <row r="331" spans="1:34">
      <c r="A331" s="98" t="s">
        <v>488</v>
      </c>
      <c r="B331" s="99" t="s">
        <v>489</v>
      </c>
      <c r="C331" s="100" t="s">
        <v>508</v>
      </c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18"/>
    </row>
    <row r="332" spans="1:34">
      <c r="A332" s="102"/>
      <c r="B332" s="103"/>
      <c r="C332" s="104" t="s">
        <v>509</v>
      </c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16" t="s">
        <v>120</v>
      </c>
      <c r="AA332" s="116" t="s">
        <v>7</v>
      </c>
      <c r="AB332" s="116" t="s">
        <v>8</v>
      </c>
      <c r="AC332" s="116" t="s">
        <v>9</v>
      </c>
      <c r="AD332" s="116" t="s">
        <v>10</v>
      </c>
      <c r="AE332" s="116" t="s">
        <v>121</v>
      </c>
      <c r="AF332" s="116" t="s">
        <v>12</v>
      </c>
      <c r="AG332" s="116" t="s">
        <v>13</v>
      </c>
      <c r="AH332" s="119" t="s">
        <v>57</v>
      </c>
    </row>
    <row r="333" ht="120.8" spans="1:34">
      <c r="A333" s="102"/>
      <c r="B333" s="103"/>
      <c r="C333" s="105" t="s">
        <v>16</v>
      </c>
      <c r="D333" s="105" t="s">
        <v>17</v>
      </c>
      <c r="E333" s="105" t="s">
        <v>18</v>
      </c>
      <c r="F333" s="105" t="s">
        <v>19</v>
      </c>
      <c r="G333" s="105" t="s">
        <v>20</v>
      </c>
      <c r="H333" s="105" t="s">
        <v>21</v>
      </c>
      <c r="I333" s="105" t="s">
        <v>22</v>
      </c>
      <c r="J333" s="105" t="s">
        <v>23</v>
      </c>
      <c r="K333" s="105" t="s">
        <v>24</v>
      </c>
      <c r="L333" s="105" t="s">
        <v>25</v>
      </c>
      <c r="M333" s="105" t="s">
        <v>129</v>
      </c>
      <c r="N333" s="105" t="s">
        <v>27</v>
      </c>
      <c r="O333" s="105" t="s">
        <v>28</v>
      </c>
      <c r="P333" s="105" t="s">
        <v>29</v>
      </c>
      <c r="Q333" s="105" t="s">
        <v>30</v>
      </c>
      <c r="R333" s="105" t="s">
        <v>31</v>
      </c>
      <c r="S333" s="105" t="s">
        <v>32</v>
      </c>
      <c r="T333" s="105" t="s">
        <v>33</v>
      </c>
      <c r="U333" s="105" t="s">
        <v>34</v>
      </c>
      <c r="V333" s="105" t="s">
        <v>35</v>
      </c>
      <c r="W333" s="105" t="s">
        <v>36</v>
      </c>
      <c r="X333" s="105" t="s">
        <v>37</v>
      </c>
      <c r="Y333" s="105" t="s">
        <v>38</v>
      </c>
      <c r="Z333" s="116"/>
      <c r="AA333" s="116"/>
      <c r="AB333" s="116"/>
      <c r="AC333" s="116"/>
      <c r="AD333" s="116"/>
      <c r="AE333" s="116"/>
      <c r="AF333" s="116"/>
      <c r="AG333" s="116"/>
      <c r="AH333" s="120"/>
    </row>
    <row r="334" spans="1:34">
      <c r="A334" s="106">
        <v>1</v>
      </c>
      <c r="B334" s="107">
        <v>2</v>
      </c>
      <c r="C334" s="107">
        <v>3</v>
      </c>
      <c r="D334" s="107">
        <v>4</v>
      </c>
      <c r="E334" s="107">
        <v>5</v>
      </c>
      <c r="F334" s="107">
        <v>6</v>
      </c>
      <c r="G334" s="107">
        <v>7</v>
      </c>
      <c r="H334" s="107">
        <v>8</v>
      </c>
      <c r="I334" s="107">
        <v>9</v>
      </c>
      <c r="J334" s="107">
        <v>10</v>
      </c>
      <c r="K334" s="107">
        <v>11</v>
      </c>
      <c r="L334" s="107">
        <v>12</v>
      </c>
      <c r="M334" s="107">
        <v>13</v>
      </c>
      <c r="N334" s="107">
        <v>14</v>
      </c>
      <c r="O334" s="107">
        <v>15</v>
      </c>
      <c r="P334" s="107">
        <v>16</v>
      </c>
      <c r="Q334" s="107">
        <v>17</v>
      </c>
      <c r="R334" s="107">
        <v>18</v>
      </c>
      <c r="S334" s="107">
        <v>19</v>
      </c>
      <c r="T334" s="107">
        <v>20</v>
      </c>
      <c r="U334" s="107">
        <v>21</v>
      </c>
      <c r="V334" s="107">
        <v>22</v>
      </c>
      <c r="W334" s="107">
        <v>23</v>
      </c>
      <c r="X334" s="107">
        <v>24</v>
      </c>
      <c r="Y334" s="107">
        <v>25</v>
      </c>
      <c r="Z334" s="107">
        <v>26</v>
      </c>
      <c r="AA334" s="107">
        <v>27</v>
      </c>
      <c r="AB334" s="107">
        <v>28</v>
      </c>
      <c r="AC334" s="107">
        <v>29</v>
      </c>
      <c r="AD334" s="107">
        <v>30</v>
      </c>
      <c r="AE334" s="107">
        <v>31</v>
      </c>
      <c r="AF334" s="107">
        <v>32</v>
      </c>
      <c r="AG334" s="107">
        <v>33</v>
      </c>
      <c r="AH334" s="121">
        <v>34</v>
      </c>
    </row>
    <row r="335" spans="1:34">
      <c r="A335" s="108">
        <v>1</v>
      </c>
      <c r="B335" s="109" t="s">
        <v>310</v>
      </c>
      <c r="C335" s="110"/>
      <c r="D335" s="110"/>
      <c r="E335" s="110"/>
      <c r="F335" s="110"/>
      <c r="G335" s="110"/>
      <c r="H335" s="110"/>
      <c r="I335" s="110">
        <v>1</v>
      </c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22">
        <f>SUM(C335:AG335)</f>
        <v>1</v>
      </c>
    </row>
    <row r="336" spans="1:34">
      <c r="A336" s="108">
        <v>2</v>
      </c>
      <c r="B336" s="109" t="s">
        <v>311</v>
      </c>
      <c r="C336" s="110"/>
      <c r="D336" s="110"/>
      <c r="E336" s="110"/>
      <c r="F336" s="110"/>
      <c r="G336" s="110"/>
      <c r="H336" s="110">
        <v>27</v>
      </c>
      <c r="I336" s="110">
        <v>69</v>
      </c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>
        <v>10</v>
      </c>
      <c r="W336" s="110"/>
      <c r="X336" s="110"/>
      <c r="Y336" s="110"/>
      <c r="Z336" s="110"/>
      <c r="AA336" s="110">
        <v>1</v>
      </c>
      <c r="AB336" s="110"/>
      <c r="AC336" s="110"/>
      <c r="AD336" s="110"/>
      <c r="AE336" s="110"/>
      <c r="AF336" s="110">
        <v>1</v>
      </c>
      <c r="AG336" s="110">
        <v>1</v>
      </c>
      <c r="AH336" s="122">
        <f t="shared" ref="AH336:AH352" si="18">SUM(C336:AG336)</f>
        <v>109</v>
      </c>
    </row>
    <row r="337" spans="1:34">
      <c r="A337" s="108">
        <v>3</v>
      </c>
      <c r="B337" s="109" t="s">
        <v>312</v>
      </c>
      <c r="C337" s="110"/>
      <c r="D337" s="110"/>
      <c r="E337" s="110"/>
      <c r="F337" s="110"/>
      <c r="G337" s="110"/>
      <c r="H337" s="110">
        <v>6</v>
      </c>
      <c r="I337" s="110">
        <v>21</v>
      </c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>
        <v>5</v>
      </c>
      <c r="W337" s="110"/>
      <c r="X337" s="110">
        <v>3</v>
      </c>
      <c r="Y337" s="110"/>
      <c r="Z337" s="110"/>
      <c r="AA337" s="110">
        <v>1</v>
      </c>
      <c r="AB337" s="110"/>
      <c r="AC337" s="110"/>
      <c r="AD337" s="110"/>
      <c r="AE337" s="110"/>
      <c r="AF337" s="110">
        <v>1</v>
      </c>
      <c r="AG337" s="110"/>
      <c r="AH337" s="122">
        <f t="shared" si="18"/>
        <v>37</v>
      </c>
    </row>
    <row r="338" spans="1:34">
      <c r="A338" s="108">
        <v>4</v>
      </c>
      <c r="B338" s="109" t="s">
        <v>313</v>
      </c>
      <c r="C338" s="110"/>
      <c r="D338" s="110"/>
      <c r="E338" s="110"/>
      <c r="F338" s="110"/>
      <c r="G338" s="110"/>
      <c r="H338" s="110">
        <v>10</v>
      </c>
      <c r="I338" s="110">
        <v>26</v>
      </c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>
        <v>3</v>
      </c>
      <c r="W338" s="110"/>
      <c r="X338" s="110">
        <v>4</v>
      </c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22">
        <f t="shared" si="18"/>
        <v>43</v>
      </c>
    </row>
    <row r="339" spans="1:34">
      <c r="A339" s="108">
        <v>5</v>
      </c>
      <c r="B339" s="109" t="s">
        <v>314</v>
      </c>
      <c r="C339" s="110"/>
      <c r="D339" s="110"/>
      <c r="E339" s="110"/>
      <c r="F339" s="110"/>
      <c r="G339" s="110"/>
      <c r="H339" s="110">
        <v>9</v>
      </c>
      <c r="I339" s="110">
        <v>11</v>
      </c>
      <c r="J339" s="110">
        <v>1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>
        <v>2</v>
      </c>
      <c r="W339" s="110"/>
      <c r="X339" s="110">
        <v>1</v>
      </c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22">
        <f t="shared" si="18"/>
        <v>24</v>
      </c>
    </row>
    <row r="340" spans="1:34">
      <c r="A340" s="108">
        <v>6</v>
      </c>
      <c r="B340" s="109" t="s">
        <v>315</v>
      </c>
      <c r="C340" s="110"/>
      <c r="D340" s="110"/>
      <c r="E340" s="110"/>
      <c r="F340" s="110"/>
      <c r="G340" s="110"/>
      <c r="H340" s="110">
        <v>4</v>
      </c>
      <c r="I340" s="110">
        <v>16</v>
      </c>
      <c r="J340" s="110"/>
      <c r="K340" s="110"/>
      <c r="L340" s="110"/>
      <c r="M340" s="110"/>
      <c r="N340" s="110"/>
      <c r="O340" s="110"/>
      <c r="P340" s="110">
        <v>1</v>
      </c>
      <c r="Q340" s="110"/>
      <c r="R340" s="110"/>
      <c r="S340" s="110"/>
      <c r="T340" s="110"/>
      <c r="U340" s="110"/>
      <c r="V340" s="110">
        <v>7</v>
      </c>
      <c r="W340" s="110"/>
      <c r="X340" s="110">
        <v>3</v>
      </c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22">
        <f t="shared" si="18"/>
        <v>31</v>
      </c>
    </row>
    <row r="341" spans="1:34">
      <c r="A341" s="108">
        <v>7</v>
      </c>
      <c r="B341" s="109" t="s">
        <v>316</v>
      </c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>
        <v>4</v>
      </c>
      <c r="W341" s="110"/>
      <c r="X341" s="110">
        <v>7</v>
      </c>
      <c r="Y341" s="110"/>
      <c r="Z341" s="110"/>
      <c r="AA341" s="110"/>
      <c r="AB341" s="110">
        <v>0</v>
      </c>
      <c r="AC341" s="110"/>
      <c r="AD341" s="110"/>
      <c r="AE341" s="110"/>
      <c r="AF341" s="110"/>
      <c r="AG341" s="110"/>
      <c r="AH341" s="122">
        <f t="shared" si="18"/>
        <v>11</v>
      </c>
    </row>
    <row r="342" spans="1:34">
      <c r="A342" s="108">
        <v>8</v>
      </c>
      <c r="B342" s="109" t="s">
        <v>317</v>
      </c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22">
        <f t="shared" si="18"/>
        <v>0</v>
      </c>
    </row>
    <row r="343" spans="1:34">
      <c r="A343" s="108">
        <v>9</v>
      </c>
      <c r="B343" s="109" t="s">
        <v>318</v>
      </c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>
        <v>7</v>
      </c>
      <c r="W343" s="110"/>
      <c r="X343" s="110">
        <v>1</v>
      </c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22">
        <f t="shared" si="18"/>
        <v>8</v>
      </c>
    </row>
    <row r="344" spans="1:34">
      <c r="A344" s="108">
        <v>10</v>
      </c>
      <c r="B344" s="109" t="s">
        <v>319</v>
      </c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22">
        <f t="shared" si="18"/>
        <v>0</v>
      </c>
    </row>
    <row r="345" spans="1:34">
      <c r="A345" s="108">
        <v>11</v>
      </c>
      <c r="B345" s="109" t="s">
        <v>320</v>
      </c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>
        <v>2</v>
      </c>
      <c r="Q345" s="110"/>
      <c r="R345" s="110"/>
      <c r="S345" s="110"/>
      <c r="T345" s="110"/>
      <c r="U345" s="110"/>
      <c r="V345" s="110">
        <v>9</v>
      </c>
      <c r="W345" s="110"/>
      <c r="X345" s="110">
        <v>3</v>
      </c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22">
        <f t="shared" si="18"/>
        <v>14</v>
      </c>
    </row>
    <row r="346" spans="1:34">
      <c r="A346" s="108">
        <v>12</v>
      </c>
      <c r="B346" s="109" t="s">
        <v>321</v>
      </c>
      <c r="C346" s="110"/>
      <c r="D346" s="110"/>
      <c r="E346" s="110"/>
      <c r="F346" s="110"/>
      <c r="G346" s="110"/>
      <c r="H346" s="110">
        <v>3</v>
      </c>
      <c r="I346" s="110">
        <v>4</v>
      </c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>
        <v>3</v>
      </c>
      <c r="W346" s="110"/>
      <c r="X346" s="110">
        <v>1</v>
      </c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22">
        <f t="shared" si="18"/>
        <v>11</v>
      </c>
    </row>
    <row r="347" spans="1:34">
      <c r="A347" s="108">
        <v>13</v>
      </c>
      <c r="B347" s="109" t="s">
        <v>322</v>
      </c>
      <c r="C347" s="110"/>
      <c r="D347" s="110"/>
      <c r="E347" s="110"/>
      <c r="F347" s="110"/>
      <c r="G347" s="110"/>
      <c r="H347" s="110">
        <v>4</v>
      </c>
      <c r="I347" s="110">
        <v>5</v>
      </c>
      <c r="J347" s="110">
        <v>1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>
        <v>5</v>
      </c>
      <c r="W347" s="110"/>
      <c r="X347" s="110">
        <v>3</v>
      </c>
      <c r="Y347" s="110"/>
      <c r="Z347" s="110"/>
      <c r="AA347" s="110">
        <v>1</v>
      </c>
      <c r="AB347" s="110"/>
      <c r="AC347" s="110"/>
      <c r="AD347" s="110"/>
      <c r="AE347" s="110"/>
      <c r="AF347" s="110"/>
      <c r="AG347" s="110">
        <v>1</v>
      </c>
      <c r="AH347" s="122">
        <f t="shared" si="18"/>
        <v>20</v>
      </c>
    </row>
    <row r="348" spans="1:34">
      <c r="A348" s="108">
        <v>14</v>
      </c>
      <c r="B348" s="109" t="s">
        <v>323</v>
      </c>
      <c r="C348" s="110"/>
      <c r="D348" s="110"/>
      <c r="E348" s="110"/>
      <c r="F348" s="110"/>
      <c r="G348" s="110"/>
      <c r="H348" s="110">
        <v>8</v>
      </c>
      <c r="I348" s="110">
        <v>25</v>
      </c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>
        <v>5</v>
      </c>
      <c r="W348" s="110"/>
      <c r="X348" s="110">
        <v>3</v>
      </c>
      <c r="Y348" s="110">
        <v>1</v>
      </c>
      <c r="Z348" s="110"/>
      <c r="AA348" s="110">
        <v>1</v>
      </c>
      <c r="AB348" s="110"/>
      <c r="AC348" s="110"/>
      <c r="AD348" s="110"/>
      <c r="AE348" s="110"/>
      <c r="AF348" s="110">
        <v>1</v>
      </c>
      <c r="AG348" s="110">
        <v>1</v>
      </c>
      <c r="AH348" s="122">
        <f t="shared" si="18"/>
        <v>45</v>
      </c>
    </row>
    <row r="349" spans="1:34">
      <c r="A349" s="108">
        <v>15</v>
      </c>
      <c r="B349" s="109" t="s">
        <v>330</v>
      </c>
      <c r="C349" s="110"/>
      <c r="D349" s="110"/>
      <c r="E349" s="110"/>
      <c r="F349" s="110"/>
      <c r="G349" s="110"/>
      <c r="H349" s="110">
        <v>8</v>
      </c>
      <c r="I349" s="110">
        <v>21</v>
      </c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>
        <v>2</v>
      </c>
      <c r="W349" s="110"/>
      <c r="X349" s="110">
        <v>1</v>
      </c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22">
        <f t="shared" si="18"/>
        <v>32</v>
      </c>
    </row>
    <row r="350" spans="1:34">
      <c r="A350" s="108">
        <v>16</v>
      </c>
      <c r="B350" s="109" t="s">
        <v>325</v>
      </c>
      <c r="C350" s="110"/>
      <c r="D350" s="110"/>
      <c r="E350" s="110"/>
      <c r="F350" s="110"/>
      <c r="G350" s="110"/>
      <c r="H350" s="110">
        <v>4</v>
      </c>
      <c r="I350" s="110">
        <v>12</v>
      </c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>
        <v>1</v>
      </c>
      <c r="W350" s="110"/>
      <c r="X350" s="110"/>
      <c r="Y350" s="110">
        <v>1</v>
      </c>
      <c r="Z350" s="110"/>
      <c r="AA350" s="110"/>
      <c r="AB350" s="110"/>
      <c r="AC350" s="110"/>
      <c r="AD350" s="110"/>
      <c r="AE350" s="110"/>
      <c r="AF350" s="110"/>
      <c r="AG350" s="110"/>
      <c r="AH350" s="122">
        <f t="shared" si="18"/>
        <v>18</v>
      </c>
    </row>
    <row r="351" spans="1:34">
      <c r="A351" s="108">
        <v>17</v>
      </c>
      <c r="B351" s="109" t="s">
        <v>326</v>
      </c>
      <c r="C351" s="110"/>
      <c r="D351" s="110"/>
      <c r="E351" s="110"/>
      <c r="F351" s="110"/>
      <c r="G351" s="110"/>
      <c r="H351" s="110">
        <v>26</v>
      </c>
      <c r="I351" s="110">
        <v>47</v>
      </c>
      <c r="J351" s="110"/>
      <c r="K351" s="110">
        <v>1</v>
      </c>
      <c r="L351" s="110"/>
      <c r="M351" s="110"/>
      <c r="N351" s="110"/>
      <c r="O351" s="110"/>
      <c r="P351" s="110">
        <v>1</v>
      </c>
      <c r="Q351" s="110"/>
      <c r="R351" s="110"/>
      <c r="S351" s="110"/>
      <c r="T351" s="110"/>
      <c r="U351" s="110"/>
      <c r="V351" s="110">
        <v>7</v>
      </c>
      <c r="W351" s="110"/>
      <c r="X351" s="110">
        <v>5</v>
      </c>
      <c r="Y351" s="110"/>
      <c r="Z351" s="110"/>
      <c r="AA351" s="110"/>
      <c r="AB351" s="110"/>
      <c r="AC351" s="110"/>
      <c r="AD351" s="110"/>
      <c r="AE351" s="110"/>
      <c r="AF351" s="110">
        <v>2</v>
      </c>
      <c r="AG351" s="110">
        <v>2</v>
      </c>
      <c r="AH351" s="122">
        <f t="shared" si="18"/>
        <v>91</v>
      </c>
    </row>
    <row r="352" spans="1:34">
      <c r="A352" s="108">
        <v>18</v>
      </c>
      <c r="B352" s="109" t="s">
        <v>327</v>
      </c>
      <c r="C352" s="110"/>
      <c r="D352" s="110"/>
      <c r="E352" s="110"/>
      <c r="F352" s="110"/>
      <c r="G352" s="110"/>
      <c r="H352" s="110">
        <v>3</v>
      </c>
      <c r="I352" s="110">
        <v>12</v>
      </c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>
        <v>1</v>
      </c>
      <c r="U352" s="110"/>
      <c r="V352" s="110">
        <v>2</v>
      </c>
      <c r="W352" s="110"/>
      <c r="X352" s="110">
        <v>5</v>
      </c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22">
        <f t="shared" si="18"/>
        <v>23</v>
      </c>
    </row>
    <row r="353" ht="15.75" spans="1:34">
      <c r="A353" s="111" t="s">
        <v>14</v>
      </c>
      <c r="B353" s="112"/>
      <c r="C353" s="113">
        <f>SUM(C335:C352)</f>
        <v>0</v>
      </c>
      <c r="D353" s="113">
        <f t="shared" ref="D353:AH353" si="19">SUM(D335:D352)</f>
        <v>0</v>
      </c>
      <c r="E353" s="113">
        <f t="shared" si="19"/>
        <v>0</v>
      </c>
      <c r="F353" s="113">
        <f t="shared" si="19"/>
        <v>0</v>
      </c>
      <c r="G353" s="113">
        <f t="shared" si="19"/>
        <v>0</v>
      </c>
      <c r="H353" s="113">
        <f t="shared" si="19"/>
        <v>112</v>
      </c>
      <c r="I353" s="113">
        <f t="shared" si="19"/>
        <v>270</v>
      </c>
      <c r="J353" s="113">
        <f t="shared" si="19"/>
        <v>2</v>
      </c>
      <c r="K353" s="113">
        <f t="shared" si="19"/>
        <v>1</v>
      </c>
      <c r="L353" s="113">
        <f t="shared" si="19"/>
        <v>0</v>
      </c>
      <c r="M353" s="113">
        <f t="shared" si="19"/>
        <v>0</v>
      </c>
      <c r="N353" s="113">
        <f t="shared" si="19"/>
        <v>0</v>
      </c>
      <c r="O353" s="113">
        <f t="shared" si="19"/>
        <v>0</v>
      </c>
      <c r="P353" s="113">
        <f t="shared" si="19"/>
        <v>4</v>
      </c>
      <c r="Q353" s="113">
        <f t="shared" si="19"/>
        <v>0</v>
      </c>
      <c r="R353" s="113">
        <f t="shared" si="19"/>
        <v>0</v>
      </c>
      <c r="S353" s="113">
        <f t="shared" si="19"/>
        <v>0</v>
      </c>
      <c r="T353" s="113">
        <f t="shared" si="19"/>
        <v>1</v>
      </c>
      <c r="U353" s="113">
        <f t="shared" si="19"/>
        <v>0</v>
      </c>
      <c r="V353" s="113">
        <f t="shared" si="19"/>
        <v>72</v>
      </c>
      <c r="W353" s="113">
        <f t="shared" si="19"/>
        <v>0</v>
      </c>
      <c r="X353" s="113">
        <f t="shared" si="19"/>
        <v>40</v>
      </c>
      <c r="Y353" s="113">
        <f t="shared" si="19"/>
        <v>2</v>
      </c>
      <c r="Z353" s="113">
        <f t="shared" si="19"/>
        <v>0</v>
      </c>
      <c r="AA353" s="113">
        <f t="shared" si="19"/>
        <v>4</v>
      </c>
      <c r="AB353" s="113">
        <f t="shared" si="19"/>
        <v>0</v>
      </c>
      <c r="AC353" s="113">
        <f t="shared" si="19"/>
        <v>0</v>
      </c>
      <c r="AD353" s="113">
        <f t="shared" si="19"/>
        <v>0</v>
      </c>
      <c r="AE353" s="113">
        <f t="shared" si="19"/>
        <v>0</v>
      </c>
      <c r="AF353" s="113">
        <f t="shared" si="19"/>
        <v>5</v>
      </c>
      <c r="AG353" s="113">
        <f t="shared" si="19"/>
        <v>5</v>
      </c>
      <c r="AH353" s="113">
        <f t="shared" si="19"/>
        <v>518</v>
      </c>
    </row>
    <row r="355" spans="4:26">
      <c r="D355" s="94" t="s">
        <v>58</v>
      </c>
      <c r="Z355" s="117" t="s">
        <v>95</v>
      </c>
    </row>
    <row r="356" spans="4:26">
      <c r="D356" s="94" t="s">
        <v>96</v>
      </c>
      <c r="Z356" s="94" t="s">
        <v>137</v>
      </c>
    </row>
    <row r="360" spans="4:26">
      <c r="D360" s="94" t="s">
        <v>226</v>
      </c>
      <c r="Z360" s="94" t="s">
        <v>98</v>
      </c>
    </row>
    <row r="361" spans="4:26">
      <c r="D361" s="94" t="s">
        <v>207</v>
      </c>
      <c r="Z361" s="94" t="s">
        <v>99</v>
      </c>
    </row>
    <row r="363" spans="1:34">
      <c r="A363" s="95" t="s">
        <v>506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</row>
    <row r="364" spans="1:34">
      <c r="A364" s="95" t="s">
        <v>357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</row>
    <row r="365" spans="1:34">
      <c r="A365" s="95" t="s">
        <v>100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</row>
    <row r="366" ht="15.75" spans="1:34">
      <c r="A366" s="95"/>
      <c r="B366" s="95"/>
      <c r="C366" s="96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115" t="s">
        <v>507</v>
      </c>
      <c r="AG366" s="115"/>
      <c r="AH366" s="115"/>
    </row>
    <row r="367" spans="1:34">
      <c r="A367" s="98" t="s">
        <v>488</v>
      </c>
      <c r="B367" s="99" t="s">
        <v>489</v>
      </c>
      <c r="C367" s="100" t="s">
        <v>508</v>
      </c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18"/>
    </row>
    <row r="368" spans="1:34">
      <c r="A368" s="102"/>
      <c r="B368" s="103"/>
      <c r="C368" s="104" t="s">
        <v>509</v>
      </c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16" t="s">
        <v>120</v>
      </c>
      <c r="AA368" s="116" t="s">
        <v>7</v>
      </c>
      <c r="AB368" s="116" t="s">
        <v>8</v>
      </c>
      <c r="AC368" s="116" t="s">
        <v>9</v>
      </c>
      <c r="AD368" s="116" t="s">
        <v>10</v>
      </c>
      <c r="AE368" s="116" t="s">
        <v>121</v>
      </c>
      <c r="AF368" s="116" t="s">
        <v>12</v>
      </c>
      <c r="AG368" s="116" t="s">
        <v>13</v>
      </c>
      <c r="AH368" s="119" t="s">
        <v>57</v>
      </c>
    </row>
    <row r="369" ht="120.8" spans="1:34">
      <c r="A369" s="102"/>
      <c r="B369" s="103"/>
      <c r="C369" s="105" t="s">
        <v>16</v>
      </c>
      <c r="D369" s="105" t="s">
        <v>17</v>
      </c>
      <c r="E369" s="105" t="s">
        <v>18</v>
      </c>
      <c r="F369" s="105" t="s">
        <v>19</v>
      </c>
      <c r="G369" s="105" t="s">
        <v>20</v>
      </c>
      <c r="H369" s="105" t="s">
        <v>21</v>
      </c>
      <c r="I369" s="105" t="s">
        <v>22</v>
      </c>
      <c r="J369" s="105" t="s">
        <v>23</v>
      </c>
      <c r="K369" s="105" t="s">
        <v>24</v>
      </c>
      <c r="L369" s="105" t="s">
        <v>25</v>
      </c>
      <c r="M369" s="105" t="s">
        <v>129</v>
      </c>
      <c r="N369" s="105" t="s">
        <v>27</v>
      </c>
      <c r="O369" s="105" t="s">
        <v>28</v>
      </c>
      <c r="P369" s="105" t="s">
        <v>29</v>
      </c>
      <c r="Q369" s="105" t="s">
        <v>30</v>
      </c>
      <c r="R369" s="105" t="s">
        <v>31</v>
      </c>
      <c r="S369" s="105" t="s">
        <v>32</v>
      </c>
      <c r="T369" s="105" t="s">
        <v>33</v>
      </c>
      <c r="U369" s="105" t="s">
        <v>34</v>
      </c>
      <c r="V369" s="105" t="s">
        <v>35</v>
      </c>
      <c r="W369" s="105" t="s">
        <v>36</v>
      </c>
      <c r="X369" s="105" t="s">
        <v>37</v>
      </c>
      <c r="Y369" s="105" t="s">
        <v>38</v>
      </c>
      <c r="Z369" s="116"/>
      <c r="AA369" s="116"/>
      <c r="AB369" s="116"/>
      <c r="AC369" s="116"/>
      <c r="AD369" s="116"/>
      <c r="AE369" s="116"/>
      <c r="AF369" s="116"/>
      <c r="AG369" s="116"/>
      <c r="AH369" s="120"/>
    </row>
    <row r="370" spans="1:34">
      <c r="A370" s="106">
        <v>1</v>
      </c>
      <c r="B370" s="107">
        <v>2</v>
      </c>
      <c r="C370" s="107">
        <v>3</v>
      </c>
      <c r="D370" s="107">
        <v>4</v>
      </c>
      <c r="E370" s="107">
        <v>5</v>
      </c>
      <c r="F370" s="107">
        <v>6</v>
      </c>
      <c r="G370" s="107">
        <v>7</v>
      </c>
      <c r="H370" s="107">
        <v>8</v>
      </c>
      <c r="I370" s="107">
        <v>9</v>
      </c>
      <c r="J370" s="107">
        <v>10</v>
      </c>
      <c r="K370" s="107">
        <v>11</v>
      </c>
      <c r="L370" s="107">
        <v>12</v>
      </c>
      <c r="M370" s="107">
        <v>13</v>
      </c>
      <c r="N370" s="107">
        <v>14</v>
      </c>
      <c r="O370" s="107">
        <v>15</v>
      </c>
      <c r="P370" s="107">
        <v>16</v>
      </c>
      <c r="Q370" s="107">
        <v>17</v>
      </c>
      <c r="R370" s="107">
        <v>18</v>
      </c>
      <c r="S370" s="107">
        <v>19</v>
      </c>
      <c r="T370" s="107">
        <v>20</v>
      </c>
      <c r="U370" s="107">
        <v>21</v>
      </c>
      <c r="V370" s="107">
        <v>22</v>
      </c>
      <c r="W370" s="107">
        <v>23</v>
      </c>
      <c r="X370" s="107">
        <v>24</v>
      </c>
      <c r="Y370" s="107">
        <v>25</v>
      </c>
      <c r="Z370" s="107">
        <v>26</v>
      </c>
      <c r="AA370" s="107">
        <v>27</v>
      </c>
      <c r="AB370" s="107">
        <v>28</v>
      </c>
      <c r="AC370" s="107">
        <v>29</v>
      </c>
      <c r="AD370" s="107">
        <v>30</v>
      </c>
      <c r="AE370" s="107">
        <v>31</v>
      </c>
      <c r="AF370" s="107">
        <v>32</v>
      </c>
      <c r="AG370" s="107">
        <v>33</v>
      </c>
      <c r="AH370" s="121">
        <v>34</v>
      </c>
    </row>
    <row r="371" spans="1:34">
      <c r="A371" s="108">
        <v>1</v>
      </c>
      <c r="B371" s="109" t="s">
        <v>310</v>
      </c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22">
        <f t="shared" ref="AH371:AH388" si="20">SUM(C371:AG371)</f>
        <v>0</v>
      </c>
    </row>
    <row r="372" spans="1:34">
      <c r="A372" s="108">
        <v>2</v>
      </c>
      <c r="B372" s="109" t="s">
        <v>311</v>
      </c>
      <c r="C372" s="110"/>
      <c r="D372" s="110"/>
      <c r="E372" s="110"/>
      <c r="F372" s="110"/>
      <c r="G372" s="110"/>
      <c r="H372" s="110">
        <v>24</v>
      </c>
      <c r="I372" s="110">
        <v>68</v>
      </c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>
        <v>15</v>
      </c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>
        <v>1</v>
      </c>
      <c r="AG372" s="110"/>
      <c r="AH372" s="122">
        <f t="shared" si="20"/>
        <v>108</v>
      </c>
    </row>
    <row r="373" spans="1:34">
      <c r="A373" s="108">
        <v>3</v>
      </c>
      <c r="B373" s="109" t="s">
        <v>312</v>
      </c>
      <c r="C373" s="110"/>
      <c r="D373" s="110"/>
      <c r="E373" s="110"/>
      <c r="F373" s="110"/>
      <c r="G373" s="110"/>
      <c r="H373" s="110">
        <v>7</v>
      </c>
      <c r="I373" s="110">
        <v>24</v>
      </c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>
        <v>1</v>
      </c>
      <c r="W373" s="110"/>
      <c r="X373" s="110">
        <v>1</v>
      </c>
      <c r="Y373" s="110">
        <v>1</v>
      </c>
      <c r="Z373" s="110"/>
      <c r="AA373" s="110"/>
      <c r="AB373" s="110"/>
      <c r="AC373" s="110"/>
      <c r="AD373" s="110"/>
      <c r="AE373" s="110"/>
      <c r="AF373" s="110">
        <v>2</v>
      </c>
      <c r="AG373" s="110"/>
      <c r="AH373" s="122">
        <f t="shared" si="20"/>
        <v>36</v>
      </c>
    </row>
    <row r="374" spans="1:34">
      <c r="A374" s="108">
        <v>4</v>
      </c>
      <c r="B374" s="109" t="s">
        <v>313</v>
      </c>
      <c r="C374" s="110"/>
      <c r="D374" s="110"/>
      <c r="E374" s="110"/>
      <c r="F374" s="110"/>
      <c r="G374" s="110"/>
      <c r="H374" s="110">
        <v>16</v>
      </c>
      <c r="I374" s="110">
        <v>27</v>
      </c>
      <c r="J374" s="110">
        <v>1</v>
      </c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>
        <v>1</v>
      </c>
      <c r="Y374" s="110">
        <v>2</v>
      </c>
      <c r="Z374" s="110"/>
      <c r="AA374" s="110"/>
      <c r="AB374" s="110"/>
      <c r="AC374" s="110"/>
      <c r="AD374" s="110"/>
      <c r="AE374" s="110"/>
      <c r="AF374" s="110"/>
      <c r="AG374" s="110"/>
      <c r="AH374" s="122">
        <f t="shared" si="20"/>
        <v>47</v>
      </c>
    </row>
    <row r="375" spans="1:34">
      <c r="A375" s="108">
        <v>5</v>
      </c>
      <c r="B375" s="109" t="s">
        <v>314</v>
      </c>
      <c r="C375" s="110"/>
      <c r="D375" s="110"/>
      <c r="E375" s="110"/>
      <c r="F375" s="110"/>
      <c r="G375" s="110"/>
      <c r="H375" s="110">
        <v>1</v>
      </c>
      <c r="I375" s="110">
        <v>11</v>
      </c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>
        <v>1</v>
      </c>
      <c r="W375" s="110"/>
      <c r="X375" s="110">
        <v>1</v>
      </c>
      <c r="Y375" s="110"/>
      <c r="Z375" s="110"/>
      <c r="AA375" s="110"/>
      <c r="AB375" s="110"/>
      <c r="AC375" s="110"/>
      <c r="AD375" s="110"/>
      <c r="AE375" s="110"/>
      <c r="AF375" s="110"/>
      <c r="AG375" s="110">
        <v>1</v>
      </c>
      <c r="AH375" s="122">
        <f t="shared" si="20"/>
        <v>15</v>
      </c>
    </row>
    <row r="376" spans="1:34">
      <c r="A376" s="108">
        <v>6</v>
      </c>
      <c r="B376" s="109" t="s">
        <v>315</v>
      </c>
      <c r="C376" s="110"/>
      <c r="D376" s="110"/>
      <c r="E376" s="110"/>
      <c r="F376" s="110"/>
      <c r="G376" s="110"/>
      <c r="H376" s="110">
        <v>6</v>
      </c>
      <c r="I376" s="110">
        <v>24</v>
      </c>
      <c r="J376" s="110"/>
      <c r="K376" s="110"/>
      <c r="L376" s="110"/>
      <c r="M376" s="110"/>
      <c r="N376" s="110"/>
      <c r="O376" s="110"/>
      <c r="P376" s="110">
        <v>1</v>
      </c>
      <c r="Q376" s="110"/>
      <c r="R376" s="110"/>
      <c r="S376" s="110"/>
      <c r="T376" s="110"/>
      <c r="U376" s="110"/>
      <c r="V376" s="110">
        <v>14</v>
      </c>
      <c r="W376" s="110"/>
      <c r="X376" s="110">
        <v>4</v>
      </c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22">
        <f t="shared" si="20"/>
        <v>49</v>
      </c>
    </row>
    <row r="377" spans="1:34">
      <c r="A377" s="108">
        <v>7</v>
      </c>
      <c r="B377" s="109" t="s">
        <v>316</v>
      </c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>
        <v>1</v>
      </c>
      <c r="U377" s="110"/>
      <c r="V377" s="110">
        <v>1</v>
      </c>
      <c r="W377" s="110"/>
      <c r="X377" s="110">
        <v>5</v>
      </c>
      <c r="Y377" s="110">
        <v>1</v>
      </c>
      <c r="Z377" s="110"/>
      <c r="AA377" s="110"/>
      <c r="AB377" s="110">
        <v>0</v>
      </c>
      <c r="AC377" s="110"/>
      <c r="AD377" s="110"/>
      <c r="AE377" s="110"/>
      <c r="AF377" s="110"/>
      <c r="AG377" s="110"/>
      <c r="AH377" s="122">
        <f t="shared" si="20"/>
        <v>8</v>
      </c>
    </row>
    <row r="378" spans="1:34">
      <c r="A378" s="108">
        <v>8</v>
      </c>
      <c r="B378" s="109" t="s">
        <v>317</v>
      </c>
      <c r="C378" s="110"/>
      <c r="D378" s="110"/>
      <c r="E378" s="110"/>
      <c r="F378" s="110"/>
      <c r="G378" s="110"/>
      <c r="H378" s="110"/>
      <c r="I378" s="110">
        <v>3</v>
      </c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22">
        <f t="shared" si="20"/>
        <v>3</v>
      </c>
    </row>
    <row r="379" spans="1:34">
      <c r="A379" s="108">
        <v>9</v>
      </c>
      <c r="B379" s="109" t="s">
        <v>318</v>
      </c>
      <c r="C379" s="110"/>
      <c r="D379" s="110"/>
      <c r="E379" s="110"/>
      <c r="F379" s="110"/>
      <c r="G379" s="110"/>
      <c r="H379" s="110">
        <v>2</v>
      </c>
      <c r="I379" s="110">
        <v>1</v>
      </c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>
        <v>3</v>
      </c>
      <c r="W379" s="110"/>
      <c r="X379" s="110">
        <v>2</v>
      </c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22">
        <f t="shared" si="20"/>
        <v>8</v>
      </c>
    </row>
    <row r="380" spans="1:34">
      <c r="A380" s="108">
        <v>10</v>
      </c>
      <c r="B380" s="109" t="s">
        <v>319</v>
      </c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22">
        <f t="shared" si="20"/>
        <v>0</v>
      </c>
    </row>
    <row r="381" spans="1:34">
      <c r="A381" s="108">
        <v>11</v>
      </c>
      <c r="B381" s="109" t="s">
        <v>320</v>
      </c>
      <c r="C381" s="110"/>
      <c r="D381" s="110"/>
      <c r="E381" s="110"/>
      <c r="F381" s="110"/>
      <c r="G381" s="110"/>
      <c r="H381" s="110"/>
      <c r="I381" s="110"/>
      <c r="J381" s="110">
        <v>1</v>
      </c>
      <c r="K381" s="110"/>
      <c r="L381" s="110"/>
      <c r="M381" s="110"/>
      <c r="N381" s="110"/>
      <c r="O381" s="110"/>
      <c r="P381" s="110">
        <v>1</v>
      </c>
      <c r="Q381" s="110"/>
      <c r="R381" s="110"/>
      <c r="S381" s="110"/>
      <c r="T381" s="110"/>
      <c r="U381" s="110"/>
      <c r="V381" s="110">
        <v>3</v>
      </c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>
        <v>1</v>
      </c>
      <c r="AG381" s="110"/>
      <c r="AH381" s="122">
        <f t="shared" si="20"/>
        <v>6</v>
      </c>
    </row>
    <row r="382" spans="1:34">
      <c r="A382" s="108">
        <v>12</v>
      </c>
      <c r="B382" s="109" t="s">
        <v>321</v>
      </c>
      <c r="C382" s="110"/>
      <c r="D382" s="110"/>
      <c r="E382" s="110"/>
      <c r="F382" s="110"/>
      <c r="G382" s="110"/>
      <c r="H382" s="110">
        <v>1</v>
      </c>
      <c r="I382" s="110">
        <v>7</v>
      </c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>
        <v>1</v>
      </c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22">
        <f t="shared" si="20"/>
        <v>9</v>
      </c>
    </row>
    <row r="383" spans="1:34">
      <c r="A383" s="108">
        <v>13</v>
      </c>
      <c r="B383" s="109" t="s">
        <v>322</v>
      </c>
      <c r="C383" s="110"/>
      <c r="D383" s="110"/>
      <c r="E383" s="110"/>
      <c r="F383" s="110"/>
      <c r="G383" s="110"/>
      <c r="H383" s="110">
        <v>12</v>
      </c>
      <c r="I383" s="110">
        <v>18</v>
      </c>
      <c r="J383" s="110">
        <v>1</v>
      </c>
      <c r="K383" s="110"/>
      <c r="L383" s="110"/>
      <c r="M383" s="110"/>
      <c r="N383" s="110"/>
      <c r="O383" s="110"/>
      <c r="P383" s="110">
        <v>1</v>
      </c>
      <c r="Q383" s="110"/>
      <c r="R383" s="110"/>
      <c r="S383" s="110"/>
      <c r="T383" s="110"/>
      <c r="U383" s="110"/>
      <c r="V383" s="110">
        <v>7</v>
      </c>
      <c r="W383" s="110"/>
      <c r="X383" s="110">
        <v>1</v>
      </c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22">
        <f t="shared" si="20"/>
        <v>40</v>
      </c>
    </row>
    <row r="384" spans="1:34">
      <c r="A384" s="108">
        <v>14</v>
      </c>
      <c r="B384" s="109" t="s">
        <v>323</v>
      </c>
      <c r="C384" s="110"/>
      <c r="D384" s="110"/>
      <c r="E384" s="110"/>
      <c r="F384" s="110"/>
      <c r="G384" s="110"/>
      <c r="H384" s="110">
        <v>19</v>
      </c>
      <c r="I384" s="110">
        <v>31</v>
      </c>
      <c r="J384" s="110"/>
      <c r="K384" s="110"/>
      <c r="L384" s="110"/>
      <c r="M384" s="110"/>
      <c r="N384" s="110"/>
      <c r="O384" s="110"/>
      <c r="P384" s="110">
        <v>1</v>
      </c>
      <c r="Q384" s="110"/>
      <c r="R384" s="110"/>
      <c r="S384" s="110"/>
      <c r="T384" s="110"/>
      <c r="U384" s="110"/>
      <c r="V384" s="110">
        <v>5</v>
      </c>
      <c r="W384" s="110"/>
      <c r="X384" s="110">
        <v>6</v>
      </c>
      <c r="Y384" s="110"/>
      <c r="Z384" s="110"/>
      <c r="AA384" s="110">
        <v>1</v>
      </c>
      <c r="AB384" s="110"/>
      <c r="AC384" s="110"/>
      <c r="AD384" s="110"/>
      <c r="AE384" s="110"/>
      <c r="AF384" s="110"/>
      <c r="AG384" s="110"/>
      <c r="AH384" s="122">
        <f t="shared" si="20"/>
        <v>63</v>
      </c>
    </row>
    <row r="385" spans="1:34">
      <c r="A385" s="108">
        <v>15</v>
      </c>
      <c r="B385" s="109" t="s">
        <v>330</v>
      </c>
      <c r="C385" s="110"/>
      <c r="D385" s="110"/>
      <c r="E385" s="110"/>
      <c r="F385" s="110"/>
      <c r="G385" s="110"/>
      <c r="H385" s="110">
        <v>9</v>
      </c>
      <c r="I385" s="110">
        <v>22</v>
      </c>
      <c r="J385" s="110"/>
      <c r="K385" s="110"/>
      <c r="L385" s="110"/>
      <c r="M385" s="110"/>
      <c r="N385" s="110">
        <v>4</v>
      </c>
      <c r="O385" s="110"/>
      <c r="P385" s="110">
        <v>1</v>
      </c>
      <c r="Q385" s="110"/>
      <c r="R385" s="110"/>
      <c r="S385" s="110"/>
      <c r="T385" s="110"/>
      <c r="U385" s="110"/>
      <c r="V385" s="110"/>
      <c r="W385" s="110"/>
      <c r="X385" s="110">
        <v>5</v>
      </c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22">
        <f t="shared" si="20"/>
        <v>41</v>
      </c>
    </row>
    <row r="386" spans="1:34">
      <c r="A386" s="108">
        <v>16</v>
      </c>
      <c r="B386" s="109" t="s">
        <v>325</v>
      </c>
      <c r="C386" s="110"/>
      <c r="D386" s="110"/>
      <c r="E386" s="110"/>
      <c r="F386" s="110"/>
      <c r="G386" s="110"/>
      <c r="H386" s="110">
        <v>2</v>
      </c>
      <c r="I386" s="110">
        <v>14</v>
      </c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>
        <v>1</v>
      </c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22">
        <f t="shared" si="20"/>
        <v>17</v>
      </c>
    </row>
    <row r="387" spans="1:34">
      <c r="A387" s="108">
        <v>17</v>
      </c>
      <c r="B387" s="109" t="s">
        <v>326</v>
      </c>
      <c r="C387" s="110"/>
      <c r="D387" s="110"/>
      <c r="E387" s="110"/>
      <c r="F387" s="110"/>
      <c r="G387" s="110"/>
      <c r="H387" s="110">
        <v>13</v>
      </c>
      <c r="I387" s="110">
        <v>46</v>
      </c>
      <c r="J387" s="110">
        <v>2</v>
      </c>
      <c r="K387" s="110"/>
      <c r="L387" s="110"/>
      <c r="M387" s="110"/>
      <c r="N387" s="110"/>
      <c r="O387" s="110"/>
      <c r="P387" s="110">
        <v>1</v>
      </c>
      <c r="Q387" s="110"/>
      <c r="R387" s="110"/>
      <c r="S387" s="110"/>
      <c r="T387" s="110">
        <v>1</v>
      </c>
      <c r="U387" s="110"/>
      <c r="V387" s="110">
        <v>3</v>
      </c>
      <c r="W387" s="110"/>
      <c r="X387" s="110"/>
      <c r="Y387" s="110"/>
      <c r="Z387" s="110"/>
      <c r="AA387" s="110">
        <v>1</v>
      </c>
      <c r="AB387" s="110"/>
      <c r="AC387" s="110">
        <v>1</v>
      </c>
      <c r="AD387" s="110"/>
      <c r="AE387" s="110"/>
      <c r="AF387" s="110">
        <v>2</v>
      </c>
      <c r="AG387" s="110"/>
      <c r="AH387" s="122">
        <f t="shared" si="20"/>
        <v>70</v>
      </c>
    </row>
    <row r="388" spans="1:34">
      <c r="A388" s="108">
        <v>18</v>
      </c>
      <c r="B388" s="109" t="s">
        <v>327</v>
      </c>
      <c r="C388" s="110"/>
      <c r="D388" s="110"/>
      <c r="E388" s="110"/>
      <c r="F388" s="110"/>
      <c r="G388" s="110"/>
      <c r="H388" s="110">
        <v>5</v>
      </c>
      <c r="I388" s="110">
        <v>26</v>
      </c>
      <c r="J388" s="110"/>
      <c r="K388" s="110"/>
      <c r="L388" s="110"/>
      <c r="M388" s="110"/>
      <c r="N388" s="110"/>
      <c r="O388" s="110"/>
      <c r="P388" s="110">
        <v>1</v>
      </c>
      <c r="Q388" s="110"/>
      <c r="R388" s="110"/>
      <c r="S388" s="110"/>
      <c r="T388" s="110"/>
      <c r="U388" s="110"/>
      <c r="V388" s="110">
        <v>3</v>
      </c>
      <c r="W388" s="110"/>
      <c r="X388" s="110">
        <v>1</v>
      </c>
      <c r="Y388" s="110"/>
      <c r="Z388" s="110"/>
      <c r="AA388" s="110"/>
      <c r="AB388" s="110"/>
      <c r="AC388" s="110"/>
      <c r="AD388" s="110"/>
      <c r="AE388" s="110"/>
      <c r="AF388" s="110">
        <v>2</v>
      </c>
      <c r="AG388" s="110"/>
      <c r="AH388" s="122">
        <f t="shared" si="20"/>
        <v>38</v>
      </c>
    </row>
    <row r="389" ht="15.75" spans="1:34">
      <c r="A389" s="111" t="s">
        <v>14</v>
      </c>
      <c r="B389" s="112"/>
      <c r="C389" s="113">
        <f t="shared" ref="C389:AH389" si="21">SUM(C371:C388)</f>
        <v>0</v>
      </c>
      <c r="D389" s="113">
        <f t="shared" si="21"/>
        <v>0</v>
      </c>
      <c r="E389" s="113">
        <f t="shared" si="21"/>
        <v>0</v>
      </c>
      <c r="F389" s="113">
        <f t="shared" si="21"/>
        <v>0</v>
      </c>
      <c r="G389" s="113">
        <f t="shared" si="21"/>
        <v>0</v>
      </c>
      <c r="H389" s="113">
        <f t="shared" si="21"/>
        <v>117</v>
      </c>
      <c r="I389" s="113">
        <f t="shared" si="21"/>
        <v>322</v>
      </c>
      <c r="J389" s="113">
        <f t="shared" si="21"/>
        <v>5</v>
      </c>
      <c r="K389" s="113">
        <f t="shared" si="21"/>
        <v>0</v>
      </c>
      <c r="L389" s="113">
        <f t="shared" si="21"/>
        <v>0</v>
      </c>
      <c r="M389" s="113">
        <f t="shared" si="21"/>
        <v>0</v>
      </c>
      <c r="N389" s="113">
        <f t="shared" si="21"/>
        <v>4</v>
      </c>
      <c r="O389" s="113">
        <f t="shared" si="21"/>
        <v>0</v>
      </c>
      <c r="P389" s="113">
        <f t="shared" si="21"/>
        <v>7</v>
      </c>
      <c r="Q389" s="113">
        <f t="shared" si="21"/>
        <v>0</v>
      </c>
      <c r="R389" s="113">
        <f t="shared" si="21"/>
        <v>0</v>
      </c>
      <c r="S389" s="113">
        <f t="shared" si="21"/>
        <v>0</v>
      </c>
      <c r="T389" s="113">
        <f t="shared" si="21"/>
        <v>2</v>
      </c>
      <c r="U389" s="113">
        <f t="shared" si="21"/>
        <v>0</v>
      </c>
      <c r="V389" s="113">
        <f t="shared" si="21"/>
        <v>57</v>
      </c>
      <c r="W389" s="113">
        <f t="shared" si="21"/>
        <v>0</v>
      </c>
      <c r="X389" s="113">
        <f t="shared" si="21"/>
        <v>28</v>
      </c>
      <c r="Y389" s="113">
        <f t="shared" si="21"/>
        <v>4</v>
      </c>
      <c r="Z389" s="113">
        <f t="shared" si="21"/>
        <v>0</v>
      </c>
      <c r="AA389" s="113">
        <f t="shared" si="21"/>
        <v>2</v>
      </c>
      <c r="AB389" s="113">
        <f t="shared" si="21"/>
        <v>0</v>
      </c>
      <c r="AC389" s="113">
        <f t="shared" si="21"/>
        <v>1</v>
      </c>
      <c r="AD389" s="113">
        <f t="shared" si="21"/>
        <v>0</v>
      </c>
      <c r="AE389" s="113">
        <f t="shared" si="21"/>
        <v>0</v>
      </c>
      <c r="AF389" s="113">
        <f t="shared" si="21"/>
        <v>8</v>
      </c>
      <c r="AG389" s="113">
        <f t="shared" si="21"/>
        <v>1</v>
      </c>
      <c r="AH389" s="113">
        <f t="shared" si="21"/>
        <v>558</v>
      </c>
    </row>
    <row r="391" spans="4:26">
      <c r="D391" s="94" t="s">
        <v>58</v>
      </c>
      <c r="Z391" s="117" t="s">
        <v>101</v>
      </c>
    </row>
    <row r="392" spans="4:26">
      <c r="D392" s="94" t="s">
        <v>60</v>
      </c>
      <c r="Z392" s="94" t="s">
        <v>102</v>
      </c>
    </row>
    <row r="396" spans="4:26">
      <c r="D396" s="94" t="s">
        <v>62</v>
      </c>
      <c r="Z396" s="94" t="s">
        <v>71</v>
      </c>
    </row>
    <row r="397" spans="4:26">
      <c r="D397" s="94" t="s">
        <v>64</v>
      </c>
      <c r="Z397" s="94" t="s">
        <v>73</v>
      </c>
    </row>
    <row r="399" spans="1:34">
      <c r="A399" s="95" t="s">
        <v>506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</row>
    <row r="400" spans="1:34">
      <c r="A400" s="95" t="s">
        <v>357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</row>
    <row r="401" spans="1:34">
      <c r="A401" s="95" t="s">
        <v>103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</row>
    <row r="402" ht="15.75" spans="1:34">
      <c r="A402" s="95"/>
      <c r="B402" s="95"/>
      <c r="C402" s="96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115" t="s">
        <v>507</v>
      </c>
      <c r="AG402" s="115"/>
      <c r="AH402" s="115"/>
    </row>
    <row r="403" spans="1:34">
      <c r="A403" s="98" t="s">
        <v>488</v>
      </c>
      <c r="B403" s="99" t="s">
        <v>489</v>
      </c>
      <c r="C403" s="100" t="s">
        <v>508</v>
      </c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18"/>
    </row>
    <row r="404" spans="1:34">
      <c r="A404" s="102"/>
      <c r="B404" s="103"/>
      <c r="C404" s="104" t="s">
        <v>509</v>
      </c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16" t="s">
        <v>120</v>
      </c>
      <c r="AA404" s="116" t="s">
        <v>7</v>
      </c>
      <c r="AB404" s="116" t="s">
        <v>8</v>
      </c>
      <c r="AC404" s="116" t="s">
        <v>9</v>
      </c>
      <c r="AD404" s="116" t="s">
        <v>10</v>
      </c>
      <c r="AE404" s="116" t="s">
        <v>121</v>
      </c>
      <c r="AF404" s="116" t="s">
        <v>12</v>
      </c>
      <c r="AG404" s="116" t="s">
        <v>13</v>
      </c>
      <c r="AH404" s="119" t="s">
        <v>57</v>
      </c>
    </row>
    <row r="405" ht="120.8" spans="1:34">
      <c r="A405" s="102"/>
      <c r="B405" s="103"/>
      <c r="C405" s="105" t="s">
        <v>16</v>
      </c>
      <c r="D405" s="105" t="s">
        <v>17</v>
      </c>
      <c r="E405" s="105" t="s">
        <v>18</v>
      </c>
      <c r="F405" s="105" t="s">
        <v>19</v>
      </c>
      <c r="G405" s="105" t="s">
        <v>20</v>
      </c>
      <c r="H405" s="105" t="s">
        <v>21</v>
      </c>
      <c r="I405" s="105" t="s">
        <v>22</v>
      </c>
      <c r="J405" s="105" t="s">
        <v>23</v>
      </c>
      <c r="K405" s="105" t="s">
        <v>24</v>
      </c>
      <c r="L405" s="105" t="s">
        <v>25</v>
      </c>
      <c r="M405" s="105" t="s">
        <v>129</v>
      </c>
      <c r="N405" s="105" t="s">
        <v>27</v>
      </c>
      <c r="O405" s="105" t="s">
        <v>28</v>
      </c>
      <c r="P405" s="105" t="s">
        <v>29</v>
      </c>
      <c r="Q405" s="105" t="s">
        <v>30</v>
      </c>
      <c r="R405" s="105" t="s">
        <v>31</v>
      </c>
      <c r="S405" s="105" t="s">
        <v>32</v>
      </c>
      <c r="T405" s="105" t="s">
        <v>33</v>
      </c>
      <c r="U405" s="105" t="s">
        <v>34</v>
      </c>
      <c r="V405" s="105" t="s">
        <v>35</v>
      </c>
      <c r="W405" s="105" t="s">
        <v>36</v>
      </c>
      <c r="X405" s="105" t="s">
        <v>37</v>
      </c>
      <c r="Y405" s="105" t="s">
        <v>38</v>
      </c>
      <c r="Z405" s="116"/>
      <c r="AA405" s="116"/>
      <c r="AB405" s="116"/>
      <c r="AC405" s="116"/>
      <c r="AD405" s="116"/>
      <c r="AE405" s="116"/>
      <c r="AF405" s="116"/>
      <c r="AG405" s="116"/>
      <c r="AH405" s="120"/>
    </row>
    <row r="406" spans="1:34">
      <c r="A406" s="106">
        <v>1</v>
      </c>
      <c r="B406" s="107">
        <v>2</v>
      </c>
      <c r="C406" s="107">
        <v>3</v>
      </c>
      <c r="D406" s="107">
        <v>4</v>
      </c>
      <c r="E406" s="107">
        <v>5</v>
      </c>
      <c r="F406" s="107">
        <v>6</v>
      </c>
      <c r="G406" s="107">
        <v>7</v>
      </c>
      <c r="H406" s="107">
        <v>8</v>
      </c>
      <c r="I406" s="107">
        <v>9</v>
      </c>
      <c r="J406" s="107">
        <v>10</v>
      </c>
      <c r="K406" s="107">
        <v>11</v>
      </c>
      <c r="L406" s="107">
        <v>12</v>
      </c>
      <c r="M406" s="107">
        <v>13</v>
      </c>
      <c r="N406" s="107">
        <v>14</v>
      </c>
      <c r="O406" s="107">
        <v>15</v>
      </c>
      <c r="P406" s="107">
        <v>16</v>
      </c>
      <c r="Q406" s="107">
        <v>17</v>
      </c>
      <c r="R406" s="107">
        <v>18</v>
      </c>
      <c r="S406" s="107">
        <v>19</v>
      </c>
      <c r="T406" s="107">
        <v>20</v>
      </c>
      <c r="U406" s="107">
        <v>21</v>
      </c>
      <c r="V406" s="107">
        <v>22</v>
      </c>
      <c r="W406" s="107">
        <v>23</v>
      </c>
      <c r="X406" s="107">
        <v>24</v>
      </c>
      <c r="Y406" s="107">
        <v>25</v>
      </c>
      <c r="Z406" s="107">
        <v>26</v>
      </c>
      <c r="AA406" s="107">
        <v>27</v>
      </c>
      <c r="AB406" s="107">
        <v>28</v>
      </c>
      <c r="AC406" s="107">
        <v>29</v>
      </c>
      <c r="AD406" s="107">
        <v>30</v>
      </c>
      <c r="AE406" s="107">
        <v>31</v>
      </c>
      <c r="AF406" s="107">
        <v>32</v>
      </c>
      <c r="AG406" s="107">
        <v>33</v>
      </c>
      <c r="AH406" s="121">
        <v>34</v>
      </c>
    </row>
    <row r="407" spans="1:34">
      <c r="A407" s="108">
        <v>1</v>
      </c>
      <c r="B407" s="109" t="s">
        <v>310</v>
      </c>
      <c r="C407" s="110"/>
      <c r="D407" s="110"/>
      <c r="E407" s="110"/>
      <c r="F407" s="110"/>
      <c r="G407" s="110"/>
      <c r="H407" s="110">
        <v>1</v>
      </c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22">
        <f t="shared" ref="AH407:AH425" si="22">SUM(C407:AG407)</f>
        <v>1</v>
      </c>
    </row>
    <row r="408" spans="1:34">
      <c r="A408" s="108">
        <v>2</v>
      </c>
      <c r="B408" s="109" t="s">
        <v>311</v>
      </c>
      <c r="C408" s="110"/>
      <c r="D408" s="110"/>
      <c r="E408" s="110"/>
      <c r="F408" s="110"/>
      <c r="G408" s="110"/>
      <c r="H408" s="110">
        <v>6</v>
      </c>
      <c r="I408" s="110">
        <v>29</v>
      </c>
      <c r="J408" s="110"/>
      <c r="K408" s="110"/>
      <c r="L408" s="110"/>
      <c r="M408" s="110"/>
      <c r="N408" s="110"/>
      <c r="O408" s="110"/>
      <c r="P408" s="110">
        <v>1</v>
      </c>
      <c r="Q408" s="110"/>
      <c r="R408" s="110"/>
      <c r="S408" s="110"/>
      <c r="T408" s="110"/>
      <c r="U408" s="110"/>
      <c r="V408" s="110">
        <v>5</v>
      </c>
      <c r="W408" s="110"/>
      <c r="X408" s="110">
        <v>2</v>
      </c>
      <c r="Y408" s="110">
        <v>1</v>
      </c>
      <c r="Z408" s="110"/>
      <c r="AA408" s="110"/>
      <c r="AB408" s="110"/>
      <c r="AC408" s="110"/>
      <c r="AD408" s="110"/>
      <c r="AE408" s="110"/>
      <c r="AF408" s="110"/>
      <c r="AG408" s="110"/>
      <c r="AH408" s="122">
        <f t="shared" si="22"/>
        <v>44</v>
      </c>
    </row>
    <row r="409" spans="1:34">
      <c r="A409" s="108">
        <v>3</v>
      </c>
      <c r="B409" s="109" t="s">
        <v>312</v>
      </c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22">
        <f t="shared" si="22"/>
        <v>0</v>
      </c>
    </row>
    <row r="410" spans="1:34">
      <c r="A410" s="108">
        <v>4</v>
      </c>
      <c r="B410" s="109" t="s">
        <v>313</v>
      </c>
      <c r="C410" s="110"/>
      <c r="D410" s="110"/>
      <c r="E410" s="110"/>
      <c r="F410" s="110"/>
      <c r="G410" s="110"/>
      <c r="H410" s="110">
        <v>2</v>
      </c>
      <c r="I410" s="110">
        <v>6</v>
      </c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>
        <v>1</v>
      </c>
      <c r="Z410" s="110"/>
      <c r="AA410" s="110"/>
      <c r="AB410" s="110"/>
      <c r="AC410" s="110"/>
      <c r="AD410" s="110"/>
      <c r="AE410" s="110"/>
      <c r="AF410" s="110"/>
      <c r="AG410" s="110"/>
      <c r="AH410" s="122">
        <f t="shared" si="22"/>
        <v>9</v>
      </c>
    </row>
    <row r="411" spans="1:34">
      <c r="A411" s="108">
        <v>5</v>
      </c>
      <c r="B411" s="109" t="s">
        <v>314</v>
      </c>
      <c r="C411" s="110"/>
      <c r="D411" s="110"/>
      <c r="E411" s="110"/>
      <c r="F411" s="110"/>
      <c r="G411" s="110"/>
      <c r="H411" s="110"/>
      <c r="I411" s="110">
        <v>16</v>
      </c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22">
        <f t="shared" si="22"/>
        <v>16</v>
      </c>
    </row>
    <row r="412" spans="1:34">
      <c r="A412" s="108">
        <v>6</v>
      </c>
      <c r="B412" s="109" t="s">
        <v>315</v>
      </c>
      <c r="C412" s="110"/>
      <c r="D412" s="110"/>
      <c r="E412" s="110"/>
      <c r="F412" s="110"/>
      <c r="G412" s="110"/>
      <c r="H412" s="110">
        <v>5</v>
      </c>
      <c r="I412" s="110">
        <v>11</v>
      </c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>
        <v>9</v>
      </c>
      <c r="W412" s="110"/>
      <c r="X412" s="110">
        <v>1</v>
      </c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22">
        <f t="shared" si="22"/>
        <v>26</v>
      </c>
    </row>
    <row r="413" spans="1:34">
      <c r="A413" s="108">
        <v>7</v>
      </c>
      <c r="B413" s="109" t="s">
        <v>316</v>
      </c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>
        <v>1</v>
      </c>
      <c r="W413" s="110"/>
      <c r="X413" s="110">
        <v>8</v>
      </c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22">
        <f t="shared" si="22"/>
        <v>9</v>
      </c>
    </row>
    <row r="414" spans="1:34">
      <c r="A414" s="108">
        <v>8</v>
      </c>
      <c r="B414" s="109" t="s">
        <v>317</v>
      </c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22">
        <f t="shared" si="22"/>
        <v>0</v>
      </c>
    </row>
    <row r="415" spans="1:34">
      <c r="A415" s="108">
        <v>9</v>
      </c>
      <c r="B415" s="109" t="s">
        <v>318</v>
      </c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>
        <v>5</v>
      </c>
      <c r="W415" s="110"/>
      <c r="X415" s="110">
        <v>3</v>
      </c>
      <c r="Y415" s="110"/>
      <c r="Z415" s="110"/>
      <c r="AA415" s="110"/>
      <c r="AB415" s="110"/>
      <c r="AC415" s="110"/>
      <c r="AD415" s="110"/>
      <c r="AE415" s="110"/>
      <c r="AF415" s="110"/>
      <c r="AG415" s="110">
        <v>2</v>
      </c>
      <c r="AH415" s="122">
        <f t="shared" si="22"/>
        <v>10</v>
      </c>
    </row>
    <row r="416" spans="1:34">
      <c r="A416" s="108">
        <v>10</v>
      </c>
      <c r="B416" s="109" t="s">
        <v>319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22">
        <f t="shared" si="22"/>
        <v>0</v>
      </c>
    </row>
    <row r="417" spans="1:34">
      <c r="A417" s="108">
        <v>11</v>
      </c>
      <c r="B417" s="109" t="s">
        <v>320</v>
      </c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>
        <v>1</v>
      </c>
      <c r="Q417" s="110"/>
      <c r="R417" s="110"/>
      <c r="S417" s="110"/>
      <c r="T417" s="110">
        <v>1</v>
      </c>
      <c r="U417" s="110"/>
      <c r="V417" s="110">
        <v>1</v>
      </c>
      <c r="W417" s="110"/>
      <c r="X417" s="110">
        <v>1</v>
      </c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22">
        <f t="shared" si="22"/>
        <v>4</v>
      </c>
    </row>
    <row r="418" spans="1:34">
      <c r="A418" s="108">
        <v>12</v>
      </c>
      <c r="B418" s="109" t="s">
        <v>321</v>
      </c>
      <c r="C418" s="110"/>
      <c r="D418" s="110"/>
      <c r="E418" s="110"/>
      <c r="F418" s="110"/>
      <c r="G418" s="110"/>
      <c r="H418" s="110"/>
      <c r="I418" s="110">
        <v>2</v>
      </c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>
        <v>1</v>
      </c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22">
        <f t="shared" si="22"/>
        <v>3</v>
      </c>
    </row>
    <row r="419" spans="1:34">
      <c r="A419" s="108">
        <v>13</v>
      </c>
      <c r="B419" s="109" t="s">
        <v>322</v>
      </c>
      <c r="C419" s="110"/>
      <c r="D419" s="110"/>
      <c r="E419" s="110"/>
      <c r="F419" s="110"/>
      <c r="G419" s="110"/>
      <c r="H419" s="110">
        <v>9</v>
      </c>
      <c r="I419" s="110">
        <v>15</v>
      </c>
      <c r="J419" s="110">
        <v>1</v>
      </c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>
        <v>1</v>
      </c>
      <c r="W419" s="110"/>
      <c r="X419" s="110">
        <v>4</v>
      </c>
      <c r="Y419" s="110">
        <v>1</v>
      </c>
      <c r="Z419" s="110"/>
      <c r="AA419" s="110"/>
      <c r="AB419" s="110"/>
      <c r="AC419" s="110"/>
      <c r="AD419" s="110"/>
      <c r="AE419" s="110"/>
      <c r="AF419" s="110">
        <v>1</v>
      </c>
      <c r="AG419" s="110"/>
      <c r="AH419" s="122">
        <f t="shared" si="22"/>
        <v>32</v>
      </c>
    </row>
    <row r="420" spans="1:34">
      <c r="A420" s="108">
        <v>14</v>
      </c>
      <c r="B420" s="109" t="s">
        <v>323</v>
      </c>
      <c r="C420" s="110"/>
      <c r="D420" s="110"/>
      <c r="E420" s="110"/>
      <c r="F420" s="110"/>
      <c r="G420" s="110"/>
      <c r="H420" s="110">
        <v>8</v>
      </c>
      <c r="I420" s="110">
        <v>17</v>
      </c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>
        <v>5</v>
      </c>
      <c r="W420" s="110"/>
      <c r="X420" s="110">
        <v>2</v>
      </c>
      <c r="Y420" s="110">
        <v>1</v>
      </c>
      <c r="Z420" s="110"/>
      <c r="AA420" s="110"/>
      <c r="AB420" s="110"/>
      <c r="AC420" s="110"/>
      <c r="AD420" s="110"/>
      <c r="AE420" s="110"/>
      <c r="AF420" s="110"/>
      <c r="AG420" s="110"/>
      <c r="AH420" s="122">
        <f t="shared" si="22"/>
        <v>33</v>
      </c>
    </row>
    <row r="421" spans="1:34">
      <c r="A421" s="108">
        <v>15</v>
      </c>
      <c r="B421" s="109" t="s">
        <v>330</v>
      </c>
      <c r="C421" s="110"/>
      <c r="D421" s="110"/>
      <c r="E421" s="110"/>
      <c r="F421" s="110"/>
      <c r="G421" s="110"/>
      <c r="H421" s="110">
        <v>4</v>
      </c>
      <c r="I421" s="110">
        <v>8</v>
      </c>
      <c r="J421" s="110">
        <v>1</v>
      </c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>
        <v>2</v>
      </c>
      <c r="Y421" s="110"/>
      <c r="Z421" s="110"/>
      <c r="AA421" s="110">
        <v>1</v>
      </c>
      <c r="AB421" s="110"/>
      <c r="AC421" s="110"/>
      <c r="AD421" s="110"/>
      <c r="AE421" s="110"/>
      <c r="AF421" s="110"/>
      <c r="AG421" s="110"/>
      <c r="AH421" s="122">
        <f t="shared" si="22"/>
        <v>16</v>
      </c>
    </row>
    <row r="422" spans="1:34">
      <c r="A422" s="108">
        <v>16</v>
      </c>
      <c r="B422" s="109" t="s">
        <v>325</v>
      </c>
      <c r="C422" s="110"/>
      <c r="D422" s="110"/>
      <c r="E422" s="110"/>
      <c r="F422" s="110"/>
      <c r="G422" s="110"/>
      <c r="H422" s="110"/>
      <c r="I422" s="110">
        <v>8</v>
      </c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>
        <v>1</v>
      </c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22">
        <f t="shared" si="22"/>
        <v>9</v>
      </c>
    </row>
    <row r="423" spans="1:34">
      <c r="A423" s="108">
        <v>17</v>
      </c>
      <c r="B423" s="109" t="s">
        <v>326</v>
      </c>
      <c r="C423" s="110"/>
      <c r="D423" s="110"/>
      <c r="E423" s="110"/>
      <c r="F423" s="110"/>
      <c r="G423" s="110"/>
      <c r="H423" s="110">
        <v>15</v>
      </c>
      <c r="I423" s="110">
        <v>53</v>
      </c>
      <c r="J423" s="110"/>
      <c r="K423" s="110">
        <v>1</v>
      </c>
      <c r="L423" s="110"/>
      <c r="M423" s="110"/>
      <c r="N423" s="110"/>
      <c r="O423" s="110"/>
      <c r="P423" s="110">
        <v>2</v>
      </c>
      <c r="Q423" s="110"/>
      <c r="R423" s="110"/>
      <c r="S423" s="110"/>
      <c r="T423" s="110"/>
      <c r="U423" s="110"/>
      <c r="V423" s="110">
        <v>9</v>
      </c>
      <c r="W423" s="110"/>
      <c r="X423" s="110"/>
      <c r="Y423" s="110">
        <v>5</v>
      </c>
      <c r="Z423" s="110">
        <v>1</v>
      </c>
      <c r="AA423" s="110">
        <v>1</v>
      </c>
      <c r="AB423" s="110"/>
      <c r="AC423" s="110"/>
      <c r="AD423" s="110"/>
      <c r="AE423" s="110"/>
      <c r="AF423" s="110">
        <v>2</v>
      </c>
      <c r="AG423" s="110">
        <v>3</v>
      </c>
      <c r="AH423" s="122">
        <f t="shared" si="22"/>
        <v>92</v>
      </c>
    </row>
    <row r="424" spans="1:34">
      <c r="A424" s="108">
        <v>18</v>
      </c>
      <c r="B424" s="109" t="s">
        <v>327</v>
      </c>
      <c r="C424" s="110"/>
      <c r="D424" s="110"/>
      <c r="E424" s="110"/>
      <c r="F424" s="110"/>
      <c r="G424" s="110"/>
      <c r="H424" s="110">
        <v>7</v>
      </c>
      <c r="I424" s="110">
        <v>9</v>
      </c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>
        <v>2</v>
      </c>
      <c r="W424" s="110"/>
      <c r="X424" s="110">
        <v>1</v>
      </c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22">
        <f t="shared" si="22"/>
        <v>19</v>
      </c>
    </row>
    <row r="425" ht="15.75" spans="1:34">
      <c r="A425" s="111" t="s">
        <v>14</v>
      </c>
      <c r="B425" s="112"/>
      <c r="C425" s="113">
        <f t="shared" ref="C425:AG425" si="23">SUM(C407:C424)</f>
        <v>0</v>
      </c>
      <c r="D425" s="113">
        <f t="shared" si="23"/>
        <v>0</v>
      </c>
      <c r="E425" s="113">
        <f t="shared" si="23"/>
        <v>0</v>
      </c>
      <c r="F425" s="113">
        <f t="shared" si="23"/>
        <v>0</v>
      </c>
      <c r="G425" s="113">
        <f t="shared" si="23"/>
        <v>0</v>
      </c>
      <c r="H425" s="113">
        <f t="shared" si="23"/>
        <v>57</v>
      </c>
      <c r="I425" s="113">
        <f t="shared" si="23"/>
        <v>174</v>
      </c>
      <c r="J425" s="113">
        <f t="shared" si="23"/>
        <v>2</v>
      </c>
      <c r="K425" s="113">
        <f t="shared" si="23"/>
        <v>1</v>
      </c>
      <c r="L425" s="113">
        <f t="shared" si="23"/>
        <v>0</v>
      </c>
      <c r="M425" s="113">
        <f t="shared" si="23"/>
        <v>0</v>
      </c>
      <c r="N425" s="113">
        <f t="shared" si="23"/>
        <v>0</v>
      </c>
      <c r="O425" s="113">
        <f t="shared" si="23"/>
        <v>0</v>
      </c>
      <c r="P425" s="113">
        <f t="shared" si="23"/>
        <v>4</v>
      </c>
      <c r="Q425" s="113">
        <f t="shared" si="23"/>
        <v>0</v>
      </c>
      <c r="R425" s="113">
        <f t="shared" si="23"/>
        <v>0</v>
      </c>
      <c r="S425" s="113">
        <f t="shared" si="23"/>
        <v>0</v>
      </c>
      <c r="T425" s="113">
        <f t="shared" si="23"/>
        <v>1</v>
      </c>
      <c r="U425" s="113">
        <f t="shared" si="23"/>
        <v>0</v>
      </c>
      <c r="V425" s="113">
        <f t="shared" si="23"/>
        <v>40</v>
      </c>
      <c r="W425" s="113">
        <f t="shared" si="23"/>
        <v>0</v>
      </c>
      <c r="X425" s="113">
        <f t="shared" si="23"/>
        <v>24</v>
      </c>
      <c r="Y425" s="113">
        <f t="shared" si="23"/>
        <v>9</v>
      </c>
      <c r="Z425" s="113">
        <f t="shared" si="23"/>
        <v>1</v>
      </c>
      <c r="AA425" s="113">
        <f t="shared" si="23"/>
        <v>2</v>
      </c>
      <c r="AB425" s="113">
        <f t="shared" si="23"/>
        <v>0</v>
      </c>
      <c r="AC425" s="113">
        <f t="shared" si="23"/>
        <v>0</v>
      </c>
      <c r="AD425" s="113">
        <f t="shared" si="23"/>
        <v>0</v>
      </c>
      <c r="AE425" s="113">
        <f t="shared" si="23"/>
        <v>0</v>
      </c>
      <c r="AF425" s="113">
        <f t="shared" si="23"/>
        <v>3</v>
      </c>
      <c r="AG425" s="113">
        <f t="shared" si="23"/>
        <v>5</v>
      </c>
      <c r="AH425" s="122">
        <f t="shared" si="22"/>
        <v>323</v>
      </c>
    </row>
    <row r="427" spans="4:26">
      <c r="D427" s="94" t="s">
        <v>58</v>
      </c>
      <c r="Z427" s="117" t="s">
        <v>104</v>
      </c>
    </row>
    <row r="428" spans="4:26">
      <c r="D428" s="94" t="s">
        <v>60</v>
      </c>
      <c r="Z428" s="94" t="s">
        <v>137</v>
      </c>
    </row>
    <row r="432" spans="4:26">
      <c r="D432" s="94" t="s">
        <v>62</v>
      </c>
      <c r="Z432" s="94" t="s">
        <v>63</v>
      </c>
    </row>
    <row r="433" spans="4:26">
      <c r="D433" s="94" t="s">
        <v>64</v>
      </c>
      <c r="Z433" s="94" t="s">
        <v>65</v>
      </c>
    </row>
    <row r="435" spans="1:34">
      <c r="A435" s="95" t="s">
        <v>506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</row>
    <row r="436" spans="1:34">
      <c r="A436" s="95" t="s">
        <v>357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</row>
    <row r="437" spans="1:34">
      <c r="A437" s="95" t="s">
        <v>106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</row>
    <row r="438" ht="15.75" spans="1:34">
      <c r="A438" s="95"/>
      <c r="B438" s="95"/>
      <c r="C438" s="96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115" t="s">
        <v>507</v>
      </c>
      <c r="AG438" s="115"/>
      <c r="AH438" s="115"/>
    </row>
    <row r="439" spans="1:34">
      <c r="A439" s="98" t="s">
        <v>488</v>
      </c>
      <c r="B439" s="99" t="s">
        <v>489</v>
      </c>
      <c r="C439" s="100" t="s">
        <v>508</v>
      </c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18"/>
    </row>
    <row r="440" spans="1:34">
      <c r="A440" s="102"/>
      <c r="B440" s="103"/>
      <c r="C440" s="104" t="s">
        <v>509</v>
      </c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16" t="s">
        <v>120</v>
      </c>
      <c r="AA440" s="116" t="s">
        <v>7</v>
      </c>
      <c r="AB440" s="116" t="s">
        <v>8</v>
      </c>
      <c r="AC440" s="116" t="s">
        <v>9</v>
      </c>
      <c r="AD440" s="116" t="s">
        <v>10</v>
      </c>
      <c r="AE440" s="116" t="s">
        <v>121</v>
      </c>
      <c r="AF440" s="116" t="s">
        <v>12</v>
      </c>
      <c r="AG440" s="116" t="s">
        <v>13</v>
      </c>
      <c r="AH440" s="119" t="s">
        <v>57</v>
      </c>
    </row>
    <row r="441" ht="120.8" spans="1:34">
      <c r="A441" s="102"/>
      <c r="B441" s="103"/>
      <c r="C441" s="105" t="s">
        <v>16</v>
      </c>
      <c r="D441" s="105" t="s">
        <v>17</v>
      </c>
      <c r="E441" s="105" t="s">
        <v>18</v>
      </c>
      <c r="F441" s="105" t="s">
        <v>19</v>
      </c>
      <c r="G441" s="105" t="s">
        <v>20</v>
      </c>
      <c r="H441" s="105" t="s">
        <v>21</v>
      </c>
      <c r="I441" s="105" t="s">
        <v>22</v>
      </c>
      <c r="J441" s="105" t="s">
        <v>23</v>
      </c>
      <c r="K441" s="105" t="s">
        <v>24</v>
      </c>
      <c r="L441" s="105" t="s">
        <v>25</v>
      </c>
      <c r="M441" s="105" t="s">
        <v>129</v>
      </c>
      <c r="N441" s="105" t="s">
        <v>27</v>
      </c>
      <c r="O441" s="105" t="s">
        <v>28</v>
      </c>
      <c r="P441" s="105" t="s">
        <v>29</v>
      </c>
      <c r="Q441" s="105" t="s">
        <v>30</v>
      </c>
      <c r="R441" s="105" t="s">
        <v>31</v>
      </c>
      <c r="S441" s="105" t="s">
        <v>32</v>
      </c>
      <c r="T441" s="105" t="s">
        <v>33</v>
      </c>
      <c r="U441" s="105" t="s">
        <v>34</v>
      </c>
      <c r="V441" s="105" t="s">
        <v>35</v>
      </c>
      <c r="W441" s="105" t="s">
        <v>36</v>
      </c>
      <c r="X441" s="105" t="s">
        <v>37</v>
      </c>
      <c r="Y441" s="105" t="s">
        <v>38</v>
      </c>
      <c r="Z441" s="116"/>
      <c r="AA441" s="116"/>
      <c r="AB441" s="116"/>
      <c r="AC441" s="116"/>
      <c r="AD441" s="116"/>
      <c r="AE441" s="116"/>
      <c r="AF441" s="116"/>
      <c r="AG441" s="116"/>
      <c r="AH441" s="120"/>
    </row>
    <row r="442" spans="1:34">
      <c r="A442" s="106">
        <v>1</v>
      </c>
      <c r="B442" s="107">
        <v>2</v>
      </c>
      <c r="C442" s="107">
        <v>3</v>
      </c>
      <c r="D442" s="107">
        <v>4</v>
      </c>
      <c r="E442" s="107">
        <v>5</v>
      </c>
      <c r="F442" s="107">
        <v>6</v>
      </c>
      <c r="G442" s="107">
        <v>7</v>
      </c>
      <c r="H442" s="107">
        <v>8</v>
      </c>
      <c r="I442" s="107">
        <v>9</v>
      </c>
      <c r="J442" s="107">
        <v>10</v>
      </c>
      <c r="K442" s="107">
        <v>11</v>
      </c>
      <c r="L442" s="107">
        <v>12</v>
      </c>
      <c r="M442" s="107">
        <v>13</v>
      </c>
      <c r="N442" s="107">
        <v>14</v>
      </c>
      <c r="O442" s="107">
        <v>15</v>
      </c>
      <c r="P442" s="107">
        <v>16</v>
      </c>
      <c r="Q442" s="107">
        <v>17</v>
      </c>
      <c r="R442" s="107">
        <v>18</v>
      </c>
      <c r="S442" s="107">
        <v>19</v>
      </c>
      <c r="T442" s="107">
        <v>20</v>
      </c>
      <c r="U442" s="107">
        <v>21</v>
      </c>
      <c r="V442" s="107">
        <v>22</v>
      </c>
      <c r="W442" s="107">
        <v>23</v>
      </c>
      <c r="X442" s="107">
        <v>24</v>
      </c>
      <c r="Y442" s="107">
        <v>25</v>
      </c>
      <c r="Z442" s="107">
        <v>26</v>
      </c>
      <c r="AA442" s="107">
        <v>27</v>
      </c>
      <c r="AB442" s="107">
        <v>28</v>
      </c>
      <c r="AC442" s="107">
        <v>29</v>
      </c>
      <c r="AD442" s="107">
        <v>30</v>
      </c>
      <c r="AE442" s="107">
        <v>31</v>
      </c>
      <c r="AF442" s="107">
        <v>32</v>
      </c>
      <c r="AG442" s="107">
        <v>33</v>
      </c>
      <c r="AH442" s="121">
        <v>34</v>
      </c>
    </row>
    <row r="443" spans="1:34">
      <c r="A443" s="108">
        <v>1</v>
      </c>
      <c r="B443" s="109" t="s">
        <v>310</v>
      </c>
      <c r="C443" s="110">
        <f>C9+C45+C81+C118</f>
        <v>0</v>
      </c>
      <c r="D443" s="110">
        <f t="shared" ref="D443:AG443" si="24">D9+D45+D81+D118</f>
        <v>0</v>
      </c>
      <c r="E443" s="110">
        <f t="shared" si="24"/>
        <v>0</v>
      </c>
      <c r="F443" s="110">
        <f t="shared" si="24"/>
        <v>0</v>
      </c>
      <c r="G443" s="110">
        <f t="shared" si="24"/>
        <v>0</v>
      </c>
      <c r="H443" s="110">
        <f t="shared" si="24"/>
        <v>17</v>
      </c>
      <c r="I443" s="110">
        <f t="shared" si="24"/>
        <v>8</v>
      </c>
      <c r="J443" s="110">
        <f t="shared" si="24"/>
        <v>2</v>
      </c>
      <c r="K443" s="110">
        <f t="shared" si="24"/>
        <v>0</v>
      </c>
      <c r="L443" s="110">
        <f t="shared" si="24"/>
        <v>0</v>
      </c>
      <c r="M443" s="110">
        <f t="shared" si="24"/>
        <v>0</v>
      </c>
      <c r="N443" s="110">
        <f t="shared" si="24"/>
        <v>0</v>
      </c>
      <c r="O443" s="110">
        <f t="shared" si="24"/>
        <v>0</v>
      </c>
      <c r="P443" s="110">
        <f t="shared" si="24"/>
        <v>1</v>
      </c>
      <c r="Q443" s="110">
        <f t="shared" si="24"/>
        <v>0</v>
      </c>
      <c r="R443" s="110">
        <f t="shared" si="24"/>
        <v>0</v>
      </c>
      <c r="S443" s="110">
        <f t="shared" si="24"/>
        <v>0</v>
      </c>
      <c r="T443" s="110">
        <f t="shared" si="24"/>
        <v>0</v>
      </c>
      <c r="U443" s="110">
        <f t="shared" si="24"/>
        <v>0</v>
      </c>
      <c r="V443" s="110">
        <f t="shared" si="24"/>
        <v>1</v>
      </c>
      <c r="W443" s="110">
        <f t="shared" si="24"/>
        <v>0</v>
      </c>
      <c r="X443" s="110">
        <f t="shared" si="24"/>
        <v>1</v>
      </c>
      <c r="Y443" s="110">
        <f t="shared" si="24"/>
        <v>0</v>
      </c>
      <c r="Z443" s="110">
        <f t="shared" si="24"/>
        <v>2</v>
      </c>
      <c r="AA443" s="110">
        <f t="shared" si="24"/>
        <v>4</v>
      </c>
      <c r="AB443" s="110">
        <f t="shared" si="24"/>
        <v>0</v>
      </c>
      <c r="AC443" s="110">
        <f t="shared" si="24"/>
        <v>0</v>
      </c>
      <c r="AD443" s="110">
        <f t="shared" si="24"/>
        <v>0</v>
      </c>
      <c r="AE443" s="110">
        <f t="shared" si="24"/>
        <v>0</v>
      </c>
      <c r="AF443" s="110">
        <f t="shared" si="24"/>
        <v>1</v>
      </c>
      <c r="AG443" s="110">
        <f t="shared" si="24"/>
        <v>1</v>
      </c>
      <c r="AH443" s="122">
        <f t="shared" ref="AH443:AH461" si="25">SUM(C443:AG443)</f>
        <v>38</v>
      </c>
    </row>
    <row r="444" spans="1:34">
      <c r="A444" s="146">
        <v>2</v>
      </c>
      <c r="B444" s="140" t="s">
        <v>311</v>
      </c>
      <c r="C444" s="110">
        <f t="shared" ref="C444:C460" si="26">C10+C46+C82+C119</f>
        <v>0</v>
      </c>
      <c r="D444" s="110">
        <f t="shared" ref="D444:AG444" si="27">D10+D46+D82+D119</f>
        <v>0</v>
      </c>
      <c r="E444" s="110">
        <f t="shared" si="27"/>
        <v>0</v>
      </c>
      <c r="F444" s="110">
        <f t="shared" si="27"/>
        <v>0</v>
      </c>
      <c r="G444" s="110">
        <f t="shared" si="27"/>
        <v>0</v>
      </c>
      <c r="H444" s="110">
        <f t="shared" si="27"/>
        <v>56</v>
      </c>
      <c r="I444" s="110">
        <f t="shared" si="27"/>
        <v>215</v>
      </c>
      <c r="J444" s="110">
        <f t="shared" si="27"/>
        <v>0</v>
      </c>
      <c r="K444" s="110">
        <f t="shared" si="27"/>
        <v>0</v>
      </c>
      <c r="L444" s="110">
        <f t="shared" si="27"/>
        <v>0</v>
      </c>
      <c r="M444" s="110">
        <f t="shared" si="27"/>
        <v>0</v>
      </c>
      <c r="N444" s="110">
        <f t="shared" si="27"/>
        <v>0</v>
      </c>
      <c r="O444" s="110">
        <f t="shared" si="27"/>
        <v>0</v>
      </c>
      <c r="P444" s="110">
        <f t="shared" si="27"/>
        <v>1</v>
      </c>
      <c r="Q444" s="110">
        <f t="shared" si="27"/>
        <v>0</v>
      </c>
      <c r="R444" s="110">
        <f t="shared" si="27"/>
        <v>0</v>
      </c>
      <c r="S444" s="110">
        <f t="shared" si="27"/>
        <v>0</v>
      </c>
      <c r="T444" s="110">
        <f t="shared" si="27"/>
        <v>0</v>
      </c>
      <c r="U444" s="110">
        <f t="shared" si="27"/>
        <v>0</v>
      </c>
      <c r="V444" s="110">
        <f t="shared" si="27"/>
        <v>95</v>
      </c>
      <c r="W444" s="110">
        <f t="shared" si="27"/>
        <v>0</v>
      </c>
      <c r="X444" s="110">
        <f t="shared" si="27"/>
        <v>10</v>
      </c>
      <c r="Y444" s="110">
        <f t="shared" si="27"/>
        <v>1</v>
      </c>
      <c r="Z444" s="110">
        <f t="shared" si="27"/>
        <v>0</v>
      </c>
      <c r="AA444" s="110">
        <f t="shared" si="27"/>
        <v>0</v>
      </c>
      <c r="AB444" s="110">
        <f t="shared" si="27"/>
        <v>0</v>
      </c>
      <c r="AC444" s="110">
        <f t="shared" si="27"/>
        <v>0</v>
      </c>
      <c r="AD444" s="110">
        <f t="shared" si="27"/>
        <v>0</v>
      </c>
      <c r="AE444" s="110">
        <f t="shared" si="27"/>
        <v>0</v>
      </c>
      <c r="AF444" s="110">
        <f t="shared" si="27"/>
        <v>3</v>
      </c>
      <c r="AG444" s="110">
        <f t="shared" si="27"/>
        <v>5</v>
      </c>
      <c r="AH444" s="147">
        <f t="shared" si="25"/>
        <v>386</v>
      </c>
    </row>
    <row r="445" spans="1:34">
      <c r="A445" s="146">
        <v>3</v>
      </c>
      <c r="B445" s="140" t="s">
        <v>312</v>
      </c>
      <c r="C445" s="110">
        <f t="shared" si="26"/>
        <v>0</v>
      </c>
      <c r="D445" s="110">
        <f t="shared" ref="D445:AG445" si="28">D11+D47+D83+D120</f>
        <v>0</v>
      </c>
      <c r="E445" s="110">
        <f t="shared" si="28"/>
        <v>0</v>
      </c>
      <c r="F445" s="110">
        <f t="shared" si="28"/>
        <v>0</v>
      </c>
      <c r="G445" s="110">
        <f t="shared" si="28"/>
        <v>0</v>
      </c>
      <c r="H445" s="110">
        <f t="shared" si="28"/>
        <v>26</v>
      </c>
      <c r="I445" s="110">
        <f t="shared" si="28"/>
        <v>74</v>
      </c>
      <c r="J445" s="110">
        <f t="shared" si="28"/>
        <v>0</v>
      </c>
      <c r="K445" s="110">
        <f t="shared" si="28"/>
        <v>0</v>
      </c>
      <c r="L445" s="110">
        <f t="shared" si="28"/>
        <v>0</v>
      </c>
      <c r="M445" s="110">
        <f t="shared" si="28"/>
        <v>0</v>
      </c>
      <c r="N445" s="110">
        <f t="shared" si="28"/>
        <v>0</v>
      </c>
      <c r="O445" s="110">
        <f t="shared" si="28"/>
        <v>0</v>
      </c>
      <c r="P445" s="110">
        <f t="shared" si="28"/>
        <v>0</v>
      </c>
      <c r="Q445" s="110">
        <f t="shared" si="28"/>
        <v>0</v>
      </c>
      <c r="R445" s="110">
        <f t="shared" si="28"/>
        <v>0</v>
      </c>
      <c r="S445" s="110">
        <f t="shared" si="28"/>
        <v>0</v>
      </c>
      <c r="T445" s="110">
        <f t="shared" si="28"/>
        <v>0</v>
      </c>
      <c r="U445" s="110">
        <f t="shared" si="28"/>
        <v>0</v>
      </c>
      <c r="V445" s="110">
        <f t="shared" si="28"/>
        <v>8</v>
      </c>
      <c r="W445" s="110">
        <f t="shared" si="28"/>
        <v>0</v>
      </c>
      <c r="X445" s="110">
        <f t="shared" si="28"/>
        <v>6</v>
      </c>
      <c r="Y445" s="110">
        <f t="shared" si="28"/>
        <v>1</v>
      </c>
      <c r="Z445" s="110">
        <f t="shared" si="28"/>
        <v>0</v>
      </c>
      <c r="AA445" s="110">
        <f t="shared" si="28"/>
        <v>2</v>
      </c>
      <c r="AB445" s="110">
        <f t="shared" si="28"/>
        <v>0</v>
      </c>
      <c r="AC445" s="110">
        <f t="shared" si="28"/>
        <v>0</v>
      </c>
      <c r="AD445" s="110">
        <f t="shared" si="28"/>
        <v>0</v>
      </c>
      <c r="AE445" s="110">
        <f t="shared" si="28"/>
        <v>0</v>
      </c>
      <c r="AF445" s="110">
        <f t="shared" si="28"/>
        <v>4</v>
      </c>
      <c r="AG445" s="110">
        <f t="shared" si="28"/>
        <v>1</v>
      </c>
      <c r="AH445" s="147">
        <f t="shared" si="25"/>
        <v>122</v>
      </c>
    </row>
    <row r="446" spans="1:34">
      <c r="A446" s="146">
        <v>4</v>
      </c>
      <c r="B446" s="140" t="s">
        <v>313</v>
      </c>
      <c r="C446" s="110">
        <f t="shared" si="26"/>
        <v>0</v>
      </c>
      <c r="D446" s="110">
        <f t="shared" ref="D446:AG446" si="29">D12+D48+D84+D121</f>
        <v>0</v>
      </c>
      <c r="E446" s="110">
        <f t="shared" si="29"/>
        <v>0</v>
      </c>
      <c r="F446" s="110">
        <f t="shared" si="29"/>
        <v>1</v>
      </c>
      <c r="G446" s="110">
        <f t="shared" si="29"/>
        <v>0</v>
      </c>
      <c r="H446" s="110">
        <f t="shared" si="29"/>
        <v>37</v>
      </c>
      <c r="I446" s="110">
        <f t="shared" si="29"/>
        <v>135</v>
      </c>
      <c r="J446" s="110">
        <f t="shared" si="29"/>
        <v>0</v>
      </c>
      <c r="K446" s="110">
        <f t="shared" si="29"/>
        <v>0</v>
      </c>
      <c r="L446" s="110">
        <f t="shared" si="29"/>
        <v>0</v>
      </c>
      <c r="M446" s="110">
        <f t="shared" si="29"/>
        <v>0</v>
      </c>
      <c r="N446" s="110">
        <f t="shared" si="29"/>
        <v>0</v>
      </c>
      <c r="O446" s="110">
        <f t="shared" si="29"/>
        <v>0</v>
      </c>
      <c r="P446" s="110">
        <f t="shared" si="29"/>
        <v>0</v>
      </c>
      <c r="Q446" s="110">
        <f t="shared" si="29"/>
        <v>0</v>
      </c>
      <c r="R446" s="110">
        <f t="shared" si="29"/>
        <v>0</v>
      </c>
      <c r="S446" s="110">
        <f t="shared" si="29"/>
        <v>0</v>
      </c>
      <c r="T446" s="110">
        <f t="shared" si="29"/>
        <v>0</v>
      </c>
      <c r="U446" s="110">
        <f t="shared" si="29"/>
        <v>0</v>
      </c>
      <c r="V446" s="110">
        <f t="shared" si="29"/>
        <v>27</v>
      </c>
      <c r="W446" s="110">
        <f t="shared" si="29"/>
        <v>0</v>
      </c>
      <c r="X446" s="110">
        <f t="shared" si="29"/>
        <v>14</v>
      </c>
      <c r="Y446" s="110">
        <f t="shared" si="29"/>
        <v>3</v>
      </c>
      <c r="Z446" s="110">
        <f t="shared" si="29"/>
        <v>0</v>
      </c>
      <c r="AA446" s="110">
        <f t="shared" si="29"/>
        <v>0</v>
      </c>
      <c r="AB446" s="110">
        <f t="shared" si="29"/>
        <v>0</v>
      </c>
      <c r="AC446" s="110">
        <f t="shared" si="29"/>
        <v>0</v>
      </c>
      <c r="AD446" s="110">
        <f t="shared" si="29"/>
        <v>0</v>
      </c>
      <c r="AE446" s="110">
        <f t="shared" si="29"/>
        <v>0</v>
      </c>
      <c r="AF446" s="110">
        <f t="shared" si="29"/>
        <v>0</v>
      </c>
      <c r="AG446" s="110">
        <f t="shared" si="29"/>
        <v>0</v>
      </c>
      <c r="AH446" s="147">
        <f t="shared" si="25"/>
        <v>217</v>
      </c>
    </row>
    <row r="447" spans="1:34">
      <c r="A447" s="146">
        <v>5</v>
      </c>
      <c r="B447" s="140" t="s">
        <v>314</v>
      </c>
      <c r="C447" s="110">
        <f t="shared" si="26"/>
        <v>0</v>
      </c>
      <c r="D447" s="110">
        <f t="shared" ref="D447:AG447" si="30">D13+D49+D85+D122</f>
        <v>0</v>
      </c>
      <c r="E447" s="110">
        <f t="shared" si="30"/>
        <v>0</v>
      </c>
      <c r="F447" s="110">
        <f t="shared" si="30"/>
        <v>0</v>
      </c>
      <c r="G447" s="110">
        <f t="shared" si="30"/>
        <v>0</v>
      </c>
      <c r="H447" s="110">
        <f t="shared" si="30"/>
        <v>19</v>
      </c>
      <c r="I447" s="110">
        <f t="shared" si="30"/>
        <v>61</v>
      </c>
      <c r="J447" s="110">
        <f t="shared" si="30"/>
        <v>1</v>
      </c>
      <c r="K447" s="110">
        <f t="shared" si="30"/>
        <v>0</v>
      </c>
      <c r="L447" s="110">
        <f t="shared" si="30"/>
        <v>0</v>
      </c>
      <c r="M447" s="110">
        <f t="shared" si="30"/>
        <v>0</v>
      </c>
      <c r="N447" s="110">
        <f t="shared" si="30"/>
        <v>0</v>
      </c>
      <c r="O447" s="110">
        <f t="shared" si="30"/>
        <v>0</v>
      </c>
      <c r="P447" s="110">
        <f t="shared" si="30"/>
        <v>1</v>
      </c>
      <c r="Q447" s="110">
        <f t="shared" si="30"/>
        <v>0</v>
      </c>
      <c r="R447" s="110">
        <f t="shared" si="30"/>
        <v>0</v>
      </c>
      <c r="S447" s="110">
        <f t="shared" si="30"/>
        <v>0</v>
      </c>
      <c r="T447" s="110">
        <f t="shared" si="30"/>
        <v>0</v>
      </c>
      <c r="U447" s="110">
        <f t="shared" si="30"/>
        <v>0</v>
      </c>
      <c r="V447" s="110">
        <f t="shared" si="30"/>
        <v>4</v>
      </c>
      <c r="W447" s="110">
        <f t="shared" si="30"/>
        <v>0</v>
      </c>
      <c r="X447" s="110">
        <f t="shared" si="30"/>
        <v>4</v>
      </c>
      <c r="Y447" s="110">
        <f t="shared" si="30"/>
        <v>2</v>
      </c>
      <c r="Z447" s="110">
        <f t="shared" si="30"/>
        <v>0</v>
      </c>
      <c r="AA447" s="110">
        <f t="shared" si="30"/>
        <v>0</v>
      </c>
      <c r="AB447" s="110">
        <f t="shared" si="30"/>
        <v>0</v>
      </c>
      <c r="AC447" s="110">
        <f t="shared" si="30"/>
        <v>0</v>
      </c>
      <c r="AD447" s="110">
        <f t="shared" si="30"/>
        <v>0</v>
      </c>
      <c r="AE447" s="110">
        <f t="shared" si="30"/>
        <v>0</v>
      </c>
      <c r="AF447" s="110">
        <f t="shared" si="30"/>
        <v>1</v>
      </c>
      <c r="AG447" s="110">
        <f t="shared" si="30"/>
        <v>0</v>
      </c>
      <c r="AH447" s="147">
        <f t="shared" si="25"/>
        <v>93</v>
      </c>
    </row>
    <row r="448" spans="1:34">
      <c r="A448" s="146">
        <v>6</v>
      </c>
      <c r="B448" s="140" t="s">
        <v>315</v>
      </c>
      <c r="C448" s="110">
        <f t="shared" si="26"/>
        <v>0</v>
      </c>
      <c r="D448" s="110">
        <f t="shared" ref="D448:AG448" si="31">D14+D50+D86+D123</f>
        <v>0</v>
      </c>
      <c r="E448" s="110">
        <f t="shared" si="31"/>
        <v>0</v>
      </c>
      <c r="F448" s="110">
        <f t="shared" si="31"/>
        <v>0</v>
      </c>
      <c r="G448" s="110">
        <f t="shared" si="31"/>
        <v>0</v>
      </c>
      <c r="H448" s="110">
        <f t="shared" si="31"/>
        <v>20</v>
      </c>
      <c r="I448" s="110">
        <f t="shared" si="31"/>
        <v>51</v>
      </c>
      <c r="J448" s="110">
        <f t="shared" si="31"/>
        <v>0</v>
      </c>
      <c r="K448" s="110">
        <f t="shared" si="31"/>
        <v>0</v>
      </c>
      <c r="L448" s="110">
        <f t="shared" si="31"/>
        <v>0</v>
      </c>
      <c r="M448" s="110">
        <f t="shared" si="31"/>
        <v>0</v>
      </c>
      <c r="N448" s="110">
        <f t="shared" si="31"/>
        <v>0</v>
      </c>
      <c r="O448" s="110">
        <f t="shared" si="31"/>
        <v>0</v>
      </c>
      <c r="P448" s="110">
        <f t="shared" si="31"/>
        <v>2</v>
      </c>
      <c r="Q448" s="110">
        <f t="shared" si="31"/>
        <v>0</v>
      </c>
      <c r="R448" s="110">
        <f t="shared" si="31"/>
        <v>0</v>
      </c>
      <c r="S448" s="110">
        <f t="shared" si="31"/>
        <v>0</v>
      </c>
      <c r="T448" s="110">
        <f t="shared" si="31"/>
        <v>0</v>
      </c>
      <c r="U448" s="110">
        <f t="shared" si="31"/>
        <v>0</v>
      </c>
      <c r="V448" s="110">
        <f t="shared" si="31"/>
        <v>21</v>
      </c>
      <c r="W448" s="110">
        <f t="shared" si="31"/>
        <v>0</v>
      </c>
      <c r="X448" s="110">
        <f t="shared" si="31"/>
        <v>10</v>
      </c>
      <c r="Y448" s="110">
        <f t="shared" si="31"/>
        <v>1</v>
      </c>
      <c r="Z448" s="110">
        <f t="shared" si="31"/>
        <v>0</v>
      </c>
      <c r="AA448" s="110">
        <f t="shared" si="31"/>
        <v>0</v>
      </c>
      <c r="AB448" s="110">
        <f t="shared" si="31"/>
        <v>0</v>
      </c>
      <c r="AC448" s="110">
        <f t="shared" si="31"/>
        <v>0</v>
      </c>
      <c r="AD448" s="110">
        <f t="shared" si="31"/>
        <v>0</v>
      </c>
      <c r="AE448" s="110">
        <f t="shared" si="31"/>
        <v>0</v>
      </c>
      <c r="AF448" s="110">
        <f t="shared" si="31"/>
        <v>0</v>
      </c>
      <c r="AG448" s="110">
        <f t="shared" si="31"/>
        <v>1</v>
      </c>
      <c r="AH448" s="147">
        <f t="shared" si="25"/>
        <v>106</v>
      </c>
    </row>
    <row r="449" spans="1:34">
      <c r="A449" s="146">
        <v>7</v>
      </c>
      <c r="B449" s="140" t="s">
        <v>316</v>
      </c>
      <c r="C449" s="110">
        <f t="shared" si="26"/>
        <v>0</v>
      </c>
      <c r="D449" s="110">
        <f t="shared" ref="D449:AG449" si="32">D15+D51+D87+D124</f>
        <v>0</v>
      </c>
      <c r="E449" s="110">
        <f t="shared" si="32"/>
        <v>0</v>
      </c>
      <c r="F449" s="110">
        <f t="shared" si="32"/>
        <v>0</v>
      </c>
      <c r="G449" s="110">
        <f t="shared" si="32"/>
        <v>0</v>
      </c>
      <c r="H449" s="110">
        <f t="shared" si="32"/>
        <v>2</v>
      </c>
      <c r="I449" s="110">
        <f t="shared" si="32"/>
        <v>2</v>
      </c>
      <c r="J449" s="110">
        <f t="shared" si="32"/>
        <v>0</v>
      </c>
      <c r="K449" s="110">
        <f t="shared" si="32"/>
        <v>0</v>
      </c>
      <c r="L449" s="110">
        <f t="shared" si="32"/>
        <v>0</v>
      </c>
      <c r="M449" s="110">
        <f t="shared" si="32"/>
        <v>0</v>
      </c>
      <c r="N449" s="110">
        <f t="shared" si="32"/>
        <v>0</v>
      </c>
      <c r="O449" s="110">
        <f t="shared" si="32"/>
        <v>0</v>
      </c>
      <c r="P449" s="110">
        <f t="shared" si="32"/>
        <v>0</v>
      </c>
      <c r="Q449" s="110">
        <f t="shared" si="32"/>
        <v>0</v>
      </c>
      <c r="R449" s="110">
        <f t="shared" si="32"/>
        <v>0</v>
      </c>
      <c r="S449" s="110">
        <f t="shared" si="32"/>
        <v>0</v>
      </c>
      <c r="T449" s="110">
        <f t="shared" si="32"/>
        <v>5</v>
      </c>
      <c r="U449" s="110">
        <f t="shared" si="32"/>
        <v>0</v>
      </c>
      <c r="V449" s="110">
        <f t="shared" si="32"/>
        <v>6</v>
      </c>
      <c r="W449" s="110">
        <f t="shared" si="32"/>
        <v>0</v>
      </c>
      <c r="X449" s="110">
        <f t="shared" si="32"/>
        <v>26</v>
      </c>
      <c r="Y449" s="110">
        <f t="shared" si="32"/>
        <v>1</v>
      </c>
      <c r="Z449" s="110">
        <f t="shared" si="32"/>
        <v>0</v>
      </c>
      <c r="AA449" s="110">
        <f t="shared" si="32"/>
        <v>0</v>
      </c>
      <c r="AB449" s="110">
        <f t="shared" si="32"/>
        <v>0</v>
      </c>
      <c r="AC449" s="110">
        <f t="shared" si="32"/>
        <v>0</v>
      </c>
      <c r="AD449" s="110">
        <f t="shared" si="32"/>
        <v>0</v>
      </c>
      <c r="AE449" s="110">
        <f t="shared" si="32"/>
        <v>0</v>
      </c>
      <c r="AF449" s="110">
        <f t="shared" si="32"/>
        <v>0</v>
      </c>
      <c r="AG449" s="110">
        <f t="shared" si="32"/>
        <v>0</v>
      </c>
      <c r="AH449" s="147">
        <f t="shared" si="25"/>
        <v>42</v>
      </c>
    </row>
    <row r="450" spans="1:34">
      <c r="A450" s="146">
        <v>8</v>
      </c>
      <c r="B450" s="140" t="s">
        <v>317</v>
      </c>
      <c r="C450" s="110">
        <f t="shared" si="26"/>
        <v>0</v>
      </c>
      <c r="D450" s="110">
        <f t="shared" ref="D450:AG450" si="33">D16+D52+D88+D125</f>
        <v>0</v>
      </c>
      <c r="E450" s="110">
        <f t="shared" si="33"/>
        <v>0</v>
      </c>
      <c r="F450" s="110">
        <f t="shared" si="33"/>
        <v>0</v>
      </c>
      <c r="G450" s="110">
        <f t="shared" si="33"/>
        <v>0</v>
      </c>
      <c r="H450" s="110">
        <f t="shared" si="33"/>
        <v>4</v>
      </c>
      <c r="I450" s="110">
        <f t="shared" si="33"/>
        <v>16</v>
      </c>
      <c r="J450" s="110">
        <f t="shared" si="33"/>
        <v>0</v>
      </c>
      <c r="K450" s="110">
        <f t="shared" si="33"/>
        <v>0</v>
      </c>
      <c r="L450" s="110">
        <f t="shared" si="33"/>
        <v>0</v>
      </c>
      <c r="M450" s="110">
        <f t="shared" si="33"/>
        <v>0</v>
      </c>
      <c r="N450" s="110">
        <f t="shared" si="33"/>
        <v>0</v>
      </c>
      <c r="O450" s="110">
        <f t="shared" si="33"/>
        <v>0</v>
      </c>
      <c r="P450" s="110">
        <f t="shared" si="33"/>
        <v>0</v>
      </c>
      <c r="Q450" s="110">
        <f t="shared" si="33"/>
        <v>0</v>
      </c>
      <c r="R450" s="110">
        <f t="shared" si="33"/>
        <v>0</v>
      </c>
      <c r="S450" s="110">
        <f t="shared" si="33"/>
        <v>0</v>
      </c>
      <c r="T450" s="110">
        <f t="shared" si="33"/>
        <v>0</v>
      </c>
      <c r="U450" s="110">
        <f t="shared" si="33"/>
        <v>0</v>
      </c>
      <c r="V450" s="110">
        <f t="shared" si="33"/>
        <v>0</v>
      </c>
      <c r="W450" s="110">
        <f t="shared" si="33"/>
        <v>0</v>
      </c>
      <c r="X450" s="110">
        <f t="shared" si="33"/>
        <v>6</v>
      </c>
      <c r="Y450" s="110">
        <f t="shared" si="33"/>
        <v>0</v>
      </c>
      <c r="Z450" s="110">
        <f t="shared" si="33"/>
        <v>0</v>
      </c>
      <c r="AA450" s="110">
        <f t="shared" si="33"/>
        <v>0</v>
      </c>
      <c r="AB450" s="110">
        <f t="shared" si="33"/>
        <v>0</v>
      </c>
      <c r="AC450" s="110">
        <f t="shared" si="33"/>
        <v>0</v>
      </c>
      <c r="AD450" s="110">
        <f t="shared" si="33"/>
        <v>0</v>
      </c>
      <c r="AE450" s="110">
        <f t="shared" si="33"/>
        <v>0</v>
      </c>
      <c r="AF450" s="110">
        <f t="shared" si="33"/>
        <v>0</v>
      </c>
      <c r="AG450" s="110">
        <f t="shared" si="33"/>
        <v>0</v>
      </c>
      <c r="AH450" s="147">
        <f t="shared" si="25"/>
        <v>26</v>
      </c>
    </row>
    <row r="451" spans="1:34">
      <c r="A451" s="146">
        <v>9</v>
      </c>
      <c r="B451" s="140" t="s">
        <v>318</v>
      </c>
      <c r="C451" s="110">
        <f t="shared" si="26"/>
        <v>0</v>
      </c>
      <c r="D451" s="110">
        <f t="shared" ref="D451:AG451" si="34">D17+D53+D89+D126</f>
        <v>0</v>
      </c>
      <c r="E451" s="110">
        <f t="shared" si="34"/>
        <v>0</v>
      </c>
      <c r="F451" s="110">
        <f t="shared" si="34"/>
        <v>0</v>
      </c>
      <c r="G451" s="110">
        <f t="shared" si="34"/>
        <v>0</v>
      </c>
      <c r="H451" s="110">
        <f t="shared" si="34"/>
        <v>51</v>
      </c>
      <c r="I451" s="110">
        <f t="shared" si="34"/>
        <v>146</v>
      </c>
      <c r="J451" s="110">
        <f t="shared" si="34"/>
        <v>1</v>
      </c>
      <c r="K451" s="110">
        <f t="shared" si="34"/>
        <v>0</v>
      </c>
      <c r="L451" s="110">
        <f t="shared" si="34"/>
        <v>0</v>
      </c>
      <c r="M451" s="110">
        <f t="shared" si="34"/>
        <v>0</v>
      </c>
      <c r="N451" s="110">
        <f t="shared" si="34"/>
        <v>0</v>
      </c>
      <c r="O451" s="110">
        <f t="shared" si="34"/>
        <v>0</v>
      </c>
      <c r="P451" s="110">
        <f t="shared" si="34"/>
        <v>1</v>
      </c>
      <c r="Q451" s="110">
        <f t="shared" si="34"/>
        <v>0</v>
      </c>
      <c r="R451" s="110">
        <f t="shared" si="34"/>
        <v>0</v>
      </c>
      <c r="S451" s="110">
        <f t="shared" si="34"/>
        <v>0</v>
      </c>
      <c r="T451" s="110">
        <f t="shared" si="34"/>
        <v>0</v>
      </c>
      <c r="U451" s="110">
        <f t="shared" si="34"/>
        <v>0</v>
      </c>
      <c r="V451" s="110">
        <f t="shared" si="34"/>
        <v>41</v>
      </c>
      <c r="W451" s="110">
        <f t="shared" si="34"/>
        <v>0</v>
      </c>
      <c r="X451" s="110">
        <f t="shared" si="34"/>
        <v>16</v>
      </c>
      <c r="Y451" s="110">
        <f t="shared" si="34"/>
        <v>0</v>
      </c>
      <c r="Z451" s="110">
        <f t="shared" si="34"/>
        <v>0</v>
      </c>
      <c r="AA451" s="110">
        <f t="shared" si="34"/>
        <v>0</v>
      </c>
      <c r="AB451" s="110">
        <f t="shared" si="34"/>
        <v>0</v>
      </c>
      <c r="AC451" s="110">
        <f t="shared" si="34"/>
        <v>0</v>
      </c>
      <c r="AD451" s="110">
        <f t="shared" si="34"/>
        <v>0</v>
      </c>
      <c r="AE451" s="110">
        <f t="shared" si="34"/>
        <v>0</v>
      </c>
      <c r="AF451" s="110">
        <f t="shared" si="34"/>
        <v>0</v>
      </c>
      <c r="AG451" s="110">
        <f t="shared" si="34"/>
        <v>0</v>
      </c>
      <c r="AH451" s="147">
        <f t="shared" si="25"/>
        <v>256</v>
      </c>
    </row>
    <row r="452" spans="1:34">
      <c r="A452" s="146">
        <v>10</v>
      </c>
      <c r="B452" s="140" t="s">
        <v>319</v>
      </c>
      <c r="C452" s="110">
        <f t="shared" si="26"/>
        <v>0</v>
      </c>
      <c r="D452" s="110">
        <f t="shared" ref="D452:AG452" si="35">D18+D54+D90+D127</f>
        <v>0</v>
      </c>
      <c r="E452" s="110">
        <f t="shared" si="35"/>
        <v>0</v>
      </c>
      <c r="F452" s="110">
        <f t="shared" si="35"/>
        <v>0</v>
      </c>
      <c r="G452" s="110">
        <f t="shared" si="35"/>
        <v>0</v>
      </c>
      <c r="H452" s="110">
        <f t="shared" si="35"/>
        <v>5</v>
      </c>
      <c r="I452" s="110">
        <f t="shared" si="35"/>
        <v>0</v>
      </c>
      <c r="J452" s="110">
        <f t="shared" si="35"/>
        <v>1</v>
      </c>
      <c r="K452" s="110">
        <f t="shared" si="35"/>
        <v>2</v>
      </c>
      <c r="L452" s="110">
        <f t="shared" si="35"/>
        <v>0</v>
      </c>
      <c r="M452" s="110">
        <f t="shared" si="35"/>
        <v>0</v>
      </c>
      <c r="N452" s="110">
        <f t="shared" si="35"/>
        <v>0</v>
      </c>
      <c r="O452" s="110">
        <f t="shared" si="35"/>
        <v>0</v>
      </c>
      <c r="P452" s="110">
        <f t="shared" si="35"/>
        <v>0</v>
      </c>
      <c r="Q452" s="110">
        <f t="shared" si="35"/>
        <v>0</v>
      </c>
      <c r="R452" s="110">
        <f t="shared" si="35"/>
        <v>0</v>
      </c>
      <c r="S452" s="110">
        <f t="shared" si="35"/>
        <v>0</v>
      </c>
      <c r="T452" s="110">
        <f t="shared" si="35"/>
        <v>1</v>
      </c>
      <c r="U452" s="110">
        <f t="shared" si="35"/>
        <v>0</v>
      </c>
      <c r="V452" s="110">
        <f t="shared" si="35"/>
        <v>14</v>
      </c>
      <c r="W452" s="110">
        <f t="shared" si="35"/>
        <v>0</v>
      </c>
      <c r="X452" s="110">
        <f t="shared" si="35"/>
        <v>11</v>
      </c>
      <c r="Y452" s="110">
        <f t="shared" si="35"/>
        <v>0</v>
      </c>
      <c r="Z452" s="110">
        <f t="shared" si="35"/>
        <v>0</v>
      </c>
      <c r="AA452" s="110">
        <f t="shared" si="35"/>
        <v>0</v>
      </c>
      <c r="AB452" s="110">
        <f t="shared" si="35"/>
        <v>0</v>
      </c>
      <c r="AC452" s="110">
        <f t="shared" si="35"/>
        <v>0</v>
      </c>
      <c r="AD452" s="110">
        <f t="shared" si="35"/>
        <v>0</v>
      </c>
      <c r="AE452" s="110">
        <f t="shared" si="35"/>
        <v>0</v>
      </c>
      <c r="AF452" s="110">
        <f t="shared" si="35"/>
        <v>1</v>
      </c>
      <c r="AG452" s="110">
        <f t="shared" si="35"/>
        <v>0</v>
      </c>
      <c r="AH452" s="147">
        <f t="shared" si="25"/>
        <v>35</v>
      </c>
    </row>
    <row r="453" spans="1:34">
      <c r="A453" s="146">
        <v>11</v>
      </c>
      <c r="B453" s="140" t="s">
        <v>320</v>
      </c>
      <c r="C453" s="110">
        <f t="shared" si="26"/>
        <v>0</v>
      </c>
      <c r="D453" s="110">
        <f t="shared" ref="D453:AG453" si="36">D19+D55+D91+D128</f>
        <v>0</v>
      </c>
      <c r="E453" s="110">
        <f t="shared" si="36"/>
        <v>0</v>
      </c>
      <c r="F453" s="110">
        <f t="shared" si="36"/>
        <v>0</v>
      </c>
      <c r="G453" s="110">
        <f t="shared" si="36"/>
        <v>0</v>
      </c>
      <c r="H453" s="110">
        <f t="shared" si="36"/>
        <v>3</v>
      </c>
      <c r="I453" s="110">
        <f t="shared" si="36"/>
        <v>5</v>
      </c>
      <c r="J453" s="110">
        <f t="shared" si="36"/>
        <v>0</v>
      </c>
      <c r="K453" s="110">
        <f t="shared" si="36"/>
        <v>0</v>
      </c>
      <c r="L453" s="110">
        <f t="shared" si="36"/>
        <v>0</v>
      </c>
      <c r="M453" s="110">
        <f t="shared" si="36"/>
        <v>0</v>
      </c>
      <c r="N453" s="110">
        <f t="shared" si="36"/>
        <v>0</v>
      </c>
      <c r="O453" s="110">
        <f t="shared" si="36"/>
        <v>0</v>
      </c>
      <c r="P453" s="110">
        <f t="shared" si="36"/>
        <v>4</v>
      </c>
      <c r="Q453" s="110">
        <f t="shared" si="36"/>
        <v>0</v>
      </c>
      <c r="R453" s="110">
        <f t="shared" si="36"/>
        <v>0</v>
      </c>
      <c r="S453" s="110">
        <f t="shared" si="36"/>
        <v>0</v>
      </c>
      <c r="T453" s="110">
        <f t="shared" si="36"/>
        <v>1</v>
      </c>
      <c r="U453" s="110">
        <f t="shared" si="36"/>
        <v>0</v>
      </c>
      <c r="V453" s="110">
        <f t="shared" si="36"/>
        <v>13</v>
      </c>
      <c r="W453" s="110">
        <f t="shared" si="36"/>
        <v>0</v>
      </c>
      <c r="X453" s="110">
        <f t="shared" si="36"/>
        <v>12</v>
      </c>
      <c r="Y453" s="110">
        <f t="shared" si="36"/>
        <v>0</v>
      </c>
      <c r="Z453" s="110">
        <f t="shared" si="36"/>
        <v>0</v>
      </c>
      <c r="AA453" s="110">
        <f t="shared" si="36"/>
        <v>0</v>
      </c>
      <c r="AB453" s="110">
        <f t="shared" si="36"/>
        <v>0</v>
      </c>
      <c r="AC453" s="110">
        <f t="shared" si="36"/>
        <v>0</v>
      </c>
      <c r="AD453" s="110">
        <f t="shared" si="36"/>
        <v>0</v>
      </c>
      <c r="AE453" s="110">
        <f t="shared" si="36"/>
        <v>0</v>
      </c>
      <c r="AF453" s="110">
        <f t="shared" si="36"/>
        <v>0</v>
      </c>
      <c r="AG453" s="110">
        <f t="shared" si="36"/>
        <v>0</v>
      </c>
      <c r="AH453" s="147">
        <f t="shared" si="25"/>
        <v>38</v>
      </c>
    </row>
    <row r="454" spans="1:34">
      <c r="A454" s="146">
        <v>12</v>
      </c>
      <c r="B454" s="140" t="s">
        <v>321</v>
      </c>
      <c r="C454" s="110">
        <f t="shared" si="26"/>
        <v>0</v>
      </c>
      <c r="D454" s="110">
        <f t="shared" ref="D454:AG454" si="37">D20+D56+D92+D129</f>
        <v>0</v>
      </c>
      <c r="E454" s="110">
        <f t="shared" si="37"/>
        <v>0</v>
      </c>
      <c r="F454" s="110">
        <f t="shared" si="37"/>
        <v>0</v>
      </c>
      <c r="G454" s="110">
        <f t="shared" si="37"/>
        <v>0</v>
      </c>
      <c r="H454" s="110">
        <f t="shared" si="37"/>
        <v>10</v>
      </c>
      <c r="I454" s="110">
        <f t="shared" si="37"/>
        <v>34</v>
      </c>
      <c r="J454" s="110">
        <f t="shared" si="37"/>
        <v>0</v>
      </c>
      <c r="K454" s="110">
        <f t="shared" si="37"/>
        <v>0</v>
      </c>
      <c r="L454" s="110">
        <f t="shared" si="37"/>
        <v>0</v>
      </c>
      <c r="M454" s="110">
        <f t="shared" si="37"/>
        <v>0</v>
      </c>
      <c r="N454" s="110">
        <f t="shared" si="37"/>
        <v>0</v>
      </c>
      <c r="O454" s="110">
        <f t="shared" si="37"/>
        <v>0</v>
      </c>
      <c r="P454" s="110">
        <f t="shared" si="37"/>
        <v>2</v>
      </c>
      <c r="Q454" s="110">
        <f t="shared" si="37"/>
        <v>0</v>
      </c>
      <c r="R454" s="110">
        <f t="shared" si="37"/>
        <v>0</v>
      </c>
      <c r="S454" s="110">
        <f t="shared" si="37"/>
        <v>0</v>
      </c>
      <c r="T454" s="110">
        <f t="shared" si="37"/>
        <v>1</v>
      </c>
      <c r="U454" s="110">
        <f t="shared" si="37"/>
        <v>0</v>
      </c>
      <c r="V454" s="110">
        <f t="shared" si="37"/>
        <v>4</v>
      </c>
      <c r="W454" s="110">
        <f t="shared" si="37"/>
        <v>0</v>
      </c>
      <c r="X454" s="110">
        <f t="shared" si="37"/>
        <v>4</v>
      </c>
      <c r="Y454" s="110">
        <f t="shared" si="37"/>
        <v>0</v>
      </c>
      <c r="Z454" s="110">
        <f t="shared" si="37"/>
        <v>0</v>
      </c>
      <c r="AA454" s="110">
        <f t="shared" si="37"/>
        <v>0</v>
      </c>
      <c r="AB454" s="110">
        <f t="shared" si="37"/>
        <v>0</v>
      </c>
      <c r="AC454" s="110">
        <f t="shared" si="37"/>
        <v>0</v>
      </c>
      <c r="AD454" s="110">
        <f t="shared" si="37"/>
        <v>0</v>
      </c>
      <c r="AE454" s="110">
        <f t="shared" si="37"/>
        <v>0</v>
      </c>
      <c r="AF454" s="110">
        <f t="shared" si="37"/>
        <v>1</v>
      </c>
      <c r="AG454" s="110">
        <f t="shared" si="37"/>
        <v>0</v>
      </c>
      <c r="AH454" s="147">
        <f t="shared" si="25"/>
        <v>56</v>
      </c>
    </row>
    <row r="455" spans="1:34">
      <c r="A455" s="146">
        <v>13</v>
      </c>
      <c r="B455" s="140" t="s">
        <v>322</v>
      </c>
      <c r="C455" s="110">
        <f t="shared" si="26"/>
        <v>0</v>
      </c>
      <c r="D455" s="110">
        <f t="shared" ref="D455:AG455" si="38">D21+D57+D93+D130</f>
        <v>0</v>
      </c>
      <c r="E455" s="110">
        <f t="shared" si="38"/>
        <v>0</v>
      </c>
      <c r="F455" s="110">
        <f t="shared" si="38"/>
        <v>1</v>
      </c>
      <c r="G455" s="110">
        <f t="shared" si="38"/>
        <v>0</v>
      </c>
      <c r="H455" s="110">
        <f t="shared" si="38"/>
        <v>43</v>
      </c>
      <c r="I455" s="110">
        <f t="shared" si="38"/>
        <v>124</v>
      </c>
      <c r="J455" s="110">
        <f t="shared" si="38"/>
        <v>0</v>
      </c>
      <c r="K455" s="110">
        <f t="shared" si="38"/>
        <v>5</v>
      </c>
      <c r="L455" s="110">
        <f t="shared" si="38"/>
        <v>0</v>
      </c>
      <c r="M455" s="110">
        <f t="shared" si="38"/>
        <v>0</v>
      </c>
      <c r="N455" s="110">
        <f t="shared" si="38"/>
        <v>0</v>
      </c>
      <c r="O455" s="110">
        <f t="shared" si="38"/>
        <v>0</v>
      </c>
      <c r="P455" s="110">
        <f t="shared" si="38"/>
        <v>5</v>
      </c>
      <c r="Q455" s="110">
        <f t="shared" si="38"/>
        <v>0</v>
      </c>
      <c r="R455" s="110">
        <f t="shared" si="38"/>
        <v>0</v>
      </c>
      <c r="S455" s="110">
        <f t="shared" si="38"/>
        <v>0</v>
      </c>
      <c r="T455" s="110">
        <f t="shared" si="38"/>
        <v>1</v>
      </c>
      <c r="U455" s="110">
        <f t="shared" si="38"/>
        <v>0</v>
      </c>
      <c r="V455" s="110">
        <f t="shared" si="38"/>
        <v>18</v>
      </c>
      <c r="W455" s="110">
        <f t="shared" si="38"/>
        <v>0</v>
      </c>
      <c r="X455" s="110">
        <f t="shared" si="38"/>
        <v>12</v>
      </c>
      <c r="Y455" s="110">
        <f t="shared" si="38"/>
        <v>2</v>
      </c>
      <c r="Z455" s="110">
        <f t="shared" si="38"/>
        <v>0</v>
      </c>
      <c r="AA455" s="110">
        <f t="shared" si="38"/>
        <v>3</v>
      </c>
      <c r="AB455" s="110">
        <f t="shared" si="38"/>
        <v>0</v>
      </c>
      <c r="AC455" s="110">
        <f t="shared" si="38"/>
        <v>0</v>
      </c>
      <c r="AD455" s="110">
        <f t="shared" si="38"/>
        <v>0</v>
      </c>
      <c r="AE455" s="110">
        <f t="shared" si="38"/>
        <v>0</v>
      </c>
      <c r="AF455" s="110">
        <f t="shared" si="38"/>
        <v>4</v>
      </c>
      <c r="AG455" s="110">
        <f t="shared" si="38"/>
        <v>4</v>
      </c>
      <c r="AH455" s="147">
        <f t="shared" si="25"/>
        <v>222</v>
      </c>
    </row>
    <row r="456" spans="1:34">
      <c r="A456" s="146">
        <v>14</v>
      </c>
      <c r="B456" s="140" t="s">
        <v>323</v>
      </c>
      <c r="C456" s="110">
        <f t="shared" si="26"/>
        <v>2</v>
      </c>
      <c r="D456" s="110">
        <f t="shared" ref="D456:AG456" si="39">D22+D58+D94+D131</f>
        <v>0</v>
      </c>
      <c r="E456" s="110">
        <f t="shared" si="39"/>
        <v>0</v>
      </c>
      <c r="F456" s="110">
        <f t="shared" si="39"/>
        <v>0</v>
      </c>
      <c r="G456" s="110">
        <f t="shared" si="39"/>
        <v>0</v>
      </c>
      <c r="H456" s="110">
        <f t="shared" si="39"/>
        <v>28</v>
      </c>
      <c r="I456" s="110">
        <f t="shared" si="39"/>
        <v>87</v>
      </c>
      <c r="J456" s="110">
        <f t="shared" si="39"/>
        <v>0</v>
      </c>
      <c r="K456" s="110">
        <f t="shared" si="39"/>
        <v>0</v>
      </c>
      <c r="L456" s="110">
        <f t="shared" si="39"/>
        <v>0</v>
      </c>
      <c r="M456" s="110">
        <f t="shared" si="39"/>
        <v>0</v>
      </c>
      <c r="N456" s="110">
        <f t="shared" si="39"/>
        <v>0</v>
      </c>
      <c r="O456" s="110">
        <f t="shared" si="39"/>
        <v>0</v>
      </c>
      <c r="P456" s="110">
        <f t="shared" si="39"/>
        <v>1</v>
      </c>
      <c r="Q456" s="110">
        <f t="shared" si="39"/>
        <v>0</v>
      </c>
      <c r="R456" s="110">
        <f t="shared" si="39"/>
        <v>0</v>
      </c>
      <c r="S456" s="110">
        <f t="shared" si="39"/>
        <v>0</v>
      </c>
      <c r="T456" s="110">
        <f t="shared" si="39"/>
        <v>0</v>
      </c>
      <c r="U456" s="110">
        <f t="shared" si="39"/>
        <v>0</v>
      </c>
      <c r="V456" s="110">
        <f t="shared" si="39"/>
        <v>10</v>
      </c>
      <c r="W456" s="110">
        <f t="shared" si="39"/>
        <v>0</v>
      </c>
      <c r="X456" s="110">
        <f t="shared" si="39"/>
        <v>11</v>
      </c>
      <c r="Y456" s="110">
        <f t="shared" si="39"/>
        <v>0</v>
      </c>
      <c r="Z456" s="110">
        <f t="shared" si="39"/>
        <v>0</v>
      </c>
      <c r="AA456" s="110">
        <f t="shared" si="39"/>
        <v>0</v>
      </c>
      <c r="AB456" s="110">
        <f t="shared" si="39"/>
        <v>0</v>
      </c>
      <c r="AC456" s="110">
        <f t="shared" si="39"/>
        <v>0</v>
      </c>
      <c r="AD456" s="110">
        <f t="shared" si="39"/>
        <v>0</v>
      </c>
      <c r="AE456" s="110">
        <f t="shared" si="39"/>
        <v>0</v>
      </c>
      <c r="AF456" s="110">
        <f t="shared" si="39"/>
        <v>0</v>
      </c>
      <c r="AG456" s="110">
        <f t="shared" si="39"/>
        <v>3</v>
      </c>
      <c r="AH456" s="147">
        <f t="shared" si="25"/>
        <v>142</v>
      </c>
    </row>
    <row r="457" spans="1:34">
      <c r="A457" s="146">
        <v>15</v>
      </c>
      <c r="B457" s="140" t="s">
        <v>330</v>
      </c>
      <c r="C457" s="110">
        <f t="shared" si="26"/>
        <v>0</v>
      </c>
      <c r="D457" s="110">
        <f t="shared" ref="D457:AG457" si="40">D23+D59+D95+D132</f>
        <v>0</v>
      </c>
      <c r="E457" s="110">
        <f t="shared" si="40"/>
        <v>0</v>
      </c>
      <c r="F457" s="110">
        <f t="shared" si="40"/>
        <v>0</v>
      </c>
      <c r="G457" s="110">
        <f t="shared" si="40"/>
        <v>0</v>
      </c>
      <c r="H457" s="110">
        <f t="shared" si="40"/>
        <v>17</v>
      </c>
      <c r="I457" s="110">
        <f t="shared" si="40"/>
        <v>90</v>
      </c>
      <c r="J457" s="110">
        <f t="shared" si="40"/>
        <v>1</v>
      </c>
      <c r="K457" s="110">
        <f t="shared" si="40"/>
        <v>0</v>
      </c>
      <c r="L457" s="110">
        <f t="shared" si="40"/>
        <v>0</v>
      </c>
      <c r="M457" s="110">
        <f t="shared" si="40"/>
        <v>0</v>
      </c>
      <c r="N457" s="110">
        <f t="shared" si="40"/>
        <v>0</v>
      </c>
      <c r="O457" s="110">
        <f t="shared" si="40"/>
        <v>0</v>
      </c>
      <c r="P457" s="110">
        <f t="shared" si="40"/>
        <v>0</v>
      </c>
      <c r="Q457" s="110">
        <f t="shared" si="40"/>
        <v>0</v>
      </c>
      <c r="R457" s="110">
        <f t="shared" si="40"/>
        <v>0</v>
      </c>
      <c r="S457" s="110">
        <f t="shared" si="40"/>
        <v>0</v>
      </c>
      <c r="T457" s="110">
        <f t="shared" si="40"/>
        <v>2</v>
      </c>
      <c r="U457" s="110">
        <f t="shared" si="40"/>
        <v>0</v>
      </c>
      <c r="V457" s="110">
        <f t="shared" si="40"/>
        <v>18</v>
      </c>
      <c r="W457" s="110">
        <f t="shared" si="40"/>
        <v>0</v>
      </c>
      <c r="X457" s="110">
        <f t="shared" si="40"/>
        <v>10</v>
      </c>
      <c r="Y457" s="110">
        <f t="shared" si="40"/>
        <v>0</v>
      </c>
      <c r="Z457" s="110">
        <f t="shared" si="40"/>
        <v>0</v>
      </c>
      <c r="AA457" s="110">
        <f t="shared" si="40"/>
        <v>0</v>
      </c>
      <c r="AB457" s="110">
        <f t="shared" si="40"/>
        <v>0</v>
      </c>
      <c r="AC457" s="110">
        <f t="shared" si="40"/>
        <v>0</v>
      </c>
      <c r="AD457" s="110">
        <f t="shared" si="40"/>
        <v>0</v>
      </c>
      <c r="AE457" s="110">
        <f t="shared" si="40"/>
        <v>0</v>
      </c>
      <c r="AF457" s="110">
        <f t="shared" si="40"/>
        <v>2</v>
      </c>
      <c r="AG457" s="110">
        <f t="shared" si="40"/>
        <v>1</v>
      </c>
      <c r="AH457" s="147">
        <f t="shared" si="25"/>
        <v>141</v>
      </c>
    </row>
    <row r="458" spans="1:34">
      <c r="A458" s="146">
        <v>16</v>
      </c>
      <c r="B458" s="140" t="s">
        <v>325</v>
      </c>
      <c r="C458" s="110">
        <f t="shared" si="26"/>
        <v>0</v>
      </c>
      <c r="D458" s="110">
        <f t="shared" ref="D458:AG458" si="41">D24+D60+D96+D133</f>
        <v>0</v>
      </c>
      <c r="E458" s="110">
        <f t="shared" si="41"/>
        <v>0</v>
      </c>
      <c r="F458" s="110">
        <f t="shared" si="41"/>
        <v>0</v>
      </c>
      <c r="G458" s="110">
        <f t="shared" si="41"/>
        <v>0</v>
      </c>
      <c r="H458" s="110">
        <f t="shared" si="41"/>
        <v>13</v>
      </c>
      <c r="I458" s="110">
        <f t="shared" si="41"/>
        <v>31</v>
      </c>
      <c r="J458" s="110">
        <f t="shared" si="41"/>
        <v>1</v>
      </c>
      <c r="K458" s="110">
        <f t="shared" si="41"/>
        <v>0</v>
      </c>
      <c r="L458" s="110">
        <f t="shared" si="41"/>
        <v>0</v>
      </c>
      <c r="M458" s="110">
        <f t="shared" si="41"/>
        <v>0</v>
      </c>
      <c r="N458" s="110">
        <f t="shared" si="41"/>
        <v>1</v>
      </c>
      <c r="O458" s="110">
        <f t="shared" si="41"/>
        <v>0</v>
      </c>
      <c r="P458" s="110">
        <f t="shared" si="41"/>
        <v>1</v>
      </c>
      <c r="Q458" s="110">
        <f t="shared" si="41"/>
        <v>0</v>
      </c>
      <c r="R458" s="110">
        <f t="shared" si="41"/>
        <v>0</v>
      </c>
      <c r="S458" s="110">
        <f t="shared" si="41"/>
        <v>0</v>
      </c>
      <c r="T458" s="110">
        <f t="shared" si="41"/>
        <v>1</v>
      </c>
      <c r="U458" s="110">
        <f t="shared" si="41"/>
        <v>0</v>
      </c>
      <c r="V458" s="110">
        <f t="shared" si="41"/>
        <v>4</v>
      </c>
      <c r="W458" s="110">
        <f t="shared" si="41"/>
        <v>0</v>
      </c>
      <c r="X458" s="110">
        <f t="shared" si="41"/>
        <v>6</v>
      </c>
      <c r="Y458" s="110">
        <f t="shared" si="41"/>
        <v>0</v>
      </c>
      <c r="Z458" s="110">
        <f t="shared" si="41"/>
        <v>0</v>
      </c>
      <c r="AA458" s="110">
        <f t="shared" si="41"/>
        <v>0</v>
      </c>
      <c r="AB458" s="110">
        <f t="shared" si="41"/>
        <v>0</v>
      </c>
      <c r="AC458" s="110">
        <f t="shared" si="41"/>
        <v>0</v>
      </c>
      <c r="AD458" s="110">
        <f t="shared" si="41"/>
        <v>0</v>
      </c>
      <c r="AE458" s="110">
        <f t="shared" si="41"/>
        <v>0</v>
      </c>
      <c r="AF458" s="110">
        <f t="shared" si="41"/>
        <v>1</v>
      </c>
      <c r="AG458" s="110">
        <f t="shared" si="41"/>
        <v>0</v>
      </c>
      <c r="AH458" s="147">
        <f t="shared" si="25"/>
        <v>59</v>
      </c>
    </row>
    <row r="459" spans="1:34">
      <c r="A459" s="146">
        <v>17</v>
      </c>
      <c r="B459" s="140" t="s">
        <v>326</v>
      </c>
      <c r="C459" s="110">
        <f t="shared" si="26"/>
        <v>0</v>
      </c>
      <c r="D459" s="110">
        <f t="shared" ref="D459:AG459" si="42">D25+D61+D97+D134</f>
        <v>0</v>
      </c>
      <c r="E459" s="110">
        <f t="shared" si="42"/>
        <v>0</v>
      </c>
      <c r="F459" s="110">
        <f t="shared" si="42"/>
        <v>1</v>
      </c>
      <c r="G459" s="110">
        <f t="shared" si="42"/>
        <v>0</v>
      </c>
      <c r="H459" s="110">
        <f t="shared" si="42"/>
        <v>52</v>
      </c>
      <c r="I459" s="110">
        <f t="shared" si="42"/>
        <v>145</v>
      </c>
      <c r="J459" s="110">
        <f t="shared" si="42"/>
        <v>4</v>
      </c>
      <c r="K459" s="110">
        <f t="shared" si="42"/>
        <v>0</v>
      </c>
      <c r="L459" s="110">
        <f t="shared" si="42"/>
        <v>0</v>
      </c>
      <c r="M459" s="110">
        <f t="shared" si="42"/>
        <v>0</v>
      </c>
      <c r="N459" s="110">
        <f t="shared" si="42"/>
        <v>0</v>
      </c>
      <c r="O459" s="110">
        <f t="shared" si="42"/>
        <v>0</v>
      </c>
      <c r="P459" s="110">
        <f t="shared" si="42"/>
        <v>4</v>
      </c>
      <c r="Q459" s="110">
        <f t="shared" si="42"/>
        <v>0</v>
      </c>
      <c r="R459" s="110">
        <f t="shared" si="42"/>
        <v>0</v>
      </c>
      <c r="S459" s="110">
        <f t="shared" si="42"/>
        <v>0</v>
      </c>
      <c r="T459" s="110">
        <f t="shared" si="42"/>
        <v>4</v>
      </c>
      <c r="U459" s="110">
        <f t="shared" si="42"/>
        <v>0</v>
      </c>
      <c r="V459" s="110">
        <f t="shared" si="42"/>
        <v>30</v>
      </c>
      <c r="W459" s="110">
        <f t="shared" si="42"/>
        <v>0</v>
      </c>
      <c r="X459" s="110">
        <f t="shared" si="42"/>
        <v>2</v>
      </c>
      <c r="Y459" s="110">
        <f t="shared" si="42"/>
        <v>3</v>
      </c>
      <c r="Z459" s="110">
        <f t="shared" si="42"/>
        <v>0</v>
      </c>
      <c r="AA459" s="110">
        <f t="shared" si="42"/>
        <v>1</v>
      </c>
      <c r="AB459" s="110">
        <f t="shared" si="42"/>
        <v>0</v>
      </c>
      <c r="AC459" s="110">
        <f t="shared" si="42"/>
        <v>0</v>
      </c>
      <c r="AD459" s="110">
        <f t="shared" si="42"/>
        <v>0</v>
      </c>
      <c r="AE459" s="110">
        <f t="shared" si="42"/>
        <v>0</v>
      </c>
      <c r="AF459" s="110">
        <f t="shared" si="42"/>
        <v>5</v>
      </c>
      <c r="AG459" s="110">
        <f t="shared" si="42"/>
        <v>2</v>
      </c>
      <c r="AH459" s="147">
        <f t="shared" si="25"/>
        <v>253</v>
      </c>
    </row>
    <row r="460" spans="1:34">
      <c r="A460" s="146">
        <v>18</v>
      </c>
      <c r="B460" s="140" t="s">
        <v>327</v>
      </c>
      <c r="C460" s="110">
        <f t="shared" si="26"/>
        <v>1</v>
      </c>
      <c r="D460" s="110">
        <f t="shared" ref="D460:AG460" si="43">D26+D62+D98+D135</f>
        <v>0</v>
      </c>
      <c r="E460" s="110">
        <f t="shared" si="43"/>
        <v>0</v>
      </c>
      <c r="F460" s="110">
        <f t="shared" si="43"/>
        <v>0</v>
      </c>
      <c r="G460" s="110">
        <f t="shared" si="43"/>
        <v>0</v>
      </c>
      <c r="H460" s="110">
        <f t="shared" si="43"/>
        <v>21</v>
      </c>
      <c r="I460" s="110">
        <f t="shared" si="43"/>
        <v>46</v>
      </c>
      <c r="J460" s="110">
        <f t="shared" si="43"/>
        <v>1</v>
      </c>
      <c r="K460" s="110">
        <f t="shared" si="43"/>
        <v>0</v>
      </c>
      <c r="L460" s="110">
        <f t="shared" si="43"/>
        <v>0</v>
      </c>
      <c r="M460" s="110">
        <f t="shared" si="43"/>
        <v>0</v>
      </c>
      <c r="N460" s="110">
        <f t="shared" si="43"/>
        <v>0</v>
      </c>
      <c r="O460" s="110">
        <f t="shared" si="43"/>
        <v>0</v>
      </c>
      <c r="P460" s="110">
        <f t="shared" si="43"/>
        <v>1</v>
      </c>
      <c r="Q460" s="110">
        <f t="shared" si="43"/>
        <v>0</v>
      </c>
      <c r="R460" s="110">
        <f t="shared" si="43"/>
        <v>0</v>
      </c>
      <c r="S460" s="110">
        <f t="shared" si="43"/>
        <v>0</v>
      </c>
      <c r="T460" s="110">
        <f t="shared" si="43"/>
        <v>3</v>
      </c>
      <c r="U460" s="110">
        <f t="shared" si="43"/>
        <v>0</v>
      </c>
      <c r="V460" s="110">
        <f t="shared" si="43"/>
        <v>66</v>
      </c>
      <c r="W460" s="110">
        <f t="shared" si="43"/>
        <v>0</v>
      </c>
      <c r="X460" s="110">
        <f t="shared" si="43"/>
        <v>8</v>
      </c>
      <c r="Y460" s="110">
        <f t="shared" si="43"/>
        <v>0</v>
      </c>
      <c r="Z460" s="110">
        <f t="shared" si="43"/>
        <v>0</v>
      </c>
      <c r="AA460" s="110">
        <f t="shared" si="43"/>
        <v>0</v>
      </c>
      <c r="AB460" s="110">
        <f t="shared" si="43"/>
        <v>0</v>
      </c>
      <c r="AC460" s="110">
        <f t="shared" si="43"/>
        <v>0</v>
      </c>
      <c r="AD460" s="110">
        <f t="shared" si="43"/>
        <v>0</v>
      </c>
      <c r="AE460" s="110">
        <f t="shared" si="43"/>
        <v>0</v>
      </c>
      <c r="AF460" s="110">
        <f t="shared" si="43"/>
        <v>1</v>
      </c>
      <c r="AG460" s="110">
        <f t="shared" si="43"/>
        <v>0</v>
      </c>
      <c r="AH460" s="147">
        <f t="shared" si="25"/>
        <v>148</v>
      </c>
    </row>
    <row r="461" ht="15.75" spans="1:34">
      <c r="A461" s="148" t="s">
        <v>14</v>
      </c>
      <c r="B461" s="149"/>
      <c r="C461" s="150">
        <f t="shared" ref="C461:AG461" si="44">SUM(C443:C460)</f>
        <v>3</v>
      </c>
      <c r="D461" s="150">
        <f t="shared" si="44"/>
        <v>0</v>
      </c>
      <c r="E461" s="150">
        <f t="shared" si="44"/>
        <v>0</v>
      </c>
      <c r="F461" s="150">
        <f t="shared" si="44"/>
        <v>3</v>
      </c>
      <c r="G461" s="150">
        <f t="shared" si="44"/>
        <v>0</v>
      </c>
      <c r="H461" s="150">
        <f t="shared" si="44"/>
        <v>424</v>
      </c>
      <c r="I461" s="150">
        <f t="shared" si="44"/>
        <v>1270</v>
      </c>
      <c r="J461" s="150">
        <f t="shared" si="44"/>
        <v>12</v>
      </c>
      <c r="K461" s="150">
        <f t="shared" si="44"/>
        <v>7</v>
      </c>
      <c r="L461" s="150">
        <f t="shared" si="44"/>
        <v>0</v>
      </c>
      <c r="M461" s="150">
        <f t="shared" si="44"/>
        <v>0</v>
      </c>
      <c r="N461" s="150">
        <f t="shared" si="44"/>
        <v>1</v>
      </c>
      <c r="O461" s="150">
        <f t="shared" si="44"/>
        <v>0</v>
      </c>
      <c r="P461" s="150">
        <f t="shared" si="44"/>
        <v>24</v>
      </c>
      <c r="Q461" s="150">
        <f t="shared" si="44"/>
        <v>0</v>
      </c>
      <c r="R461" s="150">
        <f t="shared" si="44"/>
        <v>0</v>
      </c>
      <c r="S461" s="150">
        <f t="shared" si="44"/>
        <v>0</v>
      </c>
      <c r="T461" s="150">
        <f t="shared" si="44"/>
        <v>19</v>
      </c>
      <c r="U461" s="150">
        <f t="shared" si="44"/>
        <v>0</v>
      </c>
      <c r="V461" s="150">
        <f t="shared" si="44"/>
        <v>380</v>
      </c>
      <c r="W461" s="150">
        <f t="shared" si="44"/>
        <v>0</v>
      </c>
      <c r="X461" s="150">
        <f t="shared" si="44"/>
        <v>169</v>
      </c>
      <c r="Y461" s="150">
        <f t="shared" si="44"/>
        <v>14</v>
      </c>
      <c r="Z461" s="150">
        <f t="shared" si="44"/>
        <v>2</v>
      </c>
      <c r="AA461" s="150">
        <f t="shared" si="44"/>
        <v>10</v>
      </c>
      <c r="AB461" s="150">
        <f t="shared" si="44"/>
        <v>0</v>
      </c>
      <c r="AC461" s="150">
        <f t="shared" si="44"/>
        <v>0</v>
      </c>
      <c r="AD461" s="150">
        <f t="shared" si="44"/>
        <v>0</v>
      </c>
      <c r="AE461" s="150">
        <f t="shared" si="44"/>
        <v>0</v>
      </c>
      <c r="AF461" s="150">
        <f t="shared" si="44"/>
        <v>24</v>
      </c>
      <c r="AG461" s="150">
        <f t="shared" si="44"/>
        <v>18</v>
      </c>
      <c r="AH461" s="147">
        <f t="shared" si="25"/>
        <v>2380</v>
      </c>
    </row>
    <row r="463" spans="4:26">
      <c r="D463" s="94" t="s">
        <v>58</v>
      </c>
      <c r="Z463" s="117" t="s">
        <v>104</v>
      </c>
    </row>
    <row r="464" spans="4:26">
      <c r="D464" s="94" t="s">
        <v>60</v>
      </c>
      <c r="Z464" s="94" t="s">
        <v>137</v>
      </c>
    </row>
    <row r="468" spans="4:26">
      <c r="D468" s="94" t="s">
        <v>62</v>
      </c>
      <c r="Z468" s="94" t="s">
        <v>63</v>
      </c>
    </row>
    <row r="469" spans="4:26">
      <c r="D469" s="94" t="s">
        <v>64</v>
      </c>
      <c r="Z469" s="94" t="s">
        <v>65</v>
      </c>
    </row>
  </sheetData>
  <mergeCells count="234">
    <mergeCell ref="A1:AH1"/>
    <mergeCell ref="A2:AH2"/>
    <mergeCell ref="A3:AH3"/>
    <mergeCell ref="AF4:AH4"/>
    <mergeCell ref="C5:AH5"/>
    <mergeCell ref="C6:Y6"/>
    <mergeCell ref="A27:B27"/>
    <mergeCell ref="A37:AH37"/>
    <mergeCell ref="A38:AH38"/>
    <mergeCell ref="A39:AH39"/>
    <mergeCell ref="AF40:AH40"/>
    <mergeCell ref="C41:AH41"/>
    <mergeCell ref="C42:Y42"/>
    <mergeCell ref="A63:B63"/>
    <mergeCell ref="A73:AH73"/>
    <mergeCell ref="A74:AH74"/>
    <mergeCell ref="A75:AH75"/>
    <mergeCell ref="AF76:AH76"/>
    <mergeCell ref="C77:AH77"/>
    <mergeCell ref="C78:Y78"/>
    <mergeCell ref="A99:B99"/>
    <mergeCell ref="A110:AH110"/>
    <mergeCell ref="A111:AH111"/>
    <mergeCell ref="A112:AH112"/>
    <mergeCell ref="AF113:AH113"/>
    <mergeCell ref="C114:AH114"/>
    <mergeCell ref="C115:Y115"/>
    <mergeCell ref="A136:B136"/>
    <mergeCell ref="A147:AH147"/>
    <mergeCell ref="A148:AH148"/>
    <mergeCell ref="A149:AH149"/>
    <mergeCell ref="AF150:AH150"/>
    <mergeCell ref="C151:AH151"/>
    <mergeCell ref="C152:Y152"/>
    <mergeCell ref="A173:B173"/>
    <mergeCell ref="A183:AH183"/>
    <mergeCell ref="A184:AH184"/>
    <mergeCell ref="A185:AH185"/>
    <mergeCell ref="AF186:AH186"/>
    <mergeCell ref="C187:AH187"/>
    <mergeCell ref="C188:Y188"/>
    <mergeCell ref="A209:B209"/>
    <mergeCell ref="A219:AH219"/>
    <mergeCell ref="A220:AH220"/>
    <mergeCell ref="A221:AH221"/>
    <mergeCell ref="AF222:AH222"/>
    <mergeCell ref="C223:AH223"/>
    <mergeCell ref="C224:Y224"/>
    <mergeCell ref="A245:B245"/>
    <mergeCell ref="A255:AH255"/>
    <mergeCell ref="A256:AH256"/>
    <mergeCell ref="A257:AH257"/>
    <mergeCell ref="AF258:AH258"/>
    <mergeCell ref="C259:AH259"/>
    <mergeCell ref="C260:Y260"/>
    <mergeCell ref="A281:B281"/>
    <mergeCell ref="A291:AH291"/>
    <mergeCell ref="A292:AH292"/>
    <mergeCell ref="A293:AH293"/>
    <mergeCell ref="AF294:AH294"/>
    <mergeCell ref="C295:AH295"/>
    <mergeCell ref="C296:Y296"/>
    <mergeCell ref="A317:B317"/>
    <mergeCell ref="A327:AH327"/>
    <mergeCell ref="A328:AH328"/>
    <mergeCell ref="A329:AH329"/>
    <mergeCell ref="AF330:AH330"/>
    <mergeCell ref="C331:AH331"/>
    <mergeCell ref="C332:Y332"/>
    <mergeCell ref="A353:B353"/>
    <mergeCell ref="A363:AH363"/>
    <mergeCell ref="A364:AH364"/>
    <mergeCell ref="A365:AH365"/>
    <mergeCell ref="AF366:AH366"/>
    <mergeCell ref="C367:AH367"/>
    <mergeCell ref="C368:Y368"/>
    <mergeCell ref="A389:B389"/>
    <mergeCell ref="A399:AH399"/>
    <mergeCell ref="A400:AH400"/>
    <mergeCell ref="A401:AH401"/>
    <mergeCell ref="AF402:AH402"/>
    <mergeCell ref="C403:AH403"/>
    <mergeCell ref="C404:Y404"/>
    <mergeCell ref="A425:B425"/>
    <mergeCell ref="A435:AH435"/>
    <mergeCell ref="A436:AH436"/>
    <mergeCell ref="A437:AH437"/>
    <mergeCell ref="AF438:AH438"/>
    <mergeCell ref="C439:AH439"/>
    <mergeCell ref="C440:Y440"/>
    <mergeCell ref="A461:B461"/>
    <mergeCell ref="A5:A7"/>
    <mergeCell ref="A41:A43"/>
    <mergeCell ref="A77:A79"/>
    <mergeCell ref="A114:A116"/>
    <mergeCell ref="A151:A153"/>
    <mergeCell ref="A187:A189"/>
    <mergeCell ref="A223:A225"/>
    <mergeCell ref="A259:A261"/>
    <mergeCell ref="A295:A297"/>
    <mergeCell ref="A331:A333"/>
    <mergeCell ref="A367:A369"/>
    <mergeCell ref="A403:A405"/>
    <mergeCell ref="A439:A441"/>
    <mergeCell ref="B5:B7"/>
    <mergeCell ref="B41:B43"/>
    <mergeCell ref="B77:B79"/>
    <mergeCell ref="B114:B116"/>
    <mergeCell ref="B151:B153"/>
    <mergeCell ref="B187:B189"/>
    <mergeCell ref="B223:B225"/>
    <mergeCell ref="B259:B261"/>
    <mergeCell ref="B295:B297"/>
    <mergeCell ref="B331:B333"/>
    <mergeCell ref="B367:B369"/>
    <mergeCell ref="B403:B405"/>
    <mergeCell ref="B439:B441"/>
    <mergeCell ref="Z6:Z7"/>
    <mergeCell ref="Z42:Z43"/>
    <mergeCell ref="Z78:Z79"/>
    <mergeCell ref="Z115:Z116"/>
    <mergeCell ref="Z152:Z153"/>
    <mergeCell ref="Z188:Z189"/>
    <mergeCell ref="Z224:Z225"/>
    <mergeCell ref="Z260:Z261"/>
    <mergeCell ref="Z296:Z297"/>
    <mergeCell ref="Z332:Z333"/>
    <mergeCell ref="Z368:Z369"/>
    <mergeCell ref="Z404:Z405"/>
    <mergeCell ref="Z440:Z441"/>
    <mergeCell ref="AA6:AA7"/>
    <mergeCell ref="AA42:AA43"/>
    <mergeCell ref="AA78:AA79"/>
    <mergeCell ref="AA115:AA116"/>
    <mergeCell ref="AA152:AA153"/>
    <mergeCell ref="AA188:AA189"/>
    <mergeCell ref="AA224:AA225"/>
    <mergeCell ref="AA260:AA261"/>
    <mergeCell ref="AA296:AA297"/>
    <mergeCell ref="AA332:AA333"/>
    <mergeCell ref="AA368:AA369"/>
    <mergeCell ref="AA404:AA405"/>
    <mergeCell ref="AA440:AA441"/>
    <mergeCell ref="AB6:AB7"/>
    <mergeCell ref="AB42:AB43"/>
    <mergeCell ref="AB78:AB79"/>
    <mergeCell ref="AB115:AB116"/>
    <mergeCell ref="AB152:AB153"/>
    <mergeCell ref="AB188:AB189"/>
    <mergeCell ref="AB224:AB225"/>
    <mergeCell ref="AB260:AB261"/>
    <mergeCell ref="AB296:AB297"/>
    <mergeCell ref="AB332:AB333"/>
    <mergeCell ref="AB368:AB369"/>
    <mergeCell ref="AB404:AB405"/>
    <mergeCell ref="AB440:AB441"/>
    <mergeCell ref="AC6:AC7"/>
    <mergeCell ref="AC42:AC43"/>
    <mergeCell ref="AC78:AC79"/>
    <mergeCell ref="AC115:AC116"/>
    <mergeCell ref="AC152:AC153"/>
    <mergeCell ref="AC188:AC189"/>
    <mergeCell ref="AC224:AC225"/>
    <mergeCell ref="AC260:AC261"/>
    <mergeCell ref="AC296:AC297"/>
    <mergeCell ref="AC332:AC333"/>
    <mergeCell ref="AC368:AC369"/>
    <mergeCell ref="AC404:AC405"/>
    <mergeCell ref="AC440:AC441"/>
    <mergeCell ref="AD6:AD7"/>
    <mergeCell ref="AD42:AD43"/>
    <mergeCell ref="AD78:AD79"/>
    <mergeCell ref="AD115:AD116"/>
    <mergeCell ref="AD152:AD153"/>
    <mergeCell ref="AD188:AD189"/>
    <mergeCell ref="AD224:AD225"/>
    <mergeCell ref="AD260:AD261"/>
    <mergeCell ref="AD296:AD297"/>
    <mergeCell ref="AD332:AD333"/>
    <mergeCell ref="AD368:AD369"/>
    <mergeCell ref="AD404:AD405"/>
    <mergeCell ref="AD440:AD441"/>
    <mergeCell ref="AE6:AE7"/>
    <mergeCell ref="AE42:AE43"/>
    <mergeCell ref="AE78:AE79"/>
    <mergeCell ref="AE115:AE116"/>
    <mergeCell ref="AE152:AE153"/>
    <mergeCell ref="AE188:AE189"/>
    <mergeCell ref="AE224:AE225"/>
    <mergeCell ref="AE260:AE261"/>
    <mergeCell ref="AE296:AE297"/>
    <mergeCell ref="AE332:AE333"/>
    <mergeCell ref="AE368:AE369"/>
    <mergeCell ref="AE404:AE405"/>
    <mergeCell ref="AE440:AE441"/>
    <mergeCell ref="AF6:AF7"/>
    <mergeCell ref="AF42:AF43"/>
    <mergeCell ref="AF78:AF79"/>
    <mergeCell ref="AF115:AF116"/>
    <mergeCell ref="AF152:AF153"/>
    <mergeCell ref="AF188:AF189"/>
    <mergeCell ref="AF224:AF225"/>
    <mergeCell ref="AF260:AF261"/>
    <mergeCell ref="AF296:AF297"/>
    <mergeCell ref="AF332:AF333"/>
    <mergeCell ref="AF368:AF369"/>
    <mergeCell ref="AF404:AF405"/>
    <mergeCell ref="AF440:AF441"/>
    <mergeCell ref="AG6:AG7"/>
    <mergeCell ref="AG42:AG43"/>
    <mergeCell ref="AG78:AG79"/>
    <mergeCell ref="AG115:AG116"/>
    <mergeCell ref="AG152:AG153"/>
    <mergeCell ref="AG188:AG189"/>
    <mergeCell ref="AG224:AG225"/>
    <mergeCell ref="AG260:AG261"/>
    <mergeCell ref="AG296:AG297"/>
    <mergeCell ref="AG332:AG333"/>
    <mergeCell ref="AG368:AG369"/>
    <mergeCell ref="AG404:AG405"/>
    <mergeCell ref="AG440:AG441"/>
    <mergeCell ref="AH6:AH7"/>
    <mergeCell ref="AH42:AH43"/>
    <mergeCell ref="AH78:AH79"/>
    <mergeCell ref="AH115:AH116"/>
    <mergeCell ref="AH152:AH153"/>
    <mergeCell ref="AH188:AH189"/>
    <mergeCell ref="AH224:AH225"/>
    <mergeCell ref="AH260:AH261"/>
    <mergeCell ref="AH296:AH297"/>
    <mergeCell ref="AH332:AH333"/>
    <mergeCell ref="AH368:AH369"/>
    <mergeCell ref="AH404:AH405"/>
    <mergeCell ref="AH440:AH441"/>
  </mergeCells>
  <pageMargins left="0.53" right="0.4" top="0.75" bottom="0.75" header="0.3" footer="0.3"/>
  <pageSetup paperSize="9" scale="68" orientation="landscape" verticalDpi="598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71"/>
  <sheetViews>
    <sheetView tabSelected="1" zoomScale="85" zoomScaleNormal="85" workbookViewId="0">
      <pane xSplit="9" ySplit="7" topLeftCell="Q319" activePane="bottomRight" state="frozen"/>
      <selection/>
      <selection pane="topRight"/>
      <selection pane="bottomLeft"/>
      <selection pane="bottomRight" activeCell="AF321" sqref="AF321:AF327"/>
    </sheetView>
  </sheetViews>
  <sheetFormatPr defaultColWidth="9.14285714285714" defaultRowHeight="15"/>
  <cols>
    <col min="1" max="1" width="5.42857142857143" style="94" customWidth="1"/>
    <col min="2" max="2" width="24.5714285714286" style="94" customWidth="1"/>
    <col min="3" max="3" width="6.57142857142857" style="94" customWidth="1"/>
    <col min="4" max="4" width="9" style="94" customWidth="1"/>
    <col min="5" max="5" width="8.14285714285714" style="94" customWidth="1"/>
    <col min="6" max="8" width="5.71428571428571" style="94" customWidth="1"/>
    <col min="9" max="9" width="4.71428571428571" style="94" customWidth="1"/>
    <col min="10" max="11" width="5.71428571428571" style="94" customWidth="1"/>
    <col min="12" max="12" width="7.57142857142857" style="94" customWidth="1"/>
    <col min="13" max="13" width="7.85714285714286" style="94" customWidth="1"/>
    <col min="14" max="25" width="5.71428571428571" style="94" customWidth="1"/>
    <col min="26" max="26" width="7.57142857142857" style="94" customWidth="1"/>
    <col min="27" max="31" width="5.71428571428571" style="94" customWidth="1"/>
    <col min="32" max="32" width="4.42857142857143" style="94" customWidth="1"/>
    <col min="33" max="34" width="3.85714285714286" style="94" customWidth="1"/>
    <col min="35" max="37" width="5.71428571428571" style="94" customWidth="1"/>
    <col min="38" max="38" width="9.28571428571429" style="94" customWidth="1"/>
    <col min="39" max="16384" width="9.14285714285714" style="94"/>
  </cols>
  <sheetData>
    <row r="1" spans="1:39">
      <c r="A1" s="95" t="s">
        <v>506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</row>
    <row r="2" spans="1:39">
      <c r="A2" s="95" t="s">
        <v>357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</row>
    <row r="3" spans="1:39">
      <c r="A3" s="95" t="s">
        <v>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spans="1:39">
      <c r="A4" s="95"/>
      <c r="B4" s="95"/>
      <c r="C4" s="95"/>
      <c r="D4" s="95"/>
      <c r="E4" s="95"/>
      <c r="AK4" s="115" t="s">
        <v>510</v>
      </c>
      <c r="AL4" s="115"/>
      <c r="AM4" s="115"/>
    </row>
    <row r="5" spans="1:39">
      <c r="A5" s="103" t="s">
        <v>511</v>
      </c>
      <c r="B5" s="103" t="s">
        <v>512</v>
      </c>
      <c r="C5" s="135" t="s">
        <v>513</v>
      </c>
      <c r="D5" s="135" t="s">
        <v>514</v>
      </c>
      <c r="E5" s="135" t="s">
        <v>57</v>
      </c>
      <c r="F5" s="135" t="s">
        <v>119</v>
      </c>
      <c r="G5" s="136" t="s">
        <v>515</v>
      </c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42"/>
      <c r="AM5" s="143" t="s">
        <v>516</v>
      </c>
    </row>
    <row r="6" spans="1:39">
      <c r="A6" s="103"/>
      <c r="B6" s="103"/>
      <c r="C6" s="135"/>
      <c r="D6" s="135"/>
      <c r="E6" s="135"/>
      <c r="F6" s="135"/>
      <c r="G6" s="104" t="s">
        <v>509</v>
      </c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5" t="s">
        <v>120</v>
      </c>
      <c r="AE6" s="105" t="s">
        <v>7</v>
      </c>
      <c r="AF6" s="105" t="s">
        <v>8</v>
      </c>
      <c r="AG6" s="105" t="s">
        <v>9</v>
      </c>
      <c r="AH6" s="105" t="s">
        <v>10</v>
      </c>
      <c r="AI6" s="105" t="s">
        <v>121</v>
      </c>
      <c r="AJ6" s="105" t="s">
        <v>12</v>
      </c>
      <c r="AK6" s="105" t="s">
        <v>13</v>
      </c>
      <c r="AL6" s="144" t="s">
        <v>57</v>
      </c>
      <c r="AM6" s="143"/>
    </row>
    <row r="7" s="92" customFormat="1" ht="141.75" customHeight="1" spans="1:39">
      <c r="A7" s="103"/>
      <c r="B7" s="103"/>
      <c r="C7" s="135"/>
      <c r="D7" s="135"/>
      <c r="E7" s="135"/>
      <c r="F7" s="135"/>
      <c r="G7" s="105" t="s">
        <v>16</v>
      </c>
      <c r="H7" s="105" t="s">
        <v>17</v>
      </c>
      <c r="I7" s="105" t="s">
        <v>18</v>
      </c>
      <c r="J7" s="105" t="s">
        <v>19</v>
      </c>
      <c r="K7" s="105" t="s">
        <v>20</v>
      </c>
      <c r="L7" s="105" t="s">
        <v>21</v>
      </c>
      <c r="M7" s="105" t="s">
        <v>22</v>
      </c>
      <c r="N7" s="105" t="s">
        <v>23</v>
      </c>
      <c r="O7" s="105" t="s">
        <v>24</v>
      </c>
      <c r="P7" s="105" t="s">
        <v>25</v>
      </c>
      <c r="Q7" s="105" t="s">
        <v>129</v>
      </c>
      <c r="R7" s="105" t="s">
        <v>27</v>
      </c>
      <c r="S7" s="105" t="s">
        <v>28</v>
      </c>
      <c r="T7" s="105" t="s">
        <v>29</v>
      </c>
      <c r="U7" s="105" t="s">
        <v>30</v>
      </c>
      <c r="V7" s="105" t="s">
        <v>31</v>
      </c>
      <c r="W7" s="105" t="s">
        <v>32</v>
      </c>
      <c r="X7" s="105" t="s">
        <v>33</v>
      </c>
      <c r="Y7" s="105" t="s">
        <v>34</v>
      </c>
      <c r="Z7" s="105" t="s">
        <v>35</v>
      </c>
      <c r="AA7" s="105" t="s">
        <v>36</v>
      </c>
      <c r="AB7" s="105" t="s">
        <v>37</v>
      </c>
      <c r="AC7" s="105" t="s">
        <v>38</v>
      </c>
      <c r="AD7" s="105"/>
      <c r="AE7" s="105"/>
      <c r="AF7" s="105"/>
      <c r="AG7" s="105"/>
      <c r="AH7" s="105"/>
      <c r="AI7" s="105"/>
      <c r="AJ7" s="105"/>
      <c r="AK7" s="105"/>
      <c r="AL7" s="145"/>
      <c r="AM7" s="143"/>
    </row>
    <row r="8" s="93" customFormat="1" ht="16.5" customHeight="1" spans="1:39">
      <c r="A8" s="138">
        <v>1</v>
      </c>
      <c r="B8" s="138">
        <v>2</v>
      </c>
      <c r="C8" s="138">
        <v>3</v>
      </c>
      <c r="D8" s="138">
        <v>4</v>
      </c>
      <c r="E8" s="138">
        <v>5</v>
      </c>
      <c r="F8" s="138">
        <v>6</v>
      </c>
      <c r="G8" s="138">
        <v>7</v>
      </c>
      <c r="H8" s="138">
        <v>8</v>
      </c>
      <c r="I8" s="138">
        <v>9</v>
      </c>
      <c r="J8" s="138">
        <v>10</v>
      </c>
      <c r="K8" s="138">
        <v>11</v>
      </c>
      <c r="L8" s="138">
        <v>12</v>
      </c>
      <c r="M8" s="138">
        <v>13</v>
      </c>
      <c r="N8" s="138">
        <v>14</v>
      </c>
      <c r="O8" s="138">
        <v>15</v>
      </c>
      <c r="P8" s="138">
        <v>16</v>
      </c>
      <c r="Q8" s="138">
        <v>17</v>
      </c>
      <c r="R8" s="138">
        <v>18</v>
      </c>
      <c r="S8" s="138">
        <v>19</v>
      </c>
      <c r="T8" s="138">
        <v>20</v>
      </c>
      <c r="U8" s="138">
        <v>21</v>
      </c>
      <c r="V8" s="138">
        <v>22</v>
      </c>
      <c r="W8" s="138">
        <v>23</v>
      </c>
      <c r="X8" s="138">
        <v>24</v>
      </c>
      <c r="Y8" s="138">
        <v>25</v>
      </c>
      <c r="Z8" s="138">
        <v>26</v>
      </c>
      <c r="AA8" s="138">
        <v>27</v>
      </c>
      <c r="AB8" s="138">
        <v>28</v>
      </c>
      <c r="AC8" s="138">
        <v>29</v>
      </c>
      <c r="AD8" s="138">
        <v>30</v>
      </c>
      <c r="AE8" s="138">
        <v>31</v>
      </c>
      <c r="AF8" s="138">
        <v>32</v>
      </c>
      <c r="AG8" s="138">
        <v>33</v>
      </c>
      <c r="AH8" s="138">
        <v>34</v>
      </c>
      <c r="AI8" s="138">
        <v>35</v>
      </c>
      <c r="AJ8" s="138">
        <v>36</v>
      </c>
      <c r="AK8" s="138">
        <v>37</v>
      </c>
      <c r="AL8" s="138"/>
      <c r="AM8" s="138">
        <v>38</v>
      </c>
    </row>
    <row r="9" ht="19.5" customHeight="1" spans="1:39">
      <c r="A9" s="108">
        <v>1</v>
      </c>
      <c r="B9" s="124" t="s">
        <v>310</v>
      </c>
      <c r="C9" s="139">
        <v>1</v>
      </c>
      <c r="D9" s="139">
        <f>RK14.a!AH9</f>
        <v>3</v>
      </c>
      <c r="E9" s="139">
        <f>C9+D9</f>
        <v>4</v>
      </c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>
        <f>SUM(G9:AK9)</f>
        <v>0</v>
      </c>
      <c r="AM9" s="139">
        <f>E9-F9-AL9</f>
        <v>4</v>
      </c>
    </row>
    <row r="10" ht="19.5" customHeight="1" spans="1:39">
      <c r="A10" s="108">
        <v>2</v>
      </c>
      <c r="B10" s="140" t="s">
        <v>311</v>
      </c>
      <c r="C10" s="139">
        <v>8</v>
      </c>
      <c r="D10" s="139">
        <f>RK14.a!AH10</f>
        <v>158</v>
      </c>
      <c r="E10" s="139">
        <f t="shared" ref="E10:E26" si="0">C10+D10</f>
        <v>166</v>
      </c>
      <c r="F10" s="139">
        <v>16</v>
      </c>
      <c r="G10" s="139"/>
      <c r="H10" s="139"/>
      <c r="I10" s="139"/>
      <c r="J10" s="139"/>
      <c r="K10" s="139"/>
      <c r="L10" s="139">
        <v>18</v>
      </c>
      <c r="M10" s="139">
        <v>59</v>
      </c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>
        <v>24</v>
      </c>
      <c r="AA10" s="139"/>
      <c r="AB10" s="139">
        <v>1</v>
      </c>
      <c r="AC10" s="139">
        <v>1</v>
      </c>
      <c r="AD10" s="139"/>
      <c r="AE10" s="139"/>
      <c r="AF10" s="139"/>
      <c r="AG10" s="139"/>
      <c r="AH10" s="139"/>
      <c r="AI10" s="139"/>
      <c r="AJ10" s="139"/>
      <c r="AK10" s="139"/>
      <c r="AL10" s="139">
        <f t="shared" ref="AL10:AL26" si="1">SUM(G10:AK10)</f>
        <v>103</v>
      </c>
      <c r="AM10" s="139">
        <f t="shared" ref="AM10:AM26" si="2">E10-F10-AL10</f>
        <v>47</v>
      </c>
    </row>
    <row r="11" ht="19.5" customHeight="1" spans="1:39">
      <c r="A11" s="108">
        <v>3</v>
      </c>
      <c r="B11" s="140" t="s">
        <v>312</v>
      </c>
      <c r="C11" s="139">
        <v>2</v>
      </c>
      <c r="D11" s="139">
        <f>RK14.a!AH11</f>
        <v>52</v>
      </c>
      <c r="E11" s="139">
        <f t="shared" si="0"/>
        <v>54</v>
      </c>
      <c r="F11" s="139"/>
      <c r="G11" s="139"/>
      <c r="H11" s="139"/>
      <c r="I11" s="139"/>
      <c r="J11" s="139"/>
      <c r="K11" s="139"/>
      <c r="L11" s="139">
        <v>2</v>
      </c>
      <c r="M11" s="139">
        <v>21</v>
      </c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>
        <v>2</v>
      </c>
      <c r="AA11" s="139"/>
      <c r="AB11" s="139">
        <v>3</v>
      </c>
      <c r="AC11" s="139"/>
      <c r="AD11" s="139"/>
      <c r="AE11" s="139"/>
      <c r="AF11" s="139"/>
      <c r="AG11" s="139"/>
      <c r="AH11" s="139"/>
      <c r="AI11" s="139"/>
      <c r="AJ11" s="139"/>
      <c r="AK11" s="139"/>
      <c r="AL11" s="139">
        <f t="shared" si="1"/>
        <v>28</v>
      </c>
      <c r="AM11" s="139">
        <f t="shared" si="2"/>
        <v>26</v>
      </c>
    </row>
    <row r="12" ht="19.5" customHeight="1" spans="1:39">
      <c r="A12" s="108">
        <v>4</v>
      </c>
      <c r="B12" s="140" t="s">
        <v>313</v>
      </c>
      <c r="C12" s="139">
        <v>11</v>
      </c>
      <c r="D12" s="139">
        <f>RK14.a!AH12</f>
        <v>68</v>
      </c>
      <c r="E12" s="139">
        <f t="shared" si="0"/>
        <v>79</v>
      </c>
      <c r="F12" s="139"/>
      <c r="G12" s="139"/>
      <c r="H12" s="139"/>
      <c r="I12" s="139"/>
      <c r="J12" s="139"/>
      <c r="K12" s="139"/>
      <c r="L12" s="139">
        <v>8</v>
      </c>
      <c r="M12" s="139">
        <v>21</v>
      </c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>
        <v>4</v>
      </c>
      <c r="AC12" s="139"/>
      <c r="AD12" s="139"/>
      <c r="AE12" s="139"/>
      <c r="AF12" s="139"/>
      <c r="AG12" s="139"/>
      <c r="AH12" s="139"/>
      <c r="AI12" s="139"/>
      <c r="AJ12" s="139"/>
      <c r="AK12" s="139"/>
      <c r="AL12" s="139">
        <f t="shared" si="1"/>
        <v>33</v>
      </c>
      <c r="AM12" s="139">
        <f t="shared" si="2"/>
        <v>46</v>
      </c>
    </row>
    <row r="13" ht="19.5" customHeight="1" spans="1:39">
      <c r="A13" s="108">
        <v>5</v>
      </c>
      <c r="B13" s="140" t="s">
        <v>314</v>
      </c>
      <c r="C13" s="139">
        <v>4</v>
      </c>
      <c r="D13" s="139">
        <f>RK14.a!AH13</f>
        <v>37</v>
      </c>
      <c r="E13" s="139">
        <f t="shared" si="0"/>
        <v>41</v>
      </c>
      <c r="F13" s="139">
        <v>4</v>
      </c>
      <c r="G13" s="139"/>
      <c r="H13" s="139"/>
      <c r="I13" s="139"/>
      <c r="J13" s="139"/>
      <c r="K13" s="139"/>
      <c r="L13" s="139">
        <v>2</v>
      </c>
      <c r="M13" s="139">
        <v>10</v>
      </c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>
        <v>1</v>
      </c>
      <c r="AA13" s="139"/>
      <c r="AB13" s="139">
        <v>1</v>
      </c>
      <c r="AC13" s="139"/>
      <c r="AD13" s="139"/>
      <c r="AE13" s="139"/>
      <c r="AF13" s="139"/>
      <c r="AG13" s="139"/>
      <c r="AH13" s="139"/>
      <c r="AI13" s="139"/>
      <c r="AJ13" s="139"/>
      <c r="AK13" s="139"/>
      <c r="AL13" s="139">
        <f t="shared" si="1"/>
        <v>14</v>
      </c>
      <c r="AM13" s="139">
        <f t="shared" si="2"/>
        <v>23</v>
      </c>
    </row>
    <row r="14" ht="19.5" customHeight="1" spans="1:39">
      <c r="A14" s="108">
        <v>6</v>
      </c>
      <c r="B14" s="140" t="s">
        <v>315</v>
      </c>
      <c r="C14" s="139">
        <v>4</v>
      </c>
      <c r="D14" s="139">
        <f>RK14.a!AH14</f>
        <v>41</v>
      </c>
      <c r="E14" s="139">
        <f t="shared" si="0"/>
        <v>45</v>
      </c>
      <c r="F14" s="139">
        <v>2</v>
      </c>
      <c r="G14" s="139"/>
      <c r="H14" s="139"/>
      <c r="I14" s="139"/>
      <c r="J14" s="139"/>
      <c r="K14" s="139"/>
      <c r="L14" s="139">
        <v>2</v>
      </c>
      <c r="M14" s="139">
        <v>5</v>
      </c>
      <c r="N14" s="139"/>
      <c r="O14" s="139"/>
      <c r="P14" s="139"/>
      <c r="Q14" s="139"/>
      <c r="R14" s="139"/>
      <c r="S14" s="139"/>
      <c r="T14" s="139">
        <v>1</v>
      </c>
      <c r="U14" s="139"/>
      <c r="V14" s="139"/>
      <c r="W14" s="139"/>
      <c r="X14" s="139"/>
      <c r="Y14" s="139"/>
      <c r="Z14" s="139">
        <v>5</v>
      </c>
      <c r="AA14" s="139"/>
      <c r="AB14" s="139">
        <v>5</v>
      </c>
      <c r="AC14" s="139"/>
      <c r="AD14" s="139"/>
      <c r="AE14" s="139"/>
      <c r="AF14" s="139"/>
      <c r="AG14" s="139"/>
      <c r="AH14" s="139"/>
      <c r="AI14" s="139"/>
      <c r="AJ14" s="139"/>
      <c r="AK14" s="139"/>
      <c r="AL14" s="139">
        <f t="shared" si="1"/>
        <v>18</v>
      </c>
      <c r="AM14" s="139">
        <f t="shared" si="2"/>
        <v>25</v>
      </c>
    </row>
    <row r="15" ht="19.5" customHeight="1" spans="1:39">
      <c r="A15" s="108">
        <v>7</v>
      </c>
      <c r="B15" s="140" t="s">
        <v>316</v>
      </c>
      <c r="C15" s="139">
        <v>2</v>
      </c>
      <c r="D15" s="139">
        <f>RK14.a!AH15</f>
        <v>14</v>
      </c>
      <c r="E15" s="139">
        <f t="shared" si="0"/>
        <v>16</v>
      </c>
      <c r="F15" s="139"/>
      <c r="G15" s="139"/>
      <c r="H15" s="139"/>
      <c r="I15" s="139"/>
      <c r="J15" s="139"/>
      <c r="K15" s="139"/>
      <c r="L15" s="139"/>
      <c r="M15" s="139">
        <v>1</v>
      </c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>
        <v>1</v>
      </c>
      <c r="Y15" s="139"/>
      <c r="Z15" s="139">
        <v>2</v>
      </c>
      <c r="AA15" s="139"/>
      <c r="AB15" s="139">
        <v>5</v>
      </c>
      <c r="AC15" s="139"/>
      <c r="AD15" s="139"/>
      <c r="AE15" s="139"/>
      <c r="AF15" s="139"/>
      <c r="AG15" s="139"/>
      <c r="AH15" s="139"/>
      <c r="AI15" s="139"/>
      <c r="AJ15" s="139"/>
      <c r="AK15" s="139"/>
      <c r="AL15" s="139">
        <f t="shared" si="1"/>
        <v>9</v>
      </c>
      <c r="AM15" s="139">
        <f t="shared" si="2"/>
        <v>7</v>
      </c>
    </row>
    <row r="16" ht="19.5" customHeight="1" spans="1:39">
      <c r="A16" s="108">
        <v>8</v>
      </c>
      <c r="B16" s="124" t="s">
        <v>317</v>
      </c>
      <c r="C16" s="139">
        <v>0</v>
      </c>
      <c r="D16" s="139">
        <f>RK14.a!AH16</f>
        <v>4</v>
      </c>
      <c r="E16" s="139">
        <f t="shared" si="0"/>
        <v>4</v>
      </c>
      <c r="F16" s="139"/>
      <c r="G16" s="139"/>
      <c r="H16" s="139"/>
      <c r="I16" s="139"/>
      <c r="J16" s="139"/>
      <c r="K16" s="139"/>
      <c r="L16" s="139"/>
      <c r="M16" s="139">
        <v>4</v>
      </c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>
        <f t="shared" si="1"/>
        <v>4</v>
      </c>
      <c r="AM16" s="139">
        <f t="shared" si="2"/>
        <v>0</v>
      </c>
    </row>
    <row r="17" ht="19.5" customHeight="1" spans="1:39">
      <c r="A17" s="108">
        <v>9</v>
      </c>
      <c r="B17" s="124" t="s">
        <v>318</v>
      </c>
      <c r="C17" s="139">
        <v>0</v>
      </c>
      <c r="D17" s="139">
        <f>RK14.a!AH17</f>
        <v>95</v>
      </c>
      <c r="E17" s="139">
        <f t="shared" si="0"/>
        <v>95</v>
      </c>
      <c r="F17" s="139">
        <v>1</v>
      </c>
      <c r="G17" s="139"/>
      <c r="H17" s="139"/>
      <c r="I17" s="139"/>
      <c r="J17" s="139"/>
      <c r="K17" s="139"/>
      <c r="L17" s="139">
        <v>6</v>
      </c>
      <c r="M17" s="139">
        <v>12</v>
      </c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>
        <v>3</v>
      </c>
      <c r="AA17" s="139"/>
      <c r="AB17" s="139">
        <v>3</v>
      </c>
      <c r="AC17" s="139"/>
      <c r="AD17" s="139"/>
      <c r="AE17" s="139"/>
      <c r="AF17" s="139"/>
      <c r="AG17" s="139"/>
      <c r="AH17" s="139"/>
      <c r="AI17" s="139"/>
      <c r="AJ17" s="139"/>
      <c r="AK17" s="139"/>
      <c r="AL17" s="139">
        <f t="shared" si="1"/>
        <v>24</v>
      </c>
      <c r="AM17" s="139">
        <f t="shared" si="2"/>
        <v>70</v>
      </c>
    </row>
    <row r="18" ht="19.5" customHeight="1" spans="1:39">
      <c r="A18" s="108">
        <v>10</v>
      </c>
      <c r="B18" s="140" t="s">
        <v>319</v>
      </c>
      <c r="C18" s="139">
        <v>0</v>
      </c>
      <c r="D18" s="139">
        <f>RK14.a!AH18</f>
        <v>0</v>
      </c>
      <c r="E18" s="139">
        <f t="shared" si="0"/>
        <v>0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>
        <f t="shared" si="1"/>
        <v>0</v>
      </c>
      <c r="AM18" s="139">
        <f t="shared" si="2"/>
        <v>0</v>
      </c>
    </row>
    <row r="19" ht="19.5" customHeight="1" spans="1:39">
      <c r="A19" s="108">
        <v>11</v>
      </c>
      <c r="B19" s="140" t="s">
        <v>320</v>
      </c>
      <c r="C19" s="139"/>
      <c r="D19" s="139">
        <f>RK14.a!AH19</f>
        <v>6</v>
      </c>
      <c r="E19" s="139">
        <f t="shared" si="0"/>
        <v>6</v>
      </c>
      <c r="F19" s="139"/>
      <c r="G19" s="139"/>
      <c r="H19" s="139"/>
      <c r="I19" s="139"/>
      <c r="J19" s="139"/>
      <c r="K19" s="139"/>
      <c r="L19" s="139">
        <v>1</v>
      </c>
      <c r="M19" s="139">
        <v>1</v>
      </c>
      <c r="N19" s="139"/>
      <c r="O19" s="139"/>
      <c r="P19" s="139"/>
      <c r="Q19" s="139"/>
      <c r="R19" s="139"/>
      <c r="S19" s="139"/>
      <c r="T19" s="139">
        <v>1</v>
      </c>
      <c r="U19" s="139"/>
      <c r="V19" s="139"/>
      <c r="W19" s="139"/>
      <c r="X19" s="139"/>
      <c r="Y19" s="139"/>
      <c r="Z19" s="139"/>
      <c r="AA19" s="139"/>
      <c r="AB19" s="139">
        <v>3</v>
      </c>
      <c r="AC19" s="139"/>
      <c r="AD19" s="139"/>
      <c r="AE19" s="139"/>
      <c r="AF19" s="139"/>
      <c r="AG19" s="139"/>
      <c r="AH19" s="139"/>
      <c r="AI19" s="139"/>
      <c r="AJ19" s="139"/>
      <c r="AK19" s="139"/>
      <c r="AL19" s="139">
        <f t="shared" si="1"/>
        <v>6</v>
      </c>
      <c r="AM19" s="139">
        <f t="shared" si="2"/>
        <v>0</v>
      </c>
    </row>
    <row r="20" ht="19.5" customHeight="1" spans="1:39">
      <c r="A20" s="108">
        <v>12</v>
      </c>
      <c r="B20" s="140" t="s">
        <v>321</v>
      </c>
      <c r="C20" s="139">
        <v>4</v>
      </c>
      <c r="D20" s="139">
        <f>RK14.a!AH20</f>
        <v>19</v>
      </c>
      <c r="E20" s="139">
        <f t="shared" si="0"/>
        <v>23</v>
      </c>
      <c r="F20" s="139">
        <v>2</v>
      </c>
      <c r="G20" s="139"/>
      <c r="H20" s="139"/>
      <c r="I20" s="139"/>
      <c r="J20" s="139"/>
      <c r="K20" s="139"/>
      <c r="L20" s="139">
        <v>1</v>
      </c>
      <c r="M20" s="139">
        <v>4</v>
      </c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>
        <v>1</v>
      </c>
      <c r="AA20" s="139"/>
      <c r="AB20" s="139">
        <v>1</v>
      </c>
      <c r="AC20" s="139"/>
      <c r="AD20" s="139"/>
      <c r="AE20" s="139"/>
      <c r="AF20" s="139"/>
      <c r="AG20" s="139"/>
      <c r="AH20" s="139"/>
      <c r="AI20" s="139"/>
      <c r="AJ20" s="139"/>
      <c r="AK20" s="139"/>
      <c r="AL20" s="139">
        <f t="shared" si="1"/>
        <v>7</v>
      </c>
      <c r="AM20" s="139">
        <f t="shared" si="2"/>
        <v>14</v>
      </c>
    </row>
    <row r="21" ht="19.5" customHeight="1" spans="1:39">
      <c r="A21" s="108">
        <v>13</v>
      </c>
      <c r="B21" s="140" t="s">
        <v>322</v>
      </c>
      <c r="C21" s="139">
        <v>9</v>
      </c>
      <c r="D21" s="139">
        <f>RK14.a!AH21</f>
        <v>61</v>
      </c>
      <c r="E21" s="139">
        <f t="shared" si="0"/>
        <v>70</v>
      </c>
      <c r="F21" s="139">
        <v>6</v>
      </c>
      <c r="G21" s="139"/>
      <c r="H21" s="139"/>
      <c r="I21" s="139"/>
      <c r="J21" s="139"/>
      <c r="K21" s="139"/>
      <c r="L21" s="139">
        <v>5</v>
      </c>
      <c r="M21" s="139">
        <v>24</v>
      </c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>
        <v>1</v>
      </c>
      <c r="AD21" s="139"/>
      <c r="AE21" s="139"/>
      <c r="AF21" s="139"/>
      <c r="AG21" s="139"/>
      <c r="AH21" s="139"/>
      <c r="AI21" s="139"/>
      <c r="AJ21" s="139"/>
      <c r="AK21" s="139"/>
      <c r="AL21" s="139">
        <f t="shared" si="1"/>
        <v>30</v>
      </c>
      <c r="AM21" s="139">
        <f t="shared" si="2"/>
        <v>34</v>
      </c>
    </row>
    <row r="22" ht="19.5" customHeight="1" spans="1:39">
      <c r="A22" s="108">
        <v>14</v>
      </c>
      <c r="B22" s="140" t="s">
        <v>323</v>
      </c>
      <c r="C22" s="139">
        <v>10</v>
      </c>
      <c r="D22" s="139">
        <f>RK14.a!AH22</f>
        <v>57</v>
      </c>
      <c r="E22" s="139">
        <f t="shared" si="0"/>
        <v>67</v>
      </c>
      <c r="F22" s="139">
        <v>2</v>
      </c>
      <c r="G22" s="139"/>
      <c r="H22" s="139"/>
      <c r="I22" s="139"/>
      <c r="J22" s="139"/>
      <c r="K22" s="139"/>
      <c r="L22" s="139">
        <v>6</v>
      </c>
      <c r="M22" s="139">
        <v>16</v>
      </c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>
        <v>1</v>
      </c>
      <c r="AA22" s="139"/>
      <c r="AB22" s="139">
        <v>1</v>
      </c>
      <c r="AC22" s="139"/>
      <c r="AD22" s="139"/>
      <c r="AE22" s="139">
        <v>1</v>
      </c>
      <c r="AF22" s="139"/>
      <c r="AG22" s="139"/>
      <c r="AH22" s="139"/>
      <c r="AI22" s="139"/>
      <c r="AJ22" s="139"/>
      <c r="AK22" s="139">
        <v>1</v>
      </c>
      <c r="AL22" s="139">
        <f t="shared" si="1"/>
        <v>26</v>
      </c>
      <c r="AM22" s="139">
        <f t="shared" si="2"/>
        <v>39</v>
      </c>
    </row>
    <row r="23" ht="19.5" customHeight="1" spans="1:39">
      <c r="A23" s="108">
        <v>15</v>
      </c>
      <c r="B23" s="140" t="s">
        <v>330</v>
      </c>
      <c r="C23" s="139">
        <v>6</v>
      </c>
      <c r="D23" s="139">
        <f>RK14.a!AH23</f>
        <v>60</v>
      </c>
      <c r="E23" s="139">
        <f t="shared" si="0"/>
        <v>66</v>
      </c>
      <c r="F23" s="139">
        <v>7</v>
      </c>
      <c r="G23" s="139"/>
      <c r="H23" s="139"/>
      <c r="I23" s="139"/>
      <c r="J23" s="139"/>
      <c r="K23" s="139"/>
      <c r="L23" s="139">
        <v>6</v>
      </c>
      <c r="M23" s="139">
        <v>22</v>
      </c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>
        <v>2</v>
      </c>
      <c r="AC23" s="139"/>
      <c r="AD23" s="139"/>
      <c r="AE23" s="139"/>
      <c r="AF23" s="139"/>
      <c r="AG23" s="139"/>
      <c r="AH23" s="139"/>
      <c r="AI23" s="139"/>
      <c r="AJ23" s="139"/>
      <c r="AK23" s="139"/>
      <c r="AL23" s="139">
        <f t="shared" si="1"/>
        <v>30</v>
      </c>
      <c r="AM23" s="139">
        <f t="shared" si="2"/>
        <v>29</v>
      </c>
    </row>
    <row r="24" ht="19.5" customHeight="1" spans="1:39">
      <c r="A24" s="108">
        <v>16</v>
      </c>
      <c r="B24" s="140" t="s">
        <v>325</v>
      </c>
      <c r="C24" s="139">
        <v>0</v>
      </c>
      <c r="D24" s="139">
        <f>RK14.a!AH24</f>
        <v>17</v>
      </c>
      <c r="E24" s="139">
        <f t="shared" si="0"/>
        <v>17</v>
      </c>
      <c r="F24" s="139">
        <v>1</v>
      </c>
      <c r="G24" s="139"/>
      <c r="H24" s="139"/>
      <c r="I24" s="139"/>
      <c r="J24" s="139"/>
      <c r="K24" s="139"/>
      <c r="L24" s="139"/>
      <c r="M24" s="139">
        <v>3</v>
      </c>
      <c r="N24" s="139"/>
      <c r="O24" s="139"/>
      <c r="P24" s="139"/>
      <c r="Q24" s="139"/>
      <c r="R24" s="139"/>
      <c r="S24" s="139"/>
      <c r="T24" s="139">
        <v>1</v>
      </c>
      <c r="U24" s="139"/>
      <c r="V24" s="139"/>
      <c r="W24" s="139"/>
      <c r="X24" s="139"/>
      <c r="Y24" s="139"/>
      <c r="Z24" s="139">
        <v>2</v>
      </c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>
        <f t="shared" si="1"/>
        <v>6</v>
      </c>
      <c r="AM24" s="139">
        <f t="shared" si="2"/>
        <v>10</v>
      </c>
    </row>
    <row r="25" ht="19.5" customHeight="1" spans="1:39">
      <c r="A25" s="108">
        <v>17</v>
      </c>
      <c r="B25" s="140" t="s">
        <v>326</v>
      </c>
      <c r="C25" s="139">
        <v>72</v>
      </c>
      <c r="D25" s="139">
        <f>RK14.a!AH25</f>
        <v>61</v>
      </c>
      <c r="E25" s="139">
        <f t="shared" si="0"/>
        <v>133</v>
      </c>
      <c r="F25" s="139">
        <v>16</v>
      </c>
      <c r="G25" s="139"/>
      <c r="H25" s="139"/>
      <c r="I25" s="139"/>
      <c r="J25" s="139"/>
      <c r="K25" s="139"/>
      <c r="L25" s="139">
        <v>12</v>
      </c>
      <c r="M25" s="139">
        <v>31</v>
      </c>
      <c r="N25" s="139"/>
      <c r="O25" s="139"/>
      <c r="P25" s="139"/>
      <c r="Q25" s="139"/>
      <c r="R25" s="139"/>
      <c r="S25" s="139"/>
      <c r="T25" s="139">
        <v>1</v>
      </c>
      <c r="U25" s="139"/>
      <c r="V25" s="139"/>
      <c r="W25" s="139"/>
      <c r="X25" s="139"/>
      <c r="Y25" s="139"/>
      <c r="Z25" s="139">
        <v>4</v>
      </c>
      <c r="AA25" s="139"/>
      <c r="AB25" s="139"/>
      <c r="AC25" s="139"/>
      <c r="AD25" s="139">
        <v>1</v>
      </c>
      <c r="AE25" s="139"/>
      <c r="AF25" s="139"/>
      <c r="AG25" s="139"/>
      <c r="AH25" s="139"/>
      <c r="AI25" s="139"/>
      <c r="AJ25" s="139">
        <v>2</v>
      </c>
      <c r="AK25" s="139">
        <v>1</v>
      </c>
      <c r="AL25" s="139">
        <f t="shared" si="1"/>
        <v>52</v>
      </c>
      <c r="AM25" s="139">
        <f t="shared" si="2"/>
        <v>65</v>
      </c>
    </row>
    <row r="26" ht="19.5" customHeight="1" spans="1:39">
      <c r="A26" s="108">
        <v>18</v>
      </c>
      <c r="B26" s="140" t="s">
        <v>327</v>
      </c>
      <c r="C26" s="139">
        <v>7</v>
      </c>
      <c r="D26" s="139">
        <f>RK14.a!AH26</f>
        <v>66</v>
      </c>
      <c r="E26" s="139">
        <f t="shared" si="0"/>
        <v>73</v>
      </c>
      <c r="F26" s="139">
        <v>2</v>
      </c>
      <c r="G26" s="139"/>
      <c r="H26" s="139"/>
      <c r="I26" s="139"/>
      <c r="J26" s="139"/>
      <c r="K26" s="139"/>
      <c r="L26" s="139">
        <v>9</v>
      </c>
      <c r="M26" s="139">
        <v>16</v>
      </c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>
        <v>2</v>
      </c>
      <c r="AC26" s="139"/>
      <c r="AD26" s="139"/>
      <c r="AE26" s="139"/>
      <c r="AF26" s="139"/>
      <c r="AG26" s="139"/>
      <c r="AH26" s="139"/>
      <c r="AI26" s="139"/>
      <c r="AJ26" s="139"/>
      <c r="AK26" s="139"/>
      <c r="AL26" s="139">
        <f t="shared" si="1"/>
        <v>27</v>
      </c>
      <c r="AM26" s="139">
        <f t="shared" si="2"/>
        <v>44</v>
      </c>
    </row>
    <row r="27" ht="19.5" customHeight="1" spans="1:39">
      <c r="A27" s="111" t="s">
        <v>14</v>
      </c>
      <c r="B27" s="112"/>
      <c r="C27" s="141">
        <f>SUM(C9:C26)</f>
        <v>140</v>
      </c>
      <c r="D27" s="141">
        <f>SUM(D9:D26)</f>
        <v>819</v>
      </c>
      <c r="E27" s="141">
        <f t="shared" ref="E27:AM27" si="3">SUM(E9:E26)</f>
        <v>959</v>
      </c>
      <c r="F27" s="141">
        <f t="shared" si="3"/>
        <v>59</v>
      </c>
      <c r="G27" s="141">
        <f t="shared" si="3"/>
        <v>0</v>
      </c>
      <c r="H27" s="141">
        <f t="shared" si="3"/>
        <v>0</v>
      </c>
      <c r="I27" s="141">
        <f t="shared" si="3"/>
        <v>0</v>
      </c>
      <c r="J27" s="141">
        <f t="shared" si="3"/>
        <v>0</v>
      </c>
      <c r="K27" s="141">
        <f t="shared" si="3"/>
        <v>0</v>
      </c>
      <c r="L27" s="141">
        <f t="shared" si="3"/>
        <v>78</v>
      </c>
      <c r="M27" s="141">
        <f t="shared" si="3"/>
        <v>250</v>
      </c>
      <c r="N27" s="141">
        <f t="shared" si="3"/>
        <v>0</v>
      </c>
      <c r="O27" s="141">
        <f t="shared" si="3"/>
        <v>0</v>
      </c>
      <c r="P27" s="141">
        <f t="shared" si="3"/>
        <v>0</v>
      </c>
      <c r="Q27" s="141">
        <f t="shared" si="3"/>
        <v>0</v>
      </c>
      <c r="R27" s="141">
        <f t="shared" si="3"/>
        <v>0</v>
      </c>
      <c r="S27" s="141">
        <f t="shared" si="3"/>
        <v>0</v>
      </c>
      <c r="T27" s="141">
        <f t="shared" si="3"/>
        <v>4</v>
      </c>
      <c r="U27" s="141">
        <f t="shared" si="3"/>
        <v>0</v>
      </c>
      <c r="V27" s="141">
        <f t="shared" si="3"/>
        <v>0</v>
      </c>
      <c r="W27" s="141">
        <f t="shared" si="3"/>
        <v>0</v>
      </c>
      <c r="X27" s="141">
        <f t="shared" si="3"/>
        <v>1</v>
      </c>
      <c r="Y27" s="141">
        <f t="shared" si="3"/>
        <v>0</v>
      </c>
      <c r="Z27" s="141">
        <f t="shared" si="3"/>
        <v>45</v>
      </c>
      <c r="AA27" s="141">
        <f t="shared" si="3"/>
        <v>0</v>
      </c>
      <c r="AB27" s="141">
        <f t="shared" si="3"/>
        <v>31</v>
      </c>
      <c r="AC27" s="141">
        <f t="shared" si="3"/>
        <v>2</v>
      </c>
      <c r="AD27" s="141">
        <f t="shared" si="3"/>
        <v>1</v>
      </c>
      <c r="AE27" s="141">
        <f t="shared" si="3"/>
        <v>1</v>
      </c>
      <c r="AF27" s="141">
        <f t="shared" si="3"/>
        <v>0</v>
      </c>
      <c r="AG27" s="141">
        <f t="shared" si="3"/>
        <v>0</v>
      </c>
      <c r="AH27" s="141">
        <f t="shared" si="3"/>
        <v>0</v>
      </c>
      <c r="AI27" s="141">
        <f t="shared" si="3"/>
        <v>0</v>
      </c>
      <c r="AJ27" s="141">
        <f t="shared" si="3"/>
        <v>2</v>
      </c>
      <c r="AK27" s="141">
        <f t="shared" si="3"/>
        <v>2</v>
      </c>
      <c r="AL27" s="141">
        <f t="shared" si="3"/>
        <v>417</v>
      </c>
      <c r="AM27" s="141">
        <f t="shared" si="3"/>
        <v>483</v>
      </c>
    </row>
    <row r="29" spans="3:32">
      <c r="C29" s="94" t="s">
        <v>58</v>
      </c>
      <c r="AE29" s="117" t="s">
        <v>59</v>
      </c>
      <c r="AF29" s="117"/>
    </row>
    <row r="30" spans="3:32">
      <c r="C30" s="114" t="s">
        <v>60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 t="s">
        <v>61</v>
      </c>
      <c r="AF30" s="114"/>
    </row>
    <row r="31" spans="3:32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</row>
    <row r="32" spans="3:32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</row>
    <row r="33" spans="3:32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</row>
    <row r="34" spans="3:32">
      <c r="C34" s="114" t="s">
        <v>62</v>
      </c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 t="s">
        <v>63</v>
      </c>
      <c r="AF34" s="114"/>
    </row>
    <row r="35" spans="3:32">
      <c r="C35" s="114" t="s">
        <v>64</v>
      </c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 t="s">
        <v>65</v>
      </c>
      <c r="AF35" s="114"/>
    </row>
    <row r="37" spans="1:39">
      <c r="A37" s="95" t="s">
        <v>506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</row>
    <row r="38" spans="1:39">
      <c r="A38" s="95" t="s">
        <v>357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</row>
    <row r="39" spans="1:39">
      <c r="A39" s="95" t="s">
        <v>66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</row>
    <row r="40" spans="1:39">
      <c r="A40" s="95"/>
      <c r="B40" s="95"/>
      <c r="C40" s="95"/>
      <c r="D40" s="95"/>
      <c r="E40" s="95"/>
      <c r="AK40" s="115" t="s">
        <v>510</v>
      </c>
      <c r="AL40" s="115"/>
      <c r="AM40" s="115"/>
    </row>
    <row r="41" spans="1:39">
      <c r="A41" s="103" t="s">
        <v>511</v>
      </c>
      <c r="B41" s="103" t="s">
        <v>512</v>
      </c>
      <c r="C41" s="135" t="s">
        <v>513</v>
      </c>
      <c r="D41" s="135" t="s">
        <v>514</v>
      </c>
      <c r="E41" s="135" t="s">
        <v>57</v>
      </c>
      <c r="F41" s="135" t="s">
        <v>119</v>
      </c>
      <c r="G41" s="136" t="s">
        <v>515</v>
      </c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42"/>
      <c r="AM41" s="143" t="s">
        <v>516</v>
      </c>
    </row>
    <row r="42" spans="1:39">
      <c r="A42" s="103"/>
      <c r="B42" s="103"/>
      <c r="C42" s="135"/>
      <c r="D42" s="135"/>
      <c r="E42" s="135"/>
      <c r="F42" s="135"/>
      <c r="G42" s="104" t="s">
        <v>509</v>
      </c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5" t="s">
        <v>120</v>
      </c>
      <c r="AE42" s="105" t="s">
        <v>7</v>
      </c>
      <c r="AF42" s="105" t="s">
        <v>8</v>
      </c>
      <c r="AG42" s="105" t="s">
        <v>9</v>
      </c>
      <c r="AH42" s="105" t="s">
        <v>10</v>
      </c>
      <c r="AI42" s="105" t="s">
        <v>121</v>
      </c>
      <c r="AJ42" s="105" t="s">
        <v>12</v>
      </c>
      <c r="AK42" s="105" t="s">
        <v>13</v>
      </c>
      <c r="AL42" s="144" t="s">
        <v>57</v>
      </c>
      <c r="AM42" s="143"/>
    </row>
    <row r="43" ht="120.8" spans="1:39">
      <c r="A43" s="103"/>
      <c r="B43" s="103"/>
      <c r="C43" s="135"/>
      <c r="D43" s="135"/>
      <c r="E43" s="135"/>
      <c r="F43" s="135"/>
      <c r="G43" s="105" t="s">
        <v>16</v>
      </c>
      <c r="H43" s="105" t="s">
        <v>17</v>
      </c>
      <c r="I43" s="105" t="s">
        <v>18</v>
      </c>
      <c r="J43" s="105" t="s">
        <v>19</v>
      </c>
      <c r="K43" s="105" t="s">
        <v>20</v>
      </c>
      <c r="L43" s="105" t="s">
        <v>21</v>
      </c>
      <c r="M43" s="105" t="s">
        <v>22</v>
      </c>
      <c r="N43" s="105" t="s">
        <v>23</v>
      </c>
      <c r="O43" s="105" t="s">
        <v>24</v>
      </c>
      <c r="P43" s="105" t="s">
        <v>25</v>
      </c>
      <c r="Q43" s="105" t="s">
        <v>129</v>
      </c>
      <c r="R43" s="105" t="s">
        <v>27</v>
      </c>
      <c r="S43" s="105" t="s">
        <v>28</v>
      </c>
      <c r="T43" s="105" t="s">
        <v>29</v>
      </c>
      <c r="U43" s="105" t="s">
        <v>30</v>
      </c>
      <c r="V43" s="105" t="s">
        <v>31</v>
      </c>
      <c r="W43" s="105" t="s">
        <v>32</v>
      </c>
      <c r="X43" s="105" t="s">
        <v>33</v>
      </c>
      <c r="Y43" s="105" t="s">
        <v>34</v>
      </c>
      <c r="Z43" s="105" t="s">
        <v>35</v>
      </c>
      <c r="AA43" s="105" t="s">
        <v>36</v>
      </c>
      <c r="AB43" s="105" t="s">
        <v>37</v>
      </c>
      <c r="AC43" s="105" t="s">
        <v>38</v>
      </c>
      <c r="AD43" s="105"/>
      <c r="AE43" s="105"/>
      <c r="AF43" s="105"/>
      <c r="AG43" s="105"/>
      <c r="AH43" s="105"/>
      <c r="AI43" s="105"/>
      <c r="AJ43" s="105"/>
      <c r="AK43" s="105"/>
      <c r="AL43" s="145"/>
      <c r="AM43" s="143"/>
    </row>
    <row r="44" spans="1:39">
      <c r="A44" s="138">
        <v>1</v>
      </c>
      <c r="B44" s="138">
        <v>2</v>
      </c>
      <c r="C44" s="138">
        <v>3</v>
      </c>
      <c r="D44" s="138">
        <v>4</v>
      </c>
      <c r="E44" s="138">
        <v>5</v>
      </c>
      <c r="F44" s="138">
        <v>6</v>
      </c>
      <c r="G44" s="138">
        <v>7</v>
      </c>
      <c r="H44" s="138">
        <v>8</v>
      </c>
      <c r="I44" s="138">
        <v>9</v>
      </c>
      <c r="J44" s="138">
        <v>10</v>
      </c>
      <c r="K44" s="138">
        <v>11</v>
      </c>
      <c r="L44" s="138">
        <v>12</v>
      </c>
      <c r="M44" s="138">
        <v>13</v>
      </c>
      <c r="N44" s="138">
        <v>14</v>
      </c>
      <c r="O44" s="138">
        <v>15</v>
      </c>
      <c r="P44" s="138">
        <v>16</v>
      </c>
      <c r="Q44" s="138">
        <v>17</v>
      </c>
      <c r="R44" s="138">
        <v>18</v>
      </c>
      <c r="S44" s="138">
        <v>19</v>
      </c>
      <c r="T44" s="138">
        <v>20</v>
      </c>
      <c r="U44" s="138">
        <v>21</v>
      </c>
      <c r="V44" s="138">
        <v>22</v>
      </c>
      <c r="W44" s="138">
        <v>23</v>
      </c>
      <c r="X44" s="138">
        <v>24</v>
      </c>
      <c r="Y44" s="138">
        <v>25</v>
      </c>
      <c r="Z44" s="138">
        <v>26</v>
      </c>
      <c r="AA44" s="138">
        <v>27</v>
      </c>
      <c r="AB44" s="138">
        <v>28</v>
      </c>
      <c r="AC44" s="138">
        <v>29</v>
      </c>
      <c r="AD44" s="138">
        <v>30</v>
      </c>
      <c r="AE44" s="138">
        <v>31</v>
      </c>
      <c r="AF44" s="138">
        <v>32</v>
      </c>
      <c r="AG44" s="138">
        <v>33</v>
      </c>
      <c r="AH44" s="138">
        <v>34</v>
      </c>
      <c r="AI44" s="138">
        <v>35</v>
      </c>
      <c r="AJ44" s="138">
        <v>36</v>
      </c>
      <c r="AK44" s="138">
        <v>37</v>
      </c>
      <c r="AL44" s="138"/>
      <c r="AM44" s="138">
        <v>38</v>
      </c>
    </row>
    <row r="45" spans="1:39">
      <c r="A45" s="108">
        <v>1</v>
      </c>
      <c r="B45" s="140" t="s">
        <v>310</v>
      </c>
      <c r="C45" s="139">
        <f>AM9</f>
        <v>4</v>
      </c>
      <c r="D45" s="139">
        <f>RK14.a!AH45</f>
        <v>9</v>
      </c>
      <c r="E45" s="139">
        <f>C45+D45</f>
        <v>13</v>
      </c>
      <c r="F45" s="139"/>
      <c r="G45" s="139"/>
      <c r="H45" s="139"/>
      <c r="I45" s="139"/>
      <c r="J45" s="139"/>
      <c r="K45" s="139"/>
      <c r="L45" s="139">
        <v>1</v>
      </c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>
        <f>SUM(G45:AK45)</f>
        <v>1</v>
      </c>
      <c r="AM45" s="139">
        <f>E45-F45-AL45</f>
        <v>12</v>
      </c>
    </row>
    <row r="46" spans="1:39">
      <c r="A46" s="108">
        <v>2</v>
      </c>
      <c r="B46" s="140" t="s">
        <v>311</v>
      </c>
      <c r="C46" s="139">
        <f t="shared" ref="C46:C62" si="4">AM10</f>
        <v>47</v>
      </c>
      <c r="D46" s="139">
        <f>RK14.a!AH46</f>
        <v>98</v>
      </c>
      <c r="E46" s="139">
        <f t="shared" ref="E46:E62" si="5">C46+D46</f>
        <v>145</v>
      </c>
      <c r="F46" s="139">
        <v>4</v>
      </c>
      <c r="G46" s="139"/>
      <c r="H46" s="139"/>
      <c r="I46" s="139"/>
      <c r="J46" s="139"/>
      <c r="K46" s="139"/>
      <c r="L46" s="139">
        <v>18</v>
      </c>
      <c r="M46" s="139">
        <v>30</v>
      </c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>
        <v>18</v>
      </c>
      <c r="AA46" s="139"/>
      <c r="AB46" s="139">
        <v>2</v>
      </c>
      <c r="AC46" s="139"/>
      <c r="AD46" s="139"/>
      <c r="AE46" s="139">
        <v>1</v>
      </c>
      <c r="AF46" s="139"/>
      <c r="AG46" s="139"/>
      <c r="AH46" s="139"/>
      <c r="AI46" s="139"/>
      <c r="AJ46" s="139"/>
      <c r="AK46" s="139"/>
      <c r="AL46" s="139">
        <f t="shared" ref="AL46:AL62" si="6">SUM(G46:AK46)</f>
        <v>69</v>
      </c>
      <c r="AM46" s="139">
        <f t="shared" ref="AM46:AM62" si="7">E46-F46-AL46</f>
        <v>72</v>
      </c>
    </row>
    <row r="47" ht="19.5" customHeight="1" spans="1:39">
      <c r="A47" s="108">
        <v>3</v>
      </c>
      <c r="B47" s="140" t="s">
        <v>312</v>
      </c>
      <c r="C47" s="139">
        <f t="shared" si="4"/>
        <v>26</v>
      </c>
      <c r="D47" s="139">
        <f>RK14.a!AH47</f>
        <v>38</v>
      </c>
      <c r="E47" s="139">
        <f t="shared" si="5"/>
        <v>64</v>
      </c>
      <c r="F47" s="139">
        <v>1</v>
      </c>
      <c r="G47" s="139"/>
      <c r="H47" s="139"/>
      <c r="I47" s="139"/>
      <c r="J47" s="139"/>
      <c r="K47" s="139"/>
      <c r="L47" s="139">
        <v>7</v>
      </c>
      <c r="M47" s="139">
        <v>16</v>
      </c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>
        <v>2</v>
      </c>
      <c r="AA47" s="139"/>
      <c r="AB47" s="139">
        <v>1</v>
      </c>
      <c r="AC47" s="139"/>
      <c r="AD47" s="139"/>
      <c r="AE47" s="139"/>
      <c r="AF47" s="139"/>
      <c r="AG47" s="139"/>
      <c r="AH47" s="139"/>
      <c r="AI47" s="139"/>
      <c r="AJ47" s="139"/>
      <c r="AK47" s="139"/>
      <c r="AL47" s="139">
        <f t="shared" si="6"/>
        <v>26</v>
      </c>
      <c r="AM47" s="139">
        <f t="shared" si="7"/>
        <v>37</v>
      </c>
    </row>
    <row r="48" ht="19.5" customHeight="1" spans="1:39">
      <c r="A48" s="108">
        <v>4</v>
      </c>
      <c r="B48" s="140" t="s">
        <v>313</v>
      </c>
      <c r="C48" s="139">
        <f t="shared" si="4"/>
        <v>46</v>
      </c>
      <c r="D48" s="139">
        <f>RK14.a!AH48</f>
        <v>52</v>
      </c>
      <c r="E48" s="139">
        <f t="shared" si="5"/>
        <v>98</v>
      </c>
      <c r="F48" s="139">
        <v>2</v>
      </c>
      <c r="G48" s="139"/>
      <c r="H48" s="139"/>
      <c r="I48" s="139"/>
      <c r="J48" s="139">
        <v>1</v>
      </c>
      <c r="K48" s="139"/>
      <c r="L48" s="139">
        <v>10</v>
      </c>
      <c r="M48" s="139">
        <v>35</v>
      </c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>
        <v>3</v>
      </c>
      <c r="AA48" s="139"/>
      <c r="AB48" s="139">
        <v>3</v>
      </c>
      <c r="AC48" s="139">
        <v>2</v>
      </c>
      <c r="AD48" s="139"/>
      <c r="AE48" s="139"/>
      <c r="AF48" s="139"/>
      <c r="AG48" s="139"/>
      <c r="AH48" s="139"/>
      <c r="AI48" s="139"/>
      <c r="AJ48" s="139"/>
      <c r="AK48" s="139"/>
      <c r="AL48" s="139">
        <f t="shared" si="6"/>
        <v>54</v>
      </c>
      <c r="AM48" s="139">
        <f t="shared" si="7"/>
        <v>42</v>
      </c>
    </row>
    <row r="49" ht="19.5" customHeight="1" spans="1:39">
      <c r="A49" s="108">
        <v>5</v>
      </c>
      <c r="B49" s="140" t="s">
        <v>314</v>
      </c>
      <c r="C49" s="139">
        <f t="shared" si="4"/>
        <v>23</v>
      </c>
      <c r="D49" s="139">
        <f>RK14.a!AH49</f>
        <v>25</v>
      </c>
      <c r="E49" s="139">
        <f t="shared" si="5"/>
        <v>48</v>
      </c>
      <c r="F49" s="139">
        <v>4</v>
      </c>
      <c r="G49" s="139"/>
      <c r="H49" s="139"/>
      <c r="I49" s="139"/>
      <c r="J49" s="139"/>
      <c r="K49" s="139"/>
      <c r="L49" s="139">
        <v>3</v>
      </c>
      <c r="M49" s="139">
        <v>15</v>
      </c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>
        <v>1</v>
      </c>
      <c r="AA49" s="139"/>
      <c r="AB49" s="139">
        <v>1</v>
      </c>
      <c r="AC49" s="139"/>
      <c r="AD49" s="139"/>
      <c r="AE49" s="139"/>
      <c r="AF49" s="139"/>
      <c r="AG49" s="139"/>
      <c r="AH49" s="139"/>
      <c r="AI49" s="139"/>
      <c r="AJ49" s="139"/>
      <c r="AK49" s="139"/>
      <c r="AL49" s="139">
        <f t="shared" si="6"/>
        <v>20</v>
      </c>
      <c r="AM49" s="139">
        <f t="shared" si="7"/>
        <v>24</v>
      </c>
    </row>
    <row r="50" ht="19.5" customHeight="1" spans="1:39">
      <c r="A50" s="108">
        <v>6</v>
      </c>
      <c r="B50" s="140" t="s">
        <v>315</v>
      </c>
      <c r="C50" s="139">
        <f t="shared" si="4"/>
        <v>25</v>
      </c>
      <c r="D50" s="139">
        <f>RK14.a!AH50</f>
        <v>34</v>
      </c>
      <c r="E50" s="139">
        <f t="shared" si="5"/>
        <v>59</v>
      </c>
      <c r="F50" s="139">
        <v>2</v>
      </c>
      <c r="G50" s="139"/>
      <c r="H50" s="139"/>
      <c r="I50" s="139"/>
      <c r="J50" s="139"/>
      <c r="K50" s="139"/>
      <c r="L50" s="139">
        <v>7</v>
      </c>
      <c r="M50" s="139">
        <v>13</v>
      </c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>
        <v>3</v>
      </c>
      <c r="AA50" s="139"/>
      <c r="AB50" s="139">
        <v>2</v>
      </c>
      <c r="AC50" s="139"/>
      <c r="AD50" s="139"/>
      <c r="AE50" s="139"/>
      <c r="AF50" s="139"/>
      <c r="AG50" s="139"/>
      <c r="AH50" s="139"/>
      <c r="AI50" s="139"/>
      <c r="AJ50" s="139"/>
      <c r="AK50" s="139"/>
      <c r="AL50" s="139">
        <f t="shared" si="6"/>
        <v>25</v>
      </c>
      <c r="AM50" s="139">
        <f t="shared" si="7"/>
        <v>32</v>
      </c>
    </row>
    <row r="51" ht="19.5" customHeight="1" spans="1:39">
      <c r="A51" s="108">
        <v>7</v>
      </c>
      <c r="B51" s="140" t="s">
        <v>316</v>
      </c>
      <c r="C51" s="139">
        <f t="shared" si="4"/>
        <v>7</v>
      </c>
      <c r="D51" s="139">
        <f>RK14.a!AH51</f>
        <v>14</v>
      </c>
      <c r="E51" s="139">
        <f t="shared" si="5"/>
        <v>21</v>
      </c>
      <c r="F51" s="139"/>
      <c r="G51" s="139"/>
      <c r="H51" s="139"/>
      <c r="I51" s="139"/>
      <c r="J51" s="139"/>
      <c r="K51" s="139"/>
      <c r="L51" s="139">
        <v>2</v>
      </c>
      <c r="M51" s="139">
        <v>1</v>
      </c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>
        <v>1</v>
      </c>
      <c r="Y51" s="139"/>
      <c r="Z51" s="139"/>
      <c r="AA51" s="139"/>
      <c r="AB51" s="139">
        <v>6</v>
      </c>
      <c r="AC51" s="139"/>
      <c r="AD51" s="139"/>
      <c r="AE51" s="139"/>
      <c r="AF51" s="139"/>
      <c r="AG51" s="139"/>
      <c r="AH51" s="139"/>
      <c r="AI51" s="139"/>
      <c r="AJ51" s="139"/>
      <c r="AK51" s="139"/>
      <c r="AL51" s="139">
        <f t="shared" si="6"/>
        <v>10</v>
      </c>
      <c r="AM51" s="139">
        <f t="shared" si="7"/>
        <v>11</v>
      </c>
    </row>
    <row r="52" ht="19.5" customHeight="1" spans="1:39">
      <c r="A52" s="108">
        <v>8</v>
      </c>
      <c r="B52" s="140" t="s">
        <v>317</v>
      </c>
      <c r="C52" s="139">
        <f t="shared" si="4"/>
        <v>0</v>
      </c>
      <c r="D52" s="139">
        <f>RK14.a!AH52</f>
        <v>12</v>
      </c>
      <c r="E52" s="139">
        <f t="shared" si="5"/>
        <v>12</v>
      </c>
      <c r="F52" s="139"/>
      <c r="G52" s="139"/>
      <c r="H52" s="139"/>
      <c r="I52" s="139"/>
      <c r="J52" s="139"/>
      <c r="K52" s="139"/>
      <c r="L52" s="139">
        <v>4</v>
      </c>
      <c r="M52" s="139">
        <v>3</v>
      </c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>
        <v>5</v>
      </c>
      <c r="AC52" s="139"/>
      <c r="AD52" s="139"/>
      <c r="AE52" s="139"/>
      <c r="AF52" s="139"/>
      <c r="AG52" s="139"/>
      <c r="AH52" s="139"/>
      <c r="AI52" s="139"/>
      <c r="AJ52" s="139"/>
      <c r="AK52" s="139"/>
      <c r="AL52" s="139">
        <f t="shared" si="6"/>
        <v>12</v>
      </c>
      <c r="AM52" s="139">
        <f t="shared" si="7"/>
        <v>0</v>
      </c>
    </row>
    <row r="53" ht="19.5" customHeight="1" spans="1:39">
      <c r="A53" s="108">
        <v>9</v>
      </c>
      <c r="B53" s="140" t="s">
        <v>318</v>
      </c>
      <c r="C53" s="139">
        <f t="shared" si="4"/>
        <v>70</v>
      </c>
      <c r="D53" s="139">
        <f>RK14.a!AH53</f>
        <v>76</v>
      </c>
      <c r="E53" s="139">
        <f t="shared" si="5"/>
        <v>146</v>
      </c>
      <c r="F53" s="139">
        <v>2</v>
      </c>
      <c r="G53" s="139"/>
      <c r="H53" s="139"/>
      <c r="I53" s="139"/>
      <c r="J53" s="139"/>
      <c r="K53" s="139"/>
      <c r="L53" s="139">
        <v>10</v>
      </c>
      <c r="M53" s="139">
        <v>40</v>
      </c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>
        <v>15</v>
      </c>
      <c r="AA53" s="139"/>
      <c r="AB53" s="139">
        <v>4</v>
      </c>
      <c r="AC53" s="139"/>
      <c r="AD53" s="139"/>
      <c r="AE53" s="139"/>
      <c r="AF53" s="139"/>
      <c r="AG53" s="139"/>
      <c r="AH53" s="139"/>
      <c r="AI53" s="139"/>
      <c r="AJ53" s="139"/>
      <c r="AK53" s="139"/>
      <c r="AL53" s="139">
        <f t="shared" si="6"/>
        <v>69</v>
      </c>
      <c r="AM53" s="139">
        <f t="shared" si="7"/>
        <v>75</v>
      </c>
    </row>
    <row r="54" ht="19.5" customHeight="1" spans="1:39">
      <c r="A54" s="108">
        <v>10</v>
      </c>
      <c r="B54" s="140" t="s">
        <v>319</v>
      </c>
      <c r="C54" s="139">
        <f t="shared" si="4"/>
        <v>0</v>
      </c>
      <c r="D54" s="139">
        <f>RK14.a!AH54</f>
        <v>1</v>
      </c>
      <c r="E54" s="139">
        <f t="shared" si="5"/>
        <v>1</v>
      </c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>
        <f t="shared" si="6"/>
        <v>0</v>
      </c>
      <c r="AM54" s="139">
        <f t="shared" si="7"/>
        <v>1</v>
      </c>
    </row>
    <row r="55" ht="19.5" customHeight="1" spans="1:39">
      <c r="A55" s="108">
        <v>11</v>
      </c>
      <c r="B55" s="140" t="s">
        <v>320</v>
      </c>
      <c r="C55" s="139">
        <f t="shared" si="4"/>
        <v>0</v>
      </c>
      <c r="D55" s="139">
        <f>RK14.a!AH55</f>
        <v>13</v>
      </c>
      <c r="E55" s="139">
        <f t="shared" si="5"/>
        <v>13</v>
      </c>
      <c r="F55" s="139"/>
      <c r="G55" s="139"/>
      <c r="H55" s="139"/>
      <c r="I55" s="139"/>
      <c r="J55" s="139"/>
      <c r="K55" s="139"/>
      <c r="L55" s="139">
        <v>2</v>
      </c>
      <c r="M55" s="139">
        <v>4</v>
      </c>
      <c r="N55" s="139"/>
      <c r="O55" s="139"/>
      <c r="P55" s="139"/>
      <c r="Q55" s="139"/>
      <c r="R55" s="139"/>
      <c r="S55" s="139"/>
      <c r="T55" s="139">
        <v>2</v>
      </c>
      <c r="U55" s="139"/>
      <c r="V55" s="139"/>
      <c r="W55" s="139"/>
      <c r="X55" s="139"/>
      <c r="Y55" s="139"/>
      <c r="Z55" s="139">
        <v>1</v>
      </c>
      <c r="AA55" s="139"/>
      <c r="AB55" s="139">
        <v>4</v>
      </c>
      <c r="AC55" s="139"/>
      <c r="AD55" s="139"/>
      <c r="AE55" s="139"/>
      <c r="AF55" s="139"/>
      <c r="AG55" s="139"/>
      <c r="AH55" s="139"/>
      <c r="AI55" s="139"/>
      <c r="AJ55" s="139"/>
      <c r="AK55" s="139"/>
      <c r="AL55" s="139">
        <f t="shared" si="6"/>
        <v>13</v>
      </c>
      <c r="AM55" s="139">
        <f t="shared" si="7"/>
        <v>0</v>
      </c>
    </row>
    <row r="56" ht="19.5" customHeight="1" spans="1:39">
      <c r="A56" s="108">
        <v>12</v>
      </c>
      <c r="B56" s="140" t="s">
        <v>321</v>
      </c>
      <c r="C56" s="139">
        <f t="shared" si="4"/>
        <v>14</v>
      </c>
      <c r="D56" s="139">
        <f>RK14.a!AH56</f>
        <v>18</v>
      </c>
      <c r="E56" s="139">
        <f t="shared" si="5"/>
        <v>32</v>
      </c>
      <c r="F56" s="139">
        <v>2</v>
      </c>
      <c r="G56" s="139"/>
      <c r="H56" s="139"/>
      <c r="I56" s="139"/>
      <c r="J56" s="139"/>
      <c r="K56" s="139"/>
      <c r="L56" s="139">
        <v>3</v>
      </c>
      <c r="M56" s="139">
        <v>12</v>
      </c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>
        <v>1</v>
      </c>
      <c r="AC56" s="139"/>
      <c r="AD56" s="139"/>
      <c r="AE56" s="139"/>
      <c r="AF56" s="139"/>
      <c r="AG56" s="139"/>
      <c r="AH56" s="139"/>
      <c r="AI56" s="139"/>
      <c r="AJ56" s="139"/>
      <c r="AK56" s="139"/>
      <c r="AL56" s="139">
        <f t="shared" si="6"/>
        <v>16</v>
      </c>
      <c r="AM56" s="139">
        <f t="shared" si="7"/>
        <v>14</v>
      </c>
    </row>
    <row r="57" ht="19.5" customHeight="1" spans="1:39">
      <c r="A57" s="108">
        <v>13</v>
      </c>
      <c r="B57" s="140" t="s">
        <v>322</v>
      </c>
      <c r="C57" s="139">
        <f t="shared" si="4"/>
        <v>34</v>
      </c>
      <c r="D57" s="139">
        <f>RK14.a!AH57</f>
        <v>79</v>
      </c>
      <c r="E57" s="139">
        <f t="shared" si="5"/>
        <v>113</v>
      </c>
      <c r="F57" s="139">
        <v>9</v>
      </c>
      <c r="G57" s="139"/>
      <c r="H57" s="139"/>
      <c r="I57" s="139"/>
      <c r="J57" s="139"/>
      <c r="K57" s="139"/>
      <c r="L57" s="139">
        <v>17</v>
      </c>
      <c r="M57" s="139">
        <v>33</v>
      </c>
      <c r="N57" s="139">
        <v>1</v>
      </c>
      <c r="O57" s="139"/>
      <c r="P57" s="139"/>
      <c r="Q57" s="139"/>
      <c r="R57" s="139"/>
      <c r="S57" s="139"/>
      <c r="T57" s="139">
        <v>2</v>
      </c>
      <c r="U57" s="139"/>
      <c r="V57" s="139"/>
      <c r="W57" s="139"/>
      <c r="X57" s="139"/>
      <c r="Y57" s="139"/>
      <c r="Z57" s="139">
        <v>5</v>
      </c>
      <c r="AA57" s="139"/>
      <c r="AB57" s="139">
        <v>4</v>
      </c>
      <c r="AC57" s="139"/>
      <c r="AD57" s="139"/>
      <c r="AE57" s="139"/>
      <c r="AF57" s="139"/>
      <c r="AG57" s="139"/>
      <c r="AH57" s="139"/>
      <c r="AI57" s="139"/>
      <c r="AJ57" s="139">
        <v>1</v>
      </c>
      <c r="AK57" s="139"/>
      <c r="AL57" s="139">
        <f t="shared" si="6"/>
        <v>63</v>
      </c>
      <c r="AM57" s="139">
        <f t="shared" si="7"/>
        <v>41</v>
      </c>
    </row>
    <row r="58" ht="19.5" customHeight="1" spans="1:39">
      <c r="A58" s="108">
        <v>14</v>
      </c>
      <c r="B58" s="140" t="s">
        <v>323</v>
      </c>
      <c r="C58" s="139">
        <f t="shared" si="4"/>
        <v>39</v>
      </c>
      <c r="D58" s="139">
        <f>RK14.a!AH58</f>
        <v>46</v>
      </c>
      <c r="E58" s="139">
        <f t="shared" si="5"/>
        <v>85</v>
      </c>
      <c r="F58" s="139">
        <v>2</v>
      </c>
      <c r="G58" s="139"/>
      <c r="H58" s="139"/>
      <c r="I58" s="139"/>
      <c r="J58" s="139"/>
      <c r="K58" s="139"/>
      <c r="L58" s="139">
        <v>10</v>
      </c>
      <c r="M58" s="139">
        <v>23</v>
      </c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>
        <v>3</v>
      </c>
      <c r="AA58" s="139"/>
      <c r="AB58" s="139">
        <v>7</v>
      </c>
      <c r="AC58" s="139"/>
      <c r="AD58" s="139"/>
      <c r="AE58" s="139"/>
      <c r="AF58" s="139"/>
      <c r="AG58" s="139"/>
      <c r="AH58" s="139"/>
      <c r="AI58" s="139"/>
      <c r="AJ58" s="139"/>
      <c r="AK58" s="139"/>
      <c r="AL58" s="139">
        <f t="shared" si="6"/>
        <v>43</v>
      </c>
      <c r="AM58" s="139">
        <f t="shared" si="7"/>
        <v>40</v>
      </c>
    </row>
    <row r="59" ht="19.5" customHeight="1" spans="1:39">
      <c r="A59" s="108">
        <v>15</v>
      </c>
      <c r="B59" s="140" t="s">
        <v>330</v>
      </c>
      <c r="C59" s="139">
        <f t="shared" si="4"/>
        <v>29</v>
      </c>
      <c r="D59" s="139">
        <f>RK14.a!AH59</f>
        <v>50</v>
      </c>
      <c r="E59" s="139">
        <f t="shared" si="5"/>
        <v>79</v>
      </c>
      <c r="F59" s="139">
        <v>5</v>
      </c>
      <c r="G59" s="139"/>
      <c r="H59" s="139"/>
      <c r="I59" s="139"/>
      <c r="J59" s="139"/>
      <c r="K59" s="139"/>
      <c r="L59" s="139">
        <v>5</v>
      </c>
      <c r="M59" s="139">
        <v>15</v>
      </c>
      <c r="N59" s="139">
        <v>1</v>
      </c>
      <c r="O59" s="139"/>
      <c r="P59" s="139"/>
      <c r="Q59" s="139"/>
      <c r="R59" s="139"/>
      <c r="S59" s="139"/>
      <c r="T59" s="139"/>
      <c r="U59" s="139"/>
      <c r="V59" s="139"/>
      <c r="W59" s="139"/>
      <c r="X59" s="139">
        <v>1</v>
      </c>
      <c r="Y59" s="139"/>
      <c r="Z59" s="139">
        <v>6</v>
      </c>
      <c r="AA59" s="139"/>
      <c r="AB59" s="139">
        <v>5</v>
      </c>
      <c r="AC59" s="139"/>
      <c r="AD59" s="139"/>
      <c r="AE59" s="139"/>
      <c r="AF59" s="139"/>
      <c r="AG59" s="139"/>
      <c r="AH59" s="139"/>
      <c r="AI59" s="139"/>
      <c r="AJ59" s="139"/>
      <c r="AK59" s="139">
        <v>1</v>
      </c>
      <c r="AL59" s="139">
        <f t="shared" si="6"/>
        <v>34</v>
      </c>
      <c r="AM59" s="139">
        <f t="shared" si="7"/>
        <v>40</v>
      </c>
    </row>
    <row r="60" ht="19.5" customHeight="1" spans="1:39">
      <c r="A60" s="108">
        <v>16</v>
      </c>
      <c r="B60" s="140" t="s">
        <v>325</v>
      </c>
      <c r="C60" s="139">
        <f t="shared" si="4"/>
        <v>10</v>
      </c>
      <c r="D60" s="139">
        <f>RK14.a!AH60</f>
        <v>26</v>
      </c>
      <c r="E60" s="139">
        <f t="shared" si="5"/>
        <v>36</v>
      </c>
      <c r="F60" s="139">
        <v>1</v>
      </c>
      <c r="G60" s="139"/>
      <c r="H60" s="139"/>
      <c r="I60" s="139"/>
      <c r="J60" s="139"/>
      <c r="K60" s="139"/>
      <c r="L60" s="139">
        <v>4</v>
      </c>
      <c r="M60" s="139">
        <v>10</v>
      </c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>
        <v>1</v>
      </c>
      <c r="AA60" s="139"/>
      <c r="AB60" s="139">
        <v>3</v>
      </c>
      <c r="AC60" s="139"/>
      <c r="AD60" s="139"/>
      <c r="AE60" s="139"/>
      <c r="AF60" s="139"/>
      <c r="AG60" s="139"/>
      <c r="AH60" s="139"/>
      <c r="AI60" s="139"/>
      <c r="AJ60" s="139"/>
      <c r="AK60" s="139"/>
      <c r="AL60" s="139">
        <f t="shared" si="6"/>
        <v>18</v>
      </c>
      <c r="AM60" s="139">
        <f t="shared" si="7"/>
        <v>17</v>
      </c>
    </row>
    <row r="61" ht="19.5" customHeight="1" spans="1:39">
      <c r="A61" s="108">
        <v>17</v>
      </c>
      <c r="B61" s="140" t="s">
        <v>326</v>
      </c>
      <c r="C61" s="139">
        <f t="shared" si="4"/>
        <v>65</v>
      </c>
      <c r="D61" s="139">
        <f>RK14.a!AH61</f>
        <v>89</v>
      </c>
      <c r="E61" s="139">
        <f t="shared" si="5"/>
        <v>154</v>
      </c>
      <c r="F61" s="139">
        <v>8</v>
      </c>
      <c r="G61" s="139"/>
      <c r="H61" s="139"/>
      <c r="I61" s="139"/>
      <c r="J61" s="139"/>
      <c r="K61" s="139"/>
      <c r="L61" s="139">
        <v>10</v>
      </c>
      <c r="M61" s="139">
        <v>30</v>
      </c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>
        <v>1</v>
      </c>
      <c r="Y61" s="139"/>
      <c r="Z61" s="139">
        <v>7</v>
      </c>
      <c r="AA61" s="139"/>
      <c r="AB61" s="139"/>
      <c r="AC61" s="139"/>
      <c r="AD61" s="139"/>
      <c r="AE61" s="139">
        <v>1</v>
      </c>
      <c r="AF61" s="139"/>
      <c r="AG61" s="139">
        <v>1</v>
      </c>
      <c r="AH61" s="139"/>
      <c r="AI61" s="139"/>
      <c r="AJ61" s="139"/>
      <c r="AK61" s="139"/>
      <c r="AL61" s="139">
        <f t="shared" si="6"/>
        <v>50</v>
      </c>
      <c r="AM61" s="139">
        <f t="shared" si="7"/>
        <v>96</v>
      </c>
    </row>
    <row r="62" ht="19.5" customHeight="1" spans="1:39">
      <c r="A62" s="108">
        <v>18</v>
      </c>
      <c r="B62" s="140" t="s">
        <v>327</v>
      </c>
      <c r="C62" s="139">
        <f t="shared" si="4"/>
        <v>44</v>
      </c>
      <c r="D62" s="139">
        <f>RK14.a!AH62</f>
        <v>51</v>
      </c>
      <c r="E62" s="139">
        <f t="shared" si="5"/>
        <v>95</v>
      </c>
      <c r="F62" s="139">
        <v>1</v>
      </c>
      <c r="G62" s="139">
        <v>1</v>
      </c>
      <c r="H62" s="139"/>
      <c r="I62" s="139"/>
      <c r="J62" s="139"/>
      <c r="K62" s="139"/>
      <c r="L62" s="139">
        <v>7</v>
      </c>
      <c r="M62" s="139">
        <v>11</v>
      </c>
      <c r="N62" s="139">
        <v>1</v>
      </c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>
        <v>39</v>
      </c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>
        <f t="shared" si="6"/>
        <v>59</v>
      </c>
      <c r="AM62" s="139">
        <f t="shared" si="7"/>
        <v>35</v>
      </c>
    </row>
    <row r="63" ht="19.5" customHeight="1" spans="1:39">
      <c r="A63" s="111" t="s">
        <v>14</v>
      </c>
      <c r="B63" s="112"/>
      <c r="C63" s="141">
        <f>SUM(C45:C62)</f>
        <v>483</v>
      </c>
      <c r="D63" s="141">
        <f>SUM(D45:D62)</f>
        <v>731</v>
      </c>
      <c r="E63" s="141">
        <f t="shared" ref="E63:AM63" si="8">SUM(E45:E62)</f>
        <v>1214</v>
      </c>
      <c r="F63" s="141">
        <f t="shared" si="8"/>
        <v>43</v>
      </c>
      <c r="G63" s="141">
        <f t="shared" si="8"/>
        <v>1</v>
      </c>
      <c r="H63" s="141">
        <f t="shared" si="8"/>
        <v>0</v>
      </c>
      <c r="I63" s="141">
        <f t="shared" si="8"/>
        <v>0</v>
      </c>
      <c r="J63" s="141">
        <f t="shared" si="8"/>
        <v>1</v>
      </c>
      <c r="K63" s="141">
        <f t="shared" si="8"/>
        <v>0</v>
      </c>
      <c r="L63" s="141">
        <f t="shared" si="8"/>
        <v>120</v>
      </c>
      <c r="M63" s="141">
        <f t="shared" si="8"/>
        <v>291</v>
      </c>
      <c r="N63" s="141">
        <f t="shared" si="8"/>
        <v>3</v>
      </c>
      <c r="O63" s="141">
        <f t="shared" si="8"/>
        <v>0</v>
      </c>
      <c r="P63" s="141">
        <f t="shared" si="8"/>
        <v>0</v>
      </c>
      <c r="Q63" s="141">
        <f t="shared" si="8"/>
        <v>0</v>
      </c>
      <c r="R63" s="141">
        <f t="shared" si="8"/>
        <v>0</v>
      </c>
      <c r="S63" s="141">
        <f t="shared" si="8"/>
        <v>0</v>
      </c>
      <c r="T63" s="141">
        <f t="shared" si="8"/>
        <v>4</v>
      </c>
      <c r="U63" s="141">
        <f t="shared" si="8"/>
        <v>0</v>
      </c>
      <c r="V63" s="141">
        <f t="shared" si="8"/>
        <v>0</v>
      </c>
      <c r="W63" s="141">
        <f t="shared" si="8"/>
        <v>0</v>
      </c>
      <c r="X63" s="141">
        <f t="shared" si="8"/>
        <v>3</v>
      </c>
      <c r="Y63" s="141">
        <f t="shared" si="8"/>
        <v>0</v>
      </c>
      <c r="Z63" s="141">
        <f t="shared" si="8"/>
        <v>104</v>
      </c>
      <c r="AA63" s="141">
        <f t="shared" si="8"/>
        <v>0</v>
      </c>
      <c r="AB63" s="141">
        <f t="shared" si="8"/>
        <v>48</v>
      </c>
      <c r="AC63" s="141">
        <f t="shared" si="8"/>
        <v>2</v>
      </c>
      <c r="AD63" s="141">
        <f t="shared" si="8"/>
        <v>0</v>
      </c>
      <c r="AE63" s="141">
        <f t="shared" si="8"/>
        <v>2</v>
      </c>
      <c r="AF63" s="141">
        <f t="shared" si="8"/>
        <v>0</v>
      </c>
      <c r="AG63" s="141">
        <f t="shared" si="8"/>
        <v>1</v>
      </c>
      <c r="AH63" s="141">
        <f t="shared" si="8"/>
        <v>0</v>
      </c>
      <c r="AI63" s="141">
        <f t="shared" si="8"/>
        <v>0</v>
      </c>
      <c r="AJ63" s="141">
        <f t="shared" si="8"/>
        <v>1</v>
      </c>
      <c r="AK63" s="141">
        <f t="shared" si="8"/>
        <v>1</v>
      </c>
      <c r="AL63" s="141">
        <f t="shared" si="8"/>
        <v>582</v>
      </c>
      <c r="AM63" s="141">
        <f t="shared" si="8"/>
        <v>589</v>
      </c>
    </row>
    <row r="65" spans="3:32">
      <c r="C65" s="94" t="s">
        <v>58</v>
      </c>
      <c r="AF65" s="117" t="s">
        <v>67</v>
      </c>
    </row>
    <row r="66" spans="3:32">
      <c r="C66" s="94" t="s">
        <v>68</v>
      </c>
      <c r="AF66" s="94" t="s">
        <v>69</v>
      </c>
    </row>
    <row r="70" spans="3:32">
      <c r="C70" s="94" t="s">
        <v>70</v>
      </c>
      <c r="AF70" s="94" t="s">
        <v>71</v>
      </c>
    </row>
    <row r="71" spans="3:32">
      <c r="C71" s="94" t="s">
        <v>72</v>
      </c>
      <c r="AF71" s="94" t="s">
        <v>73</v>
      </c>
    </row>
    <row r="74" spans="1:39">
      <c r="A74" s="95" t="s">
        <v>506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</row>
    <row r="75" spans="1:39">
      <c r="A75" s="95" t="s">
        <v>357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</row>
    <row r="76" spans="1:39">
      <c r="A76" s="95" t="s">
        <v>74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</row>
    <row r="77" spans="1:39">
      <c r="A77" s="95"/>
      <c r="B77" s="95"/>
      <c r="C77" s="95"/>
      <c r="D77" s="95"/>
      <c r="E77" s="95"/>
      <c r="AK77" s="115" t="s">
        <v>510</v>
      </c>
      <c r="AL77" s="115"/>
      <c r="AM77" s="115"/>
    </row>
    <row r="78" spans="1:39">
      <c r="A78" s="103" t="s">
        <v>511</v>
      </c>
      <c r="B78" s="103" t="s">
        <v>512</v>
      </c>
      <c r="C78" s="135" t="s">
        <v>513</v>
      </c>
      <c r="D78" s="135" t="s">
        <v>514</v>
      </c>
      <c r="E78" s="135" t="s">
        <v>57</v>
      </c>
      <c r="F78" s="135" t="s">
        <v>119</v>
      </c>
      <c r="G78" s="136" t="s">
        <v>515</v>
      </c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42"/>
      <c r="AM78" s="143" t="s">
        <v>516</v>
      </c>
    </row>
    <row r="79" spans="1:39">
      <c r="A79" s="103"/>
      <c r="B79" s="103"/>
      <c r="C79" s="135"/>
      <c r="D79" s="135"/>
      <c r="E79" s="135"/>
      <c r="F79" s="135"/>
      <c r="G79" s="104" t="s">
        <v>509</v>
      </c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5" t="s">
        <v>120</v>
      </c>
      <c r="AE79" s="105" t="s">
        <v>7</v>
      </c>
      <c r="AF79" s="105" t="s">
        <v>8</v>
      </c>
      <c r="AG79" s="105" t="s">
        <v>9</v>
      </c>
      <c r="AH79" s="105" t="s">
        <v>10</v>
      </c>
      <c r="AI79" s="105" t="s">
        <v>121</v>
      </c>
      <c r="AJ79" s="105" t="s">
        <v>12</v>
      </c>
      <c r="AK79" s="105" t="s">
        <v>13</v>
      </c>
      <c r="AL79" s="144" t="s">
        <v>57</v>
      </c>
      <c r="AM79" s="143"/>
    </row>
    <row r="80" ht="120.8" spans="1:39">
      <c r="A80" s="103"/>
      <c r="B80" s="103"/>
      <c r="C80" s="135"/>
      <c r="D80" s="135"/>
      <c r="E80" s="135"/>
      <c r="F80" s="135"/>
      <c r="G80" s="105" t="s">
        <v>16</v>
      </c>
      <c r="H80" s="105" t="s">
        <v>17</v>
      </c>
      <c r="I80" s="105" t="s">
        <v>18</v>
      </c>
      <c r="J80" s="105" t="s">
        <v>19</v>
      </c>
      <c r="K80" s="105" t="s">
        <v>20</v>
      </c>
      <c r="L80" s="105" t="s">
        <v>21</v>
      </c>
      <c r="M80" s="105" t="s">
        <v>22</v>
      </c>
      <c r="N80" s="105" t="s">
        <v>23</v>
      </c>
      <c r="O80" s="105" t="s">
        <v>24</v>
      </c>
      <c r="P80" s="105" t="s">
        <v>25</v>
      </c>
      <c r="Q80" s="105" t="s">
        <v>129</v>
      </c>
      <c r="R80" s="105" t="s">
        <v>27</v>
      </c>
      <c r="S80" s="105" t="s">
        <v>28</v>
      </c>
      <c r="T80" s="105" t="s">
        <v>29</v>
      </c>
      <c r="U80" s="105" t="s">
        <v>30</v>
      </c>
      <c r="V80" s="105" t="s">
        <v>31</v>
      </c>
      <c r="W80" s="105" t="s">
        <v>32</v>
      </c>
      <c r="X80" s="105" t="s">
        <v>33</v>
      </c>
      <c r="Y80" s="105" t="s">
        <v>34</v>
      </c>
      <c r="Z80" s="105" t="s">
        <v>35</v>
      </c>
      <c r="AA80" s="105" t="s">
        <v>36</v>
      </c>
      <c r="AB80" s="105" t="s">
        <v>37</v>
      </c>
      <c r="AC80" s="105" t="s">
        <v>38</v>
      </c>
      <c r="AD80" s="105"/>
      <c r="AE80" s="105"/>
      <c r="AF80" s="105"/>
      <c r="AG80" s="105"/>
      <c r="AH80" s="105"/>
      <c r="AI80" s="105"/>
      <c r="AJ80" s="105"/>
      <c r="AK80" s="105"/>
      <c r="AL80" s="145"/>
      <c r="AM80" s="143"/>
    </row>
    <row r="81" spans="1:39">
      <c r="A81" s="138">
        <v>1</v>
      </c>
      <c r="B81" s="138">
        <v>2</v>
      </c>
      <c r="C81" s="138">
        <v>3</v>
      </c>
      <c r="D81" s="138">
        <v>4</v>
      </c>
      <c r="E81" s="138">
        <v>5</v>
      </c>
      <c r="F81" s="138">
        <v>6</v>
      </c>
      <c r="G81" s="138">
        <v>7</v>
      </c>
      <c r="H81" s="138">
        <v>8</v>
      </c>
      <c r="I81" s="138">
        <v>9</v>
      </c>
      <c r="J81" s="138">
        <v>10</v>
      </c>
      <c r="K81" s="138">
        <v>11</v>
      </c>
      <c r="L81" s="138">
        <v>12</v>
      </c>
      <c r="M81" s="138">
        <v>13</v>
      </c>
      <c r="N81" s="138">
        <v>14</v>
      </c>
      <c r="O81" s="138">
        <v>15</v>
      </c>
      <c r="P81" s="138">
        <v>16</v>
      </c>
      <c r="Q81" s="138">
        <v>17</v>
      </c>
      <c r="R81" s="138">
        <v>18</v>
      </c>
      <c r="S81" s="138">
        <v>19</v>
      </c>
      <c r="T81" s="138">
        <v>20</v>
      </c>
      <c r="U81" s="138">
        <v>21</v>
      </c>
      <c r="V81" s="138">
        <v>22</v>
      </c>
      <c r="W81" s="138">
        <v>23</v>
      </c>
      <c r="X81" s="138">
        <v>24</v>
      </c>
      <c r="Y81" s="138">
        <v>25</v>
      </c>
      <c r="Z81" s="138">
        <v>26</v>
      </c>
      <c r="AA81" s="138">
        <v>27</v>
      </c>
      <c r="AB81" s="138">
        <v>28</v>
      </c>
      <c r="AC81" s="138">
        <v>29</v>
      </c>
      <c r="AD81" s="138">
        <v>30</v>
      </c>
      <c r="AE81" s="138">
        <v>31</v>
      </c>
      <c r="AF81" s="138">
        <v>32</v>
      </c>
      <c r="AG81" s="138">
        <v>33</v>
      </c>
      <c r="AH81" s="138">
        <v>34</v>
      </c>
      <c r="AI81" s="138">
        <v>35</v>
      </c>
      <c r="AJ81" s="138">
        <v>36</v>
      </c>
      <c r="AK81" s="138">
        <v>37</v>
      </c>
      <c r="AL81" s="138"/>
      <c r="AM81" s="138">
        <v>38</v>
      </c>
    </row>
    <row r="82" spans="1:39">
      <c r="A82" s="108">
        <v>1</v>
      </c>
      <c r="B82" s="140" t="s">
        <v>310</v>
      </c>
      <c r="C82" s="139">
        <f>AM45</f>
        <v>12</v>
      </c>
      <c r="D82" s="139">
        <f>RK14.a!AH81</f>
        <v>10</v>
      </c>
      <c r="E82" s="139">
        <f>C82+D82</f>
        <v>22</v>
      </c>
      <c r="F82" s="139"/>
      <c r="G82" s="139"/>
      <c r="H82" s="139"/>
      <c r="I82" s="139"/>
      <c r="J82" s="139"/>
      <c r="K82" s="139"/>
      <c r="L82" s="139">
        <v>5</v>
      </c>
      <c r="M82" s="139"/>
      <c r="N82" s="139">
        <v>1</v>
      </c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>
        <v>2</v>
      </c>
      <c r="AF82" s="139"/>
      <c r="AG82" s="139"/>
      <c r="AH82" s="139"/>
      <c r="AI82" s="139"/>
      <c r="AJ82" s="139"/>
      <c r="AK82" s="139">
        <v>1</v>
      </c>
      <c r="AL82" s="139">
        <f t="shared" ref="AL82:AL99" si="9">SUM(G82:AK82)</f>
        <v>9</v>
      </c>
      <c r="AM82" s="139">
        <f>E82-F82-AL82</f>
        <v>13</v>
      </c>
    </row>
    <row r="83" spans="1:39">
      <c r="A83" s="108">
        <v>2</v>
      </c>
      <c r="B83" s="140" t="s">
        <v>311</v>
      </c>
      <c r="C83" s="139">
        <f t="shared" ref="C83:C99" si="10">AM46</f>
        <v>72</v>
      </c>
      <c r="D83" s="139">
        <f>RK14.a!AH82</f>
        <v>97</v>
      </c>
      <c r="E83" s="139">
        <f t="shared" ref="E83:E99" si="11">C83+D83</f>
        <v>169</v>
      </c>
      <c r="F83" s="139">
        <v>4</v>
      </c>
      <c r="G83" s="139"/>
      <c r="H83" s="139"/>
      <c r="I83" s="139"/>
      <c r="J83" s="139"/>
      <c r="K83" s="139"/>
      <c r="L83" s="139">
        <v>13</v>
      </c>
      <c r="M83" s="139">
        <v>58</v>
      </c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>
        <v>36</v>
      </c>
      <c r="AA83" s="139"/>
      <c r="AB83" s="139">
        <v>2</v>
      </c>
      <c r="AC83" s="139"/>
      <c r="AD83" s="139"/>
      <c r="AE83" s="139">
        <v>1</v>
      </c>
      <c r="AF83" s="139"/>
      <c r="AG83" s="139"/>
      <c r="AH83" s="139"/>
      <c r="AI83" s="139"/>
      <c r="AJ83" s="139"/>
      <c r="AK83" s="139"/>
      <c r="AL83" s="139">
        <f t="shared" si="9"/>
        <v>110</v>
      </c>
      <c r="AM83" s="139">
        <f>E83-F83-AL83</f>
        <v>55</v>
      </c>
    </row>
    <row r="84" spans="1:39">
      <c r="A84" s="108">
        <v>3</v>
      </c>
      <c r="B84" s="140" t="s">
        <v>312</v>
      </c>
      <c r="C84" s="139">
        <f t="shared" si="10"/>
        <v>37</v>
      </c>
      <c r="D84" s="139">
        <f>RK14.a!AH83</f>
        <v>25</v>
      </c>
      <c r="E84" s="139">
        <f t="shared" si="11"/>
        <v>62</v>
      </c>
      <c r="F84" s="139">
        <v>2</v>
      </c>
      <c r="G84" s="139"/>
      <c r="H84" s="139"/>
      <c r="I84" s="139"/>
      <c r="J84" s="139"/>
      <c r="K84" s="139"/>
      <c r="L84" s="139">
        <v>9</v>
      </c>
      <c r="M84" s="139">
        <v>18</v>
      </c>
      <c r="N84" s="139"/>
      <c r="O84" s="139">
        <v>1</v>
      </c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>
        <v>4</v>
      </c>
      <c r="AA84" s="139"/>
      <c r="AB84" s="139">
        <v>2</v>
      </c>
      <c r="AC84" s="139">
        <v>1</v>
      </c>
      <c r="AD84" s="139"/>
      <c r="AE84" s="139"/>
      <c r="AF84" s="139"/>
      <c r="AG84" s="139"/>
      <c r="AH84" s="139"/>
      <c r="AI84" s="139"/>
      <c r="AJ84" s="139">
        <v>1</v>
      </c>
      <c r="AK84" s="139"/>
      <c r="AL84" s="139">
        <f t="shared" si="9"/>
        <v>36</v>
      </c>
      <c r="AM84" s="139">
        <f>E84-F84-AL84</f>
        <v>24</v>
      </c>
    </row>
    <row r="85" spans="1:39">
      <c r="A85" s="108">
        <v>4</v>
      </c>
      <c r="B85" s="140" t="s">
        <v>313</v>
      </c>
      <c r="C85" s="139">
        <f t="shared" si="10"/>
        <v>42</v>
      </c>
      <c r="D85" s="139">
        <f>RK14.a!AH84</f>
        <v>81</v>
      </c>
      <c r="E85" s="139">
        <f t="shared" si="11"/>
        <v>123</v>
      </c>
      <c r="F85" s="139">
        <v>2</v>
      </c>
      <c r="G85" s="139"/>
      <c r="H85" s="139"/>
      <c r="I85" s="139"/>
      <c r="J85" s="139"/>
      <c r="K85" s="139"/>
      <c r="L85" s="139">
        <v>8</v>
      </c>
      <c r="M85" s="139">
        <v>46</v>
      </c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>
        <v>18</v>
      </c>
      <c r="AA85" s="139"/>
      <c r="AB85" s="139">
        <v>3</v>
      </c>
      <c r="AC85" s="139"/>
      <c r="AD85" s="139"/>
      <c r="AE85" s="139"/>
      <c r="AF85" s="139"/>
      <c r="AG85" s="139"/>
      <c r="AH85" s="139"/>
      <c r="AI85" s="139"/>
      <c r="AJ85" s="139"/>
      <c r="AK85" s="139"/>
      <c r="AL85" s="139">
        <f t="shared" si="9"/>
        <v>75</v>
      </c>
      <c r="AM85" s="139">
        <f t="shared" ref="AM85:AM99" si="12">E85-F85-AL85</f>
        <v>46</v>
      </c>
    </row>
    <row r="86" spans="1:39">
      <c r="A86" s="108">
        <v>5</v>
      </c>
      <c r="B86" s="140" t="s">
        <v>314</v>
      </c>
      <c r="C86" s="139">
        <f t="shared" si="10"/>
        <v>24</v>
      </c>
      <c r="D86" s="139">
        <f>RK14.a!AH85</f>
        <v>20</v>
      </c>
      <c r="E86" s="139">
        <f t="shared" si="11"/>
        <v>44</v>
      </c>
      <c r="F86" s="139">
        <v>3</v>
      </c>
      <c r="G86" s="139"/>
      <c r="H86" s="139"/>
      <c r="I86" s="139"/>
      <c r="J86" s="139"/>
      <c r="K86" s="139"/>
      <c r="L86" s="139">
        <v>5</v>
      </c>
      <c r="M86" s="139">
        <v>16</v>
      </c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>
        <v>1</v>
      </c>
      <c r="AC86" s="139"/>
      <c r="AD86" s="139"/>
      <c r="AE86" s="139"/>
      <c r="AF86" s="139"/>
      <c r="AG86" s="139"/>
      <c r="AH86" s="139"/>
      <c r="AI86" s="139"/>
      <c r="AJ86" s="139"/>
      <c r="AK86" s="139"/>
      <c r="AL86" s="139">
        <f t="shared" si="9"/>
        <v>22</v>
      </c>
      <c r="AM86" s="139">
        <f t="shared" si="12"/>
        <v>19</v>
      </c>
    </row>
    <row r="87" spans="1:39">
      <c r="A87" s="108">
        <v>6</v>
      </c>
      <c r="B87" s="140" t="s">
        <v>315</v>
      </c>
      <c r="C87" s="139">
        <f t="shared" si="10"/>
        <v>32</v>
      </c>
      <c r="D87" s="139">
        <f>RK14.a!AH86</f>
        <v>23</v>
      </c>
      <c r="E87" s="139">
        <f t="shared" si="11"/>
        <v>55</v>
      </c>
      <c r="F87" s="139">
        <v>4</v>
      </c>
      <c r="G87" s="139"/>
      <c r="H87" s="139"/>
      <c r="I87" s="139"/>
      <c r="J87" s="139"/>
      <c r="K87" s="139"/>
      <c r="L87" s="139">
        <v>5</v>
      </c>
      <c r="M87" s="139">
        <v>13</v>
      </c>
      <c r="N87" s="139"/>
      <c r="O87" s="139"/>
      <c r="P87" s="139"/>
      <c r="Q87" s="139"/>
      <c r="R87" s="139"/>
      <c r="S87" s="139"/>
      <c r="T87" s="139">
        <v>1</v>
      </c>
      <c r="U87" s="139"/>
      <c r="V87" s="139"/>
      <c r="W87" s="139"/>
      <c r="X87" s="139"/>
      <c r="Y87" s="139"/>
      <c r="Z87" s="139">
        <v>11</v>
      </c>
      <c r="AA87" s="139"/>
      <c r="AB87" s="139">
        <v>3</v>
      </c>
      <c r="AC87" s="139"/>
      <c r="AD87" s="139"/>
      <c r="AE87" s="139"/>
      <c r="AF87" s="139"/>
      <c r="AG87" s="139"/>
      <c r="AH87" s="139"/>
      <c r="AI87" s="139"/>
      <c r="AJ87" s="139"/>
      <c r="AK87" s="139">
        <v>1</v>
      </c>
      <c r="AL87" s="139">
        <f t="shared" si="9"/>
        <v>34</v>
      </c>
      <c r="AM87" s="139">
        <f t="shared" si="12"/>
        <v>17</v>
      </c>
    </row>
    <row r="88" spans="1:39">
      <c r="A88" s="108">
        <v>7</v>
      </c>
      <c r="B88" s="140" t="s">
        <v>316</v>
      </c>
      <c r="C88" s="139">
        <f t="shared" si="10"/>
        <v>11</v>
      </c>
      <c r="D88" s="139">
        <f>RK14.a!AH87</f>
        <v>13</v>
      </c>
      <c r="E88" s="139">
        <f t="shared" si="11"/>
        <v>24</v>
      </c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>
        <v>1</v>
      </c>
      <c r="Y88" s="139"/>
      <c r="Z88" s="139">
        <v>3</v>
      </c>
      <c r="AA88" s="139"/>
      <c r="AB88" s="139">
        <v>16</v>
      </c>
      <c r="AC88" s="139">
        <v>1</v>
      </c>
      <c r="AD88" s="139"/>
      <c r="AE88" s="139"/>
      <c r="AF88" s="139"/>
      <c r="AG88" s="139"/>
      <c r="AH88" s="139"/>
      <c r="AI88" s="139"/>
      <c r="AJ88" s="139"/>
      <c r="AK88" s="139"/>
      <c r="AL88" s="139">
        <f t="shared" si="9"/>
        <v>21</v>
      </c>
      <c r="AM88" s="139">
        <f t="shared" si="12"/>
        <v>3</v>
      </c>
    </row>
    <row r="89" spans="1:39">
      <c r="A89" s="108">
        <v>8</v>
      </c>
      <c r="B89" s="140" t="s">
        <v>317</v>
      </c>
      <c r="C89" s="139">
        <f t="shared" si="10"/>
        <v>0</v>
      </c>
      <c r="D89" s="139">
        <f>RK14.a!AH88</f>
        <v>9</v>
      </c>
      <c r="E89" s="139">
        <f t="shared" si="11"/>
        <v>9</v>
      </c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>
        <f t="shared" si="9"/>
        <v>0</v>
      </c>
      <c r="AM89" s="139">
        <f t="shared" si="12"/>
        <v>9</v>
      </c>
    </row>
    <row r="90" spans="1:39">
      <c r="A90" s="108">
        <v>9</v>
      </c>
      <c r="B90" s="140" t="s">
        <v>318</v>
      </c>
      <c r="C90" s="139">
        <f t="shared" si="10"/>
        <v>75</v>
      </c>
      <c r="D90" s="139">
        <f>RK14.a!AH89</f>
        <v>55</v>
      </c>
      <c r="E90" s="139">
        <f t="shared" si="11"/>
        <v>130</v>
      </c>
      <c r="F90" s="139">
        <v>2</v>
      </c>
      <c r="G90" s="139"/>
      <c r="H90" s="139"/>
      <c r="I90" s="139"/>
      <c r="J90" s="139"/>
      <c r="K90" s="139"/>
      <c r="L90" s="139">
        <v>21</v>
      </c>
      <c r="M90" s="139">
        <v>42</v>
      </c>
      <c r="N90" s="139"/>
      <c r="O90" s="139"/>
      <c r="P90" s="139"/>
      <c r="Q90" s="139"/>
      <c r="R90" s="139"/>
      <c r="S90" s="139"/>
      <c r="T90" s="139">
        <v>1</v>
      </c>
      <c r="U90" s="139"/>
      <c r="V90" s="139"/>
      <c r="W90" s="139"/>
      <c r="X90" s="139"/>
      <c r="Y90" s="139"/>
      <c r="Z90" s="139">
        <v>9</v>
      </c>
      <c r="AA90" s="139"/>
      <c r="AB90" s="139">
        <v>5</v>
      </c>
      <c r="AC90" s="139"/>
      <c r="AD90" s="139"/>
      <c r="AE90" s="139"/>
      <c r="AF90" s="139"/>
      <c r="AG90" s="139"/>
      <c r="AH90" s="139"/>
      <c r="AI90" s="139"/>
      <c r="AJ90" s="139"/>
      <c r="AK90" s="139"/>
      <c r="AL90" s="139">
        <f t="shared" si="9"/>
        <v>78</v>
      </c>
      <c r="AM90" s="139">
        <f t="shared" si="12"/>
        <v>50</v>
      </c>
    </row>
    <row r="91" spans="1:39">
      <c r="A91" s="108">
        <v>10</v>
      </c>
      <c r="B91" s="140" t="s">
        <v>319</v>
      </c>
      <c r="C91" s="139">
        <f t="shared" si="10"/>
        <v>1</v>
      </c>
      <c r="D91" s="139">
        <f>RK14.a!AH90</f>
        <v>19</v>
      </c>
      <c r="E91" s="139">
        <f t="shared" si="11"/>
        <v>20</v>
      </c>
      <c r="F91" s="139"/>
      <c r="G91" s="139"/>
      <c r="H91" s="139"/>
      <c r="I91" s="139"/>
      <c r="J91" s="139"/>
      <c r="K91" s="139"/>
      <c r="L91" s="139">
        <v>2</v>
      </c>
      <c r="M91" s="139"/>
      <c r="N91" s="139"/>
      <c r="O91" s="139">
        <v>1</v>
      </c>
      <c r="P91" s="139"/>
      <c r="Q91" s="139"/>
      <c r="R91" s="139"/>
      <c r="S91" s="139"/>
      <c r="T91" s="139"/>
      <c r="U91" s="139"/>
      <c r="V91" s="139"/>
      <c r="W91" s="139"/>
      <c r="X91" s="139">
        <v>1</v>
      </c>
      <c r="Y91" s="139"/>
      <c r="Z91" s="139">
        <v>2</v>
      </c>
      <c r="AA91" s="139"/>
      <c r="AB91" s="139">
        <v>6</v>
      </c>
      <c r="AC91" s="139"/>
      <c r="AD91" s="139"/>
      <c r="AE91" s="139"/>
      <c r="AF91" s="139"/>
      <c r="AG91" s="139"/>
      <c r="AH91" s="139"/>
      <c r="AI91" s="139"/>
      <c r="AJ91" s="139"/>
      <c r="AK91" s="139"/>
      <c r="AL91" s="139">
        <f t="shared" si="9"/>
        <v>12</v>
      </c>
      <c r="AM91" s="139">
        <f t="shared" si="12"/>
        <v>8</v>
      </c>
    </row>
    <row r="92" spans="1:39">
      <c r="A92" s="108">
        <v>11</v>
      </c>
      <c r="B92" s="140" t="s">
        <v>320</v>
      </c>
      <c r="C92" s="139">
        <f t="shared" si="10"/>
        <v>0</v>
      </c>
      <c r="D92" s="139">
        <f>RK14.a!AH91</f>
        <v>16</v>
      </c>
      <c r="E92" s="139">
        <f t="shared" si="11"/>
        <v>16</v>
      </c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>
        <v>1</v>
      </c>
      <c r="U92" s="139"/>
      <c r="V92" s="139"/>
      <c r="W92" s="139"/>
      <c r="X92" s="139">
        <v>1</v>
      </c>
      <c r="Y92" s="139"/>
      <c r="Z92" s="139">
        <v>9</v>
      </c>
      <c r="AA92" s="139"/>
      <c r="AB92" s="139">
        <v>5</v>
      </c>
      <c r="AC92" s="139"/>
      <c r="AD92" s="139"/>
      <c r="AE92" s="139"/>
      <c r="AF92" s="139"/>
      <c r="AG92" s="139"/>
      <c r="AH92" s="139"/>
      <c r="AI92" s="139"/>
      <c r="AJ92" s="139"/>
      <c r="AK92" s="139"/>
      <c r="AL92" s="139">
        <f t="shared" si="9"/>
        <v>16</v>
      </c>
      <c r="AM92" s="139">
        <f t="shared" si="12"/>
        <v>0</v>
      </c>
    </row>
    <row r="93" spans="1:39">
      <c r="A93" s="108">
        <v>12</v>
      </c>
      <c r="B93" s="140" t="s">
        <v>321</v>
      </c>
      <c r="C93" s="139">
        <f t="shared" si="10"/>
        <v>14</v>
      </c>
      <c r="D93" s="139">
        <f>RK14.a!AH92</f>
        <v>11</v>
      </c>
      <c r="E93" s="139">
        <f t="shared" si="11"/>
        <v>25</v>
      </c>
      <c r="F93" s="139"/>
      <c r="G93" s="139"/>
      <c r="H93" s="139"/>
      <c r="I93" s="139"/>
      <c r="J93" s="139"/>
      <c r="K93" s="139"/>
      <c r="L93" s="139">
        <v>3</v>
      </c>
      <c r="M93" s="139">
        <v>5</v>
      </c>
      <c r="N93" s="139"/>
      <c r="O93" s="139"/>
      <c r="P93" s="139"/>
      <c r="Q93" s="139"/>
      <c r="R93" s="139"/>
      <c r="S93" s="139"/>
      <c r="T93" s="139">
        <v>1</v>
      </c>
      <c r="U93" s="139"/>
      <c r="V93" s="139"/>
      <c r="W93" s="139"/>
      <c r="X93" s="139"/>
      <c r="Y93" s="139"/>
      <c r="Z93" s="139">
        <v>1</v>
      </c>
      <c r="AA93" s="139"/>
      <c r="AB93" s="139">
        <v>1</v>
      </c>
      <c r="AC93" s="139"/>
      <c r="AD93" s="139"/>
      <c r="AE93" s="139"/>
      <c r="AF93" s="139"/>
      <c r="AG93" s="139"/>
      <c r="AH93" s="139"/>
      <c r="AI93" s="139"/>
      <c r="AJ93" s="139"/>
      <c r="AK93" s="139"/>
      <c r="AL93" s="139">
        <f t="shared" si="9"/>
        <v>11</v>
      </c>
      <c r="AM93" s="139">
        <f t="shared" si="12"/>
        <v>14</v>
      </c>
    </row>
    <row r="94" spans="1:39">
      <c r="A94" s="108">
        <v>13</v>
      </c>
      <c r="B94" s="140" t="s">
        <v>322</v>
      </c>
      <c r="C94" s="139">
        <f t="shared" si="10"/>
        <v>41</v>
      </c>
      <c r="D94" s="139">
        <f>RK14.a!AH93</f>
        <v>54</v>
      </c>
      <c r="E94" s="139">
        <f t="shared" si="11"/>
        <v>95</v>
      </c>
      <c r="F94" s="139">
        <v>14</v>
      </c>
      <c r="G94" s="139"/>
      <c r="H94" s="139"/>
      <c r="I94" s="139"/>
      <c r="J94" s="139">
        <v>1</v>
      </c>
      <c r="K94" s="139"/>
      <c r="L94" s="139">
        <v>9</v>
      </c>
      <c r="M94" s="139">
        <v>36</v>
      </c>
      <c r="N94" s="139"/>
      <c r="O94" s="139">
        <v>1</v>
      </c>
      <c r="P94" s="139"/>
      <c r="Q94" s="139"/>
      <c r="R94" s="139"/>
      <c r="S94" s="139"/>
      <c r="T94" s="139">
        <v>2</v>
      </c>
      <c r="U94" s="139"/>
      <c r="V94" s="139"/>
      <c r="W94" s="139"/>
      <c r="X94" s="139"/>
      <c r="Y94" s="139"/>
      <c r="Z94" s="139">
        <v>5</v>
      </c>
      <c r="AA94" s="139"/>
      <c r="AB94" s="139">
        <v>6</v>
      </c>
      <c r="AC94" s="139"/>
      <c r="AD94" s="139"/>
      <c r="AE94" s="139"/>
      <c r="AF94" s="139"/>
      <c r="AG94" s="139"/>
      <c r="AH94" s="139"/>
      <c r="AI94" s="139"/>
      <c r="AJ94" s="139">
        <v>1</v>
      </c>
      <c r="AK94" s="139"/>
      <c r="AL94" s="139">
        <f t="shared" si="9"/>
        <v>61</v>
      </c>
      <c r="AM94" s="139">
        <f t="shared" si="12"/>
        <v>20</v>
      </c>
    </row>
    <row r="95" spans="1:39">
      <c r="A95" s="108">
        <v>14</v>
      </c>
      <c r="B95" s="140" t="s">
        <v>323</v>
      </c>
      <c r="C95" s="139">
        <f t="shared" si="10"/>
        <v>40</v>
      </c>
      <c r="D95" s="139">
        <f>RK14.a!AH94</f>
        <v>39</v>
      </c>
      <c r="E95" s="139">
        <f t="shared" si="11"/>
        <v>79</v>
      </c>
      <c r="F95" s="139">
        <v>1</v>
      </c>
      <c r="G95" s="139">
        <v>2</v>
      </c>
      <c r="H95" s="139"/>
      <c r="I95" s="139"/>
      <c r="J95" s="139"/>
      <c r="K95" s="139"/>
      <c r="L95" s="139">
        <v>9</v>
      </c>
      <c r="M95" s="139">
        <v>28</v>
      </c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>
        <v>4</v>
      </c>
      <c r="AA95" s="139"/>
      <c r="AB95" s="139">
        <v>3</v>
      </c>
      <c r="AC95" s="139"/>
      <c r="AD95" s="139"/>
      <c r="AE95" s="139"/>
      <c r="AF95" s="139"/>
      <c r="AG95" s="139"/>
      <c r="AH95" s="139"/>
      <c r="AI95" s="139"/>
      <c r="AJ95" s="139"/>
      <c r="AK95" s="139">
        <v>2</v>
      </c>
      <c r="AL95" s="139">
        <f t="shared" si="9"/>
        <v>48</v>
      </c>
      <c r="AM95" s="139">
        <f t="shared" si="12"/>
        <v>30</v>
      </c>
    </row>
    <row r="96" spans="1:39">
      <c r="A96" s="108">
        <v>15</v>
      </c>
      <c r="B96" s="140" t="s">
        <v>330</v>
      </c>
      <c r="C96" s="139">
        <f t="shared" si="10"/>
        <v>40</v>
      </c>
      <c r="D96" s="139">
        <f>RK14.a!AH95</f>
        <v>28</v>
      </c>
      <c r="E96" s="139">
        <f t="shared" si="11"/>
        <v>68</v>
      </c>
      <c r="F96" s="139">
        <v>2</v>
      </c>
      <c r="G96" s="139"/>
      <c r="H96" s="139"/>
      <c r="I96" s="139"/>
      <c r="J96" s="139"/>
      <c r="K96" s="139"/>
      <c r="L96" s="139">
        <v>4</v>
      </c>
      <c r="M96" s="139">
        <v>38</v>
      </c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>
        <v>9</v>
      </c>
      <c r="AA96" s="139"/>
      <c r="AB96" s="139">
        <v>1</v>
      </c>
      <c r="AC96" s="139"/>
      <c r="AD96" s="139"/>
      <c r="AE96" s="139"/>
      <c r="AF96" s="139"/>
      <c r="AG96" s="139"/>
      <c r="AH96" s="139"/>
      <c r="AI96" s="139"/>
      <c r="AJ96" s="139">
        <v>1</v>
      </c>
      <c r="AK96" s="139"/>
      <c r="AL96" s="139">
        <f t="shared" si="9"/>
        <v>53</v>
      </c>
      <c r="AM96" s="139">
        <f t="shared" si="12"/>
        <v>13</v>
      </c>
    </row>
    <row r="97" spans="1:39">
      <c r="A97" s="108">
        <v>16</v>
      </c>
      <c r="B97" s="140" t="s">
        <v>325</v>
      </c>
      <c r="C97" s="139">
        <f t="shared" si="10"/>
        <v>17</v>
      </c>
      <c r="D97" s="139">
        <f>RK14.a!AH96</f>
        <v>9</v>
      </c>
      <c r="E97" s="139">
        <f t="shared" si="11"/>
        <v>26</v>
      </c>
      <c r="F97" s="139">
        <v>4</v>
      </c>
      <c r="G97" s="139"/>
      <c r="H97" s="139"/>
      <c r="I97" s="139"/>
      <c r="J97" s="139"/>
      <c r="K97" s="139"/>
      <c r="L97" s="139">
        <v>4</v>
      </c>
      <c r="M97" s="139">
        <v>7</v>
      </c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>
        <f t="shared" si="9"/>
        <v>11</v>
      </c>
      <c r="AM97" s="139">
        <f t="shared" si="12"/>
        <v>11</v>
      </c>
    </row>
    <row r="98" spans="1:39">
      <c r="A98" s="108">
        <v>17</v>
      </c>
      <c r="B98" s="140" t="s">
        <v>326</v>
      </c>
      <c r="C98" s="139">
        <f t="shared" si="10"/>
        <v>96</v>
      </c>
      <c r="D98" s="139">
        <f>RK14.a!AH97</f>
        <v>73</v>
      </c>
      <c r="E98" s="139">
        <f t="shared" si="11"/>
        <v>169</v>
      </c>
      <c r="F98" s="139">
        <v>7</v>
      </c>
      <c r="G98" s="139"/>
      <c r="H98" s="139"/>
      <c r="I98" s="139"/>
      <c r="J98" s="139">
        <v>1</v>
      </c>
      <c r="K98" s="139"/>
      <c r="L98" s="139"/>
      <c r="M98" s="139">
        <v>55</v>
      </c>
      <c r="N98" s="139">
        <v>16</v>
      </c>
      <c r="O98" s="139"/>
      <c r="P98" s="139"/>
      <c r="Q98" s="139"/>
      <c r="R98" s="139"/>
      <c r="S98" s="139"/>
      <c r="T98" s="139"/>
      <c r="U98" s="139"/>
      <c r="V98" s="139"/>
      <c r="W98" s="139"/>
      <c r="X98" s="139">
        <v>1</v>
      </c>
      <c r="Y98" s="139"/>
      <c r="Z98" s="139">
        <v>3</v>
      </c>
      <c r="AA98" s="139"/>
      <c r="AB98" s="139">
        <v>2</v>
      </c>
      <c r="AC98" s="139"/>
      <c r="AD98" s="139"/>
      <c r="AE98" s="139"/>
      <c r="AF98" s="139"/>
      <c r="AG98" s="139"/>
      <c r="AH98" s="139"/>
      <c r="AI98" s="139"/>
      <c r="AJ98" s="139">
        <v>1</v>
      </c>
      <c r="AK98" s="139">
        <v>1</v>
      </c>
      <c r="AL98" s="139">
        <f t="shared" si="9"/>
        <v>80</v>
      </c>
      <c r="AM98" s="139">
        <f t="shared" si="12"/>
        <v>82</v>
      </c>
    </row>
    <row r="99" spans="1:39">
      <c r="A99" s="108">
        <v>18</v>
      </c>
      <c r="B99" s="140" t="s">
        <v>327</v>
      </c>
      <c r="C99" s="139">
        <f t="shared" si="10"/>
        <v>35</v>
      </c>
      <c r="D99" s="139">
        <f>RK14.a!AH98</f>
        <v>21</v>
      </c>
      <c r="E99" s="139">
        <f t="shared" si="11"/>
        <v>56</v>
      </c>
      <c r="F99" s="139"/>
      <c r="G99" s="139"/>
      <c r="H99" s="139"/>
      <c r="I99" s="139"/>
      <c r="J99" s="139"/>
      <c r="K99" s="139"/>
      <c r="L99" s="139">
        <v>2</v>
      </c>
      <c r="M99" s="139">
        <v>14</v>
      </c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>
        <v>3</v>
      </c>
      <c r="Y99" s="139"/>
      <c r="Z99" s="139">
        <v>22</v>
      </c>
      <c r="AA99" s="139"/>
      <c r="AB99" s="139">
        <v>5</v>
      </c>
      <c r="AC99" s="139"/>
      <c r="AD99" s="139"/>
      <c r="AE99" s="139"/>
      <c r="AF99" s="139"/>
      <c r="AG99" s="139"/>
      <c r="AH99" s="139"/>
      <c r="AI99" s="139"/>
      <c r="AJ99" s="139"/>
      <c r="AK99" s="139"/>
      <c r="AL99" s="139">
        <f t="shared" si="9"/>
        <v>46</v>
      </c>
      <c r="AM99" s="139">
        <f t="shared" si="12"/>
        <v>10</v>
      </c>
    </row>
    <row r="100" ht="15.75" spans="1:39">
      <c r="A100" s="111" t="s">
        <v>14</v>
      </c>
      <c r="B100" s="112"/>
      <c r="C100" s="141">
        <f>SUM(C82:C99)</f>
        <v>589</v>
      </c>
      <c r="D100" s="141">
        <f>SUM(D82:D99)</f>
        <v>603</v>
      </c>
      <c r="E100" s="141">
        <f t="shared" ref="E100:AM100" si="13">SUM(E82:E99)</f>
        <v>1192</v>
      </c>
      <c r="F100" s="141">
        <f t="shared" si="13"/>
        <v>45</v>
      </c>
      <c r="G100" s="141">
        <f t="shared" si="13"/>
        <v>2</v>
      </c>
      <c r="H100" s="141">
        <f t="shared" si="13"/>
        <v>0</v>
      </c>
      <c r="I100" s="141">
        <f t="shared" si="13"/>
        <v>0</v>
      </c>
      <c r="J100" s="141">
        <f t="shared" si="13"/>
        <v>2</v>
      </c>
      <c r="K100" s="141">
        <f t="shared" si="13"/>
        <v>0</v>
      </c>
      <c r="L100" s="141">
        <f t="shared" si="13"/>
        <v>99</v>
      </c>
      <c r="M100" s="141">
        <f t="shared" si="13"/>
        <v>376</v>
      </c>
      <c r="N100" s="141">
        <f t="shared" si="13"/>
        <v>17</v>
      </c>
      <c r="O100" s="141">
        <f t="shared" si="13"/>
        <v>3</v>
      </c>
      <c r="P100" s="141">
        <f t="shared" si="13"/>
        <v>0</v>
      </c>
      <c r="Q100" s="141">
        <f t="shared" si="13"/>
        <v>0</v>
      </c>
      <c r="R100" s="141">
        <f t="shared" si="13"/>
        <v>0</v>
      </c>
      <c r="S100" s="141">
        <f t="shared" si="13"/>
        <v>0</v>
      </c>
      <c r="T100" s="141">
        <f t="shared" si="13"/>
        <v>6</v>
      </c>
      <c r="U100" s="141">
        <f t="shared" si="13"/>
        <v>0</v>
      </c>
      <c r="V100" s="141">
        <f t="shared" si="13"/>
        <v>0</v>
      </c>
      <c r="W100" s="141">
        <f t="shared" si="13"/>
        <v>0</v>
      </c>
      <c r="X100" s="141">
        <f t="shared" si="13"/>
        <v>7</v>
      </c>
      <c r="Y100" s="141">
        <f t="shared" si="13"/>
        <v>0</v>
      </c>
      <c r="Z100" s="141">
        <f t="shared" si="13"/>
        <v>136</v>
      </c>
      <c r="AA100" s="141">
        <f t="shared" si="13"/>
        <v>0</v>
      </c>
      <c r="AB100" s="141">
        <f t="shared" si="13"/>
        <v>61</v>
      </c>
      <c r="AC100" s="141">
        <f t="shared" si="13"/>
        <v>2</v>
      </c>
      <c r="AD100" s="141">
        <f t="shared" si="13"/>
        <v>0</v>
      </c>
      <c r="AE100" s="141">
        <f t="shared" si="13"/>
        <v>3</v>
      </c>
      <c r="AF100" s="141">
        <f t="shared" si="13"/>
        <v>0</v>
      </c>
      <c r="AG100" s="141">
        <f t="shared" si="13"/>
        <v>0</v>
      </c>
      <c r="AH100" s="141">
        <f t="shared" si="13"/>
        <v>0</v>
      </c>
      <c r="AI100" s="141">
        <f t="shared" si="13"/>
        <v>0</v>
      </c>
      <c r="AJ100" s="141">
        <f t="shared" si="13"/>
        <v>4</v>
      </c>
      <c r="AK100" s="141">
        <f t="shared" si="13"/>
        <v>5</v>
      </c>
      <c r="AL100" s="141">
        <f t="shared" si="13"/>
        <v>723</v>
      </c>
      <c r="AM100" s="141">
        <f t="shared" si="13"/>
        <v>424</v>
      </c>
    </row>
    <row r="102" spans="3:32">
      <c r="C102" s="94" t="s">
        <v>58</v>
      </c>
      <c r="AE102" s="117" t="s">
        <v>77</v>
      </c>
      <c r="AF102" s="117"/>
    </row>
    <row r="103" spans="3:31">
      <c r="C103" s="94" t="s">
        <v>60</v>
      </c>
      <c r="AE103" s="94" t="s">
        <v>61</v>
      </c>
    </row>
    <row r="107" spans="3:31">
      <c r="C107" s="94" t="s">
        <v>62</v>
      </c>
      <c r="AE107" s="94" t="s">
        <v>63</v>
      </c>
    </row>
    <row r="108" spans="3:31">
      <c r="C108" s="94" t="s">
        <v>64</v>
      </c>
      <c r="AE108" s="94" t="s">
        <v>65</v>
      </c>
    </row>
    <row r="111" spans="1:39">
      <c r="A111" s="95" t="s">
        <v>506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</row>
    <row r="112" spans="1:39">
      <c r="A112" s="95" t="s">
        <v>357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</row>
    <row r="113" spans="1:39">
      <c r="A113" s="95" t="s">
        <v>78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</row>
    <row r="114" spans="1:39">
      <c r="A114" s="95"/>
      <c r="B114" s="95"/>
      <c r="C114" s="95"/>
      <c r="D114" s="95"/>
      <c r="E114" s="95"/>
      <c r="AK114" s="115" t="s">
        <v>510</v>
      </c>
      <c r="AL114" s="115"/>
      <c r="AM114" s="115"/>
    </row>
    <row r="115" spans="1:39">
      <c r="A115" s="103" t="s">
        <v>511</v>
      </c>
      <c r="B115" s="103" t="s">
        <v>512</v>
      </c>
      <c r="C115" s="135" t="s">
        <v>513</v>
      </c>
      <c r="D115" s="135" t="s">
        <v>514</v>
      </c>
      <c r="E115" s="135" t="s">
        <v>57</v>
      </c>
      <c r="F115" s="135" t="s">
        <v>119</v>
      </c>
      <c r="G115" s="136" t="s">
        <v>515</v>
      </c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42"/>
      <c r="AM115" s="143" t="s">
        <v>516</v>
      </c>
    </row>
    <row r="116" spans="1:39">
      <c r="A116" s="103"/>
      <c r="B116" s="103"/>
      <c r="C116" s="135"/>
      <c r="D116" s="135"/>
      <c r="E116" s="135"/>
      <c r="F116" s="135"/>
      <c r="G116" s="104" t="s">
        <v>509</v>
      </c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5" t="s">
        <v>120</v>
      </c>
      <c r="AE116" s="105" t="s">
        <v>7</v>
      </c>
      <c r="AF116" s="105" t="s">
        <v>8</v>
      </c>
      <c r="AG116" s="105" t="s">
        <v>9</v>
      </c>
      <c r="AH116" s="105" t="s">
        <v>10</v>
      </c>
      <c r="AI116" s="105" t="s">
        <v>121</v>
      </c>
      <c r="AJ116" s="105" t="s">
        <v>12</v>
      </c>
      <c r="AK116" s="105" t="s">
        <v>13</v>
      </c>
      <c r="AL116" s="144" t="s">
        <v>57</v>
      </c>
      <c r="AM116" s="143"/>
    </row>
    <row r="117" ht="120.8" spans="1:39">
      <c r="A117" s="103"/>
      <c r="B117" s="103"/>
      <c r="C117" s="135"/>
      <c r="D117" s="135"/>
      <c r="E117" s="135"/>
      <c r="F117" s="135"/>
      <c r="G117" s="105" t="s">
        <v>16</v>
      </c>
      <c r="H117" s="105" t="s">
        <v>17</v>
      </c>
      <c r="I117" s="105" t="s">
        <v>18</v>
      </c>
      <c r="J117" s="105" t="s">
        <v>19</v>
      </c>
      <c r="K117" s="105" t="s">
        <v>20</v>
      </c>
      <c r="L117" s="105" t="s">
        <v>21</v>
      </c>
      <c r="M117" s="105" t="s">
        <v>22</v>
      </c>
      <c r="N117" s="105" t="s">
        <v>23</v>
      </c>
      <c r="O117" s="105" t="s">
        <v>24</v>
      </c>
      <c r="P117" s="105" t="s">
        <v>25</v>
      </c>
      <c r="Q117" s="105" t="s">
        <v>129</v>
      </c>
      <c r="R117" s="105" t="s">
        <v>27</v>
      </c>
      <c r="S117" s="105" t="s">
        <v>28</v>
      </c>
      <c r="T117" s="105" t="s">
        <v>29</v>
      </c>
      <c r="U117" s="105" t="s">
        <v>30</v>
      </c>
      <c r="V117" s="105" t="s">
        <v>31</v>
      </c>
      <c r="W117" s="105" t="s">
        <v>32</v>
      </c>
      <c r="X117" s="105" t="s">
        <v>33</v>
      </c>
      <c r="Y117" s="105" t="s">
        <v>34</v>
      </c>
      <c r="Z117" s="105" t="s">
        <v>35</v>
      </c>
      <c r="AA117" s="105" t="s">
        <v>36</v>
      </c>
      <c r="AB117" s="105" t="s">
        <v>37</v>
      </c>
      <c r="AC117" s="105" t="s">
        <v>38</v>
      </c>
      <c r="AD117" s="105"/>
      <c r="AE117" s="105"/>
      <c r="AF117" s="105"/>
      <c r="AG117" s="105"/>
      <c r="AH117" s="105"/>
      <c r="AI117" s="105"/>
      <c r="AJ117" s="105"/>
      <c r="AK117" s="105"/>
      <c r="AL117" s="145"/>
      <c r="AM117" s="143"/>
    </row>
    <row r="118" spans="1:39">
      <c r="A118" s="138">
        <v>1</v>
      </c>
      <c r="B118" s="138">
        <v>2</v>
      </c>
      <c r="C118" s="138">
        <v>3</v>
      </c>
      <c r="D118" s="138">
        <v>4</v>
      </c>
      <c r="E118" s="138">
        <v>5</v>
      </c>
      <c r="F118" s="138">
        <v>6</v>
      </c>
      <c r="G118" s="138">
        <v>7</v>
      </c>
      <c r="H118" s="138">
        <v>8</v>
      </c>
      <c r="I118" s="138">
        <v>9</v>
      </c>
      <c r="J118" s="138">
        <v>10</v>
      </c>
      <c r="K118" s="138">
        <v>11</v>
      </c>
      <c r="L118" s="138">
        <v>12</v>
      </c>
      <c r="M118" s="138">
        <v>13</v>
      </c>
      <c r="N118" s="138">
        <v>14</v>
      </c>
      <c r="O118" s="138">
        <v>15</v>
      </c>
      <c r="P118" s="138">
        <v>16</v>
      </c>
      <c r="Q118" s="138">
        <v>17</v>
      </c>
      <c r="R118" s="138">
        <v>18</v>
      </c>
      <c r="S118" s="138">
        <v>19</v>
      </c>
      <c r="T118" s="138">
        <v>20</v>
      </c>
      <c r="U118" s="138">
        <v>21</v>
      </c>
      <c r="V118" s="138">
        <v>22</v>
      </c>
      <c r="W118" s="138">
        <v>23</v>
      </c>
      <c r="X118" s="138">
        <v>24</v>
      </c>
      <c r="Y118" s="138">
        <v>25</v>
      </c>
      <c r="Z118" s="138">
        <v>26</v>
      </c>
      <c r="AA118" s="138">
        <v>27</v>
      </c>
      <c r="AB118" s="138">
        <v>28</v>
      </c>
      <c r="AC118" s="138">
        <v>29</v>
      </c>
      <c r="AD118" s="138">
        <v>30</v>
      </c>
      <c r="AE118" s="138">
        <v>31</v>
      </c>
      <c r="AF118" s="138">
        <v>32</v>
      </c>
      <c r="AG118" s="138">
        <v>33</v>
      </c>
      <c r="AH118" s="138">
        <v>34</v>
      </c>
      <c r="AI118" s="138">
        <v>35</v>
      </c>
      <c r="AJ118" s="138">
        <v>36</v>
      </c>
      <c r="AK118" s="138">
        <v>37</v>
      </c>
      <c r="AL118" s="138"/>
      <c r="AM118" s="138">
        <v>38</v>
      </c>
    </row>
    <row r="119" ht="23.25" customHeight="1" spans="1:39">
      <c r="A119" s="108">
        <v>1</v>
      </c>
      <c r="B119" s="140" t="s">
        <v>310</v>
      </c>
      <c r="C119" s="139">
        <f>AM82</f>
        <v>13</v>
      </c>
      <c r="D119" s="139">
        <f>RK14.a!AH118</f>
        <v>16</v>
      </c>
      <c r="E119" s="139">
        <f>C119+D119</f>
        <v>29</v>
      </c>
      <c r="F119" s="139"/>
      <c r="G119" s="139"/>
      <c r="H119" s="139"/>
      <c r="I119" s="139"/>
      <c r="J119" s="139"/>
      <c r="K119" s="139"/>
      <c r="L119" s="139">
        <v>5</v>
      </c>
      <c r="M119" s="139">
        <v>2</v>
      </c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>
        <v>1</v>
      </c>
      <c r="AC119" s="139"/>
      <c r="AD119" s="139"/>
      <c r="AE119" s="139">
        <v>1</v>
      </c>
      <c r="AF119" s="139"/>
      <c r="AG119" s="139"/>
      <c r="AH119" s="139"/>
      <c r="AI119" s="139"/>
      <c r="AJ119" s="139"/>
      <c r="AK119" s="139"/>
      <c r="AL119" s="139">
        <f>SUM(G119:AK119)</f>
        <v>9</v>
      </c>
      <c r="AM119" s="139">
        <f>E119-F119-AL119</f>
        <v>20</v>
      </c>
    </row>
    <row r="120" ht="23.25" customHeight="1" spans="1:39">
      <c r="A120" s="108">
        <v>2</v>
      </c>
      <c r="B120" s="140" t="s">
        <v>311</v>
      </c>
      <c r="C120" s="139">
        <f t="shared" ref="C120:C136" si="14">AM83</f>
        <v>55</v>
      </c>
      <c r="D120" s="139">
        <f>RK14.a!AH119</f>
        <v>33</v>
      </c>
      <c r="E120" s="139">
        <f t="shared" ref="E120:E136" si="15">C120+D120</f>
        <v>88</v>
      </c>
      <c r="F120" s="139"/>
      <c r="G120" s="139"/>
      <c r="H120" s="139"/>
      <c r="I120" s="139"/>
      <c r="J120" s="139"/>
      <c r="K120" s="139"/>
      <c r="L120" s="139">
        <v>8</v>
      </c>
      <c r="M120" s="139">
        <v>33</v>
      </c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>
        <v>15</v>
      </c>
      <c r="AA120" s="139"/>
      <c r="AB120" s="139">
        <v>1</v>
      </c>
      <c r="AC120" s="139"/>
      <c r="AD120" s="139"/>
      <c r="AE120" s="139"/>
      <c r="AF120" s="139"/>
      <c r="AG120" s="139"/>
      <c r="AH120" s="139"/>
      <c r="AI120" s="139"/>
      <c r="AJ120" s="139">
        <v>1</v>
      </c>
      <c r="AK120" s="139">
        <v>2</v>
      </c>
      <c r="AL120" s="139">
        <f t="shared" ref="AL120:AL136" si="16">SUM(G120:AK120)</f>
        <v>60</v>
      </c>
      <c r="AM120" s="139">
        <f t="shared" ref="AM120:AM136" si="17">E120-F120-AL120</f>
        <v>28</v>
      </c>
    </row>
    <row r="121" ht="23.25" customHeight="1" spans="1:39">
      <c r="A121" s="108">
        <v>3</v>
      </c>
      <c r="B121" s="140" t="s">
        <v>312</v>
      </c>
      <c r="C121" s="139">
        <f t="shared" si="14"/>
        <v>24</v>
      </c>
      <c r="D121" s="139">
        <f>RK14.a!AH120</f>
        <v>7</v>
      </c>
      <c r="E121" s="139">
        <f t="shared" si="15"/>
        <v>31</v>
      </c>
      <c r="F121" s="139">
        <v>3</v>
      </c>
      <c r="G121" s="139"/>
      <c r="H121" s="139"/>
      <c r="I121" s="139"/>
      <c r="J121" s="139"/>
      <c r="K121" s="139"/>
      <c r="L121" s="139"/>
      <c r="M121" s="139">
        <v>8</v>
      </c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>
        <v>1</v>
      </c>
      <c r="AC121" s="139"/>
      <c r="AD121" s="139"/>
      <c r="AE121" s="139"/>
      <c r="AF121" s="139"/>
      <c r="AG121" s="139"/>
      <c r="AH121" s="139"/>
      <c r="AI121" s="139"/>
      <c r="AJ121" s="139"/>
      <c r="AK121" s="139">
        <v>1</v>
      </c>
      <c r="AL121" s="139">
        <f t="shared" si="16"/>
        <v>10</v>
      </c>
      <c r="AM121" s="139">
        <f t="shared" si="17"/>
        <v>18</v>
      </c>
    </row>
    <row r="122" ht="23.25" customHeight="1" spans="1:39">
      <c r="A122" s="108">
        <v>4</v>
      </c>
      <c r="B122" s="140" t="s">
        <v>313</v>
      </c>
      <c r="C122" s="139">
        <f t="shared" si="14"/>
        <v>46</v>
      </c>
      <c r="D122" s="139">
        <f>RK14.a!AH121</f>
        <v>16</v>
      </c>
      <c r="E122" s="139">
        <f t="shared" si="15"/>
        <v>62</v>
      </c>
      <c r="F122" s="139"/>
      <c r="G122" s="139"/>
      <c r="H122" s="139"/>
      <c r="I122" s="139"/>
      <c r="J122" s="139"/>
      <c r="K122" s="139"/>
      <c r="L122" s="139">
        <v>6</v>
      </c>
      <c r="M122" s="139">
        <v>19</v>
      </c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>
        <v>5</v>
      </c>
      <c r="AA122" s="139"/>
      <c r="AB122" s="139">
        <v>4</v>
      </c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>
        <f t="shared" si="16"/>
        <v>34</v>
      </c>
      <c r="AM122" s="139">
        <f t="shared" si="17"/>
        <v>28</v>
      </c>
    </row>
    <row r="123" ht="23.25" customHeight="1" spans="1:39">
      <c r="A123" s="108">
        <v>5</v>
      </c>
      <c r="B123" s="140" t="s">
        <v>314</v>
      </c>
      <c r="C123" s="139">
        <f t="shared" si="14"/>
        <v>19</v>
      </c>
      <c r="D123" s="139">
        <f>RK14.a!AH122</f>
        <v>11</v>
      </c>
      <c r="E123" s="139">
        <f t="shared" si="15"/>
        <v>30</v>
      </c>
      <c r="F123" s="139">
        <v>4</v>
      </c>
      <c r="G123" s="139"/>
      <c r="H123" s="139"/>
      <c r="I123" s="139"/>
      <c r="J123" s="139"/>
      <c r="K123" s="139"/>
      <c r="L123" s="139"/>
      <c r="M123" s="139">
        <v>5</v>
      </c>
      <c r="N123" s="139"/>
      <c r="O123" s="139"/>
      <c r="P123" s="139"/>
      <c r="Q123" s="139"/>
      <c r="R123" s="139"/>
      <c r="S123" s="139"/>
      <c r="T123" s="139">
        <v>1</v>
      </c>
      <c r="U123" s="139"/>
      <c r="V123" s="139"/>
      <c r="W123" s="139"/>
      <c r="X123" s="139"/>
      <c r="Y123" s="139"/>
      <c r="Z123" s="139">
        <v>1</v>
      </c>
      <c r="AA123" s="139"/>
      <c r="AB123" s="139">
        <v>1</v>
      </c>
      <c r="AC123" s="139">
        <v>1</v>
      </c>
      <c r="AD123" s="139"/>
      <c r="AE123" s="139"/>
      <c r="AF123" s="139"/>
      <c r="AG123" s="139"/>
      <c r="AH123" s="139"/>
      <c r="AI123" s="139"/>
      <c r="AJ123" s="139"/>
      <c r="AK123" s="139"/>
      <c r="AL123" s="139">
        <f t="shared" si="16"/>
        <v>9</v>
      </c>
      <c r="AM123" s="139">
        <f t="shared" si="17"/>
        <v>17</v>
      </c>
    </row>
    <row r="124" ht="23.25" customHeight="1" spans="1:39">
      <c r="A124" s="108">
        <v>6</v>
      </c>
      <c r="B124" s="140" t="s">
        <v>315</v>
      </c>
      <c r="C124" s="139">
        <f t="shared" si="14"/>
        <v>17</v>
      </c>
      <c r="D124" s="139">
        <f>RK14.a!AH123</f>
        <v>8</v>
      </c>
      <c r="E124" s="139">
        <f t="shared" si="15"/>
        <v>25</v>
      </c>
      <c r="F124" s="139">
        <v>1</v>
      </c>
      <c r="G124" s="139"/>
      <c r="H124" s="139"/>
      <c r="I124" s="139"/>
      <c r="J124" s="139"/>
      <c r="K124" s="139"/>
      <c r="L124" s="139">
        <v>1</v>
      </c>
      <c r="M124" s="139">
        <v>8</v>
      </c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>
        <v>3</v>
      </c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>
        <f>SUM(H124:AK124)</f>
        <v>12</v>
      </c>
      <c r="AM124" s="139">
        <f t="shared" si="17"/>
        <v>12</v>
      </c>
    </row>
    <row r="125" ht="23.25" customHeight="1" spans="1:39">
      <c r="A125" s="108">
        <v>7</v>
      </c>
      <c r="B125" s="140" t="s">
        <v>316</v>
      </c>
      <c r="C125" s="139">
        <f t="shared" si="14"/>
        <v>3</v>
      </c>
      <c r="D125" s="139">
        <f>RK14.a!AH124</f>
        <v>1</v>
      </c>
      <c r="E125" s="139">
        <f t="shared" si="15"/>
        <v>4</v>
      </c>
      <c r="F125" s="139"/>
      <c r="G125" s="139"/>
      <c r="H125" s="139"/>
      <c r="I125" s="139"/>
      <c r="J125" s="139"/>
      <c r="K125" s="139"/>
      <c r="L125" s="139"/>
      <c r="M125" s="139">
        <v>2</v>
      </c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>
        <v>1</v>
      </c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>
        <f t="shared" si="16"/>
        <v>3</v>
      </c>
      <c r="AM125" s="139">
        <f t="shared" si="17"/>
        <v>1</v>
      </c>
    </row>
    <row r="126" ht="23.25" customHeight="1" spans="1:39">
      <c r="A126" s="108">
        <v>8</v>
      </c>
      <c r="B126" s="140" t="s">
        <v>317</v>
      </c>
      <c r="C126" s="139">
        <f t="shared" si="14"/>
        <v>9</v>
      </c>
      <c r="D126" s="139">
        <f>RK14.a!AH125</f>
        <v>1</v>
      </c>
      <c r="E126" s="139">
        <f t="shared" si="15"/>
        <v>10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>
        <f t="shared" si="16"/>
        <v>0</v>
      </c>
      <c r="AM126" s="139">
        <f t="shared" si="17"/>
        <v>10</v>
      </c>
    </row>
    <row r="127" ht="23.25" customHeight="1" spans="1:39">
      <c r="A127" s="108">
        <v>9</v>
      </c>
      <c r="B127" s="140" t="s">
        <v>318</v>
      </c>
      <c r="C127" s="139">
        <f t="shared" si="14"/>
        <v>50</v>
      </c>
      <c r="D127" s="139">
        <f>RK14.a!AH126</f>
        <v>30</v>
      </c>
      <c r="E127" s="139">
        <f t="shared" si="15"/>
        <v>80</v>
      </c>
      <c r="F127" s="139">
        <v>2</v>
      </c>
      <c r="G127" s="139"/>
      <c r="H127" s="139"/>
      <c r="I127" s="139"/>
      <c r="J127" s="139"/>
      <c r="K127" s="139"/>
      <c r="L127" s="139">
        <v>9</v>
      </c>
      <c r="M127" s="139">
        <v>24</v>
      </c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>
        <v>8</v>
      </c>
      <c r="AA127" s="139"/>
      <c r="AB127" s="139">
        <v>3</v>
      </c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>
        <f t="shared" si="16"/>
        <v>44</v>
      </c>
      <c r="AM127" s="139">
        <f t="shared" si="17"/>
        <v>34</v>
      </c>
    </row>
    <row r="128" ht="23.25" customHeight="1" spans="1:39">
      <c r="A128" s="108">
        <v>10</v>
      </c>
      <c r="B128" s="140" t="s">
        <v>319</v>
      </c>
      <c r="C128" s="139">
        <f t="shared" si="14"/>
        <v>8</v>
      </c>
      <c r="D128" s="139">
        <f>RK14.a!AH127</f>
        <v>15</v>
      </c>
      <c r="E128" s="139">
        <f t="shared" si="15"/>
        <v>23</v>
      </c>
      <c r="F128" s="139">
        <v>1</v>
      </c>
      <c r="G128" s="139"/>
      <c r="H128" s="139"/>
      <c r="I128" s="139"/>
      <c r="J128" s="139"/>
      <c r="K128" s="139"/>
      <c r="L128" s="139">
        <v>1</v>
      </c>
      <c r="M128" s="139"/>
      <c r="N128" s="139"/>
      <c r="O128" s="139">
        <v>1</v>
      </c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>
        <v>12</v>
      </c>
      <c r="AA128" s="139"/>
      <c r="AB128" s="139">
        <v>5</v>
      </c>
      <c r="AC128" s="139"/>
      <c r="AD128" s="139"/>
      <c r="AE128" s="139"/>
      <c r="AF128" s="139"/>
      <c r="AG128" s="139"/>
      <c r="AH128" s="139"/>
      <c r="AI128" s="139"/>
      <c r="AJ128" s="139">
        <v>1</v>
      </c>
      <c r="AK128" s="139"/>
      <c r="AL128" s="139">
        <f t="shared" si="16"/>
        <v>20</v>
      </c>
      <c r="AM128" s="139">
        <f t="shared" si="17"/>
        <v>2</v>
      </c>
    </row>
    <row r="129" ht="23.25" customHeight="1" spans="1:39">
      <c r="A129" s="108">
        <v>11</v>
      </c>
      <c r="B129" s="140" t="s">
        <v>320</v>
      </c>
      <c r="C129" s="139">
        <f t="shared" si="14"/>
        <v>0</v>
      </c>
      <c r="D129" s="139">
        <f>RK14.a!AH128</f>
        <v>3</v>
      </c>
      <c r="E129" s="139">
        <f t="shared" si="15"/>
        <v>3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>
        <v>3</v>
      </c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>
        <f t="shared" si="16"/>
        <v>3</v>
      </c>
      <c r="AM129" s="139">
        <f t="shared" si="17"/>
        <v>0</v>
      </c>
    </row>
    <row r="130" ht="23.25" customHeight="1" spans="1:39">
      <c r="A130" s="108">
        <v>12</v>
      </c>
      <c r="B130" s="140" t="s">
        <v>321</v>
      </c>
      <c r="C130" s="139">
        <f t="shared" si="14"/>
        <v>14</v>
      </c>
      <c r="D130" s="139">
        <f>RK14.a!AH129</f>
        <v>8</v>
      </c>
      <c r="E130" s="139">
        <f t="shared" si="15"/>
        <v>22</v>
      </c>
      <c r="F130" s="139">
        <v>1</v>
      </c>
      <c r="G130" s="139"/>
      <c r="H130" s="139"/>
      <c r="I130" s="139"/>
      <c r="J130" s="139"/>
      <c r="K130" s="139"/>
      <c r="L130" s="139"/>
      <c r="M130" s="139">
        <v>5</v>
      </c>
      <c r="N130" s="139"/>
      <c r="O130" s="139"/>
      <c r="P130" s="139"/>
      <c r="Q130" s="139"/>
      <c r="R130" s="139"/>
      <c r="S130" s="139"/>
      <c r="T130" s="139">
        <v>1</v>
      </c>
      <c r="U130" s="139"/>
      <c r="V130" s="139"/>
      <c r="W130" s="139"/>
      <c r="X130" s="139">
        <v>1</v>
      </c>
      <c r="Y130" s="139"/>
      <c r="Z130" s="139">
        <v>1</v>
      </c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>
        <f t="shared" si="16"/>
        <v>8</v>
      </c>
      <c r="AM130" s="139">
        <f t="shared" si="17"/>
        <v>13</v>
      </c>
    </row>
    <row r="131" ht="23.25" customHeight="1" spans="1:39">
      <c r="A131" s="108">
        <v>13</v>
      </c>
      <c r="B131" s="140" t="s">
        <v>322</v>
      </c>
      <c r="C131" s="139">
        <f t="shared" si="14"/>
        <v>20</v>
      </c>
      <c r="D131" s="139">
        <f>RK14.a!AH130</f>
        <v>28</v>
      </c>
      <c r="E131" s="139">
        <f t="shared" si="15"/>
        <v>48</v>
      </c>
      <c r="F131" s="139">
        <v>2</v>
      </c>
      <c r="G131" s="139"/>
      <c r="H131" s="139"/>
      <c r="I131" s="139"/>
      <c r="J131" s="139"/>
      <c r="K131" s="139"/>
      <c r="L131" s="139">
        <v>4</v>
      </c>
      <c r="M131" s="139">
        <v>14</v>
      </c>
      <c r="N131" s="139"/>
      <c r="O131" s="139"/>
      <c r="P131" s="139"/>
      <c r="Q131" s="139"/>
      <c r="R131" s="139"/>
      <c r="S131" s="139"/>
      <c r="T131" s="139">
        <v>1</v>
      </c>
      <c r="U131" s="139"/>
      <c r="V131" s="139"/>
      <c r="W131" s="139"/>
      <c r="X131" s="139"/>
      <c r="Y131" s="139"/>
      <c r="Z131" s="139"/>
      <c r="AA131" s="139"/>
      <c r="AB131" s="139">
        <v>1</v>
      </c>
      <c r="AC131" s="139">
        <v>1</v>
      </c>
      <c r="AD131" s="139"/>
      <c r="AE131" s="139"/>
      <c r="AF131" s="139"/>
      <c r="AG131" s="139"/>
      <c r="AH131" s="139"/>
      <c r="AI131" s="139"/>
      <c r="AJ131" s="139"/>
      <c r="AK131" s="139">
        <v>1</v>
      </c>
      <c r="AL131" s="139">
        <f t="shared" si="16"/>
        <v>22</v>
      </c>
      <c r="AM131" s="139">
        <f t="shared" si="17"/>
        <v>24</v>
      </c>
    </row>
    <row r="132" ht="23.25" customHeight="1" spans="1:39">
      <c r="A132" s="108">
        <v>14</v>
      </c>
      <c r="B132" s="140" t="s">
        <v>323</v>
      </c>
      <c r="C132" s="139">
        <f t="shared" si="14"/>
        <v>30</v>
      </c>
      <c r="D132" s="139">
        <f>RK14.a!AH131</f>
        <v>0</v>
      </c>
      <c r="E132" s="139">
        <f t="shared" si="15"/>
        <v>30</v>
      </c>
      <c r="F132" s="139"/>
      <c r="G132" s="139"/>
      <c r="H132" s="139"/>
      <c r="I132" s="139"/>
      <c r="J132" s="139"/>
      <c r="K132" s="139"/>
      <c r="L132" s="139">
        <v>2</v>
      </c>
      <c r="M132" s="139">
        <v>16</v>
      </c>
      <c r="N132" s="139"/>
      <c r="O132" s="139"/>
      <c r="P132" s="139"/>
      <c r="Q132" s="139"/>
      <c r="R132" s="139"/>
      <c r="S132" s="139"/>
      <c r="T132" s="139">
        <v>1</v>
      </c>
      <c r="U132" s="139"/>
      <c r="V132" s="139"/>
      <c r="W132" s="139"/>
      <c r="X132" s="139"/>
      <c r="Y132" s="139"/>
      <c r="Z132" s="139">
        <v>1</v>
      </c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>
        <f t="shared" si="16"/>
        <v>20</v>
      </c>
      <c r="AM132" s="139">
        <f t="shared" si="17"/>
        <v>10</v>
      </c>
    </row>
    <row r="133" ht="23.25" customHeight="1" spans="1:39">
      <c r="A133" s="108">
        <v>15</v>
      </c>
      <c r="B133" s="140" t="s">
        <v>330</v>
      </c>
      <c r="C133" s="139">
        <f t="shared" si="14"/>
        <v>13</v>
      </c>
      <c r="D133" s="139">
        <f>RK14.a!AH132</f>
        <v>3</v>
      </c>
      <c r="E133" s="139">
        <f t="shared" si="15"/>
        <v>16</v>
      </c>
      <c r="F133" s="139"/>
      <c r="G133" s="139"/>
      <c r="H133" s="139"/>
      <c r="I133" s="139"/>
      <c r="J133" s="139"/>
      <c r="K133" s="139"/>
      <c r="L133" s="139">
        <v>1</v>
      </c>
      <c r="M133" s="139">
        <v>4</v>
      </c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>
        <v>2</v>
      </c>
      <c r="AA133" s="139"/>
      <c r="AB133" s="139">
        <v>1</v>
      </c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>
        <f t="shared" si="16"/>
        <v>8</v>
      </c>
      <c r="AM133" s="139">
        <f t="shared" si="17"/>
        <v>8</v>
      </c>
    </row>
    <row r="134" ht="23.25" customHeight="1" spans="1:39">
      <c r="A134" s="108">
        <v>16</v>
      </c>
      <c r="B134" s="140" t="s">
        <v>325</v>
      </c>
      <c r="C134" s="139">
        <f t="shared" si="14"/>
        <v>11</v>
      </c>
      <c r="D134" s="139">
        <f>RK14.a!AH133</f>
        <v>7</v>
      </c>
      <c r="E134" s="139">
        <f t="shared" si="15"/>
        <v>18</v>
      </c>
      <c r="F134" s="139">
        <v>2</v>
      </c>
      <c r="G134" s="139"/>
      <c r="H134" s="139"/>
      <c r="I134" s="139"/>
      <c r="J134" s="139"/>
      <c r="K134" s="139"/>
      <c r="L134" s="139"/>
      <c r="M134" s="139">
        <v>2</v>
      </c>
      <c r="N134" s="139"/>
      <c r="O134" s="139"/>
      <c r="P134" s="139"/>
      <c r="Q134" s="139"/>
      <c r="R134" s="139">
        <v>1</v>
      </c>
      <c r="S134" s="139"/>
      <c r="T134" s="139"/>
      <c r="U134" s="139"/>
      <c r="V134" s="139"/>
      <c r="W134" s="139"/>
      <c r="X134" s="139"/>
      <c r="Y134" s="139"/>
      <c r="Z134" s="139">
        <v>1</v>
      </c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>
        <f t="shared" si="16"/>
        <v>4</v>
      </c>
      <c r="AM134" s="139">
        <f t="shared" si="17"/>
        <v>12</v>
      </c>
    </row>
    <row r="135" ht="23.25" customHeight="1" spans="1:39">
      <c r="A135" s="108">
        <v>17</v>
      </c>
      <c r="B135" s="140" t="s">
        <v>326</v>
      </c>
      <c r="C135" s="139">
        <f t="shared" si="14"/>
        <v>82</v>
      </c>
      <c r="D135" s="139">
        <f>RK14.a!AH134</f>
        <v>30</v>
      </c>
      <c r="E135" s="139">
        <f t="shared" si="15"/>
        <v>112</v>
      </c>
      <c r="F135" s="139">
        <v>5</v>
      </c>
      <c r="G135" s="139"/>
      <c r="H135" s="139"/>
      <c r="I135" s="139"/>
      <c r="J135" s="139"/>
      <c r="K135" s="139"/>
      <c r="L135" s="139">
        <v>7</v>
      </c>
      <c r="M135" s="139">
        <v>20</v>
      </c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>
        <v>3</v>
      </c>
      <c r="AA135" s="139"/>
      <c r="AB135" s="139"/>
      <c r="AC135" s="139">
        <v>1</v>
      </c>
      <c r="AD135" s="139"/>
      <c r="AE135" s="139"/>
      <c r="AF135" s="139"/>
      <c r="AG135" s="139"/>
      <c r="AH135" s="139"/>
      <c r="AI135" s="139"/>
      <c r="AJ135" s="139">
        <v>1</v>
      </c>
      <c r="AK135" s="139">
        <v>1</v>
      </c>
      <c r="AL135" s="139">
        <f t="shared" si="16"/>
        <v>33</v>
      </c>
      <c r="AM135" s="139">
        <f t="shared" si="17"/>
        <v>74</v>
      </c>
    </row>
    <row r="136" ht="23.25" customHeight="1" spans="1:39">
      <c r="A136" s="108">
        <v>18</v>
      </c>
      <c r="B136" s="140" t="s">
        <v>327</v>
      </c>
      <c r="C136" s="139">
        <f t="shared" si="14"/>
        <v>10</v>
      </c>
      <c r="D136" s="139">
        <f>RK14.a!AH135</f>
        <v>10</v>
      </c>
      <c r="E136" s="139">
        <f t="shared" si="15"/>
        <v>20</v>
      </c>
      <c r="F136" s="139"/>
      <c r="G136" s="139"/>
      <c r="H136" s="139"/>
      <c r="I136" s="139"/>
      <c r="J136" s="139"/>
      <c r="K136" s="139"/>
      <c r="L136" s="139">
        <v>1</v>
      </c>
      <c r="M136" s="139">
        <v>6</v>
      </c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>
        <v>3</v>
      </c>
      <c r="AA136" s="139"/>
      <c r="AB136" s="139">
        <v>1</v>
      </c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>
        <f t="shared" si="16"/>
        <v>11</v>
      </c>
      <c r="AM136" s="139">
        <f t="shared" si="17"/>
        <v>9</v>
      </c>
    </row>
    <row r="137" ht="23.25" customHeight="1" spans="1:39">
      <c r="A137" s="111" t="s">
        <v>14</v>
      </c>
      <c r="B137" s="112"/>
      <c r="C137" s="141">
        <f>SUM(C119:C136)</f>
        <v>424</v>
      </c>
      <c r="D137" s="141">
        <f>SUM(D119:D136)</f>
        <v>227</v>
      </c>
      <c r="E137" s="141">
        <f t="shared" ref="E137:AM137" si="18">SUM(E119:E136)</f>
        <v>651</v>
      </c>
      <c r="F137" s="141">
        <f t="shared" si="18"/>
        <v>21</v>
      </c>
      <c r="G137" s="141">
        <f t="shared" si="18"/>
        <v>0</v>
      </c>
      <c r="H137" s="141">
        <f t="shared" si="18"/>
        <v>0</v>
      </c>
      <c r="I137" s="141">
        <f t="shared" si="18"/>
        <v>0</v>
      </c>
      <c r="J137" s="141">
        <f t="shared" si="18"/>
        <v>0</v>
      </c>
      <c r="K137" s="141">
        <f t="shared" si="18"/>
        <v>0</v>
      </c>
      <c r="L137" s="141">
        <f t="shared" si="18"/>
        <v>45</v>
      </c>
      <c r="M137" s="141">
        <f t="shared" si="18"/>
        <v>168</v>
      </c>
      <c r="N137" s="141">
        <f t="shared" si="18"/>
        <v>0</v>
      </c>
      <c r="O137" s="141">
        <f t="shared" si="18"/>
        <v>1</v>
      </c>
      <c r="P137" s="141">
        <f t="shared" si="18"/>
        <v>0</v>
      </c>
      <c r="Q137" s="141">
        <f t="shared" si="18"/>
        <v>0</v>
      </c>
      <c r="R137" s="141">
        <f t="shared" si="18"/>
        <v>1</v>
      </c>
      <c r="S137" s="141">
        <f t="shared" si="18"/>
        <v>0</v>
      </c>
      <c r="T137" s="141">
        <f t="shared" si="18"/>
        <v>4</v>
      </c>
      <c r="U137" s="141">
        <f t="shared" si="18"/>
        <v>0</v>
      </c>
      <c r="V137" s="141">
        <f t="shared" si="18"/>
        <v>0</v>
      </c>
      <c r="W137" s="141">
        <f t="shared" si="18"/>
        <v>0</v>
      </c>
      <c r="X137" s="141">
        <f t="shared" si="18"/>
        <v>2</v>
      </c>
      <c r="Y137" s="141">
        <f t="shared" si="18"/>
        <v>0</v>
      </c>
      <c r="Z137" s="141">
        <f t="shared" si="18"/>
        <v>58</v>
      </c>
      <c r="AA137" s="141">
        <f t="shared" si="18"/>
        <v>0</v>
      </c>
      <c r="AB137" s="141">
        <f t="shared" si="18"/>
        <v>19</v>
      </c>
      <c r="AC137" s="141">
        <f t="shared" si="18"/>
        <v>3</v>
      </c>
      <c r="AD137" s="141">
        <f t="shared" si="18"/>
        <v>0</v>
      </c>
      <c r="AE137" s="141">
        <f t="shared" si="18"/>
        <v>1</v>
      </c>
      <c r="AF137" s="141">
        <f t="shared" si="18"/>
        <v>0</v>
      </c>
      <c r="AG137" s="141">
        <f t="shared" si="18"/>
        <v>0</v>
      </c>
      <c r="AH137" s="141">
        <f t="shared" si="18"/>
        <v>0</v>
      </c>
      <c r="AI137" s="141">
        <f t="shared" si="18"/>
        <v>0</v>
      </c>
      <c r="AJ137" s="141">
        <f t="shared" si="18"/>
        <v>3</v>
      </c>
      <c r="AK137" s="141">
        <f t="shared" si="18"/>
        <v>5</v>
      </c>
      <c r="AL137" s="141">
        <f t="shared" si="18"/>
        <v>310</v>
      </c>
      <c r="AM137" s="141">
        <f t="shared" si="18"/>
        <v>320</v>
      </c>
    </row>
    <row r="139" spans="3:32">
      <c r="C139" s="94" t="s">
        <v>58</v>
      </c>
      <c r="AF139" s="117" t="s">
        <v>79</v>
      </c>
    </row>
    <row r="140" spans="3:32">
      <c r="C140" s="94" t="s">
        <v>60</v>
      </c>
      <c r="AF140" s="94" t="s">
        <v>69</v>
      </c>
    </row>
    <row r="144" spans="3:32">
      <c r="C144" s="94" t="s">
        <v>62</v>
      </c>
      <c r="AF144" s="94" t="s">
        <v>71</v>
      </c>
    </row>
    <row r="145" spans="3:32">
      <c r="C145" s="94" t="s">
        <v>64</v>
      </c>
      <c r="AF145" s="94" t="s">
        <v>73</v>
      </c>
    </row>
    <row r="148" spans="1:39">
      <c r="A148" s="95" t="s">
        <v>506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</row>
    <row r="149" spans="1:39">
      <c r="A149" s="95" t="s">
        <v>357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</row>
    <row r="150" spans="1:39">
      <c r="A150" s="95" t="s">
        <v>80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</row>
    <row r="151" spans="1:39">
      <c r="A151" s="95"/>
      <c r="B151" s="95"/>
      <c r="C151" s="95"/>
      <c r="D151" s="95"/>
      <c r="E151" s="95"/>
      <c r="AK151" s="115" t="s">
        <v>510</v>
      </c>
      <c r="AL151" s="115"/>
      <c r="AM151" s="115"/>
    </row>
    <row r="152" spans="1:39">
      <c r="A152" s="103" t="s">
        <v>511</v>
      </c>
      <c r="B152" s="103" t="s">
        <v>512</v>
      </c>
      <c r="C152" s="135" t="s">
        <v>513</v>
      </c>
      <c r="D152" s="135" t="s">
        <v>514</v>
      </c>
      <c r="E152" s="135" t="s">
        <v>57</v>
      </c>
      <c r="F152" s="135" t="s">
        <v>119</v>
      </c>
      <c r="G152" s="136" t="s">
        <v>515</v>
      </c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42"/>
      <c r="AM152" s="143" t="s">
        <v>516</v>
      </c>
    </row>
    <row r="153" spans="1:39">
      <c r="A153" s="103"/>
      <c r="B153" s="103"/>
      <c r="C153" s="135"/>
      <c r="D153" s="135"/>
      <c r="E153" s="135"/>
      <c r="F153" s="135"/>
      <c r="G153" s="104" t="s">
        <v>509</v>
      </c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5" t="s">
        <v>120</v>
      </c>
      <c r="AE153" s="105" t="s">
        <v>7</v>
      </c>
      <c r="AF153" s="105" t="s">
        <v>8</v>
      </c>
      <c r="AG153" s="105" t="s">
        <v>9</v>
      </c>
      <c r="AH153" s="105" t="s">
        <v>10</v>
      </c>
      <c r="AI153" s="105" t="s">
        <v>121</v>
      </c>
      <c r="AJ153" s="105" t="s">
        <v>12</v>
      </c>
      <c r="AK153" s="105" t="s">
        <v>13</v>
      </c>
      <c r="AL153" s="144" t="s">
        <v>57</v>
      </c>
      <c r="AM153" s="143"/>
    </row>
    <row r="154" ht="120.8" spans="1:39">
      <c r="A154" s="103"/>
      <c r="B154" s="103"/>
      <c r="C154" s="135"/>
      <c r="D154" s="135"/>
      <c r="E154" s="135"/>
      <c r="F154" s="135"/>
      <c r="G154" s="105" t="s">
        <v>16</v>
      </c>
      <c r="H154" s="105" t="s">
        <v>17</v>
      </c>
      <c r="I154" s="105" t="s">
        <v>18</v>
      </c>
      <c r="J154" s="105" t="s">
        <v>19</v>
      </c>
      <c r="K154" s="105" t="s">
        <v>20</v>
      </c>
      <c r="L154" s="105" t="s">
        <v>21</v>
      </c>
      <c r="M154" s="105" t="s">
        <v>22</v>
      </c>
      <c r="N154" s="105" t="s">
        <v>23</v>
      </c>
      <c r="O154" s="105" t="s">
        <v>24</v>
      </c>
      <c r="P154" s="105" t="s">
        <v>25</v>
      </c>
      <c r="Q154" s="105" t="s">
        <v>129</v>
      </c>
      <c r="R154" s="105" t="s">
        <v>27</v>
      </c>
      <c r="S154" s="105" t="s">
        <v>28</v>
      </c>
      <c r="T154" s="105" t="s">
        <v>29</v>
      </c>
      <c r="U154" s="105" t="s">
        <v>30</v>
      </c>
      <c r="V154" s="105" t="s">
        <v>31</v>
      </c>
      <c r="W154" s="105" t="s">
        <v>32</v>
      </c>
      <c r="X154" s="105" t="s">
        <v>33</v>
      </c>
      <c r="Y154" s="105" t="s">
        <v>34</v>
      </c>
      <c r="Z154" s="105" t="s">
        <v>35</v>
      </c>
      <c r="AA154" s="105" t="s">
        <v>36</v>
      </c>
      <c r="AB154" s="105" t="s">
        <v>37</v>
      </c>
      <c r="AC154" s="105" t="s">
        <v>38</v>
      </c>
      <c r="AD154" s="105"/>
      <c r="AE154" s="105"/>
      <c r="AF154" s="105"/>
      <c r="AG154" s="105"/>
      <c r="AH154" s="105"/>
      <c r="AI154" s="105"/>
      <c r="AJ154" s="105"/>
      <c r="AK154" s="105"/>
      <c r="AL154" s="145"/>
      <c r="AM154" s="143"/>
    </row>
    <row r="155" spans="1:39">
      <c r="A155" s="138">
        <v>1</v>
      </c>
      <c r="B155" s="138">
        <v>2</v>
      </c>
      <c r="C155" s="138">
        <v>3</v>
      </c>
      <c r="D155" s="138">
        <v>4</v>
      </c>
      <c r="E155" s="138">
        <v>5</v>
      </c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>
        <v>38</v>
      </c>
    </row>
    <row r="156" spans="1:39">
      <c r="A156" s="108">
        <v>1</v>
      </c>
      <c r="B156" s="140" t="s">
        <v>310</v>
      </c>
      <c r="C156" s="139">
        <f>AM119</f>
        <v>20</v>
      </c>
      <c r="D156" s="139">
        <f>RK14.a!AH155</f>
        <v>57</v>
      </c>
      <c r="E156" s="139">
        <f>C156+D156</f>
        <v>77</v>
      </c>
      <c r="F156" s="139"/>
      <c r="G156" s="139"/>
      <c r="H156" s="139"/>
      <c r="I156" s="139"/>
      <c r="J156" s="139"/>
      <c r="K156" s="139"/>
      <c r="L156" s="139">
        <v>10</v>
      </c>
      <c r="M156" s="139">
        <v>11</v>
      </c>
      <c r="N156" s="139">
        <v>1</v>
      </c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>
        <v>1</v>
      </c>
      <c r="AC156" s="139"/>
      <c r="AD156" s="139"/>
      <c r="AE156" s="139">
        <v>1</v>
      </c>
      <c r="AF156" s="139"/>
      <c r="AG156" s="139"/>
      <c r="AH156" s="139"/>
      <c r="AI156" s="139"/>
      <c r="AJ156" s="139"/>
      <c r="AK156" s="139">
        <v>1</v>
      </c>
      <c r="AL156" s="139">
        <f>SUM(G156:AK156)</f>
        <v>25</v>
      </c>
      <c r="AM156" s="139">
        <f>E156-F156-AL156</f>
        <v>52</v>
      </c>
    </row>
    <row r="157" spans="1:39">
      <c r="A157" s="108">
        <v>2</v>
      </c>
      <c r="B157" s="140" t="s">
        <v>311</v>
      </c>
      <c r="C157" s="139">
        <f t="shared" ref="C157:C173" si="19">AM120</f>
        <v>28</v>
      </c>
      <c r="D157" s="139">
        <f>RK14.a!AH156</f>
        <v>135</v>
      </c>
      <c r="E157" s="139">
        <f t="shared" ref="E157:E173" si="20">C157+D157</f>
        <v>163</v>
      </c>
      <c r="F157" s="139">
        <v>5</v>
      </c>
      <c r="G157" s="139"/>
      <c r="H157" s="139"/>
      <c r="I157" s="139"/>
      <c r="J157" s="139"/>
      <c r="K157" s="139"/>
      <c r="L157" s="139">
        <v>21</v>
      </c>
      <c r="M157" s="139">
        <v>80</v>
      </c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>
        <v>6</v>
      </c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>
        <v>3</v>
      </c>
      <c r="AK157" s="139"/>
      <c r="AL157" s="139">
        <f t="shared" ref="AL157:AL173" si="21">SUM(G157:AK157)</f>
        <v>110</v>
      </c>
      <c r="AM157" s="139">
        <f t="shared" ref="AM157:AM173" si="22">E157-F157-AL157</f>
        <v>48</v>
      </c>
    </row>
    <row r="158" spans="1:39">
      <c r="A158" s="108">
        <v>3</v>
      </c>
      <c r="B158" s="140" t="s">
        <v>312</v>
      </c>
      <c r="C158" s="139">
        <f t="shared" si="19"/>
        <v>18</v>
      </c>
      <c r="D158" s="139">
        <f>RK14.a!AH157</f>
        <v>52</v>
      </c>
      <c r="E158" s="139">
        <f t="shared" si="20"/>
        <v>70</v>
      </c>
      <c r="F158" s="139">
        <v>3</v>
      </c>
      <c r="G158" s="139"/>
      <c r="H158" s="139"/>
      <c r="I158" s="139"/>
      <c r="J158" s="139"/>
      <c r="K158" s="139"/>
      <c r="L158" s="139">
        <v>4</v>
      </c>
      <c r="M158" s="139">
        <v>15</v>
      </c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>
        <v>1</v>
      </c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>
        <f t="shared" si="21"/>
        <v>20</v>
      </c>
      <c r="AM158" s="139">
        <f t="shared" si="22"/>
        <v>47</v>
      </c>
    </row>
    <row r="159" spans="1:39">
      <c r="A159" s="108">
        <v>4</v>
      </c>
      <c r="B159" s="140" t="s">
        <v>313</v>
      </c>
      <c r="C159" s="139">
        <f t="shared" si="19"/>
        <v>28</v>
      </c>
      <c r="D159" s="139">
        <f>RK14.a!AH158</f>
        <v>79</v>
      </c>
      <c r="E159" s="139">
        <f t="shared" si="20"/>
        <v>107</v>
      </c>
      <c r="F159" s="139">
        <v>2</v>
      </c>
      <c r="G159" s="139"/>
      <c r="H159" s="139"/>
      <c r="I159" s="139"/>
      <c r="J159" s="139"/>
      <c r="K159" s="139"/>
      <c r="L159" s="139">
        <v>6</v>
      </c>
      <c r="M159" s="139">
        <v>15</v>
      </c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>
        <v>1</v>
      </c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>
        <f t="shared" si="21"/>
        <v>22</v>
      </c>
      <c r="AM159" s="139">
        <f t="shared" si="22"/>
        <v>83</v>
      </c>
    </row>
    <row r="160" spans="1:39">
      <c r="A160" s="108">
        <v>5</v>
      </c>
      <c r="B160" s="140" t="s">
        <v>314</v>
      </c>
      <c r="C160" s="139">
        <f t="shared" si="19"/>
        <v>17</v>
      </c>
      <c r="D160" s="139">
        <f>RK14.a!AH159</f>
        <v>37</v>
      </c>
      <c r="E160" s="139">
        <f t="shared" si="20"/>
        <v>54</v>
      </c>
      <c r="F160" s="139">
        <v>2</v>
      </c>
      <c r="G160" s="139"/>
      <c r="H160" s="139"/>
      <c r="I160" s="139"/>
      <c r="J160" s="139"/>
      <c r="K160" s="139"/>
      <c r="L160" s="139">
        <v>5</v>
      </c>
      <c r="M160" s="139">
        <v>16</v>
      </c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>
        <v>1</v>
      </c>
      <c r="AA160" s="139"/>
      <c r="AB160" s="139">
        <v>2</v>
      </c>
      <c r="AC160" s="139"/>
      <c r="AD160" s="139"/>
      <c r="AE160" s="139"/>
      <c r="AF160" s="139"/>
      <c r="AG160" s="139"/>
      <c r="AH160" s="139"/>
      <c r="AI160" s="139"/>
      <c r="AJ160" s="139">
        <v>1</v>
      </c>
      <c r="AK160" s="139"/>
      <c r="AL160" s="139">
        <f t="shared" si="21"/>
        <v>25</v>
      </c>
      <c r="AM160" s="139">
        <f t="shared" si="22"/>
        <v>27</v>
      </c>
    </row>
    <row r="161" spans="1:39">
      <c r="A161" s="108">
        <v>6</v>
      </c>
      <c r="B161" s="140" t="s">
        <v>315</v>
      </c>
      <c r="C161" s="139">
        <f t="shared" si="19"/>
        <v>12</v>
      </c>
      <c r="D161" s="139">
        <f>RK14.a!AH160</f>
        <v>30</v>
      </c>
      <c r="E161" s="139">
        <f t="shared" si="20"/>
        <v>42</v>
      </c>
      <c r="F161" s="139">
        <v>1</v>
      </c>
      <c r="G161" s="139"/>
      <c r="H161" s="139"/>
      <c r="I161" s="139"/>
      <c r="J161" s="139"/>
      <c r="K161" s="139"/>
      <c r="L161" s="139">
        <v>3</v>
      </c>
      <c r="M161" s="139">
        <v>8</v>
      </c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>
        <v>2</v>
      </c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>
        <f t="shared" si="21"/>
        <v>13</v>
      </c>
      <c r="AM161" s="139">
        <f t="shared" si="22"/>
        <v>28</v>
      </c>
    </row>
    <row r="162" spans="1:39">
      <c r="A162" s="108">
        <v>7</v>
      </c>
      <c r="B162" s="140" t="s">
        <v>316</v>
      </c>
      <c r="C162" s="139">
        <f t="shared" si="19"/>
        <v>1</v>
      </c>
      <c r="D162" s="139">
        <f>RK14.a!AH161</f>
        <v>2</v>
      </c>
      <c r="E162" s="139">
        <f t="shared" si="20"/>
        <v>3</v>
      </c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>
        <v>1</v>
      </c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>
        <f t="shared" si="21"/>
        <v>1</v>
      </c>
      <c r="AM162" s="139">
        <f t="shared" si="22"/>
        <v>2</v>
      </c>
    </row>
    <row r="163" spans="1:39">
      <c r="A163" s="108">
        <v>8</v>
      </c>
      <c r="B163" s="140" t="s">
        <v>317</v>
      </c>
      <c r="C163" s="139">
        <f t="shared" si="19"/>
        <v>10</v>
      </c>
      <c r="D163" s="139">
        <f>RK14.a!AH162</f>
        <v>15</v>
      </c>
      <c r="E163" s="139">
        <f t="shared" si="20"/>
        <v>25</v>
      </c>
      <c r="F163" s="139"/>
      <c r="G163" s="139"/>
      <c r="H163" s="139"/>
      <c r="I163" s="139"/>
      <c r="J163" s="139"/>
      <c r="K163" s="139"/>
      <c r="L163" s="139">
        <v>1</v>
      </c>
      <c r="M163" s="139">
        <v>5</v>
      </c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>
        <f t="shared" si="21"/>
        <v>6</v>
      </c>
      <c r="AM163" s="139">
        <f t="shared" si="22"/>
        <v>19</v>
      </c>
    </row>
    <row r="164" spans="1:39">
      <c r="A164" s="108">
        <v>9</v>
      </c>
      <c r="B164" s="140" t="s">
        <v>318</v>
      </c>
      <c r="C164" s="139">
        <f t="shared" si="19"/>
        <v>34</v>
      </c>
      <c r="D164" s="139">
        <f>RK14.a!AH163</f>
        <v>109</v>
      </c>
      <c r="E164" s="139">
        <f t="shared" si="20"/>
        <v>143</v>
      </c>
      <c r="F164" s="139">
        <v>1</v>
      </c>
      <c r="G164" s="139"/>
      <c r="H164" s="139"/>
      <c r="I164" s="139"/>
      <c r="J164" s="139"/>
      <c r="K164" s="139"/>
      <c r="L164" s="139">
        <v>9</v>
      </c>
      <c r="M164" s="139">
        <v>29</v>
      </c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>
        <v>8</v>
      </c>
      <c r="AA164" s="139"/>
      <c r="AB164" s="139">
        <v>1</v>
      </c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>
        <f t="shared" si="21"/>
        <v>47</v>
      </c>
      <c r="AM164" s="139">
        <f t="shared" si="22"/>
        <v>95</v>
      </c>
    </row>
    <row r="165" spans="1:39">
      <c r="A165" s="108">
        <v>10</v>
      </c>
      <c r="B165" s="140" t="s">
        <v>319</v>
      </c>
      <c r="C165" s="139">
        <f t="shared" si="19"/>
        <v>2</v>
      </c>
      <c r="D165" s="139">
        <f>RK14.a!AH164</f>
        <v>11</v>
      </c>
      <c r="E165" s="139">
        <f t="shared" si="20"/>
        <v>13</v>
      </c>
      <c r="F165" s="139"/>
      <c r="G165" s="139"/>
      <c r="H165" s="139"/>
      <c r="I165" s="139"/>
      <c r="J165" s="139"/>
      <c r="K165" s="139"/>
      <c r="L165" s="139">
        <v>1</v>
      </c>
      <c r="M165" s="139">
        <v>1</v>
      </c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>
        <v>1</v>
      </c>
      <c r="AA165" s="139"/>
      <c r="AB165" s="139">
        <v>1</v>
      </c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>
        <f t="shared" si="21"/>
        <v>4</v>
      </c>
      <c r="AM165" s="139">
        <f t="shared" si="22"/>
        <v>9</v>
      </c>
    </row>
    <row r="166" spans="1:39">
      <c r="A166" s="108">
        <v>11</v>
      </c>
      <c r="B166" s="140" t="s">
        <v>320</v>
      </c>
      <c r="C166" s="139">
        <f t="shared" si="19"/>
        <v>0</v>
      </c>
      <c r="D166" s="139">
        <f>RK14.a!AH165</f>
        <v>22</v>
      </c>
      <c r="E166" s="139">
        <f t="shared" si="20"/>
        <v>22</v>
      </c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>
        <v>22</v>
      </c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>
        <f t="shared" si="21"/>
        <v>22</v>
      </c>
      <c r="AM166" s="139">
        <f t="shared" si="22"/>
        <v>0</v>
      </c>
    </row>
    <row r="167" spans="1:39">
      <c r="A167" s="108">
        <v>12</v>
      </c>
      <c r="B167" s="140" t="s">
        <v>321</v>
      </c>
      <c r="C167" s="139">
        <f t="shared" si="19"/>
        <v>13</v>
      </c>
      <c r="D167" s="139">
        <f>RK14.a!AH166</f>
        <v>32</v>
      </c>
      <c r="E167" s="139">
        <f t="shared" si="20"/>
        <v>45</v>
      </c>
      <c r="F167" s="139"/>
      <c r="G167" s="139"/>
      <c r="H167" s="139"/>
      <c r="I167" s="139"/>
      <c r="J167" s="139"/>
      <c r="K167" s="139"/>
      <c r="L167" s="139">
        <v>4</v>
      </c>
      <c r="M167" s="139">
        <v>12</v>
      </c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>
        <v>2</v>
      </c>
      <c r="AA167" s="139"/>
      <c r="AB167" s="139">
        <v>1</v>
      </c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>
        <f t="shared" si="21"/>
        <v>19</v>
      </c>
      <c r="AM167" s="139">
        <f t="shared" si="22"/>
        <v>26</v>
      </c>
    </row>
    <row r="168" spans="1:39">
      <c r="A168" s="108">
        <v>13</v>
      </c>
      <c r="B168" s="140" t="s">
        <v>322</v>
      </c>
      <c r="C168" s="139">
        <f t="shared" si="19"/>
        <v>24</v>
      </c>
      <c r="D168" s="139">
        <f>RK14.a!AH167</f>
        <v>47</v>
      </c>
      <c r="E168" s="139">
        <f t="shared" si="20"/>
        <v>71</v>
      </c>
      <c r="F168" s="139">
        <v>2</v>
      </c>
      <c r="G168" s="139"/>
      <c r="H168" s="139"/>
      <c r="I168" s="139"/>
      <c r="J168" s="139"/>
      <c r="K168" s="139"/>
      <c r="L168" s="139">
        <v>7</v>
      </c>
      <c r="M168" s="139">
        <v>27</v>
      </c>
      <c r="N168" s="139"/>
      <c r="O168" s="139">
        <v>2</v>
      </c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>
        <v>2</v>
      </c>
      <c r="AA168" s="139"/>
      <c r="AB168" s="139">
        <v>2</v>
      </c>
      <c r="AC168" s="139"/>
      <c r="AD168" s="139"/>
      <c r="AE168" s="139"/>
      <c r="AF168" s="139"/>
      <c r="AG168" s="139"/>
      <c r="AH168" s="139"/>
      <c r="AI168" s="139"/>
      <c r="AJ168" s="139"/>
      <c r="AK168" s="139">
        <v>1</v>
      </c>
      <c r="AL168" s="139">
        <f t="shared" si="21"/>
        <v>41</v>
      </c>
      <c r="AM168" s="139">
        <f t="shared" si="22"/>
        <v>28</v>
      </c>
    </row>
    <row r="169" spans="1:39">
      <c r="A169" s="108">
        <v>14</v>
      </c>
      <c r="B169" s="140" t="s">
        <v>323</v>
      </c>
      <c r="C169" s="139">
        <f t="shared" si="19"/>
        <v>10</v>
      </c>
      <c r="D169" s="139">
        <f>RK14.a!AH168</f>
        <v>63</v>
      </c>
      <c r="E169" s="139">
        <f t="shared" si="20"/>
        <v>73</v>
      </c>
      <c r="F169" s="139"/>
      <c r="G169" s="139"/>
      <c r="H169" s="139"/>
      <c r="I169" s="139"/>
      <c r="J169" s="139"/>
      <c r="K169" s="139"/>
      <c r="L169" s="139">
        <v>1</v>
      </c>
      <c r="M169" s="139">
        <v>12</v>
      </c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>
        <v>1</v>
      </c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>
        <v>1</v>
      </c>
      <c r="AL169" s="139">
        <f t="shared" si="21"/>
        <v>15</v>
      </c>
      <c r="AM169" s="139">
        <f t="shared" si="22"/>
        <v>58</v>
      </c>
    </row>
    <row r="170" spans="1:39">
      <c r="A170" s="108">
        <v>15</v>
      </c>
      <c r="B170" s="140" t="s">
        <v>330</v>
      </c>
      <c r="C170" s="139">
        <f t="shared" si="19"/>
        <v>8</v>
      </c>
      <c r="D170" s="139">
        <f>RK14.a!AH169</f>
        <v>10</v>
      </c>
      <c r="E170" s="139">
        <f t="shared" si="20"/>
        <v>18</v>
      </c>
      <c r="F170" s="139"/>
      <c r="G170" s="139"/>
      <c r="H170" s="139"/>
      <c r="I170" s="139"/>
      <c r="J170" s="139"/>
      <c r="K170" s="139"/>
      <c r="L170" s="139">
        <v>2</v>
      </c>
      <c r="M170" s="139">
        <v>1</v>
      </c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>
        <v>1</v>
      </c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>
        <f t="shared" si="21"/>
        <v>4</v>
      </c>
      <c r="AM170" s="139">
        <f t="shared" si="22"/>
        <v>14</v>
      </c>
    </row>
    <row r="171" spans="1:39">
      <c r="A171" s="108">
        <v>16</v>
      </c>
      <c r="B171" s="140" t="s">
        <v>325</v>
      </c>
      <c r="C171" s="139">
        <f t="shared" si="19"/>
        <v>12</v>
      </c>
      <c r="D171" s="139">
        <f>RK14.a!AH170</f>
        <v>30</v>
      </c>
      <c r="E171" s="139">
        <f t="shared" si="20"/>
        <v>42</v>
      </c>
      <c r="F171" s="139">
        <v>4</v>
      </c>
      <c r="G171" s="139"/>
      <c r="H171" s="139"/>
      <c r="I171" s="139"/>
      <c r="J171" s="139"/>
      <c r="K171" s="139"/>
      <c r="L171" s="139">
        <v>2</v>
      </c>
      <c r="M171" s="139">
        <v>10</v>
      </c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>
        <v>2</v>
      </c>
      <c r="AC171" s="139"/>
      <c r="AD171" s="139"/>
      <c r="AE171" s="139"/>
      <c r="AF171" s="139"/>
      <c r="AG171" s="139"/>
      <c r="AH171" s="139"/>
      <c r="AI171" s="139"/>
      <c r="AJ171" s="139">
        <v>1</v>
      </c>
      <c r="AK171" s="139"/>
      <c r="AL171" s="139">
        <f t="shared" si="21"/>
        <v>15</v>
      </c>
      <c r="AM171" s="139">
        <f t="shared" si="22"/>
        <v>23</v>
      </c>
    </row>
    <row r="172" spans="1:39">
      <c r="A172" s="108">
        <v>17</v>
      </c>
      <c r="B172" s="140" t="s">
        <v>326</v>
      </c>
      <c r="C172" s="139">
        <f t="shared" si="19"/>
        <v>74</v>
      </c>
      <c r="D172" s="139">
        <f>RK14.a!AH171</f>
        <v>136</v>
      </c>
      <c r="E172" s="139">
        <f t="shared" si="20"/>
        <v>210</v>
      </c>
      <c r="F172" s="139">
        <v>13</v>
      </c>
      <c r="G172" s="139"/>
      <c r="H172" s="139"/>
      <c r="I172" s="139"/>
      <c r="J172" s="139"/>
      <c r="K172" s="139"/>
      <c r="L172" s="139">
        <v>12</v>
      </c>
      <c r="M172" s="139">
        <v>34</v>
      </c>
      <c r="N172" s="139">
        <v>1</v>
      </c>
      <c r="O172" s="139"/>
      <c r="P172" s="139"/>
      <c r="Q172" s="139"/>
      <c r="R172" s="139"/>
      <c r="S172" s="139"/>
      <c r="T172" s="139">
        <v>1</v>
      </c>
      <c r="U172" s="139"/>
      <c r="V172" s="139"/>
      <c r="W172" s="139"/>
      <c r="X172" s="139">
        <v>4</v>
      </c>
      <c r="Y172" s="139"/>
      <c r="Z172" s="139">
        <v>14</v>
      </c>
      <c r="AA172" s="139"/>
      <c r="AB172" s="139"/>
      <c r="AC172" s="139">
        <v>1</v>
      </c>
      <c r="AD172" s="139"/>
      <c r="AE172" s="139"/>
      <c r="AF172" s="139"/>
      <c r="AG172" s="139"/>
      <c r="AH172" s="139"/>
      <c r="AI172" s="139"/>
      <c r="AJ172" s="139">
        <v>1</v>
      </c>
      <c r="AK172" s="139">
        <v>1</v>
      </c>
      <c r="AL172" s="139">
        <f t="shared" si="21"/>
        <v>69</v>
      </c>
      <c r="AM172" s="139">
        <f t="shared" si="22"/>
        <v>128</v>
      </c>
    </row>
    <row r="173" spans="1:39">
      <c r="A173" s="108">
        <v>18</v>
      </c>
      <c r="B173" s="140" t="s">
        <v>327</v>
      </c>
      <c r="C173" s="139">
        <f t="shared" si="19"/>
        <v>9</v>
      </c>
      <c r="D173" s="139">
        <f>RK14.a!AH172</f>
        <v>24</v>
      </c>
      <c r="E173" s="139">
        <f t="shared" si="20"/>
        <v>33</v>
      </c>
      <c r="F173" s="139">
        <v>2</v>
      </c>
      <c r="G173" s="139"/>
      <c r="H173" s="139"/>
      <c r="I173" s="139"/>
      <c r="J173" s="139"/>
      <c r="K173" s="139"/>
      <c r="L173" s="139">
        <v>2</v>
      </c>
      <c r="M173" s="139">
        <v>4</v>
      </c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>
        <v>2</v>
      </c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>
        <f t="shared" si="21"/>
        <v>8</v>
      </c>
      <c r="AM173" s="139">
        <f t="shared" si="22"/>
        <v>23</v>
      </c>
    </row>
    <row r="174" ht="15.75" spans="1:39">
      <c r="A174" s="111" t="s">
        <v>14</v>
      </c>
      <c r="B174" s="112"/>
      <c r="C174" s="141">
        <f>SUM(C156:C173)</f>
        <v>320</v>
      </c>
      <c r="D174" s="141">
        <f>SUM(D156:D173)</f>
        <v>891</v>
      </c>
      <c r="E174" s="141">
        <f t="shared" ref="E174:AM174" si="23">SUM(E156:E173)</f>
        <v>1211</v>
      </c>
      <c r="F174" s="141">
        <f t="shared" si="23"/>
        <v>35</v>
      </c>
      <c r="G174" s="141">
        <f t="shared" si="23"/>
        <v>0</v>
      </c>
      <c r="H174" s="141">
        <f t="shared" si="23"/>
        <v>0</v>
      </c>
      <c r="I174" s="141">
        <f t="shared" si="23"/>
        <v>0</v>
      </c>
      <c r="J174" s="141">
        <f t="shared" si="23"/>
        <v>0</v>
      </c>
      <c r="K174" s="141">
        <f t="shared" si="23"/>
        <v>0</v>
      </c>
      <c r="L174" s="141">
        <f t="shared" si="23"/>
        <v>90</v>
      </c>
      <c r="M174" s="141">
        <f t="shared" si="23"/>
        <v>280</v>
      </c>
      <c r="N174" s="141">
        <f t="shared" si="23"/>
        <v>2</v>
      </c>
      <c r="O174" s="141">
        <f t="shared" si="23"/>
        <v>2</v>
      </c>
      <c r="P174" s="141">
        <f t="shared" si="23"/>
        <v>0</v>
      </c>
      <c r="Q174" s="141">
        <f t="shared" si="23"/>
        <v>0</v>
      </c>
      <c r="R174" s="141">
        <f t="shared" si="23"/>
        <v>0</v>
      </c>
      <c r="S174" s="141">
        <f t="shared" si="23"/>
        <v>0</v>
      </c>
      <c r="T174" s="141">
        <f t="shared" si="23"/>
        <v>1</v>
      </c>
      <c r="U174" s="141">
        <f t="shared" si="23"/>
        <v>0</v>
      </c>
      <c r="V174" s="141">
        <f t="shared" si="23"/>
        <v>0</v>
      </c>
      <c r="W174" s="141">
        <f t="shared" si="23"/>
        <v>0</v>
      </c>
      <c r="X174" s="141">
        <f t="shared" si="23"/>
        <v>4</v>
      </c>
      <c r="Y174" s="141">
        <f t="shared" si="23"/>
        <v>0</v>
      </c>
      <c r="Z174" s="141">
        <f t="shared" si="23"/>
        <v>61</v>
      </c>
      <c r="AA174" s="141">
        <f t="shared" si="23"/>
        <v>0</v>
      </c>
      <c r="AB174" s="141">
        <f t="shared" si="23"/>
        <v>14</v>
      </c>
      <c r="AC174" s="141">
        <f t="shared" si="23"/>
        <v>1</v>
      </c>
      <c r="AD174" s="141">
        <f t="shared" si="23"/>
        <v>0</v>
      </c>
      <c r="AE174" s="141">
        <f t="shared" si="23"/>
        <v>1</v>
      </c>
      <c r="AF174" s="141">
        <f t="shared" si="23"/>
        <v>0</v>
      </c>
      <c r="AG174" s="141">
        <f t="shared" si="23"/>
        <v>0</v>
      </c>
      <c r="AH174" s="141">
        <f t="shared" si="23"/>
        <v>0</v>
      </c>
      <c r="AI174" s="141">
        <f t="shared" si="23"/>
        <v>0</v>
      </c>
      <c r="AJ174" s="141">
        <f t="shared" si="23"/>
        <v>6</v>
      </c>
      <c r="AK174" s="141">
        <f t="shared" si="23"/>
        <v>4</v>
      </c>
      <c r="AL174" s="141">
        <f t="shared" si="23"/>
        <v>466</v>
      </c>
      <c r="AM174" s="141">
        <f t="shared" si="23"/>
        <v>710</v>
      </c>
    </row>
    <row r="176" spans="3:32">
      <c r="C176" s="94" t="s">
        <v>58</v>
      </c>
      <c r="AF176" s="117" t="s">
        <v>81</v>
      </c>
    </row>
    <row r="177" spans="3:32">
      <c r="C177" s="94" t="s">
        <v>60</v>
      </c>
      <c r="AF177" s="94" t="s">
        <v>61</v>
      </c>
    </row>
    <row r="181" spans="3:32">
      <c r="C181" s="94" t="s">
        <v>62</v>
      </c>
      <c r="AF181" s="94" t="str">
        <f>RK14.a!Z180</f>
        <v>Drs. SYAFRUDDIN</v>
      </c>
    </row>
    <row r="182" spans="3:32">
      <c r="C182" s="94" t="s">
        <v>64</v>
      </c>
      <c r="AF182" s="94" t="str">
        <f>RK14.a!Z181</f>
        <v>NIP. 196210141994031001</v>
      </c>
    </row>
    <row r="184" spans="1:39">
      <c r="A184" s="95" t="s">
        <v>506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</row>
    <row r="185" spans="1:39">
      <c r="A185" s="95" t="s">
        <v>357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</row>
    <row r="186" spans="1:39">
      <c r="A186" s="95" t="s">
        <v>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</row>
    <row r="187" spans="1:39">
      <c r="A187" s="95"/>
      <c r="B187" s="95"/>
      <c r="C187" s="95"/>
      <c r="D187" s="95"/>
      <c r="E187" s="95"/>
      <c r="AK187" s="115" t="s">
        <v>510</v>
      </c>
      <c r="AL187" s="115"/>
      <c r="AM187" s="115"/>
    </row>
    <row r="188" spans="1:39">
      <c r="A188" s="103" t="s">
        <v>511</v>
      </c>
      <c r="B188" s="103" t="s">
        <v>512</v>
      </c>
      <c r="C188" s="135" t="s">
        <v>513</v>
      </c>
      <c r="D188" s="135" t="s">
        <v>514</v>
      </c>
      <c r="E188" s="135" t="s">
        <v>57</v>
      </c>
      <c r="F188" s="135" t="s">
        <v>119</v>
      </c>
      <c r="G188" s="136" t="s">
        <v>515</v>
      </c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42"/>
      <c r="AM188" s="143" t="s">
        <v>516</v>
      </c>
    </row>
    <row r="189" spans="1:39">
      <c r="A189" s="103"/>
      <c r="B189" s="103"/>
      <c r="C189" s="135"/>
      <c r="D189" s="135"/>
      <c r="E189" s="135"/>
      <c r="F189" s="135"/>
      <c r="G189" s="104" t="s">
        <v>509</v>
      </c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5" t="s">
        <v>120</v>
      </c>
      <c r="AE189" s="105" t="s">
        <v>7</v>
      </c>
      <c r="AF189" s="105" t="s">
        <v>8</v>
      </c>
      <c r="AG189" s="105" t="s">
        <v>9</v>
      </c>
      <c r="AH189" s="105" t="s">
        <v>10</v>
      </c>
      <c r="AI189" s="105" t="s">
        <v>121</v>
      </c>
      <c r="AJ189" s="105" t="s">
        <v>12</v>
      </c>
      <c r="AK189" s="105" t="s">
        <v>13</v>
      </c>
      <c r="AL189" s="144" t="s">
        <v>57</v>
      </c>
      <c r="AM189" s="143"/>
    </row>
    <row r="190" ht="120.8" spans="1:39">
      <c r="A190" s="103"/>
      <c r="B190" s="103"/>
      <c r="C190" s="135"/>
      <c r="D190" s="135"/>
      <c r="E190" s="135"/>
      <c r="F190" s="135"/>
      <c r="G190" s="105" t="s">
        <v>16</v>
      </c>
      <c r="H190" s="105" t="s">
        <v>17</v>
      </c>
      <c r="I190" s="105" t="s">
        <v>18</v>
      </c>
      <c r="J190" s="105" t="s">
        <v>19</v>
      </c>
      <c r="K190" s="105" t="s">
        <v>20</v>
      </c>
      <c r="L190" s="105" t="s">
        <v>21</v>
      </c>
      <c r="M190" s="105" t="s">
        <v>22</v>
      </c>
      <c r="N190" s="105" t="s">
        <v>23</v>
      </c>
      <c r="O190" s="105" t="s">
        <v>24</v>
      </c>
      <c r="P190" s="105" t="s">
        <v>25</v>
      </c>
      <c r="Q190" s="105" t="s">
        <v>129</v>
      </c>
      <c r="R190" s="105" t="s">
        <v>27</v>
      </c>
      <c r="S190" s="105" t="s">
        <v>28</v>
      </c>
      <c r="T190" s="105" t="s">
        <v>29</v>
      </c>
      <c r="U190" s="105" t="s">
        <v>30</v>
      </c>
      <c r="V190" s="105" t="s">
        <v>31</v>
      </c>
      <c r="W190" s="105" t="s">
        <v>32</v>
      </c>
      <c r="X190" s="105" t="s">
        <v>33</v>
      </c>
      <c r="Y190" s="105" t="s">
        <v>34</v>
      </c>
      <c r="Z190" s="105" t="s">
        <v>35</v>
      </c>
      <c r="AA190" s="105" t="s">
        <v>36</v>
      </c>
      <c r="AB190" s="105" t="s">
        <v>37</v>
      </c>
      <c r="AC190" s="105" t="s">
        <v>38</v>
      </c>
      <c r="AD190" s="105"/>
      <c r="AE190" s="105"/>
      <c r="AF190" s="105"/>
      <c r="AG190" s="105"/>
      <c r="AH190" s="105"/>
      <c r="AI190" s="105"/>
      <c r="AJ190" s="105"/>
      <c r="AK190" s="105"/>
      <c r="AL190" s="145"/>
      <c r="AM190" s="143"/>
    </row>
    <row r="191" spans="1:39">
      <c r="A191" s="138">
        <v>1</v>
      </c>
      <c r="B191" s="138">
        <v>2</v>
      </c>
      <c r="C191" s="138">
        <v>3</v>
      </c>
      <c r="D191" s="138">
        <v>4</v>
      </c>
      <c r="E191" s="138">
        <v>5</v>
      </c>
      <c r="F191" s="138">
        <v>6</v>
      </c>
      <c r="G191" s="138">
        <v>7</v>
      </c>
      <c r="H191" s="138">
        <v>8</v>
      </c>
      <c r="I191" s="138">
        <v>9</v>
      </c>
      <c r="J191" s="138">
        <v>10</v>
      </c>
      <c r="K191" s="138">
        <v>11</v>
      </c>
      <c r="L191" s="138">
        <v>12</v>
      </c>
      <c r="M191" s="138">
        <v>13</v>
      </c>
      <c r="N191" s="138">
        <v>14</v>
      </c>
      <c r="O191" s="138">
        <v>15</v>
      </c>
      <c r="P191" s="138">
        <v>16</v>
      </c>
      <c r="Q191" s="138">
        <v>17</v>
      </c>
      <c r="R191" s="138">
        <v>18</v>
      </c>
      <c r="S191" s="138">
        <v>19</v>
      </c>
      <c r="T191" s="138">
        <v>20</v>
      </c>
      <c r="U191" s="138">
        <v>21</v>
      </c>
      <c r="V191" s="138">
        <v>22</v>
      </c>
      <c r="W191" s="138">
        <v>23</v>
      </c>
      <c r="X191" s="138">
        <v>24</v>
      </c>
      <c r="Y191" s="138">
        <v>25</v>
      </c>
      <c r="Z191" s="138">
        <v>26</v>
      </c>
      <c r="AA191" s="138">
        <v>27</v>
      </c>
      <c r="AB191" s="138">
        <v>28</v>
      </c>
      <c r="AC191" s="138">
        <v>29</v>
      </c>
      <c r="AD191" s="138">
        <v>30</v>
      </c>
      <c r="AE191" s="138">
        <v>31</v>
      </c>
      <c r="AF191" s="138">
        <v>32</v>
      </c>
      <c r="AG191" s="138">
        <v>33</v>
      </c>
      <c r="AH191" s="138">
        <v>34</v>
      </c>
      <c r="AI191" s="138">
        <v>35</v>
      </c>
      <c r="AJ191" s="138">
        <v>36</v>
      </c>
      <c r="AK191" s="138">
        <v>37</v>
      </c>
      <c r="AL191" s="138"/>
      <c r="AM191" s="138">
        <v>38</v>
      </c>
    </row>
    <row r="192" ht="21" customHeight="1" spans="1:39">
      <c r="A192" s="108">
        <v>1</v>
      </c>
      <c r="B192" s="140" t="s">
        <v>310</v>
      </c>
      <c r="C192" s="139">
        <f>AM156</f>
        <v>52</v>
      </c>
      <c r="D192" s="139">
        <f>RK14.a!AH191</f>
        <v>42</v>
      </c>
      <c r="E192" s="139">
        <f>C192+D192</f>
        <v>94</v>
      </c>
      <c r="F192" s="139"/>
      <c r="G192" s="139"/>
      <c r="H192" s="139"/>
      <c r="I192" s="139"/>
      <c r="J192" s="139"/>
      <c r="K192" s="139"/>
      <c r="L192" s="139">
        <v>15</v>
      </c>
      <c r="M192" s="139">
        <v>19</v>
      </c>
      <c r="N192" s="139">
        <v>1</v>
      </c>
      <c r="O192" s="139">
        <v>1</v>
      </c>
      <c r="P192" s="139"/>
      <c r="Q192" s="139"/>
      <c r="R192" s="139"/>
      <c r="S192" s="139"/>
      <c r="T192" s="139">
        <v>1</v>
      </c>
      <c r="U192" s="139"/>
      <c r="V192" s="139"/>
      <c r="W192" s="139"/>
      <c r="X192" s="139">
        <v>1</v>
      </c>
      <c r="Y192" s="139"/>
      <c r="Z192" s="139">
        <v>4</v>
      </c>
      <c r="AA192" s="139"/>
      <c r="AB192" s="139"/>
      <c r="AC192" s="139"/>
      <c r="AD192" s="139">
        <v>1</v>
      </c>
      <c r="AE192" s="139">
        <v>2</v>
      </c>
      <c r="AF192" s="139"/>
      <c r="AG192" s="139"/>
      <c r="AH192" s="139"/>
      <c r="AI192" s="139"/>
      <c r="AJ192" s="139">
        <v>2</v>
      </c>
      <c r="AK192" s="139"/>
      <c r="AL192" s="139">
        <f>SUM(G192:AK192)</f>
        <v>47</v>
      </c>
      <c r="AM192" s="139">
        <f>E192-F192-AL192</f>
        <v>47</v>
      </c>
    </row>
    <row r="193" ht="21" customHeight="1" spans="1:39">
      <c r="A193" s="108">
        <v>2</v>
      </c>
      <c r="B193" s="140" t="s">
        <v>311</v>
      </c>
      <c r="C193" s="139">
        <f t="shared" ref="C193:C209" si="24">AM157</f>
        <v>48</v>
      </c>
      <c r="D193" s="139">
        <f>RK14.a!AH192</f>
        <v>104</v>
      </c>
      <c r="E193" s="139">
        <f t="shared" ref="E193:E209" si="25">C193+D193</f>
        <v>152</v>
      </c>
      <c r="F193" s="139">
        <v>4</v>
      </c>
      <c r="G193" s="139"/>
      <c r="H193" s="139"/>
      <c r="I193" s="139"/>
      <c r="J193" s="139"/>
      <c r="K193" s="139"/>
      <c r="L193" s="139">
        <v>20</v>
      </c>
      <c r="M193" s="139">
        <v>68</v>
      </c>
      <c r="N193" s="139"/>
      <c r="O193" s="139"/>
      <c r="P193" s="139"/>
      <c r="Q193" s="139"/>
      <c r="R193" s="139"/>
      <c r="S193" s="139"/>
      <c r="T193" s="139">
        <v>1</v>
      </c>
      <c r="U193" s="139"/>
      <c r="V193" s="139"/>
      <c r="W193" s="139"/>
      <c r="X193" s="139"/>
      <c r="Y193" s="139"/>
      <c r="Z193" s="139">
        <v>8</v>
      </c>
      <c r="AA193" s="139"/>
      <c r="AB193" s="139">
        <v>6</v>
      </c>
      <c r="AC193" s="139">
        <v>1</v>
      </c>
      <c r="AD193" s="139"/>
      <c r="AE193" s="139"/>
      <c r="AF193" s="139"/>
      <c r="AG193" s="139"/>
      <c r="AH193" s="139"/>
      <c r="AI193" s="139"/>
      <c r="AJ193" s="139"/>
      <c r="AK193" s="139">
        <v>1</v>
      </c>
      <c r="AL193" s="139">
        <f t="shared" ref="AL193:AL209" si="26">SUM(G193:AK193)</f>
        <v>105</v>
      </c>
      <c r="AM193" s="139">
        <f t="shared" ref="AM193:AM209" si="27">E193-F193-AL193</f>
        <v>43</v>
      </c>
    </row>
    <row r="194" ht="21" customHeight="1" spans="1:39">
      <c r="A194" s="108">
        <v>3</v>
      </c>
      <c r="B194" s="140" t="s">
        <v>312</v>
      </c>
      <c r="C194" s="139">
        <f t="shared" si="24"/>
        <v>47</v>
      </c>
      <c r="D194" s="139">
        <f>RK14.a!AH193</f>
        <v>36</v>
      </c>
      <c r="E194" s="139">
        <f t="shared" si="25"/>
        <v>83</v>
      </c>
      <c r="F194" s="139">
        <v>8</v>
      </c>
      <c r="G194" s="139"/>
      <c r="H194" s="139"/>
      <c r="I194" s="139"/>
      <c r="J194" s="139"/>
      <c r="K194" s="139"/>
      <c r="L194" s="139">
        <v>11</v>
      </c>
      <c r="M194" s="139">
        <v>24</v>
      </c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>
        <v>6</v>
      </c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>
        <v>1</v>
      </c>
      <c r="AK194" s="139"/>
      <c r="AL194" s="139">
        <f t="shared" si="26"/>
        <v>42</v>
      </c>
      <c r="AM194" s="139">
        <f t="shared" si="27"/>
        <v>33</v>
      </c>
    </row>
    <row r="195" ht="21" customHeight="1" spans="1:39">
      <c r="A195" s="108">
        <v>4</v>
      </c>
      <c r="B195" s="140" t="s">
        <v>313</v>
      </c>
      <c r="C195" s="139">
        <f t="shared" si="24"/>
        <v>83</v>
      </c>
      <c r="D195" s="139">
        <f>RK14.a!AH194</f>
        <v>75</v>
      </c>
      <c r="E195" s="139">
        <f t="shared" si="25"/>
        <v>158</v>
      </c>
      <c r="F195" s="139">
        <v>4</v>
      </c>
      <c r="G195" s="139"/>
      <c r="H195" s="139"/>
      <c r="I195" s="139"/>
      <c r="J195" s="139"/>
      <c r="K195" s="139"/>
      <c r="L195" s="139">
        <v>16</v>
      </c>
      <c r="M195" s="139">
        <v>59</v>
      </c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>
        <v>1</v>
      </c>
      <c r="Y195" s="139"/>
      <c r="Z195" s="139">
        <v>4</v>
      </c>
      <c r="AA195" s="139"/>
      <c r="AB195" s="139">
        <v>4</v>
      </c>
      <c r="AC195" s="139">
        <v>2</v>
      </c>
      <c r="AD195" s="139"/>
      <c r="AE195" s="139"/>
      <c r="AF195" s="139"/>
      <c r="AG195" s="139"/>
      <c r="AH195" s="139"/>
      <c r="AI195" s="139"/>
      <c r="AJ195" s="139"/>
      <c r="AK195" s="139"/>
      <c r="AL195" s="139">
        <f t="shared" si="26"/>
        <v>86</v>
      </c>
      <c r="AM195" s="139">
        <f t="shared" si="27"/>
        <v>68</v>
      </c>
    </row>
    <row r="196" ht="21" customHeight="1" spans="1:39">
      <c r="A196" s="108">
        <v>5</v>
      </c>
      <c r="B196" s="140" t="s">
        <v>314</v>
      </c>
      <c r="C196" s="139">
        <f t="shared" si="24"/>
        <v>27</v>
      </c>
      <c r="D196" s="139">
        <f>RK14.a!AH195</f>
        <v>27</v>
      </c>
      <c r="E196" s="139">
        <f t="shared" si="25"/>
        <v>54</v>
      </c>
      <c r="F196" s="139"/>
      <c r="G196" s="139"/>
      <c r="H196" s="139"/>
      <c r="I196" s="139"/>
      <c r="J196" s="139"/>
      <c r="K196" s="139"/>
      <c r="L196" s="139">
        <v>4</v>
      </c>
      <c r="M196" s="139">
        <v>9</v>
      </c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>
        <v>7</v>
      </c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>
        <f t="shared" si="26"/>
        <v>20</v>
      </c>
      <c r="AM196" s="139">
        <f t="shared" si="27"/>
        <v>34</v>
      </c>
    </row>
    <row r="197" ht="21" customHeight="1" spans="1:39">
      <c r="A197" s="108">
        <v>6</v>
      </c>
      <c r="B197" s="140" t="s">
        <v>315</v>
      </c>
      <c r="C197" s="139">
        <f t="shared" si="24"/>
        <v>28</v>
      </c>
      <c r="D197" s="139">
        <f>RK14.a!AH196</f>
        <v>28</v>
      </c>
      <c r="E197" s="139">
        <f t="shared" si="25"/>
        <v>56</v>
      </c>
      <c r="F197" s="139">
        <v>4</v>
      </c>
      <c r="G197" s="139"/>
      <c r="H197" s="139"/>
      <c r="I197" s="139"/>
      <c r="J197" s="139"/>
      <c r="K197" s="139"/>
      <c r="L197" s="139">
        <v>6</v>
      </c>
      <c r="M197" s="139">
        <v>12</v>
      </c>
      <c r="N197" s="139"/>
      <c r="O197" s="139"/>
      <c r="P197" s="139"/>
      <c r="Q197" s="139"/>
      <c r="R197" s="139"/>
      <c r="S197" s="139"/>
      <c r="T197" s="139">
        <v>1</v>
      </c>
      <c r="U197" s="139"/>
      <c r="V197" s="139"/>
      <c r="W197" s="139"/>
      <c r="X197" s="139"/>
      <c r="Y197" s="139"/>
      <c r="Z197" s="139">
        <v>6</v>
      </c>
      <c r="AA197" s="139"/>
      <c r="AB197" s="139">
        <v>7</v>
      </c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>
        <f t="shared" si="26"/>
        <v>32</v>
      </c>
      <c r="AM197" s="139">
        <f t="shared" si="27"/>
        <v>20</v>
      </c>
    </row>
    <row r="198" ht="21" customHeight="1" spans="1:39">
      <c r="A198" s="108">
        <v>7</v>
      </c>
      <c r="B198" s="140" t="s">
        <v>316</v>
      </c>
      <c r="C198" s="139">
        <f t="shared" si="24"/>
        <v>2</v>
      </c>
      <c r="D198" s="139">
        <f>RK14.a!AH197</f>
        <v>13</v>
      </c>
      <c r="E198" s="139">
        <f t="shared" si="25"/>
        <v>15</v>
      </c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>
        <v>6</v>
      </c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>
        <f t="shared" si="26"/>
        <v>6</v>
      </c>
      <c r="AM198" s="139">
        <f t="shared" si="27"/>
        <v>9</v>
      </c>
    </row>
    <row r="199" ht="21" customHeight="1" spans="1:39">
      <c r="A199" s="108">
        <v>8</v>
      </c>
      <c r="B199" s="140" t="s">
        <v>317</v>
      </c>
      <c r="C199" s="139">
        <f t="shared" si="24"/>
        <v>19</v>
      </c>
      <c r="D199" s="139">
        <f>RK14.a!AH198</f>
        <v>6</v>
      </c>
      <c r="E199" s="139">
        <f t="shared" si="25"/>
        <v>25</v>
      </c>
      <c r="F199" s="139"/>
      <c r="G199" s="139"/>
      <c r="H199" s="139"/>
      <c r="I199" s="139"/>
      <c r="J199" s="139"/>
      <c r="K199" s="139"/>
      <c r="L199" s="139">
        <v>1</v>
      </c>
      <c r="M199" s="139">
        <v>1</v>
      </c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>
        <f t="shared" si="26"/>
        <v>2</v>
      </c>
      <c r="AM199" s="139">
        <f t="shared" si="27"/>
        <v>23</v>
      </c>
    </row>
    <row r="200" ht="21" customHeight="1" spans="1:39">
      <c r="A200" s="108">
        <v>9</v>
      </c>
      <c r="B200" s="140" t="s">
        <v>318</v>
      </c>
      <c r="C200" s="139">
        <f t="shared" si="24"/>
        <v>95</v>
      </c>
      <c r="D200" s="139">
        <f>RK14.a!AH199</f>
        <v>74</v>
      </c>
      <c r="E200" s="139">
        <f t="shared" si="25"/>
        <v>169</v>
      </c>
      <c r="F200" s="139"/>
      <c r="G200" s="139"/>
      <c r="H200" s="139"/>
      <c r="I200" s="139"/>
      <c r="J200" s="139"/>
      <c r="K200" s="139"/>
      <c r="L200" s="139">
        <v>21</v>
      </c>
      <c r="M200" s="139">
        <v>45</v>
      </c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>
        <v>12</v>
      </c>
      <c r="AA200" s="139"/>
      <c r="AB200" s="139">
        <v>2</v>
      </c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>
        <f t="shared" si="26"/>
        <v>80</v>
      </c>
      <c r="AM200" s="139">
        <f t="shared" si="27"/>
        <v>89</v>
      </c>
    </row>
    <row r="201" ht="21" customHeight="1" spans="1:39">
      <c r="A201" s="108">
        <v>10</v>
      </c>
      <c r="B201" s="140" t="s">
        <v>319</v>
      </c>
      <c r="C201" s="139">
        <f t="shared" si="24"/>
        <v>9</v>
      </c>
      <c r="D201" s="139">
        <f>RK14.a!AH200</f>
        <v>8</v>
      </c>
      <c r="E201" s="139">
        <f t="shared" si="25"/>
        <v>17</v>
      </c>
      <c r="F201" s="139"/>
      <c r="G201" s="139"/>
      <c r="H201" s="139"/>
      <c r="I201" s="139"/>
      <c r="J201" s="139"/>
      <c r="K201" s="139"/>
      <c r="L201" s="139">
        <v>3</v>
      </c>
      <c r="M201" s="139">
        <v>3</v>
      </c>
      <c r="N201" s="139">
        <v>1</v>
      </c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>
        <v>1</v>
      </c>
      <c r="AA201" s="139"/>
      <c r="AB201" s="139">
        <v>1</v>
      </c>
      <c r="AC201" s="139">
        <v>1</v>
      </c>
      <c r="AD201" s="139"/>
      <c r="AE201" s="139"/>
      <c r="AF201" s="139"/>
      <c r="AG201" s="139"/>
      <c r="AH201" s="139"/>
      <c r="AI201" s="139"/>
      <c r="AJ201" s="139"/>
      <c r="AK201" s="139"/>
      <c r="AL201" s="139">
        <f t="shared" si="26"/>
        <v>10</v>
      </c>
      <c r="AM201" s="139">
        <f t="shared" si="27"/>
        <v>7</v>
      </c>
    </row>
    <row r="202" ht="21" customHeight="1" spans="1:39">
      <c r="A202" s="108">
        <v>11</v>
      </c>
      <c r="B202" s="140" t="s">
        <v>320</v>
      </c>
      <c r="C202" s="139">
        <f t="shared" si="24"/>
        <v>0</v>
      </c>
      <c r="D202" s="139">
        <f>RK14.a!AH201</f>
        <v>20</v>
      </c>
      <c r="E202" s="139">
        <f t="shared" si="25"/>
        <v>20</v>
      </c>
      <c r="F202" s="139"/>
      <c r="G202" s="139"/>
      <c r="H202" s="139"/>
      <c r="I202" s="139"/>
      <c r="J202" s="139"/>
      <c r="K202" s="139"/>
      <c r="L202" s="139">
        <v>1</v>
      </c>
      <c r="M202" s="139">
        <v>11</v>
      </c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>
        <v>7</v>
      </c>
      <c r="AA202" s="139"/>
      <c r="AB202" s="139">
        <v>1</v>
      </c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>
        <f t="shared" si="26"/>
        <v>20</v>
      </c>
      <c r="AM202" s="139">
        <f t="shared" si="27"/>
        <v>0</v>
      </c>
    </row>
    <row r="203" ht="21" customHeight="1" spans="1:39">
      <c r="A203" s="108">
        <v>12</v>
      </c>
      <c r="B203" s="140" t="s">
        <v>321</v>
      </c>
      <c r="C203" s="139">
        <f t="shared" si="24"/>
        <v>26</v>
      </c>
      <c r="D203" s="139">
        <f>RK14.a!AH202</f>
        <v>13</v>
      </c>
      <c r="E203" s="139">
        <f t="shared" si="25"/>
        <v>39</v>
      </c>
      <c r="F203" s="139"/>
      <c r="G203" s="139"/>
      <c r="H203" s="139"/>
      <c r="I203" s="139"/>
      <c r="J203" s="139"/>
      <c r="K203" s="139"/>
      <c r="L203" s="139">
        <v>7</v>
      </c>
      <c r="M203" s="139">
        <v>16</v>
      </c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>
        <v>3</v>
      </c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>
        <f t="shared" si="26"/>
        <v>26</v>
      </c>
      <c r="AM203" s="139">
        <f t="shared" si="27"/>
        <v>13</v>
      </c>
    </row>
    <row r="204" ht="21" customHeight="1" spans="1:39">
      <c r="A204" s="108">
        <v>13</v>
      </c>
      <c r="B204" s="140" t="s">
        <v>322</v>
      </c>
      <c r="C204" s="139">
        <f t="shared" si="24"/>
        <v>28</v>
      </c>
      <c r="D204" s="139">
        <f>RK14.a!AH203</f>
        <v>73</v>
      </c>
      <c r="E204" s="139">
        <f t="shared" si="25"/>
        <v>101</v>
      </c>
      <c r="F204" s="139">
        <v>7</v>
      </c>
      <c r="G204" s="139"/>
      <c r="H204" s="139"/>
      <c r="I204" s="139"/>
      <c r="J204" s="139"/>
      <c r="K204" s="139"/>
      <c r="L204" s="139">
        <v>16</v>
      </c>
      <c r="M204" s="139">
        <v>34</v>
      </c>
      <c r="N204" s="139"/>
      <c r="O204" s="139">
        <v>1</v>
      </c>
      <c r="P204" s="139"/>
      <c r="Q204" s="139"/>
      <c r="R204" s="139"/>
      <c r="S204" s="139"/>
      <c r="T204" s="139"/>
      <c r="U204" s="139"/>
      <c r="V204" s="139"/>
      <c r="W204" s="139"/>
      <c r="X204" s="139">
        <v>1</v>
      </c>
      <c r="Y204" s="139"/>
      <c r="Z204" s="139">
        <v>4</v>
      </c>
      <c r="AA204" s="139"/>
      <c r="AB204" s="139">
        <v>3</v>
      </c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>
        <f t="shared" si="26"/>
        <v>59</v>
      </c>
      <c r="AM204" s="139">
        <f t="shared" si="27"/>
        <v>35</v>
      </c>
    </row>
    <row r="205" ht="21" customHeight="1" spans="1:39">
      <c r="A205" s="108">
        <v>14</v>
      </c>
      <c r="B205" s="140" t="s">
        <v>323</v>
      </c>
      <c r="C205" s="139">
        <f t="shared" si="24"/>
        <v>58</v>
      </c>
      <c r="D205" s="139">
        <f>RK14.a!AH204</f>
        <v>47</v>
      </c>
      <c r="E205" s="139">
        <f t="shared" si="25"/>
        <v>105</v>
      </c>
      <c r="F205" s="139">
        <v>1</v>
      </c>
      <c r="G205" s="139"/>
      <c r="H205" s="139"/>
      <c r="I205" s="139"/>
      <c r="J205" s="139"/>
      <c r="K205" s="139"/>
      <c r="L205" s="139">
        <v>12</v>
      </c>
      <c r="M205" s="139">
        <v>39</v>
      </c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>
        <v>1</v>
      </c>
      <c r="Y205" s="139"/>
      <c r="Z205" s="139">
        <v>7</v>
      </c>
      <c r="AA205" s="139"/>
      <c r="AB205" s="139">
        <v>6</v>
      </c>
      <c r="AC205" s="139">
        <v>1</v>
      </c>
      <c r="AD205" s="139"/>
      <c r="AE205" s="139"/>
      <c r="AF205" s="139"/>
      <c r="AG205" s="139"/>
      <c r="AH205" s="139"/>
      <c r="AI205" s="139"/>
      <c r="AJ205" s="139"/>
      <c r="AK205" s="139"/>
      <c r="AL205" s="139">
        <f t="shared" si="26"/>
        <v>66</v>
      </c>
      <c r="AM205" s="139">
        <f t="shared" si="27"/>
        <v>38</v>
      </c>
    </row>
    <row r="206" ht="21" customHeight="1" spans="1:39">
      <c r="A206" s="108">
        <v>15</v>
      </c>
      <c r="B206" s="140" t="s">
        <v>330</v>
      </c>
      <c r="C206" s="139">
        <f t="shared" si="24"/>
        <v>14</v>
      </c>
      <c r="D206" s="139">
        <f>RK14.a!AH205</f>
        <v>3</v>
      </c>
      <c r="E206" s="139">
        <f t="shared" si="25"/>
        <v>17</v>
      </c>
      <c r="F206" s="139"/>
      <c r="G206" s="139"/>
      <c r="H206" s="139"/>
      <c r="I206" s="139"/>
      <c r="J206" s="139"/>
      <c r="K206" s="139"/>
      <c r="L206" s="139">
        <v>2</v>
      </c>
      <c r="M206" s="139">
        <v>5</v>
      </c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>
        <v>1</v>
      </c>
      <c r="AA206" s="139"/>
      <c r="AB206" s="139">
        <v>1</v>
      </c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>
        <f t="shared" si="26"/>
        <v>9</v>
      </c>
      <c r="AM206" s="139">
        <f t="shared" si="27"/>
        <v>8</v>
      </c>
    </row>
    <row r="207" ht="21" customHeight="1" spans="1:39">
      <c r="A207" s="108">
        <v>16</v>
      </c>
      <c r="B207" s="140" t="s">
        <v>325</v>
      </c>
      <c r="C207" s="139">
        <f t="shared" si="24"/>
        <v>23</v>
      </c>
      <c r="D207" s="139">
        <f>RK14.a!AH206</f>
        <v>20</v>
      </c>
      <c r="E207" s="139">
        <f t="shared" si="25"/>
        <v>43</v>
      </c>
      <c r="F207" s="139">
        <v>1</v>
      </c>
      <c r="G207" s="139"/>
      <c r="H207" s="139"/>
      <c r="I207" s="139"/>
      <c r="J207" s="139"/>
      <c r="K207" s="139"/>
      <c r="L207" s="139">
        <v>8</v>
      </c>
      <c r="M207" s="139">
        <v>6</v>
      </c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>
        <v>1</v>
      </c>
      <c r="AA207" s="139"/>
      <c r="AB207" s="139">
        <v>3</v>
      </c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>
        <f t="shared" si="26"/>
        <v>18</v>
      </c>
      <c r="AM207" s="139">
        <f t="shared" si="27"/>
        <v>24</v>
      </c>
    </row>
    <row r="208" ht="21" customHeight="1" spans="1:39">
      <c r="A208" s="108">
        <v>17</v>
      </c>
      <c r="B208" s="140" t="s">
        <v>326</v>
      </c>
      <c r="C208" s="139">
        <f t="shared" si="24"/>
        <v>128</v>
      </c>
      <c r="D208" s="139">
        <f>RK14.a!AH207</f>
        <v>63</v>
      </c>
      <c r="E208" s="139">
        <f t="shared" si="25"/>
        <v>191</v>
      </c>
      <c r="F208" s="139">
        <v>15</v>
      </c>
      <c r="G208" s="139"/>
      <c r="H208" s="139"/>
      <c r="I208" s="139"/>
      <c r="J208" s="139">
        <v>1</v>
      </c>
      <c r="K208" s="139"/>
      <c r="L208" s="139">
        <v>18</v>
      </c>
      <c r="M208" s="139">
        <v>74</v>
      </c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>
        <v>4</v>
      </c>
      <c r="Y208" s="139"/>
      <c r="Z208" s="139">
        <v>7</v>
      </c>
      <c r="AA208" s="139"/>
      <c r="AB208" s="139">
        <v>1</v>
      </c>
      <c r="AC208" s="139"/>
      <c r="AD208" s="139"/>
      <c r="AE208" s="139"/>
      <c r="AF208" s="139"/>
      <c r="AG208" s="139"/>
      <c r="AH208" s="139"/>
      <c r="AI208" s="139"/>
      <c r="AJ208" s="139">
        <v>1</v>
      </c>
      <c r="AK208" s="139">
        <v>1</v>
      </c>
      <c r="AL208" s="139">
        <f t="shared" si="26"/>
        <v>107</v>
      </c>
      <c r="AM208" s="139">
        <f t="shared" si="27"/>
        <v>69</v>
      </c>
    </row>
    <row r="209" ht="21" customHeight="1" spans="1:39">
      <c r="A209" s="108">
        <v>18</v>
      </c>
      <c r="B209" s="140" t="s">
        <v>327</v>
      </c>
      <c r="C209" s="139">
        <f t="shared" si="24"/>
        <v>23</v>
      </c>
      <c r="D209" s="139">
        <f>RK14.a!AH208</f>
        <v>45</v>
      </c>
      <c r="E209" s="139">
        <f t="shared" si="25"/>
        <v>68</v>
      </c>
      <c r="F209" s="139">
        <v>1</v>
      </c>
      <c r="G209" s="139"/>
      <c r="H209" s="139"/>
      <c r="I209" s="139"/>
      <c r="J209" s="139"/>
      <c r="K209" s="139"/>
      <c r="L209" s="139">
        <v>10</v>
      </c>
      <c r="M209" s="94">
        <v>24</v>
      </c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>
        <v>6</v>
      </c>
      <c r="AA209" s="139"/>
      <c r="AB209" s="139">
        <v>3</v>
      </c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>
        <f t="shared" si="26"/>
        <v>43</v>
      </c>
      <c r="AM209" s="139">
        <f t="shared" si="27"/>
        <v>24</v>
      </c>
    </row>
    <row r="210" ht="21" customHeight="1" spans="1:39">
      <c r="A210" s="111" t="s">
        <v>14</v>
      </c>
      <c r="B210" s="112"/>
      <c r="C210" s="141">
        <f>SUM(C192:C209)</f>
        <v>710</v>
      </c>
      <c r="D210" s="141">
        <f>SUM(D192:D209)</f>
        <v>697</v>
      </c>
      <c r="E210" s="141">
        <f t="shared" ref="E210:AM210" si="28">SUM(E192:E209)</f>
        <v>1407</v>
      </c>
      <c r="F210" s="141">
        <f t="shared" si="28"/>
        <v>45</v>
      </c>
      <c r="G210" s="141">
        <f t="shared" si="28"/>
        <v>0</v>
      </c>
      <c r="H210" s="141">
        <f t="shared" si="28"/>
        <v>0</v>
      </c>
      <c r="I210" s="141">
        <f t="shared" si="28"/>
        <v>0</v>
      </c>
      <c r="J210" s="141">
        <f t="shared" si="28"/>
        <v>1</v>
      </c>
      <c r="K210" s="141">
        <f t="shared" si="28"/>
        <v>0</v>
      </c>
      <c r="L210" s="141">
        <f t="shared" si="28"/>
        <v>171</v>
      </c>
      <c r="M210" s="141">
        <f>SUM(M192:M208)</f>
        <v>425</v>
      </c>
      <c r="N210" s="141">
        <f t="shared" si="28"/>
        <v>2</v>
      </c>
      <c r="O210" s="141">
        <f t="shared" si="28"/>
        <v>2</v>
      </c>
      <c r="P210" s="141">
        <f t="shared" si="28"/>
        <v>0</v>
      </c>
      <c r="Q210" s="141">
        <f t="shared" si="28"/>
        <v>0</v>
      </c>
      <c r="R210" s="141">
        <f t="shared" si="28"/>
        <v>0</v>
      </c>
      <c r="S210" s="141">
        <f t="shared" si="28"/>
        <v>0</v>
      </c>
      <c r="T210" s="141">
        <f t="shared" si="28"/>
        <v>3</v>
      </c>
      <c r="U210" s="141">
        <f t="shared" si="28"/>
        <v>0</v>
      </c>
      <c r="V210" s="141">
        <f t="shared" si="28"/>
        <v>0</v>
      </c>
      <c r="W210" s="141">
        <f t="shared" si="28"/>
        <v>0</v>
      </c>
      <c r="X210" s="141">
        <f t="shared" si="28"/>
        <v>8</v>
      </c>
      <c r="Y210" s="141">
        <f t="shared" si="28"/>
        <v>0</v>
      </c>
      <c r="Z210" s="141">
        <f t="shared" si="28"/>
        <v>84</v>
      </c>
      <c r="AA210" s="141">
        <f t="shared" si="28"/>
        <v>0</v>
      </c>
      <c r="AB210" s="141">
        <f t="shared" si="28"/>
        <v>44</v>
      </c>
      <c r="AC210" s="141">
        <f t="shared" si="28"/>
        <v>5</v>
      </c>
      <c r="AD210" s="141">
        <f t="shared" si="28"/>
        <v>1</v>
      </c>
      <c r="AE210" s="141">
        <f t="shared" si="28"/>
        <v>2</v>
      </c>
      <c r="AF210" s="141">
        <f t="shared" si="28"/>
        <v>0</v>
      </c>
      <c r="AG210" s="141">
        <f t="shared" si="28"/>
        <v>0</v>
      </c>
      <c r="AH210" s="141">
        <f t="shared" si="28"/>
        <v>0</v>
      </c>
      <c r="AI210" s="141">
        <f t="shared" si="28"/>
        <v>0</v>
      </c>
      <c r="AJ210" s="141">
        <f t="shared" si="28"/>
        <v>4</v>
      </c>
      <c r="AK210" s="141">
        <f t="shared" si="28"/>
        <v>2</v>
      </c>
      <c r="AL210" s="141">
        <f t="shared" si="28"/>
        <v>778</v>
      </c>
      <c r="AM210" s="141">
        <f t="shared" si="28"/>
        <v>584</v>
      </c>
    </row>
    <row r="212" spans="3:32">
      <c r="C212" s="94" t="s">
        <v>58</v>
      </c>
      <c r="AF212" s="117" t="s">
        <v>83</v>
      </c>
    </row>
    <row r="213" spans="3:32">
      <c r="C213" s="94" t="s">
        <v>60</v>
      </c>
      <c r="AF213" s="94" t="s">
        <v>61</v>
      </c>
    </row>
    <row r="217" spans="3:32">
      <c r="C217" s="94" t="s">
        <v>62</v>
      </c>
      <c r="AF217" s="94" t="str">
        <f>RK14.a!Z216</f>
        <v>Drs. SYAFRUDDIN</v>
      </c>
    </row>
    <row r="218" spans="3:32">
      <c r="C218" s="94" t="s">
        <v>64</v>
      </c>
      <c r="AF218" s="94" t="str">
        <f>RK14.a!Z217</f>
        <v>NIP. 196210141994031001</v>
      </c>
    </row>
    <row r="220" spans="1:39">
      <c r="A220" s="95" t="s">
        <v>506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</row>
    <row r="221" spans="1:39">
      <c r="A221" s="95" t="s">
        <v>357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</row>
    <row r="222" spans="1:39">
      <c r="A222" s="95" t="s">
        <v>84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</row>
    <row r="223" spans="1:39">
      <c r="A223" s="95"/>
      <c r="B223" s="95"/>
      <c r="C223" s="95"/>
      <c r="D223" s="95"/>
      <c r="E223" s="95"/>
      <c r="AK223" s="115" t="s">
        <v>510</v>
      </c>
      <c r="AL223" s="115"/>
      <c r="AM223" s="115"/>
    </row>
    <row r="224" spans="1:39">
      <c r="A224" s="103" t="s">
        <v>511</v>
      </c>
      <c r="B224" s="103" t="s">
        <v>512</v>
      </c>
      <c r="C224" s="135" t="s">
        <v>513</v>
      </c>
      <c r="D224" s="135" t="s">
        <v>514</v>
      </c>
      <c r="E224" s="135" t="s">
        <v>57</v>
      </c>
      <c r="F224" s="135" t="s">
        <v>119</v>
      </c>
      <c r="G224" s="136" t="s">
        <v>515</v>
      </c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42"/>
      <c r="AM224" s="143" t="s">
        <v>516</v>
      </c>
    </row>
    <row r="225" spans="1:39">
      <c r="A225" s="103"/>
      <c r="B225" s="103"/>
      <c r="C225" s="135"/>
      <c r="D225" s="135"/>
      <c r="E225" s="135"/>
      <c r="F225" s="135"/>
      <c r="G225" s="104" t="s">
        <v>509</v>
      </c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5" t="s">
        <v>120</v>
      </c>
      <c r="AE225" s="105" t="s">
        <v>7</v>
      </c>
      <c r="AF225" s="105" t="s">
        <v>8</v>
      </c>
      <c r="AG225" s="105" t="s">
        <v>9</v>
      </c>
      <c r="AH225" s="105" t="s">
        <v>10</v>
      </c>
      <c r="AI225" s="105" t="s">
        <v>121</v>
      </c>
      <c r="AJ225" s="105" t="s">
        <v>12</v>
      </c>
      <c r="AK225" s="105" t="s">
        <v>13</v>
      </c>
      <c r="AL225" s="144" t="s">
        <v>57</v>
      </c>
      <c r="AM225" s="143"/>
    </row>
    <row r="226" ht="120.8" spans="1:39">
      <c r="A226" s="103"/>
      <c r="B226" s="103"/>
      <c r="C226" s="135"/>
      <c r="D226" s="135"/>
      <c r="E226" s="135"/>
      <c r="F226" s="135"/>
      <c r="G226" s="105" t="s">
        <v>16</v>
      </c>
      <c r="H226" s="105" t="s">
        <v>17</v>
      </c>
      <c r="I226" s="105" t="s">
        <v>18</v>
      </c>
      <c r="J226" s="105" t="s">
        <v>19</v>
      </c>
      <c r="K226" s="105" t="s">
        <v>20</v>
      </c>
      <c r="L226" s="105" t="s">
        <v>21</v>
      </c>
      <c r="M226" s="105" t="s">
        <v>22</v>
      </c>
      <c r="N226" s="105" t="s">
        <v>23</v>
      </c>
      <c r="O226" s="105" t="s">
        <v>24</v>
      </c>
      <c r="P226" s="105" t="s">
        <v>25</v>
      </c>
      <c r="Q226" s="105" t="s">
        <v>129</v>
      </c>
      <c r="R226" s="105" t="s">
        <v>27</v>
      </c>
      <c r="S226" s="105" t="s">
        <v>28</v>
      </c>
      <c r="T226" s="105" t="s">
        <v>29</v>
      </c>
      <c r="U226" s="105" t="s">
        <v>30</v>
      </c>
      <c r="V226" s="105" t="s">
        <v>31</v>
      </c>
      <c r="W226" s="105" t="s">
        <v>32</v>
      </c>
      <c r="X226" s="105" t="s">
        <v>33</v>
      </c>
      <c r="Y226" s="105" t="s">
        <v>34</v>
      </c>
      <c r="Z226" s="105" t="s">
        <v>35</v>
      </c>
      <c r="AA226" s="105" t="s">
        <v>36</v>
      </c>
      <c r="AB226" s="105" t="s">
        <v>37</v>
      </c>
      <c r="AC226" s="105" t="s">
        <v>38</v>
      </c>
      <c r="AD226" s="105"/>
      <c r="AE226" s="105"/>
      <c r="AF226" s="105"/>
      <c r="AG226" s="105"/>
      <c r="AH226" s="105"/>
      <c r="AI226" s="105"/>
      <c r="AJ226" s="105"/>
      <c r="AK226" s="105"/>
      <c r="AL226" s="145"/>
      <c r="AM226" s="143"/>
    </row>
    <row r="227" spans="1:39">
      <c r="A227" s="138">
        <v>1</v>
      </c>
      <c r="B227" s="138">
        <v>2</v>
      </c>
      <c r="C227" s="138">
        <v>3</v>
      </c>
      <c r="D227" s="138">
        <v>4</v>
      </c>
      <c r="E227" s="138">
        <v>5</v>
      </c>
      <c r="F227" s="138">
        <v>6</v>
      </c>
      <c r="G227" s="138">
        <v>7</v>
      </c>
      <c r="H227" s="138">
        <v>8</v>
      </c>
      <c r="I227" s="138">
        <v>9</v>
      </c>
      <c r="J227" s="138">
        <v>10</v>
      </c>
      <c r="K227" s="138">
        <v>11</v>
      </c>
      <c r="L227" s="138">
        <v>12</v>
      </c>
      <c r="M227" s="138">
        <v>13</v>
      </c>
      <c r="N227" s="138">
        <v>14</v>
      </c>
      <c r="O227" s="138">
        <v>15</v>
      </c>
      <c r="P227" s="138">
        <v>16</v>
      </c>
      <c r="Q227" s="138">
        <v>17</v>
      </c>
      <c r="R227" s="138">
        <v>18</v>
      </c>
      <c r="S227" s="138">
        <v>19</v>
      </c>
      <c r="T227" s="138">
        <v>20</v>
      </c>
      <c r="U227" s="138">
        <v>21</v>
      </c>
      <c r="V227" s="138">
        <v>22</v>
      </c>
      <c r="W227" s="138">
        <v>23</v>
      </c>
      <c r="X227" s="138">
        <v>24</v>
      </c>
      <c r="Y227" s="138">
        <v>25</v>
      </c>
      <c r="Z227" s="138">
        <v>26</v>
      </c>
      <c r="AA227" s="138">
        <v>27</v>
      </c>
      <c r="AB227" s="138">
        <v>28</v>
      </c>
      <c r="AC227" s="138">
        <v>29</v>
      </c>
      <c r="AD227" s="138">
        <v>30</v>
      </c>
      <c r="AE227" s="138">
        <v>31</v>
      </c>
      <c r="AF227" s="138">
        <v>32</v>
      </c>
      <c r="AG227" s="138">
        <v>33</v>
      </c>
      <c r="AH227" s="138">
        <v>34</v>
      </c>
      <c r="AI227" s="138">
        <v>35</v>
      </c>
      <c r="AJ227" s="138">
        <v>36</v>
      </c>
      <c r="AK227" s="138">
        <v>37</v>
      </c>
      <c r="AL227" s="138"/>
      <c r="AM227" s="138">
        <v>38</v>
      </c>
    </row>
    <row r="228" ht="21" customHeight="1" spans="1:39">
      <c r="A228" s="108">
        <v>1</v>
      </c>
      <c r="B228" s="140" t="s">
        <v>310</v>
      </c>
      <c r="C228" s="139">
        <f>AM192</f>
        <v>47</v>
      </c>
      <c r="D228" s="139">
        <f>RK14.a!AH227</f>
        <v>48</v>
      </c>
      <c r="E228" s="139">
        <f>C228+D228</f>
        <v>95</v>
      </c>
      <c r="F228" s="139"/>
      <c r="G228" s="139"/>
      <c r="H228" s="139"/>
      <c r="I228" s="139"/>
      <c r="J228" s="139"/>
      <c r="K228" s="139"/>
      <c r="L228" s="139">
        <v>12</v>
      </c>
      <c r="M228" s="139">
        <v>22</v>
      </c>
      <c r="N228" s="139">
        <v>1</v>
      </c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>
        <v>3</v>
      </c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>
        <v>1</v>
      </c>
      <c r="AK228" s="139"/>
      <c r="AL228" s="139">
        <f>SUM(G228:AK228)</f>
        <v>39</v>
      </c>
      <c r="AM228" s="139">
        <f>E228-F228-AL228</f>
        <v>56</v>
      </c>
    </row>
    <row r="229" ht="21" customHeight="1" spans="1:39">
      <c r="A229" s="108">
        <v>2</v>
      </c>
      <c r="B229" s="140" t="s">
        <v>311</v>
      </c>
      <c r="C229" s="139">
        <f t="shared" ref="C229:C245" si="29">AM193</f>
        <v>43</v>
      </c>
      <c r="D229" s="139">
        <f>RK14.a!AH228</f>
        <v>125</v>
      </c>
      <c r="E229" s="139">
        <f t="shared" ref="E229:E245" si="30">C229+D229</f>
        <v>168</v>
      </c>
      <c r="F229" s="139">
        <v>2</v>
      </c>
      <c r="G229" s="139"/>
      <c r="H229" s="139"/>
      <c r="I229" s="139"/>
      <c r="J229" s="139"/>
      <c r="K229" s="139"/>
      <c r="L229" s="139">
        <v>16</v>
      </c>
      <c r="M229" s="139">
        <v>61</v>
      </c>
      <c r="N229" s="139"/>
      <c r="O229" s="139"/>
      <c r="P229" s="139"/>
      <c r="Q229" s="139"/>
      <c r="R229" s="139"/>
      <c r="S229" s="139"/>
      <c r="T229" s="139">
        <v>1</v>
      </c>
      <c r="U229" s="139"/>
      <c r="V229" s="139"/>
      <c r="W229" s="139"/>
      <c r="X229" s="139"/>
      <c r="Y229" s="139"/>
      <c r="Z229" s="139">
        <v>11</v>
      </c>
      <c r="AA229" s="139"/>
      <c r="AB229" s="139">
        <v>1</v>
      </c>
      <c r="AC229" s="139"/>
      <c r="AD229" s="139"/>
      <c r="AE229" s="139"/>
      <c r="AF229" s="139"/>
      <c r="AG229" s="139"/>
      <c r="AH229" s="139"/>
      <c r="AI229" s="139"/>
      <c r="AJ229" s="139">
        <v>1</v>
      </c>
      <c r="AK229" s="139">
        <v>1</v>
      </c>
      <c r="AL229" s="139">
        <f t="shared" ref="AL229:AL245" si="31">SUM(G229:AK229)</f>
        <v>92</v>
      </c>
      <c r="AM229" s="139">
        <f t="shared" ref="AM229:AM245" si="32">E229-F229-AL229</f>
        <v>74</v>
      </c>
    </row>
    <row r="230" ht="21" customHeight="1" spans="1:39">
      <c r="A230" s="108">
        <v>3</v>
      </c>
      <c r="B230" s="140" t="s">
        <v>312</v>
      </c>
      <c r="C230" s="139">
        <f t="shared" si="29"/>
        <v>33</v>
      </c>
      <c r="D230" s="139">
        <f>RK14.a!AH229</f>
        <v>45</v>
      </c>
      <c r="E230" s="139">
        <f t="shared" si="30"/>
        <v>78</v>
      </c>
      <c r="F230" s="139">
        <v>9</v>
      </c>
      <c r="G230" s="139"/>
      <c r="H230" s="139"/>
      <c r="I230" s="139"/>
      <c r="J230" s="139"/>
      <c r="K230" s="139"/>
      <c r="L230" s="139">
        <v>13</v>
      </c>
      <c r="M230" s="139">
        <v>21</v>
      </c>
      <c r="N230" s="139"/>
      <c r="O230" s="139">
        <v>1</v>
      </c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>
        <v>7</v>
      </c>
      <c r="AA230" s="139"/>
      <c r="AB230" s="139">
        <v>1</v>
      </c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>
        <f t="shared" si="31"/>
        <v>43</v>
      </c>
      <c r="AM230" s="139">
        <f t="shared" si="32"/>
        <v>26</v>
      </c>
    </row>
    <row r="231" ht="21" customHeight="1" spans="1:39">
      <c r="A231" s="108">
        <v>4</v>
      </c>
      <c r="B231" s="140" t="s">
        <v>313</v>
      </c>
      <c r="C231" s="139">
        <f t="shared" si="29"/>
        <v>68</v>
      </c>
      <c r="D231" s="139">
        <f>RK14.a!AH230</f>
        <v>67</v>
      </c>
      <c r="E231" s="139">
        <f t="shared" si="30"/>
        <v>135</v>
      </c>
      <c r="F231" s="139">
        <v>1</v>
      </c>
      <c r="G231" s="139"/>
      <c r="H231" s="139"/>
      <c r="I231" s="139"/>
      <c r="J231" s="139"/>
      <c r="K231" s="139"/>
      <c r="L231" s="139">
        <v>8</v>
      </c>
      <c r="M231" s="139">
        <v>31</v>
      </c>
      <c r="N231" s="139"/>
      <c r="O231" s="139"/>
      <c r="P231" s="139"/>
      <c r="Q231" s="139"/>
      <c r="R231" s="139"/>
      <c r="S231" s="139"/>
      <c r="T231" s="139">
        <v>1</v>
      </c>
      <c r="U231" s="139"/>
      <c r="V231" s="139"/>
      <c r="W231" s="139"/>
      <c r="X231" s="139">
        <v>1</v>
      </c>
      <c r="Y231" s="139"/>
      <c r="Z231" s="139">
        <v>18</v>
      </c>
      <c r="AA231" s="139"/>
      <c r="AB231" s="139">
        <v>3</v>
      </c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>
        <f t="shared" si="31"/>
        <v>62</v>
      </c>
      <c r="AM231" s="139">
        <f t="shared" si="32"/>
        <v>72</v>
      </c>
    </row>
    <row r="232" ht="21" customHeight="1" spans="1:39">
      <c r="A232" s="108">
        <v>5</v>
      </c>
      <c r="B232" s="140" t="s">
        <v>314</v>
      </c>
      <c r="C232" s="139">
        <f t="shared" si="29"/>
        <v>34</v>
      </c>
      <c r="D232" s="139">
        <f>RK14.a!AH231</f>
        <v>32</v>
      </c>
      <c r="E232" s="139">
        <f t="shared" si="30"/>
        <v>66</v>
      </c>
      <c r="F232" s="139">
        <v>4</v>
      </c>
      <c r="G232" s="139"/>
      <c r="H232" s="139"/>
      <c r="I232" s="139"/>
      <c r="J232" s="139"/>
      <c r="K232" s="139"/>
      <c r="L232" s="139">
        <v>4</v>
      </c>
      <c r="M232" s="139">
        <v>11</v>
      </c>
      <c r="N232" s="139"/>
      <c r="O232" s="139"/>
      <c r="P232" s="139"/>
      <c r="Q232" s="139"/>
      <c r="R232" s="139"/>
      <c r="S232" s="139"/>
      <c r="T232" s="139">
        <v>1</v>
      </c>
      <c r="U232" s="139"/>
      <c r="V232" s="139"/>
      <c r="W232" s="139"/>
      <c r="X232" s="139"/>
      <c r="Y232" s="139"/>
      <c r="Z232" s="139">
        <v>11</v>
      </c>
      <c r="AA232" s="139"/>
      <c r="AB232" s="139">
        <v>2</v>
      </c>
      <c r="AC232" s="139"/>
      <c r="AD232" s="139"/>
      <c r="AE232" s="139"/>
      <c r="AF232" s="139"/>
      <c r="AG232" s="139"/>
      <c r="AH232" s="139"/>
      <c r="AI232" s="139"/>
      <c r="AJ232" s="139">
        <v>1</v>
      </c>
      <c r="AK232" s="139"/>
      <c r="AL232" s="139">
        <f t="shared" si="31"/>
        <v>30</v>
      </c>
      <c r="AM232" s="139">
        <f t="shared" si="32"/>
        <v>32</v>
      </c>
    </row>
    <row r="233" ht="21" customHeight="1" spans="1:39">
      <c r="A233" s="108">
        <v>6</v>
      </c>
      <c r="B233" s="140" t="s">
        <v>315</v>
      </c>
      <c r="C233" s="139">
        <f t="shared" si="29"/>
        <v>20</v>
      </c>
      <c r="D233" s="139">
        <f>RK14.a!AH232</f>
        <v>30</v>
      </c>
      <c r="E233" s="139">
        <f t="shared" si="30"/>
        <v>50</v>
      </c>
      <c r="F233" s="139">
        <v>1</v>
      </c>
      <c r="G233" s="139"/>
      <c r="H233" s="139"/>
      <c r="I233" s="139"/>
      <c r="J233" s="139"/>
      <c r="K233" s="139"/>
      <c r="L233" s="139">
        <v>1</v>
      </c>
      <c r="M233" s="139">
        <v>14</v>
      </c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>
        <v>4</v>
      </c>
      <c r="AA233" s="139"/>
      <c r="AB233" s="139">
        <v>8</v>
      </c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>
        <f t="shared" si="31"/>
        <v>27</v>
      </c>
      <c r="AM233" s="139">
        <f t="shared" si="32"/>
        <v>22</v>
      </c>
    </row>
    <row r="234" ht="21" customHeight="1" spans="1:39">
      <c r="A234" s="108">
        <v>7</v>
      </c>
      <c r="B234" s="140" t="s">
        <v>316</v>
      </c>
      <c r="C234" s="139">
        <f t="shared" si="29"/>
        <v>9</v>
      </c>
      <c r="D234" s="139">
        <f>RK14.a!AH233</f>
        <v>13</v>
      </c>
      <c r="E234" s="139">
        <f t="shared" si="30"/>
        <v>22</v>
      </c>
      <c r="F234" s="139"/>
      <c r="G234" s="139"/>
      <c r="H234" s="139"/>
      <c r="I234" s="139"/>
      <c r="J234" s="139"/>
      <c r="K234" s="139"/>
      <c r="L234" s="139">
        <v>1</v>
      </c>
      <c r="M234" s="139"/>
      <c r="N234" s="139"/>
      <c r="O234" s="139"/>
      <c r="P234" s="139"/>
      <c r="Q234" s="139"/>
      <c r="R234" s="139"/>
      <c r="S234" s="139"/>
      <c r="T234" s="139"/>
      <c r="U234" s="139">
        <v>1</v>
      </c>
      <c r="V234" s="139"/>
      <c r="W234" s="139"/>
      <c r="X234" s="139">
        <v>1</v>
      </c>
      <c r="Y234" s="139"/>
      <c r="Z234" s="139">
        <v>3</v>
      </c>
      <c r="AA234" s="139"/>
      <c r="AB234" s="139">
        <v>7</v>
      </c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>
        <f t="shared" si="31"/>
        <v>13</v>
      </c>
      <c r="AM234" s="139">
        <f t="shared" si="32"/>
        <v>9</v>
      </c>
    </row>
    <row r="235" ht="21" customHeight="1" spans="1:39">
      <c r="A235" s="108">
        <v>8</v>
      </c>
      <c r="B235" s="140" t="s">
        <v>317</v>
      </c>
      <c r="C235" s="139">
        <f t="shared" si="29"/>
        <v>23</v>
      </c>
      <c r="D235" s="139">
        <f>RK14.a!AH234</f>
        <v>10</v>
      </c>
      <c r="E235" s="139">
        <f t="shared" si="30"/>
        <v>33</v>
      </c>
      <c r="F235" s="139"/>
      <c r="G235" s="139"/>
      <c r="H235" s="139"/>
      <c r="I235" s="139"/>
      <c r="J235" s="139"/>
      <c r="K235" s="139"/>
      <c r="L235" s="139"/>
      <c r="M235" s="139">
        <v>1</v>
      </c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>
        <f t="shared" si="31"/>
        <v>1</v>
      </c>
      <c r="AM235" s="139">
        <f t="shared" si="32"/>
        <v>32</v>
      </c>
    </row>
    <row r="236" ht="21" customHeight="1" spans="1:39">
      <c r="A236" s="108">
        <v>9</v>
      </c>
      <c r="B236" s="140" t="s">
        <v>318</v>
      </c>
      <c r="C236" s="139">
        <f t="shared" si="29"/>
        <v>89</v>
      </c>
      <c r="D236" s="139">
        <f>RK14.a!AH235</f>
        <v>90</v>
      </c>
      <c r="E236" s="139">
        <f t="shared" si="30"/>
        <v>179</v>
      </c>
      <c r="F236" s="139">
        <v>1</v>
      </c>
      <c r="G236" s="139"/>
      <c r="H236" s="139"/>
      <c r="I236" s="139"/>
      <c r="J236" s="139"/>
      <c r="K236" s="139"/>
      <c r="L236" s="139">
        <v>17</v>
      </c>
      <c r="M236" s="139">
        <v>58</v>
      </c>
      <c r="N236" s="139">
        <v>1</v>
      </c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>
        <v>6</v>
      </c>
      <c r="AA236" s="139"/>
      <c r="AB236" s="139">
        <v>2</v>
      </c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>
        <f t="shared" si="31"/>
        <v>84</v>
      </c>
      <c r="AM236" s="139">
        <f t="shared" si="32"/>
        <v>94</v>
      </c>
    </row>
    <row r="237" ht="21" customHeight="1" spans="1:39">
      <c r="A237" s="108">
        <v>10</v>
      </c>
      <c r="B237" s="140" t="s">
        <v>319</v>
      </c>
      <c r="C237" s="139">
        <f t="shared" si="29"/>
        <v>7</v>
      </c>
      <c r="D237" s="139">
        <f>RK14.a!AH236</f>
        <v>11</v>
      </c>
      <c r="E237" s="139">
        <f t="shared" si="30"/>
        <v>18</v>
      </c>
      <c r="F237" s="139"/>
      <c r="G237" s="139"/>
      <c r="H237" s="139"/>
      <c r="I237" s="139"/>
      <c r="J237" s="139"/>
      <c r="K237" s="139"/>
      <c r="L237" s="139">
        <v>4</v>
      </c>
      <c r="M237" s="139">
        <v>2</v>
      </c>
      <c r="N237" s="139">
        <v>1</v>
      </c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>
        <v>1</v>
      </c>
      <c r="AA237" s="139"/>
      <c r="AB237" s="139">
        <v>5</v>
      </c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>
        <f t="shared" si="31"/>
        <v>13</v>
      </c>
      <c r="AM237" s="139">
        <f t="shared" si="32"/>
        <v>5</v>
      </c>
    </row>
    <row r="238" ht="21" customHeight="1" spans="1:39">
      <c r="A238" s="108">
        <v>11</v>
      </c>
      <c r="B238" s="140" t="s">
        <v>320</v>
      </c>
      <c r="C238" s="139">
        <f t="shared" si="29"/>
        <v>0</v>
      </c>
      <c r="D238" s="139">
        <f>RK14.a!AH237</f>
        <v>15</v>
      </c>
      <c r="E238" s="139">
        <f t="shared" si="30"/>
        <v>15</v>
      </c>
      <c r="F238" s="139"/>
      <c r="G238" s="139"/>
      <c r="H238" s="139"/>
      <c r="I238" s="139"/>
      <c r="J238" s="139"/>
      <c r="K238" s="139"/>
      <c r="L238" s="139">
        <v>4</v>
      </c>
      <c r="M238" s="139">
        <v>7</v>
      </c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>
        <v>2</v>
      </c>
      <c r="AA238" s="139"/>
      <c r="AB238" s="139">
        <v>2</v>
      </c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>
        <f t="shared" si="31"/>
        <v>15</v>
      </c>
      <c r="AM238" s="139">
        <f t="shared" si="32"/>
        <v>0</v>
      </c>
    </row>
    <row r="239" ht="21" customHeight="1" spans="1:39">
      <c r="A239" s="108">
        <v>12</v>
      </c>
      <c r="B239" s="140" t="s">
        <v>321</v>
      </c>
      <c r="C239" s="139">
        <f t="shared" si="29"/>
        <v>13</v>
      </c>
      <c r="D239" s="139">
        <f>RK14.a!AH238</f>
        <v>10</v>
      </c>
      <c r="E239" s="139">
        <f t="shared" si="30"/>
        <v>23</v>
      </c>
      <c r="F239" s="139">
        <v>2</v>
      </c>
      <c r="G239" s="139"/>
      <c r="H239" s="139"/>
      <c r="I239" s="139"/>
      <c r="J239" s="139"/>
      <c r="K239" s="139"/>
      <c r="L239" s="139">
        <v>4</v>
      </c>
      <c r="M239" s="139">
        <v>8</v>
      </c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>
        <v>3</v>
      </c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>
        <f t="shared" si="31"/>
        <v>15</v>
      </c>
      <c r="AM239" s="139">
        <f t="shared" si="32"/>
        <v>6</v>
      </c>
    </row>
    <row r="240" ht="21" customHeight="1" spans="1:39">
      <c r="A240" s="108">
        <v>13</v>
      </c>
      <c r="B240" s="140" t="s">
        <v>322</v>
      </c>
      <c r="C240" s="139">
        <f t="shared" si="29"/>
        <v>35</v>
      </c>
      <c r="D240" s="139">
        <f>RK14.a!AH239</f>
        <v>68</v>
      </c>
      <c r="E240" s="139">
        <f t="shared" si="30"/>
        <v>103</v>
      </c>
      <c r="F240" s="139">
        <v>14</v>
      </c>
      <c r="G240" s="139"/>
      <c r="H240" s="139"/>
      <c r="I240" s="139"/>
      <c r="J240" s="139"/>
      <c r="K240" s="139"/>
      <c r="L240" s="139">
        <v>16</v>
      </c>
      <c r="M240" s="139">
        <v>37</v>
      </c>
      <c r="N240" s="139"/>
      <c r="O240" s="139">
        <v>1</v>
      </c>
      <c r="P240" s="139"/>
      <c r="Q240" s="139"/>
      <c r="R240" s="139"/>
      <c r="S240" s="139"/>
      <c r="T240" s="139"/>
      <c r="U240" s="139"/>
      <c r="V240" s="139"/>
      <c r="W240" s="139"/>
      <c r="X240" s="139">
        <v>1</v>
      </c>
      <c r="Y240" s="139"/>
      <c r="Z240" s="139">
        <v>5</v>
      </c>
      <c r="AA240" s="139"/>
      <c r="AB240" s="139">
        <v>3</v>
      </c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>
        <f t="shared" si="31"/>
        <v>63</v>
      </c>
      <c r="AM240" s="139">
        <f t="shared" si="32"/>
        <v>26</v>
      </c>
    </row>
    <row r="241" ht="21" customHeight="1" spans="1:39">
      <c r="A241" s="108">
        <v>14</v>
      </c>
      <c r="B241" s="140" t="s">
        <v>323</v>
      </c>
      <c r="C241" s="139">
        <f t="shared" si="29"/>
        <v>38</v>
      </c>
      <c r="D241" s="139">
        <f>RK14.a!AH240</f>
        <v>70</v>
      </c>
      <c r="E241" s="139">
        <f t="shared" si="30"/>
        <v>108</v>
      </c>
      <c r="F241" s="139"/>
      <c r="G241" s="139"/>
      <c r="H241" s="139"/>
      <c r="I241" s="139"/>
      <c r="J241" s="139"/>
      <c r="K241" s="139"/>
      <c r="L241" s="139">
        <v>9</v>
      </c>
      <c r="M241" s="139">
        <v>35</v>
      </c>
      <c r="N241" s="139"/>
      <c r="O241" s="139"/>
      <c r="P241" s="139"/>
      <c r="Q241" s="139"/>
      <c r="R241" s="139"/>
      <c r="S241" s="139"/>
      <c r="T241" s="139">
        <v>1</v>
      </c>
      <c r="U241" s="139"/>
      <c r="V241" s="139"/>
      <c r="W241" s="139"/>
      <c r="X241" s="139">
        <v>1</v>
      </c>
      <c r="Y241" s="139"/>
      <c r="Z241" s="139">
        <v>1</v>
      </c>
      <c r="AA241" s="139"/>
      <c r="AB241" s="139">
        <v>8</v>
      </c>
      <c r="AC241" s="139">
        <v>2</v>
      </c>
      <c r="AD241" s="139"/>
      <c r="AE241" s="139"/>
      <c r="AF241" s="139"/>
      <c r="AG241" s="139"/>
      <c r="AH241" s="139"/>
      <c r="AI241" s="139"/>
      <c r="AJ241" s="139"/>
      <c r="AK241" s="139"/>
      <c r="AL241" s="139">
        <f t="shared" si="31"/>
        <v>57</v>
      </c>
      <c r="AM241" s="139">
        <f t="shared" si="32"/>
        <v>51</v>
      </c>
    </row>
    <row r="242" ht="21" customHeight="1" spans="1:39">
      <c r="A242" s="108">
        <v>15</v>
      </c>
      <c r="B242" s="140" t="s">
        <v>330</v>
      </c>
      <c r="C242" s="139">
        <f t="shared" si="29"/>
        <v>8</v>
      </c>
      <c r="D242" s="139">
        <f>RK14.a!AH241</f>
        <v>11</v>
      </c>
      <c r="E242" s="139">
        <f t="shared" si="30"/>
        <v>19</v>
      </c>
      <c r="F242" s="139">
        <v>1</v>
      </c>
      <c r="G242" s="139"/>
      <c r="H242" s="139"/>
      <c r="I242" s="139"/>
      <c r="J242" s="139"/>
      <c r="K242" s="139"/>
      <c r="L242" s="139"/>
      <c r="M242" s="139">
        <v>3</v>
      </c>
      <c r="N242" s="139"/>
      <c r="O242" s="139"/>
      <c r="P242" s="139"/>
      <c r="Q242" s="139"/>
      <c r="R242" s="139"/>
      <c r="S242" s="139"/>
      <c r="T242" s="139">
        <v>1</v>
      </c>
      <c r="U242" s="139"/>
      <c r="V242" s="139"/>
      <c r="W242" s="139"/>
      <c r="X242" s="139"/>
      <c r="Y242" s="139"/>
      <c r="Z242" s="139">
        <v>1</v>
      </c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>
        <v>1</v>
      </c>
      <c r="AK242" s="139"/>
      <c r="AL242" s="139">
        <f t="shared" si="31"/>
        <v>6</v>
      </c>
      <c r="AM242" s="139">
        <f t="shared" si="32"/>
        <v>12</v>
      </c>
    </row>
    <row r="243" ht="21" customHeight="1" spans="1:39">
      <c r="A243" s="108">
        <v>16</v>
      </c>
      <c r="B243" s="140" t="s">
        <v>325</v>
      </c>
      <c r="C243" s="139">
        <f t="shared" si="29"/>
        <v>24</v>
      </c>
      <c r="D243" s="139">
        <f>RK14.a!AH242</f>
        <v>20</v>
      </c>
      <c r="E243" s="139">
        <f t="shared" si="30"/>
        <v>44</v>
      </c>
      <c r="F243" s="139">
        <v>2</v>
      </c>
      <c r="G243" s="139"/>
      <c r="H243" s="139"/>
      <c r="I243" s="139"/>
      <c r="J243" s="139"/>
      <c r="K243" s="139"/>
      <c r="L243" s="139">
        <v>2</v>
      </c>
      <c r="M243" s="139">
        <v>13</v>
      </c>
      <c r="N243" s="139"/>
      <c r="O243" s="139">
        <v>1</v>
      </c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>
        <v>2</v>
      </c>
      <c r="AA243" s="139"/>
      <c r="AB243" s="139">
        <v>4</v>
      </c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>
        <f t="shared" si="31"/>
        <v>22</v>
      </c>
      <c r="AM243" s="139">
        <f t="shared" si="32"/>
        <v>20</v>
      </c>
    </row>
    <row r="244" ht="21" customHeight="1" spans="1:39">
      <c r="A244" s="108">
        <v>17</v>
      </c>
      <c r="B244" s="140" t="s">
        <v>326</v>
      </c>
      <c r="C244" s="139">
        <f t="shared" si="29"/>
        <v>69</v>
      </c>
      <c r="D244" s="139">
        <f>RK14.a!AH243</f>
        <v>70</v>
      </c>
      <c r="E244" s="139">
        <f t="shared" si="30"/>
        <v>139</v>
      </c>
      <c r="F244" s="139">
        <v>6</v>
      </c>
      <c r="G244" s="139"/>
      <c r="H244" s="139"/>
      <c r="I244" s="139"/>
      <c r="J244" s="139"/>
      <c r="K244" s="139"/>
      <c r="L244" s="139">
        <v>15</v>
      </c>
      <c r="M244" s="139">
        <v>37</v>
      </c>
      <c r="N244" s="139">
        <v>1</v>
      </c>
      <c r="O244" s="139"/>
      <c r="P244" s="139"/>
      <c r="Q244" s="139"/>
      <c r="R244" s="139"/>
      <c r="S244" s="139"/>
      <c r="T244" s="139">
        <v>1</v>
      </c>
      <c r="U244" s="139"/>
      <c r="V244" s="139"/>
      <c r="W244" s="139"/>
      <c r="X244" s="139">
        <v>2</v>
      </c>
      <c r="Y244" s="139"/>
      <c r="Z244" s="139">
        <v>3</v>
      </c>
      <c r="AA244" s="139"/>
      <c r="AB244" s="139">
        <v>1</v>
      </c>
      <c r="AC244" s="139">
        <v>1</v>
      </c>
      <c r="AD244" s="139"/>
      <c r="AE244" s="139"/>
      <c r="AF244" s="139"/>
      <c r="AG244" s="139"/>
      <c r="AH244" s="139"/>
      <c r="AI244" s="139"/>
      <c r="AJ244" s="139">
        <v>1</v>
      </c>
      <c r="AK244" s="139"/>
      <c r="AL244" s="139">
        <f t="shared" si="31"/>
        <v>62</v>
      </c>
      <c r="AM244" s="139">
        <f t="shared" si="32"/>
        <v>71</v>
      </c>
    </row>
    <row r="245" ht="21" customHeight="1" spans="1:39">
      <c r="A245" s="108">
        <v>18</v>
      </c>
      <c r="B245" s="140" t="s">
        <v>327</v>
      </c>
      <c r="C245" s="139">
        <f t="shared" si="29"/>
        <v>24</v>
      </c>
      <c r="D245" s="139">
        <f>RK14.a!AH244</f>
        <v>34</v>
      </c>
      <c r="E245" s="139">
        <f t="shared" si="30"/>
        <v>58</v>
      </c>
      <c r="F245" s="139"/>
      <c r="G245" s="139"/>
      <c r="H245" s="139"/>
      <c r="I245" s="139"/>
      <c r="J245" s="139"/>
      <c r="K245" s="139"/>
      <c r="L245" s="139">
        <v>8</v>
      </c>
      <c r="M245" s="139">
        <v>17</v>
      </c>
      <c r="N245" s="139"/>
      <c r="O245" s="139"/>
      <c r="P245" s="139"/>
      <c r="Q245" s="139"/>
      <c r="R245" s="139"/>
      <c r="S245" s="139"/>
      <c r="T245" s="139">
        <v>2</v>
      </c>
      <c r="U245" s="139"/>
      <c r="V245" s="139"/>
      <c r="W245" s="139"/>
      <c r="X245" s="139"/>
      <c r="Y245" s="139"/>
      <c r="Z245" s="139">
        <v>3</v>
      </c>
      <c r="AA245" s="139"/>
      <c r="AB245" s="139">
        <v>3</v>
      </c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>
        <f t="shared" si="31"/>
        <v>33</v>
      </c>
      <c r="AM245" s="139">
        <f t="shared" si="32"/>
        <v>25</v>
      </c>
    </row>
    <row r="246" ht="15.75" spans="1:39">
      <c r="A246" s="111" t="s">
        <v>14</v>
      </c>
      <c r="B246" s="112"/>
      <c r="C246" s="141">
        <f>SUM(C228:C245)</f>
        <v>584</v>
      </c>
      <c r="D246" s="141">
        <f>SUM(D228:D245)</f>
        <v>769</v>
      </c>
      <c r="E246" s="141">
        <f>SUM(E228:E245)</f>
        <v>1353</v>
      </c>
      <c r="F246" s="141">
        <f>SUM(F228:F245)</f>
        <v>43</v>
      </c>
      <c r="G246" s="141">
        <f t="shared" ref="G246:AM246" si="33">SUM(G228:G245)</f>
        <v>0</v>
      </c>
      <c r="H246" s="141">
        <f t="shared" si="33"/>
        <v>0</v>
      </c>
      <c r="I246" s="141">
        <f t="shared" si="33"/>
        <v>0</v>
      </c>
      <c r="J246" s="141">
        <f t="shared" si="33"/>
        <v>0</v>
      </c>
      <c r="K246" s="141">
        <f t="shared" si="33"/>
        <v>0</v>
      </c>
      <c r="L246" s="141">
        <f t="shared" si="33"/>
        <v>134</v>
      </c>
      <c r="M246" s="141">
        <f t="shared" si="33"/>
        <v>378</v>
      </c>
      <c r="N246" s="141">
        <f t="shared" si="33"/>
        <v>4</v>
      </c>
      <c r="O246" s="141">
        <f t="shared" si="33"/>
        <v>3</v>
      </c>
      <c r="P246" s="141">
        <f t="shared" si="33"/>
        <v>0</v>
      </c>
      <c r="Q246" s="141">
        <f t="shared" si="33"/>
        <v>0</v>
      </c>
      <c r="R246" s="141">
        <f t="shared" si="33"/>
        <v>0</v>
      </c>
      <c r="S246" s="141">
        <f t="shared" si="33"/>
        <v>0</v>
      </c>
      <c r="T246" s="141">
        <f t="shared" si="33"/>
        <v>8</v>
      </c>
      <c r="U246" s="141">
        <f t="shared" si="33"/>
        <v>1</v>
      </c>
      <c r="V246" s="141">
        <f t="shared" si="33"/>
        <v>0</v>
      </c>
      <c r="W246" s="141">
        <f t="shared" si="33"/>
        <v>0</v>
      </c>
      <c r="X246" s="141">
        <f t="shared" si="33"/>
        <v>6</v>
      </c>
      <c r="Y246" s="141">
        <f t="shared" si="33"/>
        <v>0</v>
      </c>
      <c r="Z246" s="141">
        <f t="shared" si="33"/>
        <v>84</v>
      </c>
      <c r="AA246" s="141">
        <f t="shared" si="33"/>
        <v>0</v>
      </c>
      <c r="AB246" s="141">
        <f t="shared" si="33"/>
        <v>50</v>
      </c>
      <c r="AC246" s="141">
        <f t="shared" si="33"/>
        <v>3</v>
      </c>
      <c r="AD246" s="141">
        <f t="shared" si="33"/>
        <v>0</v>
      </c>
      <c r="AE246" s="141">
        <f t="shared" si="33"/>
        <v>0</v>
      </c>
      <c r="AF246" s="141">
        <f t="shared" si="33"/>
        <v>0</v>
      </c>
      <c r="AG246" s="141">
        <f t="shared" si="33"/>
        <v>0</v>
      </c>
      <c r="AH246" s="141">
        <f t="shared" si="33"/>
        <v>0</v>
      </c>
      <c r="AI246" s="141">
        <f t="shared" si="33"/>
        <v>0</v>
      </c>
      <c r="AJ246" s="141">
        <f t="shared" si="33"/>
        <v>5</v>
      </c>
      <c r="AK246" s="141">
        <f t="shared" si="33"/>
        <v>1</v>
      </c>
      <c r="AL246" s="141">
        <f t="shared" si="33"/>
        <v>677</v>
      </c>
      <c r="AM246" s="141">
        <f t="shared" si="33"/>
        <v>633</v>
      </c>
    </row>
    <row r="248" spans="3:32">
      <c r="C248" s="94" t="s">
        <v>58</v>
      </c>
      <c r="AF248" s="117" t="s">
        <v>85</v>
      </c>
    </row>
    <row r="249" spans="3:32">
      <c r="C249" s="94" t="s">
        <v>60</v>
      </c>
      <c r="AF249" s="94" t="s">
        <v>61</v>
      </c>
    </row>
    <row r="253" spans="3:32">
      <c r="C253" s="94" t="s">
        <v>62</v>
      </c>
      <c r="AF253" s="94" t="str">
        <f>RK14.a!Z252</f>
        <v>Drs. SYAFRUDDIN</v>
      </c>
    </row>
    <row r="254" spans="3:32">
      <c r="C254" s="94" t="s">
        <v>64</v>
      </c>
      <c r="AF254" s="94" t="str">
        <f>RK14.a!Z253</f>
        <v>NIP. 196210141994031001</v>
      </c>
    </row>
    <row r="256" spans="6:37"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</row>
    <row r="257" spans="1:39">
      <c r="A257" s="95" t="s">
        <v>506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</row>
    <row r="258" spans="1:39">
      <c r="A258" s="95" t="s">
        <v>357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</row>
    <row r="259" spans="1:39">
      <c r="A259" s="95" t="s">
        <v>86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</row>
    <row r="260" spans="1:39">
      <c r="A260" s="95"/>
      <c r="B260" s="95"/>
      <c r="C260" s="95"/>
      <c r="D260" s="95"/>
      <c r="E260" s="95"/>
      <c r="AK260" s="115" t="s">
        <v>510</v>
      </c>
      <c r="AL260" s="115"/>
      <c r="AM260" s="115"/>
    </row>
    <row r="261" spans="1:39">
      <c r="A261" s="103" t="s">
        <v>511</v>
      </c>
      <c r="B261" s="103" t="s">
        <v>512</v>
      </c>
      <c r="C261" s="135" t="s">
        <v>513</v>
      </c>
      <c r="D261" s="135" t="s">
        <v>514</v>
      </c>
      <c r="E261" s="135" t="s">
        <v>57</v>
      </c>
      <c r="F261" s="135" t="s">
        <v>119</v>
      </c>
      <c r="G261" s="136" t="s">
        <v>515</v>
      </c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42"/>
      <c r="AM261" s="143" t="s">
        <v>516</v>
      </c>
    </row>
    <row r="262" spans="1:39">
      <c r="A262" s="103"/>
      <c r="B262" s="103"/>
      <c r="C262" s="135"/>
      <c r="D262" s="135"/>
      <c r="E262" s="135"/>
      <c r="F262" s="135"/>
      <c r="G262" s="104" t="s">
        <v>509</v>
      </c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5" t="s">
        <v>120</v>
      </c>
      <c r="AE262" s="105" t="s">
        <v>7</v>
      </c>
      <c r="AF262" s="105" t="s">
        <v>8</v>
      </c>
      <c r="AG262" s="105" t="s">
        <v>9</v>
      </c>
      <c r="AH262" s="105" t="s">
        <v>10</v>
      </c>
      <c r="AI262" s="105" t="s">
        <v>121</v>
      </c>
      <c r="AJ262" s="105" t="s">
        <v>12</v>
      </c>
      <c r="AK262" s="105" t="s">
        <v>13</v>
      </c>
      <c r="AL262" s="144" t="s">
        <v>57</v>
      </c>
      <c r="AM262" s="143"/>
    </row>
    <row r="263" ht="120.8" spans="1:39">
      <c r="A263" s="103"/>
      <c r="B263" s="103"/>
      <c r="C263" s="135"/>
      <c r="D263" s="135"/>
      <c r="E263" s="135"/>
      <c r="F263" s="135"/>
      <c r="G263" s="105" t="s">
        <v>16</v>
      </c>
      <c r="H263" s="105" t="s">
        <v>17</v>
      </c>
      <c r="I263" s="105" t="s">
        <v>18</v>
      </c>
      <c r="J263" s="105" t="s">
        <v>19</v>
      </c>
      <c r="K263" s="105" t="s">
        <v>20</v>
      </c>
      <c r="L263" s="105" t="s">
        <v>21</v>
      </c>
      <c r="M263" s="105" t="s">
        <v>22</v>
      </c>
      <c r="N263" s="105" t="s">
        <v>23</v>
      </c>
      <c r="O263" s="105" t="s">
        <v>24</v>
      </c>
      <c r="P263" s="105" t="s">
        <v>25</v>
      </c>
      <c r="Q263" s="105" t="s">
        <v>129</v>
      </c>
      <c r="R263" s="105" t="s">
        <v>27</v>
      </c>
      <c r="S263" s="105" t="s">
        <v>28</v>
      </c>
      <c r="T263" s="105" t="s">
        <v>29</v>
      </c>
      <c r="U263" s="105" t="s">
        <v>30</v>
      </c>
      <c r="V263" s="105" t="s">
        <v>31</v>
      </c>
      <c r="W263" s="105" t="s">
        <v>32</v>
      </c>
      <c r="X263" s="105" t="s">
        <v>33</v>
      </c>
      <c r="Y263" s="105" t="s">
        <v>34</v>
      </c>
      <c r="Z263" s="105" t="s">
        <v>35</v>
      </c>
      <c r="AA263" s="105" t="s">
        <v>36</v>
      </c>
      <c r="AB263" s="105" t="s">
        <v>37</v>
      </c>
      <c r="AC263" s="105" t="s">
        <v>38</v>
      </c>
      <c r="AD263" s="105"/>
      <c r="AE263" s="105"/>
      <c r="AF263" s="105"/>
      <c r="AG263" s="105"/>
      <c r="AH263" s="105"/>
      <c r="AI263" s="105"/>
      <c r="AJ263" s="105"/>
      <c r="AK263" s="105"/>
      <c r="AL263" s="145"/>
      <c r="AM263" s="143"/>
    </row>
    <row r="264" spans="1:39">
      <c r="A264" s="138">
        <v>1</v>
      </c>
      <c r="B264" s="138">
        <v>2</v>
      </c>
      <c r="C264" s="138">
        <v>3</v>
      </c>
      <c r="D264" s="138">
        <v>4</v>
      </c>
      <c r="E264" s="138">
        <v>5</v>
      </c>
      <c r="F264" s="138">
        <v>6</v>
      </c>
      <c r="G264" s="138">
        <v>7</v>
      </c>
      <c r="H264" s="138">
        <v>8</v>
      </c>
      <c r="I264" s="138">
        <v>9</v>
      </c>
      <c r="J264" s="138">
        <v>10</v>
      </c>
      <c r="K264" s="138">
        <v>11</v>
      </c>
      <c r="L264" s="138">
        <v>12</v>
      </c>
      <c r="M264" s="138">
        <v>13</v>
      </c>
      <c r="N264" s="138">
        <v>14</v>
      </c>
      <c r="O264" s="138">
        <v>15</v>
      </c>
      <c r="P264" s="138">
        <v>16</v>
      </c>
      <c r="Q264" s="138">
        <v>17</v>
      </c>
      <c r="R264" s="138">
        <v>18</v>
      </c>
      <c r="S264" s="138">
        <v>19</v>
      </c>
      <c r="T264" s="138">
        <v>20</v>
      </c>
      <c r="U264" s="138">
        <v>21</v>
      </c>
      <c r="V264" s="138">
        <v>22</v>
      </c>
      <c r="W264" s="138">
        <v>23</v>
      </c>
      <c r="X264" s="138">
        <v>24</v>
      </c>
      <c r="Y264" s="138">
        <v>25</v>
      </c>
      <c r="Z264" s="138">
        <v>26</v>
      </c>
      <c r="AA264" s="138">
        <v>27</v>
      </c>
      <c r="AB264" s="138">
        <v>28</v>
      </c>
      <c r="AC264" s="138">
        <v>29</v>
      </c>
      <c r="AD264" s="138">
        <v>30</v>
      </c>
      <c r="AE264" s="138">
        <v>31</v>
      </c>
      <c r="AF264" s="138">
        <v>32</v>
      </c>
      <c r="AG264" s="138">
        <v>33</v>
      </c>
      <c r="AH264" s="138">
        <v>34</v>
      </c>
      <c r="AI264" s="138">
        <v>35</v>
      </c>
      <c r="AJ264" s="138">
        <v>36</v>
      </c>
      <c r="AK264" s="138">
        <v>37</v>
      </c>
      <c r="AL264" s="138"/>
      <c r="AM264" s="138">
        <v>38</v>
      </c>
    </row>
    <row r="265" ht="18" customHeight="1" spans="1:39">
      <c r="A265" s="108">
        <v>1</v>
      </c>
      <c r="B265" s="140" t="s">
        <v>310</v>
      </c>
      <c r="C265" s="139">
        <f>AM228</f>
        <v>56</v>
      </c>
      <c r="D265" s="139">
        <f>RK14.a!AH263</f>
        <v>55</v>
      </c>
      <c r="E265" s="139">
        <f>C265+D265</f>
        <v>111</v>
      </c>
      <c r="F265" s="139"/>
      <c r="G265" s="139"/>
      <c r="H265" s="139"/>
      <c r="I265" s="139"/>
      <c r="J265" s="139"/>
      <c r="K265" s="139"/>
      <c r="L265" s="139">
        <v>20</v>
      </c>
      <c r="M265" s="139">
        <v>27</v>
      </c>
      <c r="N265" s="139">
        <v>1</v>
      </c>
      <c r="O265" s="139">
        <v>1</v>
      </c>
      <c r="P265" s="139"/>
      <c r="Q265" s="139"/>
      <c r="R265" s="139"/>
      <c r="S265" s="139"/>
      <c r="T265" s="139">
        <v>1</v>
      </c>
      <c r="U265" s="139"/>
      <c r="V265" s="139"/>
      <c r="W265" s="139"/>
      <c r="X265" s="139"/>
      <c r="Y265" s="139"/>
      <c r="Z265" s="139">
        <v>5</v>
      </c>
      <c r="AA265" s="139"/>
      <c r="AB265" s="139"/>
      <c r="AC265" s="139"/>
      <c r="AD265" s="139">
        <v>1</v>
      </c>
      <c r="AE265" s="139">
        <v>3</v>
      </c>
      <c r="AF265" s="139"/>
      <c r="AG265" s="139"/>
      <c r="AH265" s="139"/>
      <c r="AI265" s="139"/>
      <c r="AJ265" s="139">
        <v>4</v>
      </c>
      <c r="AK265" s="139">
        <v>1</v>
      </c>
      <c r="AL265" s="139">
        <f>SUM(F265:AK265)</f>
        <v>64</v>
      </c>
      <c r="AM265" s="139">
        <f>E265-F265-AL265</f>
        <v>47</v>
      </c>
    </row>
    <row r="266" ht="18" customHeight="1" spans="1:39">
      <c r="A266" s="108">
        <v>2</v>
      </c>
      <c r="B266" s="140" t="s">
        <v>311</v>
      </c>
      <c r="C266" s="139">
        <f t="shared" ref="C266:C282" si="34">AM229</f>
        <v>74</v>
      </c>
      <c r="D266" s="139">
        <f>RK14.a!AH264</f>
        <v>110</v>
      </c>
      <c r="E266" s="139">
        <f t="shared" ref="E266:E282" si="35">C266+D266</f>
        <v>184</v>
      </c>
      <c r="F266" s="139">
        <v>12</v>
      </c>
      <c r="G266" s="139">
        <v>1</v>
      </c>
      <c r="H266" s="139"/>
      <c r="I266" s="139"/>
      <c r="J266" s="139"/>
      <c r="K266" s="139"/>
      <c r="L266" s="139">
        <v>21</v>
      </c>
      <c r="M266" s="139">
        <v>74</v>
      </c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>
        <v>13</v>
      </c>
      <c r="AA266" s="139"/>
      <c r="AB266" s="139">
        <v>5</v>
      </c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>
        <f t="shared" ref="AL266:AL282" si="36">SUM(G266:AK266)</f>
        <v>114</v>
      </c>
      <c r="AM266" s="139">
        <f t="shared" ref="AM266:AM282" si="37">E266-F266-AL266</f>
        <v>58</v>
      </c>
    </row>
    <row r="267" ht="18" customHeight="1" spans="1:39">
      <c r="A267" s="108">
        <v>3</v>
      </c>
      <c r="B267" s="140" t="s">
        <v>312</v>
      </c>
      <c r="C267" s="139">
        <f t="shared" si="34"/>
        <v>26</v>
      </c>
      <c r="D267" s="139">
        <f>RK14.a!AH265</f>
        <v>30</v>
      </c>
      <c r="E267" s="139">
        <f t="shared" si="35"/>
        <v>56</v>
      </c>
      <c r="F267" s="139">
        <v>9</v>
      </c>
      <c r="G267" s="139"/>
      <c r="H267" s="139"/>
      <c r="I267" s="139"/>
      <c r="J267" s="139"/>
      <c r="K267" s="139"/>
      <c r="L267" s="139">
        <v>6</v>
      </c>
      <c r="M267" s="139">
        <v>18</v>
      </c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>
        <v>1</v>
      </c>
      <c r="Y267" s="139"/>
      <c r="Z267" s="139">
        <v>3</v>
      </c>
      <c r="AA267" s="139"/>
      <c r="AB267" s="139">
        <v>1</v>
      </c>
      <c r="AC267" s="139"/>
      <c r="AD267" s="139"/>
      <c r="AE267" s="139">
        <v>1</v>
      </c>
      <c r="AF267" s="139"/>
      <c r="AG267" s="139"/>
      <c r="AH267" s="139"/>
      <c r="AI267" s="139"/>
      <c r="AJ267" s="139"/>
      <c r="AK267" s="139">
        <v>1</v>
      </c>
      <c r="AL267" s="139">
        <f t="shared" si="36"/>
        <v>31</v>
      </c>
      <c r="AM267" s="139">
        <f t="shared" si="37"/>
        <v>16</v>
      </c>
    </row>
    <row r="268" ht="18" customHeight="1" spans="1:39">
      <c r="A268" s="108">
        <v>4</v>
      </c>
      <c r="B268" s="140" t="s">
        <v>313</v>
      </c>
      <c r="C268" s="139">
        <f t="shared" si="34"/>
        <v>72</v>
      </c>
      <c r="D268" s="139">
        <f>RK14.a!AH266</f>
        <v>47</v>
      </c>
      <c r="E268" s="139">
        <f t="shared" si="35"/>
        <v>119</v>
      </c>
      <c r="F268" s="139">
        <v>8</v>
      </c>
      <c r="G268" s="139"/>
      <c r="H268" s="139"/>
      <c r="I268" s="139"/>
      <c r="J268" s="139"/>
      <c r="K268" s="139"/>
      <c r="L268" s="139">
        <v>9</v>
      </c>
      <c r="M268" s="139">
        <v>42</v>
      </c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>
        <v>1</v>
      </c>
      <c r="Y268" s="139"/>
      <c r="Z268" s="139">
        <v>5</v>
      </c>
      <c r="AA268" s="139"/>
      <c r="AB268" s="139">
        <v>3</v>
      </c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>
        <f t="shared" si="36"/>
        <v>60</v>
      </c>
      <c r="AM268" s="139">
        <f t="shared" si="37"/>
        <v>51</v>
      </c>
    </row>
    <row r="269" ht="18" customHeight="1" spans="1:39">
      <c r="A269" s="108">
        <v>5</v>
      </c>
      <c r="B269" s="140" t="s">
        <v>314</v>
      </c>
      <c r="C269" s="139">
        <f t="shared" si="34"/>
        <v>32</v>
      </c>
      <c r="D269" s="139">
        <f>RK14.a!AH267</f>
        <v>29</v>
      </c>
      <c r="E269" s="139">
        <f t="shared" si="35"/>
        <v>61</v>
      </c>
      <c r="F269" s="139">
        <v>3</v>
      </c>
      <c r="G269" s="139"/>
      <c r="H269" s="139"/>
      <c r="I269" s="139"/>
      <c r="J269" s="139"/>
      <c r="K269" s="139"/>
      <c r="L269" s="139">
        <v>4</v>
      </c>
      <c r="M269" s="139">
        <v>14</v>
      </c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>
        <v>3</v>
      </c>
      <c r="AA269" s="139"/>
      <c r="AB269" s="139">
        <v>4</v>
      </c>
      <c r="AC269" s="139"/>
      <c r="AD269" s="139"/>
      <c r="AE269" s="139"/>
      <c r="AF269" s="139"/>
      <c r="AG269" s="139"/>
      <c r="AH269" s="139"/>
      <c r="AI269" s="139"/>
      <c r="AJ269" s="139">
        <v>1</v>
      </c>
      <c r="AK269" s="139"/>
      <c r="AL269" s="139">
        <f t="shared" si="36"/>
        <v>26</v>
      </c>
      <c r="AM269" s="139">
        <f t="shared" si="37"/>
        <v>32</v>
      </c>
    </row>
    <row r="270" ht="18" customHeight="1" spans="1:39">
      <c r="A270" s="108">
        <v>6</v>
      </c>
      <c r="B270" s="140" t="s">
        <v>315</v>
      </c>
      <c r="C270" s="139">
        <f t="shared" si="34"/>
        <v>22</v>
      </c>
      <c r="D270" s="139">
        <f>RK14.a!AH268</f>
        <v>31</v>
      </c>
      <c r="E270" s="139">
        <f t="shared" si="35"/>
        <v>53</v>
      </c>
      <c r="F270" s="139">
        <v>2</v>
      </c>
      <c r="G270" s="139"/>
      <c r="H270" s="139"/>
      <c r="I270" s="139"/>
      <c r="J270" s="139"/>
      <c r="K270" s="139"/>
      <c r="L270" s="139">
        <v>4</v>
      </c>
      <c r="M270" s="139">
        <v>17</v>
      </c>
      <c r="N270" s="139"/>
      <c r="O270" s="139"/>
      <c r="P270" s="139"/>
      <c r="Q270" s="139"/>
      <c r="R270" s="139"/>
      <c r="S270" s="139"/>
      <c r="T270" s="139">
        <v>1</v>
      </c>
      <c r="U270" s="139"/>
      <c r="V270" s="139"/>
      <c r="W270" s="139"/>
      <c r="X270" s="139"/>
      <c r="Y270" s="139"/>
      <c r="Z270" s="139">
        <v>5</v>
      </c>
      <c r="AA270" s="139"/>
      <c r="AB270" s="139">
        <v>3</v>
      </c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>
        <f t="shared" si="36"/>
        <v>30</v>
      </c>
      <c r="AM270" s="139">
        <f t="shared" si="37"/>
        <v>21</v>
      </c>
    </row>
    <row r="271" ht="18" customHeight="1" spans="1:39">
      <c r="A271" s="108">
        <v>7</v>
      </c>
      <c r="B271" s="140" t="s">
        <v>316</v>
      </c>
      <c r="C271" s="139">
        <f t="shared" si="34"/>
        <v>9</v>
      </c>
      <c r="D271" s="139">
        <f>RK14.a!AH269</f>
        <v>4</v>
      </c>
      <c r="E271" s="139">
        <f t="shared" si="35"/>
        <v>13</v>
      </c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>
        <v>1</v>
      </c>
      <c r="U271" s="139"/>
      <c r="V271" s="139"/>
      <c r="W271" s="139"/>
      <c r="X271" s="139">
        <v>4</v>
      </c>
      <c r="Y271" s="139"/>
      <c r="Z271" s="139"/>
      <c r="AA271" s="139"/>
      <c r="AB271" s="139">
        <v>6</v>
      </c>
      <c r="AC271" s="139"/>
      <c r="AD271" s="139"/>
      <c r="AE271" s="139"/>
      <c r="AF271" s="139"/>
      <c r="AG271" s="139"/>
      <c r="AH271" s="139"/>
      <c r="AI271" s="139"/>
      <c r="AJ271" s="139"/>
      <c r="AK271" s="139">
        <v>1</v>
      </c>
      <c r="AL271" s="139">
        <f t="shared" si="36"/>
        <v>12</v>
      </c>
      <c r="AM271" s="139">
        <f t="shared" si="37"/>
        <v>1</v>
      </c>
    </row>
    <row r="272" ht="18" customHeight="1" spans="1:39">
      <c r="A272" s="108">
        <v>8</v>
      </c>
      <c r="B272" s="140" t="s">
        <v>317</v>
      </c>
      <c r="C272" s="139">
        <f t="shared" si="34"/>
        <v>32</v>
      </c>
      <c r="D272" s="139">
        <f>RK14.a!AH270</f>
        <v>27</v>
      </c>
      <c r="E272" s="139">
        <f t="shared" si="35"/>
        <v>59</v>
      </c>
      <c r="F272" s="139"/>
      <c r="G272" s="139"/>
      <c r="H272" s="139"/>
      <c r="I272" s="139"/>
      <c r="J272" s="139"/>
      <c r="K272" s="139"/>
      <c r="L272" s="139">
        <v>3</v>
      </c>
      <c r="M272" s="139">
        <v>5</v>
      </c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>
        <v>3</v>
      </c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>
        <v>1</v>
      </c>
      <c r="AK272" s="139"/>
      <c r="AL272" s="139">
        <f t="shared" si="36"/>
        <v>12</v>
      </c>
      <c r="AM272" s="139">
        <f t="shared" si="37"/>
        <v>47</v>
      </c>
    </row>
    <row r="273" ht="18" customHeight="1" spans="1:39">
      <c r="A273" s="108">
        <v>9</v>
      </c>
      <c r="B273" s="140" t="s">
        <v>318</v>
      </c>
      <c r="C273" s="139">
        <f t="shared" si="34"/>
        <v>94</v>
      </c>
      <c r="D273" s="139">
        <f>RK14.a!AH271</f>
        <v>94</v>
      </c>
      <c r="E273" s="139">
        <f t="shared" si="35"/>
        <v>188</v>
      </c>
      <c r="F273" s="139">
        <v>3</v>
      </c>
      <c r="G273" s="139"/>
      <c r="H273" s="139"/>
      <c r="I273" s="139"/>
      <c r="J273" s="139"/>
      <c r="K273" s="139"/>
      <c r="L273" s="139">
        <v>24</v>
      </c>
      <c r="M273" s="139">
        <v>54</v>
      </c>
      <c r="N273" s="139"/>
      <c r="O273" s="139"/>
      <c r="P273" s="139"/>
      <c r="Q273" s="139"/>
      <c r="R273" s="139"/>
      <c r="S273" s="139"/>
      <c r="T273" s="139">
        <v>2</v>
      </c>
      <c r="U273" s="139"/>
      <c r="V273" s="139"/>
      <c r="W273" s="139"/>
      <c r="X273" s="139"/>
      <c r="Y273" s="139"/>
      <c r="Z273" s="139">
        <v>12</v>
      </c>
      <c r="AA273" s="139"/>
      <c r="AB273" s="139">
        <v>1</v>
      </c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>
        <f t="shared" si="36"/>
        <v>93</v>
      </c>
      <c r="AM273" s="139">
        <f t="shared" si="37"/>
        <v>92</v>
      </c>
    </row>
    <row r="274" ht="18" customHeight="1" spans="1:39">
      <c r="A274" s="108">
        <v>10</v>
      </c>
      <c r="B274" s="140" t="s">
        <v>319</v>
      </c>
      <c r="C274" s="139">
        <f t="shared" si="34"/>
        <v>5</v>
      </c>
      <c r="D274" s="139">
        <f>RK14.a!AH272</f>
        <v>19</v>
      </c>
      <c r="E274" s="139">
        <f t="shared" si="35"/>
        <v>24</v>
      </c>
      <c r="F274" s="139"/>
      <c r="G274" s="139"/>
      <c r="H274" s="139"/>
      <c r="I274" s="139"/>
      <c r="J274" s="139"/>
      <c r="K274" s="139"/>
      <c r="L274" s="139">
        <v>3</v>
      </c>
      <c r="M274" s="139">
        <v>3</v>
      </c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>
        <v>1</v>
      </c>
      <c r="Y274" s="139"/>
      <c r="Z274" s="139">
        <v>7</v>
      </c>
      <c r="AA274" s="139"/>
      <c r="AB274" s="139">
        <v>4</v>
      </c>
      <c r="AC274" s="139"/>
      <c r="AD274" s="139"/>
      <c r="AE274" s="139"/>
      <c r="AF274" s="139"/>
      <c r="AG274" s="139"/>
      <c r="AH274" s="139"/>
      <c r="AI274" s="139"/>
      <c r="AJ274" s="139">
        <v>1</v>
      </c>
      <c r="AK274" s="139"/>
      <c r="AL274" s="139">
        <f t="shared" si="36"/>
        <v>19</v>
      </c>
      <c r="AM274" s="139">
        <f t="shared" si="37"/>
        <v>5</v>
      </c>
    </row>
    <row r="275" ht="18" customHeight="1" spans="1:39">
      <c r="A275" s="108">
        <v>11</v>
      </c>
      <c r="B275" s="140" t="s">
        <v>320</v>
      </c>
      <c r="C275" s="139">
        <f t="shared" si="34"/>
        <v>0</v>
      </c>
      <c r="D275" s="139">
        <f>RK14.a!AH273</f>
        <v>17</v>
      </c>
      <c r="E275" s="139">
        <f t="shared" si="35"/>
        <v>17</v>
      </c>
      <c r="F275" s="139"/>
      <c r="G275" s="139"/>
      <c r="H275" s="139"/>
      <c r="I275" s="139"/>
      <c r="J275" s="139"/>
      <c r="K275" s="139"/>
      <c r="L275" s="139">
        <v>2</v>
      </c>
      <c r="M275" s="139">
        <v>10</v>
      </c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>
        <v>4</v>
      </c>
      <c r="AA275" s="139"/>
      <c r="AB275" s="139">
        <v>1</v>
      </c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>
        <f t="shared" si="36"/>
        <v>17</v>
      </c>
      <c r="AM275" s="139">
        <f t="shared" si="37"/>
        <v>0</v>
      </c>
    </row>
    <row r="276" ht="18" customHeight="1" spans="1:39">
      <c r="A276" s="108">
        <v>12</v>
      </c>
      <c r="B276" s="140" t="s">
        <v>321</v>
      </c>
      <c r="C276" s="139">
        <f t="shared" si="34"/>
        <v>6</v>
      </c>
      <c r="D276" s="139">
        <f>RK14.a!AH274</f>
        <v>20</v>
      </c>
      <c r="E276" s="139">
        <f t="shared" si="35"/>
        <v>26</v>
      </c>
      <c r="F276" s="139">
        <v>1</v>
      </c>
      <c r="G276" s="139"/>
      <c r="H276" s="139"/>
      <c r="I276" s="139"/>
      <c r="J276" s="139"/>
      <c r="K276" s="139"/>
      <c r="L276" s="139">
        <v>1</v>
      </c>
      <c r="M276" s="139">
        <v>5</v>
      </c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>
        <v>1</v>
      </c>
      <c r="AA276" s="139"/>
      <c r="AB276" s="139">
        <v>1</v>
      </c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>
        <f t="shared" si="36"/>
        <v>8</v>
      </c>
      <c r="AM276" s="139">
        <f t="shared" si="37"/>
        <v>17</v>
      </c>
    </row>
    <row r="277" ht="18" customHeight="1" spans="1:39">
      <c r="A277" s="108">
        <v>13</v>
      </c>
      <c r="B277" s="140" t="s">
        <v>322</v>
      </c>
      <c r="C277" s="139">
        <f t="shared" si="34"/>
        <v>26</v>
      </c>
      <c r="D277" s="139">
        <f>RK14.a!AH275</f>
        <v>74</v>
      </c>
      <c r="E277" s="139">
        <f t="shared" si="35"/>
        <v>100</v>
      </c>
      <c r="F277" s="139">
        <v>11</v>
      </c>
      <c r="G277" s="139"/>
      <c r="H277" s="139"/>
      <c r="I277" s="139"/>
      <c r="J277" s="139"/>
      <c r="K277" s="139"/>
      <c r="L277" s="139">
        <v>14</v>
      </c>
      <c r="M277" s="139">
        <v>52</v>
      </c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>
        <v>3</v>
      </c>
      <c r="AA277" s="139"/>
      <c r="AB277" s="139">
        <v>2</v>
      </c>
      <c r="AC277" s="139"/>
      <c r="AD277" s="139"/>
      <c r="AE277" s="139"/>
      <c r="AF277" s="139"/>
      <c r="AG277" s="139"/>
      <c r="AH277" s="139"/>
      <c r="AI277" s="139"/>
      <c r="AJ277" s="139">
        <v>1</v>
      </c>
      <c r="AK277" s="139"/>
      <c r="AL277" s="139">
        <f t="shared" si="36"/>
        <v>72</v>
      </c>
      <c r="AM277" s="139">
        <f t="shared" si="37"/>
        <v>17</v>
      </c>
    </row>
    <row r="278" ht="18" customHeight="1" spans="1:39">
      <c r="A278" s="108">
        <v>14</v>
      </c>
      <c r="B278" s="140" t="s">
        <v>323</v>
      </c>
      <c r="C278" s="139">
        <f t="shared" si="34"/>
        <v>51</v>
      </c>
      <c r="D278" s="139">
        <f>RK14.a!AH276</f>
        <v>44</v>
      </c>
      <c r="E278" s="139">
        <f t="shared" si="35"/>
        <v>95</v>
      </c>
      <c r="F278" s="139">
        <v>3</v>
      </c>
      <c r="G278" s="139"/>
      <c r="H278" s="139"/>
      <c r="I278" s="139"/>
      <c r="J278" s="139"/>
      <c r="K278" s="139"/>
      <c r="L278" s="139">
        <v>9</v>
      </c>
      <c r="M278" s="139">
        <v>40</v>
      </c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>
        <v>1</v>
      </c>
      <c r="Y278" s="139"/>
      <c r="Z278" s="139">
        <v>2</v>
      </c>
      <c r="AA278" s="139"/>
      <c r="AB278" s="139">
        <v>5</v>
      </c>
      <c r="AC278" s="139"/>
      <c r="AD278" s="139"/>
      <c r="AE278" s="139"/>
      <c r="AF278" s="139"/>
      <c r="AG278" s="139"/>
      <c r="AH278" s="139"/>
      <c r="AI278" s="139"/>
      <c r="AJ278" s="139">
        <v>1</v>
      </c>
      <c r="AK278" s="139"/>
      <c r="AL278" s="139">
        <f t="shared" si="36"/>
        <v>58</v>
      </c>
      <c r="AM278" s="139">
        <f t="shared" si="37"/>
        <v>34</v>
      </c>
    </row>
    <row r="279" ht="18" customHeight="1" spans="1:39">
      <c r="A279" s="108">
        <v>15</v>
      </c>
      <c r="B279" s="140" t="s">
        <v>324</v>
      </c>
      <c r="C279" s="139">
        <f t="shared" si="34"/>
        <v>12</v>
      </c>
      <c r="D279" s="139">
        <f>RK14.a!AH277</f>
        <v>14</v>
      </c>
      <c r="E279" s="139">
        <f t="shared" si="35"/>
        <v>26</v>
      </c>
      <c r="F279" s="139"/>
      <c r="G279" s="139"/>
      <c r="H279" s="139"/>
      <c r="I279" s="139"/>
      <c r="J279" s="139"/>
      <c r="K279" s="139"/>
      <c r="L279" s="139"/>
      <c r="M279" s="139">
        <v>10</v>
      </c>
      <c r="N279" s="139">
        <v>1</v>
      </c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>
        <v>2</v>
      </c>
      <c r="AA279" s="139"/>
      <c r="AB279" s="139">
        <v>2</v>
      </c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>
        <f t="shared" si="36"/>
        <v>15</v>
      </c>
      <c r="AM279" s="139">
        <f t="shared" si="37"/>
        <v>11</v>
      </c>
    </row>
    <row r="280" ht="18" customHeight="1" spans="1:39">
      <c r="A280" s="108">
        <v>16</v>
      </c>
      <c r="B280" s="140" t="s">
        <v>325</v>
      </c>
      <c r="C280" s="139">
        <f t="shared" si="34"/>
        <v>20</v>
      </c>
      <c r="D280" s="139">
        <f>RK14.a!AH278</f>
        <v>26</v>
      </c>
      <c r="E280" s="139">
        <f t="shared" si="35"/>
        <v>46</v>
      </c>
      <c r="F280" s="139">
        <v>2</v>
      </c>
      <c r="G280" s="139"/>
      <c r="H280" s="139"/>
      <c r="I280" s="139"/>
      <c r="J280" s="139"/>
      <c r="K280" s="139"/>
      <c r="L280" s="139">
        <v>4</v>
      </c>
      <c r="M280" s="139">
        <v>9</v>
      </c>
      <c r="N280" s="139"/>
      <c r="O280" s="139"/>
      <c r="P280" s="139"/>
      <c r="Q280" s="139"/>
      <c r="R280" s="139"/>
      <c r="S280" s="139"/>
      <c r="T280" s="139">
        <v>1</v>
      </c>
      <c r="U280" s="139"/>
      <c r="V280" s="139"/>
      <c r="W280" s="139"/>
      <c r="X280" s="139">
        <v>1</v>
      </c>
      <c r="Y280" s="139"/>
      <c r="Z280" s="139"/>
      <c r="AA280" s="139"/>
      <c r="AB280" s="139">
        <v>3</v>
      </c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>
        <f t="shared" si="36"/>
        <v>18</v>
      </c>
      <c r="AM280" s="139">
        <f t="shared" si="37"/>
        <v>26</v>
      </c>
    </row>
    <row r="281" ht="18" customHeight="1" spans="1:39">
      <c r="A281" s="108">
        <v>17</v>
      </c>
      <c r="B281" s="140" t="s">
        <v>326</v>
      </c>
      <c r="C281" s="139">
        <f t="shared" si="34"/>
        <v>71</v>
      </c>
      <c r="D281" s="139">
        <f>RK14.a!AH279</f>
        <v>78</v>
      </c>
      <c r="E281" s="139">
        <f t="shared" si="35"/>
        <v>149</v>
      </c>
      <c r="F281" s="139">
        <v>12</v>
      </c>
      <c r="G281" s="139"/>
      <c r="H281" s="139"/>
      <c r="I281" s="139"/>
      <c r="J281" s="139"/>
      <c r="K281" s="139"/>
      <c r="L281" s="139">
        <v>11</v>
      </c>
      <c r="M281" s="139">
        <v>30</v>
      </c>
      <c r="N281" s="139"/>
      <c r="O281" s="139">
        <v>1</v>
      </c>
      <c r="P281" s="139"/>
      <c r="Q281" s="139"/>
      <c r="R281" s="139"/>
      <c r="S281" s="139"/>
      <c r="T281" s="139">
        <v>2</v>
      </c>
      <c r="U281" s="139"/>
      <c r="V281" s="139"/>
      <c r="W281" s="139"/>
      <c r="X281" s="139">
        <v>4</v>
      </c>
      <c r="Y281" s="139"/>
      <c r="Z281" s="139">
        <v>3</v>
      </c>
      <c r="AA281" s="139"/>
      <c r="AB281" s="139">
        <v>2</v>
      </c>
      <c r="AC281" s="139"/>
      <c r="AD281" s="139"/>
      <c r="AE281" s="139"/>
      <c r="AF281" s="139"/>
      <c r="AG281" s="139"/>
      <c r="AH281" s="139"/>
      <c r="AI281" s="139"/>
      <c r="AJ281" s="139">
        <v>2</v>
      </c>
      <c r="AK281" s="139"/>
      <c r="AL281" s="139">
        <f t="shared" si="36"/>
        <v>55</v>
      </c>
      <c r="AM281" s="139">
        <f t="shared" si="37"/>
        <v>82</v>
      </c>
    </row>
    <row r="282" ht="18" customHeight="1" spans="1:39">
      <c r="A282" s="108">
        <v>18</v>
      </c>
      <c r="B282" s="140" t="s">
        <v>327</v>
      </c>
      <c r="C282" s="139">
        <f t="shared" si="34"/>
        <v>25</v>
      </c>
      <c r="D282" s="139">
        <f>RK14.a!AH280</f>
        <v>35</v>
      </c>
      <c r="E282" s="139">
        <f t="shared" si="35"/>
        <v>60</v>
      </c>
      <c r="F282" s="139">
        <v>5</v>
      </c>
      <c r="G282" s="139"/>
      <c r="H282" s="139"/>
      <c r="I282" s="139"/>
      <c r="J282" s="139"/>
      <c r="K282" s="139"/>
      <c r="L282" s="139">
        <v>7</v>
      </c>
      <c r="M282" s="139">
        <v>18</v>
      </c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>
        <v>10</v>
      </c>
      <c r="AA282" s="139"/>
      <c r="AB282" s="139">
        <v>3</v>
      </c>
      <c r="AC282" s="139">
        <v>1</v>
      </c>
      <c r="AD282" s="139"/>
      <c r="AE282" s="139"/>
      <c r="AF282" s="139"/>
      <c r="AG282" s="139"/>
      <c r="AH282" s="139"/>
      <c r="AI282" s="139"/>
      <c r="AJ282" s="139"/>
      <c r="AK282" s="139"/>
      <c r="AL282" s="139">
        <f t="shared" si="36"/>
        <v>39</v>
      </c>
      <c r="AM282" s="139">
        <f t="shared" si="37"/>
        <v>16</v>
      </c>
    </row>
    <row r="283" ht="21.75" customHeight="1" spans="1:39">
      <c r="A283" s="111" t="s">
        <v>14</v>
      </c>
      <c r="B283" s="112"/>
      <c r="C283" s="141">
        <f>SUM(C265:C282)</f>
        <v>633</v>
      </c>
      <c r="D283" s="141">
        <f>SUM(D265:D282)</f>
        <v>754</v>
      </c>
      <c r="E283" s="141">
        <f>SUM(E265:E282)</f>
        <v>1387</v>
      </c>
      <c r="F283" s="141">
        <f>SUM(F265:F282)</f>
        <v>71</v>
      </c>
      <c r="G283" s="141">
        <f t="shared" ref="G283:AM283" si="38">SUM(G265:G282)</f>
        <v>1</v>
      </c>
      <c r="H283" s="141">
        <f t="shared" si="38"/>
        <v>0</v>
      </c>
      <c r="I283" s="141">
        <f t="shared" si="38"/>
        <v>0</v>
      </c>
      <c r="J283" s="141">
        <f t="shared" si="38"/>
        <v>0</v>
      </c>
      <c r="K283" s="141">
        <f t="shared" si="38"/>
        <v>0</v>
      </c>
      <c r="L283" s="141">
        <f t="shared" si="38"/>
        <v>142</v>
      </c>
      <c r="M283" s="141">
        <f t="shared" si="38"/>
        <v>428</v>
      </c>
      <c r="N283" s="141">
        <f t="shared" si="38"/>
        <v>2</v>
      </c>
      <c r="O283" s="141">
        <f t="shared" si="38"/>
        <v>2</v>
      </c>
      <c r="P283" s="141">
        <f t="shared" si="38"/>
        <v>0</v>
      </c>
      <c r="Q283" s="141">
        <f t="shared" si="38"/>
        <v>0</v>
      </c>
      <c r="R283" s="141">
        <f t="shared" si="38"/>
        <v>0</v>
      </c>
      <c r="S283" s="141">
        <f t="shared" si="38"/>
        <v>0</v>
      </c>
      <c r="T283" s="141">
        <f t="shared" si="38"/>
        <v>8</v>
      </c>
      <c r="U283" s="141">
        <f t="shared" si="38"/>
        <v>0</v>
      </c>
      <c r="V283" s="141">
        <f t="shared" si="38"/>
        <v>0</v>
      </c>
      <c r="W283" s="141">
        <f t="shared" si="38"/>
        <v>0</v>
      </c>
      <c r="X283" s="141">
        <f t="shared" si="38"/>
        <v>13</v>
      </c>
      <c r="Y283" s="141">
        <f t="shared" si="38"/>
        <v>0</v>
      </c>
      <c r="Z283" s="141">
        <f t="shared" si="38"/>
        <v>81</v>
      </c>
      <c r="AA283" s="141">
        <f t="shared" si="38"/>
        <v>0</v>
      </c>
      <c r="AB283" s="141">
        <f t="shared" si="38"/>
        <v>46</v>
      </c>
      <c r="AC283" s="141">
        <f t="shared" si="38"/>
        <v>1</v>
      </c>
      <c r="AD283" s="141">
        <f t="shared" si="38"/>
        <v>1</v>
      </c>
      <c r="AE283" s="141">
        <f t="shared" si="38"/>
        <v>4</v>
      </c>
      <c r="AF283" s="141">
        <f t="shared" si="38"/>
        <v>0</v>
      </c>
      <c r="AG283" s="141">
        <f t="shared" si="38"/>
        <v>0</v>
      </c>
      <c r="AH283" s="141">
        <f t="shared" si="38"/>
        <v>0</v>
      </c>
      <c r="AI283" s="141">
        <f t="shared" si="38"/>
        <v>0</v>
      </c>
      <c r="AJ283" s="141">
        <f t="shared" si="38"/>
        <v>11</v>
      </c>
      <c r="AK283" s="141">
        <f t="shared" si="38"/>
        <v>3</v>
      </c>
      <c r="AL283" s="141">
        <f t="shared" si="38"/>
        <v>743</v>
      </c>
      <c r="AM283" s="141">
        <f t="shared" si="38"/>
        <v>573</v>
      </c>
    </row>
    <row r="285" spans="3:32">
      <c r="C285" s="94" t="s">
        <v>58</v>
      </c>
      <c r="AF285" s="117" t="s">
        <v>87</v>
      </c>
    </row>
    <row r="286" spans="3:32">
      <c r="C286" s="94" t="s">
        <v>60</v>
      </c>
      <c r="AF286" s="94" t="s">
        <v>61</v>
      </c>
    </row>
    <row r="290" spans="3:32">
      <c r="C290" s="94" t="s">
        <v>88</v>
      </c>
      <c r="AF290" s="94" t="s">
        <v>63</v>
      </c>
    </row>
    <row r="291" spans="3:32">
      <c r="C291" s="94" t="s">
        <v>64</v>
      </c>
      <c r="AF291" s="94" t="s">
        <v>65</v>
      </c>
    </row>
    <row r="293" spans="1:39">
      <c r="A293" s="95" t="s">
        <v>506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</row>
    <row r="294" spans="1:39">
      <c r="A294" s="95" t="s">
        <v>357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</row>
    <row r="295" spans="1:39">
      <c r="A295" s="95" t="s">
        <v>89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</row>
    <row r="296" spans="1:39">
      <c r="A296" s="95"/>
      <c r="B296" s="95"/>
      <c r="C296" s="95"/>
      <c r="D296" s="95"/>
      <c r="E296" s="95"/>
      <c r="AK296" s="115" t="s">
        <v>510</v>
      </c>
      <c r="AL296" s="115"/>
      <c r="AM296" s="115"/>
    </row>
    <row r="297" spans="1:39">
      <c r="A297" s="103" t="s">
        <v>511</v>
      </c>
      <c r="B297" s="103" t="s">
        <v>512</v>
      </c>
      <c r="C297" s="135" t="s">
        <v>513</v>
      </c>
      <c r="D297" s="135" t="s">
        <v>514</v>
      </c>
      <c r="E297" s="135" t="s">
        <v>57</v>
      </c>
      <c r="F297" s="135" t="s">
        <v>119</v>
      </c>
      <c r="G297" s="136" t="s">
        <v>515</v>
      </c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42"/>
      <c r="AM297" s="143" t="s">
        <v>516</v>
      </c>
    </row>
    <row r="298" spans="1:39">
      <c r="A298" s="103"/>
      <c r="B298" s="103"/>
      <c r="C298" s="135"/>
      <c r="D298" s="135"/>
      <c r="E298" s="135"/>
      <c r="F298" s="135"/>
      <c r="G298" s="104" t="s">
        <v>509</v>
      </c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5" t="s">
        <v>120</v>
      </c>
      <c r="AE298" s="105" t="s">
        <v>7</v>
      </c>
      <c r="AF298" s="105" t="s">
        <v>8</v>
      </c>
      <c r="AG298" s="105" t="s">
        <v>9</v>
      </c>
      <c r="AH298" s="105" t="s">
        <v>10</v>
      </c>
      <c r="AI298" s="105" t="s">
        <v>121</v>
      </c>
      <c r="AJ298" s="105" t="s">
        <v>12</v>
      </c>
      <c r="AK298" s="105" t="s">
        <v>13</v>
      </c>
      <c r="AL298" s="144" t="s">
        <v>57</v>
      </c>
      <c r="AM298" s="143"/>
    </row>
    <row r="299" ht="120.8" spans="1:39">
      <c r="A299" s="103"/>
      <c r="B299" s="103"/>
      <c r="C299" s="135"/>
      <c r="D299" s="135"/>
      <c r="E299" s="135"/>
      <c r="F299" s="135"/>
      <c r="G299" s="105" t="s">
        <v>16</v>
      </c>
      <c r="H299" s="105" t="s">
        <v>17</v>
      </c>
      <c r="I299" s="105" t="s">
        <v>18</v>
      </c>
      <c r="J299" s="105" t="s">
        <v>19</v>
      </c>
      <c r="K299" s="105" t="s">
        <v>20</v>
      </c>
      <c r="L299" s="105" t="s">
        <v>21</v>
      </c>
      <c r="M299" s="105" t="s">
        <v>22</v>
      </c>
      <c r="N299" s="105" t="s">
        <v>23</v>
      </c>
      <c r="O299" s="105" t="s">
        <v>24</v>
      </c>
      <c r="P299" s="105" t="s">
        <v>25</v>
      </c>
      <c r="Q299" s="105" t="s">
        <v>129</v>
      </c>
      <c r="R299" s="105" t="s">
        <v>27</v>
      </c>
      <c r="S299" s="105" t="s">
        <v>28</v>
      </c>
      <c r="T299" s="105" t="s">
        <v>29</v>
      </c>
      <c r="U299" s="105" t="s">
        <v>30</v>
      </c>
      <c r="V299" s="105" t="s">
        <v>31</v>
      </c>
      <c r="W299" s="105" t="s">
        <v>32</v>
      </c>
      <c r="X299" s="105" t="s">
        <v>33</v>
      </c>
      <c r="Y299" s="105" t="s">
        <v>34</v>
      </c>
      <c r="Z299" s="105" t="s">
        <v>35</v>
      </c>
      <c r="AA299" s="105" t="s">
        <v>36</v>
      </c>
      <c r="AB299" s="105" t="s">
        <v>37</v>
      </c>
      <c r="AC299" s="105" t="s">
        <v>38</v>
      </c>
      <c r="AD299" s="105"/>
      <c r="AE299" s="105"/>
      <c r="AF299" s="105"/>
      <c r="AG299" s="105"/>
      <c r="AH299" s="105"/>
      <c r="AI299" s="105"/>
      <c r="AJ299" s="105"/>
      <c r="AK299" s="105"/>
      <c r="AL299" s="145"/>
      <c r="AM299" s="143"/>
    </row>
    <row r="300" spans="1:39">
      <c r="A300" s="138">
        <v>1</v>
      </c>
      <c r="B300" s="138">
        <v>2</v>
      </c>
      <c r="C300" s="138">
        <v>3</v>
      </c>
      <c r="D300" s="138">
        <v>4</v>
      </c>
      <c r="E300" s="138">
        <v>5</v>
      </c>
      <c r="F300" s="138">
        <v>6</v>
      </c>
      <c r="G300" s="138">
        <v>7</v>
      </c>
      <c r="H300" s="138">
        <v>8</v>
      </c>
      <c r="I300" s="138">
        <v>9</v>
      </c>
      <c r="J300" s="138">
        <v>10</v>
      </c>
      <c r="K300" s="138">
        <v>11</v>
      </c>
      <c r="L300" s="138">
        <v>12</v>
      </c>
      <c r="M300" s="138">
        <v>13</v>
      </c>
      <c r="N300" s="138">
        <v>14</v>
      </c>
      <c r="O300" s="138">
        <v>15</v>
      </c>
      <c r="P300" s="138">
        <v>16</v>
      </c>
      <c r="Q300" s="138">
        <v>17</v>
      </c>
      <c r="R300" s="138">
        <v>18</v>
      </c>
      <c r="S300" s="138">
        <v>19</v>
      </c>
      <c r="T300" s="138">
        <v>20</v>
      </c>
      <c r="U300" s="138">
        <v>21</v>
      </c>
      <c r="V300" s="138">
        <v>22</v>
      </c>
      <c r="W300" s="138">
        <v>23</v>
      </c>
      <c r="X300" s="138">
        <v>24</v>
      </c>
      <c r="Y300" s="138">
        <v>25</v>
      </c>
      <c r="Z300" s="138">
        <v>26</v>
      </c>
      <c r="AA300" s="138">
        <v>27</v>
      </c>
      <c r="AB300" s="138">
        <v>28</v>
      </c>
      <c r="AC300" s="138">
        <v>29</v>
      </c>
      <c r="AD300" s="138">
        <v>30</v>
      </c>
      <c r="AE300" s="138">
        <v>31</v>
      </c>
      <c r="AF300" s="138">
        <v>32</v>
      </c>
      <c r="AG300" s="138">
        <v>33</v>
      </c>
      <c r="AH300" s="138">
        <v>34</v>
      </c>
      <c r="AI300" s="138">
        <v>35</v>
      </c>
      <c r="AJ300" s="138">
        <v>36</v>
      </c>
      <c r="AK300" s="138">
        <v>37</v>
      </c>
      <c r="AL300" s="138"/>
      <c r="AM300" s="138">
        <v>38</v>
      </c>
    </row>
    <row r="301" spans="1:39">
      <c r="A301" s="108">
        <v>1</v>
      </c>
      <c r="B301" s="140" t="s">
        <v>310</v>
      </c>
      <c r="C301" s="139">
        <f>AM265</f>
        <v>47</v>
      </c>
      <c r="D301" s="139">
        <f>RK14.a!AH299</f>
        <v>31</v>
      </c>
      <c r="E301" s="139">
        <f>C301+D301</f>
        <v>78</v>
      </c>
      <c r="F301" s="139"/>
      <c r="G301" s="139"/>
      <c r="H301" s="139"/>
      <c r="I301" s="139"/>
      <c r="J301" s="139">
        <v>1</v>
      </c>
      <c r="K301" s="139"/>
      <c r="L301" s="139">
        <v>9</v>
      </c>
      <c r="M301" s="139">
        <v>21</v>
      </c>
      <c r="N301" s="139">
        <v>1</v>
      </c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>
        <v>4</v>
      </c>
      <c r="AK301" s="139">
        <v>1</v>
      </c>
      <c r="AL301" s="139">
        <f>SUM(G301:AK301)</f>
        <v>37</v>
      </c>
      <c r="AM301" s="139">
        <f>E301-F301-AL301</f>
        <v>41</v>
      </c>
    </row>
    <row r="302" spans="1:39">
      <c r="A302" s="108">
        <v>2</v>
      </c>
      <c r="B302" s="140" t="s">
        <v>311</v>
      </c>
      <c r="C302" s="139">
        <f t="shared" ref="C302:C318" si="39">AM266</f>
        <v>58</v>
      </c>
      <c r="D302" s="139">
        <f>RK14.a!AH300</f>
        <v>107</v>
      </c>
      <c r="E302" s="139">
        <f t="shared" ref="E302:E318" si="40">C302+D302</f>
        <v>165</v>
      </c>
      <c r="F302" s="139">
        <v>10</v>
      </c>
      <c r="G302" s="139"/>
      <c r="H302" s="139"/>
      <c r="I302" s="139"/>
      <c r="J302" s="139"/>
      <c r="K302" s="139"/>
      <c r="L302" s="139">
        <v>11</v>
      </c>
      <c r="M302" s="139">
        <v>58</v>
      </c>
      <c r="N302" s="139"/>
      <c r="O302" s="139"/>
      <c r="P302" s="139"/>
      <c r="Q302" s="139"/>
      <c r="R302" s="139"/>
      <c r="S302" s="139"/>
      <c r="T302" s="139">
        <v>2</v>
      </c>
      <c r="U302" s="139"/>
      <c r="V302" s="139"/>
      <c r="W302" s="139"/>
      <c r="X302" s="139">
        <v>1</v>
      </c>
      <c r="Y302" s="139"/>
      <c r="Z302" s="139">
        <v>9</v>
      </c>
      <c r="AA302" s="139"/>
      <c r="AB302" s="139">
        <v>1</v>
      </c>
      <c r="AC302" s="139"/>
      <c r="AD302" s="139"/>
      <c r="AE302" s="139"/>
      <c r="AF302" s="139"/>
      <c r="AG302" s="139"/>
      <c r="AH302" s="139"/>
      <c r="AI302" s="139"/>
      <c r="AJ302" s="139"/>
      <c r="AK302" s="139">
        <v>1</v>
      </c>
      <c r="AL302" s="139">
        <f t="shared" ref="AL302:AL318" si="41">SUM(G302:AK302)</f>
        <v>83</v>
      </c>
      <c r="AM302" s="139">
        <f t="shared" ref="AM302:AM318" si="42">E302-F302-AL302</f>
        <v>72</v>
      </c>
    </row>
    <row r="303" spans="1:39">
      <c r="A303" s="108">
        <v>3</v>
      </c>
      <c r="B303" s="140" t="s">
        <v>312</v>
      </c>
      <c r="C303" s="139">
        <f t="shared" si="39"/>
        <v>16</v>
      </c>
      <c r="D303" s="139">
        <f>RK14.a!AH301</f>
        <v>38</v>
      </c>
      <c r="E303" s="139">
        <f t="shared" si="40"/>
        <v>54</v>
      </c>
      <c r="F303" s="139">
        <v>5</v>
      </c>
      <c r="G303" s="139"/>
      <c r="H303" s="139"/>
      <c r="I303" s="139"/>
      <c r="J303" s="139"/>
      <c r="K303" s="139"/>
      <c r="L303" s="139">
        <v>3</v>
      </c>
      <c r="M303" s="139">
        <v>13</v>
      </c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>
        <v>3</v>
      </c>
      <c r="AA303" s="139"/>
      <c r="AB303" s="139">
        <v>2</v>
      </c>
      <c r="AC303" s="139"/>
      <c r="AD303" s="139"/>
      <c r="AE303" s="139">
        <v>1</v>
      </c>
      <c r="AF303" s="139"/>
      <c r="AG303" s="139"/>
      <c r="AH303" s="139"/>
      <c r="AI303" s="139"/>
      <c r="AJ303" s="139">
        <v>1</v>
      </c>
      <c r="AK303" s="139"/>
      <c r="AL303" s="139">
        <f t="shared" si="41"/>
        <v>23</v>
      </c>
      <c r="AM303" s="139">
        <f t="shared" si="42"/>
        <v>26</v>
      </c>
    </row>
    <row r="304" spans="1:39">
      <c r="A304" s="108">
        <v>4</v>
      </c>
      <c r="B304" s="140" t="s">
        <v>313</v>
      </c>
      <c r="C304" s="139">
        <f t="shared" si="39"/>
        <v>51</v>
      </c>
      <c r="D304" s="139">
        <f>RK14.a!AH302</f>
        <v>56</v>
      </c>
      <c r="E304" s="139">
        <f t="shared" si="40"/>
        <v>107</v>
      </c>
      <c r="F304" s="139">
        <v>4</v>
      </c>
      <c r="G304" s="139"/>
      <c r="H304" s="139"/>
      <c r="I304" s="139"/>
      <c r="J304" s="139"/>
      <c r="K304" s="139"/>
      <c r="L304" s="139">
        <v>9</v>
      </c>
      <c r="M304" s="139">
        <v>28</v>
      </c>
      <c r="N304" s="139"/>
      <c r="O304" s="139"/>
      <c r="P304" s="139"/>
      <c r="Q304" s="139"/>
      <c r="R304" s="139"/>
      <c r="S304" s="139"/>
      <c r="T304" s="139">
        <v>1</v>
      </c>
      <c r="U304" s="139"/>
      <c r="V304" s="139"/>
      <c r="W304" s="139"/>
      <c r="X304" s="139"/>
      <c r="Y304" s="139"/>
      <c r="Z304" s="139">
        <v>5</v>
      </c>
      <c r="AA304" s="139"/>
      <c r="AB304" s="139">
        <v>4</v>
      </c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>
        <f t="shared" si="41"/>
        <v>47</v>
      </c>
      <c r="AM304" s="139">
        <f t="shared" si="42"/>
        <v>56</v>
      </c>
    </row>
    <row r="305" spans="1:39">
      <c r="A305" s="108">
        <v>5</v>
      </c>
      <c r="B305" s="140" t="s">
        <v>314</v>
      </c>
      <c r="C305" s="139">
        <f t="shared" si="39"/>
        <v>32</v>
      </c>
      <c r="D305" s="139">
        <f>RK14.a!AH303</f>
        <v>32</v>
      </c>
      <c r="E305" s="139">
        <f t="shared" si="40"/>
        <v>64</v>
      </c>
      <c r="F305" s="139">
        <v>3</v>
      </c>
      <c r="G305" s="139"/>
      <c r="H305" s="139"/>
      <c r="I305" s="139"/>
      <c r="J305" s="139"/>
      <c r="K305" s="139"/>
      <c r="L305" s="139">
        <v>6</v>
      </c>
      <c r="M305" s="139">
        <v>22</v>
      </c>
      <c r="N305" s="139"/>
      <c r="O305" s="139"/>
      <c r="P305" s="139"/>
      <c r="Q305" s="139"/>
      <c r="R305" s="139"/>
      <c r="S305" s="139"/>
      <c r="T305" s="139">
        <v>1</v>
      </c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>
        <f t="shared" si="41"/>
        <v>29</v>
      </c>
      <c r="AM305" s="139">
        <f t="shared" si="42"/>
        <v>32</v>
      </c>
    </row>
    <row r="306" spans="1:39">
      <c r="A306" s="108">
        <v>6</v>
      </c>
      <c r="B306" s="140" t="s">
        <v>315</v>
      </c>
      <c r="C306" s="139">
        <f t="shared" si="39"/>
        <v>21</v>
      </c>
      <c r="D306" s="139">
        <f>RK14.a!AH304</f>
        <v>26</v>
      </c>
      <c r="E306" s="139">
        <f t="shared" si="40"/>
        <v>47</v>
      </c>
      <c r="F306" s="139">
        <v>1</v>
      </c>
      <c r="G306" s="139"/>
      <c r="H306" s="139"/>
      <c r="I306" s="139"/>
      <c r="J306" s="139"/>
      <c r="K306" s="139"/>
      <c r="L306" s="139">
        <v>4</v>
      </c>
      <c r="M306" s="139">
        <v>12</v>
      </c>
      <c r="N306" s="139"/>
      <c r="O306" s="139"/>
      <c r="P306" s="139"/>
      <c r="Q306" s="139"/>
      <c r="R306" s="139"/>
      <c r="S306" s="139"/>
      <c r="T306" s="139">
        <v>1</v>
      </c>
      <c r="U306" s="139"/>
      <c r="V306" s="139"/>
      <c r="W306" s="139"/>
      <c r="X306" s="139">
        <v>1</v>
      </c>
      <c r="Y306" s="139"/>
      <c r="Z306" s="139">
        <v>3</v>
      </c>
      <c r="AA306" s="139"/>
      <c r="AB306" s="139">
        <v>3</v>
      </c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>
        <f t="shared" si="41"/>
        <v>24</v>
      </c>
      <c r="AM306" s="139">
        <f t="shared" si="42"/>
        <v>22</v>
      </c>
    </row>
    <row r="307" spans="1:39">
      <c r="A307" s="108">
        <v>7</v>
      </c>
      <c r="B307" s="140" t="s">
        <v>316</v>
      </c>
      <c r="C307" s="139">
        <f t="shared" si="39"/>
        <v>1</v>
      </c>
      <c r="D307" s="139">
        <f>RK14.a!AH305</f>
        <v>10</v>
      </c>
      <c r="E307" s="139">
        <f t="shared" si="40"/>
        <v>11</v>
      </c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>
        <v>1</v>
      </c>
      <c r="Y307" s="139"/>
      <c r="Z307" s="139"/>
      <c r="AA307" s="139"/>
      <c r="AB307" s="139">
        <v>5</v>
      </c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>
        <f t="shared" si="41"/>
        <v>6</v>
      </c>
      <c r="AM307" s="139">
        <f t="shared" si="42"/>
        <v>5</v>
      </c>
    </row>
    <row r="308" spans="1:39">
      <c r="A308" s="108">
        <v>8</v>
      </c>
      <c r="B308" s="140" t="s">
        <v>317</v>
      </c>
      <c r="C308" s="139">
        <f t="shared" si="39"/>
        <v>47</v>
      </c>
      <c r="D308" s="139">
        <f>RK14.a!AH306</f>
        <v>37</v>
      </c>
      <c r="E308" s="139">
        <f t="shared" si="40"/>
        <v>84</v>
      </c>
      <c r="F308" s="139"/>
      <c r="G308" s="139"/>
      <c r="H308" s="139"/>
      <c r="I308" s="139"/>
      <c r="J308" s="139"/>
      <c r="K308" s="139"/>
      <c r="L308" s="139">
        <v>9</v>
      </c>
      <c r="M308" s="139">
        <v>16</v>
      </c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>
        <v>1</v>
      </c>
      <c r="AA308" s="139"/>
      <c r="AB308" s="139">
        <v>6</v>
      </c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>
        <f t="shared" si="41"/>
        <v>32</v>
      </c>
      <c r="AM308" s="139">
        <f t="shared" si="42"/>
        <v>52</v>
      </c>
    </row>
    <row r="309" spans="1:39">
      <c r="A309" s="108">
        <v>9</v>
      </c>
      <c r="B309" s="140" t="s">
        <v>318</v>
      </c>
      <c r="C309" s="139">
        <f t="shared" si="39"/>
        <v>92</v>
      </c>
      <c r="D309" s="139">
        <f>RK14.a!AH307</f>
        <v>79</v>
      </c>
      <c r="E309" s="139">
        <f t="shared" si="40"/>
        <v>171</v>
      </c>
      <c r="F309" s="139">
        <v>3</v>
      </c>
      <c r="G309" s="139"/>
      <c r="H309" s="139"/>
      <c r="I309" s="139"/>
      <c r="J309" s="139"/>
      <c r="K309" s="139"/>
      <c r="L309" s="139">
        <v>26</v>
      </c>
      <c r="M309" s="139">
        <v>57</v>
      </c>
      <c r="N309" s="139"/>
      <c r="O309" s="139"/>
      <c r="P309" s="139"/>
      <c r="Q309" s="139"/>
      <c r="R309" s="139"/>
      <c r="S309" s="139"/>
      <c r="T309" s="139">
        <v>2</v>
      </c>
      <c r="U309" s="139"/>
      <c r="V309" s="139"/>
      <c r="W309" s="139"/>
      <c r="X309" s="139">
        <v>1</v>
      </c>
      <c r="Y309" s="139"/>
      <c r="Z309" s="139">
        <v>23</v>
      </c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>
        <v>1</v>
      </c>
      <c r="AK309" s="139">
        <v>1</v>
      </c>
      <c r="AL309" s="139">
        <f t="shared" si="41"/>
        <v>111</v>
      </c>
      <c r="AM309" s="139">
        <f t="shared" si="42"/>
        <v>57</v>
      </c>
    </row>
    <row r="310" spans="1:39">
      <c r="A310" s="108">
        <v>10</v>
      </c>
      <c r="B310" s="140" t="s">
        <v>319</v>
      </c>
      <c r="C310" s="139">
        <f t="shared" si="39"/>
        <v>5</v>
      </c>
      <c r="D310" s="139">
        <f>RK14.a!AH308</f>
        <v>12</v>
      </c>
      <c r="E310" s="139">
        <f t="shared" si="40"/>
        <v>17</v>
      </c>
      <c r="F310" s="139"/>
      <c r="G310" s="139"/>
      <c r="H310" s="139"/>
      <c r="I310" s="139"/>
      <c r="J310" s="139"/>
      <c r="K310" s="139"/>
      <c r="L310" s="139">
        <v>2</v>
      </c>
      <c r="M310" s="139">
        <v>1</v>
      </c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>
        <v>4</v>
      </c>
      <c r="AA310" s="139"/>
      <c r="AB310" s="139">
        <v>3</v>
      </c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>
        <f t="shared" si="41"/>
        <v>10</v>
      </c>
      <c r="AM310" s="139">
        <f t="shared" si="42"/>
        <v>7</v>
      </c>
    </row>
    <row r="311" spans="1:39">
      <c r="A311" s="108">
        <v>11</v>
      </c>
      <c r="B311" s="140" t="s">
        <v>320</v>
      </c>
      <c r="C311" s="139">
        <f t="shared" si="39"/>
        <v>0</v>
      </c>
      <c r="D311" s="139">
        <f>RK14.a!AH309</f>
        <v>13</v>
      </c>
      <c r="E311" s="139">
        <f t="shared" si="40"/>
        <v>13</v>
      </c>
      <c r="F311" s="139"/>
      <c r="G311" s="139"/>
      <c r="H311" s="139"/>
      <c r="I311" s="139"/>
      <c r="J311" s="139"/>
      <c r="K311" s="139"/>
      <c r="L311" s="139">
        <v>2</v>
      </c>
      <c r="M311" s="139">
        <v>4</v>
      </c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>
        <v>6</v>
      </c>
      <c r="AA311" s="139"/>
      <c r="AB311" s="139">
        <v>1</v>
      </c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>
        <f t="shared" si="41"/>
        <v>13</v>
      </c>
      <c r="AM311" s="139">
        <f t="shared" si="42"/>
        <v>0</v>
      </c>
    </row>
    <row r="312" spans="1:39">
      <c r="A312" s="108">
        <v>12</v>
      </c>
      <c r="B312" s="140" t="s">
        <v>321</v>
      </c>
      <c r="C312" s="139">
        <f t="shared" si="39"/>
        <v>17</v>
      </c>
      <c r="D312" s="139">
        <f>RK14.a!AH310</f>
        <v>12</v>
      </c>
      <c r="E312" s="139">
        <f t="shared" si="40"/>
        <v>29</v>
      </c>
      <c r="F312" s="139"/>
      <c r="G312" s="139"/>
      <c r="H312" s="139"/>
      <c r="I312" s="139"/>
      <c r="J312" s="139"/>
      <c r="K312" s="139"/>
      <c r="L312" s="139">
        <v>2</v>
      </c>
      <c r="M312" s="139">
        <v>8</v>
      </c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>
        <v>2</v>
      </c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>
        <v>1</v>
      </c>
      <c r="AK312" s="139"/>
      <c r="AL312" s="139">
        <f t="shared" si="41"/>
        <v>13</v>
      </c>
      <c r="AM312" s="139">
        <f t="shared" si="42"/>
        <v>16</v>
      </c>
    </row>
    <row r="313" spans="1:39">
      <c r="A313" s="108">
        <v>13</v>
      </c>
      <c r="B313" s="140" t="s">
        <v>322</v>
      </c>
      <c r="C313" s="139">
        <f t="shared" si="39"/>
        <v>17</v>
      </c>
      <c r="D313" s="139">
        <f>RK14.a!AH311</f>
        <v>70</v>
      </c>
      <c r="E313" s="139">
        <f t="shared" si="40"/>
        <v>87</v>
      </c>
      <c r="F313" s="139">
        <v>12</v>
      </c>
      <c r="G313" s="139"/>
      <c r="H313" s="139"/>
      <c r="I313" s="139"/>
      <c r="J313" s="139"/>
      <c r="K313" s="139"/>
      <c r="L313" s="139">
        <v>10</v>
      </c>
      <c r="M313" s="139">
        <v>19</v>
      </c>
      <c r="N313" s="139"/>
      <c r="O313" s="139"/>
      <c r="P313" s="139"/>
      <c r="Q313" s="139"/>
      <c r="R313" s="139"/>
      <c r="S313" s="139"/>
      <c r="T313" s="139">
        <v>3</v>
      </c>
      <c r="U313" s="139"/>
      <c r="V313" s="139"/>
      <c r="W313" s="139"/>
      <c r="X313" s="139"/>
      <c r="Y313" s="139"/>
      <c r="Z313" s="139">
        <v>5</v>
      </c>
      <c r="AA313" s="139"/>
      <c r="AB313" s="139">
        <v>4</v>
      </c>
      <c r="AC313" s="139"/>
      <c r="AD313" s="139"/>
      <c r="AE313" s="139"/>
      <c r="AF313" s="139"/>
      <c r="AG313" s="139"/>
      <c r="AH313" s="139"/>
      <c r="AI313" s="139"/>
      <c r="AJ313" s="139">
        <v>1</v>
      </c>
      <c r="AK313" s="139"/>
      <c r="AL313" s="139">
        <f t="shared" si="41"/>
        <v>42</v>
      </c>
      <c r="AM313" s="139">
        <f t="shared" si="42"/>
        <v>33</v>
      </c>
    </row>
    <row r="314" spans="1:39">
      <c r="A314" s="108">
        <v>14</v>
      </c>
      <c r="B314" s="140" t="s">
        <v>323</v>
      </c>
      <c r="C314" s="139">
        <f t="shared" si="39"/>
        <v>34</v>
      </c>
      <c r="D314" s="139">
        <f>RK14.a!AH312</f>
        <v>47</v>
      </c>
      <c r="E314" s="139">
        <f t="shared" si="40"/>
        <v>81</v>
      </c>
      <c r="F314" s="139">
        <v>4</v>
      </c>
      <c r="G314" s="139"/>
      <c r="H314" s="139"/>
      <c r="I314" s="139"/>
      <c r="J314" s="139"/>
      <c r="K314" s="139"/>
      <c r="L314" s="139">
        <v>5</v>
      </c>
      <c r="M314" s="139">
        <v>26</v>
      </c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>
        <v>1</v>
      </c>
      <c r="Y314" s="139"/>
      <c r="Z314" s="139">
        <v>1</v>
      </c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>
        <f t="shared" si="41"/>
        <v>33</v>
      </c>
      <c r="AM314" s="139">
        <f t="shared" si="42"/>
        <v>44</v>
      </c>
    </row>
    <row r="315" spans="1:39">
      <c r="A315" s="108">
        <v>15</v>
      </c>
      <c r="B315" s="140" t="s">
        <v>324</v>
      </c>
      <c r="C315" s="139">
        <f t="shared" si="39"/>
        <v>11</v>
      </c>
      <c r="D315" s="139">
        <f>RK14.a!AH313</f>
        <v>21</v>
      </c>
      <c r="E315" s="139">
        <f t="shared" si="40"/>
        <v>32</v>
      </c>
      <c r="F315" s="139">
        <v>3</v>
      </c>
      <c r="G315" s="139"/>
      <c r="H315" s="139"/>
      <c r="I315" s="139"/>
      <c r="J315" s="139"/>
      <c r="K315" s="139"/>
      <c r="L315" s="139">
        <v>1</v>
      </c>
      <c r="M315" s="139">
        <v>6</v>
      </c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>
        <v>1</v>
      </c>
      <c r="AA315" s="139"/>
      <c r="AB315" s="139">
        <v>2</v>
      </c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>
        <f t="shared" si="41"/>
        <v>10</v>
      </c>
      <c r="AM315" s="139">
        <f t="shared" si="42"/>
        <v>19</v>
      </c>
    </row>
    <row r="316" spans="1:39">
      <c r="A316" s="108">
        <v>16</v>
      </c>
      <c r="B316" s="140" t="s">
        <v>325</v>
      </c>
      <c r="C316" s="139">
        <f t="shared" si="39"/>
        <v>26</v>
      </c>
      <c r="D316" s="139">
        <f>RK14.a!AH314</f>
        <v>21</v>
      </c>
      <c r="E316" s="139">
        <f t="shared" si="40"/>
        <v>47</v>
      </c>
      <c r="F316" s="139">
        <v>1</v>
      </c>
      <c r="G316" s="139"/>
      <c r="H316" s="139"/>
      <c r="I316" s="139"/>
      <c r="J316" s="139"/>
      <c r="K316" s="139"/>
      <c r="L316" s="139">
        <v>4</v>
      </c>
      <c r="M316" s="139">
        <v>15</v>
      </c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>
        <v>2</v>
      </c>
      <c r="AA316" s="139"/>
      <c r="AB316" s="139">
        <v>2</v>
      </c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>
        <f t="shared" si="41"/>
        <v>23</v>
      </c>
      <c r="AM316" s="139">
        <f t="shared" si="42"/>
        <v>23</v>
      </c>
    </row>
    <row r="317" spans="1:39">
      <c r="A317" s="108">
        <v>17</v>
      </c>
      <c r="B317" s="140" t="s">
        <v>326</v>
      </c>
      <c r="C317" s="139">
        <f t="shared" si="39"/>
        <v>82</v>
      </c>
      <c r="D317" s="139">
        <f>RK14.a!AH315</f>
        <v>56</v>
      </c>
      <c r="E317" s="139">
        <f t="shared" si="40"/>
        <v>138</v>
      </c>
      <c r="F317" s="139">
        <v>6</v>
      </c>
      <c r="G317" s="139"/>
      <c r="H317" s="139"/>
      <c r="I317" s="139"/>
      <c r="J317" s="139"/>
      <c r="K317" s="139"/>
      <c r="L317" s="139">
        <v>12</v>
      </c>
      <c r="M317" s="139">
        <v>40</v>
      </c>
      <c r="N317" s="139"/>
      <c r="O317" s="139"/>
      <c r="P317" s="139"/>
      <c r="Q317" s="139"/>
      <c r="R317" s="139"/>
      <c r="S317" s="139"/>
      <c r="T317" s="139">
        <v>1</v>
      </c>
      <c r="U317" s="139"/>
      <c r="V317" s="139"/>
      <c r="W317" s="139"/>
      <c r="X317" s="139">
        <v>2</v>
      </c>
      <c r="Y317" s="139"/>
      <c r="Z317" s="139">
        <v>3</v>
      </c>
      <c r="AA317" s="139"/>
      <c r="AB317" s="139"/>
      <c r="AC317" s="139">
        <v>1</v>
      </c>
      <c r="AD317" s="139"/>
      <c r="AE317" s="139"/>
      <c r="AF317" s="139"/>
      <c r="AG317" s="139"/>
      <c r="AH317" s="139"/>
      <c r="AI317" s="139"/>
      <c r="AJ317" s="139"/>
      <c r="AK317" s="139"/>
      <c r="AL317" s="139">
        <f t="shared" si="41"/>
        <v>59</v>
      </c>
      <c r="AM317" s="139">
        <f t="shared" si="42"/>
        <v>73</v>
      </c>
    </row>
    <row r="318" spans="1:39">
      <c r="A318" s="108">
        <v>18</v>
      </c>
      <c r="B318" s="140" t="s">
        <v>327</v>
      </c>
      <c r="C318" s="139">
        <f t="shared" si="39"/>
        <v>16</v>
      </c>
      <c r="D318" s="139">
        <f>RK14.a!AH316</f>
        <v>42</v>
      </c>
      <c r="E318" s="139">
        <f t="shared" si="40"/>
        <v>58</v>
      </c>
      <c r="F318" s="139">
        <v>1</v>
      </c>
      <c r="G318" s="139"/>
      <c r="H318" s="139"/>
      <c r="I318" s="139"/>
      <c r="J318" s="139"/>
      <c r="K318" s="139"/>
      <c r="L318" s="139">
        <v>4</v>
      </c>
      <c r="M318" s="139">
        <v>12</v>
      </c>
      <c r="N318" s="139"/>
      <c r="O318" s="139"/>
      <c r="P318" s="139"/>
      <c r="Q318" s="139"/>
      <c r="R318" s="139"/>
      <c r="S318" s="139"/>
      <c r="T318" s="139">
        <v>2</v>
      </c>
      <c r="U318" s="139"/>
      <c r="V318" s="139"/>
      <c r="W318" s="139"/>
      <c r="X318" s="139"/>
      <c r="Y318" s="139"/>
      <c r="Z318" s="139">
        <v>1</v>
      </c>
      <c r="AA318" s="139"/>
      <c r="AB318" s="139">
        <v>2</v>
      </c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>
        <f t="shared" si="41"/>
        <v>21</v>
      </c>
      <c r="AM318" s="139">
        <f t="shared" si="42"/>
        <v>36</v>
      </c>
    </row>
    <row r="319" ht="15.75" spans="1:39">
      <c r="A319" s="111" t="s">
        <v>14</v>
      </c>
      <c r="B319" s="112"/>
      <c r="C319" s="141">
        <f>SUM(C301:C318)</f>
        <v>573</v>
      </c>
      <c r="D319" s="141">
        <f>SUM(D301:D318)</f>
        <v>710</v>
      </c>
      <c r="E319" s="141">
        <f>SUM(E301:E318)</f>
        <v>1283</v>
      </c>
      <c r="F319" s="141">
        <f>SUM(F301:F318)</f>
        <v>53</v>
      </c>
      <c r="G319" s="141">
        <f t="shared" ref="G319:AM319" si="43">SUM(G301:G318)</f>
        <v>0</v>
      </c>
      <c r="H319" s="141">
        <f t="shared" si="43"/>
        <v>0</v>
      </c>
      <c r="I319" s="141">
        <f t="shared" si="43"/>
        <v>0</v>
      </c>
      <c r="J319" s="141">
        <f t="shared" si="43"/>
        <v>1</v>
      </c>
      <c r="K319" s="141">
        <f t="shared" si="43"/>
        <v>0</v>
      </c>
      <c r="L319" s="141">
        <f t="shared" si="43"/>
        <v>119</v>
      </c>
      <c r="M319" s="141">
        <f t="shared" si="43"/>
        <v>358</v>
      </c>
      <c r="N319" s="141">
        <f t="shared" si="43"/>
        <v>1</v>
      </c>
      <c r="O319" s="141">
        <f t="shared" si="43"/>
        <v>0</v>
      </c>
      <c r="P319" s="141">
        <f t="shared" si="43"/>
        <v>0</v>
      </c>
      <c r="Q319" s="141">
        <f t="shared" si="43"/>
        <v>0</v>
      </c>
      <c r="R319" s="141">
        <f t="shared" si="43"/>
        <v>0</v>
      </c>
      <c r="S319" s="141">
        <f t="shared" si="43"/>
        <v>0</v>
      </c>
      <c r="T319" s="141">
        <f t="shared" si="43"/>
        <v>13</v>
      </c>
      <c r="U319" s="141">
        <f t="shared" si="43"/>
        <v>0</v>
      </c>
      <c r="V319" s="141">
        <f t="shared" si="43"/>
        <v>0</v>
      </c>
      <c r="W319" s="141">
        <f t="shared" si="43"/>
        <v>0</v>
      </c>
      <c r="X319" s="141">
        <f t="shared" si="43"/>
        <v>7</v>
      </c>
      <c r="Y319" s="141">
        <f t="shared" si="43"/>
        <v>0</v>
      </c>
      <c r="Z319" s="141">
        <f t="shared" si="43"/>
        <v>69</v>
      </c>
      <c r="AA319" s="141">
        <f t="shared" si="43"/>
        <v>0</v>
      </c>
      <c r="AB319" s="141">
        <f t="shared" si="43"/>
        <v>35</v>
      </c>
      <c r="AC319" s="141">
        <f t="shared" si="43"/>
        <v>1</v>
      </c>
      <c r="AD319" s="141">
        <f t="shared" si="43"/>
        <v>0</v>
      </c>
      <c r="AE319" s="141">
        <f t="shared" si="43"/>
        <v>1</v>
      </c>
      <c r="AF319" s="141">
        <f t="shared" si="43"/>
        <v>0</v>
      </c>
      <c r="AG319" s="141">
        <f t="shared" si="43"/>
        <v>0</v>
      </c>
      <c r="AH319" s="141">
        <f t="shared" si="43"/>
        <v>0</v>
      </c>
      <c r="AI319" s="141">
        <f t="shared" si="43"/>
        <v>0</v>
      </c>
      <c r="AJ319" s="141">
        <f t="shared" si="43"/>
        <v>8</v>
      </c>
      <c r="AK319" s="141">
        <f t="shared" si="43"/>
        <v>3</v>
      </c>
      <c r="AL319" s="141">
        <f t="shared" si="43"/>
        <v>616</v>
      </c>
      <c r="AM319" s="141">
        <f t="shared" si="43"/>
        <v>614</v>
      </c>
    </row>
    <row r="321" spans="3:32">
      <c r="C321" s="94" t="s">
        <v>58</v>
      </c>
      <c r="AF321" s="117" t="s">
        <v>91</v>
      </c>
    </row>
    <row r="322" spans="3:32">
      <c r="C322" s="94" t="s">
        <v>68</v>
      </c>
      <c r="AF322" s="94" t="s">
        <v>61</v>
      </c>
    </row>
    <row r="326" spans="3:32">
      <c r="C326" s="94" t="s">
        <v>92</v>
      </c>
      <c r="AF326" s="94" t="s">
        <v>63</v>
      </c>
    </row>
    <row r="327" spans="3:32">
      <c r="C327" s="94" t="s">
        <v>93</v>
      </c>
      <c r="AF327" s="94" t="s">
        <v>65</v>
      </c>
    </row>
    <row r="329" spans="1:39">
      <c r="A329" s="95" t="s">
        <v>506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</row>
    <row r="330" spans="1:39">
      <c r="A330" s="95" t="s">
        <v>357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</row>
    <row r="331" spans="1:39">
      <c r="A331" s="95" t="s">
        <v>94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</row>
    <row r="332" spans="1:39">
      <c r="A332" s="95"/>
      <c r="B332" s="95"/>
      <c r="C332" s="95"/>
      <c r="D332" s="95"/>
      <c r="E332" s="95"/>
      <c r="AK332" s="115" t="s">
        <v>510</v>
      </c>
      <c r="AL332" s="115"/>
      <c r="AM332" s="115"/>
    </row>
    <row r="333" spans="1:39">
      <c r="A333" s="103" t="s">
        <v>511</v>
      </c>
      <c r="B333" s="103" t="s">
        <v>512</v>
      </c>
      <c r="C333" s="135" t="s">
        <v>513</v>
      </c>
      <c r="D333" s="135" t="s">
        <v>514</v>
      </c>
      <c r="E333" s="135" t="s">
        <v>57</v>
      </c>
      <c r="F333" s="135" t="s">
        <v>119</v>
      </c>
      <c r="G333" s="136" t="s">
        <v>515</v>
      </c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42"/>
      <c r="AM333" s="143" t="s">
        <v>516</v>
      </c>
    </row>
    <row r="334" spans="1:39">
      <c r="A334" s="103"/>
      <c r="B334" s="103"/>
      <c r="C334" s="135"/>
      <c r="D334" s="135"/>
      <c r="E334" s="135"/>
      <c r="F334" s="135"/>
      <c r="G334" s="104" t="s">
        <v>509</v>
      </c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5" t="s">
        <v>120</v>
      </c>
      <c r="AE334" s="105" t="s">
        <v>7</v>
      </c>
      <c r="AF334" s="105" t="s">
        <v>8</v>
      </c>
      <c r="AG334" s="105" t="s">
        <v>9</v>
      </c>
      <c r="AH334" s="105" t="s">
        <v>10</v>
      </c>
      <c r="AI334" s="105" t="s">
        <v>121</v>
      </c>
      <c r="AJ334" s="105" t="s">
        <v>12</v>
      </c>
      <c r="AK334" s="105" t="s">
        <v>13</v>
      </c>
      <c r="AL334" s="144" t="s">
        <v>57</v>
      </c>
      <c r="AM334" s="143"/>
    </row>
    <row r="335" ht="120.8" spans="1:39">
      <c r="A335" s="103"/>
      <c r="B335" s="103"/>
      <c r="C335" s="135"/>
      <c r="D335" s="135"/>
      <c r="E335" s="135"/>
      <c r="F335" s="135"/>
      <c r="G335" s="105" t="s">
        <v>16</v>
      </c>
      <c r="H335" s="105" t="s">
        <v>17</v>
      </c>
      <c r="I335" s="105" t="s">
        <v>18</v>
      </c>
      <c r="J335" s="105" t="s">
        <v>19</v>
      </c>
      <c r="K335" s="105" t="s">
        <v>20</v>
      </c>
      <c r="L335" s="105" t="s">
        <v>21</v>
      </c>
      <c r="M335" s="105" t="s">
        <v>22</v>
      </c>
      <c r="N335" s="105" t="s">
        <v>23</v>
      </c>
      <c r="O335" s="105" t="s">
        <v>24</v>
      </c>
      <c r="P335" s="105" t="s">
        <v>25</v>
      </c>
      <c r="Q335" s="105" t="s">
        <v>129</v>
      </c>
      <c r="R335" s="105" t="s">
        <v>27</v>
      </c>
      <c r="S335" s="105" t="s">
        <v>28</v>
      </c>
      <c r="T335" s="105" t="s">
        <v>29</v>
      </c>
      <c r="U335" s="105" t="s">
        <v>30</v>
      </c>
      <c r="V335" s="105" t="s">
        <v>31</v>
      </c>
      <c r="W335" s="105" t="s">
        <v>32</v>
      </c>
      <c r="X335" s="105" t="s">
        <v>33</v>
      </c>
      <c r="Y335" s="105" t="s">
        <v>34</v>
      </c>
      <c r="Z335" s="105" t="s">
        <v>35</v>
      </c>
      <c r="AA335" s="105" t="s">
        <v>36</v>
      </c>
      <c r="AB335" s="105" t="s">
        <v>37</v>
      </c>
      <c r="AC335" s="105" t="s">
        <v>38</v>
      </c>
      <c r="AD335" s="105"/>
      <c r="AE335" s="105"/>
      <c r="AF335" s="105"/>
      <c r="AG335" s="105"/>
      <c r="AH335" s="105"/>
      <c r="AI335" s="105"/>
      <c r="AJ335" s="105"/>
      <c r="AK335" s="105"/>
      <c r="AL335" s="145"/>
      <c r="AM335" s="143"/>
    </row>
    <row r="336" spans="1:39">
      <c r="A336" s="138">
        <v>1</v>
      </c>
      <c r="B336" s="138">
        <v>2</v>
      </c>
      <c r="C336" s="138">
        <v>3</v>
      </c>
      <c r="D336" s="138">
        <v>4</v>
      </c>
      <c r="E336" s="138">
        <v>5</v>
      </c>
      <c r="F336" s="138">
        <v>6</v>
      </c>
      <c r="G336" s="138">
        <v>7</v>
      </c>
      <c r="H336" s="138">
        <v>8</v>
      </c>
      <c r="I336" s="138">
        <v>9</v>
      </c>
      <c r="J336" s="138">
        <v>10</v>
      </c>
      <c r="K336" s="138">
        <v>11</v>
      </c>
      <c r="L336" s="138">
        <v>12</v>
      </c>
      <c r="M336" s="138">
        <v>13</v>
      </c>
      <c r="N336" s="138">
        <v>14</v>
      </c>
      <c r="O336" s="138">
        <v>15</v>
      </c>
      <c r="P336" s="138">
        <v>16</v>
      </c>
      <c r="Q336" s="138">
        <v>17</v>
      </c>
      <c r="R336" s="138">
        <v>18</v>
      </c>
      <c r="S336" s="138">
        <v>19</v>
      </c>
      <c r="T336" s="138">
        <v>20</v>
      </c>
      <c r="U336" s="138">
        <v>21</v>
      </c>
      <c r="V336" s="138">
        <v>22</v>
      </c>
      <c r="W336" s="138">
        <v>23</v>
      </c>
      <c r="X336" s="138">
        <v>24</v>
      </c>
      <c r="Y336" s="138">
        <v>25</v>
      </c>
      <c r="Z336" s="138">
        <v>26</v>
      </c>
      <c r="AA336" s="138">
        <v>27</v>
      </c>
      <c r="AB336" s="138">
        <v>28</v>
      </c>
      <c r="AC336" s="138">
        <v>29</v>
      </c>
      <c r="AD336" s="138">
        <v>30</v>
      </c>
      <c r="AE336" s="138">
        <v>31</v>
      </c>
      <c r="AF336" s="138">
        <v>32</v>
      </c>
      <c r="AG336" s="138">
        <v>33</v>
      </c>
      <c r="AH336" s="138">
        <v>34</v>
      </c>
      <c r="AI336" s="138">
        <v>35</v>
      </c>
      <c r="AJ336" s="138">
        <v>36</v>
      </c>
      <c r="AK336" s="138">
        <v>37</v>
      </c>
      <c r="AL336" s="138"/>
      <c r="AM336" s="138">
        <v>38</v>
      </c>
    </row>
    <row r="337" spans="1:39">
      <c r="A337" s="108">
        <v>1</v>
      </c>
      <c r="B337" s="140" t="s">
        <v>310</v>
      </c>
      <c r="C337" s="139">
        <f>AM301</f>
        <v>41</v>
      </c>
      <c r="D337" s="139">
        <f>RK14.a!AH335</f>
        <v>1</v>
      </c>
      <c r="E337" s="139">
        <f>C337+D337</f>
        <v>42</v>
      </c>
      <c r="F337" s="139"/>
      <c r="G337" s="139"/>
      <c r="H337" s="139"/>
      <c r="I337" s="139"/>
      <c r="J337" s="139"/>
      <c r="K337" s="139"/>
      <c r="L337" s="139">
        <v>1</v>
      </c>
      <c r="M337" s="139">
        <v>1</v>
      </c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>
        <f>SUM(G337:AK337)</f>
        <v>2</v>
      </c>
      <c r="AM337" s="139">
        <f>E337-F337-AL337</f>
        <v>40</v>
      </c>
    </row>
    <row r="338" spans="1:39">
      <c r="A338" s="108">
        <v>2</v>
      </c>
      <c r="B338" s="140" t="s">
        <v>311</v>
      </c>
      <c r="C338" s="139">
        <f t="shared" ref="C338:C354" si="44">AM302</f>
        <v>72</v>
      </c>
      <c r="D338" s="139">
        <f>RK14.a!AH336</f>
        <v>109</v>
      </c>
      <c r="E338" s="139">
        <f t="shared" ref="E338:E354" si="45">C338+D338</f>
        <v>181</v>
      </c>
      <c r="F338" s="139">
        <v>12</v>
      </c>
      <c r="G338" s="139"/>
      <c r="H338" s="139"/>
      <c r="I338" s="139"/>
      <c r="J338" s="139"/>
      <c r="K338" s="139"/>
      <c r="L338" s="139">
        <v>20</v>
      </c>
      <c r="M338" s="139">
        <v>77</v>
      </c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>
        <v>23</v>
      </c>
      <c r="AA338" s="139"/>
      <c r="AB338" s="139"/>
      <c r="AC338" s="139"/>
      <c r="AD338" s="139"/>
      <c r="AE338" s="139">
        <v>1</v>
      </c>
      <c r="AF338" s="139"/>
      <c r="AG338" s="139"/>
      <c r="AH338" s="139"/>
      <c r="AI338" s="139"/>
      <c r="AJ338" s="139">
        <v>1</v>
      </c>
      <c r="AK338" s="139"/>
      <c r="AL338" s="139">
        <f t="shared" ref="AL338:AL354" si="46">SUM(G338:AK338)</f>
        <v>122</v>
      </c>
      <c r="AM338" s="139">
        <f t="shared" ref="AM338:AM354" si="47">E338-F338-AL338</f>
        <v>47</v>
      </c>
    </row>
    <row r="339" spans="1:39">
      <c r="A339" s="108">
        <v>3</v>
      </c>
      <c r="B339" s="140" t="s">
        <v>312</v>
      </c>
      <c r="C339" s="139">
        <f t="shared" si="44"/>
        <v>26</v>
      </c>
      <c r="D339" s="139">
        <f>RK14.a!AH337</f>
        <v>37</v>
      </c>
      <c r="E339" s="139">
        <f t="shared" si="45"/>
        <v>63</v>
      </c>
      <c r="F339" s="139">
        <v>7</v>
      </c>
      <c r="G339" s="139"/>
      <c r="H339" s="139"/>
      <c r="I339" s="139"/>
      <c r="J339" s="139"/>
      <c r="K339" s="139"/>
      <c r="L339" s="139">
        <v>5</v>
      </c>
      <c r="M339" s="139">
        <v>15</v>
      </c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>
        <v>2</v>
      </c>
      <c r="AA339" s="139"/>
      <c r="AB339" s="139">
        <v>2</v>
      </c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>
        <f t="shared" si="46"/>
        <v>24</v>
      </c>
      <c r="AM339" s="139">
        <f t="shared" si="47"/>
        <v>32</v>
      </c>
    </row>
    <row r="340" spans="1:39">
      <c r="A340" s="108">
        <v>4</v>
      </c>
      <c r="B340" s="140" t="s">
        <v>313</v>
      </c>
      <c r="C340" s="139">
        <f t="shared" si="44"/>
        <v>56</v>
      </c>
      <c r="D340" s="139">
        <f>RK14.a!AH338</f>
        <v>43</v>
      </c>
      <c r="E340" s="139">
        <f t="shared" si="45"/>
        <v>99</v>
      </c>
      <c r="F340" s="139">
        <v>5</v>
      </c>
      <c r="G340" s="139"/>
      <c r="H340" s="139"/>
      <c r="I340" s="139"/>
      <c r="J340" s="139"/>
      <c r="K340" s="139"/>
      <c r="L340" s="139">
        <v>13</v>
      </c>
      <c r="M340" s="139">
        <v>22</v>
      </c>
      <c r="N340" s="139">
        <v>1</v>
      </c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>
        <v>4</v>
      </c>
      <c r="AA340" s="139"/>
      <c r="AB340" s="139">
        <v>3</v>
      </c>
      <c r="AC340" s="139"/>
      <c r="AD340" s="139"/>
      <c r="AE340" s="139">
        <v>1</v>
      </c>
      <c r="AF340" s="139"/>
      <c r="AG340" s="139"/>
      <c r="AH340" s="139"/>
      <c r="AI340" s="139"/>
      <c r="AJ340" s="139">
        <v>1</v>
      </c>
      <c r="AK340" s="139"/>
      <c r="AL340" s="139">
        <f t="shared" si="46"/>
        <v>45</v>
      </c>
      <c r="AM340" s="139">
        <f t="shared" si="47"/>
        <v>49</v>
      </c>
    </row>
    <row r="341" spans="1:39">
      <c r="A341" s="108">
        <v>5</v>
      </c>
      <c r="B341" s="140" t="s">
        <v>314</v>
      </c>
      <c r="C341" s="139">
        <f t="shared" si="44"/>
        <v>32</v>
      </c>
      <c r="D341" s="139">
        <f>RK14.a!AH339</f>
        <v>24</v>
      </c>
      <c r="E341" s="139">
        <f t="shared" si="45"/>
        <v>56</v>
      </c>
      <c r="F341" s="139">
        <v>2</v>
      </c>
      <c r="G341" s="139">
        <v>1</v>
      </c>
      <c r="H341" s="139"/>
      <c r="I341" s="139"/>
      <c r="J341" s="139"/>
      <c r="K341" s="139"/>
      <c r="L341" s="139">
        <v>2</v>
      </c>
      <c r="M341" s="139">
        <v>13</v>
      </c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>
        <v>1</v>
      </c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>
        <f t="shared" si="46"/>
        <v>17</v>
      </c>
      <c r="AM341" s="139">
        <f t="shared" si="47"/>
        <v>37</v>
      </c>
    </row>
    <row r="342" spans="1:39">
      <c r="A342" s="108">
        <v>6</v>
      </c>
      <c r="B342" s="140" t="s">
        <v>315</v>
      </c>
      <c r="C342" s="139">
        <f t="shared" si="44"/>
        <v>22</v>
      </c>
      <c r="D342" s="139">
        <f>RK14.a!AH340</f>
        <v>31</v>
      </c>
      <c r="E342" s="139">
        <f t="shared" si="45"/>
        <v>53</v>
      </c>
      <c r="F342" s="139"/>
      <c r="G342" s="139"/>
      <c r="H342" s="139"/>
      <c r="I342" s="139"/>
      <c r="J342" s="139"/>
      <c r="K342" s="139"/>
      <c r="L342" s="139">
        <v>7</v>
      </c>
      <c r="M342" s="139">
        <v>15</v>
      </c>
      <c r="N342" s="139"/>
      <c r="O342" s="139"/>
      <c r="P342" s="139"/>
      <c r="Q342" s="139"/>
      <c r="R342" s="139"/>
      <c r="S342" s="139"/>
      <c r="T342" s="139">
        <v>1</v>
      </c>
      <c r="U342" s="139"/>
      <c r="V342" s="139"/>
      <c r="W342" s="139"/>
      <c r="X342" s="139"/>
      <c r="Y342" s="139"/>
      <c r="Z342" s="139">
        <v>4</v>
      </c>
      <c r="AA342" s="139"/>
      <c r="AB342" s="139">
        <v>6</v>
      </c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>
        <f t="shared" si="46"/>
        <v>33</v>
      </c>
      <c r="AM342" s="139">
        <f t="shared" si="47"/>
        <v>20</v>
      </c>
    </row>
    <row r="343" spans="1:39">
      <c r="A343" s="108">
        <v>7</v>
      </c>
      <c r="B343" s="140" t="s">
        <v>316</v>
      </c>
      <c r="C343" s="139">
        <f t="shared" si="44"/>
        <v>5</v>
      </c>
      <c r="D343" s="139">
        <f>RK14.a!AH341</f>
        <v>11</v>
      </c>
      <c r="E343" s="139">
        <f t="shared" si="45"/>
        <v>16</v>
      </c>
      <c r="F343" s="139"/>
      <c r="G343" s="139"/>
      <c r="H343" s="139"/>
      <c r="I343" s="139"/>
      <c r="J343" s="139"/>
      <c r="K343" s="139"/>
      <c r="L343" s="139">
        <v>1</v>
      </c>
      <c r="M343" s="139">
        <v>1</v>
      </c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>
        <v>3</v>
      </c>
      <c r="AA343" s="139"/>
      <c r="AB343" s="139">
        <v>9</v>
      </c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>
        <f t="shared" si="46"/>
        <v>14</v>
      </c>
      <c r="AM343" s="139">
        <f t="shared" si="47"/>
        <v>2</v>
      </c>
    </row>
    <row r="344" spans="1:39">
      <c r="A344" s="108">
        <v>8</v>
      </c>
      <c r="B344" s="140" t="s">
        <v>317</v>
      </c>
      <c r="C344" s="139">
        <f t="shared" si="44"/>
        <v>52</v>
      </c>
      <c r="D344" s="139">
        <f>RK14.a!AH342</f>
        <v>0</v>
      </c>
      <c r="E344" s="139">
        <f t="shared" si="45"/>
        <v>52</v>
      </c>
      <c r="F344" s="139"/>
      <c r="G344" s="139"/>
      <c r="H344" s="139"/>
      <c r="I344" s="139"/>
      <c r="J344" s="139"/>
      <c r="K344" s="139"/>
      <c r="L344" s="139"/>
      <c r="M344" s="139">
        <v>1</v>
      </c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>
        <f t="shared" si="46"/>
        <v>1</v>
      </c>
      <c r="AM344" s="139">
        <f t="shared" si="47"/>
        <v>51</v>
      </c>
    </row>
    <row r="345" spans="1:39">
      <c r="A345" s="108">
        <v>9</v>
      </c>
      <c r="B345" s="140" t="s">
        <v>318</v>
      </c>
      <c r="C345" s="139">
        <f t="shared" si="44"/>
        <v>57</v>
      </c>
      <c r="D345" s="139">
        <f>RK14.a!AH343</f>
        <v>8</v>
      </c>
      <c r="E345" s="139">
        <f t="shared" si="45"/>
        <v>65</v>
      </c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>
        <v>2</v>
      </c>
      <c r="AA345" s="139"/>
      <c r="AB345" s="139">
        <v>1</v>
      </c>
      <c r="AC345" s="139"/>
      <c r="AD345" s="139"/>
      <c r="AE345" s="139"/>
      <c r="AF345" s="139"/>
      <c r="AG345" s="139"/>
      <c r="AH345" s="139"/>
      <c r="AI345" s="139"/>
      <c r="AJ345" s="139">
        <v>1</v>
      </c>
      <c r="AK345" s="139"/>
      <c r="AL345" s="139">
        <f t="shared" si="46"/>
        <v>4</v>
      </c>
      <c r="AM345" s="139">
        <f t="shared" si="47"/>
        <v>61</v>
      </c>
    </row>
    <row r="346" spans="1:39">
      <c r="A346" s="108">
        <v>10</v>
      </c>
      <c r="B346" s="140" t="s">
        <v>319</v>
      </c>
      <c r="C346" s="139">
        <f t="shared" si="44"/>
        <v>7</v>
      </c>
      <c r="D346" s="139">
        <f>RK14.a!AH344</f>
        <v>0</v>
      </c>
      <c r="E346" s="139">
        <f t="shared" si="45"/>
        <v>7</v>
      </c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>
        <f t="shared" si="46"/>
        <v>0</v>
      </c>
      <c r="AM346" s="139">
        <f t="shared" si="47"/>
        <v>7</v>
      </c>
    </row>
    <row r="347" spans="1:39">
      <c r="A347" s="108">
        <v>11</v>
      </c>
      <c r="B347" s="140" t="s">
        <v>320</v>
      </c>
      <c r="C347" s="139">
        <f t="shared" si="44"/>
        <v>0</v>
      </c>
      <c r="D347" s="139">
        <f>RK14.a!AH345</f>
        <v>14</v>
      </c>
      <c r="E347" s="139">
        <f t="shared" si="45"/>
        <v>14</v>
      </c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>
        <v>2</v>
      </c>
      <c r="U347" s="139"/>
      <c r="V347" s="139"/>
      <c r="W347" s="139"/>
      <c r="X347" s="139"/>
      <c r="Y347" s="139"/>
      <c r="Z347" s="139">
        <v>9</v>
      </c>
      <c r="AA347" s="139"/>
      <c r="AB347" s="139">
        <v>3</v>
      </c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>
        <f t="shared" si="46"/>
        <v>14</v>
      </c>
      <c r="AM347" s="139">
        <f t="shared" si="47"/>
        <v>0</v>
      </c>
    </row>
    <row r="348" spans="1:39">
      <c r="A348" s="108">
        <v>12</v>
      </c>
      <c r="B348" s="140" t="s">
        <v>321</v>
      </c>
      <c r="C348" s="139">
        <f t="shared" si="44"/>
        <v>16</v>
      </c>
      <c r="D348" s="139">
        <f>RK14.a!AH346</f>
        <v>11</v>
      </c>
      <c r="E348" s="139">
        <f t="shared" si="45"/>
        <v>27</v>
      </c>
      <c r="F348" s="139"/>
      <c r="G348" s="139"/>
      <c r="H348" s="139"/>
      <c r="I348" s="139"/>
      <c r="J348" s="139"/>
      <c r="K348" s="139"/>
      <c r="L348" s="139">
        <v>3</v>
      </c>
      <c r="M348" s="139">
        <v>2</v>
      </c>
      <c r="N348" s="139">
        <v>1</v>
      </c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>
        <v>4</v>
      </c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>
        <f t="shared" si="46"/>
        <v>10</v>
      </c>
      <c r="AM348" s="139">
        <f t="shared" si="47"/>
        <v>17</v>
      </c>
    </row>
    <row r="349" spans="1:39">
      <c r="A349" s="108">
        <v>13</v>
      </c>
      <c r="B349" s="140" t="s">
        <v>322</v>
      </c>
      <c r="C349" s="139">
        <f t="shared" si="44"/>
        <v>33</v>
      </c>
      <c r="D349" s="139">
        <f>RK14.a!AH347</f>
        <v>20</v>
      </c>
      <c r="E349" s="139">
        <f t="shared" si="45"/>
        <v>53</v>
      </c>
      <c r="F349" s="139">
        <v>2</v>
      </c>
      <c r="G349" s="139"/>
      <c r="H349" s="139"/>
      <c r="I349" s="139"/>
      <c r="J349" s="139"/>
      <c r="K349" s="139"/>
      <c r="L349" s="139">
        <v>5</v>
      </c>
      <c r="M349" s="139">
        <v>4</v>
      </c>
      <c r="N349" s="139"/>
      <c r="O349" s="139"/>
      <c r="P349" s="139"/>
      <c r="Q349" s="139"/>
      <c r="R349" s="139"/>
      <c r="S349" s="139"/>
      <c r="T349" s="139">
        <v>1</v>
      </c>
      <c r="U349" s="139"/>
      <c r="V349" s="139"/>
      <c r="W349" s="139"/>
      <c r="X349" s="139"/>
      <c r="Y349" s="139"/>
      <c r="Z349" s="139">
        <v>5</v>
      </c>
      <c r="AA349" s="139"/>
      <c r="AB349" s="139">
        <v>3</v>
      </c>
      <c r="AC349" s="139">
        <v>1</v>
      </c>
      <c r="AD349" s="139"/>
      <c r="AE349" s="139"/>
      <c r="AF349" s="139"/>
      <c r="AG349" s="139"/>
      <c r="AH349" s="139"/>
      <c r="AI349" s="139"/>
      <c r="AJ349" s="139"/>
      <c r="AK349" s="139"/>
      <c r="AL349" s="139">
        <f t="shared" si="46"/>
        <v>19</v>
      </c>
      <c r="AM349" s="139">
        <f t="shared" si="47"/>
        <v>32</v>
      </c>
    </row>
    <row r="350" spans="1:39">
      <c r="A350" s="108">
        <v>14</v>
      </c>
      <c r="B350" s="140" t="s">
        <v>323</v>
      </c>
      <c r="C350" s="139">
        <f t="shared" si="44"/>
        <v>44</v>
      </c>
      <c r="D350" s="139">
        <f>RK14.a!AH348</f>
        <v>45</v>
      </c>
      <c r="E350" s="139">
        <f t="shared" si="45"/>
        <v>89</v>
      </c>
      <c r="F350" s="139">
        <v>4</v>
      </c>
      <c r="G350" s="139">
        <v>1</v>
      </c>
      <c r="H350" s="139"/>
      <c r="I350" s="139"/>
      <c r="J350" s="139"/>
      <c r="K350" s="139"/>
      <c r="L350" s="139">
        <v>10</v>
      </c>
      <c r="M350" s="139">
        <v>23</v>
      </c>
      <c r="N350" s="139">
        <v>1</v>
      </c>
      <c r="O350" s="139"/>
      <c r="P350" s="139"/>
      <c r="Q350" s="139"/>
      <c r="R350" s="139"/>
      <c r="S350" s="139"/>
      <c r="T350" s="139">
        <v>1</v>
      </c>
      <c r="U350" s="139"/>
      <c r="V350" s="139"/>
      <c r="W350" s="139"/>
      <c r="X350" s="139"/>
      <c r="Y350" s="139"/>
      <c r="Z350" s="139">
        <v>4</v>
      </c>
      <c r="AA350" s="139"/>
      <c r="AB350" s="139">
        <v>5</v>
      </c>
      <c r="AC350" s="139">
        <v>1</v>
      </c>
      <c r="AD350" s="139"/>
      <c r="AE350" s="139">
        <v>1</v>
      </c>
      <c r="AF350" s="139"/>
      <c r="AG350" s="139"/>
      <c r="AH350" s="139"/>
      <c r="AI350" s="139"/>
      <c r="AJ350" s="139"/>
      <c r="AK350" s="139"/>
      <c r="AL350" s="139">
        <f t="shared" si="46"/>
        <v>47</v>
      </c>
      <c r="AM350" s="139">
        <f t="shared" si="47"/>
        <v>38</v>
      </c>
    </row>
    <row r="351" spans="1:39">
      <c r="A351" s="108">
        <v>15</v>
      </c>
      <c r="B351" s="140" t="s">
        <v>324</v>
      </c>
      <c r="C351" s="139">
        <f t="shared" si="44"/>
        <v>19</v>
      </c>
      <c r="D351" s="139">
        <f>RK14.a!AH349</f>
        <v>32</v>
      </c>
      <c r="E351" s="139">
        <f t="shared" si="45"/>
        <v>51</v>
      </c>
      <c r="F351" s="139">
        <v>3</v>
      </c>
      <c r="G351" s="139"/>
      <c r="H351" s="139"/>
      <c r="I351" s="139"/>
      <c r="J351" s="139"/>
      <c r="K351" s="139"/>
      <c r="L351" s="139">
        <v>7</v>
      </c>
      <c r="M351" s="139">
        <v>18</v>
      </c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>
        <v>6</v>
      </c>
      <c r="AA351" s="139"/>
      <c r="AB351" s="139">
        <v>1</v>
      </c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>
        <f t="shared" si="46"/>
        <v>32</v>
      </c>
      <c r="AM351" s="139">
        <f t="shared" si="47"/>
        <v>16</v>
      </c>
    </row>
    <row r="352" spans="1:39">
      <c r="A352" s="108">
        <v>16</v>
      </c>
      <c r="B352" s="140" t="s">
        <v>325</v>
      </c>
      <c r="C352" s="139">
        <f t="shared" si="44"/>
        <v>23</v>
      </c>
      <c r="D352" s="139">
        <f>RK14.a!AH350</f>
        <v>18</v>
      </c>
      <c r="E352" s="139">
        <f t="shared" si="45"/>
        <v>41</v>
      </c>
      <c r="F352" s="139">
        <v>4</v>
      </c>
      <c r="G352" s="139"/>
      <c r="H352" s="139"/>
      <c r="I352" s="139"/>
      <c r="J352" s="139"/>
      <c r="K352" s="139"/>
      <c r="L352" s="139">
        <v>3</v>
      </c>
      <c r="M352" s="139">
        <v>7</v>
      </c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>
        <v>1</v>
      </c>
      <c r="Y352" s="139"/>
      <c r="Z352" s="139"/>
      <c r="AA352" s="139"/>
      <c r="AB352" s="139"/>
      <c r="AC352" s="139">
        <v>1</v>
      </c>
      <c r="AD352" s="139"/>
      <c r="AE352" s="139"/>
      <c r="AF352" s="139"/>
      <c r="AG352" s="139"/>
      <c r="AH352" s="139"/>
      <c r="AI352" s="139"/>
      <c r="AJ352" s="139"/>
      <c r="AK352" s="139"/>
      <c r="AL352" s="139">
        <f t="shared" si="46"/>
        <v>12</v>
      </c>
      <c r="AM352" s="139">
        <f t="shared" si="47"/>
        <v>25</v>
      </c>
    </row>
    <row r="353" spans="1:39">
      <c r="A353" s="108">
        <v>17</v>
      </c>
      <c r="B353" s="140" t="s">
        <v>326</v>
      </c>
      <c r="C353" s="139">
        <f t="shared" si="44"/>
        <v>73</v>
      </c>
      <c r="D353" s="139">
        <f>RK14.a!AH351</f>
        <v>91</v>
      </c>
      <c r="E353" s="139">
        <f t="shared" si="45"/>
        <v>164</v>
      </c>
      <c r="F353" s="139">
        <v>13</v>
      </c>
      <c r="G353" s="139"/>
      <c r="H353" s="139"/>
      <c r="I353" s="139"/>
      <c r="J353" s="139"/>
      <c r="K353" s="139"/>
      <c r="L353" s="139">
        <v>17</v>
      </c>
      <c r="M353" s="139">
        <v>38</v>
      </c>
      <c r="N353" s="139"/>
      <c r="O353" s="139"/>
      <c r="P353" s="139"/>
      <c r="Q353" s="139"/>
      <c r="R353" s="139"/>
      <c r="S353" s="139"/>
      <c r="T353" s="139">
        <v>1</v>
      </c>
      <c r="U353" s="139"/>
      <c r="V353" s="139"/>
      <c r="W353" s="139"/>
      <c r="X353" s="139"/>
      <c r="Y353" s="139"/>
      <c r="Z353" s="139">
        <v>4</v>
      </c>
      <c r="AA353" s="139"/>
      <c r="AB353" s="139">
        <v>4</v>
      </c>
      <c r="AC353" s="139">
        <v>2</v>
      </c>
      <c r="AD353" s="139"/>
      <c r="AE353" s="139"/>
      <c r="AF353" s="139"/>
      <c r="AG353" s="139"/>
      <c r="AH353" s="139"/>
      <c r="AI353" s="139"/>
      <c r="AJ353" s="139">
        <v>3</v>
      </c>
      <c r="AK353" s="139">
        <v>2</v>
      </c>
      <c r="AL353" s="139">
        <f t="shared" si="46"/>
        <v>71</v>
      </c>
      <c r="AM353" s="139">
        <f t="shared" si="47"/>
        <v>80</v>
      </c>
    </row>
    <row r="354" spans="1:39">
      <c r="A354" s="108">
        <v>18</v>
      </c>
      <c r="B354" s="140" t="s">
        <v>327</v>
      </c>
      <c r="C354" s="139">
        <f t="shared" si="44"/>
        <v>36</v>
      </c>
      <c r="D354" s="139">
        <f>RK14.a!AH352</f>
        <v>23</v>
      </c>
      <c r="E354" s="139">
        <f t="shared" si="45"/>
        <v>59</v>
      </c>
      <c r="F354" s="139">
        <v>1</v>
      </c>
      <c r="G354" s="139"/>
      <c r="H354" s="139"/>
      <c r="I354" s="139"/>
      <c r="J354" s="139"/>
      <c r="K354" s="139"/>
      <c r="L354" s="139">
        <v>5</v>
      </c>
      <c r="M354" s="139">
        <v>10</v>
      </c>
      <c r="N354" s="139">
        <v>1</v>
      </c>
      <c r="O354" s="139"/>
      <c r="P354" s="139"/>
      <c r="Q354" s="139"/>
      <c r="R354" s="139"/>
      <c r="S354" s="139"/>
      <c r="T354" s="139">
        <v>1</v>
      </c>
      <c r="U354" s="139"/>
      <c r="V354" s="139"/>
      <c r="W354" s="139"/>
      <c r="X354" s="139">
        <v>2</v>
      </c>
      <c r="Y354" s="139"/>
      <c r="Z354" s="139">
        <v>1</v>
      </c>
      <c r="AA354" s="139"/>
      <c r="AB354" s="139">
        <v>5</v>
      </c>
      <c r="AC354" s="139"/>
      <c r="AD354" s="139"/>
      <c r="AE354" s="139"/>
      <c r="AF354" s="139"/>
      <c r="AG354" s="139"/>
      <c r="AH354" s="139"/>
      <c r="AI354" s="139"/>
      <c r="AJ354" s="139">
        <v>1</v>
      </c>
      <c r="AK354" s="139"/>
      <c r="AL354" s="139">
        <f t="shared" si="46"/>
        <v>26</v>
      </c>
      <c r="AM354" s="139">
        <f t="shared" si="47"/>
        <v>32</v>
      </c>
    </row>
    <row r="355" ht="15.75" spans="1:39">
      <c r="A355" s="111" t="s">
        <v>14</v>
      </c>
      <c r="B355" s="112"/>
      <c r="C355" s="141">
        <f>SUM(C337:C354)</f>
        <v>614</v>
      </c>
      <c r="D355" s="141">
        <f>SUM(D337:D354)</f>
        <v>518</v>
      </c>
      <c r="E355" s="141">
        <f t="shared" ref="E355:AM355" si="48">SUM(E337:E354)</f>
        <v>1132</v>
      </c>
      <c r="F355" s="141">
        <f t="shared" si="48"/>
        <v>53</v>
      </c>
      <c r="G355" s="141">
        <f t="shared" si="48"/>
        <v>2</v>
      </c>
      <c r="H355" s="141">
        <f t="shared" si="48"/>
        <v>0</v>
      </c>
      <c r="I355" s="141">
        <f t="shared" si="48"/>
        <v>0</v>
      </c>
      <c r="J355" s="141">
        <f t="shared" si="48"/>
        <v>0</v>
      </c>
      <c r="K355" s="141">
        <f t="shared" si="48"/>
        <v>0</v>
      </c>
      <c r="L355" s="141">
        <f t="shared" si="48"/>
        <v>99</v>
      </c>
      <c r="M355" s="141">
        <f t="shared" si="48"/>
        <v>247</v>
      </c>
      <c r="N355" s="141">
        <f t="shared" si="48"/>
        <v>4</v>
      </c>
      <c r="O355" s="141">
        <f t="shared" si="48"/>
        <v>0</v>
      </c>
      <c r="P355" s="141">
        <f t="shared" si="48"/>
        <v>0</v>
      </c>
      <c r="Q355" s="141">
        <f t="shared" si="48"/>
        <v>0</v>
      </c>
      <c r="R355" s="141">
        <f t="shared" si="48"/>
        <v>0</v>
      </c>
      <c r="S355" s="141">
        <f t="shared" si="48"/>
        <v>0</v>
      </c>
      <c r="T355" s="141">
        <f t="shared" si="48"/>
        <v>7</v>
      </c>
      <c r="U355" s="141">
        <f t="shared" si="48"/>
        <v>0</v>
      </c>
      <c r="V355" s="141">
        <f t="shared" si="48"/>
        <v>0</v>
      </c>
      <c r="W355" s="141">
        <f t="shared" si="48"/>
        <v>0</v>
      </c>
      <c r="X355" s="141">
        <f t="shared" si="48"/>
        <v>3</v>
      </c>
      <c r="Y355" s="141">
        <f t="shared" si="48"/>
        <v>0</v>
      </c>
      <c r="Z355" s="141">
        <f t="shared" si="48"/>
        <v>72</v>
      </c>
      <c r="AA355" s="141">
        <f t="shared" si="48"/>
        <v>0</v>
      </c>
      <c r="AB355" s="141">
        <f t="shared" si="48"/>
        <v>42</v>
      </c>
      <c r="AC355" s="141">
        <f t="shared" si="48"/>
        <v>5</v>
      </c>
      <c r="AD355" s="141">
        <f t="shared" si="48"/>
        <v>0</v>
      </c>
      <c r="AE355" s="141">
        <f t="shared" si="48"/>
        <v>3</v>
      </c>
      <c r="AF355" s="141">
        <f t="shared" si="48"/>
        <v>0</v>
      </c>
      <c r="AG355" s="141">
        <f t="shared" si="48"/>
        <v>0</v>
      </c>
      <c r="AH355" s="141">
        <f t="shared" si="48"/>
        <v>0</v>
      </c>
      <c r="AI355" s="141">
        <f t="shared" si="48"/>
        <v>0</v>
      </c>
      <c r="AJ355" s="141">
        <f t="shared" si="48"/>
        <v>7</v>
      </c>
      <c r="AK355" s="141">
        <f t="shared" si="48"/>
        <v>2</v>
      </c>
      <c r="AL355" s="141">
        <f t="shared" si="48"/>
        <v>493</v>
      </c>
      <c r="AM355" s="141">
        <f t="shared" si="48"/>
        <v>586</v>
      </c>
    </row>
    <row r="357" spans="3:32">
      <c r="C357" s="94" t="s">
        <v>58</v>
      </c>
      <c r="AF357" s="117" t="s">
        <v>95</v>
      </c>
    </row>
    <row r="358" spans="3:32">
      <c r="C358" s="94" t="s">
        <v>96</v>
      </c>
      <c r="AF358" s="94" t="s">
        <v>137</v>
      </c>
    </row>
    <row r="362" spans="3:32">
      <c r="C362" s="94" t="s">
        <v>226</v>
      </c>
      <c r="AF362" s="94" t="s">
        <v>98</v>
      </c>
    </row>
    <row r="363" spans="3:32">
      <c r="C363" s="94" t="s">
        <v>207</v>
      </c>
      <c r="AF363" s="94" t="s">
        <v>99</v>
      </c>
    </row>
    <row r="365" spans="1:39">
      <c r="A365" s="95" t="s">
        <v>506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</row>
    <row r="366" spans="1:39">
      <c r="A366" s="95" t="s">
        <v>357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</row>
    <row r="367" spans="1:39">
      <c r="A367" s="95" t="s">
        <v>100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</row>
    <row r="368" spans="1:39">
      <c r="A368" s="95"/>
      <c r="B368" s="95"/>
      <c r="C368" s="95"/>
      <c r="D368" s="95"/>
      <c r="E368" s="95"/>
      <c r="AK368" s="115" t="s">
        <v>510</v>
      </c>
      <c r="AL368" s="115"/>
      <c r="AM368" s="115"/>
    </row>
    <row r="369" spans="1:39">
      <c r="A369" s="103" t="s">
        <v>511</v>
      </c>
      <c r="B369" s="103" t="s">
        <v>512</v>
      </c>
      <c r="C369" s="135" t="s">
        <v>513</v>
      </c>
      <c r="D369" s="135" t="s">
        <v>514</v>
      </c>
      <c r="E369" s="135" t="s">
        <v>57</v>
      </c>
      <c r="F369" s="135" t="s">
        <v>119</v>
      </c>
      <c r="G369" s="136" t="s">
        <v>515</v>
      </c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42"/>
      <c r="AM369" s="143" t="s">
        <v>516</v>
      </c>
    </row>
    <row r="370" spans="1:39">
      <c r="A370" s="103"/>
      <c r="B370" s="103"/>
      <c r="C370" s="135"/>
      <c r="D370" s="135"/>
      <c r="E370" s="135"/>
      <c r="F370" s="135"/>
      <c r="G370" s="104" t="s">
        <v>509</v>
      </c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5" t="s">
        <v>120</v>
      </c>
      <c r="AE370" s="105" t="s">
        <v>7</v>
      </c>
      <c r="AF370" s="105" t="s">
        <v>8</v>
      </c>
      <c r="AG370" s="105" t="s">
        <v>9</v>
      </c>
      <c r="AH370" s="105" t="s">
        <v>10</v>
      </c>
      <c r="AI370" s="105" t="s">
        <v>121</v>
      </c>
      <c r="AJ370" s="105" t="s">
        <v>12</v>
      </c>
      <c r="AK370" s="105" t="s">
        <v>13</v>
      </c>
      <c r="AL370" s="144" t="s">
        <v>57</v>
      </c>
      <c r="AM370" s="143"/>
    </row>
    <row r="371" ht="120.8" spans="1:39">
      <c r="A371" s="103"/>
      <c r="B371" s="103"/>
      <c r="C371" s="135"/>
      <c r="D371" s="135"/>
      <c r="E371" s="135"/>
      <c r="F371" s="135"/>
      <c r="G371" s="105" t="s">
        <v>16</v>
      </c>
      <c r="H371" s="105" t="s">
        <v>17</v>
      </c>
      <c r="I371" s="105" t="s">
        <v>18</v>
      </c>
      <c r="J371" s="105" t="s">
        <v>19</v>
      </c>
      <c r="K371" s="105" t="s">
        <v>20</v>
      </c>
      <c r="L371" s="105" t="s">
        <v>21</v>
      </c>
      <c r="M371" s="105" t="s">
        <v>22</v>
      </c>
      <c r="N371" s="105" t="s">
        <v>23</v>
      </c>
      <c r="O371" s="105" t="s">
        <v>24</v>
      </c>
      <c r="P371" s="105" t="s">
        <v>25</v>
      </c>
      <c r="Q371" s="105" t="s">
        <v>129</v>
      </c>
      <c r="R371" s="105" t="s">
        <v>27</v>
      </c>
      <c r="S371" s="105" t="s">
        <v>28</v>
      </c>
      <c r="T371" s="105" t="s">
        <v>29</v>
      </c>
      <c r="U371" s="105" t="s">
        <v>30</v>
      </c>
      <c r="V371" s="105" t="s">
        <v>31</v>
      </c>
      <c r="W371" s="105" t="s">
        <v>32</v>
      </c>
      <c r="X371" s="105" t="s">
        <v>33</v>
      </c>
      <c r="Y371" s="105" t="s">
        <v>34</v>
      </c>
      <c r="Z371" s="105" t="s">
        <v>35</v>
      </c>
      <c r="AA371" s="105" t="s">
        <v>36</v>
      </c>
      <c r="AB371" s="105" t="s">
        <v>37</v>
      </c>
      <c r="AC371" s="105" t="s">
        <v>38</v>
      </c>
      <c r="AD371" s="105"/>
      <c r="AE371" s="105"/>
      <c r="AF371" s="105"/>
      <c r="AG371" s="105"/>
      <c r="AH371" s="105"/>
      <c r="AI371" s="105"/>
      <c r="AJ371" s="105"/>
      <c r="AK371" s="105"/>
      <c r="AL371" s="145"/>
      <c r="AM371" s="143"/>
    </row>
    <row r="372" spans="1:39">
      <c r="A372" s="138">
        <v>1</v>
      </c>
      <c r="B372" s="138">
        <v>2</v>
      </c>
      <c r="C372" s="138">
        <v>3</v>
      </c>
      <c r="D372" s="138">
        <v>4</v>
      </c>
      <c r="E372" s="138">
        <v>5</v>
      </c>
      <c r="F372" s="138">
        <v>6</v>
      </c>
      <c r="G372" s="138">
        <v>7</v>
      </c>
      <c r="H372" s="138">
        <v>8</v>
      </c>
      <c r="I372" s="138">
        <v>9</v>
      </c>
      <c r="J372" s="138">
        <v>10</v>
      </c>
      <c r="K372" s="138">
        <v>11</v>
      </c>
      <c r="L372" s="138">
        <v>12</v>
      </c>
      <c r="M372" s="138">
        <v>13</v>
      </c>
      <c r="N372" s="138">
        <v>14</v>
      </c>
      <c r="O372" s="138">
        <v>15</v>
      </c>
      <c r="P372" s="138">
        <v>16</v>
      </c>
      <c r="Q372" s="138">
        <v>17</v>
      </c>
      <c r="R372" s="138">
        <v>18</v>
      </c>
      <c r="S372" s="138">
        <v>19</v>
      </c>
      <c r="T372" s="138">
        <v>20</v>
      </c>
      <c r="U372" s="138">
        <v>21</v>
      </c>
      <c r="V372" s="138">
        <v>22</v>
      </c>
      <c r="W372" s="138">
        <v>23</v>
      </c>
      <c r="X372" s="138">
        <v>24</v>
      </c>
      <c r="Y372" s="138">
        <v>25</v>
      </c>
      <c r="Z372" s="138">
        <v>26</v>
      </c>
      <c r="AA372" s="138">
        <v>27</v>
      </c>
      <c r="AB372" s="138">
        <v>28</v>
      </c>
      <c r="AC372" s="138">
        <v>29</v>
      </c>
      <c r="AD372" s="138">
        <v>30</v>
      </c>
      <c r="AE372" s="138">
        <v>31</v>
      </c>
      <c r="AF372" s="138">
        <v>32</v>
      </c>
      <c r="AG372" s="138">
        <v>33</v>
      </c>
      <c r="AH372" s="138">
        <v>34</v>
      </c>
      <c r="AI372" s="138">
        <v>35</v>
      </c>
      <c r="AJ372" s="138">
        <v>36</v>
      </c>
      <c r="AK372" s="138">
        <v>37</v>
      </c>
      <c r="AL372" s="138"/>
      <c r="AM372" s="138">
        <v>38</v>
      </c>
    </row>
    <row r="373" spans="1:39">
      <c r="A373" s="108">
        <v>1</v>
      </c>
      <c r="B373" s="140" t="s">
        <v>310</v>
      </c>
      <c r="C373" s="139">
        <f t="shared" ref="C373:C390" si="49">AM337</f>
        <v>40</v>
      </c>
      <c r="D373" s="139">
        <f>RK14.a!AH371</f>
        <v>0</v>
      </c>
      <c r="E373" s="139">
        <f t="shared" ref="E373:E390" si="50">C373+D373</f>
        <v>40</v>
      </c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>
        <f t="shared" ref="AL373:AL390" si="51">SUM(G373:AK373)</f>
        <v>0</v>
      </c>
      <c r="AM373" s="139">
        <f t="shared" ref="AM373:AM390" si="52">E373-F373-AL373</f>
        <v>40</v>
      </c>
    </row>
    <row r="374" spans="1:39">
      <c r="A374" s="108">
        <v>2</v>
      </c>
      <c r="B374" s="140" t="s">
        <v>311</v>
      </c>
      <c r="C374" s="139">
        <f t="shared" si="49"/>
        <v>47</v>
      </c>
      <c r="D374" s="139">
        <f>RK14.a!AH372</f>
        <v>108</v>
      </c>
      <c r="E374" s="139">
        <f t="shared" si="50"/>
        <v>155</v>
      </c>
      <c r="F374" s="139">
        <v>8</v>
      </c>
      <c r="G374" s="139"/>
      <c r="H374" s="139"/>
      <c r="I374" s="139"/>
      <c r="J374" s="139"/>
      <c r="K374" s="139"/>
      <c r="L374" s="139">
        <v>23</v>
      </c>
      <c r="M374" s="139">
        <v>85</v>
      </c>
      <c r="N374" s="139">
        <v>2</v>
      </c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>
        <v>12</v>
      </c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>
        <v>2</v>
      </c>
      <c r="AK374" s="139">
        <v>1</v>
      </c>
      <c r="AL374" s="139">
        <f t="shared" si="51"/>
        <v>125</v>
      </c>
      <c r="AM374" s="139">
        <f t="shared" si="52"/>
        <v>22</v>
      </c>
    </row>
    <row r="375" spans="1:39">
      <c r="A375" s="108">
        <v>3</v>
      </c>
      <c r="B375" s="140" t="s">
        <v>312</v>
      </c>
      <c r="C375" s="139">
        <f t="shared" si="49"/>
        <v>32</v>
      </c>
      <c r="D375" s="139">
        <f>RK14.a!AH373</f>
        <v>36</v>
      </c>
      <c r="E375" s="139">
        <f t="shared" si="50"/>
        <v>68</v>
      </c>
      <c r="F375" s="139"/>
      <c r="G375" s="139"/>
      <c r="H375" s="139"/>
      <c r="I375" s="139"/>
      <c r="J375" s="139"/>
      <c r="K375" s="139"/>
      <c r="L375" s="139">
        <v>4</v>
      </c>
      <c r="M375" s="139">
        <v>21</v>
      </c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>
        <v>1</v>
      </c>
      <c r="AA375" s="139"/>
      <c r="AB375" s="139">
        <v>2</v>
      </c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>
        <f t="shared" si="51"/>
        <v>28</v>
      </c>
      <c r="AM375" s="139">
        <f t="shared" si="52"/>
        <v>40</v>
      </c>
    </row>
    <row r="376" spans="1:39">
      <c r="A376" s="108">
        <v>4</v>
      </c>
      <c r="B376" s="140" t="s">
        <v>313</v>
      </c>
      <c r="C376" s="139">
        <f t="shared" si="49"/>
        <v>49</v>
      </c>
      <c r="D376" s="139">
        <f>RK14.a!AH374</f>
        <v>47</v>
      </c>
      <c r="E376" s="139">
        <f t="shared" si="50"/>
        <v>96</v>
      </c>
      <c r="F376" s="139">
        <v>1</v>
      </c>
      <c r="G376" s="139"/>
      <c r="H376" s="139"/>
      <c r="I376" s="139"/>
      <c r="J376" s="139"/>
      <c r="K376" s="139"/>
      <c r="L376" s="139">
        <v>15</v>
      </c>
      <c r="M376" s="139">
        <v>31</v>
      </c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>
        <v>1</v>
      </c>
      <c r="AA376" s="139"/>
      <c r="AB376" s="139">
        <v>1</v>
      </c>
      <c r="AC376" s="139">
        <v>1</v>
      </c>
      <c r="AD376" s="139"/>
      <c r="AE376" s="139">
        <v>1</v>
      </c>
      <c r="AF376" s="139"/>
      <c r="AG376" s="139"/>
      <c r="AH376" s="139"/>
      <c r="AI376" s="139"/>
      <c r="AJ376" s="139">
        <v>1</v>
      </c>
      <c r="AK376" s="139"/>
      <c r="AL376" s="139">
        <f t="shared" si="51"/>
        <v>51</v>
      </c>
      <c r="AM376" s="139">
        <f t="shared" si="52"/>
        <v>44</v>
      </c>
    </row>
    <row r="377" spans="1:39">
      <c r="A377" s="108">
        <v>5</v>
      </c>
      <c r="B377" s="140" t="s">
        <v>314</v>
      </c>
      <c r="C377" s="139">
        <f t="shared" si="49"/>
        <v>37</v>
      </c>
      <c r="D377" s="139">
        <f>RK14.a!AH375</f>
        <v>15</v>
      </c>
      <c r="E377" s="139">
        <f t="shared" si="50"/>
        <v>52</v>
      </c>
      <c r="F377" s="139"/>
      <c r="G377" s="139"/>
      <c r="H377" s="139"/>
      <c r="I377" s="139"/>
      <c r="J377" s="139"/>
      <c r="K377" s="139"/>
      <c r="L377" s="139">
        <v>9</v>
      </c>
      <c r="M377" s="139">
        <v>12</v>
      </c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>
        <v>3</v>
      </c>
      <c r="AA377" s="139"/>
      <c r="AB377" s="139">
        <v>1</v>
      </c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>
        <f t="shared" si="51"/>
        <v>25</v>
      </c>
      <c r="AM377" s="139">
        <f t="shared" si="52"/>
        <v>27</v>
      </c>
    </row>
    <row r="378" spans="1:39">
      <c r="A378" s="108">
        <v>6</v>
      </c>
      <c r="B378" s="140" t="s">
        <v>315</v>
      </c>
      <c r="C378" s="139">
        <f t="shared" si="49"/>
        <v>20</v>
      </c>
      <c r="D378" s="139">
        <f>RK14.a!AH376</f>
        <v>49</v>
      </c>
      <c r="E378" s="139">
        <f t="shared" si="50"/>
        <v>69</v>
      </c>
      <c r="F378" s="139">
        <v>2</v>
      </c>
      <c r="G378" s="139"/>
      <c r="H378" s="139"/>
      <c r="I378" s="139"/>
      <c r="J378" s="139"/>
      <c r="K378" s="139"/>
      <c r="L378" s="139">
        <v>6</v>
      </c>
      <c r="M378" s="139">
        <v>22</v>
      </c>
      <c r="N378" s="139"/>
      <c r="O378" s="139"/>
      <c r="P378" s="139"/>
      <c r="Q378" s="139"/>
      <c r="R378" s="139"/>
      <c r="S378" s="139"/>
      <c r="T378" s="139">
        <v>1</v>
      </c>
      <c r="U378" s="139"/>
      <c r="V378" s="139"/>
      <c r="W378" s="139"/>
      <c r="X378" s="139"/>
      <c r="Y378" s="139"/>
      <c r="Z378" s="139">
        <v>6</v>
      </c>
      <c r="AA378" s="139"/>
      <c r="AB378" s="139">
        <v>4</v>
      </c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>
        <f t="shared" si="51"/>
        <v>39</v>
      </c>
      <c r="AM378" s="139">
        <f t="shared" si="52"/>
        <v>28</v>
      </c>
    </row>
    <row r="379" spans="1:39">
      <c r="A379" s="108">
        <v>7</v>
      </c>
      <c r="B379" s="140" t="s">
        <v>316</v>
      </c>
      <c r="C379" s="139">
        <f t="shared" si="49"/>
        <v>2</v>
      </c>
      <c r="D379" s="139">
        <f>RK14.a!AH377</f>
        <v>8</v>
      </c>
      <c r="E379" s="139">
        <f t="shared" si="50"/>
        <v>10</v>
      </c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>
        <v>6</v>
      </c>
      <c r="AC379" s="139">
        <v>1</v>
      </c>
      <c r="AD379" s="139"/>
      <c r="AE379" s="139"/>
      <c r="AF379" s="139"/>
      <c r="AG379" s="139"/>
      <c r="AH379" s="139"/>
      <c r="AI379" s="139"/>
      <c r="AJ379" s="139"/>
      <c r="AK379" s="139"/>
      <c r="AL379" s="139">
        <f t="shared" si="51"/>
        <v>7</v>
      </c>
      <c r="AM379" s="139">
        <f t="shared" si="52"/>
        <v>3</v>
      </c>
    </row>
    <row r="380" spans="1:39">
      <c r="A380" s="108">
        <v>8</v>
      </c>
      <c r="B380" s="140" t="s">
        <v>317</v>
      </c>
      <c r="C380" s="139">
        <f t="shared" si="49"/>
        <v>51</v>
      </c>
      <c r="D380" s="139">
        <f>RK14.a!AH378</f>
        <v>3</v>
      </c>
      <c r="E380" s="139">
        <f t="shared" si="50"/>
        <v>54</v>
      </c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>
        <f t="shared" si="51"/>
        <v>0</v>
      </c>
      <c r="AM380" s="139">
        <f t="shared" si="52"/>
        <v>54</v>
      </c>
    </row>
    <row r="381" spans="1:39">
      <c r="A381" s="108">
        <v>9</v>
      </c>
      <c r="B381" s="140" t="s">
        <v>318</v>
      </c>
      <c r="C381" s="139">
        <f t="shared" si="49"/>
        <v>61</v>
      </c>
      <c r="D381" s="139">
        <f>RK14.a!AH379</f>
        <v>8</v>
      </c>
      <c r="E381" s="139">
        <f t="shared" si="50"/>
        <v>69</v>
      </c>
      <c r="F381" s="139"/>
      <c r="G381" s="139"/>
      <c r="H381" s="139"/>
      <c r="I381" s="139"/>
      <c r="J381" s="139"/>
      <c r="K381" s="139"/>
      <c r="L381" s="139"/>
      <c r="M381" s="139">
        <v>1</v>
      </c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>
        <v>7</v>
      </c>
      <c r="AA381" s="139"/>
      <c r="AB381" s="139">
        <v>3</v>
      </c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>
        <f t="shared" si="51"/>
        <v>11</v>
      </c>
      <c r="AM381" s="139">
        <f t="shared" si="52"/>
        <v>58</v>
      </c>
    </row>
    <row r="382" spans="1:39">
      <c r="A382" s="108">
        <v>10</v>
      </c>
      <c r="B382" s="140" t="s">
        <v>319</v>
      </c>
      <c r="C382" s="139">
        <f t="shared" si="49"/>
        <v>7</v>
      </c>
      <c r="D382" s="139">
        <f>RK14.a!AH380</f>
        <v>0</v>
      </c>
      <c r="E382" s="139">
        <f t="shared" si="50"/>
        <v>7</v>
      </c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>
        <f t="shared" si="51"/>
        <v>0</v>
      </c>
      <c r="AM382" s="139">
        <f t="shared" si="52"/>
        <v>7</v>
      </c>
    </row>
    <row r="383" spans="1:39">
      <c r="A383" s="108">
        <v>11</v>
      </c>
      <c r="B383" s="140" t="s">
        <v>320</v>
      </c>
      <c r="C383" s="139">
        <f t="shared" si="49"/>
        <v>0</v>
      </c>
      <c r="D383" s="139">
        <f>RK14.a!AH381</f>
        <v>6</v>
      </c>
      <c r="E383" s="139">
        <f t="shared" si="50"/>
        <v>6</v>
      </c>
      <c r="F383" s="139"/>
      <c r="G383" s="139"/>
      <c r="H383" s="139"/>
      <c r="I383" s="139"/>
      <c r="J383" s="139"/>
      <c r="K383" s="139"/>
      <c r="L383" s="139"/>
      <c r="M383" s="139"/>
      <c r="N383" s="139">
        <v>1</v>
      </c>
      <c r="O383" s="139"/>
      <c r="P383" s="139"/>
      <c r="Q383" s="139"/>
      <c r="R383" s="139"/>
      <c r="S383" s="139"/>
      <c r="T383" s="139">
        <v>1</v>
      </c>
      <c r="U383" s="139"/>
      <c r="V383" s="139"/>
      <c r="W383" s="139"/>
      <c r="X383" s="139"/>
      <c r="Y383" s="139"/>
      <c r="Z383" s="139">
        <v>3</v>
      </c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>
        <v>1</v>
      </c>
      <c r="AK383" s="139"/>
      <c r="AL383" s="139">
        <f t="shared" si="51"/>
        <v>6</v>
      </c>
      <c r="AM383" s="139">
        <f t="shared" si="52"/>
        <v>0</v>
      </c>
    </row>
    <row r="384" spans="1:39">
      <c r="A384" s="108">
        <v>12</v>
      </c>
      <c r="B384" s="140" t="s">
        <v>321</v>
      </c>
      <c r="C384" s="139">
        <f t="shared" si="49"/>
        <v>17</v>
      </c>
      <c r="D384" s="139">
        <f>RK14.a!AH382</f>
        <v>9</v>
      </c>
      <c r="E384" s="139">
        <f t="shared" si="50"/>
        <v>26</v>
      </c>
      <c r="F384" s="139">
        <v>1</v>
      </c>
      <c r="G384" s="139"/>
      <c r="H384" s="139"/>
      <c r="I384" s="139"/>
      <c r="J384" s="139"/>
      <c r="K384" s="139"/>
      <c r="L384" s="139"/>
      <c r="M384" s="139">
        <v>13</v>
      </c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>
        <v>1</v>
      </c>
      <c r="AA384" s="139"/>
      <c r="AB384" s="139">
        <v>1</v>
      </c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>
        <f t="shared" si="51"/>
        <v>15</v>
      </c>
      <c r="AM384" s="139">
        <f t="shared" si="52"/>
        <v>10</v>
      </c>
    </row>
    <row r="385" spans="1:39">
      <c r="A385" s="108">
        <v>13</v>
      </c>
      <c r="B385" s="140" t="s">
        <v>322</v>
      </c>
      <c r="C385" s="139">
        <f t="shared" si="49"/>
        <v>32</v>
      </c>
      <c r="D385" s="139">
        <f>RK14.a!AH383</f>
        <v>40</v>
      </c>
      <c r="E385" s="139">
        <f t="shared" si="50"/>
        <v>72</v>
      </c>
      <c r="F385" s="139"/>
      <c r="G385" s="139"/>
      <c r="H385" s="139"/>
      <c r="I385" s="139"/>
      <c r="J385" s="139"/>
      <c r="K385" s="139"/>
      <c r="L385" s="139">
        <v>3</v>
      </c>
      <c r="M385" s="139">
        <v>12</v>
      </c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>
        <v>7</v>
      </c>
      <c r="AA385" s="139"/>
      <c r="AB385" s="139">
        <v>1</v>
      </c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>
        <f t="shared" si="51"/>
        <v>23</v>
      </c>
      <c r="AM385" s="139">
        <f t="shared" si="52"/>
        <v>49</v>
      </c>
    </row>
    <row r="386" spans="1:39">
      <c r="A386" s="108">
        <v>14</v>
      </c>
      <c r="B386" s="140" t="s">
        <v>323</v>
      </c>
      <c r="C386" s="139">
        <f t="shared" si="49"/>
        <v>38</v>
      </c>
      <c r="D386" s="139">
        <f>RK14.a!AH384</f>
        <v>63</v>
      </c>
      <c r="E386" s="139">
        <f t="shared" si="50"/>
        <v>101</v>
      </c>
      <c r="F386" s="139">
        <v>2</v>
      </c>
      <c r="G386" s="139"/>
      <c r="H386" s="139"/>
      <c r="I386" s="139"/>
      <c r="J386" s="139"/>
      <c r="K386" s="139"/>
      <c r="L386" s="139">
        <v>7</v>
      </c>
      <c r="M386" s="139">
        <v>27</v>
      </c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>
        <v>5</v>
      </c>
      <c r="AA386" s="139"/>
      <c r="AB386" s="139">
        <v>6</v>
      </c>
      <c r="AC386" s="139"/>
      <c r="AD386" s="139"/>
      <c r="AE386" s="139"/>
      <c r="AF386" s="139"/>
      <c r="AG386" s="139"/>
      <c r="AH386" s="139"/>
      <c r="AI386" s="139"/>
      <c r="AJ386" s="139">
        <v>1</v>
      </c>
      <c r="AK386" s="139"/>
      <c r="AL386" s="139">
        <f t="shared" si="51"/>
        <v>46</v>
      </c>
      <c r="AM386" s="139">
        <f t="shared" si="52"/>
        <v>53</v>
      </c>
    </row>
    <row r="387" spans="1:39">
      <c r="A387" s="108">
        <v>15</v>
      </c>
      <c r="B387" s="140" t="s">
        <v>330</v>
      </c>
      <c r="C387" s="139">
        <f t="shared" si="49"/>
        <v>16</v>
      </c>
      <c r="D387" s="139">
        <f>RK14.a!AH385</f>
        <v>41</v>
      </c>
      <c r="E387" s="139">
        <f t="shared" si="50"/>
        <v>57</v>
      </c>
      <c r="F387" s="139">
        <v>1</v>
      </c>
      <c r="G387" s="139"/>
      <c r="H387" s="139"/>
      <c r="I387" s="139"/>
      <c r="J387" s="139"/>
      <c r="K387" s="139"/>
      <c r="L387" s="139">
        <v>6</v>
      </c>
      <c r="M387" s="139">
        <v>19</v>
      </c>
      <c r="N387" s="139">
        <v>1</v>
      </c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>
        <v>2</v>
      </c>
      <c r="AA387" s="139"/>
      <c r="AB387" s="139">
        <v>2</v>
      </c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>
        <f t="shared" si="51"/>
        <v>30</v>
      </c>
      <c r="AM387" s="139">
        <f t="shared" si="52"/>
        <v>26</v>
      </c>
    </row>
    <row r="388" spans="1:39">
      <c r="A388" s="108">
        <v>16</v>
      </c>
      <c r="B388" s="140" t="s">
        <v>325</v>
      </c>
      <c r="C388" s="139">
        <f t="shared" si="49"/>
        <v>25</v>
      </c>
      <c r="D388" s="139">
        <f>RK14.a!AH386</f>
        <v>17</v>
      </c>
      <c r="E388" s="139">
        <f t="shared" si="50"/>
        <v>42</v>
      </c>
      <c r="F388" s="139"/>
      <c r="G388" s="139"/>
      <c r="H388" s="139"/>
      <c r="I388" s="139"/>
      <c r="J388" s="139"/>
      <c r="K388" s="139"/>
      <c r="L388" s="139">
        <v>3</v>
      </c>
      <c r="M388" s="139">
        <v>8</v>
      </c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>
        <v>1</v>
      </c>
      <c r="AA388" s="139"/>
      <c r="AB388" s="139">
        <v>1</v>
      </c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>
        <f t="shared" si="51"/>
        <v>13</v>
      </c>
      <c r="AM388" s="139">
        <f t="shared" si="52"/>
        <v>29</v>
      </c>
    </row>
    <row r="389" spans="1:39">
      <c r="A389" s="108">
        <v>17</v>
      </c>
      <c r="B389" s="140" t="s">
        <v>326</v>
      </c>
      <c r="C389" s="139">
        <f t="shared" si="49"/>
        <v>80</v>
      </c>
      <c r="D389" s="139">
        <f>RK14.a!AH387</f>
        <v>70</v>
      </c>
      <c r="E389" s="139">
        <f t="shared" si="50"/>
        <v>150</v>
      </c>
      <c r="F389" s="139">
        <v>7</v>
      </c>
      <c r="G389" s="139"/>
      <c r="H389" s="139"/>
      <c r="I389" s="139"/>
      <c r="J389" s="139"/>
      <c r="K389" s="139"/>
      <c r="L389" s="139">
        <v>6</v>
      </c>
      <c r="M389" s="139">
        <v>35</v>
      </c>
      <c r="N389" s="139"/>
      <c r="O389" s="139"/>
      <c r="P389" s="139"/>
      <c r="Q389" s="139"/>
      <c r="R389" s="139"/>
      <c r="S389" s="139"/>
      <c r="T389" s="139">
        <v>2</v>
      </c>
      <c r="U389" s="139"/>
      <c r="V389" s="139"/>
      <c r="W389" s="139"/>
      <c r="X389" s="139">
        <v>1</v>
      </c>
      <c r="Y389" s="139"/>
      <c r="Z389" s="139">
        <v>2</v>
      </c>
      <c r="AA389" s="139"/>
      <c r="AB389" s="139"/>
      <c r="AC389" s="139">
        <v>1</v>
      </c>
      <c r="AD389" s="139"/>
      <c r="AE389" s="139"/>
      <c r="AF389" s="139"/>
      <c r="AG389" s="139"/>
      <c r="AH389" s="139"/>
      <c r="AI389" s="139"/>
      <c r="AJ389" s="139">
        <v>2</v>
      </c>
      <c r="AK389" s="139"/>
      <c r="AL389" s="139">
        <f t="shared" si="51"/>
        <v>49</v>
      </c>
      <c r="AM389" s="139">
        <f t="shared" si="52"/>
        <v>94</v>
      </c>
    </row>
    <row r="390" spans="1:39">
      <c r="A390" s="108">
        <v>18</v>
      </c>
      <c r="B390" s="140" t="s">
        <v>327</v>
      </c>
      <c r="C390" s="139">
        <f t="shared" si="49"/>
        <v>32</v>
      </c>
      <c r="D390" s="139">
        <f>RK14.a!AH388</f>
        <v>38</v>
      </c>
      <c r="E390" s="139">
        <f t="shared" si="50"/>
        <v>70</v>
      </c>
      <c r="F390" s="139">
        <v>2</v>
      </c>
      <c r="G390" s="139"/>
      <c r="H390" s="139"/>
      <c r="I390" s="139"/>
      <c r="J390" s="139"/>
      <c r="K390" s="139"/>
      <c r="L390" s="139">
        <v>3</v>
      </c>
      <c r="M390" s="139">
        <v>18</v>
      </c>
      <c r="N390" s="139"/>
      <c r="O390" s="139"/>
      <c r="P390" s="139"/>
      <c r="Q390" s="139"/>
      <c r="R390" s="139"/>
      <c r="S390" s="139"/>
      <c r="T390" s="139">
        <v>1</v>
      </c>
      <c r="U390" s="139"/>
      <c r="V390" s="139"/>
      <c r="W390" s="139"/>
      <c r="X390" s="139"/>
      <c r="Y390" s="139"/>
      <c r="Z390" s="139">
        <v>2</v>
      </c>
      <c r="AA390" s="139"/>
      <c r="AB390" s="139">
        <v>2</v>
      </c>
      <c r="AC390" s="139"/>
      <c r="AD390" s="139"/>
      <c r="AE390" s="139"/>
      <c r="AF390" s="139"/>
      <c r="AG390" s="139"/>
      <c r="AH390" s="139"/>
      <c r="AI390" s="139"/>
      <c r="AJ390" s="139">
        <v>1</v>
      </c>
      <c r="AK390" s="139"/>
      <c r="AL390" s="139">
        <f t="shared" si="51"/>
        <v>27</v>
      </c>
      <c r="AM390" s="139">
        <f t="shared" si="52"/>
        <v>41</v>
      </c>
    </row>
    <row r="391" ht="15.75" spans="1:39">
      <c r="A391" s="111" t="s">
        <v>14</v>
      </c>
      <c r="B391" s="112"/>
      <c r="C391" s="141">
        <f t="shared" ref="C391:AM391" si="53">SUM(C373:C390)</f>
        <v>586</v>
      </c>
      <c r="D391" s="141">
        <f t="shared" si="53"/>
        <v>558</v>
      </c>
      <c r="E391" s="141">
        <f t="shared" si="53"/>
        <v>1144</v>
      </c>
      <c r="F391" s="141">
        <f t="shared" si="53"/>
        <v>24</v>
      </c>
      <c r="G391" s="141">
        <f t="shared" si="53"/>
        <v>0</v>
      </c>
      <c r="H391" s="141">
        <f t="shared" si="53"/>
        <v>0</v>
      </c>
      <c r="I391" s="141">
        <f t="shared" si="53"/>
        <v>0</v>
      </c>
      <c r="J391" s="141">
        <f t="shared" si="53"/>
        <v>0</v>
      </c>
      <c r="K391" s="141">
        <f t="shared" si="53"/>
        <v>0</v>
      </c>
      <c r="L391" s="141">
        <f t="shared" si="53"/>
        <v>85</v>
      </c>
      <c r="M391" s="141">
        <f t="shared" si="53"/>
        <v>304</v>
      </c>
      <c r="N391" s="141">
        <f t="shared" si="53"/>
        <v>4</v>
      </c>
      <c r="O391" s="141">
        <f t="shared" si="53"/>
        <v>0</v>
      </c>
      <c r="P391" s="141">
        <f t="shared" si="53"/>
        <v>0</v>
      </c>
      <c r="Q391" s="141">
        <f t="shared" si="53"/>
        <v>0</v>
      </c>
      <c r="R391" s="141">
        <f t="shared" si="53"/>
        <v>0</v>
      </c>
      <c r="S391" s="141">
        <f t="shared" si="53"/>
        <v>0</v>
      </c>
      <c r="T391" s="141">
        <f t="shared" si="53"/>
        <v>5</v>
      </c>
      <c r="U391" s="141">
        <f t="shared" si="53"/>
        <v>0</v>
      </c>
      <c r="V391" s="141">
        <f t="shared" si="53"/>
        <v>0</v>
      </c>
      <c r="W391" s="141">
        <f t="shared" si="53"/>
        <v>0</v>
      </c>
      <c r="X391" s="141">
        <f t="shared" si="53"/>
        <v>1</v>
      </c>
      <c r="Y391" s="141">
        <f t="shared" si="53"/>
        <v>0</v>
      </c>
      <c r="Z391" s="141">
        <f t="shared" si="53"/>
        <v>53</v>
      </c>
      <c r="AA391" s="141">
        <f t="shared" si="53"/>
        <v>0</v>
      </c>
      <c r="AB391" s="141">
        <f t="shared" si="53"/>
        <v>30</v>
      </c>
      <c r="AC391" s="141">
        <f t="shared" si="53"/>
        <v>3</v>
      </c>
      <c r="AD391" s="141">
        <f t="shared" si="53"/>
        <v>0</v>
      </c>
      <c r="AE391" s="141">
        <f t="shared" si="53"/>
        <v>1</v>
      </c>
      <c r="AF391" s="141">
        <f t="shared" si="53"/>
        <v>0</v>
      </c>
      <c r="AG391" s="141">
        <f t="shared" si="53"/>
        <v>0</v>
      </c>
      <c r="AH391" s="141">
        <f t="shared" si="53"/>
        <v>0</v>
      </c>
      <c r="AI391" s="141">
        <f t="shared" si="53"/>
        <v>0</v>
      </c>
      <c r="AJ391" s="141">
        <f t="shared" si="53"/>
        <v>8</v>
      </c>
      <c r="AK391" s="141">
        <f t="shared" si="53"/>
        <v>1</v>
      </c>
      <c r="AL391" s="141">
        <f t="shared" si="53"/>
        <v>495</v>
      </c>
      <c r="AM391" s="141">
        <f t="shared" si="53"/>
        <v>625</v>
      </c>
    </row>
    <row r="393" spans="3:32">
      <c r="C393" s="94" t="s">
        <v>58</v>
      </c>
      <c r="AF393" s="117" t="s">
        <v>101</v>
      </c>
    </row>
    <row r="394" spans="3:32">
      <c r="C394" s="94" t="s">
        <v>60</v>
      </c>
      <c r="AF394" s="94" t="s">
        <v>102</v>
      </c>
    </row>
    <row r="398" spans="3:32">
      <c r="C398" s="94" t="s">
        <v>62</v>
      </c>
      <c r="AF398" s="94" t="s">
        <v>71</v>
      </c>
    </row>
    <row r="399" spans="3:32">
      <c r="C399" s="94" t="s">
        <v>64</v>
      </c>
      <c r="AF399" s="94" t="s">
        <v>73</v>
      </c>
    </row>
    <row r="401" spans="1:39">
      <c r="A401" s="95" t="s">
        <v>506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</row>
    <row r="402" spans="1:39">
      <c r="A402" s="95" t="s">
        <v>357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</row>
    <row r="403" spans="1:39">
      <c r="A403" s="95" t="s">
        <v>103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</row>
    <row r="404" spans="1:39">
      <c r="A404" s="95"/>
      <c r="B404" s="95"/>
      <c r="C404" s="95"/>
      <c r="D404" s="95"/>
      <c r="E404" s="95"/>
      <c r="AK404" s="115" t="s">
        <v>510</v>
      </c>
      <c r="AL404" s="115"/>
      <c r="AM404" s="115"/>
    </row>
    <row r="405" spans="1:39">
      <c r="A405" s="103" t="s">
        <v>511</v>
      </c>
      <c r="B405" s="103" t="s">
        <v>512</v>
      </c>
      <c r="C405" s="135" t="s">
        <v>513</v>
      </c>
      <c r="D405" s="135" t="s">
        <v>514</v>
      </c>
      <c r="E405" s="135" t="s">
        <v>57</v>
      </c>
      <c r="F405" s="135" t="s">
        <v>119</v>
      </c>
      <c r="G405" s="136" t="s">
        <v>515</v>
      </c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42"/>
      <c r="AM405" s="143" t="s">
        <v>516</v>
      </c>
    </row>
    <row r="406" spans="1:39">
      <c r="A406" s="103"/>
      <c r="B406" s="103"/>
      <c r="C406" s="135"/>
      <c r="D406" s="135"/>
      <c r="E406" s="135"/>
      <c r="F406" s="135"/>
      <c r="G406" s="104" t="s">
        <v>509</v>
      </c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5" t="s">
        <v>120</v>
      </c>
      <c r="AE406" s="105" t="s">
        <v>7</v>
      </c>
      <c r="AF406" s="105" t="s">
        <v>8</v>
      </c>
      <c r="AG406" s="105" t="s">
        <v>9</v>
      </c>
      <c r="AH406" s="105" t="s">
        <v>10</v>
      </c>
      <c r="AI406" s="105" t="s">
        <v>121</v>
      </c>
      <c r="AJ406" s="105" t="s">
        <v>12</v>
      </c>
      <c r="AK406" s="105" t="s">
        <v>13</v>
      </c>
      <c r="AL406" s="144" t="s">
        <v>57</v>
      </c>
      <c r="AM406" s="143"/>
    </row>
    <row r="407" ht="120.8" spans="1:39">
      <c r="A407" s="103"/>
      <c r="B407" s="103"/>
      <c r="C407" s="135"/>
      <c r="D407" s="135"/>
      <c r="E407" s="135"/>
      <c r="F407" s="135"/>
      <c r="G407" s="105" t="s">
        <v>16</v>
      </c>
      <c r="H407" s="105" t="s">
        <v>17</v>
      </c>
      <c r="I407" s="105" t="s">
        <v>18</v>
      </c>
      <c r="J407" s="105" t="s">
        <v>19</v>
      </c>
      <c r="K407" s="105" t="s">
        <v>20</v>
      </c>
      <c r="L407" s="105" t="s">
        <v>21</v>
      </c>
      <c r="M407" s="105" t="s">
        <v>22</v>
      </c>
      <c r="N407" s="105" t="s">
        <v>23</v>
      </c>
      <c r="O407" s="105" t="s">
        <v>24</v>
      </c>
      <c r="P407" s="105" t="s">
        <v>25</v>
      </c>
      <c r="Q407" s="105" t="s">
        <v>129</v>
      </c>
      <c r="R407" s="105" t="s">
        <v>27</v>
      </c>
      <c r="S407" s="105" t="s">
        <v>28</v>
      </c>
      <c r="T407" s="105" t="s">
        <v>29</v>
      </c>
      <c r="U407" s="105" t="s">
        <v>30</v>
      </c>
      <c r="V407" s="105" t="s">
        <v>31</v>
      </c>
      <c r="W407" s="105" t="s">
        <v>32</v>
      </c>
      <c r="X407" s="105" t="s">
        <v>33</v>
      </c>
      <c r="Y407" s="105" t="s">
        <v>34</v>
      </c>
      <c r="Z407" s="105" t="s">
        <v>35</v>
      </c>
      <c r="AA407" s="105" t="s">
        <v>36</v>
      </c>
      <c r="AB407" s="105" t="s">
        <v>37</v>
      </c>
      <c r="AC407" s="105" t="s">
        <v>38</v>
      </c>
      <c r="AD407" s="105"/>
      <c r="AE407" s="105"/>
      <c r="AF407" s="105"/>
      <c r="AG407" s="105"/>
      <c r="AH407" s="105"/>
      <c r="AI407" s="105"/>
      <c r="AJ407" s="105"/>
      <c r="AK407" s="105"/>
      <c r="AL407" s="145"/>
      <c r="AM407" s="143"/>
    </row>
    <row r="408" spans="1:39">
      <c r="A408" s="138">
        <v>1</v>
      </c>
      <c r="B408" s="138">
        <v>2</v>
      </c>
      <c r="C408" s="138">
        <v>3</v>
      </c>
      <c r="D408" s="138">
        <v>4</v>
      </c>
      <c r="E408" s="138">
        <v>5</v>
      </c>
      <c r="F408" s="138">
        <v>6</v>
      </c>
      <c r="G408" s="138">
        <v>7</v>
      </c>
      <c r="H408" s="138">
        <v>8</v>
      </c>
      <c r="I408" s="138">
        <v>9</v>
      </c>
      <c r="J408" s="138">
        <v>10</v>
      </c>
      <c r="K408" s="138">
        <v>11</v>
      </c>
      <c r="L408" s="138">
        <v>12</v>
      </c>
      <c r="M408" s="138">
        <v>13</v>
      </c>
      <c r="N408" s="138">
        <v>14</v>
      </c>
      <c r="O408" s="138">
        <v>15</v>
      </c>
      <c r="P408" s="138">
        <v>16</v>
      </c>
      <c r="Q408" s="138">
        <v>17</v>
      </c>
      <c r="R408" s="138">
        <v>18</v>
      </c>
      <c r="S408" s="138">
        <v>19</v>
      </c>
      <c r="T408" s="138">
        <v>20</v>
      </c>
      <c r="U408" s="138">
        <v>21</v>
      </c>
      <c r="V408" s="138">
        <v>22</v>
      </c>
      <c r="W408" s="138">
        <v>23</v>
      </c>
      <c r="X408" s="138">
        <v>24</v>
      </c>
      <c r="Y408" s="138">
        <v>25</v>
      </c>
      <c r="Z408" s="138">
        <v>26</v>
      </c>
      <c r="AA408" s="138">
        <v>27</v>
      </c>
      <c r="AB408" s="138">
        <v>28</v>
      </c>
      <c r="AC408" s="138">
        <v>29</v>
      </c>
      <c r="AD408" s="138">
        <v>30</v>
      </c>
      <c r="AE408" s="138">
        <v>31</v>
      </c>
      <c r="AF408" s="138">
        <v>32</v>
      </c>
      <c r="AG408" s="138">
        <v>33</v>
      </c>
      <c r="AH408" s="138">
        <v>34</v>
      </c>
      <c r="AI408" s="138">
        <v>35</v>
      </c>
      <c r="AJ408" s="138">
        <v>36</v>
      </c>
      <c r="AK408" s="138">
        <v>37</v>
      </c>
      <c r="AL408" s="138"/>
      <c r="AM408" s="138">
        <v>38</v>
      </c>
    </row>
    <row r="409" spans="1:39">
      <c r="A409" s="108">
        <v>1</v>
      </c>
      <c r="B409" s="140" t="s">
        <v>310</v>
      </c>
      <c r="C409" s="139">
        <f t="shared" ref="C409:C426" si="54">AM373</f>
        <v>40</v>
      </c>
      <c r="D409" s="139">
        <f>RK14.a!AH407</f>
        <v>1</v>
      </c>
      <c r="E409" s="139">
        <f t="shared" ref="E409:E426" si="55">C409+D409</f>
        <v>41</v>
      </c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>
        <f t="shared" ref="AL409:AL426" si="56">SUM(G409:AK409)</f>
        <v>0</v>
      </c>
      <c r="AM409" s="139">
        <f t="shared" ref="AM409:AM426" si="57">E409-F409-AL409</f>
        <v>41</v>
      </c>
    </row>
    <row r="410" spans="1:39">
      <c r="A410" s="108">
        <v>2</v>
      </c>
      <c r="B410" s="140" t="s">
        <v>311</v>
      </c>
      <c r="C410" s="139">
        <f t="shared" si="54"/>
        <v>22</v>
      </c>
      <c r="D410" s="139">
        <f>RK14.a!AH408</f>
        <v>44</v>
      </c>
      <c r="E410" s="139">
        <f t="shared" si="55"/>
        <v>66</v>
      </c>
      <c r="F410" s="139">
        <v>6</v>
      </c>
      <c r="G410" s="139"/>
      <c r="H410" s="139"/>
      <c r="I410" s="139"/>
      <c r="J410" s="139"/>
      <c r="K410" s="139"/>
      <c r="L410" s="139">
        <v>17</v>
      </c>
      <c r="M410" s="139">
        <v>46</v>
      </c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>
        <v>12</v>
      </c>
      <c r="AA410" s="139"/>
      <c r="AB410" s="139">
        <v>2</v>
      </c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>
        <f t="shared" si="56"/>
        <v>77</v>
      </c>
      <c r="AM410" s="139">
        <f t="shared" si="57"/>
        <v>-17</v>
      </c>
    </row>
    <row r="411" spans="1:39">
      <c r="A411" s="108">
        <v>3</v>
      </c>
      <c r="B411" s="140" t="s">
        <v>312</v>
      </c>
      <c r="C411" s="139">
        <f t="shared" si="54"/>
        <v>40</v>
      </c>
      <c r="D411" s="139">
        <f>RK14.a!AH409</f>
        <v>0</v>
      </c>
      <c r="E411" s="139">
        <f t="shared" si="55"/>
        <v>40</v>
      </c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>
        <f t="shared" si="56"/>
        <v>0</v>
      </c>
      <c r="AM411" s="139">
        <f t="shared" si="57"/>
        <v>40</v>
      </c>
    </row>
    <row r="412" spans="1:39">
      <c r="A412" s="108">
        <v>4</v>
      </c>
      <c r="B412" s="140" t="s">
        <v>313</v>
      </c>
      <c r="C412" s="139">
        <f t="shared" si="54"/>
        <v>44</v>
      </c>
      <c r="D412" s="139">
        <f>RK14.a!AH410</f>
        <v>9</v>
      </c>
      <c r="E412" s="139">
        <f t="shared" si="55"/>
        <v>53</v>
      </c>
      <c r="F412" s="139"/>
      <c r="G412" s="139"/>
      <c r="H412" s="139"/>
      <c r="I412" s="139"/>
      <c r="J412" s="139"/>
      <c r="K412" s="139"/>
      <c r="L412" s="139">
        <v>12</v>
      </c>
      <c r="M412" s="139">
        <v>19</v>
      </c>
      <c r="N412" s="139">
        <v>1</v>
      </c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>
        <v>2</v>
      </c>
      <c r="AD412" s="139"/>
      <c r="AE412" s="139"/>
      <c r="AF412" s="139"/>
      <c r="AG412" s="139"/>
      <c r="AH412" s="139"/>
      <c r="AI412" s="139"/>
      <c r="AJ412" s="139"/>
      <c r="AK412" s="139"/>
      <c r="AL412" s="139">
        <f t="shared" si="56"/>
        <v>34</v>
      </c>
      <c r="AM412" s="139">
        <f t="shared" si="57"/>
        <v>19</v>
      </c>
    </row>
    <row r="413" spans="1:39">
      <c r="A413" s="108">
        <v>5</v>
      </c>
      <c r="B413" s="140" t="s">
        <v>314</v>
      </c>
      <c r="C413" s="139">
        <f t="shared" si="54"/>
        <v>27</v>
      </c>
      <c r="D413" s="139">
        <f>RK14.a!AH411</f>
        <v>16</v>
      </c>
      <c r="E413" s="139">
        <f t="shared" si="55"/>
        <v>43</v>
      </c>
      <c r="F413" s="139"/>
      <c r="G413" s="139"/>
      <c r="H413" s="139"/>
      <c r="I413" s="139"/>
      <c r="J413" s="139"/>
      <c r="K413" s="139"/>
      <c r="L413" s="139"/>
      <c r="M413" s="139">
        <v>17</v>
      </c>
      <c r="N413" s="139">
        <v>1</v>
      </c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>
        <v>1</v>
      </c>
      <c r="AC413" s="139"/>
      <c r="AD413" s="139"/>
      <c r="AE413" s="139"/>
      <c r="AF413" s="139"/>
      <c r="AG413" s="139"/>
      <c r="AH413" s="139"/>
      <c r="AI413" s="139"/>
      <c r="AJ413" s="139"/>
      <c r="AK413" s="139">
        <v>1</v>
      </c>
      <c r="AL413" s="139">
        <f t="shared" si="56"/>
        <v>20</v>
      </c>
      <c r="AM413" s="139">
        <f t="shared" si="57"/>
        <v>23</v>
      </c>
    </row>
    <row r="414" spans="1:39">
      <c r="A414" s="108">
        <v>6</v>
      </c>
      <c r="B414" s="140" t="s">
        <v>315</v>
      </c>
      <c r="C414" s="139">
        <f t="shared" si="54"/>
        <v>28</v>
      </c>
      <c r="D414" s="139">
        <f>RK14.a!AH412</f>
        <v>26</v>
      </c>
      <c r="E414" s="139">
        <f t="shared" si="55"/>
        <v>54</v>
      </c>
      <c r="F414" s="139">
        <v>2</v>
      </c>
      <c r="G414" s="139"/>
      <c r="H414" s="139"/>
      <c r="I414" s="139"/>
      <c r="J414" s="139"/>
      <c r="K414" s="139"/>
      <c r="L414" s="139">
        <v>5</v>
      </c>
      <c r="M414" s="139">
        <v>22</v>
      </c>
      <c r="N414" s="139"/>
      <c r="O414" s="139"/>
      <c r="P414" s="139"/>
      <c r="Q414" s="139"/>
      <c r="R414" s="139"/>
      <c r="S414" s="139"/>
      <c r="T414" s="139">
        <v>1</v>
      </c>
      <c r="U414" s="139"/>
      <c r="V414" s="139"/>
      <c r="W414" s="139"/>
      <c r="X414" s="139"/>
      <c r="Y414" s="139"/>
      <c r="Z414" s="139">
        <v>19</v>
      </c>
      <c r="AA414" s="139"/>
      <c r="AB414" s="139">
        <v>1</v>
      </c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>
        <f t="shared" si="56"/>
        <v>48</v>
      </c>
      <c r="AM414" s="139">
        <f t="shared" si="57"/>
        <v>4</v>
      </c>
    </row>
    <row r="415" spans="1:39">
      <c r="A415" s="108">
        <v>7</v>
      </c>
      <c r="B415" s="140" t="s">
        <v>316</v>
      </c>
      <c r="C415" s="139">
        <f t="shared" si="54"/>
        <v>3</v>
      </c>
      <c r="D415" s="139">
        <f>RK14.a!AH413</f>
        <v>9</v>
      </c>
      <c r="E415" s="139">
        <f t="shared" si="55"/>
        <v>12</v>
      </c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>
        <v>1</v>
      </c>
      <c r="Y415" s="139"/>
      <c r="Z415" s="139">
        <v>2</v>
      </c>
      <c r="AA415" s="139"/>
      <c r="AB415" s="139">
        <v>8</v>
      </c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>
        <f t="shared" si="56"/>
        <v>11</v>
      </c>
      <c r="AM415" s="139">
        <f t="shared" si="57"/>
        <v>1</v>
      </c>
    </row>
    <row r="416" spans="1:39">
      <c r="A416" s="108">
        <v>8</v>
      </c>
      <c r="B416" s="140" t="s">
        <v>317</v>
      </c>
      <c r="C416" s="139">
        <f t="shared" si="54"/>
        <v>54</v>
      </c>
      <c r="D416" s="139">
        <f>RK14.a!AH414</f>
        <v>0</v>
      </c>
      <c r="E416" s="139">
        <f t="shared" si="55"/>
        <v>54</v>
      </c>
      <c r="F416" s="139"/>
      <c r="G416" s="139"/>
      <c r="H416" s="139"/>
      <c r="I416" s="139"/>
      <c r="J416" s="139"/>
      <c r="K416" s="139"/>
      <c r="L416" s="139"/>
      <c r="M416" s="139">
        <v>3</v>
      </c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>
        <f t="shared" si="56"/>
        <v>3</v>
      </c>
      <c r="AM416" s="139">
        <f t="shared" si="57"/>
        <v>51</v>
      </c>
    </row>
    <row r="417" spans="1:39">
      <c r="A417" s="108">
        <v>9</v>
      </c>
      <c r="B417" s="140" t="s">
        <v>318</v>
      </c>
      <c r="C417" s="139">
        <f t="shared" si="54"/>
        <v>58</v>
      </c>
      <c r="D417" s="139">
        <f>RK14.a!AH415</f>
        <v>10</v>
      </c>
      <c r="E417" s="139">
        <f t="shared" si="55"/>
        <v>68</v>
      </c>
      <c r="F417" s="139"/>
      <c r="G417" s="139"/>
      <c r="H417" s="139"/>
      <c r="I417" s="139"/>
      <c r="J417" s="139"/>
      <c r="K417" s="139"/>
      <c r="L417" s="139">
        <v>2</v>
      </c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>
        <v>6</v>
      </c>
      <c r="AA417" s="139"/>
      <c r="AB417" s="139">
        <v>3</v>
      </c>
      <c r="AC417" s="139"/>
      <c r="AD417" s="139"/>
      <c r="AE417" s="139"/>
      <c r="AF417" s="139"/>
      <c r="AG417" s="139"/>
      <c r="AH417" s="139"/>
      <c r="AI417" s="139"/>
      <c r="AJ417" s="139"/>
      <c r="AK417" s="139">
        <v>2</v>
      </c>
      <c r="AL417" s="139">
        <f t="shared" si="56"/>
        <v>13</v>
      </c>
      <c r="AM417" s="139">
        <f t="shared" si="57"/>
        <v>55</v>
      </c>
    </row>
    <row r="418" spans="1:39">
      <c r="A418" s="108">
        <v>10</v>
      </c>
      <c r="B418" s="140" t="s">
        <v>319</v>
      </c>
      <c r="C418" s="139">
        <f t="shared" si="54"/>
        <v>7</v>
      </c>
      <c r="D418" s="139">
        <f>RK14.a!AH416</f>
        <v>0</v>
      </c>
      <c r="E418" s="139">
        <f t="shared" si="55"/>
        <v>7</v>
      </c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>
        <f t="shared" si="56"/>
        <v>0</v>
      </c>
      <c r="AM418" s="139">
        <f t="shared" si="57"/>
        <v>7</v>
      </c>
    </row>
    <row r="419" spans="1:39">
      <c r="A419" s="108">
        <v>11</v>
      </c>
      <c r="B419" s="140" t="s">
        <v>320</v>
      </c>
      <c r="C419" s="139">
        <f t="shared" si="54"/>
        <v>0</v>
      </c>
      <c r="D419" s="139">
        <f>RK14.a!AH417</f>
        <v>4</v>
      </c>
      <c r="E419" s="139">
        <f t="shared" si="55"/>
        <v>4</v>
      </c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>
        <v>1</v>
      </c>
      <c r="U419" s="139"/>
      <c r="V419" s="139"/>
      <c r="W419" s="139"/>
      <c r="X419" s="139">
        <v>1</v>
      </c>
      <c r="Y419" s="139"/>
      <c r="Z419" s="139">
        <v>1</v>
      </c>
      <c r="AA419" s="139"/>
      <c r="AB419" s="139">
        <v>1</v>
      </c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>
        <f t="shared" si="56"/>
        <v>4</v>
      </c>
      <c r="AM419" s="139">
        <f t="shared" si="57"/>
        <v>0</v>
      </c>
    </row>
    <row r="420" spans="1:39">
      <c r="A420" s="108">
        <v>12</v>
      </c>
      <c r="B420" s="140" t="s">
        <v>321</v>
      </c>
      <c r="C420" s="139">
        <f t="shared" si="54"/>
        <v>10</v>
      </c>
      <c r="D420" s="139">
        <f>RK14.a!AH418</f>
        <v>3</v>
      </c>
      <c r="E420" s="139">
        <f t="shared" si="55"/>
        <v>13</v>
      </c>
      <c r="F420" s="139">
        <v>1</v>
      </c>
      <c r="G420" s="139"/>
      <c r="H420" s="139"/>
      <c r="I420" s="139"/>
      <c r="J420" s="139"/>
      <c r="K420" s="139"/>
      <c r="L420" s="139">
        <v>2</v>
      </c>
      <c r="M420" s="139">
        <v>4</v>
      </c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>
        <v>2</v>
      </c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>
        <f t="shared" si="56"/>
        <v>8</v>
      </c>
      <c r="AM420" s="139">
        <f t="shared" si="57"/>
        <v>4</v>
      </c>
    </row>
    <row r="421" spans="1:39">
      <c r="A421" s="108">
        <v>13</v>
      </c>
      <c r="B421" s="140" t="s">
        <v>322</v>
      </c>
      <c r="C421" s="139">
        <f t="shared" si="54"/>
        <v>49</v>
      </c>
      <c r="D421" s="139">
        <f>RK14.a!AH419</f>
        <v>32</v>
      </c>
      <c r="E421" s="139">
        <f t="shared" si="55"/>
        <v>81</v>
      </c>
      <c r="F421" s="139"/>
      <c r="G421" s="139"/>
      <c r="H421" s="139"/>
      <c r="I421" s="139"/>
      <c r="J421" s="139"/>
      <c r="K421" s="139"/>
      <c r="L421" s="139">
        <v>18</v>
      </c>
      <c r="M421" s="139">
        <v>25</v>
      </c>
      <c r="N421" s="139">
        <v>1</v>
      </c>
      <c r="O421" s="139"/>
      <c r="P421" s="139"/>
      <c r="Q421" s="139"/>
      <c r="R421" s="139"/>
      <c r="S421" s="139"/>
      <c r="T421" s="139">
        <v>1</v>
      </c>
      <c r="U421" s="139"/>
      <c r="V421" s="139"/>
      <c r="W421" s="139"/>
      <c r="X421" s="139"/>
      <c r="Y421" s="139"/>
      <c r="Z421" s="139">
        <v>5</v>
      </c>
      <c r="AA421" s="139"/>
      <c r="AB421" s="139">
        <v>5</v>
      </c>
      <c r="AC421" s="139">
        <v>1</v>
      </c>
      <c r="AD421" s="139"/>
      <c r="AE421" s="139">
        <v>1</v>
      </c>
      <c r="AF421" s="139"/>
      <c r="AG421" s="139"/>
      <c r="AH421" s="139"/>
      <c r="AI421" s="139"/>
      <c r="AJ421" s="139">
        <v>1</v>
      </c>
      <c r="AK421" s="139"/>
      <c r="AL421" s="139">
        <f t="shared" si="56"/>
        <v>58</v>
      </c>
      <c r="AM421" s="139">
        <f t="shared" si="57"/>
        <v>23</v>
      </c>
    </row>
    <row r="422" spans="1:39">
      <c r="A422" s="108">
        <v>14</v>
      </c>
      <c r="B422" s="140" t="s">
        <v>323</v>
      </c>
      <c r="C422" s="139">
        <f t="shared" si="54"/>
        <v>53</v>
      </c>
      <c r="D422" s="139">
        <f>RK14.a!AH420</f>
        <v>33</v>
      </c>
      <c r="E422" s="139">
        <f t="shared" si="55"/>
        <v>86</v>
      </c>
      <c r="F422" s="139">
        <v>1</v>
      </c>
      <c r="G422" s="139"/>
      <c r="H422" s="139"/>
      <c r="I422" s="139"/>
      <c r="J422" s="139"/>
      <c r="K422" s="139"/>
      <c r="L422" s="139">
        <v>23</v>
      </c>
      <c r="M422" s="139">
        <v>25</v>
      </c>
      <c r="N422" s="139"/>
      <c r="O422" s="139"/>
      <c r="P422" s="139"/>
      <c r="Q422" s="139"/>
      <c r="R422" s="139"/>
      <c r="S422" s="139"/>
      <c r="T422" s="139">
        <v>1</v>
      </c>
      <c r="U422" s="139"/>
      <c r="V422" s="139"/>
      <c r="W422" s="139"/>
      <c r="X422" s="139"/>
      <c r="Y422" s="139"/>
      <c r="Z422" s="139">
        <v>8</v>
      </c>
      <c r="AA422" s="139"/>
      <c r="AB422" s="139">
        <v>4</v>
      </c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>
        <f t="shared" si="56"/>
        <v>61</v>
      </c>
      <c r="AM422" s="139">
        <f t="shared" si="57"/>
        <v>24</v>
      </c>
    </row>
    <row r="423" spans="1:39">
      <c r="A423" s="108">
        <v>15</v>
      </c>
      <c r="B423" s="140" t="s">
        <v>324</v>
      </c>
      <c r="C423" s="139">
        <f t="shared" si="54"/>
        <v>26</v>
      </c>
      <c r="D423" s="139">
        <f>RK14.a!AH421</f>
        <v>16</v>
      </c>
      <c r="E423" s="139">
        <f t="shared" si="55"/>
        <v>42</v>
      </c>
      <c r="F423" s="139">
        <v>4</v>
      </c>
      <c r="G423" s="139"/>
      <c r="H423" s="139"/>
      <c r="I423" s="139"/>
      <c r="J423" s="139"/>
      <c r="K423" s="139"/>
      <c r="L423" s="139">
        <v>7</v>
      </c>
      <c r="M423" s="139">
        <v>12</v>
      </c>
      <c r="N423" s="139"/>
      <c r="O423" s="139"/>
      <c r="P423" s="139"/>
      <c r="Q423" s="139"/>
      <c r="R423" s="139"/>
      <c r="S423" s="139"/>
      <c r="T423" s="139">
        <v>1</v>
      </c>
      <c r="U423" s="139"/>
      <c r="V423" s="139"/>
      <c r="W423" s="139"/>
      <c r="X423" s="139"/>
      <c r="Y423" s="139"/>
      <c r="Z423" s="139">
        <v>4</v>
      </c>
      <c r="AA423" s="139"/>
      <c r="AB423" s="139">
        <v>5</v>
      </c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>
        <f t="shared" si="56"/>
        <v>29</v>
      </c>
      <c r="AM423" s="139">
        <f t="shared" si="57"/>
        <v>9</v>
      </c>
    </row>
    <row r="424" spans="1:39">
      <c r="A424" s="108">
        <v>16</v>
      </c>
      <c r="B424" s="140" t="s">
        <v>325</v>
      </c>
      <c r="C424" s="139">
        <f t="shared" si="54"/>
        <v>29</v>
      </c>
      <c r="D424" s="139">
        <f>RK14.a!AH422</f>
        <v>9</v>
      </c>
      <c r="E424" s="139">
        <f t="shared" si="55"/>
        <v>38</v>
      </c>
      <c r="F424" s="139"/>
      <c r="G424" s="139"/>
      <c r="H424" s="139"/>
      <c r="I424" s="139"/>
      <c r="J424" s="139"/>
      <c r="K424" s="139"/>
      <c r="L424" s="139">
        <v>2</v>
      </c>
      <c r="M424" s="139">
        <v>20</v>
      </c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>
        <v>1</v>
      </c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>
        <f t="shared" si="56"/>
        <v>23</v>
      </c>
      <c r="AM424" s="139">
        <f t="shared" si="57"/>
        <v>15</v>
      </c>
    </row>
    <row r="425" spans="1:39">
      <c r="A425" s="108">
        <v>17</v>
      </c>
      <c r="B425" s="140" t="s">
        <v>326</v>
      </c>
      <c r="C425" s="139">
        <f t="shared" si="54"/>
        <v>94</v>
      </c>
      <c r="D425" s="139">
        <f>RK14.a!AH423</f>
        <v>92</v>
      </c>
      <c r="E425" s="139">
        <f t="shared" si="55"/>
        <v>186</v>
      </c>
      <c r="F425" s="139">
        <v>23</v>
      </c>
      <c r="G425" s="139"/>
      <c r="H425" s="139"/>
      <c r="I425" s="139"/>
      <c r="J425" s="139"/>
      <c r="K425" s="139"/>
      <c r="L425" s="139">
        <v>17</v>
      </c>
      <c r="M425" s="139">
        <v>47</v>
      </c>
      <c r="N425" s="139"/>
      <c r="O425" s="139"/>
      <c r="P425" s="139"/>
      <c r="Q425" s="139"/>
      <c r="R425" s="139"/>
      <c r="S425" s="139"/>
      <c r="T425" s="139">
        <v>1</v>
      </c>
      <c r="U425" s="139"/>
      <c r="V425" s="139"/>
      <c r="W425" s="139"/>
      <c r="X425" s="139"/>
      <c r="Y425" s="139"/>
      <c r="Z425" s="139">
        <v>3</v>
      </c>
      <c r="AA425" s="139"/>
      <c r="AB425" s="139"/>
      <c r="AC425" s="139"/>
      <c r="AD425" s="139"/>
      <c r="AE425" s="139">
        <v>2</v>
      </c>
      <c r="AF425" s="139"/>
      <c r="AG425" s="139"/>
      <c r="AH425" s="139"/>
      <c r="AI425" s="139"/>
      <c r="AJ425" s="139">
        <v>1</v>
      </c>
      <c r="AK425" s="139">
        <v>2</v>
      </c>
      <c r="AL425" s="139">
        <f t="shared" si="56"/>
        <v>73</v>
      </c>
      <c r="AM425" s="139">
        <f t="shared" si="57"/>
        <v>90</v>
      </c>
    </row>
    <row r="426" spans="1:39">
      <c r="A426" s="108">
        <v>18</v>
      </c>
      <c r="B426" s="140" t="s">
        <v>327</v>
      </c>
      <c r="C426" s="139">
        <f t="shared" si="54"/>
        <v>41</v>
      </c>
      <c r="D426" s="139">
        <f>RK14.a!AH424</f>
        <v>19</v>
      </c>
      <c r="E426" s="139">
        <f t="shared" si="55"/>
        <v>60</v>
      </c>
      <c r="F426" s="139">
        <v>1</v>
      </c>
      <c r="G426" s="139"/>
      <c r="H426" s="139"/>
      <c r="I426" s="139"/>
      <c r="J426" s="139"/>
      <c r="K426" s="139"/>
      <c r="L426" s="139">
        <v>8</v>
      </c>
      <c r="M426" s="139">
        <v>18</v>
      </c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>
        <v>3</v>
      </c>
      <c r="AA426" s="139"/>
      <c r="AB426" s="139">
        <v>1</v>
      </c>
      <c r="AC426" s="139"/>
      <c r="AD426" s="139"/>
      <c r="AE426" s="139"/>
      <c r="AF426" s="139"/>
      <c r="AG426" s="139"/>
      <c r="AH426" s="139"/>
      <c r="AI426" s="139"/>
      <c r="AJ426" s="139">
        <v>1</v>
      </c>
      <c r="AK426" s="139"/>
      <c r="AL426" s="139">
        <f t="shared" si="56"/>
        <v>31</v>
      </c>
      <c r="AM426" s="139">
        <f t="shared" si="57"/>
        <v>28</v>
      </c>
    </row>
    <row r="427" ht="15.75" spans="1:39">
      <c r="A427" s="111" t="s">
        <v>14</v>
      </c>
      <c r="B427" s="112"/>
      <c r="C427" s="141">
        <f t="shared" ref="C427:AM427" si="58">SUM(C409:C426)</f>
        <v>625</v>
      </c>
      <c r="D427" s="141">
        <f t="shared" si="58"/>
        <v>323</v>
      </c>
      <c r="E427" s="141">
        <f t="shared" si="58"/>
        <v>948</v>
      </c>
      <c r="F427" s="141">
        <f t="shared" si="58"/>
        <v>38</v>
      </c>
      <c r="G427" s="141">
        <f t="shared" si="58"/>
        <v>0</v>
      </c>
      <c r="H427" s="141">
        <f t="shared" si="58"/>
        <v>0</v>
      </c>
      <c r="I427" s="141">
        <f t="shared" si="58"/>
        <v>0</v>
      </c>
      <c r="J427" s="141">
        <f t="shared" si="58"/>
        <v>0</v>
      </c>
      <c r="K427" s="141">
        <f t="shared" si="58"/>
        <v>0</v>
      </c>
      <c r="L427" s="141">
        <f t="shared" si="58"/>
        <v>113</v>
      </c>
      <c r="M427" s="141">
        <f t="shared" si="58"/>
        <v>258</v>
      </c>
      <c r="N427" s="141">
        <f t="shared" si="58"/>
        <v>3</v>
      </c>
      <c r="O427" s="141">
        <f t="shared" si="58"/>
        <v>0</v>
      </c>
      <c r="P427" s="141">
        <f t="shared" si="58"/>
        <v>0</v>
      </c>
      <c r="Q427" s="141">
        <f t="shared" si="58"/>
        <v>0</v>
      </c>
      <c r="R427" s="141">
        <f t="shared" si="58"/>
        <v>0</v>
      </c>
      <c r="S427" s="141">
        <f t="shared" si="58"/>
        <v>0</v>
      </c>
      <c r="T427" s="141">
        <f t="shared" si="58"/>
        <v>6</v>
      </c>
      <c r="U427" s="141">
        <f t="shared" si="58"/>
        <v>0</v>
      </c>
      <c r="V427" s="141">
        <f t="shared" si="58"/>
        <v>0</v>
      </c>
      <c r="W427" s="141">
        <f t="shared" si="58"/>
        <v>0</v>
      </c>
      <c r="X427" s="141">
        <f t="shared" si="58"/>
        <v>2</v>
      </c>
      <c r="Y427" s="141">
        <f t="shared" si="58"/>
        <v>0</v>
      </c>
      <c r="Z427" s="141">
        <f t="shared" si="58"/>
        <v>66</v>
      </c>
      <c r="AA427" s="141">
        <f t="shared" si="58"/>
        <v>0</v>
      </c>
      <c r="AB427" s="141">
        <f t="shared" si="58"/>
        <v>31</v>
      </c>
      <c r="AC427" s="141">
        <f t="shared" si="58"/>
        <v>3</v>
      </c>
      <c r="AD427" s="141">
        <f t="shared" si="58"/>
        <v>0</v>
      </c>
      <c r="AE427" s="141">
        <f t="shared" si="58"/>
        <v>3</v>
      </c>
      <c r="AF427" s="141">
        <f t="shared" si="58"/>
        <v>0</v>
      </c>
      <c r="AG427" s="141">
        <f t="shared" si="58"/>
        <v>0</v>
      </c>
      <c r="AH427" s="141">
        <f t="shared" si="58"/>
        <v>0</v>
      </c>
      <c r="AI427" s="141">
        <f t="shared" si="58"/>
        <v>0</v>
      </c>
      <c r="AJ427" s="141">
        <f t="shared" si="58"/>
        <v>3</v>
      </c>
      <c r="AK427" s="141">
        <f t="shared" si="58"/>
        <v>5</v>
      </c>
      <c r="AL427" s="141">
        <f t="shared" si="58"/>
        <v>493</v>
      </c>
      <c r="AM427" s="141">
        <f t="shared" si="58"/>
        <v>417</v>
      </c>
    </row>
    <row r="429" spans="3:32">
      <c r="C429" s="94" t="s">
        <v>58</v>
      </c>
      <c r="AF429" s="117" t="s">
        <v>104</v>
      </c>
    </row>
    <row r="430" spans="3:32">
      <c r="C430" s="94" t="s">
        <v>60</v>
      </c>
      <c r="AF430" s="94" t="s">
        <v>137</v>
      </c>
    </row>
    <row r="434" spans="3:32">
      <c r="C434" s="94" t="s">
        <v>62</v>
      </c>
      <c r="AF434" s="94" t="s">
        <v>63</v>
      </c>
    </row>
    <row r="435" spans="3:32">
      <c r="C435" s="94" t="s">
        <v>64</v>
      </c>
      <c r="AF435" s="94" t="s">
        <v>65</v>
      </c>
    </row>
    <row r="437" spans="1:39">
      <c r="A437" s="95" t="s">
        <v>506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</row>
    <row r="438" spans="1:39">
      <c r="A438" s="95" t="s">
        <v>357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</row>
    <row r="439" spans="1:39">
      <c r="A439" s="95" t="s">
        <v>106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</row>
    <row r="440" spans="1:39">
      <c r="A440" s="95"/>
      <c r="B440" s="95"/>
      <c r="C440" s="95"/>
      <c r="D440" s="95"/>
      <c r="E440" s="95"/>
      <c r="AK440" s="115" t="s">
        <v>510</v>
      </c>
      <c r="AL440" s="115"/>
      <c r="AM440" s="115"/>
    </row>
    <row r="441" spans="1:39">
      <c r="A441" s="103" t="s">
        <v>511</v>
      </c>
      <c r="B441" s="103" t="s">
        <v>512</v>
      </c>
      <c r="C441" s="135" t="s">
        <v>517</v>
      </c>
      <c r="D441" s="135" t="s">
        <v>514</v>
      </c>
      <c r="E441" s="135" t="s">
        <v>57</v>
      </c>
      <c r="F441" s="135" t="s">
        <v>119</v>
      </c>
      <c r="G441" s="136" t="s">
        <v>515</v>
      </c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42"/>
      <c r="AM441" s="143" t="s">
        <v>516</v>
      </c>
    </row>
    <row r="442" spans="1:39">
      <c r="A442" s="103"/>
      <c r="B442" s="103"/>
      <c r="C442" s="135"/>
      <c r="D442" s="135"/>
      <c r="E442" s="135"/>
      <c r="F442" s="135"/>
      <c r="G442" s="104" t="s">
        <v>509</v>
      </c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5" t="s">
        <v>120</v>
      </c>
      <c r="AE442" s="105" t="s">
        <v>7</v>
      </c>
      <c r="AF442" s="105" t="s">
        <v>8</v>
      </c>
      <c r="AG442" s="105" t="s">
        <v>9</v>
      </c>
      <c r="AH442" s="105" t="s">
        <v>10</v>
      </c>
      <c r="AI442" s="105" t="s">
        <v>121</v>
      </c>
      <c r="AJ442" s="105" t="s">
        <v>12</v>
      </c>
      <c r="AK442" s="105" t="s">
        <v>13</v>
      </c>
      <c r="AL442" s="144" t="s">
        <v>57</v>
      </c>
      <c r="AM442" s="143"/>
    </row>
    <row r="443" ht="120.8" spans="1:39">
      <c r="A443" s="103"/>
      <c r="B443" s="103"/>
      <c r="C443" s="135"/>
      <c r="D443" s="135"/>
      <c r="E443" s="135"/>
      <c r="F443" s="135"/>
      <c r="G443" s="105" t="s">
        <v>16</v>
      </c>
      <c r="H443" s="105" t="s">
        <v>17</v>
      </c>
      <c r="I443" s="105" t="s">
        <v>18</v>
      </c>
      <c r="J443" s="105" t="s">
        <v>19</v>
      </c>
      <c r="K443" s="105" t="s">
        <v>20</v>
      </c>
      <c r="L443" s="105" t="s">
        <v>21</v>
      </c>
      <c r="M443" s="105" t="s">
        <v>22</v>
      </c>
      <c r="N443" s="105" t="s">
        <v>23</v>
      </c>
      <c r="O443" s="105" t="s">
        <v>24</v>
      </c>
      <c r="P443" s="105" t="s">
        <v>25</v>
      </c>
      <c r="Q443" s="105" t="s">
        <v>129</v>
      </c>
      <c r="R443" s="105" t="s">
        <v>27</v>
      </c>
      <c r="S443" s="105" t="s">
        <v>28</v>
      </c>
      <c r="T443" s="105" t="s">
        <v>29</v>
      </c>
      <c r="U443" s="105" t="s">
        <v>30</v>
      </c>
      <c r="V443" s="105" t="s">
        <v>31</v>
      </c>
      <c r="W443" s="105" t="s">
        <v>32</v>
      </c>
      <c r="X443" s="105" t="s">
        <v>33</v>
      </c>
      <c r="Y443" s="105" t="s">
        <v>34</v>
      </c>
      <c r="Z443" s="105" t="s">
        <v>35</v>
      </c>
      <c r="AA443" s="105" t="s">
        <v>36</v>
      </c>
      <c r="AB443" s="105" t="s">
        <v>37</v>
      </c>
      <c r="AC443" s="105" t="s">
        <v>38</v>
      </c>
      <c r="AD443" s="105"/>
      <c r="AE443" s="105"/>
      <c r="AF443" s="105"/>
      <c r="AG443" s="105"/>
      <c r="AH443" s="105"/>
      <c r="AI443" s="105"/>
      <c r="AJ443" s="105"/>
      <c r="AK443" s="105"/>
      <c r="AL443" s="145"/>
      <c r="AM443" s="143"/>
    </row>
    <row r="444" spans="1:39">
      <c r="A444" s="138">
        <v>1</v>
      </c>
      <c r="B444" s="138">
        <v>2</v>
      </c>
      <c r="C444" s="138">
        <v>3</v>
      </c>
      <c r="D444" s="138">
        <v>4</v>
      </c>
      <c r="E444" s="138">
        <v>5</v>
      </c>
      <c r="F444" s="138">
        <v>6</v>
      </c>
      <c r="G444" s="138">
        <v>7</v>
      </c>
      <c r="H444" s="138">
        <v>8</v>
      </c>
      <c r="I444" s="138">
        <v>9</v>
      </c>
      <c r="J444" s="138">
        <v>10</v>
      </c>
      <c r="K444" s="138">
        <v>11</v>
      </c>
      <c r="L444" s="138">
        <v>12</v>
      </c>
      <c r="M444" s="138">
        <v>13</v>
      </c>
      <c r="N444" s="138">
        <v>14</v>
      </c>
      <c r="O444" s="138">
        <v>15</v>
      </c>
      <c r="P444" s="138">
        <v>16</v>
      </c>
      <c r="Q444" s="138">
        <v>17</v>
      </c>
      <c r="R444" s="138">
        <v>18</v>
      </c>
      <c r="S444" s="138">
        <v>19</v>
      </c>
      <c r="T444" s="138">
        <v>20</v>
      </c>
      <c r="U444" s="138">
        <v>21</v>
      </c>
      <c r="V444" s="138">
        <v>22</v>
      </c>
      <c r="W444" s="138">
        <v>23</v>
      </c>
      <c r="X444" s="138">
        <v>24</v>
      </c>
      <c r="Y444" s="138">
        <v>25</v>
      </c>
      <c r="Z444" s="138">
        <v>26</v>
      </c>
      <c r="AA444" s="138">
        <v>27</v>
      </c>
      <c r="AB444" s="138">
        <v>28</v>
      </c>
      <c r="AC444" s="138">
        <v>29</v>
      </c>
      <c r="AD444" s="138">
        <v>30</v>
      </c>
      <c r="AE444" s="138">
        <v>31</v>
      </c>
      <c r="AF444" s="138">
        <v>32</v>
      </c>
      <c r="AG444" s="138">
        <v>33</v>
      </c>
      <c r="AH444" s="138">
        <v>34</v>
      </c>
      <c r="AI444" s="138">
        <v>35</v>
      </c>
      <c r="AJ444" s="138">
        <v>36</v>
      </c>
      <c r="AK444" s="138">
        <v>37</v>
      </c>
      <c r="AL444" s="138"/>
      <c r="AM444" s="138">
        <v>38</v>
      </c>
    </row>
    <row r="445" spans="1:39">
      <c r="A445" s="108">
        <v>1</v>
      </c>
      <c r="B445" s="140" t="s">
        <v>310</v>
      </c>
      <c r="C445" s="139">
        <f>C9</f>
        <v>1</v>
      </c>
      <c r="D445" s="139">
        <f>RK14.a!AH443</f>
        <v>38</v>
      </c>
      <c r="E445" s="139">
        <f>C445+D445</f>
        <v>39</v>
      </c>
      <c r="F445" s="139">
        <f>F9+F45+F82+F119</f>
        <v>0</v>
      </c>
      <c r="G445" s="139">
        <f t="shared" ref="G445:AK445" si="59">G9+G45+G82+G119</f>
        <v>0</v>
      </c>
      <c r="H445" s="139">
        <f t="shared" si="59"/>
        <v>0</v>
      </c>
      <c r="I445" s="139">
        <f t="shared" si="59"/>
        <v>0</v>
      </c>
      <c r="J445" s="139">
        <f t="shared" si="59"/>
        <v>0</v>
      </c>
      <c r="K445" s="139">
        <f t="shared" si="59"/>
        <v>0</v>
      </c>
      <c r="L445" s="139">
        <f t="shared" si="59"/>
        <v>11</v>
      </c>
      <c r="M445" s="139">
        <f t="shared" si="59"/>
        <v>2</v>
      </c>
      <c r="N445" s="139">
        <f t="shared" si="59"/>
        <v>1</v>
      </c>
      <c r="O445" s="139">
        <f t="shared" si="59"/>
        <v>0</v>
      </c>
      <c r="P445" s="139">
        <f t="shared" si="59"/>
        <v>0</v>
      </c>
      <c r="Q445" s="139">
        <f t="shared" si="59"/>
        <v>0</v>
      </c>
      <c r="R445" s="139">
        <f t="shared" si="59"/>
        <v>0</v>
      </c>
      <c r="S445" s="139">
        <f t="shared" si="59"/>
        <v>0</v>
      </c>
      <c r="T445" s="139">
        <f t="shared" si="59"/>
        <v>0</v>
      </c>
      <c r="U445" s="139">
        <f t="shared" si="59"/>
        <v>0</v>
      </c>
      <c r="V445" s="139">
        <f t="shared" si="59"/>
        <v>0</v>
      </c>
      <c r="W445" s="139">
        <f t="shared" si="59"/>
        <v>0</v>
      </c>
      <c r="X445" s="139">
        <f t="shared" si="59"/>
        <v>0</v>
      </c>
      <c r="Y445" s="139">
        <f t="shared" si="59"/>
        <v>0</v>
      </c>
      <c r="Z445" s="139">
        <f t="shared" si="59"/>
        <v>0</v>
      </c>
      <c r="AA445" s="139">
        <f t="shared" si="59"/>
        <v>0</v>
      </c>
      <c r="AB445" s="139">
        <f t="shared" si="59"/>
        <v>1</v>
      </c>
      <c r="AC445" s="139">
        <f t="shared" si="59"/>
        <v>0</v>
      </c>
      <c r="AD445" s="139">
        <f t="shared" si="59"/>
        <v>0</v>
      </c>
      <c r="AE445" s="139">
        <f t="shared" si="59"/>
        <v>3</v>
      </c>
      <c r="AF445" s="139">
        <f t="shared" si="59"/>
        <v>0</v>
      </c>
      <c r="AG445" s="139">
        <f t="shared" si="59"/>
        <v>0</v>
      </c>
      <c r="AH445" s="139">
        <f t="shared" si="59"/>
        <v>0</v>
      </c>
      <c r="AI445" s="139">
        <f t="shared" si="59"/>
        <v>0</v>
      </c>
      <c r="AJ445" s="139">
        <f t="shared" si="59"/>
        <v>0</v>
      </c>
      <c r="AK445" s="139">
        <f t="shared" si="59"/>
        <v>1</v>
      </c>
      <c r="AL445" s="139">
        <f t="shared" ref="AL445:AL462" si="60">SUM(G445:AK445)</f>
        <v>19</v>
      </c>
      <c r="AM445" s="139">
        <f t="shared" ref="AM445:AM462" si="61">E445-F445-AL445</f>
        <v>20</v>
      </c>
    </row>
    <row r="446" spans="1:39">
      <c r="A446" s="108">
        <v>2</v>
      </c>
      <c r="B446" s="140" t="s">
        <v>311</v>
      </c>
      <c r="C446" s="139">
        <f t="shared" ref="C446:C462" si="62">C10</f>
        <v>8</v>
      </c>
      <c r="D446" s="139">
        <f>RK14.a!AH444</f>
        <v>386</v>
      </c>
      <c r="E446" s="139">
        <f t="shared" ref="E446:E462" si="63">C446+D446</f>
        <v>394</v>
      </c>
      <c r="F446" s="139">
        <f t="shared" ref="F446:F462" si="64">F10+F46+F83+F120</f>
        <v>24</v>
      </c>
      <c r="G446" s="139">
        <f t="shared" ref="G446:AK446" si="65">G10+G46+G83+G120</f>
        <v>0</v>
      </c>
      <c r="H446" s="139">
        <f t="shared" si="65"/>
        <v>0</v>
      </c>
      <c r="I446" s="139">
        <f t="shared" si="65"/>
        <v>0</v>
      </c>
      <c r="J446" s="139">
        <f t="shared" si="65"/>
        <v>0</v>
      </c>
      <c r="K446" s="139">
        <f t="shared" si="65"/>
        <v>0</v>
      </c>
      <c r="L446" s="139">
        <f t="shared" si="65"/>
        <v>57</v>
      </c>
      <c r="M446" s="139">
        <f t="shared" si="65"/>
        <v>180</v>
      </c>
      <c r="N446" s="139">
        <f t="shared" si="65"/>
        <v>0</v>
      </c>
      <c r="O446" s="139">
        <f t="shared" si="65"/>
        <v>0</v>
      </c>
      <c r="P446" s="139">
        <f t="shared" si="65"/>
        <v>0</v>
      </c>
      <c r="Q446" s="139">
        <f t="shared" si="65"/>
        <v>0</v>
      </c>
      <c r="R446" s="139">
        <f t="shared" si="65"/>
        <v>0</v>
      </c>
      <c r="S446" s="139">
        <f t="shared" si="65"/>
        <v>0</v>
      </c>
      <c r="T446" s="139">
        <f t="shared" si="65"/>
        <v>0</v>
      </c>
      <c r="U446" s="139">
        <f t="shared" si="65"/>
        <v>0</v>
      </c>
      <c r="V446" s="139">
        <f t="shared" si="65"/>
        <v>0</v>
      </c>
      <c r="W446" s="139">
        <f t="shared" si="65"/>
        <v>0</v>
      </c>
      <c r="X446" s="139">
        <f t="shared" si="65"/>
        <v>0</v>
      </c>
      <c r="Y446" s="139">
        <f t="shared" si="65"/>
        <v>0</v>
      </c>
      <c r="Z446" s="139">
        <f t="shared" si="65"/>
        <v>93</v>
      </c>
      <c r="AA446" s="139">
        <f t="shared" si="65"/>
        <v>0</v>
      </c>
      <c r="AB446" s="139">
        <f t="shared" si="65"/>
        <v>6</v>
      </c>
      <c r="AC446" s="139">
        <f t="shared" si="65"/>
        <v>1</v>
      </c>
      <c r="AD446" s="139">
        <f t="shared" si="65"/>
        <v>0</v>
      </c>
      <c r="AE446" s="139">
        <f t="shared" si="65"/>
        <v>2</v>
      </c>
      <c r="AF446" s="139">
        <f t="shared" si="65"/>
        <v>0</v>
      </c>
      <c r="AG446" s="139">
        <f t="shared" si="65"/>
        <v>0</v>
      </c>
      <c r="AH446" s="139">
        <f t="shared" si="65"/>
        <v>0</v>
      </c>
      <c r="AI446" s="139">
        <f t="shared" si="65"/>
        <v>0</v>
      </c>
      <c r="AJ446" s="139">
        <f t="shared" si="65"/>
        <v>1</v>
      </c>
      <c r="AK446" s="139">
        <f t="shared" si="65"/>
        <v>2</v>
      </c>
      <c r="AL446" s="139">
        <f t="shared" si="60"/>
        <v>342</v>
      </c>
      <c r="AM446" s="139">
        <f t="shared" si="61"/>
        <v>28</v>
      </c>
    </row>
    <row r="447" spans="1:39">
      <c r="A447" s="108">
        <v>3</v>
      </c>
      <c r="B447" s="140" t="s">
        <v>312</v>
      </c>
      <c r="C447" s="139">
        <f t="shared" si="62"/>
        <v>2</v>
      </c>
      <c r="D447" s="139">
        <f>RK14.a!AH445</f>
        <v>122</v>
      </c>
      <c r="E447" s="139">
        <f t="shared" si="63"/>
        <v>124</v>
      </c>
      <c r="F447" s="139">
        <f t="shared" si="64"/>
        <v>6</v>
      </c>
      <c r="G447" s="139">
        <f t="shared" ref="G447:AK447" si="66">G11+G47+G84+G121</f>
        <v>0</v>
      </c>
      <c r="H447" s="139">
        <f t="shared" si="66"/>
        <v>0</v>
      </c>
      <c r="I447" s="139">
        <f t="shared" si="66"/>
        <v>0</v>
      </c>
      <c r="J447" s="139">
        <f t="shared" si="66"/>
        <v>0</v>
      </c>
      <c r="K447" s="139">
        <f t="shared" si="66"/>
        <v>0</v>
      </c>
      <c r="L447" s="139">
        <f t="shared" si="66"/>
        <v>18</v>
      </c>
      <c r="M447" s="139">
        <f t="shared" si="66"/>
        <v>63</v>
      </c>
      <c r="N447" s="139">
        <f t="shared" si="66"/>
        <v>0</v>
      </c>
      <c r="O447" s="139">
        <f t="shared" si="66"/>
        <v>1</v>
      </c>
      <c r="P447" s="139">
        <f t="shared" si="66"/>
        <v>0</v>
      </c>
      <c r="Q447" s="139">
        <f t="shared" si="66"/>
        <v>0</v>
      </c>
      <c r="R447" s="139">
        <f t="shared" si="66"/>
        <v>0</v>
      </c>
      <c r="S447" s="139">
        <f t="shared" si="66"/>
        <v>0</v>
      </c>
      <c r="T447" s="139">
        <f t="shared" si="66"/>
        <v>0</v>
      </c>
      <c r="U447" s="139">
        <f t="shared" si="66"/>
        <v>0</v>
      </c>
      <c r="V447" s="139">
        <f t="shared" si="66"/>
        <v>0</v>
      </c>
      <c r="W447" s="139">
        <f t="shared" si="66"/>
        <v>0</v>
      </c>
      <c r="X447" s="139">
        <f t="shared" si="66"/>
        <v>0</v>
      </c>
      <c r="Y447" s="139">
        <f t="shared" si="66"/>
        <v>0</v>
      </c>
      <c r="Z447" s="139">
        <f t="shared" si="66"/>
        <v>8</v>
      </c>
      <c r="AA447" s="139">
        <f t="shared" si="66"/>
        <v>0</v>
      </c>
      <c r="AB447" s="139">
        <f t="shared" si="66"/>
        <v>7</v>
      </c>
      <c r="AC447" s="139">
        <f t="shared" si="66"/>
        <v>1</v>
      </c>
      <c r="AD447" s="139">
        <f t="shared" si="66"/>
        <v>0</v>
      </c>
      <c r="AE447" s="139">
        <f t="shared" si="66"/>
        <v>0</v>
      </c>
      <c r="AF447" s="139">
        <f t="shared" si="66"/>
        <v>0</v>
      </c>
      <c r="AG447" s="139">
        <f t="shared" si="66"/>
        <v>0</v>
      </c>
      <c r="AH447" s="139">
        <f t="shared" si="66"/>
        <v>0</v>
      </c>
      <c r="AI447" s="139">
        <f t="shared" si="66"/>
        <v>0</v>
      </c>
      <c r="AJ447" s="139">
        <f t="shared" si="66"/>
        <v>1</v>
      </c>
      <c r="AK447" s="139">
        <f t="shared" si="66"/>
        <v>1</v>
      </c>
      <c r="AL447" s="139">
        <f t="shared" si="60"/>
        <v>100</v>
      </c>
      <c r="AM447" s="139">
        <f t="shared" si="61"/>
        <v>18</v>
      </c>
    </row>
    <row r="448" spans="1:39">
      <c r="A448" s="108">
        <v>4</v>
      </c>
      <c r="B448" s="140" t="s">
        <v>313</v>
      </c>
      <c r="C448" s="139">
        <f t="shared" si="62"/>
        <v>11</v>
      </c>
      <c r="D448" s="139">
        <f>RK14.a!AH446</f>
        <v>217</v>
      </c>
      <c r="E448" s="139">
        <f t="shared" si="63"/>
        <v>228</v>
      </c>
      <c r="F448" s="139">
        <f t="shared" si="64"/>
        <v>4</v>
      </c>
      <c r="G448" s="139">
        <f t="shared" ref="G448:AK448" si="67">G12+G48+G85+G122</f>
        <v>0</v>
      </c>
      <c r="H448" s="139">
        <f t="shared" si="67"/>
        <v>0</v>
      </c>
      <c r="I448" s="139">
        <f t="shared" si="67"/>
        <v>0</v>
      </c>
      <c r="J448" s="139">
        <f t="shared" si="67"/>
        <v>1</v>
      </c>
      <c r="K448" s="139">
        <f t="shared" si="67"/>
        <v>0</v>
      </c>
      <c r="L448" s="139">
        <f t="shared" si="67"/>
        <v>32</v>
      </c>
      <c r="M448" s="139">
        <f t="shared" si="67"/>
        <v>121</v>
      </c>
      <c r="N448" s="139">
        <f t="shared" si="67"/>
        <v>0</v>
      </c>
      <c r="O448" s="139">
        <f t="shared" si="67"/>
        <v>0</v>
      </c>
      <c r="P448" s="139">
        <f t="shared" si="67"/>
        <v>0</v>
      </c>
      <c r="Q448" s="139">
        <f t="shared" si="67"/>
        <v>0</v>
      </c>
      <c r="R448" s="139">
        <f t="shared" si="67"/>
        <v>0</v>
      </c>
      <c r="S448" s="139">
        <f t="shared" si="67"/>
        <v>0</v>
      </c>
      <c r="T448" s="139">
        <f t="shared" si="67"/>
        <v>0</v>
      </c>
      <c r="U448" s="139">
        <f t="shared" si="67"/>
        <v>0</v>
      </c>
      <c r="V448" s="139">
        <f t="shared" si="67"/>
        <v>0</v>
      </c>
      <c r="W448" s="139">
        <f t="shared" si="67"/>
        <v>0</v>
      </c>
      <c r="X448" s="139">
        <f t="shared" si="67"/>
        <v>0</v>
      </c>
      <c r="Y448" s="139">
        <f t="shared" si="67"/>
        <v>0</v>
      </c>
      <c r="Z448" s="139">
        <f t="shared" si="67"/>
        <v>26</v>
      </c>
      <c r="AA448" s="139">
        <f t="shared" si="67"/>
        <v>0</v>
      </c>
      <c r="AB448" s="139">
        <f t="shared" si="67"/>
        <v>14</v>
      </c>
      <c r="AC448" s="139">
        <f t="shared" si="67"/>
        <v>2</v>
      </c>
      <c r="AD448" s="139">
        <f t="shared" si="67"/>
        <v>0</v>
      </c>
      <c r="AE448" s="139">
        <f t="shared" si="67"/>
        <v>0</v>
      </c>
      <c r="AF448" s="139">
        <f t="shared" si="67"/>
        <v>0</v>
      </c>
      <c r="AG448" s="139">
        <f t="shared" si="67"/>
        <v>0</v>
      </c>
      <c r="AH448" s="139">
        <f t="shared" si="67"/>
        <v>0</v>
      </c>
      <c r="AI448" s="139">
        <f t="shared" si="67"/>
        <v>0</v>
      </c>
      <c r="AJ448" s="139">
        <f t="shared" si="67"/>
        <v>0</v>
      </c>
      <c r="AK448" s="139">
        <f t="shared" si="67"/>
        <v>0</v>
      </c>
      <c r="AL448" s="139">
        <f t="shared" si="60"/>
        <v>196</v>
      </c>
      <c r="AM448" s="139">
        <f t="shared" si="61"/>
        <v>28</v>
      </c>
    </row>
    <row r="449" spans="1:39">
      <c r="A449" s="108">
        <v>5</v>
      </c>
      <c r="B449" s="140" t="s">
        <v>314</v>
      </c>
      <c r="C449" s="139">
        <f t="shared" si="62"/>
        <v>4</v>
      </c>
      <c r="D449" s="139">
        <f>RK14.a!AH447</f>
        <v>93</v>
      </c>
      <c r="E449" s="139">
        <f t="shared" si="63"/>
        <v>97</v>
      </c>
      <c r="F449" s="139">
        <f t="shared" si="64"/>
        <v>15</v>
      </c>
      <c r="G449" s="139">
        <f t="shared" ref="G449:AK449" si="68">G13+G49+G86+G123</f>
        <v>0</v>
      </c>
      <c r="H449" s="139">
        <f t="shared" si="68"/>
        <v>0</v>
      </c>
      <c r="I449" s="139">
        <f t="shared" si="68"/>
        <v>0</v>
      </c>
      <c r="J449" s="139">
        <f t="shared" si="68"/>
        <v>0</v>
      </c>
      <c r="K449" s="139">
        <f t="shared" si="68"/>
        <v>0</v>
      </c>
      <c r="L449" s="139">
        <f t="shared" si="68"/>
        <v>10</v>
      </c>
      <c r="M449" s="139">
        <f t="shared" si="68"/>
        <v>46</v>
      </c>
      <c r="N449" s="139">
        <f t="shared" si="68"/>
        <v>0</v>
      </c>
      <c r="O449" s="139">
        <f t="shared" si="68"/>
        <v>0</v>
      </c>
      <c r="P449" s="139">
        <f t="shared" si="68"/>
        <v>0</v>
      </c>
      <c r="Q449" s="139">
        <f t="shared" si="68"/>
        <v>0</v>
      </c>
      <c r="R449" s="139">
        <f t="shared" si="68"/>
        <v>0</v>
      </c>
      <c r="S449" s="139">
        <f t="shared" si="68"/>
        <v>0</v>
      </c>
      <c r="T449" s="139">
        <f t="shared" si="68"/>
        <v>1</v>
      </c>
      <c r="U449" s="139">
        <f t="shared" si="68"/>
        <v>0</v>
      </c>
      <c r="V449" s="139">
        <f t="shared" si="68"/>
        <v>0</v>
      </c>
      <c r="W449" s="139">
        <f t="shared" si="68"/>
        <v>0</v>
      </c>
      <c r="X449" s="139">
        <f t="shared" si="68"/>
        <v>0</v>
      </c>
      <c r="Y449" s="139">
        <f t="shared" si="68"/>
        <v>0</v>
      </c>
      <c r="Z449" s="139">
        <f t="shared" si="68"/>
        <v>3</v>
      </c>
      <c r="AA449" s="139">
        <f t="shared" si="68"/>
        <v>0</v>
      </c>
      <c r="AB449" s="139">
        <f t="shared" si="68"/>
        <v>4</v>
      </c>
      <c r="AC449" s="139">
        <f t="shared" si="68"/>
        <v>1</v>
      </c>
      <c r="AD449" s="139">
        <f t="shared" si="68"/>
        <v>0</v>
      </c>
      <c r="AE449" s="139">
        <f t="shared" si="68"/>
        <v>0</v>
      </c>
      <c r="AF449" s="139">
        <f t="shared" si="68"/>
        <v>0</v>
      </c>
      <c r="AG449" s="139">
        <f t="shared" si="68"/>
        <v>0</v>
      </c>
      <c r="AH449" s="139">
        <f t="shared" si="68"/>
        <v>0</v>
      </c>
      <c r="AI449" s="139">
        <f t="shared" si="68"/>
        <v>0</v>
      </c>
      <c r="AJ449" s="139">
        <f t="shared" si="68"/>
        <v>0</v>
      </c>
      <c r="AK449" s="139">
        <f t="shared" si="68"/>
        <v>0</v>
      </c>
      <c r="AL449" s="139">
        <f t="shared" si="60"/>
        <v>65</v>
      </c>
      <c r="AM449" s="139">
        <f t="shared" si="61"/>
        <v>17</v>
      </c>
    </row>
    <row r="450" spans="1:39">
      <c r="A450" s="108">
        <v>6</v>
      </c>
      <c r="B450" s="140" t="s">
        <v>315</v>
      </c>
      <c r="C450" s="139">
        <f t="shared" si="62"/>
        <v>4</v>
      </c>
      <c r="D450" s="139">
        <f>RK14.a!AH448</f>
        <v>106</v>
      </c>
      <c r="E450" s="139">
        <f t="shared" si="63"/>
        <v>110</v>
      </c>
      <c r="F450" s="139">
        <f t="shared" si="64"/>
        <v>9</v>
      </c>
      <c r="G450" s="139">
        <f t="shared" ref="G450:AK450" si="69">G14+G50+G87+G124</f>
        <v>0</v>
      </c>
      <c r="H450" s="139">
        <f t="shared" si="69"/>
        <v>0</v>
      </c>
      <c r="I450" s="139">
        <f t="shared" si="69"/>
        <v>0</v>
      </c>
      <c r="J450" s="139">
        <f t="shared" si="69"/>
        <v>0</v>
      </c>
      <c r="K450" s="139">
        <f t="shared" si="69"/>
        <v>0</v>
      </c>
      <c r="L450" s="139">
        <f t="shared" si="69"/>
        <v>15</v>
      </c>
      <c r="M450" s="139">
        <f t="shared" si="69"/>
        <v>39</v>
      </c>
      <c r="N450" s="139">
        <f t="shared" si="69"/>
        <v>0</v>
      </c>
      <c r="O450" s="139">
        <f t="shared" si="69"/>
        <v>0</v>
      </c>
      <c r="P450" s="139">
        <f t="shared" si="69"/>
        <v>0</v>
      </c>
      <c r="Q450" s="139">
        <f t="shared" si="69"/>
        <v>0</v>
      </c>
      <c r="R450" s="139">
        <f t="shared" si="69"/>
        <v>0</v>
      </c>
      <c r="S450" s="139">
        <f t="shared" si="69"/>
        <v>0</v>
      </c>
      <c r="T450" s="139">
        <f t="shared" si="69"/>
        <v>2</v>
      </c>
      <c r="U450" s="139">
        <f t="shared" si="69"/>
        <v>0</v>
      </c>
      <c r="V450" s="139">
        <f t="shared" si="69"/>
        <v>0</v>
      </c>
      <c r="W450" s="139">
        <f t="shared" si="69"/>
        <v>0</v>
      </c>
      <c r="X450" s="139">
        <f t="shared" si="69"/>
        <v>0</v>
      </c>
      <c r="Y450" s="139">
        <f t="shared" si="69"/>
        <v>0</v>
      </c>
      <c r="Z450" s="139">
        <f t="shared" si="69"/>
        <v>22</v>
      </c>
      <c r="AA450" s="139">
        <f t="shared" si="69"/>
        <v>0</v>
      </c>
      <c r="AB450" s="139">
        <f t="shared" si="69"/>
        <v>10</v>
      </c>
      <c r="AC450" s="139">
        <f t="shared" si="69"/>
        <v>0</v>
      </c>
      <c r="AD450" s="139">
        <f t="shared" si="69"/>
        <v>0</v>
      </c>
      <c r="AE450" s="139">
        <f t="shared" si="69"/>
        <v>0</v>
      </c>
      <c r="AF450" s="139">
        <f t="shared" si="69"/>
        <v>0</v>
      </c>
      <c r="AG450" s="139">
        <f t="shared" si="69"/>
        <v>0</v>
      </c>
      <c r="AH450" s="139">
        <f t="shared" si="69"/>
        <v>0</v>
      </c>
      <c r="AI450" s="139">
        <f t="shared" si="69"/>
        <v>0</v>
      </c>
      <c r="AJ450" s="139">
        <f t="shared" si="69"/>
        <v>0</v>
      </c>
      <c r="AK450" s="139">
        <f t="shared" si="69"/>
        <v>1</v>
      </c>
      <c r="AL450" s="139">
        <f t="shared" si="60"/>
        <v>89</v>
      </c>
      <c r="AM450" s="139">
        <f t="shared" si="61"/>
        <v>12</v>
      </c>
    </row>
    <row r="451" spans="1:39">
      <c r="A451" s="108">
        <v>7</v>
      </c>
      <c r="B451" s="140" t="s">
        <v>316</v>
      </c>
      <c r="C451" s="139">
        <f t="shared" si="62"/>
        <v>2</v>
      </c>
      <c r="D451" s="139">
        <f>RK14.a!AH449</f>
        <v>42</v>
      </c>
      <c r="E451" s="139">
        <f t="shared" si="63"/>
        <v>44</v>
      </c>
      <c r="F451" s="139">
        <f t="shared" si="64"/>
        <v>0</v>
      </c>
      <c r="G451" s="139">
        <f t="shared" ref="G451:AK451" si="70">G15+G51+G88+G125</f>
        <v>0</v>
      </c>
      <c r="H451" s="139">
        <f t="shared" si="70"/>
        <v>0</v>
      </c>
      <c r="I451" s="139">
        <f t="shared" si="70"/>
        <v>0</v>
      </c>
      <c r="J451" s="139">
        <f t="shared" si="70"/>
        <v>0</v>
      </c>
      <c r="K451" s="139">
        <f t="shared" si="70"/>
        <v>0</v>
      </c>
      <c r="L451" s="139">
        <f t="shared" si="70"/>
        <v>2</v>
      </c>
      <c r="M451" s="139">
        <f t="shared" si="70"/>
        <v>4</v>
      </c>
      <c r="N451" s="139">
        <f t="shared" si="70"/>
        <v>0</v>
      </c>
      <c r="O451" s="139">
        <f t="shared" si="70"/>
        <v>0</v>
      </c>
      <c r="P451" s="139">
        <f t="shared" si="70"/>
        <v>0</v>
      </c>
      <c r="Q451" s="139">
        <f t="shared" si="70"/>
        <v>0</v>
      </c>
      <c r="R451" s="139">
        <f t="shared" si="70"/>
        <v>0</v>
      </c>
      <c r="S451" s="139">
        <f t="shared" si="70"/>
        <v>0</v>
      </c>
      <c r="T451" s="139">
        <f t="shared" si="70"/>
        <v>0</v>
      </c>
      <c r="U451" s="139">
        <f t="shared" si="70"/>
        <v>0</v>
      </c>
      <c r="V451" s="139">
        <f t="shared" si="70"/>
        <v>0</v>
      </c>
      <c r="W451" s="139">
        <f t="shared" si="70"/>
        <v>0</v>
      </c>
      <c r="X451" s="139">
        <f t="shared" si="70"/>
        <v>4</v>
      </c>
      <c r="Y451" s="139">
        <f t="shared" si="70"/>
        <v>0</v>
      </c>
      <c r="Z451" s="139">
        <f t="shared" si="70"/>
        <v>5</v>
      </c>
      <c r="AA451" s="139">
        <f t="shared" si="70"/>
        <v>0</v>
      </c>
      <c r="AB451" s="139">
        <f t="shared" si="70"/>
        <v>27</v>
      </c>
      <c r="AC451" s="139">
        <f t="shared" si="70"/>
        <v>1</v>
      </c>
      <c r="AD451" s="139">
        <f t="shared" si="70"/>
        <v>0</v>
      </c>
      <c r="AE451" s="139">
        <f t="shared" si="70"/>
        <v>0</v>
      </c>
      <c r="AF451" s="139">
        <f t="shared" si="70"/>
        <v>0</v>
      </c>
      <c r="AG451" s="139">
        <f t="shared" si="70"/>
        <v>0</v>
      </c>
      <c r="AH451" s="139">
        <f t="shared" si="70"/>
        <v>0</v>
      </c>
      <c r="AI451" s="139">
        <f t="shared" si="70"/>
        <v>0</v>
      </c>
      <c r="AJ451" s="139">
        <f t="shared" si="70"/>
        <v>0</v>
      </c>
      <c r="AK451" s="139">
        <f t="shared" si="70"/>
        <v>0</v>
      </c>
      <c r="AL451" s="139">
        <f t="shared" si="60"/>
        <v>43</v>
      </c>
      <c r="AM451" s="139">
        <f t="shared" si="61"/>
        <v>1</v>
      </c>
    </row>
    <row r="452" spans="1:39">
      <c r="A452" s="108">
        <v>8</v>
      </c>
      <c r="B452" s="140" t="s">
        <v>317</v>
      </c>
      <c r="C452" s="139">
        <f t="shared" si="62"/>
        <v>0</v>
      </c>
      <c r="D452" s="139">
        <f>RK14.a!AH450</f>
        <v>26</v>
      </c>
      <c r="E452" s="139">
        <f t="shared" si="63"/>
        <v>26</v>
      </c>
      <c r="F452" s="139">
        <f t="shared" si="64"/>
        <v>0</v>
      </c>
      <c r="G452" s="139">
        <f t="shared" ref="G452:AK452" si="71">G16+G52+G89+G126</f>
        <v>0</v>
      </c>
      <c r="H452" s="139">
        <f t="shared" si="71"/>
        <v>0</v>
      </c>
      <c r="I452" s="139">
        <f t="shared" si="71"/>
        <v>0</v>
      </c>
      <c r="J452" s="139">
        <f t="shared" si="71"/>
        <v>0</v>
      </c>
      <c r="K452" s="139">
        <f t="shared" si="71"/>
        <v>0</v>
      </c>
      <c r="L452" s="139">
        <f t="shared" si="71"/>
        <v>4</v>
      </c>
      <c r="M452" s="139">
        <f t="shared" si="71"/>
        <v>7</v>
      </c>
      <c r="N452" s="139">
        <f t="shared" si="71"/>
        <v>0</v>
      </c>
      <c r="O452" s="139">
        <f t="shared" si="71"/>
        <v>0</v>
      </c>
      <c r="P452" s="139">
        <f t="shared" si="71"/>
        <v>0</v>
      </c>
      <c r="Q452" s="139">
        <f t="shared" si="71"/>
        <v>0</v>
      </c>
      <c r="R452" s="139">
        <f t="shared" si="71"/>
        <v>0</v>
      </c>
      <c r="S452" s="139">
        <f t="shared" si="71"/>
        <v>0</v>
      </c>
      <c r="T452" s="139">
        <f t="shared" si="71"/>
        <v>0</v>
      </c>
      <c r="U452" s="139">
        <f t="shared" si="71"/>
        <v>0</v>
      </c>
      <c r="V452" s="139">
        <f t="shared" si="71"/>
        <v>0</v>
      </c>
      <c r="W452" s="139">
        <f t="shared" si="71"/>
        <v>0</v>
      </c>
      <c r="X452" s="139">
        <f t="shared" si="71"/>
        <v>0</v>
      </c>
      <c r="Y452" s="139">
        <f t="shared" si="71"/>
        <v>0</v>
      </c>
      <c r="Z452" s="139">
        <f t="shared" si="71"/>
        <v>0</v>
      </c>
      <c r="AA452" s="139">
        <f t="shared" si="71"/>
        <v>0</v>
      </c>
      <c r="AB452" s="139">
        <f t="shared" si="71"/>
        <v>5</v>
      </c>
      <c r="AC452" s="139">
        <f t="shared" si="71"/>
        <v>0</v>
      </c>
      <c r="AD452" s="139">
        <f t="shared" si="71"/>
        <v>0</v>
      </c>
      <c r="AE452" s="139">
        <f t="shared" si="71"/>
        <v>0</v>
      </c>
      <c r="AF452" s="139">
        <f t="shared" si="71"/>
        <v>0</v>
      </c>
      <c r="AG452" s="139">
        <f t="shared" si="71"/>
        <v>0</v>
      </c>
      <c r="AH452" s="139">
        <f t="shared" si="71"/>
        <v>0</v>
      </c>
      <c r="AI452" s="139">
        <f t="shared" si="71"/>
        <v>0</v>
      </c>
      <c r="AJ452" s="139">
        <f t="shared" si="71"/>
        <v>0</v>
      </c>
      <c r="AK452" s="139">
        <f t="shared" si="71"/>
        <v>0</v>
      </c>
      <c r="AL452" s="139">
        <f t="shared" si="60"/>
        <v>16</v>
      </c>
      <c r="AM452" s="139">
        <f t="shared" si="61"/>
        <v>10</v>
      </c>
    </row>
    <row r="453" spans="1:39">
      <c r="A453" s="108">
        <v>9</v>
      </c>
      <c r="B453" s="140" t="s">
        <v>318</v>
      </c>
      <c r="C453" s="139">
        <f t="shared" si="62"/>
        <v>0</v>
      </c>
      <c r="D453" s="139">
        <f>RK14.a!AH451</f>
        <v>256</v>
      </c>
      <c r="E453" s="139">
        <f t="shared" si="63"/>
        <v>256</v>
      </c>
      <c r="F453" s="139">
        <f t="shared" si="64"/>
        <v>7</v>
      </c>
      <c r="G453" s="139">
        <f t="shared" ref="G453:AK453" si="72">G17+G53+G90+G127</f>
        <v>0</v>
      </c>
      <c r="H453" s="139">
        <f t="shared" si="72"/>
        <v>0</v>
      </c>
      <c r="I453" s="139">
        <f t="shared" si="72"/>
        <v>0</v>
      </c>
      <c r="J453" s="139">
        <f t="shared" si="72"/>
        <v>0</v>
      </c>
      <c r="K453" s="139">
        <f t="shared" si="72"/>
        <v>0</v>
      </c>
      <c r="L453" s="139">
        <f t="shared" si="72"/>
        <v>46</v>
      </c>
      <c r="M453" s="139">
        <f t="shared" si="72"/>
        <v>118</v>
      </c>
      <c r="N453" s="139">
        <f t="shared" si="72"/>
        <v>0</v>
      </c>
      <c r="O453" s="139">
        <f t="shared" si="72"/>
        <v>0</v>
      </c>
      <c r="P453" s="139">
        <f t="shared" si="72"/>
        <v>0</v>
      </c>
      <c r="Q453" s="139">
        <f t="shared" si="72"/>
        <v>0</v>
      </c>
      <c r="R453" s="139">
        <f t="shared" si="72"/>
        <v>0</v>
      </c>
      <c r="S453" s="139">
        <f t="shared" si="72"/>
        <v>0</v>
      </c>
      <c r="T453" s="139">
        <f t="shared" si="72"/>
        <v>1</v>
      </c>
      <c r="U453" s="139">
        <f t="shared" si="72"/>
        <v>0</v>
      </c>
      <c r="V453" s="139">
        <f t="shared" si="72"/>
        <v>0</v>
      </c>
      <c r="W453" s="139">
        <f t="shared" si="72"/>
        <v>0</v>
      </c>
      <c r="X453" s="139">
        <f t="shared" si="72"/>
        <v>0</v>
      </c>
      <c r="Y453" s="139">
        <f t="shared" si="72"/>
        <v>0</v>
      </c>
      <c r="Z453" s="139">
        <f t="shared" si="72"/>
        <v>35</v>
      </c>
      <c r="AA453" s="139">
        <f t="shared" si="72"/>
        <v>0</v>
      </c>
      <c r="AB453" s="139">
        <f t="shared" si="72"/>
        <v>15</v>
      </c>
      <c r="AC453" s="139">
        <f t="shared" si="72"/>
        <v>0</v>
      </c>
      <c r="AD453" s="139">
        <f t="shared" si="72"/>
        <v>0</v>
      </c>
      <c r="AE453" s="139">
        <f t="shared" si="72"/>
        <v>0</v>
      </c>
      <c r="AF453" s="139">
        <f t="shared" si="72"/>
        <v>0</v>
      </c>
      <c r="AG453" s="139">
        <f t="shared" si="72"/>
        <v>0</v>
      </c>
      <c r="AH453" s="139">
        <f t="shared" si="72"/>
        <v>0</v>
      </c>
      <c r="AI453" s="139">
        <f t="shared" si="72"/>
        <v>0</v>
      </c>
      <c r="AJ453" s="139">
        <f t="shared" si="72"/>
        <v>0</v>
      </c>
      <c r="AK453" s="139">
        <f t="shared" si="72"/>
        <v>0</v>
      </c>
      <c r="AL453" s="139">
        <f t="shared" si="60"/>
        <v>215</v>
      </c>
      <c r="AM453" s="139">
        <f t="shared" si="61"/>
        <v>34</v>
      </c>
    </row>
    <row r="454" spans="1:39">
      <c r="A454" s="108">
        <v>10</v>
      </c>
      <c r="B454" s="140" t="s">
        <v>319</v>
      </c>
      <c r="C454" s="139">
        <f t="shared" si="62"/>
        <v>0</v>
      </c>
      <c r="D454" s="139">
        <f>RK14.a!AH452</f>
        <v>35</v>
      </c>
      <c r="E454" s="139">
        <f t="shared" si="63"/>
        <v>35</v>
      </c>
      <c r="F454" s="139">
        <f t="shared" si="64"/>
        <v>1</v>
      </c>
      <c r="G454" s="139">
        <f t="shared" ref="G454:AK454" si="73">G18+G54+G91+G128</f>
        <v>0</v>
      </c>
      <c r="H454" s="139">
        <f t="shared" si="73"/>
        <v>0</v>
      </c>
      <c r="I454" s="139">
        <f t="shared" si="73"/>
        <v>0</v>
      </c>
      <c r="J454" s="139">
        <f t="shared" si="73"/>
        <v>0</v>
      </c>
      <c r="K454" s="139">
        <f t="shared" si="73"/>
        <v>0</v>
      </c>
      <c r="L454" s="139">
        <f t="shared" si="73"/>
        <v>3</v>
      </c>
      <c r="M454" s="139">
        <f t="shared" si="73"/>
        <v>0</v>
      </c>
      <c r="N454" s="139">
        <f t="shared" si="73"/>
        <v>0</v>
      </c>
      <c r="O454" s="139">
        <f t="shared" si="73"/>
        <v>2</v>
      </c>
      <c r="P454" s="139">
        <f t="shared" si="73"/>
        <v>0</v>
      </c>
      <c r="Q454" s="139">
        <f t="shared" si="73"/>
        <v>0</v>
      </c>
      <c r="R454" s="139">
        <f t="shared" si="73"/>
        <v>0</v>
      </c>
      <c r="S454" s="139">
        <f t="shared" si="73"/>
        <v>0</v>
      </c>
      <c r="T454" s="139">
        <f t="shared" si="73"/>
        <v>0</v>
      </c>
      <c r="U454" s="139">
        <f t="shared" si="73"/>
        <v>0</v>
      </c>
      <c r="V454" s="139">
        <f t="shared" si="73"/>
        <v>0</v>
      </c>
      <c r="W454" s="139">
        <f t="shared" si="73"/>
        <v>0</v>
      </c>
      <c r="X454" s="139">
        <f t="shared" si="73"/>
        <v>1</v>
      </c>
      <c r="Y454" s="139">
        <f t="shared" si="73"/>
        <v>0</v>
      </c>
      <c r="Z454" s="139">
        <f t="shared" si="73"/>
        <v>14</v>
      </c>
      <c r="AA454" s="139">
        <f t="shared" si="73"/>
        <v>0</v>
      </c>
      <c r="AB454" s="139">
        <f t="shared" si="73"/>
        <v>11</v>
      </c>
      <c r="AC454" s="139">
        <f t="shared" si="73"/>
        <v>0</v>
      </c>
      <c r="AD454" s="139">
        <f t="shared" si="73"/>
        <v>0</v>
      </c>
      <c r="AE454" s="139">
        <f t="shared" si="73"/>
        <v>0</v>
      </c>
      <c r="AF454" s="139">
        <f t="shared" si="73"/>
        <v>0</v>
      </c>
      <c r="AG454" s="139">
        <f t="shared" si="73"/>
        <v>0</v>
      </c>
      <c r="AH454" s="139">
        <f t="shared" si="73"/>
        <v>0</v>
      </c>
      <c r="AI454" s="139">
        <f t="shared" si="73"/>
        <v>0</v>
      </c>
      <c r="AJ454" s="139">
        <f t="shared" si="73"/>
        <v>1</v>
      </c>
      <c r="AK454" s="139">
        <f t="shared" si="73"/>
        <v>0</v>
      </c>
      <c r="AL454" s="139">
        <f t="shared" si="60"/>
        <v>32</v>
      </c>
      <c r="AM454" s="139">
        <f t="shared" si="61"/>
        <v>2</v>
      </c>
    </row>
    <row r="455" spans="1:39">
      <c r="A455" s="108">
        <v>11</v>
      </c>
      <c r="B455" s="140" t="s">
        <v>320</v>
      </c>
      <c r="C455" s="139">
        <f t="shared" si="62"/>
        <v>0</v>
      </c>
      <c r="D455" s="139">
        <f>RK14.a!AH453</f>
        <v>38</v>
      </c>
      <c r="E455" s="139">
        <f t="shared" si="63"/>
        <v>38</v>
      </c>
      <c r="F455" s="139">
        <f t="shared" si="64"/>
        <v>0</v>
      </c>
      <c r="G455" s="139">
        <f t="shared" ref="G455:AK455" si="74">G19+G55+G92+G129</f>
        <v>0</v>
      </c>
      <c r="H455" s="139">
        <f t="shared" si="74"/>
        <v>0</v>
      </c>
      <c r="I455" s="139">
        <f t="shared" si="74"/>
        <v>0</v>
      </c>
      <c r="J455" s="139">
        <f t="shared" si="74"/>
        <v>0</v>
      </c>
      <c r="K455" s="139">
        <f t="shared" si="74"/>
        <v>0</v>
      </c>
      <c r="L455" s="139">
        <f t="shared" si="74"/>
        <v>3</v>
      </c>
      <c r="M455" s="139">
        <f t="shared" si="74"/>
        <v>5</v>
      </c>
      <c r="N455" s="139">
        <f t="shared" si="74"/>
        <v>0</v>
      </c>
      <c r="O455" s="139">
        <f t="shared" si="74"/>
        <v>0</v>
      </c>
      <c r="P455" s="139">
        <f t="shared" si="74"/>
        <v>0</v>
      </c>
      <c r="Q455" s="139">
        <f t="shared" si="74"/>
        <v>0</v>
      </c>
      <c r="R455" s="139">
        <f t="shared" si="74"/>
        <v>0</v>
      </c>
      <c r="S455" s="139">
        <f t="shared" si="74"/>
        <v>0</v>
      </c>
      <c r="T455" s="139">
        <f t="shared" si="74"/>
        <v>4</v>
      </c>
      <c r="U455" s="139">
        <f t="shared" si="74"/>
        <v>0</v>
      </c>
      <c r="V455" s="139">
        <f t="shared" si="74"/>
        <v>0</v>
      </c>
      <c r="W455" s="139">
        <f t="shared" si="74"/>
        <v>0</v>
      </c>
      <c r="X455" s="139">
        <f t="shared" si="74"/>
        <v>1</v>
      </c>
      <c r="Y455" s="139">
        <f t="shared" si="74"/>
        <v>0</v>
      </c>
      <c r="Z455" s="139">
        <f t="shared" si="74"/>
        <v>13</v>
      </c>
      <c r="AA455" s="139">
        <f t="shared" si="74"/>
        <v>0</v>
      </c>
      <c r="AB455" s="139">
        <f t="shared" si="74"/>
        <v>12</v>
      </c>
      <c r="AC455" s="139">
        <f t="shared" si="74"/>
        <v>0</v>
      </c>
      <c r="AD455" s="139">
        <f t="shared" si="74"/>
        <v>0</v>
      </c>
      <c r="AE455" s="139">
        <f t="shared" si="74"/>
        <v>0</v>
      </c>
      <c r="AF455" s="139">
        <f t="shared" si="74"/>
        <v>0</v>
      </c>
      <c r="AG455" s="139">
        <f t="shared" si="74"/>
        <v>0</v>
      </c>
      <c r="AH455" s="139">
        <f t="shared" si="74"/>
        <v>0</v>
      </c>
      <c r="AI455" s="139">
        <f t="shared" si="74"/>
        <v>0</v>
      </c>
      <c r="AJ455" s="139">
        <f t="shared" si="74"/>
        <v>0</v>
      </c>
      <c r="AK455" s="139">
        <f t="shared" si="74"/>
        <v>0</v>
      </c>
      <c r="AL455" s="139">
        <f t="shared" si="60"/>
        <v>38</v>
      </c>
      <c r="AM455" s="139">
        <f t="shared" si="61"/>
        <v>0</v>
      </c>
    </row>
    <row r="456" spans="1:39">
      <c r="A456" s="108">
        <v>12</v>
      </c>
      <c r="B456" s="140" t="s">
        <v>321</v>
      </c>
      <c r="C456" s="139">
        <f t="shared" si="62"/>
        <v>4</v>
      </c>
      <c r="D456" s="139">
        <f>RK14.a!AH454</f>
        <v>56</v>
      </c>
      <c r="E456" s="139">
        <f t="shared" si="63"/>
        <v>60</v>
      </c>
      <c r="F456" s="139">
        <f t="shared" si="64"/>
        <v>5</v>
      </c>
      <c r="G456" s="139">
        <f t="shared" ref="G456:AK456" si="75">G20+G56+G93+G130</f>
        <v>0</v>
      </c>
      <c r="H456" s="139">
        <f t="shared" si="75"/>
        <v>0</v>
      </c>
      <c r="I456" s="139">
        <f t="shared" si="75"/>
        <v>0</v>
      </c>
      <c r="J456" s="139">
        <f t="shared" si="75"/>
        <v>0</v>
      </c>
      <c r="K456" s="139">
        <f t="shared" si="75"/>
        <v>0</v>
      </c>
      <c r="L456" s="139">
        <f t="shared" si="75"/>
        <v>7</v>
      </c>
      <c r="M456" s="139">
        <f t="shared" si="75"/>
        <v>26</v>
      </c>
      <c r="N456" s="139">
        <f t="shared" si="75"/>
        <v>0</v>
      </c>
      <c r="O456" s="139">
        <f t="shared" si="75"/>
        <v>0</v>
      </c>
      <c r="P456" s="139">
        <f t="shared" si="75"/>
        <v>0</v>
      </c>
      <c r="Q456" s="139">
        <f t="shared" si="75"/>
        <v>0</v>
      </c>
      <c r="R456" s="139">
        <f t="shared" si="75"/>
        <v>0</v>
      </c>
      <c r="S456" s="139">
        <f t="shared" si="75"/>
        <v>0</v>
      </c>
      <c r="T456" s="139">
        <f t="shared" si="75"/>
        <v>2</v>
      </c>
      <c r="U456" s="139">
        <f t="shared" si="75"/>
        <v>0</v>
      </c>
      <c r="V456" s="139">
        <f t="shared" si="75"/>
        <v>0</v>
      </c>
      <c r="W456" s="139">
        <f t="shared" si="75"/>
        <v>0</v>
      </c>
      <c r="X456" s="139">
        <f t="shared" si="75"/>
        <v>1</v>
      </c>
      <c r="Y456" s="139">
        <f t="shared" si="75"/>
        <v>0</v>
      </c>
      <c r="Z456" s="139">
        <f t="shared" si="75"/>
        <v>3</v>
      </c>
      <c r="AA456" s="139">
        <f t="shared" si="75"/>
        <v>0</v>
      </c>
      <c r="AB456" s="139">
        <f t="shared" si="75"/>
        <v>3</v>
      </c>
      <c r="AC456" s="139">
        <f t="shared" si="75"/>
        <v>0</v>
      </c>
      <c r="AD456" s="139">
        <f t="shared" si="75"/>
        <v>0</v>
      </c>
      <c r="AE456" s="139">
        <f t="shared" si="75"/>
        <v>0</v>
      </c>
      <c r="AF456" s="139">
        <f t="shared" si="75"/>
        <v>0</v>
      </c>
      <c r="AG456" s="139">
        <f t="shared" si="75"/>
        <v>0</v>
      </c>
      <c r="AH456" s="139">
        <f t="shared" si="75"/>
        <v>0</v>
      </c>
      <c r="AI456" s="139">
        <f t="shared" si="75"/>
        <v>0</v>
      </c>
      <c r="AJ456" s="139">
        <f t="shared" si="75"/>
        <v>0</v>
      </c>
      <c r="AK456" s="139">
        <f t="shared" si="75"/>
        <v>0</v>
      </c>
      <c r="AL456" s="139">
        <f t="shared" si="60"/>
        <v>42</v>
      </c>
      <c r="AM456" s="139">
        <f t="shared" si="61"/>
        <v>13</v>
      </c>
    </row>
    <row r="457" spans="1:39">
      <c r="A457" s="108">
        <v>13</v>
      </c>
      <c r="B457" s="140" t="s">
        <v>322</v>
      </c>
      <c r="C457" s="139">
        <f t="shared" si="62"/>
        <v>9</v>
      </c>
      <c r="D457" s="139">
        <f>RK14.a!AH455</f>
        <v>222</v>
      </c>
      <c r="E457" s="139">
        <f t="shared" si="63"/>
        <v>231</v>
      </c>
      <c r="F457" s="139">
        <f t="shared" si="64"/>
        <v>31</v>
      </c>
      <c r="G457" s="139">
        <f t="shared" ref="G457:AK457" si="76">G21+G57+G94+G131</f>
        <v>0</v>
      </c>
      <c r="H457" s="139">
        <f t="shared" si="76"/>
        <v>0</v>
      </c>
      <c r="I457" s="139">
        <f t="shared" si="76"/>
        <v>0</v>
      </c>
      <c r="J457" s="139">
        <f t="shared" si="76"/>
        <v>1</v>
      </c>
      <c r="K457" s="139">
        <f t="shared" si="76"/>
        <v>0</v>
      </c>
      <c r="L457" s="139">
        <f t="shared" si="76"/>
        <v>35</v>
      </c>
      <c r="M457" s="139">
        <f t="shared" si="76"/>
        <v>107</v>
      </c>
      <c r="N457" s="139">
        <f t="shared" si="76"/>
        <v>1</v>
      </c>
      <c r="O457" s="139">
        <f t="shared" si="76"/>
        <v>1</v>
      </c>
      <c r="P457" s="139">
        <f t="shared" si="76"/>
        <v>0</v>
      </c>
      <c r="Q457" s="139">
        <f t="shared" si="76"/>
        <v>0</v>
      </c>
      <c r="R457" s="139">
        <f t="shared" si="76"/>
        <v>0</v>
      </c>
      <c r="S457" s="139">
        <f t="shared" si="76"/>
        <v>0</v>
      </c>
      <c r="T457" s="139">
        <f t="shared" si="76"/>
        <v>5</v>
      </c>
      <c r="U457" s="139">
        <f t="shared" si="76"/>
        <v>0</v>
      </c>
      <c r="V457" s="139">
        <f t="shared" si="76"/>
        <v>0</v>
      </c>
      <c r="W457" s="139">
        <f t="shared" si="76"/>
        <v>0</v>
      </c>
      <c r="X457" s="139">
        <f t="shared" si="76"/>
        <v>0</v>
      </c>
      <c r="Y457" s="139">
        <f t="shared" si="76"/>
        <v>0</v>
      </c>
      <c r="Z457" s="139">
        <f t="shared" si="76"/>
        <v>10</v>
      </c>
      <c r="AA457" s="139">
        <f t="shared" si="76"/>
        <v>0</v>
      </c>
      <c r="AB457" s="139">
        <f t="shared" si="76"/>
        <v>11</v>
      </c>
      <c r="AC457" s="139">
        <f t="shared" si="76"/>
        <v>2</v>
      </c>
      <c r="AD457" s="139">
        <f t="shared" si="76"/>
        <v>0</v>
      </c>
      <c r="AE457" s="139">
        <f t="shared" si="76"/>
        <v>0</v>
      </c>
      <c r="AF457" s="139">
        <f t="shared" si="76"/>
        <v>0</v>
      </c>
      <c r="AG457" s="139">
        <f t="shared" si="76"/>
        <v>0</v>
      </c>
      <c r="AH457" s="139">
        <f t="shared" si="76"/>
        <v>0</v>
      </c>
      <c r="AI457" s="139">
        <f t="shared" si="76"/>
        <v>0</v>
      </c>
      <c r="AJ457" s="139">
        <f t="shared" si="76"/>
        <v>2</v>
      </c>
      <c r="AK457" s="139">
        <f t="shared" si="76"/>
        <v>1</v>
      </c>
      <c r="AL457" s="139">
        <f t="shared" si="60"/>
        <v>176</v>
      </c>
      <c r="AM457" s="139">
        <f t="shared" si="61"/>
        <v>24</v>
      </c>
    </row>
    <row r="458" spans="1:39">
      <c r="A458" s="108">
        <v>14</v>
      </c>
      <c r="B458" s="140" t="s">
        <v>323</v>
      </c>
      <c r="C458" s="139">
        <f t="shared" si="62"/>
        <v>10</v>
      </c>
      <c r="D458" s="139">
        <f>RK14.a!AH456</f>
        <v>142</v>
      </c>
      <c r="E458" s="139">
        <f t="shared" si="63"/>
        <v>152</v>
      </c>
      <c r="F458" s="139">
        <f t="shared" si="64"/>
        <v>5</v>
      </c>
      <c r="G458" s="139">
        <f t="shared" ref="G458:AK458" si="77">G22+G58+G95+G132</f>
        <v>2</v>
      </c>
      <c r="H458" s="139">
        <f t="shared" si="77"/>
        <v>0</v>
      </c>
      <c r="I458" s="139">
        <f t="shared" si="77"/>
        <v>0</v>
      </c>
      <c r="J458" s="139">
        <f t="shared" si="77"/>
        <v>0</v>
      </c>
      <c r="K458" s="139">
        <f t="shared" si="77"/>
        <v>0</v>
      </c>
      <c r="L458" s="139">
        <f t="shared" si="77"/>
        <v>27</v>
      </c>
      <c r="M458" s="139">
        <f t="shared" si="77"/>
        <v>83</v>
      </c>
      <c r="N458" s="139">
        <f t="shared" si="77"/>
        <v>0</v>
      </c>
      <c r="O458" s="139">
        <f t="shared" si="77"/>
        <v>0</v>
      </c>
      <c r="P458" s="139">
        <f t="shared" si="77"/>
        <v>0</v>
      </c>
      <c r="Q458" s="139">
        <f t="shared" si="77"/>
        <v>0</v>
      </c>
      <c r="R458" s="139">
        <f t="shared" si="77"/>
        <v>0</v>
      </c>
      <c r="S458" s="139">
        <f t="shared" si="77"/>
        <v>0</v>
      </c>
      <c r="T458" s="139">
        <f t="shared" si="77"/>
        <v>1</v>
      </c>
      <c r="U458" s="139">
        <f t="shared" si="77"/>
        <v>0</v>
      </c>
      <c r="V458" s="139">
        <f t="shared" si="77"/>
        <v>0</v>
      </c>
      <c r="W458" s="139">
        <f t="shared" si="77"/>
        <v>0</v>
      </c>
      <c r="X458" s="139">
        <f t="shared" si="77"/>
        <v>0</v>
      </c>
      <c r="Y458" s="139">
        <f t="shared" si="77"/>
        <v>0</v>
      </c>
      <c r="Z458" s="139">
        <f t="shared" si="77"/>
        <v>9</v>
      </c>
      <c r="AA458" s="139">
        <f t="shared" si="77"/>
        <v>0</v>
      </c>
      <c r="AB458" s="139">
        <f t="shared" si="77"/>
        <v>11</v>
      </c>
      <c r="AC458" s="139">
        <f t="shared" si="77"/>
        <v>0</v>
      </c>
      <c r="AD458" s="139">
        <f t="shared" si="77"/>
        <v>0</v>
      </c>
      <c r="AE458" s="139">
        <f t="shared" si="77"/>
        <v>1</v>
      </c>
      <c r="AF458" s="139">
        <f t="shared" si="77"/>
        <v>0</v>
      </c>
      <c r="AG458" s="139">
        <f t="shared" si="77"/>
        <v>0</v>
      </c>
      <c r="AH458" s="139">
        <f t="shared" si="77"/>
        <v>0</v>
      </c>
      <c r="AI458" s="139">
        <f t="shared" si="77"/>
        <v>0</v>
      </c>
      <c r="AJ458" s="139">
        <f t="shared" si="77"/>
        <v>0</v>
      </c>
      <c r="AK458" s="139">
        <f t="shared" si="77"/>
        <v>3</v>
      </c>
      <c r="AL458" s="139">
        <f t="shared" si="60"/>
        <v>137</v>
      </c>
      <c r="AM458" s="139">
        <f t="shared" si="61"/>
        <v>10</v>
      </c>
    </row>
    <row r="459" spans="1:39">
      <c r="A459" s="108">
        <v>15</v>
      </c>
      <c r="B459" s="140" t="s">
        <v>324</v>
      </c>
      <c r="C459" s="139">
        <f t="shared" si="62"/>
        <v>6</v>
      </c>
      <c r="D459" s="139">
        <f>RK14.a!AH457</f>
        <v>141</v>
      </c>
      <c r="E459" s="139">
        <f t="shared" si="63"/>
        <v>147</v>
      </c>
      <c r="F459" s="139">
        <f t="shared" si="64"/>
        <v>14</v>
      </c>
      <c r="G459" s="139">
        <f t="shared" ref="G459:AK459" si="78">G23+G59+G96+G133</f>
        <v>0</v>
      </c>
      <c r="H459" s="139">
        <f t="shared" si="78"/>
        <v>0</v>
      </c>
      <c r="I459" s="139">
        <f t="shared" si="78"/>
        <v>0</v>
      </c>
      <c r="J459" s="139">
        <f t="shared" si="78"/>
        <v>0</v>
      </c>
      <c r="K459" s="139">
        <f t="shared" si="78"/>
        <v>0</v>
      </c>
      <c r="L459" s="139">
        <f t="shared" si="78"/>
        <v>16</v>
      </c>
      <c r="M459" s="139">
        <f t="shared" si="78"/>
        <v>79</v>
      </c>
      <c r="N459" s="139">
        <f t="shared" si="78"/>
        <v>1</v>
      </c>
      <c r="O459" s="139">
        <f t="shared" si="78"/>
        <v>0</v>
      </c>
      <c r="P459" s="139">
        <f t="shared" si="78"/>
        <v>0</v>
      </c>
      <c r="Q459" s="139">
        <f t="shared" si="78"/>
        <v>0</v>
      </c>
      <c r="R459" s="139">
        <f t="shared" si="78"/>
        <v>0</v>
      </c>
      <c r="S459" s="139">
        <f t="shared" si="78"/>
        <v>0</v>
      </c>
      <c r="T459" s="139">
        <f t="shared" si="78"/>
        <v>0</v>
      </c>
      <c r="U459" s="139">
        <f t="shared" si="78"/>
        <v>0</v>
      </c>
      <c r="V459" s="139">
        <f t="shared" si="78"/>
        <v>0</v>
      </c>
      <c r="W459" s="139">
        <f t="shared" si="78"/>
        <v>0</v>
      </c>
      <c r="X459" s="139">
        <f t="shared" si="78"/>
        <v>1</v>
      </c>
      <c r="Y459" s="139">
        <f t="shared" si="78"/>
        <v>0</v>
      </c>
      <c r="Z459" s="139">
        <f t="shared" si="78"/>
        <v>17</v>
      </c>
      <c r="AA459" s="139">
        <f t="shared" si="78"/>
        <v>0</v>
      </c>
      <c r="AB459" s="139">
        <f t="shared" si="78"/>
        <v>9</v>
      </c>
      <c r="AC459" s="139">
        <f t="shared" si="78"/>
        <v>0</v>
      </c>
      <c r="AD459" s="139">
        <f t="shared" si="78"/>
        <v>0</v>
      </c>
      <c r="AE459" s="139">
        <f t="shared" si="78"/>
        <v>0</v>
      </c>
      <c r="AF459" s="139">
        <f t="shared" si="78"/>
        <v>0</v>
      </c>
      <c r="AG459" s="139">
        <f t="shared" si="78"/>
        <v>0</v>
      </c>
      <c r="AH459" s="139">
        <f t="shared" si="78"/>
        <v>0</v>
      </c>
      <c r="AI459" s="139">
        <f t="shared" si="78"/>
        <v>0</v>
      </c>
      <c r="AJ459" s="139">
        <f t="shared" si="78"/>
        <v>1</v>
      </c>
      <c r="AK459" s="139">
        <f t="shared" si="78"/>
        <v>1</v>
      </c>
      <c r="AL459" s="139">
        <f t="shared" si="60"/>
        <v>125</v>
      </c>
      <c r="AM459" s="139">
        <f t="shared" si="61"/>
        <v>8</v>
      </c>
    </row>
    <row r="460" spans="1:39">
      <c r="A460" s="108">
        <v>16</v>
      </c>
      <c r="B460" s="140" t="s">
        <v>325</v>
      </c>
      <c r="C460" s="139">
        <f t="shared" si="62"/>
        <v>0</v>
      </c>
      <c r="D460" s="139">
        <f>RK14.a!AH458</f>
        <v>59</v>
      </c>
      <c r="E460" s="139">
        <f t="shared" si="63"/>
        <v>59</v>
      </c>
      <c r="F460" s="139">
        <f t="shared" si="64"/>
        <v>8</v>
      </c>
      <c r="G460" s="139">
        <f t="shared" ref="G460:AK460" si="79">G24+G60+G97+G134</f>
        <v>0</v>
      </c>
      <c r="H460" s="139">
        <f t="shared" si="79"/>
        <v>0</v>
      </c>
      <c r="I460" s="139">
        <f t="shared" si="79"/>
        <v>0</v>
      </c>
      <c r="J460" s="139">
        <f t="shared" si="79"/>
        <v>0</v>
      </c>
      <c r="K460" s="139">
        <f t="shared" si="79"/>
        <v>0</v>
      </c>
      <c r="L460" s="139">
        <f t="shared" si="79"/>
        <v>8</v>
      </c>
      <c r="M460" s="139">
        <f t="shared" si="79"/>
        <v>22</v>
      </c>
      <c r="N460" s="139">
        <f t="shared" si="79"/>
        <v>0</v>
      </c>
      <c r="O460" s="139">
        <f t="shared" si="79"/>
        <v>0</v>
      </c>
      <c r="P460" s="139">
        <f t="shared" si="79"/>
        <v>0</v>
      </c>
      <c r="Q460" s="139">
        <f t="shared" si="79"/>
        <v>0</v>
      </c>
      <c r="R460" s="139">
        <f t="shared" si="79"/>
        <v>1</v>
      </c>
      <c r="S460" s="139">
        <f t="shared" si="79"/>
        <v>0</v>
      </c>
      <c r="T460" s="139">
        <f t="shared" si="79"/>
        <v>1</v>
      </c>
      <c r="U460" s="139">
        <f t="shared" si="79"/>
        <v>0</v>
      </c>
      <c r="V460" s="139">
        <f t="shared" si="79"/>
        <v>0</v>
      </c>
      <c r="W460" s="139">
        <f t="shared" si="79"/>
        <v>0</v>
      </c>
      <c r="X460" s="139">
        <f t="shared" si="79"/>
        <v>0</v>
      </c>
      <c r="Y460" s="139">
        <f t="shared" si="79"/>
        <v>0</v>
      </c>
      <c r="Z460" s="139">
        <f t="shared" si="79"/>
        <v>4</v>
      </c>
      <c r="AA460" s="139">
        <f t="shared" si="79"/>
        <v>0</v>
      </c>
      <c r="AB460" s="139">
        <f t="shared" si="79"/>
        <v>3</v>
      </c>
      <c r="AC460" s="139">
        <f t="shared" si="79"/>
        <v>0</v>
      </c>
      <c r="AD460" s="139">
        <f t="shared" si="79"/>
        <v>0</v>
      </c>
      <c r="AE460" s="139">
        <f t="shared" si="79"/>
        <v>0</v>
      </c>
      <c r="AF460" s="139">
        <f t="shared" si="79"/>
        <v>0</v>
      </c>
      <c r="AG460" s="139">
        <f t="shared" si="79"/>
        <v>0</v>
      </c>
      <c r="AH460" s="139">
        <f t="shared" si="79"/>
        <v>0</v>
      </c>
      <c r="AI460" s="139">
        <f t="shared" si="79"/>
        <v>0</v>
      </c>
      <c r="AJ460" s="139">
        <f t="shared" si="79"/>
        <v>0</v>
      </c>
      <c r="AK460" s="139">
        <f t="shared" si="79"/>
        <v>0</v>
      </c>
      <c r="AL460" s="139">
        <f t="shared" si="60"/>
        <v>39</v>
      </c>
      <c r="AM460" s="139">
        <f t="shared" si="61"/>
        <v>12</v>
      </c>
    </row>
    <row r="461" spans="1:39">
      <c r="A461" s="108">
        <v>17</v>
      </c>
      <c r="B461" s="140" t="s">
        <v>326</v>
      </c>
      <c r="C461" s="139">
        <f t="shared" si="62"/>
        <v>72</v>
      </c>
      <c r="D461" s="139">
        <f>RK14.a!AH459</f>
        <v>253</v>
      </c>
      <c r="E461" s="139">
        <f t="shared" si="63"/>
        <v>325</v>
      </c>
      <c r="F461" s="139">
        <f t="shared" si="64"/>
        <v>36</v>
      </c>
      <c r="G461" s="139">
        <f t="shared" ref="G461:AK461" si="80">G25+G61+G98+G135</f>
        <v>0</v>
      </c>
      <c r="H461" s="139">
        <f t="shared" si="80"/>
        <v>0</v>
      </c>
      <c r="I461" s="139">
        <f t="shared" si="80"/>
        <v>0</v>
      </c>
      <c r="J461" s="139">
        <f t="shared" si="80"/>
        <v>1</v>
      </c>
      <c r="K461" s="139">
        <f t="shared" si="80"/>
        <v>0</v>
      </c>
      <c r="L461" s="139">
        <f t="shared" si="80"/>
        <v>29</v>
      </c>
      <c r="M461" s="139">
        <f t="shared" si="80"/>
        <v>136</v>
      </c>
      <c r="N461" s="139">
        <f t="shared" si="80"/>
        <v>16</v>
      </c>
      <c r="O461" s="139">
        <f t="shared" si="80"/>
        <v>0</v>
      </c>
      <c r="P461" s="139">
        <f t="shared" si="80"/>
        <v>0</v>
      </c>
      <c r="Q461" s="139">
        <f t="shared" si="80"/>
        <v>0</v>
      </c>
      <c r="R461" s="139">
        <f t="shared" si="80"/>
        <v>0</v>
      </c>
      <c r="S461" s="139">
        <f t="shared" si="80"/>
        <v>0</v>
      </c>
      <c r="T461" s="139">
        <f t="shared" si="80"/>
        <v>1</v>
      </c>
      <c r="U461" s="139">
        <f t="shared" si="80"/>
        <v>0</v>
      </c>
      <c r="V461" s="139">
        <f t="shared" si="80"/>
        <v>0</v>
      </c>
      <c r="W461" s="139">
        <f t="shared" si="80"/>
        <v>0</v>
      </c>
      <c r="X461" s="139">
        <f t="shared" si="80"/>
        <v>2</v>
      </c>
      <c r="Y461" s="139">
        <f t="shared" si="80"/>
        <v>0</v>
      </c>
      <c r="Z461" s="139">
        <f t="shared" si="80"/>
        <v>17</v>
      </c>
      <c r="AA461" s="139">
        <f t="shared" si="80"/>
        <v>0</v>
      </c>
      <c r="AB461" s="139">
        <f t="shared" si="80"/>
        <v>2</v>
      </c>
      <c r="AC461" s="139">
        <f t="shared" si="80"/>
        <v>1</v>
      </c>
      <c r="AD461" s="139">
        <f t="shared" si="80"/>
        <v>1</v>
      </c>
      <c r="AE461" s="139">
        <f t="shared" si="80"/>
        <v>1</v>
      </c>
      <c r="AF461" s="139">
        <f t="shared" si="80"/>
        <v>0</v>
      </c>
      <c r="AG461" s="139">
        <f t="shared" si="80"/>
        <v>1</v>
      </c>
      <c r="AH461" s="139">
        <f t="shared" si="80"/>
        <v>0</v>
      </c>
      <c r="AI461" s="139">
        <f t="shared" si="80"/>
        <v>0</v>
      </c>
      <c r="AJ461" s="139">
        <f t="shared" si="80"/>
        <v>4</v>
      </c>
      <c r="AK461" s="139">
        <f t="shared" si="80"/>
        <v>3</v>
      </c>
      <c r="AL461" s="139">
        <f t="shared" si="60"/>
        <v>215</v>
      </c>
      <c r="AM461" s="139">
        <f t="shared" si="61"/>
        <v>74</v>
      </c>
    </row>
    <row r="462" spans="1:39">
      <c r="A462" s="108">
        <v>18</v>
      </c>
      <c r="B462" s="140" t="s">
        <v>327</v>
      </c>
      <c r="C462" s="139">
        <f t="shared" si="62"/>
        <v>7</v>
      </c>
      <c r="D462" s="139">
        <f>RK14.a!AH460</f>
        <v>148</v>
      </c>
      <c r="E462" s="139">
        <f t="shared" si="63"/>
        <v>155</v>
      </c>
      <c r="F462" s="139">
        <f t="shared" si="64"/>
        <v>3</v>
      </c>
      <c r="G462" s="139">
        <f t="shared" ref="G462:AK462" si="81">G26+G62+G99+G136</f>
        <v>1</v>
      </c>
      <c r="H462" s="139">
        <f t="shared" si="81"/>
        <v>0</v>
      </c>
      <c r="I462" s="139">
        <f t="shared" si="81"/>
        <v>0</v>
      </c>
      <c r="J462" s="139">
        <f t="shared" si="81"/>
        <v>0</v>
      </c>
      <c r="K462" s="139">
        <f t="shared" si="81"/>
        <v>0</v>
      </c>
      <c r="L462" s="139">
        <f t="shared" si="81"/>
        <v>19</v>
      </c>
      <c r="M462" s="139">
        <f t="shared" si="81"/>
        <v>47</v>
      </c>
      <c r="N462" s="139">
        <f t="shared" si="81"/>
        <v>1</v>
      </c>
      <c r="O462" s="139">
        <f t="shared" si="81"/>
        <v>0</v>
      </c>
      <c r="P462" s="139">
        <f t="shared" si="81"/>
        <v>0</v>
      </c>
      <c r="Q462" s="139">
        <f t="shared" si="81"/>
        <v>0</v>
      </c>
      <c r="R462" s="139">
        <f t="shared" si="81"/>
        <v>0</v>
      </c>
      <c r="S462" s="139">
        <f t="shared" si="81"/>
        <v>0</v>
      </c>
      <c r="T462" s="139">
        <f t="shared" si="81"/>
        <v>0</v>
      </c>
      <c r="U462" s="139">
        <f t="shared" si="81"/>
        <v>0</v>
      </c>
      <c r="V462" s="139">
        <f t="shared" si="81"/>
        <v>0</v>
      </c>
      <c r="W462" s="139">
        <f t="shared" si="81"/>
        <v>0</v>
      </c>
      <c r="X462" s="139">
        <f t="shared" si="81"/>
        <v>3</v>
      </c>
      <c r="Y462" s="139">
        <f t="shared" si="81"/>
        <v>0</v>
      </c>
      <c r="Z462" s="139">
        <f t="shared" si="81"/>
        <v>64</v>
      </c>
      <c r="AA462" s="139">
        <f t="shared" si="81"/>
        <v>0</v>
      </c>
      <c r="AB462" s="139">
        <f t="shared" si="81"/>
        <v>8</v>
      </c>
      <c r="AC462" s="139">
        <f t="shared" si="81"/>
        <v>0</v>
      </c>
      <c r="AD462" s="139">
        <f t="shared" si="81"/>
        <v>0</v>
      </c>
      <c r="AE462" s="139">
        <f t="shared" si="81"/>
        <v>0</v>
      </c>
      <c r="AF462" s="139">
        <f t="shared" si="81"/>
        <v>0</v>
      </c>
      <c r="AG462" s="139">
        <f t="shared" si="81"/>
        <v>0</v>
      </c>
      <c r="AH462" s="139">
        <f t="shared" si="81"/>
        <v>0</v>
      </c>
      <c r="AI462" s="139">
        <f t="shared" si="81"/>
        <v>0</v>
      </c>
      <c r="AJ462" s="139">
        <f t="shared" si="81"/>
        <v>0</v>
      </c>
      <c r="AK462" s="139">
        <f t="shared" si="81"/>
        <v>0</v>
      </c>
      <c r="AL462" s="139">
        <f t="shared" si="60"/>
        <v>143</v>
      </c>
      <c r="AM462" s="139">
        <f t="shared" si="61"/>
        <v>9</v>
      </c>
    </row>
    <row r="463" ht="15.75" spans="1:39">
      <c r="A463" s="111" t="s">
        <v>14</v>
      </c>
      <c r="B463" s="112"/>
      <c r="C463" s="141">
        <f t="shared" ref="C463:AM463" si="82">SUM(C445:C462)</f>
        <v>140</v>
      </c>
      <c r="D463" s="141">
        <f t="shared" si="82"/>
        <v>2380</v>
      </c>
      <c r="E463" s="141">
        <f t="shared" si="82"/>
        <v>2520</v>
      </c>
      <c r="F463" s="141">
        <f t="shared" si="82"/>
        <v>168</v>
      </c>
      <c r="G463" s="141">
        <f t="shared" si="82"/>
        <v>3</v>
      </c>
      <c r="H463" s="141">
        <f t="shared" si="82"/>
        <v>0</v>
      </c>
      <c r="I463" s="141">
        <f t="shared" si="82"/>
        <v>0</v>
      </c>
      <c r="J463" s="141">
        <f t="shared" si="82"/>
        <v>3</v>
      </c>
      <c r="K463" s="141">
        <f t="shared" si="82"/>
        <v>0</v>
      </c>
      <c r="L463" s="141">
        <f t="shared" si="82"/>
        <v>342</v>
      </c>
      <c r="M463" s="141">
        <f t="shared" si="82"/>
        <v>1085</v>
      </c>
      <c r="N463" s="141">
        <f t="shared" si="82"/>
        <v>20</v>
      </c>
      <c r="O463" s="141">
        <f t="shared" si="82"/>
        <v>4</v>
      </c>
      <c r="P463" s="141">
        <f t="shared" si="82"/>
        <v>0</v>
      </c>
      <c r="Q463" s="141">
        <f t="shared" si="82"/>
        <v>0</v>
      </c>
      <c r="R463" s="141">
        <f t="shared" si="82"/>
        <v>1</v>
      </c>
      <c r="S463" s="141">
        <f t="shared" si="82"/>
        <v>0</v>
      </c>
      <c r="T463" s="141">
        <f t="shared" si="82"/>
        <v>18</v>
      </c>
      <c r="U463" s="141">
        <f t="shared" si="82"/>
        <v>0</v>
      </c>
      <c r="V463" s="141">
        <f t="shared" si="82"/>
        <v>0</v>
      </c>
      <c r="W463" s="141">
        <f t="shared" si="82"/>
        <v>0</v>
      </c>
      <c r="X463" s="141">
        <f t="shared" si="82"/>
        <v>13</v>
      </c>
      <c r="Y463" s="141">
        <f t="shared" si="82"/>
        <v>0</v>
      </c>
      <c r="Z463" s="141">
        <f t="shared" si="82"/>
        <v>343</v>
      </c>
      <c r="AA463" s="141">
        <f t="shared" si="82"/>
        <v>0</v>
      </c>
      <c r="AB463" s="141">
        <f t="shared" si="82"/>
        <v>159</v>
      </c>
      <c r="AC463" s="141">
        <f t="shared" si="82"/>
        <v>9</v>
      </c>
      <c r="AD463" s="141">
        <f t="shared" si="82"/>
        <v>1</v>
      </c>
      <c r="AE463" s="141">
        <f t="shared" si="82"/>
        <v>7</v>
      </c>
      <c r="AF463" s="141">
        <f t="shared" si="82"/>
        <v>0</v>
      </c>
      <c r="AG463" s="141">
        <f t="shared" si="82"/>
        <v>1</v>
      </c>
      <c r="AH463" s="141">
        <f t="shared" si="82"/>
        <v>0</v>
      </c>
      <c r="AI463" s="141">
        <f t="shared" si="82"/>
        <v>0</v>
      </c>
      <c r="AJ463" s="141">
        <f t="shared" si="82"/>
        <v>10</v>
      </c>
      <c r="AK463" s="141">
        <f t="shared" si="82"/>
        <v>13</v>
      </c>
      <c r="AL463" s="141">
        <f t="shared" si="82"/>
        <v>2032</v>
      </c>
      <c r="AM463" s="141">
        <f t="shared" si="82"/>
        <v>320</v>
      </c>
    </row>
    <row r="465" spans="3:32">
      <c r="C465" s="94" t="s">
        <v>58</v>
      </c>
      <c r="AF465" s="117" t="s">
        <v>104</v>
      </c>
    </row>
    <row r="466" spans="3:32">
      <c r="C466" s="94" t="s">
        <v>60</v>
      </c>
      <c r="AF466" s="94" t="s">
        <v>137</v>
      </c>
    </row>
    <row r="470" spans="3:32">
      <c r="C470" s="94" t="s">
        <v>62</v>
      </c>
      <c r="AF470" s="94" t="s">
        <v>63</v>
      </c>
    </row>
    <row r="471" spans="3:32">
      <c r="C471" s="94" t="s">
        <v>64</v>
      </c>
      <c r="AF471" s="94" t="s">
        <v>65</v>
      </c>
    </row>
  </sheetData>
  <mergeCells count="299">
    <mergeCell ref="A1:AM1"/>
    <mergeCell ref="A2:AM2"/>
    <mergeCell ref="A3:AM3"/>
    <mergeCell ref="AK4:AM4"/>
    <mergeCell ref="G5:AL5"/>
    <mergeCell ref="G6:AC6"/>
    <mergeCell ref="A27:B27"/>
    <mergeCell ref="A37:AM37"/>
    <mergeCell ref="A38:AM38"/>
    <mergeCell ref="A39:AM39"/>
    <mergeCell ref="AK40:AM40"/>
    <mergeCell ref="G41:AL41"/>
    <mergeCell ref="G42:AC42"/>
    <mergeCell ref="A63:B63"/>
    <mergeCell ref="A74:AM74"/>
    <mergeCell ref="A75:AM75"/>
    <mergeCell ref="A76:AM76"/>
    <mergeCell ref="AK77:AM77"/>
    <mergeCell ref="G78:AL78"/>
    <mergeCell ref="G79:AC79"/>
    <mergeCell ref="A100:B100"/>
    <mergeCell ref="A111:AM111"/>
    <mergeCell ref="A112:AM112"/>
    <mergeCell ref="A113:AM113"/>
    <mergeCell ref="AK114:AM114"/>
    <mergeCell ref="G115:AL115"/>
    <mergeCell ref="G116:AC116"/>
    <mergeCell ref="A137:B137"/>
    <mergeCell ref="A148:AM148"/>
    <mergeCell ref="A149:AM149"/>
    <mergeCell ref="A150:AM150"/>
    <mergeCell ref="AK151:AM151"/>
    <mergeCell ref="G152:AL152"/>
    <mergeCell ref="G153:AC153"/>
    <mergeCell ref="A174:B174"/>
    <mergeCell ref="A184:AM184"/>
    <mergeCell ref="A185:AM185"/>
    <mergeCell ref="A186:AM186"/>
    <mergeCell ref="AK187:AM187"/>
    <mergeCell ref="G188:AL188"/>
    <mergeCell ref="G189:AC189"/>
    <mergeCell ref="A210:B210"/>
    <mergeCell ref="A220:AM220"/>
    <mergeCell ref="A221:AM221"/>
    <mergeCell ref="A222:AM222"/>
    <mergeCell ref="AK223:AM223"/>
    <mergeCell ref="G224:AL224"/>
    <mergeCell ref="G225:AC225"/>
    <mergeCell ref="A246:B246"/>
    <mergeCell ref="A257:AM257"/>
    <mergeCell ref="A258:AM258"/>
    <mergeCell ref="A259:AM259"/>
    <mergeCell ref="AK260:AM260"/>
    <mergeCell ref="G261:AL261"/>
    <mergeCell ref="G262:AC262"/>
    <mergeCell ref="A283:B283"/>
    <mergeCell ref="A293:AM293"/>
    <mergeCell ref="A294:AM294"/>
    <mergeCell ref="A295:AM295"/>
    <mergeCell ref="AK296:AM296"/>
    <mergeCell ref="G297:AL297"/>
    <mergeCell ref="G298:AC298"/>
    <mergeCell ref="A319:B319"/>
    <mergeCell ref="A329:AM329"/>
    <mergeCell ref="A330:AM330"/>
    <mergeCell ref="A331:AM331"/>
    <mergeCell ref="AK332:AM332"/>
    <mergeCell ref="G333:AL333"/>
    <mergeCell ref="G334:AC334"/>
    <mergeCell ref="A355:B355"/>
    <mergeCell ref="A365:AM365"/>
    <mergeCell ref="A366:AM366"/>
    <mergeCell ref="A367:AM367"/>
    <mergeCell ref="AK368:AM368"/>
    <mergeCell ref="G369:AL369"/>
    <mergeCell ref="G370:AC370"/>
    <mergeCell ref="A391:B391"/>
    <mergeCell ref="A401:AM401"/>
    <mergeCell ref="A402:AM402"/>
    <mergeCell ref="A403:AM403"/>
    <mergeCell ref="AK404:AM404"/>
    <mergeCell ref="G405:AL405"/>
    <mergeCell ref="G406:AC406"/>
    <mergeCell ref="A427:B427"/>
    <mergeCell ref="A437:AM437"/>
    <mergeCell ref="A438:AM438"/>
    <mergeCell ref="A439:AM439"/>
    <mergeCell ref="AK440:AM440"/>
    <mergeCell ref="G441:AL441"/>
    <mergeCell ref="G442:AC442"/>
    <mergeCell ref="A463:B463"/>
    <mergeCell ref="A5:A7"/>
    <mergeCell ref="A41:A43"/>
    <mergeCell ref="A78:A80"/>
    <mergeCell ref="A115:A117"/>
    <mergeCell ref="A152:A154"/>
    <mergeCell ref="A188:A190"/>
    <mergeCell ref="A224:A226"/>
    <mergeCell ref="A261:A263"/>
    <mergeCell ref="A297:A299"/>
    <mergeCell ref="A333:A335"/>
    <mergeCell ref="A369:A371"/>
    <mergeCell ref="A405:A407"/>
    <mergeCell ref="A441:A443"/>
    <mergeCell ref="B5:B7"/>
    <mergeCell ref="B41:B43"/>
    <mergeCell ref="B78:B80"/>
    <mergeCell ref="B115:B117"/>
    <mergeCell ref="B152:B154"/>
    <mergeCell ref="B188:B190"/>
    <mergeCell ref="B224:B226"/>
    <mergeCell ref="B261:B263"/>
    <mergeCell ref="B297:B299"/>
    <mergeCell ref="B333:B335"/>
    <mergeCell ref="B369:B371"/>
    <mergeCell ref="B405:B407"/>
    <mergeCell ref="B441:B443"/>
    <mergeCell ref="C5:C7"/>
    <mergeCell ref="C41:C43"/>
    <mergeCell ref="C78:C80"/>
    <mergeCell ref="C115:C117"/>
    <mergeCell ref="C152:C154"/>
    <mergeCell ref="C188:C190"/>
    <mergeCell ref="C224:C226"/>
    <mergeCell ref="C261:C263"/>
    <mergeCell ref="C297:C299"/>
    <mergeCell ref="C333:C335"/>
    <mergeCell ref="C369:C371"/>
    <mergeCell ref="C405:C407"/>
    <mergeCell ref="C441:C443"/>
    <mergeCell ref="D5:D7"/>
    <mergeCell ref="D41:D43"/>
    <mergeCell ref="D78:D80"/>
    <mergeCell ref="D115:D117"/>
    <mergeCell ref="D152:D154"/>
    <mergeCell ref="D188:D190"/>
    <mergeCell ref="D224:D226"/>
    <mergeCell ref="D261:D263"/>
    <mergeCell ref="D297:D299"/>
    <mergeCell ref="D333:D335"/>
    <mergeCell ref="D369:D371"/>
    <mergeCell ref="D405:D407"/>
    <mergeCell ref="D441:D443"/>
    <mergeCell ref="E5:E7"/>
    <mergeCell ref="E41:E43"/>
    <mergeCell ref="E78:E80"/>
    <mergeCell ref="E115:E117"/>
    <mergeCell ref="E152:E154"/>
    <mergeCell ref="E188:E190"/>
    <mergeCell ref="E224:E226"/>
    <mergeCell ref="E261:E263"/>
    <mergeCell ref="E297:E299"/>
    <mergeCell ref="E333:E335"/>
    <mergeCell ref="E369:E371"/>
    <mergeCell ref="E405:E407"/>
    <mergeCell ref="E441:E443"/>
    <mergeCell ref="F5:F7"/>
    <mergeCell ref="F41:F43"/>
    <mergeCell ref="F78:F80"/>
    <mergeCell ref="F115:F117"/>
    <mergeCell ref="F152:F154"/>
    <mergeCell ref="F188:F190"/>
    <mergeCell ref="F224:F226"/>
    <mergeCell ref="F261:F263"/>
    <mergeCell ref="F297:F299"/>
    <mergeCell ref="F333:F335"/>
    <mergeCell ref="F369:F371"/>
    <mergeCell ref="F405:F407"/>
    <mergeCell ref="F441:F443"/>
    <mergeCell ref="AD6:AD7"/>
    <mergeCell ref="AD42:AD43"/>
    <mergeCell ref="AD79:AD80"/>
    <mergeCell ref="AD116:AD117"/>
    <mergeCell ref="AD153:AD154"/>
    <mergeCell ref="AD189:AD190"/>
    <mergeCell ref="AD225:AD226"/>
    <mergeCell ref="AD262:AD263"/>
    <mergeCell ref="AD298:AD299"/>
    <mergeCell ref="AD334:AD335"/>
    <mergeCell ref="AD370:AD371"/>
    <mergeCell ref="AD406:AD407"/>
    <mergeCell ref="AD442:AD443"/>
    <mergeCell ref="AE6:AE7"/>
    <mergeCell ref="AE42:AE43"/>
    <mergeCell ref="AE79:AE80"/>
    <mergeCell ref="AE116:AE117"/>
    <mergeCell ref="AE153:AE154"/>
    <mergeCell ref="AE189:AE190"/>
    <mergeCell ref="AE225:AE226"/>
    <mergeCell ref="AE262:AE263"/>
    <mergeCell ref="AE298:AE299"/>
    <mergeCell ref="AE334:AE335"/>
    <mergeCell ref="AE370:AE371"/>
    <mergeCell ref="AE406:AE407"/>
    <mergeCell ref="AE442:AE443"/>
    <mergeCell ref="AF6:AF7"/>
    <mergeCell ref="AF42:AF43"/>
    <mergeCell ref="AF79:AF80"/>
    <mergeCell ref="AF116:AF117"/>
    <mergeCell ref="AF153:AF154"/>
    <mergeCell ref="AF189:AF190"/>
    <mergeCell ref="AF225:AF226"/>
    <mergeCell ref="AF262:AF263"/>
    <mergeCell ref="AF298:AF299"/>
    <mergeCell ref="AF334:AF335"/>
    <mergeCell ref="AF370:AF371"/>
    <mergeCell ref="AF406:AF407"/>
    <mergeCell ref="AF442:AF443"/>
    <mergeCell ref="AG6:AG7"/>
    <mergeCell ref="AG42:AG43"/>
    <mergeCell ref="AG79:AG80"/>
    <mergeCell ref="AG116:AG117"/>
    <mergeCell ref="AG153:AG154"/>
    <mergeCell ref="AG189:AG190"/>
    <mergeCell ref="AG225:AG226"/>
    <mergeCell ref="AG262:AG263"/>
    <mergeCell ref="AG298:AG299"/>
    <mergeCell ref="AG334:AG335"/>
    <mergeCell ref="AG370:AG371"/>
    <mergeCell ref="AG406:AG407"/>
    <mergeCell ref="AG442:AG443"/>
    <mergeCell ref="AH6:AH7"/>
    <mergeCell ref="AH42:AH43"/>
    <mergeCell ref="AH79:AH80"/>
    <mergeCell ref="AH116:AH117"/>
    <mergeCell ref="AH153:AH154"/>
    <mergeCell ref="AH189:AH190"/>
    <mergeCell ref="AH225:AH226"/>
    <mergeCell ref="AH262:AH263"/>
    <mergeCell ref="AH298:AH299"/>
    <mergeCell ref="AH334:AH335"/>
    <mergeCell ref="AH370:AH371"/>
    <mergeCell ref="AH406:AH407"/>
    <mergeCell ref="AH442:AH443"/>
    <mergeCell ref="AI6:AI7"/>
    <mergeCell ref="AI42:AI43"/>
    <mergeCell ref="AI79:AI80"/>
    <mergeCell ref="AI116:AI117"/>
    <mergeCell ref="AI153:AI154"/>
    <mergeCell ref="AI189:AI190"/>
    <mergeCell ref="AI225:AI226"/>
    <mergeCell ref="AI262:AI263"/>
    <mergeCell ref="AI298:AI299"/>
    <mergeCell ref="AI334:AI335"/>
    <mergeCell ref="AI370:AI371"/>
    <mergeCell ref="AI406:AI407"/>
    <mergeCell ref="AI442:AI443"/>
    <mergeCell ref="AJ6:AJ7"/>
    <mergeCell ref="AJ42:AJ43"/>
    <mergeCell ref="AJ79:AJ80"/>
    <mergeCell ref="AJ116:AJ117"/>
    <mergeCell ref="AJ153:AJ154"/>
    <mergeCell ref="AJ189:AJ190"/>
    <mergeCell ref="AJ225:AJ226"/>
    <mergeCell ref="AJ262:AJ263"/>
    <mergeCell ref="AJ298:AJ299"/>
    <mergeCell ref="AJ334:AJ335"/>
    <mergeCell ref="AJ370:AJ371"/>
    <mergeCell ref="AJ406:AJ407"/>
    <mergeCell ref="AJ442:AJ443"/>
    <mergeCell ref="AK6:AK7"/>
    <mergeCell ref="AK42:AK43"/>
    <mergeCell ref="AK79:AK80"/>
    <mergeCell ref="AK116:AK117"/>
    <mergeCell ref="AK153:AK154"/>
    <mergeCell ref="AK189:AK190"/>
    <mergeCell ref="AK225:AK226"/>
    <mergeCell ref="AK262:AK263"/>
    <mergeCell ref="AK298:AK299"/>
    <mergeCell ref="AK334:AK335"/>
    <mergeCell ref="AK370:AK371"/>
    <mergeCell ref="AK406:AK407"/>
    <mergeCell ref="AK442:AK443"/>
    <mergeCell ref="AL6:AL7"/>
    <mergeCell ref="AL42:AL43"/>
    <mergeCell ref="AL79:AL80"/>
    <mergeCell ref="AL116:AL117"/>
    <mergeCell ref="AL153:AL154"/>
    <mergeCell ref="AL189:AL190"/>
    <mergeCell ref="AL225:AL226"/>
    <mergeCell ref="AL262:AL263"/>
    <mergeCell ref="AL298:AL299"/>
    <mergeCell ref="AL334:AL335"/>
    <mergeCell ref="AL370:AL371"/>
    <mergeCell ref="AL406:AL407"/>
    <mergeCell ref="AL442:AL443"/>
    <mergeCell ref="AM5:AM7"/>
    <mergeCell ref="AM41:AM43"/>
    <mergeCell ref="AM78:AM80"/>
    <mergeCell ref="AM115:AM117"/>
    <mergeCell ref="AM152:AM154"/>
    <mergeCell ref="AM188:AM190"/>
    <mergeCell ref="AM224:AM226"/>
    <mergeCell ref="AM261:AM263"/>
    <mergeCell ref="AM297:AM299"/>
    <mergeCell ref="AM333:AM335"/>
    <mergeCell ref="AM369:AM371"/>
    <mergeCell ref="AM405:AM407"/>
    <mergeCell ref="AM441:AM443"/>
  </mergeCells>
  <pageMargins left="0.39" right="0.21" top="0.75" bottom="0.75" header="0.3" footer="0.3"/>
  <pageSetup paperSize="9" scale="55" orientation="landscape" verticalDpi="598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B1:AT516"/>
  <sheetViews>
    <sheetView view="pageBreakPreview" zoomScale="70" zoomScaleNormal="70" topLeftCell="B323" workbookViewId="0">
      <selection activeCell="H341" sqref="H341:H346"/>
    </sheetView>
  </sheetViews>
  <sheetFormatPr defaultColWidth="9.14285714285714" defaultRowHeight="14.25"/>
  <cols>
    <col min="1" max="1" width="9" style="1206" hidden="1" customWidth="1"/>
    <col min="2" max="2" width="5.42857142857143" style="1207" customWidth="1"/>
    <col min="3" max="3" width="22" style="1207" customWidth="1"/>
    <col min="4" max="4" width="8.14285714285714" style="1207" customWidth="1"/>
    <col min="5" max="6" width="6" style="1207" customWidth="1"/>
    <col min="7" max="8" width="6.14285714285714" style="1207" customWidth="1"/>
    <col min="9" max="11" width="4.42857142857143" style="1207" customWidth="1"/>
    <col min="12" max="12" width="4.28571428571429" style="1207" customWidth="1"/>
    <col min="13" max="13" width="6.14285714285714" style="1207" customWidth="1"/>
    <col min="14" max="14" width="6.57142857142857" style="1207" customWidth="1"/>
    <col min="15" max="15" width="7.42857142857143" style="1207" customWidth="1"/>
    <col min="16" max="16" width="5.57142857142857" style="1207" customWidth="1"/>
    <col min="17" max="26" width="4.28571428571429" style="1207" customWidth="1"/>
    <col min="27" max="27" width="5.71428571428571" style="1207" customWidth="1"/>
    <col min="28" max="30" width="4.28571428571429" style="1207" customWidth="1"/>
    <col min="31" max="31" width="5" style="1207" customWidth="1"/>
    <col min="32" max="32" width="4.71428571428571" style="1207" customWidth="1"/>
    <col min="33" max="33" width="4.28571428571429" style="1207" customWidth="1"/>
    <col min="34" max="35" width="4.85714285714286" style="1207" customWidth="1"/>
    <col min="36" max="36" width="4.28571428571429" style="1207" customWidth="1"/>
    <col min="37" max="37" width="5" style="1207" customWidth="1"/>
    <col min="38" max="38" width="4.28571428571429" style="1207" customWidth="1"/>
    <col min="39" max="39" width="5.85714285714286" style="1207" customWidth="1"/>
    <col min="40" max="40" width="4.57142857142857" style="1207" customWidth="1"/>
    <col min="41" max="42" width="4.71428571428571" style="1207" customWidth="1"/>
    <col min="43" max="43" width="7.71428571428571" style="1208" customWidth="1"/>
    <col min="44" max="44" width="5.85714285714286" style="1207" customWidth="1"/>
    <col min="45" max="45" width="7.71428571428571" style="1207" customWidth="1"/>
    <col min="46" max="46" width="3.57142857142857" style="1207" customWidth="1"/>
    <col min="47" max="16384" width="9.14285714285714" style="1206"/>
  </cols>
  <sheetData>
    <row r="1" s="954" customFormat="1" ht="19.5" customHeight="1" spans="2:46">
      <c r="B1" s="1209" t="s">
        <v>114</v>
      </c>
      <c r="C1" s="1209"/>
      <c r="D1" s="1209"/>
      <c r="E1" s="1209"/>
      <c r="F1" s="1209"/>
      <c r="G1" s="1209"/>
      <c r="H1" s="1209"/>
      <c r="I1" s="1209"/>
      <c r="J1" s="1209"/>
      <c r="K1" s="1209"/>
      <c r="L1" s="1209"/>
      <c r="M1" s="1209"/>
      <c r="N1" s="1209"/>
      <c r="O1" s="1209"/>
      <c r="P1" s="1209"/>
      <c r="Q1" s="1209"/>
      <c r="R1" s="1209"/>
      <c r="S1" s="1209"/>
      <c r="T1" s="1209"/>
      <c r="U1" s="1209"/>
      <c r="V1" s="1209"/>
      <c r="W1" s="1209"/>
      <c r="X1" s="1209"/>
      <c r="Y1" s="1209"/>
      <c r="Z1" s="1209"/>
      <c r="AA1" s="1209"/>
      <c r="AB1" s="1209"/>
      <c r="AC1" s="1209"/>
      <c r="AD1" s="1209"/>
      <c r="AE1" s="1209"/>
      <c r="AF1" s="1209"/>
      <c r="AG1" s="1209"/>
      <c r="AH1" s="1209"/>
      <c r="AI1" s="1209"/>
      <c r="AJ1" s="1209"/>
      <c r="AK1" s="1209"/>
      <c r="AL1" s="1209"/>
      <c r="AM1" s="1209"/>
      <c r="AN1" s="1209"/>
      <c r="AO1" s="1209"/>
      <c r="AP1" s="1209"/>
      <c r="AQ1" s="1209"/>
      <c r="AR1" s="1209"/>
      <c r="AS1" s="1209"/>
      <c r="AT1" s="1209"/>
    </row>
    <row r="2" s="954" customFormat="1" ht="17.1" customHeight="1" spans="2:46">
      <c r="B2" s="1209" t="s">
        <v>115</v>
      </c>
      <c r="C2" s="1209"/>
      <c r="D2" s="1209"/>
      <c r="E2" s="1209"/>
      <c r="F2" s="1209"/>
      <c r="G2" s="1209"/>
      <c r="H2" s="1209"/>
      <c r="I2" s="1209"/>
      <c r="J2" s="1209"/>
      <c r="K2" s="1209"/>
      <c r="L2" s="1209"/>
      <c r="M2" s="1209"/>
      <c r="N2" s="1209"/>
      <c r="O2" s="1209"/>
      <c r="P2" s="1209"/>
      <c r="Q2" s="1209"/>
      <c r="R2" s="1209"/>
      <c r="S2" s="1209"/>
      <c r="T2" s="1209"/>
      <c r="U2" s="1209"/>
      <c r="V2" s="1209"/>
      <c r="W2" s="1209"/>
      <c r="X2" s="1209"/>
      <c r="Y2" s="1209"/>
      <c r="Z2" s="1209"/>
      <c r="AA2" s="1209"/>
      <c r="AB2" s="1209"/>
      <c r="AC2" s="1209"/>
      <c r="AD2" s="1209"/>
      <c r="AE2" s="1209"/>
      <c r="AF2" s="1209"/>
      <c r="AG2" s="1209"/>
      <c r="AH2" s="1209"/>
      <c r="AI2" s="1209"/>
      <c r="AJ2" s="1209"/>
      <c r="AK2" s="1209"/>
      <c r="AL2" s="1209"/>
      <c r="AM2" s="1209"/>
      <c r="AN2" s="1209"/>
      <c r="AO2" s="1209"/>
      <c r="AP2" s="1209"/>
      <c r="AQ2" s="1209"/>
      <c r="AR2" s="1209"/>
      <c r="AS2" s="1209"/>
      <c r="AT2" s="1209"/>
    </row>
    <row r="3" s="954" customFormat="1" ht="17.1" customHeight="1" spans="2:46"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210"/>
      <c r="U3" s="1210"/>
      <c r="V3" s="1210"/>
      <c r="W3" s="1210"/>
      <c r="X3" s="1210"/>
      <c r="Y3" s="1210"/>
      <c r="Z3" s="1210"/>
      <c r="AA3" s="1210"/>
      <c r="AB3" s="1210"/>
      <c r="AC3" s="1210"/>
      <c r="AD3" s="1210"/>
      <c r="AE3" s="1210"/>
      <c r="AF3" s="1210"/>
      <c r="AG3" s="1210"/>
      <c r="AH3" s="1210"/>
      <c r="AI3" s="1210"/>
      <c r="AJ3" s="1210"/>
      <c r="AK3" s="1210"/>
      <c r="AL3" s="1210"/>
      <c r="AM3" s="1210"/>
      <c r="AN3" s="1210"/>
      <c r="AO3" s="1210"/>
      <c r="AP3" s="1210"/>
      <c r="AQ3" s="1250"/>
      <c r="AR3" s="1251"/>
      <c r="AS3" s="1251"/>
      <c r="AT3" s="1210" t="s">
        <v>116</v>
      </c>
    </row>
    <row r="4" s="954" customFormat="1" ht="18.95" customHeight="1" spans="2:46">
      <c r="B4" s="1211" t="s">
        <v>3</v>
      </c>
      <c r="C4" s="1212" t="s">
        <v>4</v>
      </c>
      <c r="D4" s="1213" t="s">
        <v>117</v>
      </c>
      <c r="E4" s="1213" t="s">
        <v>118</v>
      </c>
      <c r="F4" s="1213" t="s">
        <v>57</v>
      </c>
      <c r="G4" s="927" t="s">
        <v>119</v>
      </c>
      <c r="H4" s="1214" t="s">
        <v>5</v>
      </c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6"/>
      <c r="AE4" s="1213" t="s">
        <v>120</v>
      </c>
      <c r="AF4" s="1213" t="s">
        <v>7</v>
      </c>
      <c r="AG4" s="1213" t="s">
        <v>8</v>
      </c>
      <c r="AH4" s="1213" t="s">
        <v>9</v>
      </c>
      <c r="AI4" s="1213" t="s">
        <v>10</v>
      </c>
      <c r="AJ4" s="1213" t="s">
        <v>121</v>
      </c>
      <c r="AK4" s="1213" t="s">
        <v>12</v>
      </c>
      <c r="AL4" s="1213" t="s">
        <v>13</v>
      </c>
      <c r="AM4" s="1247" t="s">
        <v>122</v>
      </c>
      <c r="AN4" s="1247" t="s">
        <v>123</v>
      </c>
      <c r="AO4" s="1247" t="s">
        <v>124</v>
      </c>
      <c r="AP4" s="1247" t="s">
        <v>125</v>
      </c>
      <c r="AQ4" s="1213" t="s">
        <v>14</v>
      </c>
      <c r="AR4" s="1247" t="s">
        <v>126</v>
      </c>
      <c r="AS4" s="1247" t="s">
        <v>127</v>
      </c>
      <c r="AT4" s="1252" t="s">
        <v>128</v>
      </c>
    </row>
    <row r="5" s="954" customFormat="1" ht="135" customHeight="1" spans="2:46">
      <c r="B5" s="1215"/>
      <c r="C5" s="1216"/>
      <c r="D5" s="1217"/>
      <c r="E5" s="1217"/>
      <c r="F5" s="1217"/>
      <c r="G5" s="933"/>
      <c r="H5" s="1218" t="s">
        <v>16</v>
      </c>
      <c r="I5" s="105" t="s">
        <v>17</v>
      </c>
      <c r="J5" s="105" t="s">
        <v>18</v>
      </c>
      <c r="K5" s="105" t="s">
        <v>19</v>
      </c>
      <c r="L5" s="105" t="s">
        <v>20</v>
      </c>
      <c r="M5" s="105" t="s">
        <v>21</v>
      </c>
      <c r="N5" s="105" t="s">
        <v>22</v>
      </c>
      <c r="O5" s="105" t="s">
        <v>23</v>
      </c>
      <c r="P5" s="105" t="s">
        <v>24</v>
      </c>
      <c r="Q5" s="105" t="s">
        <v>25</v>
      </c>
      <c r="R5" s="105" t="s">
        <v>129</v>
      </c>
      <c r="S5" s="105" t="s">
        <v>27</v>
      </c>
      <c r="T5" s="105" t="s">
        <v>28</v>
      </c>
      <c r="U5" s="105" t="s">
        <v>29</v>
      </c>
      <c r="V5" s="105" t="s">
        <v>30</v>
      </c>
      <c r="W5" s="105" t="s">
        <v>31</v>
      </c>
      <c r="X5" s="105" t="s">
        <v>32</v>
      </c>
      <c r="Y5" s="105" t="s">
        <v>33</v>
      </c>
      <c r="Z5" s="105" t="s">
        <v>34</v>
      </c>
      <c r="AA5" s="105" t="s">
        <v>35</v>
      </c>
      <c r="AB5" s="105" t="s">
        <v>36</v>
      </c>
      <c r="AC5" s="105" t="s">
        <v>37</v>
      </c>
      <c r="AD5" s="105" t="s">
        <v>38</v>
      </c>
      <c r="AE5" s="1217"/>
      <c r="AF5" s="1217"/>
      <c r="AG5" s="1217"/>
      <c r="AH5" s="1217"/>
      <c r="AI5" s="1217"/>
      <c r="AJ5" s="1217"/>
      <c r="AK5" s="1217"/>
      <c r="AL5" s="1217"/>
      <c r="AM5" s="1248"/>
      <c r="AN5" s="1248"/>
      <c r="AO5" s="1248"/>
      <c r="AP5" s="1248"/>
      <c r="AQ5" s="1217"/>
      <c r="AR5" s="1248"/>
      <c r="AS5" s="1248"/>
      <c r="AT5" s="1253"/>
    </row>
    <row r="6" s="954" customFormat="1" ht="17.1" customHeight="1" spans="2:46">
      <c r="B6" s="1219">
        <v>1</v>
      </c>
      <c r="C6" s="1220">
        <v>2</v>
      </c>
      <c r="D6" s="1220">
        <v>3</v>
      </c>
      <c r="E6" s="1220">
        <v>4</v>
      </c>
      <c r="F6" s="1220">
        <v>5</v>
      </c>
      <c r="G6" s="1220">
        <v>6</v>
      </c>
      <c r="H6" s="1220">
        <v>7</v>
      </c>
      <c r="I6" s="1220">
        <v>8</v>
      </c>
      <c r="J6" s="1220">
        <v>9</v>
      </c>
      <c r="K6" s="1244">
        <v>10</v>
      </c>
      <c r="L6" s="1244">
        <v>11</v>
      </c>
      <c r="M6" s="1244">
        <v>12</v>
      </c>
      <c r="N6" s="1244">
        <v>13</v>
      </c>
      <c r="O6" s="1244">
        <v>14</v>
      </c>
      <c r="P6" s="1244">
        <v>15</v>
      </c>
      <c r="Q6" s="1244">
        <v>16</v>
      </c>
      <c r="R6" s="1244">
        <v>17</v>
      </c>
      <c r="S6" s="1244">
        <v>18</v>
      </c>
      <c r="T6" s="1244">
        <v>19</v>
      </c>
      <c r="U6" s="1244">
        <v>20</v>
      </c>
      <c r="V6" s="1244">
        <v>21</v>
      </c>
      <c r="W6" s="1244">
        <v>22</v>
      </c>
      <c r="X6" s="1220">
        <v>23</v>
      </c>
      <c r="Y6" s="1220">
        <v>24</v>
      </c>
      <c r="Z6" s="1220">
        <v>25</v>
      </c>
      <c r="AA6" s="1220">
        <v>26</v>
      </c>
      <c r="AB6" s="1220">
        <v>27</v>
      </c>
      <c r="AC6" s="1220">
        <v>28</v>
      </c>
      <c r="AD6" s="1220">
        <v>29</v>
      </c>
      <c r="AE6" s="1220">
        <v>30</v>
      </c>
      <c r="AF6" s="1220">
        <v>31</v>
      </c>
      <c r="AG6" s="1220">
        <v>32</v>
      </c>
      <c r="AH6" s="1220">
        <v>33</v>
      </c>
      <c r="AI6" s="1220">
        <v>34</v>
      </c>
      <c r="AJ6" s="1220">
        <v>35</v>
      </c>
      <c r="AK6" s="1220">
        <v>36</v>
      </c>
      <c r="AL6" s="1220">
        <v>37</v>
      </c>
      <c r="AM6" s="1220">
        <v>38</v>
      </c>
      <c r="AN6" s="1220">
        <v>39</v>
      </c>
      <c r="AO6" s="1220">
        <v>40</v>
      </c>
      <c r="AP6" s="1220">
        <v>41</v>
      </c>
      <c r="AQ6" s="1254">
        <v>42</v>
      </c>
      <c r="AR6" s="1220">
        <v>43</v>
      </c>
      <c r="AS6" s="1255">
        <v>44</v>
      </c>
      <c r="AT6" s="1256">
        <v>45</v>
      </c>
    </row>
    <row r="7" s="954" customFormat="1" ht="20.25" customHeight="1" spans="2:46">
      <c r="B7" s="1221">
        <v>1</v>
      </c>
      <c r="C7" s="1222" t="s">
        <v>39</v>
      </c>
      <c r="D7" s="1223">
        <v>0</v>
      </c>
      <c r="E7" s="1223">
        <f>'RK 1'!AH7</f>
        <v>3</v>
      </c>
      <c r="F7" s="1223">
        <f t="shared" ref="F7:F24" si="0">SUM(D7:E7)</f>
        <v>3</v>
      </c>
      <c r="G7" s="1224">
        <v>0</v>
      </c>
      <c r="H7" s="1224">
        <v>0</v>
      </c>
      <c r="I7" s="1224">
        <v>0</v>
      </c>
      <c r="J7" s="1224">
        <v>0</v>
      </c>
      <c r="K7" s="1224">
        <v>0</v>
      </c>
      <c r="L7" s="1224">
        <v>0</v>
      </c>
      <c r="M7" s="1224">
        <v>0</v>
      </c>
      <c r="N7" s="1224">
        <v>1</v>
      </c>
      <c r="O7" s="1224">
        <v>0</v>
      </c>
      <c r="P7" s="1224">
        <v>0</v>
      </c>
      <c r="Q7" s="1224">
        <v>0</v>
      </c>
      <c r="R7" s="1224">
        <v>0</v>
      </c>
      <c r="S7" s="1224">
        <v>0</v>
      </c>
      <c r="T7" s="1224">
        <v>0</v>
      </c>
      <c r="U7" s="1224">
        <v>0</v>
      </c>
      <c r="V7" s="1224">
        <v>0</v>
      </c>
      <c r="W7" s="1224">
        <v>0</v>
      </c>
      <c r="X7" s="1224">
        <v>0</v>
      </c>
      <c r="Y7" s="1224">
        <v>0</v>
      </c>
      <c r="Z7" s="1224">
        <v>0</v>
      </c>
      <c r="AA7" s="1224">
        <v>0</v>
      </c>
      <c r="AB7" s="1224">
        <v>0</v>
      </c>
      <c r="AC7" s="1224">
        <v>0</v>
      </c>
      <c r="AD7" s="1224">
        <v>0</v>
      </c>
      <c r="AE7" s="1224">
        <v>0</v>
      </c>
      <c r="AF7" s="1224">
        <v>0</v>
      </c>
      <c r="AG7" s="1224">
        <v>0</v>
      </c>
      <c r="AH7" s="1224">
        <v>0</v>
      </c>
      <c r="AI7" s="1224">
        <v>0</v>
      </c>
      <c r="AJ7" s="1224">
        <v>0</v>
      </c>
      <c r="AK7" s="1224">
        <v>0</v>
      </c>
      <c r="AL7" s="1224">
        <v>0</v>
      </c>
      <c r="AM7" s="1224">
        <v>2</v>
      </c>
      <c r="AN7" s="1224">
        <v>0</v>
      </c>
      <c r="AO7" s="1224">
        <v>0</v>
      </c>
      <c r="AP7" s="1224">
        <v>0</v>
      </c>
      <c r="AQ7" s="1223">
        <f>SUM(H7:AP7)</f>
        <v>3</v>
      </c>
      <c r="AR7" s="1223">
        <f>F7-(G7+AQ7)</f>
        <v>0</v>
      </c>
      <c r="AS7" s="1257">
        <f>AQ7</f>
        <v>3</v>
      </c>
      <c r="AT7" s="1258"/>
    </row>
    <row r="8" s="954" customFormat="1" ht="20.25" customHeight="1" spans="2:46">
      <c r="B8" s="1225">
        <v>2</v>
      </c>
      <c r="C8" s="1226" t="s">
        <v>40</v>
      </c>
      <c r="D8" s="1223">
        <v>0</v>
      </c>
      <c r="E8" s="1223">
        <f>'RK 1'!AH8</f>
        <v>1</v>
      </c>
      <c r="F8" s="1223">
        <f t="shared" si="0"/>
        <v>1</v>
      </c>
      <c r="G8" s="1224">
        <v>0</v>
      </c>
      <c r="H8" s="1224">
        <v>0</v>
      </c>
      <c r="I8" s="1224">
        <v>0</v>
      </c>
      <c r="J8" s="1224">
        <v>0</v>
      </c>
      <c r="K8" s="1224">
        <v>0</v>
      </c>
      <c r="L8" s="1224">
        <v>0</v>
      </c>
      <c r="M8" s="1224">
        <v>0</v>
      </c>
      <c r="N8" s="1224">
        <v>0</v>
      </c>
      <c r="O8" s="1224">
        <v>0</v>
      </c>
      <c r="P8" s="1224">
        <v>0</v>
      </c>
      <c r="Q8" s="1224">
        <v>0</v>
      </c>
      <c r="R8" s="1224">
        <v>0</v>
      </c>
      <c r="S8" s="1224">
        <v>0</v>
      </c>
      <c r="T8" s="1224">
        <v>0</v>
      </c>
      <c r="U8" s="1224">
        <v>0</v>
      </c>
      <c r="V8" s="1224">
        <v>0</v>
      </c>
      <c r="W8" s="1224">
        <v>0</v>
      </c>
      <c r="X8" s="1224">
        <v>0</v>
      </c>
      <c r="Y8" s="1224">
        <v>0</v>
      </c>
      <c r="Z8" s="1224">
        <v>0</v>
      </c>
      <c r="AA8" s="1224">
        <v>0</v>
      </c>
      <c r="AB8" s="1224">
        <v>0</v>
      </c>
      <c r="AC8" s="1224">
        <v>0</v>
      </c>
      <c r="AD8" s="1224">
        <v>0</v>
      </c>
      <c r="AE8" s="1224">
        <v>0</v>
      </c>
      <c r="AF8" s="1224">
        <v>0</v>
      </c>
      <c r="AG8" s="1224">
        <v>0</v>
      </c>
      <c r="AH8" s="1224">
        <v>0</v>
      </c>
      <c r="AI8" s="1224">
        <v>0</v>
      </c>
      <c r="AJ8" s="1224">
        <v>0</v>
      </c>
      <c r="AK8" s="1224">
        <v>0</v>
      </c>
      <c r="AL8" s="1224">
        <v>0</v>
      </c>
      <c r="AM8" s="1224">
        <v>0</v>
      </c>
      <c r="AN8" s="1224">
        <v>1</v>
      </c>
      <c r="AO8" s="1224">
        <v>0</v>
      </c>
      <c r="AP8" s="1224">
        <v>0</v>
      </c>
      <c r="AQ8" s="1223">
        <f t="shared" ref="AQ8:AQ24" si="1">SUM(H8:AP8)</f>
        <v>1</v>
      </c>
      <c r="AR8" s="1223">
        <f t="shared" ref="AR8:AR24" si="2">F8-(G8+AQ8)</f>
        <v>0</v>
      </c>
      <c r="AS8" s="1257">
        <f t="shared" ref="AS8:AS24" si="3">AQ8</f>
        <v>1</v>
      </c>
      <c r="AT8" s="1259"/>
    </row>
    <row r="9" s="954" customFormat="1" ht="20.25" customHeight="1" spans="2:46">
      <c r="B9" s="1225">
        <v>3</v>
      </c>
      <c r="C9" s="1226" t="s">
        <v>41</v>
      </c>
      <c r="D9" s="1223">
        <v>0</v>
      </c>
      <c r="E9" s="1223">
        <f>'RK 1'!AH9</f>
        <v>0</v>
      </c>
      <c r="F9" s="1223">
        <f t="shared" si="0"/>
        <v>0</v>
      </c>
      <c r="G9" s="1224">
        <v>0</v>
      </c>
      <c r="H9" s="1224">
        <v>0</v>
      </c>
      <c r="I9" s="1224">
        <v>0</v>
      </c>
      <c r="J9" s="1224">
        <v>0</v>
      </c>
      <c r="K9" s="1224">
        <v>0</v>
      </c>
      <c r="L9" s="1224">
        <v>0</v>
      </c>
      <c r="M9" s="1224">
        <v>0</v>
      </c>
      <c r="N9" s="1224">
        <v>0</v>
      </c>
      <c r="O9" s="1224">
        <v>0</v>
      </c>
      <c r="P9" s="1224">
        <v>0</v>
      </c>
      <c r="Q9" s="1224">
        <v>0</v>
      </c>
      <c r="R9" s="1224">
        <v>0</v>
      </c>
      <c r="S9" s="1224">
        <v>0</v>
      </c>
      <c r="T9" s="1224">
        <v>0</v>
      </c>
      <c r="U9" s="1224">
        <v>0</v>
      </c>
      <c r="V9" s="1224">
        <v>0</v>
      </c>
      <c r="W9" s="1224">
        <v>0</v>
      </c>
      <c r="X9" s="1224">
        <v>0</v>
      </c>
      <c r="Y9" s="1224">
        <v>0</v>
      </c>
      <c r="Z9" s="1224">
        <v>0</v>
      </c>
      <c r="AA9" s="1224">
        <v>0</v>
      </c>
      <c r="AB9" s="1224">
        <v>0</v>
      </c>
      <c r="AC9" s="1224">
        <v>0</v>
      </c>
      <c r="AD9" s="1224">
        <v>0</v>
      </c>
      <c r="AE9" s="1224">
        <v>0</v>
      </c>
      <c r="AF9" s="1224">
        <v>0</v>
      </c>
      <c r="AG9" s="1224">
        <v>0</v>
      </c>
      <c r="AH9" s="1224">
        <v>0</v>
      </c>
      <c r="AI9" s="1224">
        <v>0</v>
      </c>
      <c r="AJ9" s="1224">
        <v>0</v>
      </c>
      <c r="AK9" s="1224">
        <v>0</v>
      </c>
      <c r="AL9" s="1224">
        <v>0</v>
      </c>
      <c r="AM9" s="1224">
        <v>0</v>
      </c>
      <c r="AN9" s="1224">
        <v>0</v>
      </c>
      <c r="AO9" s="1224">
        <v>0</v>
      </c>
      <c r="AP9" s="1224">
        <v>0</v>
      </c>
      <c r="AQ9" s="1223">
        <f t="shared" si="1"/>
        <v>0</v>
      </c>
      <c r="AR9" s="1223">
        <f t="shared" si="2"/>
        <v>0</v>
      </c>
      <c r="AS9" s="1257">
        <f t="shared" si="3"/>
        <v>0</v>
      </c>
      <c r="AT9" s="1259"/>
    </row>
    <row r="10" s="954" customFormat="1" ht="20.25" customHeight="1" spans="2:46">
      <c r="B10" s="1225">
        <v>4</v>
      </c>
      <c r="C10" s="1226" t="s">
        <v>42</v>
      </c>
      <c r="D10" s="1223">
        <v>0</v>
      </c>
      <c r="E10" s="1223">
        <f>'RK 1'!AH10</f>
        <v>1</v>
      </c>
      <c r="F10" s="1223">
        <f t="shared" si="0"/>
        <v>1</v>
      </c>
      <c r="G10" s="1224">
        <v>0</v>
      </c>
      <c r="H10" s="1224">
        <v>0</v>
      </c>
      <c r="I10" s="1224">
        <v>0</v>
      </c>
      <c r="J10" s="1224">
        <v>0</v>
      </c>
      <c r="K10" s="1224">
        <v>0</v>
      </c>
      <c r="L10" s="1224">
        <v>0</v>
      </c>
      <c r="M10" s="1224">
        <v>0</v>
      </c>
      <c r="N10" s="1224">
        <v>0</v>
      </c>
      <c r="O10" s="1224">
        <v>0</v>
      </c>
      <c r="P10" s="1224">
        <v>0</v>
      </c>
      <c r="Q10" s="1224">
        <v>0</v>
      </c>
      <c r="R10" s="1224">
        <v>0</v>
      </c>
      <c r="S10" s="1224">
        <v>0</v>
      </c>
      <c r="T10" s="1224">
        <v>0</v>
      </c>
      <c r="U10" s="1224">
        <v>0</v>
      </c>
      <c r="V10" s="1224">
        <v>0</v>
      </c>
      <c r="W10" s="1224">
        <v>0</v>
      </c>
      <c r="X10" s="1224">
        <v>0</v>
      </c>
      <c r="Y10" s="1224">
        <v>0</v>
      </c>
      <c r="Z10" s="1224">
        <v>0</v>
      </c>
      <c r="AA10" s="1224">
        <v>0</v>
      </c>
      <c r="AB10" s="1224">
        <v>0</v>
      </c>
      <c r="AC10" s="1224">
        <v>0</v>
      </c>
      <c r="AD10" s="1224">
        <v>0</v>
      </c>
      <c r="AE10" s="1224">
        <v>0</v>
      </c>
      <c r="AF10" s="1224">
        <v>0</v>
      </c>
      <c r="AG10" s="1224">
        <v>0</v>
      </c>
      <c r="AH10" s="1224">
        <v>0</v>
      </c>
      <c r="AI10" s="1224">
        <v>0</v>
      </c>
      <c r="AJ10" s="1224">
        <v>0</v>
      </c>
      <c r="AK10" s="1224">
        <v>0</v>
      </c>
      <c r="AL10" s="1224">
        <v>0</v>
      </c>
      <c r="AM10" s="1224">
        <v>0</v>
      </c>
      <c r="AN10" s="1224">
        <v>0</v>
      </c>
      <c r="AO10" s="1224">
        <v>0</v>
      </c>
      <c r="AP10" s="1224">
        <v>0</v>
      </c>
      <c r="AQ10" s="1223">
        <f t="shared" si="1"/>
        <v>0</v>
      </c>
      <c r="AR10" s="1223">
        <f t="shared" si="2"/>
        <v>1</v>
      </c>
      <c r="AS10" s="1257">
        <f t="shared" si="3"/>
        <v>0</v>
      </c>
      <c r="AT10" s="1259"/>
    </row>
    <row r="11" s="954" customFormat="1" ht="20.25" customHeight="1" spans="2:46">
      <c r="B11" s="1225">
        <v>5</v>
      </c>
      <c r="C11" s="1226" t="s">
        <v>43</v>
      </c>
      <c r="D11" s="1223">
        <v>0</v>
      </c>
      <c r="E11" s="1223">
        <f>'RK 1'!AH11</f>
        <v>1</v>
      </c>
      <c r="F11" s="1223">
        <f t="shared" si="0"/>
        <v>1</v>
      </c>
      <c r="G11" s="1224">
        <v>0</v>
      </c>
      <c r="H11" s="1224">
        <v>0</v>
      </c>
      <c r="I11" s="1224">
        <v>0</v>
      </c>
      <c r="J11" s="1224">
        <v>0</v>
      </c>
      <c r="K11" s="1224">
        <v>0</v>
      </c>
      <c r="L11" s="1224">
        <v>0</v>
      </c>
      <c r="M11" s="1224">
        <v>0</v>
      </c>
      <c r="N11" s="1224">
        <v>0</v>
      </c>
      <c r="O11" s="1224">
        <v>0</v>
      </c>
      <c r="P11" s="1224">
        <v>0</v>
      </c>
      <c r="Q11" s="1224">
        <v>0</v>
      </c>
      <c r="R11" s="1224">
        <v>0</v>
      </c>
      <c r="S11" s="1224">
        <v>0</v>
      </c>
      <c r="T11" s="1224">
        <v>0</v>
      </c>
      <c r="U11" s="1224">
        <v>0</v>
      </c>
      <c r="V11" s="1224">
        <v>0</v>
      </c>
      <c r="W11" s="1224">
        <v>0</v>
      </c>
      <c r="X11" s="1224">
        <v>0</v>
      </c>
      <c r="Y11" s="1224">
        <v>0</v>
      </c>
      <c r="Z11" s="1224">
        <v>0</v>
      </c>
      <c r="AA11" s="1224">
        <v>0</v>
      </c>
      <c r="AB11" s="1224">
        <v>0</v>
      </c>
      <c r="AC11" s="1224">
        <v>0</v>
      </c>
      <c r="AD11" s="1224">
        <v>0</v>
      </c>
      <c r="AE11" s="1224">
        <v>0</v>
      </c>
      <c r="AF11" s="1224">
        <v>0</v>
      </c>
      <c r="AG11" s="1224">
        <v>0</v>
      </c>
      <c r="AH11" s="1224">
        <v>0</v>
      </c>
      <c r="AI11" s="1224">
        <v>0</v>
      </c>
      <c r="AJ11" s="1224">
        <v>0</v>
      </c>
      <c r="AK11" s="1224">
        <v>0</v>
      </c>
      <c r="AL11" s="1224">
        <v>0</v>
      </c>
      <c r="AM11" s="1224">
        <v>1</v>
      </c>
      <c r="AN11" s="1224">
        <v>0</v>
      </c>
      <c r="AO11" s="1224">
        <v>0</v>
      </c>
      <c r="AP11" s="1224">
        <v>0</v>
      </c>
      <c r="AQ11" s="1223">
        <f t="shared" si="1"/>
        <v>1</v>
      </c>
      <c r="AR11" s="1223">
        <f t="shared" si="2"/>
        <v>0</v>
      </c>
      <c r="AS11" s="1257">
        <f t="shared" si="3"/>
        <v>1</v>
      </c>
      <c r="AT11" s="1259"/>
    </row>
    <row r="12" s="954" customFormat="1" ht="20.25" customHeight="1" spans="2:46">
      <c r="B12" s="1225">
        <v>6</v>
      </c>
      <c r="C12" s="1226" t="s">
        <v>44</v>
      </c>
      <c r="D12" s="1223">
        <v>0</v>
      </c>
      <c r="E12" s="1223">
        <f>'RK 1'!AH12</f>
        <v>0</v>
      </c>
      <c r="F12" s="1223">
        <f t="shared" si="0"/>
        <v>0</v>
      </c>
      <c r="G12" s="1224">
        <v>0</v>
      </c>
      <c r="H12" s="1224">
        <v>0</v>
      </c>
      <c r="I12" s="1224">
        <v>0</v>
      </c>
      <c r="J12" s="1224">
        <v>0</v>
      </c>
      <c r="K12" s="1224">
        <v>0</v>
      </c>
      <c r="L12" s="1224">
        <v>0</v>
      </c>
      <c r="M12" s="1224">
        <v>0</v>
      </c>
      <c r="N12" s="1224">
        <v>0</v>
      </c>
      <c r="O12" s="1224">
        <v>0</v>
      </c>
      <c r="P12" s="1224">
        <v>0</v>
      </c>
      <c r="Q12" s="1224">
        <v>0</v>
      </c>
      <c r="R12" s="1224">
        <v>0</v>
      </c>
      <c r="S12" s="1224">
        <v>0</v>
      </c>
      <c r="T12" s="1224">
        <v>0</v>
      </c>
      <c r="U12" s="1224">
        <v>0</v>
      </c>
      <c r="V12" s="1224">
        <v>0</v>
      </c>
      <c r="W12" s="1224">
        <v>0</v>
      </c>
      <c r="X12" s="1224">
        <v>0</v>
      </c>
      <c r="Y12" s="1224">
        <v>0</v>
      </c>
      <c r="Z12" s="1224">
        <v>0</v>
      </c>
      <c r="AA12" s="1224">
        <v>0</v>
      </c>
      <c r="AB12" s="1224">
        <v>0</v>
      </c>
      <c r="AC12" s="1224">
        <v>0</v>
      </c>
      <c r="AD12" s="1224">
        <v>0</v>
      </c>
      <c r="AE12" s="1224">
        <v>0</v>
      </c>
      <c r="AF12" s="1224">
        <v>0</v>
      </c>
      <c r="AG12" s="1224">
        <v>0</v>
      </c>
      <c r="AH12" s="1224">
        <v>0</v>
      </c>
      <c r="AI12" s="1224">
        <v>0</v>
      </c>
      <c r="AJ12" s="1224">
        <v>0</v>
      </c>
      <c r="AK12" s="1224">
        <v>0</v>
      </c>
      <c r="AL12" s="1224">
        <v>0</v>
      </c>
      <c r="AM12" s="1224">
        <v>0</v>
      </c>
      <c r="AN12" s="1224">
        <v>0</v>
      </c>
      <c r="AO12" s="1224">
        <v>0</v>
      </c>
      <c r="AP12" s="1224">
        <v>0</v>
      </c>
      <c r="AQ12" s="1223">
        <f t="shared" si="1"/>
        <v>0</v>
      </c>
      <c r="AR12" s="1223">
        <f t="shared" si="2"/>
        <v>0</v>
      </c>
      <c r="AS12" s="1257">
        <f t="shared" si="3"/>
        <v>0</v>
      </c>
      <c r="AT12" s="1259"/>
    </row>
    <row r="13" s="954" customFormat="1" ht="20.25" customHeight="1" spans="2:46">
      <c r="B13" s="1225">
        <v>7</v>
      </c>
      <c r="C13" s="1226" t="s">
        <v>45</v>
      </c>
      <c r="D13" s="1223">
        <v>0</v>
      </c>
      <c r="E13" s="1223">
        <f>'RK 1'!AH13</f>
        <v>0</v>
      </c>
      <c r="F13" s="1223">
        <f t="shared" si="0"/>
        <v>0</v>
      </c>
      <c r="G13" s="1224">
        <v>0</v>
      </c>
      <c r="H13" s="1224">
        <v>0</v>
      </c>
      <c r="I13" s="1224">
        <v>0</v>
      </c>
      <c r="J13" s="1224">
        <v>0</v>
      </c>
      <c r="K13" s="1224">
        <v>0</v>
      </c>
      <c r="L13" s="1224">
        <v>0</v>
      </c>
      <c r="M13" s="1224">
        <v>0</v>
      </c>
      <c r="N13" s="1224">
        <v>0</v>
      </c>
      <c r="O13" s="1224">
        <v>0</v>
      </c>
      <c r="P13" s="1224">
        <v>0</v>
      </c>
      <c r="Q13" s="1224">
        <v>0</v>
      </c>
      <c r="R13" s="1224">
        <v>0</v>
      </c>
      <c r="S13" s="1224">
        <v>0</v>
      </c>
      <c r="T13" s="1224">
        <v>0</v>
      </c>
      <c r="U13" s="1224">
        <v>0</v>
      </c>
      <c r="V13" s="1224">
        <v>0</v>
      </c>
      <c r="W13" s="1224">
        <v>0</v>
      </c>
      <c r="X13" s="1224">
        <v>0</v>
      </c>
      <c r="Y13" s="1224">
        <v>0</v>
      </c>
      <c r="Z13" s="1224">
        <v>0</v>
      </c>
      <c r="AA13" s="1224">
        <v>0</v>
      </c>
      <c r="AB13" s="1224">
        <v>0</v>
      </c>
      <c r="AC13" s="1224">
        <v>0</v>
      </c>
      <c r="AD13" s="1224">
        <v>0</v>
      </c>
      <c r="AE13" s="1224">
        <v>0</v>
      </c>
      <c r="AF13" s="1224">
        <v>0</v>
      </c>
      <c r="AG13" s="1224">
        <v>0</v>
      </c>
      <c r="AH13" s="1224">
        <v>0</v>
      </c>
      <c r="AI13" s="1224">
        <v>0</v>
      </c>
      <c r="AJ13" s="1224">
        <v>0</v>
      </c>
      <c r="AK13" s="1224">
        <v>0</v>
      </c>
      <c r="AL13" s="1224">
        <v>0</v>
      </c>
      <c r="AM13" s="1224">
        <v>0</v>
      </c>
      <c r="AN13" s="1224">
        <v>0</v>
      </c>
      <c r="AO13" s="1224">
        <v>0</v>
      </c>
      <c r="AP13" s="1224">
        <v>0</v>
      </c>
      <c r="AQ13" s="1223">
        <f t="shared" si="1"/>
        <v>0</v>
      </c>
      <c r="AR13" s="1223">
        <f t="shared" si="2"/>
        <v>0</v>
      </c>
      <c r="AS13" s="1257">
        <f t="shared" si="3"/>
        <v>0</v>
      </c>
      <c r="AT13" s="1259"/>
    </row>
    <row r="14" s="954" customFormat="1" ht="20.25" customHeight="1" spans="2:46">
      <c r="B14" s="1225">
        <v>8</v>
      </c>
      <c r="C14" s="1226" t="s">
        <v>46</v>
      </c>
      <c r="D14" s="1223">
        <v>0</v>
      </c>
      <c r="E14" s="1223">
        <f>'RK 1'!AH14</f>
        <v>0</v>
      </c>
      <c r="F14" s="1223">
        <f t="shared" si="0"/>
        <v>0</v>
      </c>
      <c r="G14" s="1224">
        <v>0</v>
      </c>
      <c r="H14" s="1224">
        <v>0</v>
      </c>
      <c r="I14" s="1224">
        <v>0</v>
      </c>
      <c r="J14" s="1224">
        <v>0</v>
      </c>
      <c r="K14" s="1224">
        <v>0</v>
      </c>
      <c r="L14" s="1224">
        <v>0</v>
      </c>
      <c r="M14" s="1224">
        <v>0</v>
      </c>
      <c r="N14" s="1224">
        <v>0</v>
      </c>
      <c r="O14" s="1224">
        <v>0</v>
      </c>
      <c r="P14" s="1224">
        <v>0</v>
      </c>
      <c r="Q14" s="1224">
        <v>0</v>
      </c>
      <c r="R14" s="1224">
        <v>0</v>
      </c>
      <c r="S14" s="1224">
        <v>0</v>
      </c>
      <c r="T14" s="1224">
        <v>0</v>
      </c>
      <c r="U14" s="1224">
        <v>0</v>
      </c>
      <c r="V14" s="1224">
        <v>0</v>
      </c>
      <c r="W14" s="1224">
        <v>0</v>
      </c>
      <c r="X14" s="1224">
        <v>0</v>
      </c>
      <c r="Y14" s="1224">
        <v>0</v>
      </c>
      <c r="Z14" s="1224">
        <v>0</v>
      </c>
      <c r="AA14" s="1224">
        <v>0</v>
      </c>
      <c r="AB14" s="1224">
        <v>0</v>
      </c>
      <c r="AC14" s="1224">
        <v>0</v>
      </c>
      <c r="AD14" s="1224">
        <v>0</v>
      </c>
      <c r="AE14" s="1224">
        <v>0</v>
      </c>
      <c r="AF14" s="1224">
        <v>0</v>
      </c>
      <c r="AG14" s="1224">
        <v>0</v>
      </c>
      <c r="AH14" s="1224">
        <v>0</v>
      </c>
      <c r="AI14" s="1224">
        <v>0</v>
      </c>
      <c r="AJ14" s="1224">
        <v>0</v>
      </c>
      <c r="AK14" s="1224">
        <v>0</v>
      </c>
      <c r="AL14" s="1224">
        <v>0</v>
      </c>
      <c r="AM14" s="1224">
        <v>0</v>
      </c>
      <c r="AN14" s="1224">
        <v>0</v>
      </c>
      <c r="AO14" s="1224">
        <v>0</v>
      </c>
      <c r="AP14" s="1224">
        <v>0</v>
      </c>
      <c r="AQ14" s="1223">
        <f t="shared" si="1"/>
        <v>0</v>
      </c>
      <c r="AR14" s="1223">
        <f t="shared" si="2"/>
        <v>0</v>
      </c>
      <c r="AS14" s="1257">
        <f t="shared" si="3"/>
        <v>0</v>
      </c>
      <c r="AT14" s="1259"/>
    </row>
    <row r="15" s="954" customFormat="1" ht="20.25" customHeight="1" spans="2:46">
      <c r="B15" s="1225">
        <v>9</v>
      </c>
      <c r="C15" s="1226" t="s">
        <v>47</v>
      </c>
      <c r="D15" s="1223">
        <v>0</v>
      </c>
      <c r="E15" s="1223">
        <f>'RK 1'!AH15</f>
        <v>0</v>
      </c>
      <c r="F15" s="1223">
        <f t="shared" si="0"/>
        <v>0</v>
      </c>
      <c r="G15" s="1224">
        <v>0</v>
      </c>
      <c r="H15" s="1224">
        <v>0</v>
      </c>
      <c r="I15" s="1224">
        <v>0</v>
      </c>
      <c r="J15" s="1224">
        <v>0</v>
      </c>
      <c r="K15" s="1224">
        <v>0</v>
      </c>
      <c r="L15" s="1224">
        <v>0</v>
      </c>
      <c r="M15" s="1224">
        <v>0</v>
      </c>
      <c r="N15" s="1224">
        <v>0</v>
      </c>
      <c r="O15" s="1224">
        <v>0</v>
      </c>
      <c r="P15" s="1224">
        <v>0</v>
      </c>
      <c r="Q15" s="1224">
        <v>0</v>
      </c>
      <c r="R15" s="1224">
        <v>0</v>
      </c>
      <c r="S15" s="1224">
        <v>0</v>
      </c>
      <c r="T15" s="1224">
        <v>0</v>
      </c>
      <c r="U15" s="1224">
        <v>0</v>
      </c>
      <c r="V15" s="1224">
        <v>0</v>
      </c>
      <c r="W15" s="1224">
        <v>0</v>
      </c>
      <c r="X15" s="1224">
        <v>0</v>
      </c>
      <c r="Y15" s="1224">
        <v>0</v>
      </c>
      <c r="Z15" s="1224">
        <v>0</v>
      </c>
      <c r="AA15" s="1224">
        <v>0</v>
      </c>
      <c r="AB15" s="1224">
        <v>0</v>
      </c>
      <c r="AC15" s="1224">
        <v>0</v>
      </c>
      <c r="AD15" s="1224">
        <v>0</v>
      </c>
      <c r="AE15" s="1224">
        <v>0</v>
      </c>
      <c r="AF15" s="1224">
        <v>0</v>
      </c>
      <c r="AG15" s="1224">
        <v>0</v>
      </c>
      <c r="AH15" s="1224">
        <v>0</v>
      </c>
      <c r="AI15" s="1224">
        <v>0</v>
      </c>
      <c r="AJ15" s="1224">
        <v>0</v>
      </c>
      <c r="AK15" s="1224">
        <v>0</v>
      </c>
      <c r="AL15" s="1224">
        <v>0</v>
      </c>
      <c r="AM15" s="1224">
        <v>0</v>
      </c>
      <c r="AN15" s="1224">
        <v>0</v>
      </c>
      <c r="AO15" s="1224">
        <v>0</v>
      </c>
      <c r="AP15" s="1224">
        <v>0</v>
      </c>
      <c r="AQ15" s="1223">
        <f t="shared" si="1"/>
        <v>0</v>
      </c>
      <c r="AR15" s="1223">
        <f t="shared" si="2"/>
        <v>0</v>
      </c>
      <c r="AS15" s="1257">
        <f t="shared" si="3"/>
        <v>0</v>
      </c>
      <c r="AT15" s="1259"/>
    </row>
    <row r="16" s="954" customFormat="1" ht="20.25" customHeight="1" spans="2:46">
      <c r="B16" s="1225">
        <v>10</v>
      </c>
      <c r="C16" s="1226" t="s">
        <v>48</v>
      </c>
      <c r="D16" s="1223">
        <v>0</v>
      </c>
      <c r="E16" s="1223">
        <f>'RK 1'!AH16</f>
        <v>0</v>
      </c>
      <c r="F16" s="1223">
        <f t="shared" si="0"/>
        <v>0</v>
      </c>
      <c r="G16" s="1224">
        <v>0</v>
      </c>
      <c r="H16" s="1224">
        <v>0</v>
      </c>
      <c r="I16" s="1224">
        <v>0</v>
      </c>
      <c r="J16" s="1224">
        <v>0</v>
      </c>
      <c r="K16" s="1224">
        <v>0</v>
      </c>
      <c r="L16" s="1224">
        <v>0</v>
      </c>
      <c r="M16" s="1224">
        <v>0</v>
      </c>
      <c r="N16" s="1224">
        <v>0</v>
      </c>
      <c r="O16" s="1224">
        <v>0</v>
      </c>
      <c r="P16" s="1224">
        <v>0</v>
      </c>
      <c r="Q16" s="1224">
        <v>0</v>
      </c>
      <c r="R16" s="1224">
        <v>0</v>
      </c>
      <c r="S16" s="1224">
        <v>0</v>
      </c>
      <c r="T16" s="1224">
        <v>0</v>
      </c>
      <c r="U16" s="1224">
        <v>0</v>
      </c>
      <c r="V16" s="1224">
        <v>0</v>
      </c>
      <c r="W16" s="1224">
        <v>0</v>
      </c>
      <c r="X16" s="1224">
        <v>0</v>
      </c>
      <c r="Y16" s="1224">
        <v>0</v>
      </c>
      <c r="Z16" s="1224">
        <v>0</v>
      </c>
      <c r="AA16" s="1224">
        <v>0</v>
      </c>
      <c r="AB16" s="1224">
        <v>0</v>
      </c>
      <c r="AC16" s="1224">
        <v>0</v>
      </c>
      <c r="AD16" s="1224">
        <v>0</v>
      </c>
      <c r="AE16" s="1224">
        <v>0</v>
      </c>
      <c r="AF16" s="1224">
        <v>0</v>
      </c>
      <c r="AG16" s="1224">
        <v>0</v>
      </c>
      <c r="AH16" s="1224">
        <v>0</v>
      </c>
      <c r="AI16" s="1224">
        <v>0</v>
      </c>
      <c r="AJ16" s="1224">
        <v>0</v>
      </c>
      <c r="AK16" s="1224">
        <v>0</v>
      </c>
      <c r="AL16" s="1224">
        <v>0</v>
      </c>
      <c r="AM16" s="1224">
        <v>0</v>
      </c>
      <c r="AN16" s="1224">
        <v>0</v>
      </c>
      <c r="AO16" s="1224">
        <v>0</v>
      </c>
      <c r="AP16" s="1224">
        <v>0</v>
      </c>
      <c r="AQ16" s="1223">
        <f t="shared" si="1"/>
        <v>0</v>
      </c>
      <c r="AR16" s="1223">
        <f t="shared" si="2"/>
        <v>0</v>
      </c>
      <c r="AS16" s="1257">
        <f t="shared" si="3"/>
        <v>0</v>
      </c>
      <c r="AT16" s="1259"/>
    </row>
    <row r="17" s="954" customFormat="1" ht="20.25" customHeight="1" spans="2:46">
      <c r="B17" s="1225">
        <v>11</v>
      </c>
      <c r="C17" s="1226" t="s">
        <v>49</v>
      </c>
      <c r="D17" s="1223">
        <v>0</v>
      </c>
      <c r="E17" s="1223">
        <f>'RK 1'!AH17</f>
        <v>0</v>
      </c>
      <c r="F17" s="1223">
        <f t="shared" si="0"/>
        <v>0</v>
      </c>
      <c r="G17" s="1224">
        <v>0</v>
      </c>
      <c r="H17" s="1224">
        <v>0</v>
      </c>
      <c r="I17" s="1224">
        <v>0</v>
      </c>
      <c r="J17" s="1224">
        <v>0</v>
      </c>
      <c r="K17" s="1224">
        <v>0</v>
      </c>
      <c r="L17" s="1224">
        <v>0</v>
      </c>
      <c r="M17" s="1224">
        <v>0</v>
      </c>
      <c r="N17" s="1224">
        <v>0</v>
      </c>
      <c r="O17" s="1224">
        <v>0</v>
      </c>
      <c r="P17" s="1224">
        <v>0</v>
      </c>
      <c r="Q17" s="1224">
        <v>0</v>
      </c>
      <c r="R17" s="1224">
        <v>0</v>
      </c>
      <c r="S17" s="1224">
        <v>0</v>
      </c>
      <c r="T17" s="1224">
        <v>0</v>
      </c>
      <c r="U17" s="1224">
        <v>0</v>
      </c>
      <c r="V17" s="1224">
        <v>0</v>
      </c>
      <c r="W17" s="1224">
        <v>0</v>
      </c>
      <c r="X17" s="1224">
        <v>0</v>
      </c>
      <c r="Y17" s="1224">
        <v>0</v>
      </c>
      <c r="Z17" s="1224">
        <v>0</v>
      </c>
      <c r="AA17" s="1224">
        <v>0</v>
      </c>
      <c r="AB17" s="1224">
        <v>0</v>
      </c>
      <c r="AC17" s="1224">
        <v>0</v>
      </c>
      <c r="AD17" s="1224">
        <v>0</v>
      </c>
      <c r="AE17" s="1224">
        <v>0</v>
      </c>
      <c r="AF17" s="1224">
        <v>0</v>
      </c>
      <c r="AG17" s="1224">
        <v>0</v>
      </c>
      <c r="AH17" s="1224">
        <v>0</v>
      </c>
      <c r="AI17" s="1224">
        <v>0</v>
      </c>
      <c r="AJ17" s="1224">
        <v>0</v>
      </c>
      <c r="AK17" s="1224">
        <v>0</v>
      </c>
      <c r="AL17" s="1224">
        <v>0</v>
      </c>
      <c r="AM17" s="1224">
        <v>0</v>
      </c>
      <c r="AN17" s="1224">
        <v>0</v>
      </c>
      <c r="AO17" s="1224">
        <v>0</v>
      </c>
      <c r="AP17" s="1224">
        <v>0</v>
      </c>
      <c r="AQ17" s="1223">
        <f t="shared" si="1"/>
        <v>0</v>
      </c>
      <c r="AR17" s="1223">
        <f t="shared" si="2"/>
        <v>0</v>
      </c>
      <c r="AS17" s="1257">
        <f t="shared" si="3"/>
        <v>0</v>
      </c>
      <c r="AT17" s="1259"/>
    </row>
    <row r="18" s="954" customFormat="1" ht="20.25" customHeight="1" spans="2:46">
      <c r="B18" s="1225">
        <v>12</v>
      </c>
      <c r="C18" s="1226" t="s">
        <v>50</v>
      </c>
      <c r="D18" s="1223">
        <v>0</v>
      </c>
      <c r="E18" s="1223">
        <f>'RK 1'!AH18</f>
        <v>0</v>
      </c>
      <c r="F18" s="1223">
        <f t="shared" si="0"/>
        <v>0</v>
      </c>
      <c r="G18" s="1224">
        <v>0</v>
      </c>
      <c r="H18" s="1224">
        <v>0</v>
      </c>
      <c r="I18" s="1224">
        <v>0</v>
      </c>
      <c r="J18" s="1224">
        <v>0</v>
      </c>
      <c r="K18" s="1224">
        <v>0</v>
      </c>
      <c r="L18" s="1224">
        <v>0</v>
      </c>
      <c r="M18" s="1224">
        <v>0</v>
      </c>
      <c r="N18" s="1224">
        <v>0</v>
      </c>
      <c r="O18" s="1224">
        <v>0</v>
      </c>
      <c r="P18" s="1224">
        <v>0</v>
      </c>
      <c r="Q18" s="1224">
        <v>0</v>
      </c>
      <c r="R18" s="1224">
        <v>0</v>
      </c>
      <c r="S18" s="1224">
        <v>0</v>
      </c>
      <c r="T18" s="1224">
        <v>0</v>
      </c>
      <c r="U18" s="1224">
        <v>0</v>
      </c>
      <c r="V18" s="1224">
        <v>0</v>
      </c>
      <c r="W18" s="1224">
        <v>0</v>
      </c>
      <c r="X18" s="1224">
        <v>0</v>
      </c>
      <c r="Y18" s="1224">
        <v>0</v>
      </c>
      <c r="Z18" s="1224">
        <v>0</v>
      </c>
      <c r="AA18" s="1224">
        <v>0</v>
      </c>
      <c r="AB18" s="1224">
        <v>0</v>
      </c>
      <c r="AC18" s="1224">
        <v>0</v>
      </c>
      <c r="AD18" s="1224">
        <v>0</v>
      </c>
      <c r="AE18" s="1224">
        <v>0</v>
      </c>
      <c r="AF18" s="1224">
        <v>0</v>
      </c>
      <c r="AG18" s="1224">
        <v>0</v>
      </c>
      <c r="AH18" s="1224">
        <v>0</v>
      </c>
      <c r="AI18" s="1224">
        <v>0</v>
      </c>
      <c r="AJ18" s="1224">
        <v>0</v>
      </c>
      <c r="AK18" s="1224">
        <v>0</v>
      </c>
      <c r="AL18" s="1224">
        <v>0</v>
      </c>
      <c r="AM18" s="1224">
        <v>0</v>
      </c>
      <c r="AN18" s="1224">
        <v>0</v>
      </c>
      <c r="AO18" s="1224">
        <v>0</v>
      </c>
      <c r="AP18" s="1224">
        <v>0</v>
      </c>
      <c r="AQ18" s="1223">
        <f t="shared" si="1"/>
        <v>0</v>
      </c>
      <c r="AR18" s="1223">
        <f t="shared" si="2"/>
        <v>0</v>
      </c>
      <c r="AS18" s="1257">
        <f t="shared" si="3"/>
        <v>0</v>
      </c>
      <c r="AT18" s="1259"/>
    </row>
    <row r="19" s="954" customFormat="1" ht="20.25" customHeight="1" spans="2:46">
      <c r="B19" s="1225">
        <v>13</v>
      </c>
      <c r="C19" s="1226" t="s">
        <v>51</v>
      </c>
      <c r="D19" s="1223">
        <v>0</v>
      </c>
      <c r="E19" s="1223">
        <f>'RK 1'!AH19</f>
        <v>1</v>
      </c>
      <c r="F19" s="1223">
        <f t="shared" si="0"/>
        <v>1</v>
      </c>
      <c r="G19" s="1224">
        <v>0</v>
      </c>
      <c r="H19" s="1224">
        <v>0</v>
      </c>
      <c r="I19" s="1224">
        <v>0</v>
      </c>
      <c r="J19" s="1224">
        <v>0</v>
      </c>
      <c r="K19" s="1224">
        <v>0</v>
      </c>
      <c r="L19" s="1224">
        <v>0</v>
      </c>
      <c r="M19" s="1224">
        <v>0</v>
      </c>
      <c r="N19" s="1224">
        <v>0</v>
      </c>
      <c r="O19" s="1224">
        <v>0</v>
      </c>
      <c r="P19" s="1224">
        <v>0</v>
      </c>
      <c r="Q19" s="1224">
        <v>0</v>
      </c>
      <c r="R19" s="1224">
        <v>0</v>
      </c>
      <c r="S19" s="1224">
        <v>0</v>
      </c>
      <c r="T19" s="1224">
        <v>0</v>
      </c>
      <c r="U19" s="1224">
        <v>0</v>
      </c>
      <c r="V19" s="1224">
        <v>0</v>
      </c>
      <c r="W19" s="1224">
        <v>0</v>
      </c>
      <c r="X19" s="1224">
        <v>0</v>
      </c>
      <c r="Y19" s="1224">
        <v>0</v>
      </c>
      <c r="Z19" s="1224">
        <v>0</v>
      </c>
      <c r="AA19" s="1224">
        <v>0</v>
      </c>
      <c r="AB19" s="1224">
        <v>0</v>
      </c>
      <c r="AC19" s="1224">
        <v>0</v>
      </c>
      <c r="AD19" s="1224">
        <v>0</v>
      </c>
      <c r="AE19" s="1224">
        <v>0</v>
      </c>
      <c r="AF19" s="1224">
        <v>0</v>
      </c>
      <c r="AG19" s="1224">
        <v>0</v>
      </c>
      <c r="AH19" s="1224">
        <v>0</v>
      </c>
      <c r="AI19" s="1224">
        <v>0</v>
      </c>
      <c r="AJ19" s="1224">
        <v>0</v>
      </c>
      <c r="AK19" s="1224">
        <v>0</v>
      </c>
      <c r="AL19" s="1224">
        <v>0</v>
      </c>
      <c r="AM19" s="1224">
        <v>1</v>
      </c>
      <c r="AN19" s="1224">
        <v>0</v>
      </c>
      <c r="AO19" s="1224">
        <v>0</v>
      </c>
      <c r="AP19" s="1224">
        <v>0</v>
      </c>
      <c r="AQ19" s="1223">
        <f t="shared" si="1"/>
        <v>1</v>
      </c>
      <c r="AR19" s="1223">
        <f t="shared" si="2"/>
        <v>0</v>
      </c>
      <c r="AS19" s="1257">
        <f t="shared" si="3"/>
        <v>1</v>
      </c>
      <c r="AT19" s="1259"/>
    </row>
    <row r="20" s="954" customFormat="1" ht="20.25" customHeight="1" spans="2:46">
      <c r="B20" s="1225">
        <v>14</v>
      </c>
      <c r="C20" s="1226" t="s">
        <v>52</v>
      </c>
      <c r="D20" s="1223">
        <v>0</v>
      </c>
      <c r="E20" s="1223">
        <f>'RK 1'!AH20</f>
        <v>1</v>
      </c>
      <c r="F20" s="1223">
        <f t="shared" si="0"/>
        <v>1</v>
      </c>
      <c r="G20" s="1224">
        <v>0</v>
      </c>
      <c r="H20" s="1224">
        <v>0</v>
      </c>
      <c r="I20" s="1224">
        <v>0</v>
      </c>
      <c r="J20" s="1224">
        <v>0</v>
      </c>
      <c r="K20" s="1224">
        <v>0</v>
      </c>
      <c r="L20" s="1224">
        <v>0</v>
      </c>
      <c r="M20" s="1224">
        <v>0</v>
      </c>
      <c r="N20" s="1224">
        <v>0</v>
      </c>
      <c r="O20" s="1224">
        <v>0</v>
      </c>
      <c r="P20" s="1224">
        <v>0</v>
      </c>
      <c r="Q20" s="1224">
        <v>0</v>
      </c>
      <c r="R20" s="1224">
        <v>0</v>
      </c>
      <c r="S20" s="1224">
        <v>0</v>
      </c>
      <c r="T20" s="1224">
        <v>0</v>
      </c>
      <c r="U20" s="1224">
        <v>0</v>
      </c>
      <c r="V20" s="1224">
        <v>0</v>
      </c>
      <c r="W20" s="1224">
        <v>0</v>
      </c>
      <c r="X20" s="1224">
        <v>0</v>
      </c>
      <c r="Y20" s="1224">
        <v>0</v>
      </c>
      <c r="Z20" s="1224">
        <v>0</v>
      </c>
      <c r="AA20" s="1224">
        <v>0</v>
      </c>
      <c r="AB20" s="1224">
        <v>0</v>
      </c>
      <c r="AC20" s="1224">
        <v>0</v>
      </c>
      <c r="AD20" s="1224">
        <v>0</v>
      </c>
      <c r="AE20" s="1224">
        <v>0</v>
      </c>
      <c r="AF20" s="1224">
        <v>0</v>
      </c>
      <c r="AG20" s="1224">
        <v>0</v>
      </c>
      <c r="AH20" s="1224">
        <v>0</v>
      </c>
      <c r="AI20" s="1224">
        <v>0</v>
      </c>
      <c r="AJ20" s="1224">
        <v>0</v>
      </c>
      <c r="AK20" s="1224">
        <v>0</v>
      </c>
      <c r="AL20" s="1224">
        <v>0</v>
      </c>
      <c r="AM20" s="1224">
        <v>1</v>
      </c>
      <c r="AN20" s="1224">
        <v>0</v>
      </c>
      <c r="AO20" s="1224">
        <v>0</v>
      </c>
      <c r="AP20" s="1224">
        <v>0</v>
      </c>
      <c r="AQ20" s="1223">
        <f t="shared" si="1"/>
        <v>1</v>
      </c>
      <c r="AR20" s="1223">
        <f t="shared" si="2"/>
        <v>0</v>
      </c>
      <c r="AS20" s="1257">
        <f t="shared" si="3"/>
        <v>1</v>
      </c>
      <c r="AT20" s="1260"/>
    </row>
    <row r="21" s="954" customFormat="1" ht="20.25" customHeight="1" spans="2:46">
      <c r="B21" s="1225">
        <v>15</v>
      </c>
      <c r="C21" s="1226" t="s">
        <v>53</v>
      </c>
      <c r="D21" s="1223">
        <v>0</v>
      </c>
      <c r="E21" s="1223">
        <f>'RK 1'!AH21</f>
        <v>0</v>
      </c>
      <c r="F21" s="1223">
        <f t="shared" si="0"/>
        <v>0</v>
      </c>
      <c r="G21" s="1224">
        <v>0</v>
      </c>
      <c r="H21" s="1224">
        <v>0</v>
      </c>
      <c r="I21" s="1224">
        <v>0</v>
      </c>
      <c r="J21" s="1224">
        <v>0</v>
      </c>
      <c r="K21" s="1224">
        <v>0</v>
      </c>
      <c r="L21" s="1224">
        <v>0</v>
      </c>
      <c r="M21" s="1224">
        <v>0</v>
      </c>
      <c r="N21" s="1224">
        <v>0</v>
      </c>
      <c r="O21" s="1224">
        <v>0</v>
      </c>
      <c r="P21" s="1224">
        <v>0</v>
      </c>
      <c r="Q21" s="1224">
        <v>0</v>
      </c>
      <c r="R21" s="1224">
        <v>0</v>
      </c>
      <c r="S21" s="1224">
        <v>0</v>
      </c>
      <c r="T21" s="1224">
        <v>0</v>
      </c>
      <c r="U21" s="1224">
        <v>0</v>
      </c>
      <c r="V21" s="1224">
        <v>0</v>
      </c>
      <c r="W21" s="1224">
        <v>0</v>
      </c>
      <c r="X21" s="1224">
        <v>0</v>
      </c>
      <c r="Y21" s="1224">
        <v>0</v>
      </c>
      <c r="Z21" s="1224">
        <v>0</v>
      </c>
      <c r="AA21" s="1224">
        <v>0</v>
      </c>
      <c r="AB21" s="1224">
        <v>0</v>
      </c>
      <c r="AC21" s="1224">
        <v>0</v>
      </c>
      <c r="AD21" s="1224">
        <v>0</v>
      </c>
      <c r="AE21" s="1224">
        <v>0</v>
      </c>
      <c r="AF21" s="1224">
        <v>0</v>
      </c>
      <c r="AG21" s="1224">
        <v>0</v>
      </c>
      <c r="AH21" s="1224">
        <v>0</v>
      </c>
      <c r="AI21" s="1224">
        <v>0</v>
      </c>
      <c r="AJ21" s="1224">
        <v>0</v>
      </c>
      <c r="AK21" s="1224">
        <v>0</v>
      </c>
      <c r="AL21" s="1224">
        <v>0</v>
      </c>
      <c r="AM21" s="1224">
        <v>0</v>
      </c>
      <c r="AN21" s="1224">
        <v>0</v>
      </c>
      <c r="AO21" s="1224">
        <v>0</v>
      </c>
      <c r="AP21" s="1224">
        <v>0</v>
      </c>
      <c r="AQ21" s="1223">
        <f t="shared" si="1"/>
        <v>0</v>
      </c>
      <c r="AR21" s="1223">
        <f t="shared" si="2"/>
        <v>0</v>
      </c>
      <c r="AS21" s="1257">
        <f t="shared" si="3"/>
        <v>0</v>
      </c>
      <c r="AT21" s="1261"/>
    </row>
    <row r="22" s="954" customFormat="1" ht="20.25" customHeight="1" spans="2:46">
      <c r="B22" s="1225">
        <v>16</v>
      </c>
      <c r="C22" s="1226" t="s">
        <v>54</v>
      </c>
      <c r="D22" s="1223">
        <v>0</v>
      </c>
      <c r="E22" s="1223">
        <f>'RK 1'!AH22</f>
        <v>0</v>
      </c>
      <c r="F22" s="1223">
        <f t="shared" si="0"/>
        <v>0</v>
      </c>
      <c r="G22" s="1224">
        <v>0</v>
      </c>
      <c r="H22" s="1224">
        <v>0</v>
      </c>
      <c r="I22" s="1224">
        <v>0</v>
      </c>
      <c r="J22" s="1224">
        <v>0</v>
      </c>
      <c r="K22" s="1224">
        <v>0</v>
      </c>
      <c r="L22" s="1224">
        <v>0</v>
      </c>
      <c r="M22" s="1224">
        <v>0</v>
      </c>
      <c r="N22" s="1224">
        <v>0</v>
      </c>
      <c r="O22" s="1224">
        <v>0</v>
      </c>
      <c r="P22" s="1224">
        <v>0</v>
      </c>
      <c r="Q22" s="1224">
        <v>0</v>
      </c>
      <c r="R22" s="1224">
        <v>0</v>
      </c>
      <c r="S22" s="1224">
        <v>0</v>
      </c>
      <c r="T22" s="1224">
        <v>0</v>
      </c>
      <c r="U22" s="1224">
        <v>0</v>
      </c>
      <c r="V22" s="1224">
        <v>0</v>
      </c>
      <c r="W22" s="1224">
        <v>0</v>
      </c>
      <c r="X22" s="1224">
        <v>0</v>
      </c>
      <c r="Y22" s="1224">
        <v>0</v>
      </c>
      <c r="Z22" s="1224">
        <v>0</v>
      </c>
      <c r="AA22" s="1224">
        <v>0</v>
      </c>
      <c r="AB22" s="1224">
        <v>0</v>
      </c>
      <c r="AC22" s="1224">
        <v>0</v>
      </c>
      <c r="AD22" s="1224">
        <v>0</v>
      </c>
      <c r="AE22" s="1224">
        <v>0</v>
      </c>
      <c r="AF22" s="1224">
        <v>0</v>
      </c>
      <c r="AG22" s="1224">
        <v>0</v>
      </c>
      <c r="AH22" s="1224">
        <v>0</v>
      </c>
      <c r="AI22" s="1224">
        <v>0</v>
      </c>
      <c r="AJ22" s="1224">
        <v>0</v>
      </c>
      <c r="AK22" s="1224">
        <v>0</v>
      </c>
      <c r="AL22" s="1224">
        <v>0</v>
      </c>
      <c r="AM22" s="1224">
        <v>0</v>
      </c>
      <c r="AN22" s="1224">
        <v>0</v>
      </c>
      <c r="AO22" s="1224">
        <v>0</v>
      </c>
      <c r="AP22" s="1224">
        <v>0</v>
      </c>
      <c r="AQ22" s="1223">
        <f t="shared" si="1"/>
        <v>0</v>
      </c>
      <c r="AR22" s="1223">
        <f t="shared" si="2"/>
        <v>0</v>
      </c>
      <c r="AS22" s="1257">
        <f t="shared" si="3"/>
        <v>0</v>
      </c>
      <c r="AT22" s="1261"/>
    </row>
    <row r="23" s="954" customFormat="1" ht="20.25" customHeight="1" spans="2:46">
      <c r="B23" s="1227">
        <v>17</v>
      </c>
      <c r="C23" s="1228" t="s">
        <v>55</v>
      </c>
      <c r="D23" s="1223">
        <v>0</v>
      </c>
      <c r="E23" s="1223">
        <f>'RK 1'!AH23</f>
        <v>1</v>
      </c>
      <c r="F23" s="1223">
        <f t="shared" si="0"/>
        <v>1</v>
      </c>
      <c r="G23" s="1224">
        <v>0</v>
      </c>
      <c r="H23" s="1224">
        <v>0</v>
      </c>
      <c r="I23" s="1224">
        <v>0</v>
      </c>
      <c r="J23" s="1224">
        <v>0</v>
      </c>
      <c r="K23" s="1224">
        <v>0</v>
      </c>
      <c r="L23" s="1224">
        <v>0</v>
      </c>
      <c r="M23" s="1224">
        <v>0</v>
      </c>
      <c r="N23" s="1224">
        <v>0</v>
      </c>
      <c r="O23" s="1224">
        <v>0</v>
      </c>
      <c r="P23" s="1224">
        <v>0</v>
      </c>
      <c r="Q23" s="1224">
        <v>0</v>
      </c>
      <c r="R23" s="1224">
        <v>0</v>
      </c>
      <c r="S23" s="1224">
        <v>0</v>
      </c>
      <c r="T23" s="1224">
        <v>0</v>
      </c>
      <c r="U23" s="1224">
        <v>0</v>
      </c>
      <c r="V23" s="1224">
        <v>0</v>
      </c>
      <c r="W23" s="1224">
        <v>0</v>
      </c>
      <c r="X23" s="1224">
        <v>0</v>
      </c>
      <c r="Y23" s="1224">
        <v>0</v>
      </c>
      <c r="Z23" s="1224">
        <v>0</v>
      </c>
      <c r="AA23" s="1224">
        <v>0</v>
      </c>
      <c r="AB23" s="1224">
        <v>0</v>
      </c>
      <c r="AC23" s="1224">
        <v>0</v>
      </c>
      <c r="AD23" s="1224">
        <v>0</v>
      </c>
      <c r="AE23" s="1224">
        <v>0</v>
      </c>
      <c r="AF23" s="1224">
        <v>0</v>
      </c>
      <c r="AG23" s="1224">
        <v>0</v>
      </c>
      <c r="AH23" s="1224">
        <v>0</v>
      </c>
      <c r="AI23" s="1224">
        <v>0</v>
      </c>
      <c r="AJ23" s="1224">
        <v>0</v>
      </c>
      <c r="AK23" s="1224">
        <v>0</v>
      </c>
      <c r="AL23" s="1224">
        <v>0</v>
      </c>
      <c r="AM23" s="1224">
        <v>1</v>
      </c>
      <c r="AN23" s="1224">
        <v>0</v>
      </c>
      <c r="AO23" s="1224">
        <v>0</v>
      </c>
      <c r="AP23" s="1224">
        <v>0</v>
      </c>
      <c r="AQ23" s="1223">
        <f t="shared" si="1"/>
        <v>1</v>
      </c>
      <c r="AR23" s="1223">
        <f t="shared" si="2"/>
        <v>0</v>
      </c>
      <c r="AS23" s="1257">
        <f t="shared" si="3"/>
        <v>1</v>
      </c>
      <c r="AT23" s="1262"/>
    </row>
    <row r="24" s="954" customFormat="1" ht="20.25" customHeight="1" spans="2:46">
      <c r="B24" s="1229">
        <v>18</v>
      </c>
      <c r="C24" s="1230" t="s">
        <v>56</v>
      </c>
      <c r="D24" s="1231">
        <v>0</v>
      </c>
      <c r="E24" s="1223">
        <f>'RK 1'!AH24</f>
        <v>0</v>
      </c>
      <c r="F24" s="1223">
        <f t="shared" si="0"/>
        <v>0</v>
      </c>
      <c r="G24" s="1224">
        <v>0</v>
      </c>
      <c r="H24" s="1224">
        <v>0</v>
      </c>
      <c r="I24" s="1224">
        <v>0</v>
      </c>
      <c r="J24" s="1224">
        <v>0</v>
      </c>
      <c r="K24" s="1224">
        <v>0</v>
      </c>
      <c r="L24" s="1224">
        <v>0</v>
      </c>
      <c r="M24" s="1224">
        <v>0</v>
      </c>
      <c r="N24" s="1224">
        <v>0</v>
      </c>
      <c r="O24" s="1224">
        <v>0</v>
      </c>
      <c r="P24" s="1224">
        <v>0</v>
      </c>
      <c r="Q24" s="1224">
        <v>0</v>
      </c>
      <c r="R24" s="1224">
        <v>0</v>
      </c>
      <c r="S24" s="1224">
        <v>0</v>
      </c>
      <c r="T24" s="1224">
        <v>0</v>
      </c>
      <c r="U24" s="1224">
        <v>0</v>
      </c>
      <c r="V24" s="1224">
        <v>0</v>
      </c>
      <c r="W24" s="1224">
        <v>0</v>
      </c>
      <c r="X24" s="1224">
        <v>0</v>
      </c>
      <c r="Y24" s="1224">
        <v>0</v>
      </c>
      <c r="Z24" s="1224">
        <v>0</v>
      </c>
      <c r="AA24" s="1224">
        <v>0</v>
      </c>
      <c r="AB24" s="1224">
        <v>0</v>
      </c>
      <c r="AC24" s="1224">
        <v>0</v>
      </c>
      <c r="AD24" s="1224">
        <v>0</v>
      </c>
      <c r="AE24" s="1224">
        <v>0</v>
      </c>
      <c r="AF24" s="1224">
        <v>0</v>
      </c>
      <c r="AG24" s="1224">
        <v>0</v>
      </c>
      <c r="AH24" s="1224">
        <v>0</v>
      </c>
      <c r="AI24" s="1224">
        <v>0</v>
      </c>
      <c r="AJ24" s="1224">
        <v>0</v>
      </c>
      <c r="AK24" s="1224">
        <v>0</v>
      </c>
      <c r="AL24" s="1224">
        <v>0</v>
      </c>
      <c r="AM24" s="1224">
        <v>0</v>
      </c>
      <c r="AN24" s="1224">
        <v>0</v>
      </c>
      <c r="AO24" s="1224">
        <v>0</v>
      </c>
      <c r="AP24" s="1224">
        <v>0</v>
      </c>
      <c r="AQ24" s="1223">
        <f t="shared" si="1"/>
        <v>0</v>
      </c>
      <c r="AR24" s="1223">
        <f t="shared" si="2"/>
        <v>0</v>
      </c>
      <c r="AS24" s="1257">
        <f t="shared" si="3"/>
        <v>0</v>
      </c>
      <c r="AT24" s="1263"/>
    </row>
    <row r="25" s="955" customFormat="1" ht="23.25" customHeight="1" spans="2:46">
      <c r="B25" s="1232" t="s">
        <v>57</v>
      </c>
      <c r="C25" s="1233"/>
      <c r="D25" s="1234">
        <f>SUM(D7:D24)</f>
        <v>0</v>
      </c>
      <c r="E25" s="1234">
        <f t="shared" ref="E25:AS25" si="4">SUM(E7:E24)</f>
        <v>9</v>
      </c>
      <c r="F25" s="1234">
        <f t="shared" si="4"/>
        <v>9</v>
      </c>
      <c r="G25" s="1234">
        <f t="shared" si="4"/>
        <v>0</v>
      </c>
      <c r="H25" s="1234">
        <f t="shared" si="4"/>
        <v>0</v>
      </c>
      <c r="I25" s="1234">
        <f t="shared" si="4"/>
        <v>0</v>
      </c>
      <c r="J25" s="1234">
        <f t="shared" si="4"/>
        <v>0</v>
      </c>
      <c r="K25" s="1234">
        <f t="shared" si="4"/>
        <v>0</v>
      </c>
      <c r="L25" s="1234">
        <f t="shared" si="4"/>
        <v>0</v>
      </c>
      <c r="M25" s="1234">
        <f t="shared" si="4"/>
        <v>0</v>
      </c>
      <c r="N25" s="1234">
        <f t="shared" si="4"/>
        <v>1</v>
      </c>
      <c r="O25" s="1234">
        <f t="shared" si="4"/>
        <v>0</v>
      </c>
      <c r="P25" s="1234">
        <f t="shared" si="4"/>
        <v>0</v>
      </c>
      <c r="Q25" s="1234">
        <f t="shared" si="4"/>
        <v>0</v>
      </c>
      <c r="R25" s="1234">
        <f t="shared" si="4"/>
        <v>0</v>
      </c>
      <c r="S25" s="1234">
        <f t="shared" si="4"/>
        <v>0</v>
      </c>
      <c r="T25" s="1234">
        <f t="shared" si="4"/>
        <v>0</v>
      </c>
      <c r="U25" s="1234">
        <f t="shared" si="4"/>
        <v>0</v>
      </c>
      <c r="V25" s="1234">
        <f t="shared" si="4"/>
        <v>0</v>
      </c>
      <c r="W25" s="1234">
        <f t="shared" si="4"/>
        <v>0</v>
      </c>
      <c r="X25" s="1234">
        <f t="shared" si="4"/>
        <v>0</v>
      </c>
      <c r="Y25" s="1234">
        <f t="shared" si="4"/>
        <v>0</v>
      </c>
      <c r="Z25" s="1234">
        <f t="shared" si="4"/>
        <v>0</v>
      </c>
      <c r="AA25" s="1234">
        <f t="shared" si="4"/>
        <v>0</v>
      </c>
      <c r="AB25" s="1234">
        <f t="shared" si="4"/>
        <v>0</v>
      </c>
      <c r="AC25" s="1234">
        <f t="shared" si="4"/>
        <v>0</v>
      </c>
      <c r="AD25" s="1234">
        <f t="shared" si="4"/>
        <v>0</v>
      </c>
      <c r="AE25" s="1234">
        <f t="shared" si="4"/>
        <v>0</v>
      </c>
      <c r="AF25" s="1234">
        <f t="shared" si="4"/>
        <v>0</v>
      </c>
      <c r="AG25" s="1234">
        <f t="shared" si="4"/>
        <v>0</v>
      </c>
      <c r="AH25" s="1234">
        <f t="shared" si="4"/>
        <v>0</v>
      </c>
      <c r="AI25" s="1234">
        <f t="shared" si="4"/>
        <v>0</v>
      </c>
      <c r="AJ25" s="1234">
        <f t="shared" si="4"/>
        <v>0</v>
      </c>
      <c r="AK25" s="1234">
        <f t="shared" si="4"/>
        <v>0</v>
      </c>
      <c r="AL25" s="1234">
        <f t="shared" si="4"/>
        <v>0</v>
      </c>
      <c r="AM25" s="1234">
        <f t="shared" si="4"/>
        <v>6</v>
      </c>
      <c r="AN25" s="1234">
        <f t="shared" si="4"/>
        <v>1</v>
      </c>
      <c r="AO25" s="1234">
        <f t="shared" si="4"/>
        <v>0</v>
      </c>
      <c r="AP25" s="1234">
        <f t="shared" si="4"/>
        <v>0</v>
      </c>
      <c r="AQ25" s="1234">
        <f t="shared" si="4"/>
        <v>8</v>
      </c>
      <c r="AR25" s="1234">
        <f t="shared" si="4"/>
        <v>1</v>
      </c>
      <c r="AS25" s="1234">
        <f t="shared" si="4"/>
        <v>8</v>
      </c>
      <c r="AT25" s="1264">
        <f>SUM(AT7:AT23)</f>
        <v>0</v>
      </c>
    </row>
    <row r="26" s="954" customFormat="1" ht="17.1" customHeight="1" spans="2:46">
      <c r="B26" s="1235"/>
      <c r="C26" s="1236"/>
      <c r="D26" s="1237"/>
      <c r="E26" s="1237"/>
      <c r="F26" s="1237"/>
      <c r="G26" s="1237"/>
      <c r="H26" s="1237"/>
      <c r="I26" s="1237"/>
      <c r="J26" s="1237"/>
      <c r="K26" s="1237"/>
      <c r="L26" s="1237"/>
      <c r="M26" s="1237"/>
      <c r="N26" s="1237"/>
      <c r="O26" s="1237"/>
      <c r="P26" s="1237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37"/>
      <c r="AI26" s="1237"/>
      <c r="AJ26" s="1237"/>
      <c r="AK26" s="1237"/>
      <c r="AL26" s="1237"/>
      <c r="AM26" s="1237"/>
      <c r="AN26" s="1237"/>
      <c r="AO26" s="1237"/>
      <c r="AP26" s="1237"/>
      <c r="AQ26" s="1237"/>
      <c r="AR26" s="1235"/>
      <c r="AS26" s="1235"/>
      <c r="AT26" s="1265"/>
    </row>
    <row r="27" s="954" customFormat="1" ht="17.1" customHeight="1" spans="2:46">
      <c r="B27" s="956"/>
      <c r="C27" s="956"/>
      <c r="D27" s="956"/>
      <c r="E27" s="956"/>
      <c r="F27" s="956"/>
      <c r="G27" s="956"/>
      <c r="H27" s="919" t="s">
        <v>58</v>
      </c>
      <c r="I27" s="987"/>
      <c r="J27" s="987"/>
      <c r="K27" s="987"/>
      <c r="L27" s="987"/>
      <c r="M27" s="987"/>
      <c r="N27" s="987"/>
      <c r="O27" s="987"/>
      <c r="P27" s="987"/>
      <c r="Q27" s="987"/>
      <c r="R27" s="987"/>
      <c r="S27" s="987"/>
      <c r="T27" s="987"/>
      <c r="U27" s="987"/>
      <c r="V27" s="987"/>
      <c r="W27" s="987"/>
      <c r="X27" s="987"/>
      <c r="Y27" s="987"/>
      <c r="Z27" s="987"/>
      <c r="AA27" s="987"/>
      <c r="AB27" s="987"/>
      <c r="AC27" s="862" t="s">
        <v>59</v>
      </c>
      <c r="AD27" s="976"/>
      <c r="AE27" s="976"/>
      <c r="AF27" s="976"/>
      <c r="AG27" s="976"/>
      <c r="AH27" s="976"/>
      <c r="AI27" s="976"/>
      <c r="AJ27" s="976"/>
      <c r="AK27" s="981"/>
      <c r="AL27" s="981"/>
      <c r="AM27" s="981"/>
      <c r="AN27" s="981"/>
      <c r="AO27" s="981"/>
      <c r="AP27" s="981"/>
      <c r="AQ27" s="981"/>
      <c r="AR27" s="981"/>
      <c r="AS27" s="981"/>
      <c r="AT27" s="1266"/>
    </row>
    <row r="28" s="954" customFormat="1" ht="17.1" customHeight="1" spans="2:46">
      <c r="B28" s="956"/>
      <c r="C28" s="956"/>
      <c r="D28" s="956"/>
      <c r="E28" s="956"/>
      <c r="F28" s="956"/>
      <c r="G28" s="956"/>
      <c r="H28" s="1015" t="str">
        <f>'RK 1'!C28</f>
        <v>Ketua Pengadilan Tinggi Agama Padang,</v>
      </c>
      <c r="I28" s="987"/>
      <c r="J28" s="987"/>
      <c r="K28" s="987"/>
      <c r="L28" s="987"/>
      <c r="M28" s="987"/>
      <c r="N28" s="987"/>
      <c r="O28" s="987"/>
      <c r="P28" s="987"/>
      <c r="Q28" s="987"/>
      <c r="R28" s="987"/>
      <c r="S28" s="987"/>
      <c r="T28" s="987"/>
      <c r="U28" s="987"/>
      <c r="V28" s="987"/>
      <c r="W28" s="987"/>
      <c r="X28" s="987"/>
      <c r="Y28" s="987"/>
      <c r="Z28" s="987"/>
      <c r="AA28" s="987"/>
      <c r="AB28" s="987"/>
      <c r="AC28" s="977" t="s">
        <v>61</v>
      </c>
      <c r="AD28" s="978"/>
      <c r="AE28" s="978"/>
      <c r="AF28" s="978"/>
      <c r="AG28" s="978"/>
      <c r="AH28" s="978"/>
      <c r="AI28" s="978"/>
      <c r="AJ28" s="978"/>
      <c r="AK28" s="986"/>
      <c r="AL28" s="986"/>
      <c r="AM28" s="986"/>
      <c r="AN28" s="987"/>
      <c r="AO28" s="987"/>
      <c r="AP28" s="987"/>
      <c r="AQ28" s="1015"/>
      <c r="AR28" s="987"/>
      <c r="AS28" s="987"/>
      <c r="AT28" s="1266"/>
    </row>
    <row r="29" s="954" customFormat="1" ht="17.1" customHeight="1" spans="2:46">
      <c r="B29" s="956"/>
      <c r="C29" s="956"/>
      <c r="D29" s="956"/>
      <c r="E29" s="956"/>
      <c r="F29" s="956"/>
      <c r="G29" s="956"/>
      <c r="H29" s="919"/>
      <c r="I29" s="987"/>
      <c r="J29" s="987"/>
      <c r="K29" s="987"/>
      <c r="L29" s="987"/>
      <c r="M29" s="987"/>
      <c r="N29" s="987"/>
      <c r="O29" s="987"/>
      <c r="P29" s="987"/>
      <c r="Q29" s="987"/>
      <c r="R29" s="987"/>
      <c r="S29" s="987"/>
      <c r="T29" s="987"/>
      <c r="U29" s="987"/>
      <c r="V29" s="987"/>
      <c r="W29" s="987"/>
      <c r="X29" s="987"/>
      <c r="Y29" s="987"/>
      <c r="Z29" s="987"/>
      <c r="AA29" s="987"/>
      <c r="AB29" s="987"/>
      <c r="AC29" s="864"/>
      <c r="AD29" s="978"/>
      <c r="AE29" s="978"/>
      <c r="AF29" s="978"/>
      <c r="AG29" s="978"/>
      <c r="AH29" s="978"/>
      <c r="AI29" s="978"/>
      <c r="AJ29" s="978"/>
      <c r="AK29" s="987"/>
      <c r="AL29" s="987"/>
      <c r="AM29" s="987"/>
      <c r="AN29" s="987"/>
      <c r="AO29" s="987"/>
      <c r="AP29" s="987"/>
      <c r="AQ29" s="1015"/>
      <c r="AR29" s="987"/>
      <c r="AS29" s="987"/>
      <c r="AT29" s="1266"/>
    </row>
    <row r="30" s="954" customFormat="1" ht="17.1" customHeight="1" spans="2:46">
      <c r="B30" s="956"/>
      <c r="C30" s="956"/>
      <c r="D30" s="956"/>
      <c r="E30" s="956"/>
      <c r="F30" s="956"/>
      <c r="G30" s="956"/>
      <c r="H30" s="919"/>
      <c r="I30" s="987"/>
      <c r="J30" s="987"/>
      <c r="K30" s="987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  <c r="AC30" s="864"/>
      <c r="AD30" s="978"/>
      <c r="AE30" s="978"/>
      <c r="AF30" s="978"/>
      <c r="AG30" s="978"/>
      <c r="AH30" s="978"/>
      <c r="AI30" s="978"/>
      <c r="AJ30" s="978"/>
      <c r="AK30" s="987"/>
      <c r="AL30" s="987"/>
      <c r="AM30" s="987"/>
      <c r="AN30" s="987"/>
      <c r="AO30" s="987"/>
      <c r="AP30" s="987"/>
      <c r="AQ30" s="1015"/>
      <c r="AR30" s="987"/>
      <c r="AS30" s="987"/>
      <c r="AT30" s="1266"/>
    </row>
    <row r="31" s="954" customFormat="1" ht="17.1" customHeight="1" spans="2:46">
      <c r="B31" s="956"/>
      <c r="C31" s="956"/>
      <c r="D31" s="956"/>
      <c r="E31" s="956"/>
      <c r="F31" s="956"/>
      <c r="G31" s="956"/>
      <c r="H31" s="919"/>
      <c r="I31" s="987"/>
      <c r="J31" s="987"/>
      <c r="K31" s="987"/>
      <c r="L31" s="987"/>
      <c r="M31" s="987"/>
      <c r="N31" s="987"/>
      <c r="O31" s="987"/>
      <c r="P31" s="987"/>
      <c r="Q31" s="987"/>
      <c r="R31" s="987"/>
      <c r="S31" s="987"/>
      <c r="T31" s="987"/>
      <c r="U31" s="987"/>
      <c r="V31" s="987"/>
      <c r="W31" s="987"/>
      <c r="X31" s="987"/>
      <c r="Y31" s="987"/>
      <c r="Z31" s="987"/>
      <c r="AA31" s="987"/>
      <c r="AB31" s="987"/>
      <c r="AC31" s="864"/>
      <c r="AD31" s="978"/>
      <c r="AE31" s="978"/>
      <c r="AF31" s="978"/>
      <c r="AG31" s="978"/>
      <c r="AH31" s="978"/>
      <c r="AI31" s="978"/>
      <c r="AJ31" s="978"/>
      <c r="AK31" s="987"/>
      <c r="AL31" s="987"/>
      <c r="AM31" s="987"/>
      <c r="AN31" s="987"/>
      <c r="AO31" s="987"/>
      <c r="AP31" s="987"/>
      <c r="AQ31" s="1015"/>
      <c r="AR31" s="987"/>
      <c r="AS31" s="987"/>
      <c r="AT31" s="1266"/>
    </row>
    <row r="32" s="961" customFormat="1" ht="19.5" customHeight="1" spans="2:46">
      <c r="B32" s="962"/>
      <c r="C32" s="962"/>
      <c r="D32" s="962"/>
      <c r="E32" s="962"/>
      <c r="F32" s="962"/>
      <c r="G32" s="962"/>
      <c r="H32" s="1238" t="s">
        <v>62</v>
      </c>
      <c r="I32" s="1245"/>
      <c r="J32" s="1245"/>
      <c r="K32" s="1245"/>
      <c r="L32" s="1245"/>
      <c r="M32" s="1245"/>
      <c r="N32" s="1245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  <c r="AB32" s="989"/>
      <c r="AC32" s="865" t="s">
        <v>63</v>
      </c>
      <c r="AD32" s="979"/>
      <c r="AE32" s="979"/>
      <c r="AF32" s="979"/>
      <c r="AG32" s="979"/>
      <c r="AH32" s="979"/>
      <c r="AI32" s="979"/>
      <c r="AJ32" s="979"/>
      <c r="AK32" s="979"/>
      <c r="AL32" s="1249"/>
      <c r="AM32" s="1249"/>
      <c r="AN32" s="989"/>
      <c r="AO32" s="989"/>
      <c r="AP32" s="989"/>
      <c r="AQ32" s="989"/>
      <c r="AR32" s="989"/>
      <c r="AS32" s="989"/>
      <c r="AT32" s="989"/>
    </row>
    <row r="33" s="1205" customFormat="1" ht="17.1" customHeight="1" spans="2:46">
      <c r="B33" s="964"/>
      <c r="C33" s="964"/>
      <c r="D33" s="964"/>
      <c r="E33" s="964"/>
      <c r="F33" s="964"/>
      <c r="G33" s="964"/>
      <c r="H33" s="966" t="s">
        <v>64</v>
      </c>
      <c r="I33" s="990"/>
      <c r="J33" s="990"/>
      <c r="K33" s="990"/>
      <c r="L33" s="990"/>
      <c r="M33" s="990"/>
      <c r="N33" s="990"/>
      <c r="O33" s="990"/>
      <c r="P33" s="990"/>
      <c r="Q33" s="990"/>
      <c r="R33" s="990"/>
      <c r="S33" s="990"/>
      <c r="T33" s="990"/>
      <c r="U33" s="990"/>
      <c r="V33" s="990"/>
      <c r="W33" s="990"/>
      <c r="X33" s="990"/>
      <c r="Y33" s="990"/>
      <c r="Z33" s="990"/>
      <c r="AA33" s="990"/>
      <c r="AB33" s="990"/>
      <c r="AC33" s="865" t="s">
        <v>65</v>
      </c>
      <c r="AD33" s="978"/>
      <c r="AE33" s="978"/>
      <c r="AF33" s="978"/>
      <c r="AG33" s="978"/>
      <c r="AH33" s="978"/>
      <c r="AI33" s="978"/>
      <c r="AJ33" s="978"/>
      <c r="AK33" s="990"/>
      <c r="AL33" s="990"/>
      <c r="AM33" s="990"/>
      <c r="AN33" s="990"/>
      <c r="AO33" s="990"/>
      <c r="AP33" s="990"/>
      <c r="AQ33" s="1016"/>
      <c r="AR33" s="990"/>
      <c r="AS33" s="990"/>
      <c r="AT33" s="1266"/>
    </row>
    <row r="44" s="954" customFormat="1" ht="19.5" customHeight="1" spans="2:46">
      <c r="B44" s="1209" t="s">
        <v>114</v>
      </c>
      <c r="C44" s="1209"/>
      <c r="D44" s="1209"/>
      <c r="E44" s="1209"/>
      <c r="F44" s="1209"/>
      <c r="G44" s="1209"/>
      <c r="H44" s="1209"/>
      <c r="I44" s="1209"/>
      <c r="J44" s="1209"/>
      <c r="K44" s="1209"/>
      <c r="L44" s="1209"/>
      <c r="M44" s="1209"/>
      <c r="N44" s="1209"/>
      <c r="O44" s="1209"/>
      <c r="P44" s="1209"/>
      <c r="Q44" s="1209"/>
      <c r="R44" s="1209"/>
      <c r="S44" s="1209"/>
      <c r="T44" s="1209"/>
      <c r="U44" s="1209"/>
      <c r="V44" s="1209"/>
      <c r="W44" s="1209"/>
      <c r="X44" s="1209"/>
      <c r="Y44" s="1209"/>
      <c r="Z44" s="1209"/>
      <c r="AA44" s="1209"/>
      <c r="AB44" s="1209"/>
      <c r="AC44" s="1209"/>
      <c r="AD44" s="1209"/>
      <c r="AE44" s="1209"/>
      <c r="AF44" s="1209"/>
      <c r="AG44" s="1209"/>
      <c r="AH44" s="1209"/>
      <c r="AI44" s="1209"/>
      <c r="AJ44" s="1209"/>
      <c r="AK44" s="1209"/>
      <c r="AL44" s="1209"/>
      <c r="AM44" s="1209"/>
      <c r="AN44" s="1209"/>
      <c r="AO44" s="1209"/>
      <c r="AP44" s="1209"/>
      <c r="AQ44" s="1209"/>
      <c r="AR44" s="1209"/>
      <c r="AS44" s="1209"/>
      <c r="AT44" s="1209"/>
    </row>
    <row r="45" s="954" customFormat="1" ht="17.1" customHeight="1" spans="2:46">
      <c r="B45" s="1209" t="s">
        <v>130</v>
      </c>
      <c r="C45" s="1209"/>
      <c r="D45" s="1209"/>
      <c r="E45" s="1209"/>
      <c r="F45" s="1209"/>
      <c r="G45" s="1209"/>
      <c r="H45" s="1209"/>
      <c r="I45" s="1209"/>
      <c r="J45" s="1209"/>
      <c r="K45" s="1209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209"/>
      <c r="X45" s="1209"/>
      <c r="Y45" s="1209"/>
      <c r="Z45" s="1209"/>
      <c r="AA45" s="1209"/>
      <c r="AB45" s="1209"/>
      <c r="AC45" s="1209"/>
      <c r="AD45" s="1209"/>
      <c r="AE45" s="1209"/>
      <c r="AF45" s="1209"/>
      <c r="AG45" s="1209"/>
      <c r="AH45" s="1209"/>
      <c r="AI45" s="1209"/>
      <c r="AJ45" s="1209"/>
      <c r="AK45" s="1209"/>
      <c r="AL45" s="1209"/>
      <c r="AM45" s="1209"/>
      <c r="AN45" s="1209"/>
      <c r="AO45" s="1209"/>
      <c r="AP45" s="1209"/>
      <c r="AQ45" s="1209"/>
      <c r="AR45" s="1209"/>
      <c r="AS45" s="1209"/>
      <c r="AT45" s="1209"/>
    </row>
    <row r="46" s="954" customFormat="1" ht="17.1" customHeight="1" spans="2:46">
      <c r="B46" s="1210"/>
      <c r="C46" s="1210"/>
      <c r="D46" s="1210"/>
      <c r="E46" s="1210"/>
      <c r="F46" s="1210"/>
      <c r="G46" s="1210"/>
      <c r="H46" s="1210"/>
      <c r="I46" s="1210"/>
      <c r="J46" s="1210"/>
      <c r="K46" s="1210"/>
      <c r="L46" s="1210"/>
      <c r="M46" s="1210"/>
      <c r="N46" s="1210"/>
      <c r="O46" s="1210"/>
      <c r="P46" s="1210"/>
      <c r="Q46" s="1210"/>
      <c r="R46" s="1210"/>
      <c r="S46" s="1210"/>
      <c r="T46" s="1210"/>
      <c r="U46" s="1210"/>
      <c r="V46" s="1210"/>
      <c r="W46" s="1210"/>
      <c r="X46" s="1210"/>
      <c r="Y46" s="1210"/>
      <c r="Z46" s="1210"/>
      <c r="AA46" s="1210"/>
      <c r="AB46" s="1210"/>
      <c r="AC46" s="1210"/>
      <c r="AD46" s="1210"/>
      <c r="AE46" s="1210"/>
      <c r="AF46" s="1210"/>
      <c r="AG46" s="1210"/>
      <c r="AH46" s="1210"/>
      <c r="AI46" s="1210"/>
      <c r="AJ46" s="1210"/>
      <c r="AK46" s="1210"/>
      <c r="AL46" s="1210"/>
      <c r="AM46" s="1210"/>
      <c r="AN46" s="1210"/>
      <c r="AO46" s="1210"/>
      <c r="AP46" s="1210"/>
      <c r="AQ46" s="1250"/>
      <c r="AR46" s="1251"/>
      <c r="AS46" s="1251"/>
      <c r="AT46" s="1210" t="s">
        <v>116</v>
      </c>
    </row>
    <row r="47" s="954" customFormat="1" ht="18.95" customHeight="1" spans="2:46">
      <c r="B47" s="1211" t="s">
        <v>3</v>
      </c>
      <c r="C47" s="1212" t="s">
        <v>4</v>
      </c>
      <c r="D47" s="1213" t="s">
        <v>131</v>
      </c>
      <c r="E47" s="1213" t="s">
        <v>118</v>
      </c>
      <c r="F47" s="1213" t="s">
        <v>57</v>
      </c>
      <c r="G47" s="927" t="s">
        <v>119</v>
      </c>
      <c r="H47" s="1214" t="s">
        <v>5</v>
      </c>
      <c r="I47" s="1243"/>
      <c r="J47" s="1243"/>
      <c r="K47" s="1243"/>
      <c r="L47" s="1243"/>
      <c r="M47" s="1243"/>
      <c r="N47" s="1243"/>
      <c r="O47" s="1243"/>
      <c r="P47" s="1243"/>
      <c r="Q47" s="1243"/>
      <c r="R47" s="1243"/>
      <c r="S47" s="1243"/>
      <c r="T47" s="1243"/>
      <c r="U47" s="1243"/>
      <c r="V47" s="1243"/>
      <c r="W47" s="1243"/>
      <c r="X47" s="1243"/>
      <c r="Y47" s="1243"/>
      <c r="Z47" s="1243"/>
      <c r="AA47" s="1243"/>
      <c r="AB47" s="1243"/>
      <c r="AC47" s="1243"/>
      <c r="AD47" s="1246"/>
      <c r="AE47" s="1213" t="s">
        <v>120</v>
      </c>
      <c r="AF47" s="1213" t="s">
        <v>7</v>
      </c>
      <c r="AG47" s="1213" t="s">
        <v>8</v>
      </c>
      <c r="AH47" s="1213" t="s">
        <v>9</v>
      </c>
      <c r="AI47" s="1213" t="s">
        <v>10</v>
      </c>
      <c r="AJ47" s="1213" t="s">
        <v>121</v>
      </c>
      <c r="AK47" s="1213" t="s">
        <v>12</v>
      </c>
      <c r="AL47" s="1213" t="s">
        <v>13</v>
      </c>
      <c r="AM47" s="1247" t="s">
        <v>122</v>
      </c>
      <c r="AN47" s="1247" t="s">
        <v>123</v>
      </c>
      <c r="AO47" s="1247" t="s">
        <v>124</v>
      </c>
      <c r="AP47" s="1247" t="s">
        <v>125</v>
      </c>
      <c r="AQ47" s="1213" t="s">
        <v>14</v>
      </c>
      <c r="AR47" s="1247" t="s">
        <v>126</v>
      </c>
      <c r="AS47" s="1247" t="s">
        <v>127</v>
      </c>
      <c r="AT47" s="1252" t="s">
        <v>128</v>
      </c>
    </row>
    <row r="48" s="954" customFormat="1" ht="135" customHeight="1" spans="2:46">
      <c r="B48" s="1215"/>
      <c r="C48" s="1216"/>
      <c r="D48" s="1217"/>
      <c r="E48" s="1217"/>
      <c r="F48" s="1217"/>
      <c r="G48" s="933"/>
      <c r="H48" s="1218" t="s">
        <v>16</v>
      </c>
      <c r="I48" s="105" t="s">
        <v>17</v>
      </c>
      <c r="J48" s="105" t="s">
        <v>18</v>
      </c>
      <c r="K48" s="105" t="s">
        <v>19</v>
      </c>
      <c r="L48" s="105" t="s">
        <v>20</v>
      </c>
      <c r="M48" s="105" t="s">
        <v>21</v>
      </c>
      <c r="N48" s="105" t="s">
        <v>22</v>
      </c>
      <c r="O48" s="105" t="s">
        <v>23</v>
      </c>
      <c r="P48" s="105" t="s">
        <v>24</v>
      </c>
      <c r="Q48" s="105" t="s">
        <v>25</v>
      </c>
      <c r="R48" s="105" t="s">
        <v>129</v>
      </c>
      <c r="S48" s="105" t="s">
        <v>27</v>
      </c>
      <c r="T48" s="105" t="s">
        <v>28</v>
      </c>
      <c r="U48" s="105" t="s">
        <v>29</v>
      </c>
      <c r="V48" s="105" t="s">
        <v>30</v>
      </c>
      <c r="W48" s="105" t="s">
        <v>31</v>
      </c>
      <c r="X48" s="105" t="s">
        <v>32</v>
      </c>
      <c r="Y48" s="105" t="s">
        <v>33</v>
      </c>
      <c r="Z48" s="105" t="s">
        <v>34</v>
      </c>
      <c r="AA48" s="105" t="s">
        <v>35</v>
      </c>
      <c r="AB48" s="105" t="s">
        <v>36</v>
      </c>
      <c r="AC48" s="105" t="s">
        <v>37</v>
      </c>
      <c r="AD48" s="105" t="s">
        <v>38</v>
      </c>
      <c r="AE48" s="1217"/>
      <c r="AF48" s="1217"/>
      <c r="AG48" s="1217"/>
      <c r="AH48" s="1217"/>
      <c r="AI48" s="1217"/>
      <c r="AJ48" s="1217"/>
      <c r="AK48" s="1217"/>
      <c r="AL48" s="1217"/>
      <c r="AM48" s="1248"/>
      <c r="AN48" s="1248"/>
      <c r="AO48" s="1248"/>
      <c r="AP48" s="1248"/>
      <c r="AQ48" s="1217"/>
      <c r="AR48" s="1248"/>
      <c r="AS48" s="1248"/>
      <c r="AT48" s="1253"/>
    </row>
    <row r="49" s="954" customFormat="1" ht="17.1" customHeight="1" spans="2:46">
      <c r="B49" s="1219">
        <v>1</v>
      </c>
      <c r="C49" s="1220">
        <v>2</v>
      </c>
      <c r="D49" s="1220">
        <v>3</v>
      </c>
      <c r="E49" s="1220">
        <v>4</v>
      </c>
      <c r="F49" s="1220">
        <v>5</v>
      </c>
      <c r="G49" s="1220">
        <v>6</v>
      </c>
      <c r="H49" s="1220">
        <v>7</v>
      </c>
      <c r="I49" s="1220">
        <v>8</v>
      </c>
      <c r="J49" s="1220">
        <v>9</v>
      </c>
      <c r="K49" s="1220">
        <v>10</v>
      </c>
      <c r="L49" s="1220">
        <v>11</v>
      </c>
      <c r="M49" s="1220">
        <v>12</v>
      </c>
      <c r="N49" s="1220">
        <v>13</v>
      </c>
      <c r="O49" s="1220">
        <v>14</v>
      </c>
      <c r="P49" s="1220">
        <v>15</v>
      </c>
      <c r="Q49" s="1220">
        <v>16</v>
      </c>
      <c r="R49" s="1220">
        <v>17</v>
      </c>
      <c r="S49" s="1220">
        <v>18</v>
      </c>
      <c r="T49" s="1220">
        <v>19</v>
      </c>
      <c r="U49" s="1220">
        <v>20</v>
      </c>
      <c r="V49" s="1220">
        <v>21</v>
      </c>
      <c r="W49" s="1220">
        <v>22</v>
      </c>
      <c r="X49" s="1220">
        <v>23</v>
      </c>
      <c r="Y49" s="1220">
        <v>24</v>
      </c>
      <c r="Z49" s="1220">
        <v>25</v>
      </c>
      <c r="AA49" s="1220">
        <v>26</v>
      </c>
      <c r="AB49" s="1220">
        <v>27</v>
      </c>
      <c r="AC49" s="1220">
        <v>28</v>
      </c>
      <c r="AD49" s="1220">
        <v>29</v>
      </c>
      <c r="AE49" s="1220">
        <v>30</v>
      </c>
      <c r="AF49" s="1220">
        <v>31</v>
      </c>
      <c r="AG49" s="1220">
        <v>32</v>
      </c>
      <c r="AH49" s="1220">
        <v>33</v>
      </c>
      <c r="AI49" s="1220">
        <v>34</v>
      </c>
      <c r="AJ49" s="1220">
        <v>35</v>
      </c>
      <c r="AK49" s="1220">
        <v>36</v>
      </c>
      <c r="AL49" s="1220">
        <v>37</v>
      </c>
      <c r="AM49" s="1220">
        <v>38</v>
      </c>
      <c r="AN49" s="1220">
        <v>39</v>
      </c>
      <c r="AO49" s="1220">
        <v>40</v>
      </c>
      <c r="AP49" s="1220">
        <v>41</v>
      </c>
      <c r="AQ49" s="1254">
        <v>42</v>
      </c>
      <c r="AR49" s="1220">
        <v>43</v>
      </c>
      <c r="AS49" s="1255">
        <v>44</v>
      </c>
      <c r="AT49" s="1256">
        <v>45</v>
      </c>
    </row>
    <row r="50" s="954" customFormat="1" ht="20.25" customHeight="1" spans="2:46">
      <c r="B50" s="1239">
        <v>1</v>
      </c>
      <c r="C50" s="1240" t="s">
        <v>39</v>
      </c>
      <c r="D50" s="1223">
        <f>AR7</f>
        <v>0</v>
      </c>
      <c r="E50" s="1223">
        <f>'RK 1'!AH41</f>
        <v>1</v>
      </c>
      <c r="F50" s="1223">
        <f t="shared" ref="F50:F67" si="5">SUM(D50:E50)</f>
        <v>1</v>
      </c>
      <c r="G50" s="1223">
        <v>0</v>
      </c>
      <c r="H50" s="1223">
        <v>0</v>
      </c>
      <c r="I50" s="1223">
        <v>0</v>
      </c>
      <c r="J50" s="1223">
        <v>0</v>
      </c>
      <c r="K50" s="1223">
        <v>0</v>
      </c>
      <c r="L50" s="1223">
        <v>0</v>
      </c>
      <c r="M50" s="1223">
        <v>0</v>
      </c>
      <c r="N50" s="1223">
        <v>0</v>
      </c>
      <c r="O50" s="1223">
        <v>0</v>
      </c>
      <c r="P50" s="1223">
        <v>0</v>
      </c>
      <c r="Q50" s="1223">
        <v>0</v>
      </c>
      <c r="R50" s="1223">
        <v>0</v>
      </c>
      <c r="S50" s="1223">
        <v>0</v>
      </c>
      <c r="T50" s="1223">
        <v>0</v>
      </c>
      <c r="U50" s="1223">
        <v>0</v>
      </c>
      <c r="V50" s="1223">
        <v>0</v>
      </c>
      <c r="W50" s="1223">
        <v>0</v>
      </c>
      <c r="X50" s="1223">
        <v>0</v>
      </c>
      <c r="Y50" s="1223">
        <v>0</v>
      </c>
      <c r="Z50" s="1223">
        <v>0</v>
      </c>
      <c r="AA50" s="1223">
        <v>0</v>
      </c>
      <c r="AB50" s="1223">
        <v>0</v>
      </c>
      <c r="AC50" s="1223">
        <v>0</v>
      </c>
      <c r="AD50" s="1223">
        <v>0</v>
      </c>
      <c r="AE50" s="1223">
        <v>0</v>
      </c>
      <c r="AF50" s="1223">
        <v>0</v>
      </c>
      <c r="AG50" s="1223">
        <v>0</v>
      </c>
      <c r="AH50" s="1223">
        <v>0</v>
      </c>
      <c r="AI50" s="1223">
        <v>0</v>
      </c>
      <c r="AJ50" s="1223">
        <v>0</v>
      </c>
      <c r="AK50" s="1223">
        <v>0</v>
      </c>
      <c r="AL50" s="1223">
        <v>0</v>
      </c>
      <c r="AM50" s="1223">
        <v>0</v>
      </c>
      <c r="AN50" s="1223">
        <v>0</v>
      </c>
      <c r="AO50" s="1223">
        <v>0</v>
      </c>
      <c r="AP50" s="1223">
        <v>0</v>
      </c>
      <c r="AQ50" s="1223">
        <f>SUM(H50:AP50)</f>
        <v>0</v>
      </c>
      <c r="AR50" s="1223">
        <f>F50-(G50+AQ50)</f>
        <v>1</v>
      </c>
      <c r="AS50" s="1257">
        <f>AQ50</f>
        <v>0</v>
      </c>
      <c r="AT50" s="1258"/>
    </row>
    <row r="51" s="954" customFormat="1" ht="20.25" customHeight="1" spans="2:46">
      <c r="B51" s="1241">
        <v>2</v>
      </c>
      <c r="C51" s="1242" t="s">
        <v>40</v>
      </c>
      <c r="D51" s="1223">
        <f t="shared" ref="D51:D67" si="6">AR8</f>
        <v>0</v>
      </c>
      <c r="E51" s="1223">
        <f>'RK 1'!AH42</f>
        <v>1</v>
      </c>
      <c r="F51" s="1223">
        <f t="shared" si="5"/>
        <v>1</v>
      </c>
      <c r="G51" s="1223">
        <v>0</v>
      </c>
      <c r="H51" s="1223">
        <v>0</v>
      </c>
      <c r="I51" s="1223">
        <v>0</v>
      </c>
      <c r="J51" s="1223">
        <v>0</v>
      </c>
      <c r="K51" s="1223">
        <v>0</v>
      </c>
      <c r="L51" s="1223">
        <v>0</v>
      </c>
      <c r="M51" s="1223">
        <v>1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3">
        <v>0</v>
      </c>
      <c r="Y51" s="1223">
        <v>0</v>
      </c>
      <c r="Z51" s="1223">
        <v>0</v>
      </c>
      <c r="AA51" s="1223">
        <v>0</v>
      </c>
      <c r="AB51" s="1223">
        <v>0</v>
      </c>
      <c r="AC51" s="1223">
        <v>0</v>
      </c>
      <c r="AD51" s="1223">
        <v>0</v>
      </c>
      <c r="AE51" s="1223">
        <v>0</v>
      </c>
      <c r="AF51" s="1223">
        <v>0</v>
      </c>
      <c r="AG51" s="1223">
        <v>0</v>
      </c>
      <c r="AH51" s="1223">
        <v>0</v>
      </c>
      <c r="AI51" s="1223">
        <v>0</v>
      </c>
      <c r="AJ51" s="1223">
        <v>0</v>
      </c>
      <c r="AK51" s="1223">
        <v>0</v>
      </c>
      <c r="AL51" s="1223">
        <v>0</v>
      </c>
      <c r="AM51" s="1223">
        <v>0</v>
      </c>
      <c r="AN51" s="1223">
        <v>0</v>
      </c>
      <c r="AO51" s="1223">
        <v>0</v>
      </c>
      <c r="AP51" s="1223">
        <v>0</v>
      </c>
      <c r="AQ51" s="1223">
        <f t="shared" ref="AQ51:AQ67" si="7">SUM(H51:AP51)</f>
        <v>1</v>
      </c>
      <c r="AR51" s="1223">
        <f t="shared" ref="AR51:AR67" si="8">F51-(G51+AQ51)</f>
        <v>0</v>
      </c>
      <c r="AS51" s="1257">
        <f t="shared" ref="AS51:AS67" si="9">AQ51</f>
        <v>1</v>
      </c>
      <c r="AT51" s="1259"/>
    </row>
    <row r="52" s="954" customFormat="1" ht="20.25" customHeight="1" spans="2:46">
      <c r="B52" s="1241">
        <v>3</v>
      </c>
      <c r="C52" s="1242" t="s">
        <v>41</v>
      </c>
      <c r="D52" s="1223">
        <f t="shared" si="6"/>
        <v>0</v>
      </c>
      <c r="E52" s="1223">
        <f>'RK 1'!AH43</f>
        <v>0</v>
      </c>
      <c r="F52" s="1223">
        <f t="shared" si="5"/>
        <v>0</v>
      </c>
      <c r="G52" s="1223">
        <v>0</v>
      </c>
      <c r="H52" s="1223">
        <v>0</v>
      </c>
      <c r="I52" s="1223">
        <v>0</v>
      </c>
      <c r="J52" s="1223">
        <v>0</v>
      </c>
      <c r="K52" s="1223">
        <v>0</v>
      </c>
      <c r="L52" s="1223">
        <v>0</v>
      </c>
      <c r="M52" s="1223">
        <v>0</v>
      </c>
      <c r="N52" s="1223">
        <v>0</v>
      </c>
      <c r="O52" s="1223">
        <v>0</v>
      </c>
      <c r="P52" s="1223">
        <v>0</v>
      </c>
      <c r="Q52" s="1223">
        <v>0</v>
      </c>
      <c r="R52" s="1223">
        <v>0</v>
      </c>
      <c r="S52" s="1223">
        <v>0</v>
      </c>
      <c r="T52" s="1223">
        <v>0</v>
      </c>
      <c r="U52" s="1223">
        <v>0</v>
      </c>
      <c r="V52" s="1223">
        <v>0</v>
      </c>
      <c r="W52" s="1223">
        <v>0</v>
      </c>
      <c r="X52" s="1223">
        <v>0</v>
      </c>
      <c r="Y52" s="1223">
        <v>0</v>
      </c>
      <c r="Z52" s="1223">
        <v>0</v>
      </c>
      <c r="AA52" s="1223">
        <v>0</v>
      </c>
      <c r="AB52" s="1223">
        <v>0</v>
      </c>
      <c r="AC52" s="1223">
        <v>0</v>
      </c>
      <c r="AD52" s="1223">
        <v>0</v>
      </c>
      <c r="AE52" s="1223">
        <v>0</v>
      </c>
      <c r="AF52" s="1223">
        <v>0</v>
      </c>
      <c r="AG52" s="1223">
        <v>0</v>
      </c>
      <c r="AH52" s="1223">
        <v>0</v>
      </c>
      <c r="AI52" s="1223">
        <v>0</v>
      </c>
      <c r="AJ52" s="1223">
        <v>0</v>
      </c>
      <c r="AK52" s="1223">
        <v>0</v>
      </c>
      <c r="AL52" s="1223">
        <v>0</v>
      </c>
      <c r="AM52" s="1223">
        <v>0</v>
      </c>
      <c r="AN52" s="1223">
        <v>0</v>
      </c>
      <c r="AO52" s="1223">
        <v>0</v>
      </c>
      <c r="AP52" s="1223">
        <v>0</v>
      </c>
      <c r="AQ52" s="1223">
        <f t="shared" si="7"/>
        <v>0</v>
      </c>
      <c r="AR52" s="1223">
        <f t="shared" si="8"/>
        <v>0</v>
      </c>
      <c r="AS52" s="1257">
        <f t="shared" si="9"/>
        <v>0</v>
      </c>
      <c r="AT52" s="1259"/>
    </row>
    <row r="53" s="954" customFormat="1" ht="20.25" customHeight="1" spans="2:46">
      <c r="B53" s="1241">
        <v>4</v>
      </c>
      <c r="C53" s="1242" t="s">
        <v>42</v>
      </c>
      <c r="D53" s="1223">
        <f t="shared" si="6"/>
        <v>1</v>
      </c>
      <c r="E53" s="1223">
        <f>'RK 1'!AH44</f>
        <v>2</v>
      </c>
      <c r="F53" s="1223">
        <f t="shared" si="5"/>
        <v>3</v>
      </c>
      <c r="G53" s="1223">
        <v>0</v>
      </c>
      <c r="H53" s="1223">
        <v>0</v>
      </c>
      <c r="I53" s="1223">
        <v>0</v>
      </c>
      <c r="J53" s="1223">
        <v>0</v>
      </c>
      <c r="K53" s="1223">
        <v>0</v>
      </c>
      <c r="L53" s="1223">
        <v>0</v>
      </c>
      <c r="M53" s="1223">
        <v>1</v>
      </c>
      <c r="N53" s="1223">
        <v>0</v>
      </c>
      <c r="O53" s="1223">
        <v>0</v>
      </c>
      <c r="P53" s="1223">
        <v>0</v>
      </c>
      <c r="Q53" s="1223">
        <v>0</v>
      </c>
      <c r="R53" s="1223">
        <v>0</v>
      </c>
      <c r="S53" s="1223">
        <v>0</v>
      </c>
      <c r="T53" s="1223">
        <v>0</v>
      </c>
      <c r="U53" s="1223">
        <v>0</v>
      </c>
      <c r="V53" s="1223">
        <v>0</v>
      </c>
      <c r="W53" s="1223">
        <v>0</v>
      </c>
      <c r="X53" s="1223">
        <v>0</v>
      </c>
      <c r="Y53" s="1223">
        <v>0</v>
      </c>
      <c r="Z53" s="1223">
        <v>0</v>
      </c>
      <c r="AA53" s="1223">
        <v>0</v>
      </c>
      <c r="AB53" s="1223">
        <v>0</v>
      </c>
      <c r="AC53" s="1223">
        <v>0</v>
      </c>
      <c r="AD53" s="1223">
        <v>0</v>
      </c>
      <c r="AE53" s="1223">
        <v>0</v>
      </c>
      <c r="AF53" s="1223">
        <v>0</v>
      </c>
      <c r="AG53" s="1223">
        <v>0</v>
      </c>
      <c r="AH53" s="1223">
        <v>0</v>
      </c>
      <c r="AI53" s="1223">
        <v>0</v>
      </c>
      <c r="AJ53" s="1223">
        <v>0</v>
      </c>
      <c r="AK53" s="1223">
        <v>0</v>
      </c>
      <c r="AL53" s="1223">
        <v>0</v>
      </c>
      <c r="AM53" s="1223">
        <v>0</v>
      </c>
      <c r="AN53" s="1223">
        <v>0</v>
      </c>
      <c r="AO53" s="1223">
        <v>0</v>
      </c>
      <c r="AP53" s="1223">
        <v>0</v>
      </c>
      <c r="AQ53" s="1223">
        <f t="shared" si="7"/>
        <v>1</v>
      </c>
      <c r="AR53" s="1223">
        <f t="shared" si="8"/>
        <v>2</v>
      </c>
      <c r="AS53" s="1257">
        <f t="shared" si="9"/>
        <v>1</v>
      </c>
      <c r="AT53" s="1259"/>
    </row>
    <row r="54" s="954" customFormat="1" ht="20.25" customHeight="1" spans="2:46">
      <c r="B54" s="1241">
        <v>5</v>
      </c>
      <c r="C54" s="1242" t="s">
        <v>43</v>
      </c>
      <c r="D54" s="1223">
        <f t="shared" si="6"/>
        <v>0</v>
      </c>
      <c r="E54" s="1223">
        <f>'RK 1'!AH45</f>
        <v>0</v>
      </c>
      <c r="F54" s="1223">
        <f t="shared" si="5"/>
        <v>0</v>
      </c>
      <c r="G54" s="1223">
        <v>0</v>
      </c>
      <c r="H54" s="1223">
        <v>0</v>
      </c>
      <c r="I54" s="1223">
        <v>0</v>
      </c>
      <c r="J54" s="1223">
        <v>0</v>
      </c>
      <c r="K54" s="1223">
        <v>0</v>
      </c>
      <c r="L54" s="1223">
        <v>0</v>
      </c>
      <c r="M54" s="1223">
        <v>0</v>
      </c>
      <c r="N54" s="1223">
        <v>0</v>
      </c>
      <c r="O54" s="1223">
        <v>0</v>
      </c>
      <c r="P54" s="1223">
        <v>0</v>
      </c>
      <c r="Q54" s="1223">
        <v>0</v>
      </c>
      <c r="R54" s="1223">
        <v>0</v>
      </c>
      <c r="S54" s="1223">
        <v>0</v>
      </c>
      <c r="T54" s="1223">
        <v>0</v>
      </c>
      <c r="U54" s="1223">
        <v>0</v>
      </c>
      <c r="V54" s="1223">
        <v>0</v>
      </c>
      <c r="W54" s="1223">
        <v>0</v>
      </c>
      <c r="X54" s="1223">
        <v>0</v>
      </c>
      <c r="Y54" s="1223">
        <v>0</v>
      </c>
      <c r="Z54" s="1223">
        <v>0</v>
      </c>
      <c r="AA54" s="1223">
        <v>0</v>
      </c>
      <c r="AB54" s="1223">
        <v>0</v>
      </c>
      <c r="AC54" s="1223">
        <v>0</v>
      </c>
      <c r="AD54" s="1223">
        <v>0</v>
      </c>
      <c r="AE54" s="1223">
        <v>0</v>
      </c>
      <c r="AF54" s="1223">
        <v>0</v>
      </c>
      <c r="AG54" s="1223">
        <v>0</v>
      </c>
      <c r="AH54" s="1223">
        <v>0</v>
      </c>
      <c r="AI54" s="1223">
        <v>0</v>
      </c>
      <c r="AJ54" s="1223">
        <v>0</v>
      </c>
      <c r="AK54" s="1223">
        <v>0</v>
      </c>
      <c r="AL54" s="1223">
        <v>0</v>
      </c>
      <c r="AM54" s="1223">
        <v>0</v>
      </c>
      <c r="AN54" s="1223">
        <v>0</v>
      </c>
      <c r="AO54" s="1223">
        <v>0</v>
      </c>
      <c r="AP54" s="1223">
        <v>0</v>
      </c>
      <c r="AQ54" s="1223">
        <f t="shared" si="7"/>
        <v>0</v>
      </c>
      <c r="AR54" s="1223">
        <f t="shared" si="8"/>
        <v>0</v>
      </c>
      <c r="AS54" s="1257">
        <f t="shared" si="9"/>
        <v>0</v>
      </c>
      <c r="AT54" s="1259"/>
    </row>
    <row r="55" s="954" customFormat="1" ht="20.25" customHeight="1" spans="2:46">
      <c r="B55" s="1241">
        <v>6</v>
      </c>
      <c r="C55" s="1242" t="s">
        <v>44</v>
      </c>
      <c r="D55" s="1223">
        <f t="shared" si="6"/>
        <v>0</v>
      </c>
      <c r="E55" s="1223">
        <f>'RK 1'!AH46</f>
        <v>0</v>
      </c>
      <c r="F55" s="1223">
        <f t="shared" si="5"/>
        <v>0</v>
      </c>
      <c r="G55" s="1223">
        <v>0</v>
      </c>
      <c r="H55" s="1223">
        <v>0</v>
      </c>
      <c r="I55" s="1223">
        <v>0</v>
      </c>
      <c r="J55" s="1223">
        <v>0</v>
      </c>
      <c r="K55" s="1223">
        <v>0</v>
      </c>
      <c r="L55" s="1223">
        <v>0</v>
      </c>
      <c r="M55" s="1223">
        <v>0</v>
      </c>
      <c r="N55" s="1223">
        <v>0</v>
      </c>
      <c r="O55" s="1223">
        <v>0</v>
      </c>
      <c r="P55" s="1223">
        <v>0</v>
      </c>
      <c r="Q55" s="1223">
        <v>0</v>
      </c>
      <c r="R55" s="1223">
        <v>0</v>
      </c>
      <c r="S55" s="1223">
        <v>0</v>
      </c>
      <c r="T55" s="1223">
        <v>0</v>
      </c>
      <c r="U55" s="1223">
        <v>0</v>
      </c>
      <c r="V55" s="1223">
        <v>0</v>
      </c>
      <c r="W55" s="1223">
        <v>0</v>
      </c>
      <c r="X55" s="1223">
        <v>0</v>
      </c>
      <c r="Y55" s="1223">
        <v>0</v>
      </c>
      <c r="Z55" s="1223">
        <v>0</v>
      </c>
      <c r="AA55" s="1223">
        <v>0</v>
      </c>
      <c r="AB55" s="1223">
        <v>0</v>
      </c>
      <c r="AC55" s="1223">
        <v>0</v>
      </c>
      <c r="AD55" s="1223">
        <v>0</v>
      </c>
      <c r="AE55" s="1223">
        <v>0</v>
      </c>
      <c r="AF55" s="1223">
        <v>0</v>
      </c>
      <c r="AG55" s="1223">
        <v>0</v>
      </c>
      <c r="AH55" s="1223">
        <v>0</v>
      </c>
      <c r="AI55" s="1223">
        <v>0</v>
      </c>
      <c r="AJ55" s="1223">
        <v>0</v>
      </c>
      <c r="AK55" s="1223">
        <v>0</v>
      </c>
      <c r="AL55" s="1223">
        <v>0</v>
      </c>
      <c r="AM55" s="1223">
        <v>0</v>
      </c>
      <c r="AN55" s="1223">
        <v>0</v>
      </c>
      <c r="AO55" s="1223">
        <v>0</v>
      </c>
      <c r="AP55" s="1223">
        <v>0</v>
      </c>
      <c r="AQ55" s="1223">
        <f t="shared" si="7"/>
        <v>0</v>
      </c>
      <c r="AR55" s="1223">
        <f t="shared" si="8"/>
        <v>0</v>
      </c>
      <c r="AS55" s="1257">
        <f t="shared" si="9"/>
        <v>0</v>
      </c>
      <c r="AT55" s="1259"/>
    </row>
    <row r="56" s="954" customFormat="1" ht="20.25" customHeight="1" spans="2:46">
      <c r="B56" s="1241">
        <v>7</v>
      </c>
      <c r="C56" s="1242" t="s">
        <v>45</v>
      </c>
      <c r="D56" s="1223">
        <f t="shared" si="6"/>
        <v>0</v>
      </c>
      <c r="E56" s="1223">
        <f>'RK 1'!AH47</f>
        <v>1</v>
      </c>
      <c r="F56" s="1223">
        <f t="shared" si="5"/>
        <v>1</v>
      </c>
      <c r="G56" s="1223">
        <v>0</v>
      </c>
      <c r="H56" s="1223">
        <v>0</v>
      </c>
      <c r="I56" s="1223">
        <v>0</v>
      </c>
      <c r="J56" s="1223">
        <v>0</v>
      </c>
      <c r="K56" s="1223">
        <v>0</v>
      </c>
      <c r="L56" s="1223">
        <v>0</v>
      </c>
      <c r="M56" s="1223">
        <v>0</v>
      </c>
      <c r="N56" s="1223">
        <v>0</v>
      </c>
      <c r="O56" s="1223">
        <v>0</v>
      </c>
      <c r="P56" s="1223">
        <v>0</v>
      </c>
      <c r="Q56" s="1223">
        <v>0</v>
      </c>
      <c r="R56" s="1223">
        <v>0</v>
      </c>
      <c r="S56" s="1223">
        <v>0</v>
      </c>
      <c r="T56" s="1223">
        <v>0</v>
      </c>
      <c r="U56" s="1223">
        <v>0</v>
      </c>
      <c r="V56" s="1223">
        <v>0</v>
      </c>
      <c r="W56" s="1223">
        <v>0</v>
      </c>
      <c r="X56" s="1223">
        <v>0</v>
      </c>
      <c r="Y56" s="1223">
        <v>0</v>
      </c>
      <c r="Z56" s="1223">
        <v>0</v>
      </c>
      <c r="AA56" s="1223">
        <v>0</v>
      </c>
      <c r="AB56" s="1223">
        <v>0</v>
      </c>
      <c r="AC56" s="1223">
        <v>0</v>
      </c>
      <c r="AD56" s="1223">
        <v>0</v>
      </c>
      <c r="AE56" s="1223">
        <v>0</v>
      </c>
      <c r="AF56" s="1223">
        <v>0</v>
      </c>
      <c r="AG56" s="1223">
        <v>0</v>
      </c>
      <c r="AH56" s="1223">
        <v>0</v>
      </c>
      <c r="AI56" s="1223">
        <v>0</v>
      </c>
      <c r="AJ56" s="1223">
        <v>0</v>
      </c>
      <c r="AK56" s="1223">
        <v>0</v>
      </c>
      <c r="AL56" s="1223">
        <v>0</v>
      </c>
      <c r="AM56" s="1223">
        <v>0</v>
      </c>
      <c r="AN56" s="1223">
        <v>0</v>
      </c>
      <c r="AO56" s="1223">
        <v>0</v>
      </c>
      <c r="AP56" s="1223">
        <v>0</v>
      </c>
      <c r="AQ56" s="1223">
        <f t="shared" si="7"/>
        <v>0</v>
      </c>
      <c r="AR56" s="1223">
        <f t="shared" si="8"/>
        <v>1</v>
      </c>
      <c r="AS56" s="1257">
        <f t="shared" si="9"/>
        <v>0</v>
      </c>
      <c r="AT56" s="1259"/>
    </row>
    <row r="57" s="954" customFormat="1" ht="20.25" customHeight="1" spans="2:46">
      <c r="B57" s="1241">
        <v>8</v>
      </c>
      <c r="C57" s="1242" t="s">
        <v>46</v>
      </c>
      <c r="D57" s="1223">
        <f t="shared" si="6"/>
        <v>0</v>
      </c>
      <c r="E57" s="1223">
        <f>'RK 1'!AH48</f>
        <v>0</v>
      </c>
      <c r="F57" s="1223">
        <f t="shared" si="5"/>
        <v>0</v>
      </c>
      <c r="G57" s="1223">
        <v>0</v>
      </c>
      <c r="H57" s="1223">
        <v>0</v>
      </c>
      <c r="I57" s="1223">
        <v>0</v>
      </c>
      <c r="J57" s="1223">
        <v>0</v>
      </c>
      <c r="K57" s="1223">
        <v>0</v>
      </c>
      <c r="L57" s="1223">
        <v>0</v>
      </c>
      <c r="M57" s="1223">
        <v>0</v>
      </c>
      <c r="N57" s="1223">
        <v>0</v>
      </c>
      <c r="O57" s="1223">
        <v>0</v>
      </c>
      <c r="P57" s="1223">
        <v>0</v>
      </c>
      <c r="Q57" s="1223">
        <v>0</v>
      </c>
      <c r="R57" s="1223">
        <v>0</v>
      </c>
      <c r="S57" s="1223">
        <v>0</v>
      </c>
      <c r="T57" s="1223">
        <v>0</v>
      </c>
      <c r="U57" s="1223">
        <v>0</v>
      </c>
      <c r="V57" s="1223">
        <v>0</v>
      </c>
      <c r="W57" s="1223">
        <v>0</v>
      </c>
      <c r="X57" s="1223">
        <v>0</v>
      </c>
      <c r="Y57" s="1223">
        <v>0</v>
      </c>
      <c r="Z57" s="1223">
        <v>0</v>
      </c>
      <c r="AA57" s="1223">
        <v>0</v>
      </c>
      <c r="AB57" s="1223">
        <v>0</v>
      </c>
      <c r="AC57" s="1223">
        <v>0</v>
      </c>
      <c r="AD57" s="1223">
        <v>0</v>
      </c>
      <c r="AE57" s="1223">
        <v>0</v>
      </c>
      <c r="AF57" s="1223">
        <v>0</v>
      </c>
      <c r="AG57" s="1223">
        <v>0</v>
      </c>
      <c r="AH57" s="1223">
        <v>0</v>
      </c>
      <c r="AI57" s="1223">
        <v>0</v>
      </c>
      <c r="AJ57" s="1223">
        <v>0</v>
      </c>
      <c r="AK57" s="1223">
        <v>0</v>
      </c>
      <c r="AL57" s="1223">
        <v>0</v>
      </c>
      <c r="AM57" s="1223">
        <v>0</v>
      </c>
      <c r="AN57" s="1223">
        <v>0</v>
      </c>
      <c r="AO57" s="1223">
        <v>0</v>
      </c>
      <c r="AP57" s="1223">
        <v>0</v>
      </c>
      <c r="AQ57" s="1223">
        <f t="shared" si="7"/>
        <v>0</v>
      </c>
      <c r="AR57" s="1223">
        <f t="shared" si="8"/>
        <v>0</v>
      </c>
      <c r="AS57" s="1257">
        <f t="shared" si="9"/>
        <v>0</v>
      </c>
      <c r="AT57" s="1259"/>
    </row>
    <row r="58" s="954" customFormat="1" ht="20.25" customHeight="1" spans="2:46">
      <c r="B58" s="1241">
        <v>9</v>
      </c>
      <c r="C58" s="1242" t="s">
        <v>47</v>
      </c>
      <c r="D58" s="1223">
        <f t="shared" si="6"/>
        <v>0</v>
      </c>
      <c r="E58" s="1223">
        <f>'RK 1'!AH49</f>
        <v>0</v>
      </c>
      <c r="F58" s="1223">
        <f t="shared" si="5"/>
        <v>0</v>
      </c>
      <c r="G58" s="1223">
        <v>0</v>
      </c>
      <c r="H58" s="1223">
        <v>0</v>
      </c>
      <c r="I58" s="1223">
        <v>0</v>
      </c>
      <c r="J58" s="1223">
        <v>0</v>
      </c>
      <c r="K58" s="1223">
        <v>0</v>
      </c>
      <c r="L58" s="1223">
        <v>0</v>
      </c>
      <c r="M58" s="1223">
        <v>0</v>
      </c>
      <c r="N58" s="1223">
        <v>0</v>
      </c>
      <c r="O58" s="1223">
        <v>0</v>
      </c>
      <c r="P58" s="1223">
        <v>0</v>
      </c>
      <c r="Q58" s="1223">
        <v>0</v>
      </c>
      <c r="R58" s="1223">
        <v>0</v>
      </c>
      <c r="S58" s="1223">
        <v>0</v>
      </c>
      <c r="T58" s="1223">
        <v>0</v>
      </c>
      <c r="U58" s="1223">
        <v>0</v>
      </c>
      <c r="V58" s="1223">
        <v>0</v>
      </c>
      <c r="W58" s="1223">
        <v>0</v>
      </c>
      <c r="X58" s="1223">
        <v>0</v>
      </c>
      <c r="Y58" s="1223">
        <v>0</v>
      </c>
      <c r="Z58" s="1223">
        <v>0</v>
      </c>
      <c r="AA58" s="1223">
        <v>0</v>
      </c>
      <c r="AB58" s="1223">
        <v>0</v>
      </c>
      <c r="AC58" s="1223">
        <v>0</v>
      </c>
      <c r="AD58" s="1223">
        <v>0</v>
      </c>
      <c r="AE58" s="1223">
        <v>0</v>
      </c>
      <c r="AF58" s="1223">
        <v>0</v>
      </c>
      <c r="AG58" s="1223">
        <v>0</v>
      </c>
      <c r="AH58" s="1223">
        <v>0</v>
      </c>
      <c r="AI58" s="1223">
        <v>0</v>
      </c>
      <c r="AJ58" s="1223">
        <v>0</v>
      </c>
      <c r="AK58" s="1223">
        <v>0</v>
      </c>
      <c r="AL58" s="1223">
        <v>0</v>
      </c>
      <c r="AM58" s="1223">
        <v>0</v>
      </c>
      <c r="AN58" s="1223">
        <v>0</v>
      </c>
      <c r="AO58" s="1223">
        <v>0</v>
      </c>
      <c r="AP58" s="1223">
        <v>0</v>
      </c>
      <c r="AQ58" s="1223">
        <f t="shared" si="7"/>
        <v>0</v>
      </c>
      <c r="AR58" s="1223">
        <f t="shared" si="8"/>
        <v>0</v>
      </c>
      <c r="AS58" s="1257">
        <f t="shared" si="9"/>
        <v>0</v>
      </c>
      <c r="AT58" s="1259"/>
    </row>
    <row r="59" s="954" customFormat="1" ht="20.25" customHeight="1" spans="2:46">
      <c r="B59" s="1241">
        <v>10</v>
      </c>
      <c r="C59" s="1242" t="s">
        <v>48</v>
      </c>
      <c r="D59" s="1223">
        <f t="shared" si="6"/>
        <v>0</v>
      </c>
      <c r="E59" s="1223">
        <f>'RK 1'!AH50</f>
        <v>0</v>
      </c>
      <c r="F59" s="1223">
        <f t="shared" si="5"/>
        <v>0</v>
      </c>
      <c r="G59" s="1223">
        <v>0</v>
      </c>
      <c r="H59" s="1223">
        <v>0</v>
      </c>
      <c r="I59" s="1223">
        <v>0</v>
      </c>
      <c r="J59" s="1223">
        <v>0</v>
      </c>
      <c r="K59" s="1223">
        <v>0</v>
      </c>
      <c r="L59" s="1223">
        <v>0</v>
      </c>
      <c r="M59" s="1223">
        <v>0</v>
      </c>
      <c r="N59" s="1223">
        <v>0</v>
      </c>
      <c r="O59" s="1223">
        <v>0</v>
      </c>
      <c r="P59" s="1223">
        <v>0</v>
      </c>
      <c r="Q59" s="1223">
        <v>0</v>
      </c>
      <c r="R59" s="1223">
        <v>0</v>
      </c>
      <c r="S59" s="1223">
        <v>0</v>
      </c>
      <c r="T59" s="1223">
        <v>0</v>
      </c>
      <c r="U59" s="1223">
        <v>0</v>
      </c>
      <c r="V59" s="1223">
        <v>0</v>
      </c>
      <c r="W59" s="1223">
        <v>0</v>
      </c>
      <c r="X59" s="1223">
        <v>0</v>
      </c>
      <c r="Y59" s="1223">
        <v>0</v>
      </c>
      <c r="Z59" s="1223">
        <v>0</v>
      </c>
      <c r="AA59" s="1223">
        <v>0</v>
      </c>
      <c r="AB59" s="1223">
        <v>0</v>
      </c>
      <c r="AC59" s="1223">
        <v>0</v>
      </c>
      <c r="AD59" s="1223">
        <v>0</v>
      </c>
      <c r="AE59" s="1223">
        <v>0</v>
      </c>
      <c r="AF59" s="1223">
        <v>0</v>
      </c>
      <c r="AG59" s="1223">
        <v>0</v>
      </c>
      <c r="AH59" s="1223">
        <v>0</v>
      </c>
      <c r="AI59" s="1223">
        <v>0</v>
      </c>
      <c r="AJ59" s="1223">
        <v>0</v>
      </c>
      <c r="AK59" s="1223">
        <v>0</v>
      </c>
      <c r="AL59" s="1223">
        <v>0</v>
      </c>
      <c r="AM59" s="1223">
        <v>0</v>
      </c>
      <c r="AN59" s="1223">
        <v>0</v>
      </c>
      <c r="AO59" s="1223">
        <v>0</v>
      </c>
      <c r="AP59" s="1223">
        <v>0</v>
      </c>
      <c r="AQ59" s="1223">
        <f t="shared" si="7"/>
        <v>0</v>
      </c>
      <c r="AR59" s="1223">
        <f t="shared" si="8"/>
        <v>0</v>
      </c>
      <c r="AS59" s="1257">
        <f t="shared" si="9"/>
        <v>0</v>
      </c>
      <c r="AT59" s="1259"/>
    </row>
    <row r="60" s="954" customFormat="1" ht="20.25" customHeight="1" spans="2:46">
      <c r="B60" s="1241">
        <v>11</v>
      </c>
      <c r="C60" s="1242" t="s">
        <v>49</v>
      </c>
      <c r="D60" s="1223">
        <f t="shared" si="6"/>
        <v>0</v>
      </c>
      <c r="E60" s="1223">
        <f>'RK 1'!AH51</f>
        <v>1</v>
      </c>
      <c r="F60" s="1223">
        <f t="shared" si="5"/>
        <v>1</v>
      </c>
      <c r="G60" s="1223">
        <v>0</v>
      </c>
      <c r="H60" s="1223">
        <v>0</v>
      </c>
      <c r="I60" s="1223">
        <v>0</v>
      </c>
      <c r="J60" s="1223">
        <v>0</v>
      </c>
      <c r="K60" s="1223">
        <v>0</v>
      </c>
      <c r="L60" s="1223">
        <v>0</v>
      </c>
      <c r="M60" s="1223">
        <v>0</v>
      </c>
      <c r="N60" s="1223">
        <v>0</v>
      </c>
      <c r="O60" s="1223">
        <v>0</v>
      </c>
      <c r="P60" s="1223">
        <v>0</v>
      </c>
      <c r="Q60" s="1223">
        <v>0</v>
      </c>
      <c r="R60" s="1223">
        <v>0</v>
      </c>
      <c r="S60" s="1223">
        <v>0</v>
      </c>
      <c r="T60" s="1223">
        <v>0</v>
      </c>
      <c r="U60" s="1223">
        <v>0</v>
      </c>
      <c r="V60" s="1223">
        <v>0</v>
      </c>
      <c r="W60" s="1223">
        <v>0</v>
      </c>
      <c r="X60" s="1223">
        <v>0</v>
      </c>
      <c r="Y60" s="1223">
        <v>0</v>
      </c>
      <c r="Z60" s="1223">
        <v>0</v>
      </c>
      <c r="AA60" s="1223">
        <v>0</v>
      </c>
      <c r="AB60" s="1223">
        <v>0</v>
      </c>
      <c r="AC60" s="1223">
        <v>0</v>
      </c>
      <c r="AD60" s="1223">
        <v>0</v>
      </c>
      <c r="AE60" s="1223">
        <v>0</v>
      </c>
      <c r="AF60" s="1223">
        <v>0</v>
      </c>
      <c r="AG60" s="1223">
        <v>0</v>
      </c>
      <c r="AH60" s="1223">
        <v>0</v>
      </c>
      <c r="AI60" s="1223">
        <v>0</v>
      </c>
      <c r="AJ60" s="1223">
        <v>0</v>
      </c>
      <c r="AK60" s="1223">
        <v>0</v>
      </c>
      <c r="AL60" s="1223">
        <v>0</v>
      </c>
      <c r="AM60" s="1223">
        <v>0</v>
      </c>
      <c r="AN60" s="1223">
        <v>0</v>
      </c>
      <c r="AO60" s="1223">
        <v>0</v>
      </c>
      <c r="AP60" s="1223">
        <v>0</v>
      </c>
      <c r="AQ60" s="1223">
        <f t="shared" si="7"/>
        <v>0</v>
      </c>
      <c r="AR60" s="1223">
        <f t="shared" si="8"/>
        <v>1</v>
      </c>
      <c r="AS60" s="1257">
        <f t="shared" si="9"/>
        <v>0</v>
      </c>
      <c r="AT60" s="1259"/>
    </row>
    <row r="61" s="954" customFormat="1" ht="20.25" customHeight="1" spans="2:46">
      <c r="B61" s="1241">
        <v>12</v>
      </c>
      <c r="C61" s="1242" t="s">
        <v>50</v>
      </c>
      <c r="D61" s="1223">
        <f t="shared" si="6"/>
        <v>0</v>
      </c>
      <c r="E61" s="1223">
        <f>'RK 1'!AH52</f>
        <v>0</v>
      </c>
      <c r="F61" s="1223">
        <f t="shared" si="5"/>
        <v>0</v>
      </c>
      <c r="G61" s="1223">
        <v>0</v>
      </c>
      <c r="H61" s="1223">
        <v>0</v>
      </c>
      <c r="I61" s="1223">
        <v>0</v>
      </c>
      <c r="J61" s="1223">
        <v>0</v>
      </c>
      <c r="K61" s="1223">
        <v>0</v>
      </c>
      <c r="L61" s="1223">
        <v>0</v>
      </c>
      <c r="M61" s="1223">
        <v>0</v>
      </c>
      <c r="N61" s="1223">
        <v>0</v>
      </c>
      <c r="O61" s="1223">
        <v>0</v>
      </c>
      <c r="P61" s="1223">
        <v>0</v>
      </c>
      <c r="Q61" s="1223">
        <v>0</v>
      </c>
      <c r="R61" s="1223">
        <v>0</v>
      </c>
      <c r="S61" s="1223">
        <v>0</v>
      </c>
      <c r="T61" s="1223">
        <v>0</v>
      </c>
      <c r="U61" s="1223">
        <v>0</v>
      </c>
      <c r="V61" s="1223">
        <v>0</v>
      </c>
      <c r="W61" s="1223">
        <v>0</v>
      </c>
      <c r="X61" s="1223">
        <v>0</v>
      </c>
      <c r="Y61" s="1223">
        <v>0</v>
      </c>
      <c r="Z61" s="1223">
        <v>0</v>
      </c>
      <c r="AA61" s="1223">
        <v>0</v>
      </c>
      <c r="AB61" s="1223">
        <v>0</v>
      </c>
      <c r="AC61" s="1223">
        <v>0</v>
      </c>
      <c r="AD61" s="1223">
        <v>0</v>
      </c>
      <c r="AE61" s="1223">
        <v>0</v>
      </c>
      <c r="AF61" s="1223">
        <v>0</v>
      </c>
      <c r="AG61" s="1223">
        <v>0</v>
      </c>
      <c r="AH61" s="1223">
        <v>0</v>
      </c>
      <c r="AI61" s="1223">
        <v>0</v>
      </c>
      <c r="AJ61" s="1223">
        <v>0</v>
      </c>
      <c r="AK61" s="1223">
        <v>0</v>
      </c>
      <c r="AL61" s="1223">
        <v>0</v>
      </c>
      <c r="AM61" s="1223">
        <v>0</v>
      </c>
      <c r="AN61" s="1223">
        <v>0</v>
      </c>
      <c r="AO61" s="1223">
        <v>0</v>
      </c>
      <c r="AP61" s="1223">
        <v>0</v>
      </c>
      <c r="AQ61" s="1223">
        <f t="shared" si="7"/>
        <v>0</v>
      </c>
      <c r="AR61" s="1223">
        <f t="shared" si="8"/>
        <v>0</v>
      </c>
      <c r="AS61" s="1257">
        <f t="shared" si="9"/>
        <v>0</v>
      </c>
      <c r="AT61" s="1259"/>
    </row>
    <row r="62" s="954" customFormat="1" ht="20.25" customHeight="1" spans="2:46">
      <c r="B62" s="1241">
        <v>13</v>
      </c>
      <c r="C62" s="1242" t="s">
        <v>51</v>
      </c>
      <c r="D62" s="1223">
        <f t="shared" si="6"/>
        <v>0</v>
      </c>
      <c r="E62" s="1223">
        <f>'RK 1'!AH53</f>
        <v>0</v>
      </c>
      <c r="F62" s="1223">
        <f t="shared" si="5"/>
        <v>0</v>
      </c>
      <c r="G62" s="1223">
        <v>0</v>
      </c>
      <c r="H62" s="1223">
        <v>0</v>
      </c>
      <c r="I62" s="1223">
        <v>0</v>
      </c>
      <c r="J62" s="1223">
        <v>0</v>
      </c>
      <c r="K62" s="1223">
        <v>0</v>
      </c>
      <c r="L62" s="1223">
        <v>0</v>
      </c>
      <c r="M62" s="1223">
        <v>0</v>
      </c>
      <c r="N62" s="1223">
        <v>0</v>
      </c>
      <c r="O62" s="1223">
        <v>0</v>
      </c>
      <c r="P62" s="1223">
        <v>0</v>
      </c>
      <c r="Q62" s="1223">
        <v>0</v>
      </c>
      <c r="R62" s="1223">
        <v>0</v>
      </c>
      <c r="S62" s="1223">
        <v>0</v>
      </c>
      <c r="T62" s="1223">
        <v>0</v>
      </c>
      <c r="U62" s="1223">
        <v>0</v>
      </c>
      <c r="V62" s="1223">
        <v>0</v>
      </c>
      <c r="W62" s="1223">
        <v>0</v>
      </c>
      <c r="X62" s="1223">
        <v>0</v>
      </c>
      <c r="Y62" s="1223">
        <v>0</v>
      </c>
      <c r="Z62" s="1223">
        <v>0</v>
      </c>
      <c r="AA62" s="1223">
        <v>0</v>
      </c>
      <c r="AB62" s="1223">
        <v>0</v>
      </c>
      <c r="AC62" s="1223">
        <v>0</v>
      </c>
      <c r="AD62" s="1223">
        <v>0</v>
      </c>
      <c r="AE62" s="1223">
        <v>0</v>
      </c>
      <c r="AF62" s="1223">
        <v>0</v>
      </c>
      <c r="AG62" s="1223">
        <v>0</v>
      </c>
      <c r="AH62" s="1223">
        <v>0</v>
      </c>
      <c r="AI62" s="1223">
        <v>0</v>
      </c>
      <c r="AJ62" s="1223">
        <v>0</v>
      </c>
      <c r="AK62" s="1223">
        <v>0</v>
      </c>
      <c r="AL62" s="1223">
        <v>0</v>
      </c>
      <c r="AM62" s="1223">
        <v>0</v>
      </c>
      <c r="AN62" s="1223">
        <v>0</v>
      </c>
      <c r="AO62" s="1223">
        <v>0</v>
      </c>
      <c r="AP62" s="1223">
        <v>0</v>
      </c>
      <c r="AQ62" s="1223">
        <f t="shared" si="7"/>
        <v>0</v>
      </c>
      <c r="AR62" s="1223">
        <f t="shared" si="8"/>
        <v>0</v>
      </c>
      <c r="AS62" s="1257">
        <f t="shared" si="9"/>
        <v>0</v>
      </c>
      <c r="AT62" s="1259"/>
    </row>
    <row r="63" s="954" customFormat="1" ht="20.25" customHeight="1" spans="2:46">
      <c r="B63" s="1241">
        <v>14</v>
      </c>
      <c r="C63" s="1242" t="s">
        <v>52</v>
      </c>
      <c r="D63" s="1223">
        <f t="shared" si="6"/>
        <v>0</v>
      </c>
      <c r="E63" s="1223">
        <f>'RK 1'!AH54</f>
        <v>0</v>
      </c>
      <c r="F63" s="1223">
        <f t="shared" si="5"/>
        <v>0</v>
      </c>
      <c r="G63" s="1223">
        <v>0</v>
      </c>
      <c r="H63" s="1223">
        <v>0</v>
      </c>
      <c r="I63" s="1223">
        <v>0</v>
      </c>
      <c r="J63" s="1223">
        <v>0</v>
      </c>
      <c r="K63" s="1223">
        <v>0</v>
      </c>
      <c r="L63" s="1223">
        <v>0</v>
      </c>
      <c r="M63" s="1223">
        <v>0</v>
      </c>
      <c r="N63" s="1223">
        <v>0</v>
      </c>
      <c r="O63" s="1223">
        <v>0</v>
      </c>
      <c r="P63" s="1223">
        <v>0</v>
      </c>
      <c r="Q63" s="1223">
        <v>0</v>
      </c>
      <c r="R63" s="1223">
        <v>0</v>
      </c>
      <c r="S63" s="1223">
        <v>0</v>
      </c>
      <c r="T63" s="1223">
        <v>0</v>
      </c>
      <c r="U63" s="1223">
        <v>0</v>
      </c>
      <c r="V63" s="1223">
        <v>0</v>
      </c>
      <c r="W63" s="1223">
        <v>0</v>
      </c>
      <c r="X63" s="1223">
        <v>0</v>
      </c>
      <c r="Y63" s="1223">
        <v>0</v>
      </c>
      <c r="Z63" s="1223">
        <v>0</v>
      </c>
      <c r="AA63" s="1223">
        <v>0</v>
      </c>
      <c r="AB63" s="1223">
        <v>0</v>
      </c>
      <c r="AC63" s="1223">
        <v>0</v>
      </c>
      <c r="AD63" s="1223">
        <v>0</v>
      </c>
      <c r="AE63" s="1223">
        <v>0</v>
      </c>
      <c r="AF63" s="1223">
        <v>0</v>
      </c>
      <c r="AG63" s="1223">
        <v>0</v>
      </c>
      <c r="AH63" s="1223">
        <v>0</v>
      </c>
      <c r="AI63" s="1223">
        <v>0</v>
      </c>
      <c r="AJ63" s="1223">
        <v>0</v>
      </c>
      <c r="AK63" s="1223">
        <v>0</v>
      </c>
      <c r="AL63" s="1223">
        <v>0</v>
      </c>
      <c r="AM63" s="1223">
        <v>0</v>
      </c>
      <c r="AN63" s="1223">
        <v>0</v>
      </c>
      <c r="AO63" s="1223">
        <v>0</v>
      </c>
      <c r="AP63" s="1223">
        <v>0</v>
      </c>
      <c r="AQ63" s="1223">
        <f t="shared" si="7"/>
        <v>0</v>
      </c>
      <c r="AR63" s="1223">
        <f t="shared" si="8"/>
        <v>0</v>
      </c>
      <c r="AS63" s="1257">
        <f t="shared" si="9"/>
        <v>0</v>
      </c>
      <c r="AT63" s="1260"/>
    </row>
    <row r="64" s="954" customFormat="1" ht="20.25" customHeight="1" spans="2:46">
      <c r="B64" s="1241">
        <v>15</v>
      </c>
      <c r="C64" s="1242" t="s">
        <v>53</v>
      </c>
      <c r="D64" s="1223">
        <f t="shared" si="6"/>
        <v>0</v>
      </c>
      <c r="E64" s="1223">
        <f>'RK 1'!AH55</f>
        <v>0</v>
      </c>
      <c r="F64" s="1223">
        <f t="shared" si="5"/>
        <v>0</v>
      </c>
      <c r="G64" s="1223">
        <v>0</v>
      </c>
      <c r="H64" s="1223">
        <v>0</v>
      </c>
      <c r="I64" s="1223">
        <v>0</v>
      </c>
      <c r="J64" s="1223">
        <v>0</v>
      </c>
      <c r="K64" s="1223">
        <v>0</v>
      </c>
      <c r="L64" s="1223">
        <v>0</v>
      </c>
      <c r="M64" s="1223">
        <v>0</v>
      </c>
      <c r="N64" s="1223">
        <v>0</v>
      </c>
      <c r="O64" s="1223">
        <v>0</v>
      </c>
      <c r="P64" s="1223">
        <v>0</v>
      </c>
      <c r="Q64" s="1223">
        <v>0</v>
      </c>
      <c r="R64" s="1223">
        <v>0</v>
      </c>
      <c r="S64" s="1223">
        <v>0</v>
      </c>
      <c r="T64" s="1223">
        <v>0</v>
      </c>
      <c r="U64" s="1223">
        <v>0</v>
      </c>
      <c r="V64" s="1223">
        <v>0</v>
      </c>
      <c r="W64" s="1223">
        <v>0</v>
      </c>
      <c r="X64" s="1223">
        <v>0</v>
      </c>
      <c r="Y64" s="1223">
        <v>0</v>
      </c>
      <c r="Z64" s="1223">
        <v>0</v>
      </c>
      <c r="AA64" s="1223">
        <v>0</v>
      </c>
      <c r="AB64" s="1223">
        <v>0</v>
      </c>
      <c r="AC64" s="1223">
        <v>0</v>
      </c>
      <c r="AD64" s="1223">
        <v>0</v>
      </c>
      <c r="AE64" s="1223">
        <v>0</v>
      </c>
      <c r="AF64" s="1223">
        <v>0</v>
      </c>
      <c r="AG64" s="1223">
        <v>0</v>
      </c>
      <c r="AH64" s="1223">
        <v>0</v>
      </c>
      <c r="AI64" s="1223">
        <v>0</v>
      </c>
      <c r="AJ64" s="1223">
        <v>0</v>
      </c>
      <c r="AK64" s="1223">
        <v>0</v>
      </c>
      <c r="AL64" s="1223">
        <v>0</v>
      </c>
      <c r="AM64" s="1223">
        <v>0</v>
      </c>
      <c r="AN64" s="1223">
        <v>0</v>
      </c>
      <c r="AO64" s="1223">
        <v>0</v>
      </c>
      <c r="AP64" s="1223">
        <v>0</v>
      </c>
      <c r="AQ64" s="1223">
        <f t="shared" si="7"/>
        <v>0</v>
      </c>
      <c r="AR64" s="1223">
        <f t="shared" si="8"/>
        <v>0</v>
      </c>
      <c r="AS64" s="1257">
        <f t="shared" si="9"/>
        <v>0</v>
      </c>
      <c r="AT64" s="1261"/>
    </row>
    <row r="65" s="954" customFormat="1" ht="20.25" customHeight="1" spans="2:46">
      <c r="B65" s="1241">
        <v>16</v>
      </c>
      <c r="C65" s="1242" t="s">
        <v>54</v>
      </c>
      <c r="D65" s="1223">
        <f t="shared" si="6"/>
        <v>0</v>
      </c>
      <c r="E65" s="1223">
        <f>'RK 1'!AH56</f>
        <v>0</v>
      </c>
      <c r="F65" s="1223">
        <f t="shared" si="5"/>
        <v>0</v>
      </c>
      <c r="G65" s="1223">
        <v>0</v>
      </c>
      <c r="H65" s="1223">
        <v>0</v>
      </c>
      <c r="I65" s="1223">
        <v>0</v>
      </c>
      <c r="J65" s="1223">
        <v>0</v>
      </c>
      <c r="K65" s="1223">
        <v>0</v>
      </c>
      <c r="L65" s="1223">
        <v>0</v>
      </c>
      <c r="M65" s="1223">
        <v>0</v>
      </c>
      <c r="N65" s="1223">
        <v>0</v>
      </c>
      <c r="O65" s="1223">
        <v>0</v>
      </c>
      <c r="P65" s="1223">
        <v>0</v>
      </c>
      <c r="Q65" s="1223">
        <v>0</v>
      </c>
      <c r="R65" s="1223">
        <v>0</v>
      </c>
      <c r="S65" s="1223">
        <v>0</v>
      </c>
      <c r="T65" s="1223">
        <v>0</v>
      </c>
      <c r="U65" s="1223">
        <v>0</v>
      </c>
      <c r="V65" s="1223">
        <v>0</v>
      </c>
      <c r="W65" s="1223">
        <v>0</v>
      </c>
      <c r="X65" s="1223">
        <v>0</v>
      </c>
      <c r="Y65" s="1223">
        <v>0</v>
      </c>
      <c r="Z65" s="1223">
        <v>0</v>
      </c>
      <c r="AA65" s="1223">
        <v>0</v>
      </c>
      <c r="AB65" s="1223">
        <v>0</v>
      </c>
      <c r="AC65" s="1223">
        <v>0</v>
      </c>
      <c r="AD65" s="1223">
        <v>0</v>
      </c>
      <c r="AE65" s="1223">
        <v>0</v>
      </c>
      <c r="AF65" s="1223">
        <v>0</v>
      </c>
      <c r="AG65" s="1223">
        <v>0</v>
      </c>
      <c r="AH65" s="1223">
        <v>0</v>
      </c>
      <c r="AI65" s="1223">
        <v>0</v>
      </c>
      <c r="AJ65" s="1223">
        <v>0</v>
      </c>
      <c r="AK65" s="1223">
        <v>0</v>
      </c>
      <c r="AL65" s="1223">
        <v>0</v>
      </c>
      <c r="AM65" s="1223">
        <v>0</v>
      </c>
      <c r="AN65" s="1223">
        <v>0</v>
      </c>
      <c r="AO65" s="1223">
        <v>0</v>
      </c>
      <c r="AP65" s="1223">
        <v>0</v>
      </c>
      <c r="AQ65" s="1223">
        <f t="shared" si="7"/>
        <v>0</v>
      </c>
      <c r="AR65" s="1223">
        <f t="shared" si="8"/>
        <v>0</v>
      </c>
      <c r="AS65" s="1257">
        <f t="shared" si="9"/>
        <v>0</v>
      </c>
      <c r="AT65" s="1261"/>
    </row>
    <row r="66" s="954" customFormat="1" ht="20.25" customHeight="1" spans="2:46">
      <c r="B66" s="1267">
        <v>17</v>
      </c>
      <c r="C66" s="1268" t="s">
        <v>55</v>
      </c>
      <c r="D66" s="1223">
        <f t="shared" si="6"/>
        <v>0</v>
      </c>
      <c r="E66" s="1223">
        <f>'RK 1'!AH57</f>
        <v>0</v>
      </c>
      <c r="F66" s="1223">
        <f t="shared" si="5"/>
        <v>0</v>
      </c>
      <c r="G66" s="1223">
        <v>0</v>
      </c>
      <c r="H66" s="1223">
        <v>0</v>
      </c>
      <c r="I66" s="1223">
        <v>0</v>
      </c>
      <c r="J66" s="1223">
        <v>0</v>
      </c>
      <c r="K66" s="1223">
        <v>0</v>
      </c>
      <c r="L66" s="1223">
        <v>0</v>
      </c>
      <c r="M66" s="1223">
        <v>0</v>
      </c>
      <c r="N66" s="1223">
        <v>0</v>
      </c>
      <c r="O66" s="1223">
        <v>0</v>
      </c>
      <c r="P66" s="1223">
        <v>0</v>
      </c>
      <c r="Q66" s="1223">
        <v>0</v>
      </c>
      <c r="R66" s="1223">
        <v>0</v>
      </c>
      <c r="S66" s="1223">
        <v>0</v>
      </c>
      <c r="T66" s="1223">
        <v>0</v>
      </c>
      <c r="U66" s="1223">
        <v>0</v>
      </c>
      <c r="V66" s="1223">
        <v>0</v>
      </c>
      <c r="W66" s="1223">
        <v>0</v>
      </c>
      <c r="X66" s="1223">
        <v>0</v>
      </c>
      <c r="Y66" s="1223">
        <v>0</v>
      </c>
      <c r="Z66" s="1223">
        <v>0</v>
      </c>
      <c r="AA66" s="1223">
        <v>0</v>
      </c>
      <c r="AB66" s="1223">
        <v>0</v>
      </c>
      <c r="AC66" s="1223">
        <v>0</v>
      </c>
      <c r="AD66" s="1223">
        <v>0</v>
      </c>
      <c r="AE66" s="1223">
        <v>0</v>
      </c>
      <c r="AF66" s="1223">
        <v>0</v>
      </c>
      <c r="AG66" s="1223">
        <v>0</v>
      </c>
      <c r="AH66" s="1223">
        <v>0</v>
      </c>
      <c r="AI66" s="1223">
        <v>0</v>
      </c>
      <c r="AJ66" s="1223">
        <v>0</v>
      </c>
      <c r="AK66" s="1223">
        <v>0</v>
      </c>
      <c r="AL66" s="1223">
        <v>0</v>
      </c>
      <c r="AM66" s="1223">
        <v>0</v>
      </c>
      <c r="AN66" s="1223">
        <v>0</v>
      </c>
      <c r="AO66" s="1223">
        <v>0</v>
      </c>
      <c r="AP66" s="1223">
        <v>0</v>
      </c>
      <c r="AQ66" s="1223">
        <f t="shared" si="7"/>
        <v>0</v>
      </c>
      <c r="AR66" s="1223">
        <f t="shared" si="8"/>
        <v>0</v>
      </c>
      <c r="AS66" s="1257">
        <f t="shared" si="9"/>
        <v>0</v>
      </c>
      <c r="AT66" s="1262"/>
    </row>
    <row r="67" s="954" customFormat="1" ht="20.25" customHeight="1" spans="2:46">
      <c r="B67" s="1269">
        <v>18</v>
      </c>
      <c r="C67" s="1270" t="s">
        <v>56</v>
      </c>
      <c r="D67" s="1223">
        <f t="shared" si="6"/>
        <v>0</v>
      </c>
      <c r="E67" s="1223">
        <f>'RK 1'!AH58</f>
        <v>0</v>
      </c>
      <c r="F67" s="1223">
        <f t="shared" si="5"/>
        <v>0</v>
      </c>
      <c r="G67" s="1223">
        <v>0</v>
      </c>
      <c r="H67" s="1223">
        <v>0</v>
      </c>
      <c r="I67" s="1223">
        <v>0</v>
      </c>
      <c r="J67" s="1223">
        <v>0</v>
      </c>
      <c r="K67" s="1223">
        <v>0</v>
      </c>
      <c r="L67" s="1223">
        <v>0</v>
      </c>
      <c r="M67" s="1223">
        <v>0</v>
      </c>
      <c r="N67" s="1223">
        <v>0</v>
      </c>
      <c r="O67" s="1223">
        <v>0</v>
      </c>
      <c r="P67" s="1223">
        <v>0</v>
      </c>
      <c r="Q67" s="1223">
        <v>0</v>
      </c>
      <c r="R67" s="1223">
        <v>0</v>
      </c>
      <c r="S67" s="1223">
        <v>0</v>
      </c>
      <c r="T67" s="1223">
        <v>0</v>
      </c>
      <c r="U67" s="1223">
        <v>0</v>
      </c>
      <c r="V67" s="1223">
        <v>0</v>
      </c>
      <c r="W67" s="1223">
        <v>0</v>
      </c>
      <c r="X67" s="1223">
        <v>0</v>
      </c>
      <c r="Y67" s="1223">
        <v>0</v>
      </c>
      <c r="Z67" s="1223">
        <v>0</v>
      </c>
      <c r="AA67" s="1223">
        <v>0</v>
      </c>
      <c r="AB67" s="1223">
        <v>0</v>
      </c>
      <c r="AC67" s="1223">
        <v>0</v>
      </c>
      <c r="AD67" s="1223">
        <v>0</v>
      </c>
      <c r="AE67" s="1223">
        <v>0</v>
      </c>
      <c r="AF67" s="1223">
        <v>0</v>
      </c>
      <c r="AG67" s="1223">
        <v>0</v>
      </c>
      <c r="AH67" s="1223">
        <v>0</v>
      </c>
      <c r="AI67" s="1223">
        <v>0</v>
      </c>
      <c r="AJ67" s="1223">
        <v>0</v>
      </c>
      <c r="AK67" s="1223">
        <v>0</v>
      </c>
      <c r="AL67" s="1223">
        <v>0</v>
      </c>
      <c r="AM67" s="1223">
        <v>0</v>
      </c>
      <c r="AN67" s="1223">
        <v>0</v>
      </c>
      <c r="AO67" s="1223">
        <v>0</v>
      </c>
      <c r="AP67" s="1223">
        <v>0</v>
      </c>
      <c r="AQ67" s="1223">
        <f t="shared" si="7"/>
        <v>0</v>
      </c>
      <c r="AR67" s="1223">
        <f t="shared" si="8"/>
        <v>0</v>
      </c>
      <c r="AS67" s="1257">
        <f t="shared" si="9"/>
        <v>0</v>
      </c>
      <c r="AT67" s="1275"/>
    </row>
    <row r="68" s="955" customFormat="1" ht="23.25" customHeight="1" spans="2:46">
      <c r="B68" s="1232" t="s">
        <v>57</v>
      </c>
      <c r="C68" s="1233"/>
      <c r="D68" s="1234">
        <f>SUM(D50:D67)</f>
        <v>1</v>
      </c>
      <c r="E68" s="1234">
        <f t="shared" ref="E68:AS68" si="10">SUM(E50:E67)</f>
        <v>6</v>
      </c>
      <c r="F68" s="1234">
        <f t="shared" si="10"/>
        <v>7</v>
      </c>
      <c r="G68" s="1234">
        <f t="shared" si="10"/>
        <v>0</v>
      </c>
      <c r="H68" s="1234">
        <f t="shared" si="10"/>
        <v>0</v>
      </c>
      <c r="I68" s="1234">
        <f t="shared" si="10"/>
        <v>0</v>
      </c>
      <c r="J68" s="1234">
        <f t="shared" si="10"/>
        <v>0</v>
      </c>
      <c r="K68" s="1234">
        <f t="shared" si="10"/>
        <v>0</v>
      </c>
      <c r="L68" s="1234">
        <f t="shared" si="10"/>
        <v>0</v>
      </c>
      <c r="M68" s="1234">
        <f t="shared" si="10"/>
        <v>2</v>
      </c>
      <c r="N68" s="1234">
        <f t="shared" si="10"/>
        <v>0</v>
      </c>
      <c r="O68" s="1234">
        <f t="shared" si="10"/>
        <v>0</v>
      </c>
      <c r="P68" s="1234">
        <f t="shared" si="10"/>
        <v>0</v>
      </c>
      <c r="Q68" s="1234">
        <f t="shared" si="10"/>
        <v>0</v>
      </c>
      <c r="R68" s="1234">
        <f t="shared" si="10"/>
        <v>0</v>
      </c>
      <c r="S68" s="1234">
        <f t="shared" si="10"/>
        <v>0</v>
      </c>
      <c r="T68" s="1234">
        <f t="shared" si="10"/>
        <v>0</v>
      </c>
      <c r="U68" s="1234">
        <f t="shared" si="10"/>
        <v>0</v>
      </c>
      <c r="V68" s="1234">
        <f t="shared" si="10"/>
        <v>0</v>
      </c>
      <c r="W68" s="1234">
        <f t="shared" si="10"/>
        <v>0</v>
      </c>
      <c r="X68" s="1234">
        <f t="shared" si="10"/>
        <v>0</v>
      </c>
      <c r="Y68" s="1234">
        <f t="shared" si="10"/>
        <v>0</v>
      </c>
      <c r="Z68" s="1234">
        <f t="shared" si="10"/>
        <v>0</v>
      </c>
      <c r="AA68" s="1234">
        <f t="shared" si="10"/>
        <v>0</v>
      </c>
      <c r="AB68" s="1234">
        <f t="shared" si="10"/>
        <v>0</v>
      </c>
      <c r="AC68" s="1234">
        <f t="shared" si="10"/>
        <v>0</v>
      </c>
      <c r="AD68" s="1234">
        <f t="shared" si="10"/>
        <v>0</v>
      </c>
      <c r="AE68" s="1234">
        <f t="shared" si="10"/>
        <v>0</v>
      </c>
      <c r="AF68" s="1234">
        <f t="shared" si="10"/>
        <v>0</v>
      </c>
      <c r="AG68" s="1234">
        <f t="shared" si="10"/>
        <v>0</v>
      </c>
      <c r="AH68" s="1234">
        <f t="shared" si="10"/>
        <v>0</v>
      </c>
      <c r="AI68" s="1234">
        <f t="shared" si="10"/>
        <v>0</v>
      </c>
      <c r="AJ68" s="1234">
        <f t="shared" si="10"/>
        <v>0</v>
      </c>
      <c r="AK68" s="1234">
        <f t="shared" si="10"/>
        <v>0</v>
      </c>
      <c r="AL68" s="1234">
        <f t="shared" si="10"/>
        <v>0</v>
      </c>
      <c r="AM68" s="1234">
        <f t="shared" si="10"/>
        <v>0</v>
      </c>
      <c r="AN68" s="1234">
        <f t="shared" si="10"/>
        <v>0</v>
      </c>
      <c r="AO68" s="1234">
        <f t="shared" si="10"/>
        <v>0</v>
      </c>
      <c r="AP68" s="1234">
        <f t="shared" si="10"/>
        <v>0</v>
      </c>
      <c r="AQ68" s="1234">
        <f t="shared" si="10"/>
        <v>2</v>
      </c>
      <c r="AR68" s="1234">
        <f t="shared" si="10"/>
        <v>5</v>
      </c>
      <c r="AS68" s="1234">
        <f t="shared" si="10"/>
        <v>2</v>
      </c>
      <c r="AT68" s="1264">
        <f>SUM(AT50:AT66)</f>
        <v>0</v>
      </c>
    </row>
    <row r="69" s="954" customFormat="1" ht="17.1" customHeight="1" spans="2:46">
      <c r="B69" s="1235"/>
      <c r="C69" s="1236"/>
      <c r="D69" s="1237"/>
      <c r="E69" s="1237"/>
      <c r="F69" s="1237"/>
      <c r="G69" s="1237"/>
      <c r="H69" s="1237"/>
      <c r="I69" s="1237"/>
      <c r="J69" s="1237"/>
      <c r="K69" s="1237"/>
      <c r="L69" s="1237"/>
      <c r="M69" s="1237"/>
      <c r="N69" s="1237"/>
      <c r="O69" s="1237"/>
      <c r="P69" s="1237"/>
      <c r="Q69" s="1237"/>
      <c r="R69" s="1237"/>
      <c r="S69" s="1237"/>
      <c r="T69" s="1237"/>
      <c r="U69" s="1237"/>
      <c r="V69" s="1237"/>
      <c r="W69" s="1237"/>
      <c r="X69" s="1237"/>
      <c r="Y69" s="1237"/>
      <c r="Z69" s="1237"/>
      <c r="AA69" s="1237"/>
      <c r="AB69" s="1237"/>
      <c r="AC69" s="1237"/>
      <c r="AD69" s="1237"/>
      <c r="AE69" s="1237"/>
      <c r="AF69" s="1237"/>
      <c r="AG69" s="1237"/>
      <c r="AH69" s="1237"/>
      <c r="AI69" s="1237"/>
      <c r="AJ69" s="1237"/>
      <c r="AK69" s="1237"/>
      <c r="AL69" s="1237"/>
      <c r="AM69" s="1237"/>
      <c r="AN69" s="1237"/>
      <c r="AO69" s="1237"/>
      <c r="AP69" s="1237"/>
      <c r="AQ69" s="1237"/>
      <c r="AR69" s="1235"/>
      <c r="AS69" s="1235"/>
      <c r="AT69" s="1265"/>
    </row>
    <row r="70" s="954" customFormat="1" ht="17.1" customHeight="1" spans="2:46">
      <c r="B70" s="956"/>
      <c r="C70" s="956"/>
      <c r="D70" s="956"/>
      <c r="E70" s="956"/>
      <c r="F70" s="956"/>
      <c r="G70" s="956"/>
      <c r="H70" s="919" t="s">
        <v>58</v>
      </c>
      <c r="I70" s="987"/>
      <c r="J70" s="987"/>
      <c r="K70" s="987"/>
      <c r="L70" s="987"/>
      <c r="M70" s="987"/>
      <c r="N70" s="987"/>
      <c r="O70" s="987"/>
      <c r="P70" s="987"/>
      <c r="Q70" s="987"/>
      <c r="R70" s="987"/>
      <c r="S70" s="987"/>
      <c r="T70" s="987"/>
      <c r="U70" s="987"/>
      <c r="V70" s="987"/>
      <c r="W70" s="987"/>
      <c r="X70" s="987"/>
      <c r="Y70" s="987"/>
      <c r="Z70" s="987"/>
      <c r="AA70" s="987"/>
      <c r="AB70" s="987"/>
      <c r="AC70" s="862" t="s">
        <v>67</v>
      </c>
      <c r="AD70" s="976"/>
      <c r="AE70" s="976"/>
      <c r="AF70" s="976"/>
      <c r="AG70" s="976"/>
      <c r="AH70" s="976"/>
      <c r="AI70" s="976"/>
      <c r="AJ70" s="976"/>
      <c r="AK70" s="981"/>
      <c r="AL70" s="981"/>
      <c r="AM70" s="981"/>
      <c r="AN70" s="981"/>
      <c r="AO70" s="981"/>
      <c r="AP70" s="981"/>
      <c r="AQ70" s="981"/>
      <c r="AR70" s="981"/>
      <c r="AS70" s="981"/>
      <c r="AT70" s="1266"/>
    </row>
    <row r="71" s="954" customFormat="1" ht="17.1" customHeight="1" spans="2:46">
      <c r="B71" s="956"/>
      <c r="C71" s="956"/>
      <c r="D71" s="956"/>
      <c r="E71" s="956"/>
      <c r="F71" s="956"/>
      <c r="G71" s="956"/>
      <c r="H71" s="1015" t="s">
        <v>68</v>
      </c>
      <c r="I71" s="987"/>
      <c r="J71" s="987"/>
      <c r="K71" s="987"/>
      <c r="L71" s="987"/>
      <c r="M71" s="987"/>
      <c r="N71" s="987"/>
      <c r="O71" s="987"/>
      <c r="P71" s="987"/>
      <c r="Q71" s="987"/>
      <c r="R71" s="987"/>
      <c r="S71" s="987"/>
      <c r="T71" s="987"/>
      <c r="U71" s="987"/>
      <c r="V71" s="987"/>
      <c r="W71" s="987"/>
      <c r="X71" s="987"/>
      <c r="Y71" s="987"/>
      <c r="Z71" s="987"/>
      <c r="AA71" s="987"/>
      <c r="AB71" s="987"/>
      <c r="AC71" s="880" t="s">
        <v>69</v>
      </c>
      <c r="AD71" s="978"/>
      <c r="AE71" s="978"/>
      <c r="AF71" s="978"/>
      <c r="AG71" s="978"/>
      <c r="AH71" s="978"/>
      <c r="AI71" s="978"/>
      <c r="AJ71" s="978"/>
      <c r="AK71" s="986"/>
      <c r="AL71" s="986"/>
      <c r="AM71" s="986"/>
      <c r="AN71" s="987"/>
      <c r="AO71" s="987"/>
      <c r="AP71" s="987"/>
      <c r="AQ71" s="1015"/>
      <c r="AR71" s="987"/>
      <c r="AS71" s="987"/>
      <c r="AT71" s="1266"/>
    </row>
    <row r="72" s="954" customFormat="1" ht="17.1" customHeight="1" spans="2:46">
      <c r="B72" s="956"/>
      <c r="C72" s="956"/>
      <c r="D72" s="956"/>
      <c r="E72" s="956"/>
      <c r="F72" s="956"/>
      <c r="G72" s="956"/>
      <c r="H72" s="919"/>
      <c r="I72" s="987"/>
      <c r="J72" s="987"/>
      <c r="K72" s="987"/>
      <c r="L72" s="987"/>
      <c r="M72" s="987"/>
      <c r="N72" s="987"/>
      <c r="O72" s="987"/>
      <c r="P72" s="987"/>
      <c r="Q72" s="987"/>
      <c r="R72" s="987"/>
      <c r="S72" s="987"/>
      <c r="T72" s="987"/>
      <c r="U72" s="987"/>
      <c r="V72" s="987"/>
      <c r="W72" s="987"/>
      <c r="X72" s="987"/>
      <c r="Y72" s="987"/>
      <c r="Z72" s="987"/>
      <c r="AA72" s="987"/>
      <c r="AB72" s="987"/>
      <c r="AC72" s="1273"/>
      <c r="AD72" s="978"/>
      <c r="AE72" s="978"/>
      <c r="AF72" s="978"/>
      <c r="AG72" s="978"/>
      <c r="AH72" s="978"/>
      <c r="AI72" s="978"/>
      <c r="AJ72" s="978"/>
      <c r="AK72" s="987"/>
      <c r="AL72" s="987"/>
      <c r="AM72" s="987"/>
      <c r="AN72" s="987"/>
      <c r="AO72" s="987"/>
      <c r="AP72" s="987"/>
      <c r="AQ72" s="1015"/>
      <c r="AR72" s="987"/>
      <c r="AS72" s="987"/>
      <c r="AT72" s="1266"/>
    </row>
    <row r="73" s="954" customFormat="1" ht="17.1" customHeight="1" spans="2:46">
      <c r="B73" s="956"/>
      <c r="C73" s="956"/>
      <c r="D73" s="956"/>
      <c r="E73" s="956"/>
      <c r="F73" s="956"/>
      <c r="G73" s="956"/>
      <c r="H73" s="919"/>
      <c r="I73" s="987"/>
      <c r="J73" s="987"/>
      <c r="K73" s="987"/>
      <c r="L73" s="987"/>
      <c r="M73" s="987"/>
      <c r="N73" s="987"/>
      <c r="O73" s="987"/>
      <c r="P73" s="987"/>
      <c r="Q73" s="987"/>
      <c r="R73" s="987"/>
      <c r="S73" s="987"/>
      <c r="T73" s="987"/>
      <c r="U73" s="987"/>
      <c r="V73" s="987"/>
      <c r="W73" s="987"/>
      <c r="X73" s="987"/>
      <c r="Y73" s="987"/>
      <c r="Z73" s="987"/>
      <c r="AA73" s="987"/>
      <c r="AB73" s="987"/>
      <c r="AC73" s="1273"/>
      <c r="AD73" s="978"/>
      <c r="AE73" s="978"/>
      <c r="AF73" s="978"/>
      <c r="AG73" s="978"/>
      <c r="AH73" s="978"/>
      <c r="AI73" s="978"/>
      <c r="AJ73" s="978"/>
      <c r="AK73" s="987"/>
      <c r="AL73" s="987"/>
      <c r="AM73" s="987"/>
      <c r="AN73" s="987"/>
      <c r="AO73" s="987"/>
      <c r="AP73" s="987"/>
      <c r="AQ73" s="1015"/>
      <c r="AR73" s="987"/>
      <c r="AS73" s="987"/>
      <c r="AT73" s="1266"/>
    </row>
    <row r="74" s="954" customFormat="1" ht="17.1" customHeight="1" spans="2:46">
      <c r="B74" s="956"/>
      <c r="C74" s="956"/>
      <c r="D74" s="956"/>
      <c r="E74" s="956"/>
      <c r="F74" s="956"/>
      <c r="G74" s="956"/>
      <c r="H74" s="919"/>
      <c r="I74" s="987"/>
      <c r="J74" s="987"/>
      <c r="K74" s="987"/>
      <c r="L74" s="987"/>
      <c r="M74" s="987"/>
      <c r="N74" s="987"/>
      <c r="O74" s="987"/>
      <c r="P74" s="987"/>
      <c r="Q74" s="987"/>
      <c r="R74" s="987"/>
      <c r="S74" s="987"/>
      <c r="T74" s="987"/>
      <c r="U74" s="987"/>
      <c r="V74" s="987"/>
      <c r="W74" s="987"/>
      <c r="X74" s="987"/>
      <c r="Y74" s="987"/>
      <c r="Z74" s="987"/>
      <c r="AA74" s="987"/>
      <c r="AB74" s="987"/>
      <c r="AC74" s="1273"/>
      <c r="AD74" s="978"/>
      <c r="AE74" s="978"/>
      <c r="AF74" s="978"/>
      <c r="AG74" s="978"/>
      <c r="AH74" s="978"/>
      <c r="AI74" s="978"/>
      <c r="AJ74" s="978"/>
      <c r="AK74" s="987"/>
      <c r="AL74" s="987"/>
      <c r="AM74" s="987"/>
      <c r="AN74" s="987"/>
      <c r="AO74" s="987"/>
      <c r="AP74" s="987"/>
      <c r="AQ74" s="1015"/>
      <c r="AR74" s="987"/>
      <c r="AS74" s="987"/>
      <c r="AT74" s="1266"/>
    </row>
    <row r="75" s="961" customFormat="1" ht="19.5" customHeight="1" spans="2:46">
      <c r="B75" s="962"/>
      <c r="C75" s="962"/>
      <c r="D75" s="962"/>
      <c r="E75" s="962"/>
      <c r="F75" s="962"/>
      <c r="G75" s="962"/>
      <c r="H75" s="876" t="s">
        <v>70</v>
      </c>
      <c r="I75" s="1245"/>
      <c r="J75" s="1245"/>
      <c r="K75" s="1245"/>
      <c r="L75" s="1245"/>
      <c r="M75" s="1245"/>
      <c r="N75" s="1245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  <c r="AB75" s="989"/>
      <c r="AC75" s="865" t="s">
        <v>71</v>
      </c>
      <c r="AD75" s="1274"/>
      <c r="AE75" s="1274"/>
      <c r="AF75" s="1274"/>
      <c r="AG75" s="1274"/>
      <c r="AH75" s="1274"/>
      <c r="AI75" s="979"/>
      <c r="AJ75" s="979"/>
      <c r="AK75" s="979"/>
      <c r="AL75" s="1249"/>
      <c r="AM75" s="1249"/>
      <c r="AN75" s="989"/>
      <c r="AO75" s="989"/>
      <c r="AP75" s="989"/>
      <c r="AQ75" s="989"/>
      <c r="AR75" s="989"/>
      <c r="AS75" s="989"/>
      <c r="AT75" s="989"/>
    </row>
    <row r="76" s="1205" customFormat="1" ht="17.1" customHeight="1" spans="2:46">
      <c r="B76" s="964"/>
      <c r="C76" s="964"/>
      <c r="D76" s="964"/>
      <c r="E76" s="964"/>
      <c r="F76" s="964"/>
      <c r="G76" s="964"/>
      <c r="H76" s="876" t="s">
        <v>72</v>
      </c>
      <c r="I76" s="990"/>
      <c r="J76" s="990"/>
      <c r="K76" s="990"/>
      <c r="L76" s="990"/>
      <c r="M76" s="990"/>
      <c r="N76" s="990"/>
      <c r="O76" s="990"/>
      <c r="P76" s="990"/>
      <c r="Q76" s="990"/>
      <c r="R76" s="990"/>
      <c r="S76" s="990"/>
      <c r="T76" s="990"/>
      <c r="U76" s="990"/>
      <c r="V76" s="990"/>
      <c r="W76" s="990"/>
      <c r="X76" s="990"/>
      <c r="Y76" s="990"/>
      <c r="Z76" s="990"/>
      <c r="AA76" s="990"/>
      <c r="AB76" s="990"/>
      <c r="AC76" s="865" t="s">
        <v>73</v>
      </c>
      <c r="AD76" s="978"/>
      <c r="AE76" s="978"/>
      <c r="AF76" s="978"/>
      <c r="AG76" s="978"/>
      <c r="AH76" s="978"/>
      <c r="AI76" s="978"/>
      <c r="AJ76" s="978"/>
      <c r="AK76" s="990"/>
      <c r="AL76" s="990"/>
      <c r="AM76" s="990"/>
      <c r="AN76" s="990"/>
      <c r="AO76" s="990"/>
      <c r="AP76" s="990"/>
      <c r="AQ76" s="1016"/>
      <c r="AR76" s="990"/>
      <c r="AS76" s="990"/>
      <c r="AT76" s="1266"/>
    </row>
    <row r="87" s="954" customFormat="1" ht="19.5" customHeight="1" spans="2:46">
      <c r="B87" s="1209" t="s">
        <v>114</v>
      </c>
      <c r="C87" s="1209"/>
      <c r="D87" s="1209"/>
      <c r="E87" s="1209"/>
      <c r="F87" s="1209"/>
      <c r="G87" s="1209"/>
      <c r="H87" s="1209"/>
      <c r="I87" s="1209"/>
      <c r="J87" s="1209"/>
      <c r="K87" s="1209"/>
      <c r="L87" s="1209"/>
      <c r="M87" s="1209"/>
      <c r="N87" s="1209"/>
      <c r="O87" s="1209"/>
      <c r="P87" s="1209"/>
      <c r="Q87" s="1209"/>
      <c r="R87" s="1209"/>
      <c r="S87" s="1209"/>
      <c r="T87" s="1209"/>
      <c r="U87" s="1209"/>
      <c r="V87" s="1209"/>
      <c r="W87" s="1209"/>
      <c r="X87" s="1209"/>
      <c r="Y87" s="1209"/>
      <c r="Z87" s="1209"/>
      <c r="AA87" s="1209"/>
      <c r="AB87" s="1209"/>
      <c r="AC87" s="1209"/>
      <c r="AD87" s="1209"/>
      <c r="AE87" s="1209"/>
      <c r="AF87" s="1209"/>
      <c r="AG87" s="1209"/>
      <c r="AH87" s="1209"/>
      <c r="AI87" s="1209"/>
      <c r="AJ87" s="1209"/>
      <c r="AK87" s="1209"/>
      <c r="AL87" s="1209"/>
      <c r="AM87" s="1209"/>
      <c r="AN87" s="1209"/>
      <c r="AO87" s="1209"/>
      <c r="AP87" s="1209"/>
      <c r="AQ87" s="1209"/>
      <c r="AR87" s="1209"/>
      <c r="AS87" s="1209"/>
      <c r="AT87" s="1209"/>
    </row>
    <row r="88" s="954" customFormat="1" ht="17.1" customHeight="1" spans="2:46">
      <c r="B88" s="1209" t="s">
        <v>132</v>
      </c>
      <c r="C88" s="1209"/>
      <c r="D88" s="1209"/>
      <c r="E88" s="1209"/>
      <c r="F88" s="1209"/>
      <c r="G88" s="1209"/>
      <c r="H88" s="1209"/>
      <c r="I88" s="1209"/>
      <c r="J88" s="1209"/>
      <c r="K88" s="1209"/>
      <c r="L88" s="1209"/>
      <c r="M88" s="1209"/>
      <c r="N88" s="1209"/>
      <c r="O88" s="1209"/>
      <c r="P88" s="1209"/>
      <c r="Q88" s="1209"/>
      <c r="R88" s="1209"/>
      <c r="S88" s="1209"/>
      <c r="T88" s="1209"/>
      <c r="U88" s="1209"/>
      <c r="V88" s="1209"/>
      <c r="W88" s="1209"/>
      <c r="X88" s="1209"/>
      <c r="Y88" s="1209"/>
      <c r="Z88" s="1209"/>
      <c r="AA88" s="1209"/>
      <c r="AB88" s="1209"/>
      <c r="AC88" s="1209"/>
      <c r="AD88" s="1209"/>
      <c r="AE88" s="1209"/>
      <c r="AF88" s="1209"/>
      <c r="AG88" s="1209"/>
      <c r="AH88" s="1209"/>
      <c r="AI88" s="1209"/>
      <c r="AJ88" s="1209"/>
      <c r="AK88" s="1209"/>
      <c r="AL88" s="1209"/>
      <c r="AM88" s="1209"/>
      <c r="AN88" s="1209"/>
      <c r="AO88" s="1209"/>
      <c r="AP88" s="1209"/>
      <c r="AQ88" s="1209"/>
      <c r="AR88" s="1209"/>
      <c r="AS88" s="1209"/>
      <c r="AT88" s="1209"/>
    </row>
    <row r="89" s="954" customFormat="1" ht="17.1" customHeight="1" spans="2:46">
      <c r="B89" s="1210"/>
      <c r="C89" s="1210"/>
      <c r="D89" s="1210"/>
      <c r="E89" s="1210"/>
      <c r="F89" s="1210"/>
      <c r="G89" s="1210"/>
      <c r="H89" s="1210"/>
      <c r="I89" s="1210"/>
      <c r="J89" s="1210"/>
      <c r="K89" s="1210"/>
      <c r="L89" s="1210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210"/>
      <c r="Z89" s="1210"/>
      <c r="AA89" s="1210"/>
      <c r="AB89" s="1210"/>
      <c r="AC89" s="1210"/>
      <c r="AD89" s="1210"/>
      <c r="AE89" s="1210"/>
      <c r="AF89" s="1210"/>
      <c r="AG89" s="1210"/>
      <c r="AH89" s="1210"/>
      <c r="AI89" s="1210"/>
      <c r="AJ89" s="1210"/>
      <c r="AK89" s="1210"/>
      <c r="AL89" s="1210"/>
      <c r="AM89" s="1210"/>
      <c r="AN89" s="1210"/>
      <c r="AO89" s="1210"/>
      <c r="AP89" s="1210"/>
      <c r="AQ89" s="1250"/>
      <c r="AR89" s="1251"/>
      <c r="AS89" s="1251"/>
      <c r="AT89" s="1210" t="s">
        <v>116</v>
      </c>
    </row>
    <row r="90" s="954" customFormat="1" ht="18.95" customHeight="1" spans="2:46">
      <c r="B90" s="1211" t="s">
        <v>3</v>
      </c>
      <c r="C90" s="1212" t="s">
        <v>4</v>
      </c>
      <c r="D90" s="1213" t="s">
        <v>131</v>
      </c>
      <c r="E90" s="1213" t="s">
        <v>118</v>
      </c>
      <c r="F90" s="1213" t="s">
        <v>57</v>
      </c>
      <c r="G90" s="927" t="s">
        <v>119</v>
      </c>
      <c r="H90" s="1214" t="s">
        <v>5</v>
      </c>
      <c r="I90" s="1243"/>
      <c r="J90" s="1243"/>
      <c r="K90" s="1243"/>
      <c r="L90" s="1243"/>
      <c r="M90" s="1243"/>
      <c r="N90" s="1243"/>
      <c r="O90" s="1243"/>
      <c r="P90" s="1243"/>
      <c r="Q90" s="1243"/>
      <c r="R90" s="1243"/>
      <c r="S90" s="1243"/>
      <c r="T90" s="1243"/>
      <c r="U90" s="1243"/>
      <c r="V90" s="1243"/>
      <c r="W90" s="1243"/>
      <c r="X90" s="1243"/>
      <c r="Y90" s="1243"/>
      <c r="Z90" s="1243"/>
      <c r="AA90" s="1243"/>
      <c r="AB90" s="1243"/>
      <c r="AC90" s="1243"/>
      <c r="AD90" s="1246"/>
      <c r="AE90" s="1213" t="s">
        <v>120</v>
      </c>
      <c r="AF90" s="1213" t="s">
        <v>7</v>
      </c>
      <c r="AG90" s="1213" t="s">
        <v>8</v>
      </c>
      <c r="AH90" s="1213" t="s">
        <v>9</v>
      </c>
      <c r="AI90" s="1213" t="s">
        <v>10</v>
      </c>
      <c r="AJ90" s="1213" t="s">
        <v>121</v>
      </c>
      <c r="AK90" s="1213" t="s">
        <v>12</v>
      </c>
      <c r="AL90" s="1213" t="s">
        <v>13</v>
      </c>
      <c r="AM90" s="1247" t="s">
        <v>122</v>
      </c>
      <c r="AN90" s="1247" t="s">
        <v>123</v>
      </c>
      <c r="AO90" s="1247" t="s">
        <v>124</v>
      </c>
      <c r="AP90" s="1247" t="s">
        <v>125</v>
      </c>
      <c r="AQ90" s="1213" t="s">
        <v>14</v>
      </c>
      <c r="AR90" s="1247" t="s">
        <v>126</v>
      </c>
      <c r="AS90" s="1247" t="s">
        <v>127</v>
      </c>
      <c r="AT90" s="1252" t="s">
        <v>128</v>
      </c>
    </row>
    <row r="91" s="954" customFormat="1" ht="135" customHeight="1" spans="2:46">
      <c r="B91" s="1215"/>
      <c r="C91" s="1216"/>
      <c r="D91" s="1217"/>
      <c r="E91" s="1217"/>
      <c r="F91" s="1217"/>
      <c r="G91" s="933"/>
      <c r="H91" s="1218" t="s">
        <v>16</v>
      </c>
      <c r="I91" s="105" t="s">
        <v>17</v>
      </c>
      <c r="J91" s="105" t="s">
        <v>18</v>
      </c>
      <c r="K91" s="105" t="s">
        <v>19</v>
      </c>
      <c r="L91" s="105" t="s">
        <v>20</v>
      </c>
      <c r="M91" s="105" t="s">
        <v>21</v>
      </c>
      <c r="N91" s="105" t="s">
        <v>22</v>
      </c>
      <c r="O91" s="105" t="s">
        <v>23</v>
      </c>
      <c r="P91" s="105" t="s">
        <v>24</v>
      </c>
      <c r="Q91" s="105" t="s">
        <v>25</v>
      </c>
      <c r="R91" s="105" t="s">
        <v>129</v>
      </c>
      <c r="S91" s="105" t="s">
        <v>27</v>
      </c>
      <c r="T91" s="105" t="s">
        <v>28</v>
      </c>
      <c r="U91" s="105" t="s">
        <v>29</v>
      </c>
      <c r="V91" s="105" t="s">
        <v>30</v>
      </c>
      <c r="W91" s="105" t="s">
        <v>31</v>
      </c>
      <c r="X91" s="105" t="s">
        <v>32</v>
      </c>
      <c r="Y91" s="105" t="s">
        <v>33</v>
      </c>
      <c r="Z91" s="105" t="s">
        <v>34</v>
      </c>
      <c r="AA91" s="105" t="s">
        <v>35</v>
      </c>
      <c r="AB91" s="105" t="s">
        <v>36</v>
      </c>
      <c r="AC91" s="105" t="s">
        <v>37</v>
      </c>
      <c r="AD91" s="105" t="s">
        <v>38</v>
      </c>
      <c r="AE91" s="1217"/>
      <c r="AF91" s="1217"/>
      <c r="AG91" s="1217"/>
      <c r="AH91" s="1217"/>
      <c r="AI91" s="1217"/>
      <c r="AJ91" s="1217"/>
      <c r="AK91" s="1217"/>
      <c r="AL91" s="1217"/>
      <c r="AM91" s="1248"/>
      <c r="AN91" s="1248"/>
      <c r="AO91" s="1248"/>
      <c r="AP91" s="1248"/>
      <c r="AQ91" s="1217"/>
      <c r="AR91" s="1248"/>
      <c r="AS91" s="1248"/>
      <c r="AT91" s="1253"/>
    </row>
    <row r="92" s="954" customFormat="1" ht="17.1" customHeight="1" spans="2:46">
      <c r="B92" s="1219">
        <v>1</v>
      </c>
      <c r="C92" s="1220">
        <v>2</v>
      </c>
      <c r="D92" s="1220">
        <v>3</v>
      </c>
      <c r="E92" s="1220">
        <v>4</v>
      </c>
      <c r="F92" s="1220">
        <v>5</v>
      </c>
      <c r="G92" s="1220">
        <v>6</v>
      </c>
      <c r="H92" s="1220">
        <v>7</v>
      </c>
      <c r="I92" s="1220">
        <v>8</v>
      </c>
      <c r="J92" s="1220">
        <v>9</v>
      </c>
      <c r="K92" s="1220">
        <v>10</v>
      </c>
      <c r="L92" s="1220">
        <v>11</v>
      </c>
      <c r="M92" s="1220">
        <v>12</v>
      </c>
      <c r="N92" s="1220">
        <v>13</v>
      </c>
      <c r="O92" s="1220">
        <v>14</v>
      </c>
      <c r="P92" s="1220">
        <v>15</v>
      </c>
      <c r="Q92" s="1220">
        <v>16</v>
      </c>
      <c r="R92" s="1220">
        <v>17</v>
      </c>
      <c r="S92" s="1220">
        <v>18</v>
      </c>
      <c r="T92" s="1220">
        <v>19</v>
      </c>
      <c r="U92" s="1220">
        <v>20</v>
      </c>
      <c r="V92" s="1220">
        <v>21</v>
      </c>
      <c r="W92" s="1220">
        <v>22</v>
      </c>
      <c r="X92" s="1220">
        <v>23</v>
      </c>
      <c r="Y92" s="1220">
        <v>24</v>
      </c>
      <c r="Z92" s="1220">
        <v>25</v>
      </c>
      <c r="AA92" s="1220">
        <v>26</v>
      </c>
      <c r="AB92" s="1220">
        <v>27</v>
      </c>
      <c r="AC92" s="1220">
        <v>28</v>
      </c>
      <c r="AD92" s="1220">
        <v>29</v>
      </c>
      <c r="AE92" s="1220">
        <v>30</v>
      </c>
      <c r="AF92" s="1220">
        <v>31</v>
      </c>
      <c r="AG92" s="1220">
        <v>32</v>
      </c>
      <c r="AH92" s="1220">
        <v>33</v>
      </c>
      <c r="AI92" s="1220">
        <v>34</v>
      </c>
      <c r="AJ92" s="1220">
        <v>35</v>
      </c>
      <c r="AK92" s="1220">
        <v>36</v>
      </c>
      <c r="AL92" s="1220">
        <v>37</v>
      </c>
      <c r="AM92" s="1220">
        <v>38</v>
      </c>
      <c r="AN92" s="1220">
        <v>39</v>
      </c>
      <c r="AO92" s="1220">
        <v>40</v>
      </c>
      <c r="AP92" s="1220">
        <v>41</v>
      </c>
      <c r="AQ92" s="1254">
        <v>42</v>
      </c>
      <c r="AR92" s="1220">
        <v>43</v>
      </c>
      <c r="AS92" s="1255">
        <v>44</v>
      </c>
      <c r="AT92" s="1256">
        <v>45</v>
      </c>
    </row>
    <row r="93" s="954" customFormat="1" ht="20.25" customHeight="1" spans="2:46">
      <c r="B93" s="1221">
        <v>1</v>
      </c>
      <c r="C93" s="1222" t="s">
        <v>39</v>
      </c>
      <c r="D93" s="1223">
        <f>AR50</f>
        <v>1</v>
      </c>
      <c r="E93" s="1223">
        <f>'RK 1'!AH75</f>
        <v>1</v>
      </c>
      <c r="F93" s="1223">
        <f>SUM(D93:E93)</f>
        <v>2</v>
      </c>
      <c r="G93" s="1224">
        <v>0</v>
      </c>
      <c r="H93" s="1224">
        <v>0</v>
      </c>
      <c r="I93" s="1224">
        <v>0</v>
      </c>
      <c r="J93" s="1224">
        <v>0</v>
      </c>
      <c r="K93" s="1224">
        <v>0</v>
      </c>
      <c r="L93" s="1271">
        <v>0</v>
      </c>
      <c r="M93" s="1271">
        <v>0</v>
      </c>
      <c r="N93" s="1271">
        <v>1</v>
      </c>
      <c r="O93" s="1271">
        <v>1</v>
      </c>
      <c r="P93" s="1271">
        <v>0</v>
      </c>
      <c r="Q93" s="1271">
        <v>0</v>
      </c>
      <c r="R93" s="1271">
        <v>0</v>
      </c>
      <c r="S93" s="1271">
        <v>0</v>
      </c>
      <c r="T93" s="1271">
        <v>0</v>
      </c>
      <c r="U93" s="1271">
        <v>0</v>
      </c>
      <c r="V93" s="1271">
        <v>0</v>
      </c>
      <c r="W93" s="1271">
        <v>0</v>
      </c>
      <c r="X93" s="1271">
        <v>0</v>
      </c>
      <c r="Y93" s="1271">
        <v>0</v>
      </c>
      <c r="Z93" s="1271">
        <v>0</v>
      </c>
      <c r="AA93" s="1271">
        <v>0</v>
      </c>
      <c r="AB93" s="1271">
        <v>0</v>
      </c>
      <c r="AC93" s="1271">
        <v>0</v>
      </c>
      <c r="AD93" s="1271">
        <v>0</v>
      </c>
      <c r="AE93" s="1271">
        <v>0</v>
      </c>
      <c r="AF93" s="1271">
        <v>0</v>
      </c>
      <c r="AG93" s="1271">
        <v>0</v>
      </c>
      <c r="AH93" s="1224">
        <v>0</v>
      </c>
      <c r="AI93" s="1224">
        <v>0</v>
      </c>
      <c r="AJ93" s="1224">
        <v>0</v>
      </c>
      <c r="AK93" s="1224">
        <v>0</v>
      </c>
      <c r="AL93" s="1224">
        <v>0</v>
      </c>
      <c r="AM93" s="1224">
        <v>0</v>
      </c>
      <c r="AN93" s="1224">
        <v>0</v>
      </c>
      <c r="AO93" s="1224">
        <v>0</v>
      </c>
      <c r="AP93" s="1224">
        <v>0</v>
      </c>
      <c r="AQ93" s="1223">
        <f>SUM(H93:AP93)</f>
        <v>2</v>
      </c>
      <c r="AR93" s="1223">
        <f t="shared" ref="AR93:AR110" si="11">F93-(G93+AQ93)</f>
        <v>0</v>
      </c>
      <c r="AS93" s="1276">
        <f>AQ93</f>
        <v>2</v>
      </c>
      <c r="AT93" s="1258"/>
    </row>
    <row r="94" s="954" customFormat="1" ht="20.25" customHeight="1" spans="2:46">
      <c r="B94" s="1225">
        <v>2</v>
      </c>
      <c r="C94" s="1226" t="s">
        <v>40</v>
      </c>
      <c r="D94" s="1223">
        <f t="shared" ref="D94:D110" si="12">AR51</f>
        <v>0</v>
      </c>
      <c r="E94" s="1223">
        <f>'RK 1'!AH76</f>
        <v>1</v>
      </c>
      <c r="F94" s="1223">
        <f t="shared" ref="F94:F110" si="13">SUM(D94:E94)</f>
        <v>1</v>
      </c>
      <c r="G94" s="1224">
        <v>0</v>
      </c>
      <c r="H94" s="1224">
        <v>0</v>
      </c>
      <c r="I94" s="1224">
        <v>0</v>
      </c>
      <c r="J94" s="1224">
        <v>0</v>
      </c>
      <c r="K94" s="1224">
        <v>0</v>
      </c>
      <c r="L94" s="1271">
        <v>0</v>
      </c>
      <c r="M94" s="1271">
        <v>0</v>
      </c>
      <c r="N94" s="1271">
        <v>0</v>
      </c>
      <c r="O94" s="1271">
        <v>0</v>
      </c>
      <c r="P94" s="1271">
        <v>0</v>
      </c>
      <c r="Q94" s="1271">
        <v>0</v>
      </c>
      <c r="R94" s="1271">
        <v>0</v>
      </c>
      <c r="S94" s="1271">
        <v>0</v>
      </c>
      <c r="T94" s="1271">
        <v>0</v>
      </c>
      <c r="U94" s="1271">
        <v>0</v>
      </c>
      <c r="V94" s="1271">
        <v>0</v>
      </c>
      <c r="W94" s="1271">
        <v>0</v>
      </c>
      <c r="X94" s="1271">
        <v>0</v>
      </c>
      <c r="Y94" s="1271">
        <v>0</v>
      </c>
      <c r="Z94" s="1271">
        <v>0</v>
      </c>
      <c r="AA94" s="1271">
        <v>0</v>
      </c>
      <c r="AB94" s="1271">
        <v>0</v>
      </c>
      <c r="AC94" s="1271">
        <v>0</v>
      </c>
      <c r="AD94" s="1271">
        <v>0</v>
      </c>
      <c r="AE94" s="1271">
        <v>0</v>
      </c>
      <c r="AF94" s="1271">
        <v>0</v>
      </c>
      <c r="AG94" s="1271">
        <v>0</v>
      </c>
      <c r="AH94" s="1224">
        <v>0</v>
      </c>
      <c r="AI94" s="1224">
        <v>0</v>
      </c>
      <c r="AJ94" s="1224">
        <v>0</v>
      </c>
      <c r="AK94" s="1224">
        <v>0</v>
      </c>
      <c r="AL94" s="1224">
        <v>0</v>
      </c>
      <c r="AM94" s="1224">
        <v>1</v>
      </c>
      <c r="AN94" s="1224">
        <v>0</v>
      </c>
      <c r="AO94" s="1224">
        <v>0</v>
      </c>
      <c r="AP94" s="1224">
        <v>0</v>
      </c>
      <c r="AQ94" s="1223">
        <f t="shared" ref="AQ94:AQ110" si="14">SUM(H94:AP94)</f>
        <v>1</v>
      </c>
      <c r="AR94" s="1223">
        <f t="shared" si="11"/>
        <v>0</v>
      </c>
      <c r="AS94" s="1276">
        <f t="shared" ref="AS94:AS110" si="15">AQ94</f>
        <v>1</v>
      </c>
      <c r="AT94" s="1259"/>
    </row>
    <row r="95" s="954" customFormat="1" ht="20.25" customHeight="1" spans="2:46">
      <c r="B95" s="1225">
        <v>3</v>
      </c>
      <c r="C95" s="1226" t="s">
        <v>41</v>
      </c>
      <c r="D95" s="1223">
        <f t="shared" si="12"/>
        <v>0</v>
      </c>
      <c r="E95" s="1223">
        <f>'RK 1'!AH77</f>
        <v>0</v>
      </c>
      <c r="F95" s="1223">
        <f t="shared" si="13"/>
        <v>0</v>
      </c>
      <c r="G95" s="1224">
        <v>0</v>
      </c>
      <c r="H95" s="1224">
        <v>0</v>
      </c>
      <c r="I95" s="1224">
        <v>0</v>
      </c>
      <c r="J95" s="1224">
        <v>0</v>
      </c>
      <c r="K95" s="1224">
        <v>0</v>
      </c>
      <c r="L95" s="1271">
        <v>0</v>
      </c>
      <c r="M95" s="1271">
        <v>0</v>
      </c>
      <c r="N95" s="1271">
        <v>0</v>
      </c>
      <c r="O95" s="1271">
        <v>0</v>
      </c>
      <c r="P95" s="1271">
        <v>0</v>
      </c>
      <c r="Q95" s="1271">
        <v>0</v>
      </c>
      <c r="R95" s="1271">
        <v>0</v>
      </c>
      <c r="S95" s="1271">
        <v>0</v>
      </c>
      <c r="T95" s="1271">
        <v>0</v>
      </c>
      <c r="U95" s="1271">
        <v>0</v>
      </c>
      <c r="V95" s="1271">
        <v>0</v>
      </c>
      <c r="W95" s="1271">
        <v>0</v>
      </c>
      <c r="X95" s="1271">
        <v>0</v>
      </c>
      <c r="Y95" s="1271">
        <v>0</v>
      </c>
      <c r="Z95" s="1271">
        <v>0</v>
      </c>
      <c r="AA95" s="1271">
        <v>0</v>
      </c>
      <c r="AB95" s="1271">
        <v>0</v>
      </c>
      <c r="AC95" s="1271">
        <v>0</v>
      </c>
      <c r="AD95" s="1271">
        <v>0</v>
      </c>
      <c r="AE95" s="1271">
        <v>0</v>
      </c>
      <c r="AF95" s="1271">
        <v>0</v>
      </c>
      <c r="AG95" s="1271">
        <v>0</v>
      </c>
      <c r="AH95" s="1224">
        <v>0</v>
      </c>
      <c r="AI95" s="1224">
        <v>0</v>
      </c>
      <c r="AJ95" s="1224">
        <v>0</v>
      </c>
      <c r="AK95" s="1224">
        <v>0</v>
      </c>
      <c r="AL95" s="1224">
        <v>0</v>
      </c>
      <c r="AM95" s="1224">
        <v>0</v>
      </c>
      <c r="AN95" s="1224">
        <v>0</v>
      </c>
      <c r="AO95" s="1224">
        <v>0</v>
      </c>
      <c r="AP95" s="1224">
        <v>0</v>
      </c>
      <c r="AQ95" s="1223">
        <f t="shared" si="14"/>
        <v>0</v>
      </c>
      <c r="AR95" s="1223">
        <f t="shared" si="11"/>
        <v>0</v>
      </c>
      <c r="AS95" s="1276">
        <f t="shared" si="15"/>
        <v>0</v>
      </c>
      <c r="AT95" s="1259"/>
    </row>
    <row r="96" s="954" customFormat="1" ht="20.25" customHeight="1" spans="2:46">
      <c r="B96" s="1225">
        <v>4</v>
      </c>
      <c r="C96" s="1226" t="s">
        <v>42</v>
      </c>
      <c r="D96" s="1223">
        <f t="shared" si="12"/>
        <v>2</v>
      </c>
      <c r="E96" s="1223">
        <f>'RK 1'!AH78</f>
        <v>0</v>
      </c>
      <c r="F96" s="1223">
        <f t="shared" si="13"/>
        <v>2</v>
      </c>
      <c r="G96" s="1224">
        <v>0</v>
      </c>
      <c r="H96" s="1224">
        <v>0</v>
      </c>
      <c r="I96" s="1224">
        <v>0</v>
      </c>
      <c r="J96" s="1224">
        <v>0</v>
      </c>
      <c r="K96" s="1224">
        <v>0</v>
      </c>
      <c r="L96" s="1271">
        <v>0</v>
      </c>
      <c r="M96" s="1271">
        <v>0</v>
      </c>
      <c r="N96" s="1271">
        <v>0</v>
      </c>
      <c r="O96" s="1271">
        <v>0</v>
      </c>
      <c r="P96" s="1271">
        <v>0</v>
      </c>
      <c r="Q96" s="1271">
        <v>0</v>
      </c>
      <c r="R96" s="1271">
        <v>0</v>
      </c>
      <c r="S96" s="1271">
        <v>0</v>
      </c>
      <c r="T96" s="1271">
        <v>0</v>
      </c>
      <c r="U96" s="1271">
        <v>0</v>
      </c>
      <c r="V96" s="1271">
        <v>0</v>
      </c>
      <c r="W96" s="1271">
        <v>0</v>
      </c>
      <c r="X96" s="1271">
        <v>0</v>
      </c>
      <c r="Y96" s="1271">
        <v>0</v>
      </c>
      <c r="Z96" s="1271">
        <v>0</v>
      </c>
      <c r="AA96" s="1271">
        <v>0</v>
      </c>
      <c r="AB96" s="1271">
        <v>0</v>
      </c>
      <c r="AC96" s="1271">
        <v>0</v>
      </c>
      <c r="AD96" s="1271">
        <v>0</v>
      </c>
      <c r="AE96" s="1271">
        <v>0</v>
      </c>
      <c r="AF96" s="1271">
        <v>0</v>
      </c>
      <c r="AG96" s="1271">
        <v>0</v>
      </c>
      <c r="AH96" s="1224">
        <v>0</v>
      </c>
      <c r="AI96" s="1224">
        <v>0</v>
      </c>
      <c r="AJ96" s="1224">
        <v>0</v>
      </c>
      <c r="AK96" s="1224">
        <v>0</v>
      </c>
      <c r="AL96" s="1224">
        <v>1</v>
      </c>
      <c r="AM96" s="1224">
        <v>1</v>
      </c>
      <c r="AN96" s="1224">
        <v>0</v>
      </c>
      <c r="AO96" s="1224">
        <v>0</v>
      </c>
      <c r="AP96" s="1224">
        <v>0</v>
      </c>
      <c r="AQ96" s="1223">
        <f t="shared" si="14"/>
        <v>2</v>
      </c>
      <c r="AR96" s="1223">
        <f t="shared" si="11"/>
        <v>0</v>
      </c>
      <c r="AS96" s="1276">
        <f t="shared" si="15"/>
        <v>2</v>
      </c>
      <c r="AT96" s="1259"/>
    </row>
    <row r="97" s="954" customFormat="1" ht="20.25" customHeight="1" spans="2:46">
      <c r="B97" s="1225">
        <v>5</v>
      </c>
      <c r="C97" s="1226" t="s">
        <v>43</v>
      </c>
      <c r="D97" s="1223">
        <f t="shared" si="12"/>
        <v>0</v>
      </c>
      <c r="E97" s="1223">
        <f>'RK 1'!AH79</f>
        <v>1</v>
      </c>
      <c r="F97" s="1223">
        <f t="shared" si="13"/>
        <v>1</v>
      </c>
      <c r="G97" s="1224">
        <v>0</v>
      </c>
      <c r="H97" s="1224">
        <v>0</v>
      </c>
      <c r="I97" s="1224">
        <v>0</v>
      </c>
      <c r="J97" s="1224">
        <v>0</v>
      </c>
      <c r="K97" s="1224">
        <v>0</v>
      </c>
      <c r="L97" s="1271">
        <v>0</v>
      </c>
      <c r="M97" s="1271">
        <v>0</v>
      </c>
      <c r="N97" s="1271">
        <v>0</v>
      </c>
      <c r="O97" s="1271">
        <v>0</v>
      </c>
      <c r="P97" s="1271">
        <v>0</v>
      </c>
      <c r="Q97" s="1271">
        <v>0</v>
      </c>
      <c r="R97" s="1271">
        <v>0</v>
      </c>
      <c r="S97" s="1271">
        <v>0</v>
      </c>
      <c r="T97" s="1271">
        <v>0</v>
      </c>
      <c r="U97" s="1271">
        <v>0</v>
      </c>
      <c r="V97" s="1271">
        <v>0</v>
      </c>
      <c r="W97" s="1271">
        <v>0</v>
      </c>
      <c r="X97" s="1271">
        <v>0</v>
      </c>
      <c r="Y97" s="1271">
        <v>0</v>
      </c>
      <c r="Z97" s="1271">
        <v>0</v>
      </c>
      <c r="AA97" s="1271">
        <v>0</v>
      </c>
      <c r="AB97" s="1271">
        <v>0</v>
      </c>
      <c r="AC97" s="1271">
        <v>0</v>
      </c>
      <c r="AD97" s="1271">
        <v>0</v>
      </c>
      <c r="AE97" s="1271">
        <v>0</v>
      </c>
      <c r="AF97" s="1271">
        <v>0</v>
      </c>
      <c r="AG97" s="1271">
        <v>0</v>
      </c>
      <c r="AH97" s="1271">
        <v>0</v>
      </c>
      <c r="AI97" s="1224">
        <v>0</v>
      </c>
      <c r="AJ97" s="1224">
        <v>0</v>
      </c>
      <c r="AK97" s="1224">
        <v>0</v>
      </c>
      <c r="AL97" s="1224">
        <v>0</v>
      </c>
      <c r="AM97" s="1224">
        <v>0</v>
      </c>
      <c r="AN97" s="1224">
        <v>0</v>
      </c>
      <c r="AO97" s="1224">
        <v>0</v>
      </c>
      <c r="AP97" s="1224">
        <v>0</v>
      </c>
      <c r="AQ97" s="1223">
        <f t="shared" si="14"/>
        <v>0</v>
      </c>
      <c r="AR97" s="1223">
        <f t="shared" si="11"/>
        <v>1</v>
      </c>
      <c r="AS97" s="1276">
        <f t="shared" si="15"/>
        <v>0</v>
      </c>
      <c r="AT97" s="1259"/>
    </row>
    <row r="98" s="954" customFormat="1" ht="20.25" customHeight="1" spans="2:46">
      <c r="B98" s="1225">
        <v>6</v>
      </c>
      <c r="C98" s="1226" t="s">
        <v>44</v>
      </c>
      <c r="D98" s="1223">
        <f t="shared" si="12"/>
        <v>0</v>
      </c>
      <c r="E98" s="1223">
        <f>'RK 1'!AH80</f>
        <v>0</v>
      </c>
      <c r="F98" s="1223">
        <f t="shared" si="13"/>
        <v>0</v>
      </c>
      <c r="G98" s="1224">
        <v>0</v>
      </c>
      <c r="H98" s="1224">
        <v>0</v>
      </c>
      <c r="I98" s="1224">
        <v>0</v>
      </c>
      <c r="J98" s="1224">
        <v>0</v>
      </c>
      <c r="K98" s="1224">
        <v>0</v>
      </c>
      <c r="L98" s="1271">
        <v>0</v>
      </c>
      <c r="M98" s="1271">
        <v>0</v>
      </c>
      <c r="N98" s="1271">
        <v>0</v>
      </c>
      <c r="O98" s="1271">
        <v>0</v>
      </c>
      <c r="P98" s="1271">
        <v>0</v>
      </c>
      <c r="Q98" s="1271">
        <v>0</v>
      </c>
      <c r="R98" s="1271">
        <v>0</v>
      </c>
      <c r="S98" s="1271">
        <v>0</v>
      </c>
      <c r="T98" s="1271">
        <v>0</v>
      </c>
      <c r="U98" s="1271">
        <v>0</v>
      </c>
      <c r="V98" s="1271">
        <v>0</v>
      </c>
      <c r="W98" s="1271">
        <v>0</v>
      </c>
      <c r="X98" s="1271">
        <v>0</v>
      </c>
      <c r="Y98" s="1271">
        <v>0</v>
      </c>
      <c r="Z98" s="1271">
        <v>0</v>
      </c>
      <c r="AA98" s="1271">
        <v>0</v>
      </c>
      <c r="AB98" s="1271">
        <v>0</v>
      </c>
      <c r="AC98" s="1271">
        <v>0</v>
      </c>
      <c r="AD98" s="1271">
        <v>0</v>
      </c>
      <c r="AE98" s="1271">
        <v>0</v>
      </c>
      <c r="AF98" s="1271">
        <v>0</v>
      </c>
      <c r="AG98" s="1271">
        <v>0</v>
      </c>
      <c r="AH98" s="1271">
        <v>0</v>
      </c>
      <c r="AI98" s="1224">
        <v>0</v>
      </c>
      <c r="AJ98" s="1224">
        <v>0</v>
      </c>
      <c r="AK98" s="1224">
        <v>0</v>
      </c>
      <c r="AL98" s="1224">
        <v>0</v>
      </c>
      <c r="AM98" s="1224">
        <v>0</v>
      </c>
      <c r="AN98" s="1224">
        <v>0</v>
      </c>
      <c r="AO98" s="1224">
        <v>0</v>
      </c>
      <c r="AP98" s="1224">
        <v>0</v>
      </c>
      <c r="AQ98" s="1223">
        <f t="shared" si="14"/>
        <v>0</v>
      </c>
      <c r="AR98" s="1223">
        <f t="shared" si="11"/>
        <v>0</v>
      </c>
      <c r="AS98" s="1276">
        <f t="shared" si="15"/>
        <v>0</v>
      </c>
      <c r="AT98" s="1259"/>
    </row>
    <row r="99" s="954" customFormat="1" ht="20.25" customHeight="1" spans="2:46">
      <c r="B99" s="1225">
        <v>7</v>
      </c>
      <c r="C99" s="1226" t="s">
        <v>45</v>
      </c>
      <c r="D99" s="1223">
        <f t="shared" si="12"/>
        <v>1</v>
      </c>
      <c r="E99" s="1223">
        <f>'RK 1'!AH81</f>
        <v>0</v>
      </c>
      <c r="F99" s="1223">
        <f t="shared" si="13"/>
        <v>1</v>
      </c>
      <c r="G99" s="1224">
        <v>0</v>
      </c>
      <c r="H99" s="1224">
        <v>0</v>
      </c>
      <c r="I99" s="1224">
        <v>0</v>
      </c>
      <c r="J99" s="1224">
        <v>0</v>
      </c>
      <c r="K99" s="1224">
        <v>0</v>
      </c>
      <c r="L99" s="1271">
        <v>0</v>
      </c>
      <c r="M99" s="1271">
        <v>0</v>
      </c>
      <c r="N99" s="1271">
        <v>0</v>
      </c>
      <c r="O99" s="1271">
        <v>0</v>
      </c>
      <c r="P99" s="1271">
        <v>0</v>
      </c>
      <c r="Q99" s="1271">
        <v>0</v>
      </c>
      <c r="R99" s="1271">
        <v>0</v>
      </c>
      <c r="S99" s="1271">
        <v>0</v>
      </c>
      <c r="T99" s="1271">
        <v>0</v>
      </c>
      <c r="U99" s="1271">
        <v>0</v>
      </c>
      <c r="V99" s="1271">
        <v>0</v>
      </c>
      <c r="W99" s="1271">
        <v>0</v>
      </c>
      <c r="X99" s="1271">
        <v>0</v>
      </c>
      <c r="Y99" s="1271">
        <v>0</v>
      </c>
      <c r="Z99" s="1271">
        <v>0</v>
      </c>
      <c r="AA99" s="1271">
        <v>0</v>
      </c>
      <c r="AB99" s="1271">
        <v>0</v>
      </c>
      <c r="AC99" s="1271">
        <v>0</v>
      </c>
      <c r="AD99" s="1271">
        <v>0</v>
      </c>
      <c r="AE99" s="1271">
        <v>0</v>
      </c>
      <c r="AF99" s="1271">
        <v>0</v>
      </c>
      <c r="AG99" s="1271">
        <v>0</v>
      </c>
      <c r="AH99" s="1271">
        <v>0</v>
      </c>
      <c r="AI99" s="1224">
        <v>0</v>
      </c>
      <c r="AJ99" s="1224">
        <v>0</v>
      </c>
      <c r="AK99" s="1224">
        <v>0</v>
      </c>
      <c r="AL99" s="1224">
        <v>0</v>
      </c>
      <c r="AM99" s="1224">
        <v>1</v>
      </c>
      <c r="AN99" s="1224">
        <v>0</v>
      </c>
      <c r="AO99" s="1224">
        <v>0</v>
      </c>
      <c r="AP99" s="1224">
        <v>0</v>
      </c>
      <c r="AQ99" s="1223">
        <f t="shared" si="14"/>
        <v>1</v>
      </c>
      <c r="AR99" s="1223">
        <f t="shared" si="11"/>
        <v>0</v>
      </c>
      <c r="AS99" s="1276">
        <f t="shared" si="15"/>
        <v>1</v>
      </c>
      <c r="AT99" s="1259"/>
    </row>
    <row r="100" s="954" customFormat="1" ht="20.25" customHeight="1" spans="2:46">
      <c r="B100" s="1225">
        <v>8</v>
      </c>
      <c r="C100" s="1226" t="s">
        <v>46</v>
      </c>
      <c r="D100" s="1223">
        <f t="shared" si="12"/>
        <v>0</v>
      </c>
      <c r="E100" s="1223">
        <f>'RK 1'!AH82</f>
        <v>0</v>
      </c>
      <c r="F100" s="1223">
        <f t="shared" si="13"/>
        <v>0</v>
      </c>
      <c r="G100" s="1224">
        <v>0</v>
      </c>
      <c r="H100" s="1224">
        <v>0</v>
      </c>
      <c r="I100" s="1224">
        <v>0</v>
      </c>
      <c r="J100" s="1224">
        <v>0</v>
      </c>
      <c r="K100" s="1224">
        <v>0</v>
      </c>
      <c r="L100" s="1271">
        <v>0</v>
      </c>
      <c r="M100" s="1271">
        <v>0</v>
      </c>
      <c r="N100" s="1271">
        <v>0</v>
      </c>
      <c r="O100" s="1271">
        <v>0</v>
      </c>
      <c r="P100" s="1271">
        <v>0</v>
      </c>
      <c r="Q100" s="1271">
        <v>0</v>
      </c>
      <c r="R100" s="1271">
        <v>0</v>
      </c>
      <c r="S100" s="1271">
        <v>0</v>
      </c>
      <c r="T100" s="1271">
        <v>0</v>
      </c>
      <c r="U100" s="1271">
        <v>0</v>
      </c>
      <c r="V100" s="1271">
        <v>0</v>
      </c>
      <c r="W100" s="1271">
        <v>0</v>
      </c>
      <c r="X100" s="1271">
        <v>0</v>
      </c>
      <c r="Y100" s="1271">
        <v>0</v>
      </c>
      <c r="Z100" s="1271">
        <v>0</v>
      </c>
      <c r="AA100" s="1271">
        <v>0</v>
      </c>
      <c r="AB100" s="1271">
        <v>0</v>
      </c>
      <c r="AC100" s="1271">
        <v>0</v>
      </c>
      <c r="AD100" s="1271">
        <v>0</v>
      </c>
      <c r="AE100" s="1271">
        <v>0</v>
      </c>
      <c r="AF100" s="1271">
        <v>0</v>
      </c>
      <c r="AG100" s="1271">
        <v>0</v>
      </c>
      <c r="AH100" s="1271">
        <v>0</v>
      </c>
      <c r="AI100" s="1224">
        <v>0</v>
      </c>
      <c r="AJ100" s="1224">
        <v>0</v>
      </c>
      <c r="AK100" s="1224">
        <v>0</v>
      </c>
      <c r="AL100" s="1224">
        <v>0</v>
      </c>
      <c r="AM100" s="1224">
        <v>0</v>
      </c>
      <c r="AN100" s="1224">
        <v>0</v>
      </c>
      <c r="AO100" s="1224">
        <v>0</v>
      </c>
      <c r="AP100" s="1224">
        <v>0</v>
      </c>
      <c r="AQ100" s="1223">
        <f t="shared" si="14"/>
        <v>0</v>
      </c>
      <c r="AR100" s="1223">
        <f t="shared" si="11"/>
        <v>0</v>
      </c>
      <c r="AS100" s="1276">
        <f t="shared" si="15"/>
        <v>0</v>
      </c>
      <c r="AT100" s="1259"/>
    </row>
    <row r="101" s="954" customFormat="1" ht="20.25" customHeight="1" spans="2:46">
      <c r="B101" s="1225">
        <v>9</v>
      </c>
      <c r="C101" s="1226" t="s">
        <v>47</v>
      </c>
      <c r="D101" s="1223">
        <f t="shared" si="12"/>
        <v>0</v>
      </c>
      <c r="E101" s="1223">
        <f>'RK 1'!AH83</f>
        <v>0</v>
      </c>
      <c r="F101" s="1223">
        <f t="shared" si="13"/>
        <v>0</v>
      </c>
      <c r="G101" s="1224">
        <v>0</v>
      </c>
      <c r="H101" s="1224">
        <v>0</v>
      </c>
      <c r="I101" s="1224">
        <v>0</v>
      </c>
      <c r="J101" s="1224">
        <v>0</v>
      </c>
      <c r="K101" s="1224">
        <v>0</v>
      </c>
      <c r="L101" s="1271">
        <v>0</v>
      </c>
      <c r="M101" s="1271">
        <v>0</v>
      </c>
      <c r="N101" s="1271">
        <v>0</v>
      </c>
      <c r="O101" s="1271">
        <v>0</v>
      </c>
      <c r="P101" s="1271">
        <v>0</v>
      </c>
      <c r="Q101" s="1271">
        <v>0</v>
      </c>
      <c r="R101" s="1271">
        <v>0</v>
      </c>
      <c r="S101" s="1271">
        <v>0</v>
      </c>
      <c r="T101" s="1271">
        <v>0</v>
      </c>
      <c r="U101" s="1271">
        <v>0</v>
      </c>
      <c r="V101" s="1271">
        <v>0</v>
      </c>
      <c r="W101" s="1271">
        <v>0</v>
      </c>
      <c r="X101" s="1271">
        <v>0</v>
      </c>
      <c r="Y101" s="1271">
        <v>0</v>
      </c>
      <c r="Z101" s="1271">
        <v>0</v>
      </c>
      <c r="AA101" s="1271">
        <v>0</v>
      </c>
      <c r="AB101" s="1271">
        <v>0</v>
      </c>
      <c r="AC101" s="1271">
        <v>0</v>
      </c>
      <c r="AD101" s="1271">
        <v>0</v>
      </c>
      <c r="AE101" s="1271">
        <v>0</v>
      </c>
      <c r="AF101" s="1271">
        <v>0</v>
      </c>
      <c r="AG101" s="1271">
        <v>0</v>
      </c>
      <c r="AH101" s="1271">
        <v>0</v>
      </c>
      <c r="AI101" s="1224">
        <v>0</v>
      </c>
      <c r="AJ101" s="1224">
        <v>0</v>
      </c>
      <c r="AK101" s="1224">
        <v>0</v>
      </c>
      <c r="AL101" s="1224">
        <v>0</v>
      </c>
      <c r="AM101" s="1224">
        <v>0</v>
      </c>
      <c r="AN101" s="1224">
        <v>0</v>
      </c>
      <c r="AO101" s="1224">
        <v>0</v>
      </c>
      <c r="AP101" s="1224">
        <v>0</v>
      </c>
      <c r="AQ101" s="1223">
        <f t="shared" si="14"/>
        <v>0</v>
      </c>
      <c r="AR101" s="1223">
        <f t="shared" si="11"/>
        <v>0</v>
      </c>
      <c r="AS101" s="1276">
        <f t="shared" si="15"/>
        <v>0</v>
      </c>
      <c r="AT101" s="1259"/>
    </row>
    <row r="102" s="954" customFormat="1" ht="20.25" customHeight="1" spans="2:46">
      <c r="B102" s="1225">
        <v>10</v>
      </c>
      <c r="C102" s="1226" t="s">
        <v>48</v>
      </c>
      <c r="D102" s="1223">
        <f t="shared" si="12"/>
        <v>0</v>
      </c>
      <c r="E102" s="1223">
        <f>'RK 1'!AH84</f>
        <v>0</v>
      </c>
      <c r="F102" s="1223">
        <f t="shared" si="13"/>
        <v>0</v>
      </c>
      <c r="G102" s="1224">
        <v>0</v>
      </c>
      <c r="H102" s="1224">
        <v>0</v>
      </c>
      <c r="I102" s="1224">
        <v>0</v>
      </c>
      <c r="J102" s="1224">
        <v>0</v>
      </c>
      <c r="K102" s="1224">
        <v>0</v>
      </c>
      <c r="L102" s="1271">
        <v>0</v>
      </c>
      <c r="M102" s="1271">
        <v>0</v>
      </c>
      <c r="N102" s="1271">
        <v>0</v>
      </c>
      <c r="O102" s="1271">
        <v>0</v>
      </c>
      <c r="P102" s="1271">
        <v>0</v>
      </c>
      <c r="Q102" s="1271">
        <v>0</v>
      </c>
      <c r="R102" s="1271">
        <v>0</v>
      </c>
      <c r="S102" s="1271">
        <v>0</v>
      </c>
      <c r="T102" s="1271">
        <v>0</v>
      </c>
      <c r="U102" s="1271">
        <v>0</v>
      </c>
      <c r="V102" s="1271">
        <v>0</v>
      </c>
      <c r="W102" s="1271">
        <v>0</v>
      </c>
      <c r="X102" s="1271">
        <v>0</v>
      </c>
      <c r="Y102" s="1271">
        <v>0</v>
      </c>
      <c r="Z102" s="1271">
        <v>0</v>
      </c>
      <c r="AA102" s="1271">
        <v>0</v>
      </c>
      <c r="AB102" s="1271">
        <v>0</v>
      </c>
      <c r="AC102" s="1271">
        <v>0</v>
      </c>
      <c r="AD102" s="1271">
        <v>0</v>
      </c>
      <c r="AE102" s="1271">
        <v>0</v>
      </c>
      <c r="AF102" s="1271">
        <v>0</v>
      </c>
      <c r="AG102" s="1271">
        <v>0</v>
      </c>
      <c r="AH102" s="1271">
        <v>0</v>
      </c>
      <c r="AI102" s="1224">
        <v>0</v>
      </c>
      <c r="AJ102" s="1224">
        <v>0</v>
      </c>
      <c r="AK102" s="1224">
        <v>0</v>
      </c>
      <c r="AL102" s="1224">
        <v>0</v>
      </c>
      <c r="AM102" s="1224">
        <v>0</v>
      </c>
      <c r="AN102" s="1224">
        <v>0</v>
      </c>
      <c r="AO102" s="1224">
        <v>0</v>
      </c>
      <c r="AP102" s="1224">
        <v>0</v>
      </c>
      <c r="AQ102" s="1223">
        <f t="shared" si="14"/>
        <v>0</v>
      </c>
      <c r="AR102" s="1223">
        <f t="shared" si="11"/>
        <v>0</v>
      </c>
      <c r="AS102" s="1276">
        <f t="shared" si="15"/>
        <v>0</v>
      </c>
      <c r="AT102" s="1259"/>
    </row>
    <row r="103" s="954" customFormat="1" ht="20.25" customHeight="1" spans="2:46">
      <c r="B103" s="1225">
        <v>11</v>
      </c>
      <c r="C103" s="1226" t="s">
        <v>49</v>
      </c>
      <c r="D103" s="1223">
        <f t="shared" si="12"/>
        <v>1</v>
      </c>
      <c r="E103" s="1223">
        <f>'RK 1'!AH85</f>
        <v>0</v>
      </c>
      <c r="F103" s="1223">
        <f t="shared" si="13"/>
        <v>1</v>
      </c>
      <c r="G103" s="1224">
        <v>0</v>
      </c>
      <c r="H103" s="1224">
        <v>0</v>
      </c>
      <c r="I103" s="1224">
        <v>0</v>
      </c>
      <c r="J103" s="1224">
        <v>0</v>
      </c>
      <c r="K103" s="1224">
        <v>0</v>
      </c>
      <c r="L103" s="1271">
        <v>0</v>
      </c>
      <c r="M103" s="1271">
        <v>0</v>
      </c>
      <c r="N103" s="1271">
        <v>0</v>
      </c>
      <c r="O103" s="1271">
        <v>0</v>
      </c>
      <c r="P103" s="1271">
        <v>0</v>
      </c>
      <c r="Q103" s="1271">
        <v>0</v>
      </c>
      <c r="R103" s="1271">
        <v>0</v>
      </c>
      <c r="S103" s="1271">
        <v>0</v>
      </c>
      <c r="T103" s="1271">
        <v>0</v>
      </c>
      <c r="U103" s="1271">
        <v>0</v>
      </c>
      <c r="V103" s="1271">
        <v>0</v>
      </c>
      <c r="W103" s="1271">
        <v>0</v>
      </c>
      <c r="X103" s="1271">
        <v>0</v>
      </c>
      <c r="Y103" s="1271">
        <v>0</v>
      </c>
      <c r="Z103" s="1271">
        <v>0</v>
      </c>
      <c r="AA103" s="1271">
        <v>0</v>
      </c>
      <c r="AB103" s="1271">
        <v>0</v>
      </c>
      <c r="AC103" s="1271">
        <v>0</v>
      </c>
      <c r="AD103" s="1271">
        <v>0</v>
      </c>
      <c r="AE103" s="1271">
        <v>0</v>
      </c>
      <c r="AF103" s="1271">
        <v>0</v>
      </c>
      <c r="AG103" s="1271">
        <v>0</v>
      </c>
      <c r="AH103" s="1271">
        <v>0</v>
      </c>
      <c r="AI103" s="1224">
        <v>0</v>
      </c>
      <c r="AJ103" s="1224">
        <v>0</v>
      </c>
      <c r="AK103" s="1224">
        <v>0</v>
      </c>
      <c r="AL103" s="1224">
        <v>0</v>
      </c>
      <c r="AM103" s="1224">
        <v>1</v>
      </c>
      <c r="AN103" s="1224">
        <v>0</v>
      </c>
      <c r="AO103" s="1224">
        <v>0</v>
      </c>
      <c r="AP103" s="1224">
        <v>0</v>
      </c>
      <c r="AQ103" s="1223">
        <f t="shared" si="14"/>
        <v>1</v>
      </c>
      <c r="AR103" s="1223">
        <f t="shared" si="11"/>
        <v>0</v>
      </c>
      <c r="AS103" s="1276">
        <f t="shared" si="15"/>
        <v>1</v>
      </c>
      <c r="AT103" s="1259"/>
    </row>
    <row r="104" s="954" customFormat="1" ht="20.25" customHeight="1" spans="2:46">
      <c r="B104" s="1225">
        <v>12</v>
      </c>
      <c r="C104" s="1226" t="s">
        <v>50</v>
      </c>
      <c r="D104" s="1223">
        <f t="shared" si="12"/>
        <v>0</v>
      </c>
      <c r="E104" s="1223">
        <f>'RK 1'!AH86</f>
        <v>0</v>
      </c>
      <c r="F104" s="1223">
        <f t="shared" si="13"/>
        <v>0</v>
      </c>
      <c r="G104" s="1224">
        <v>0</v>
      </c>
      <c r="H104" s="1224">
        <v>0</v>
      </c>
      <c r="I104" s="1224">
        <v>0</v>
      </c>
      <c r="J104" s="1224">
        <v>0</v>
      </c>
      <c r="K104" s="1224">
        <v>0</v>
      </c>
      <c r="L104" s="1271">
        <v>0</v>
      </c>
      <c r="M104" s="1271">
        <v>0</v>
      </c>
      <c r="N104" s="1271">
        <v>0</v>
      </c>
      <c r="O104" s="1271">
        <v>0</v>
      </c>
      <c r="P104" s="1271">
        <v>0</v>
      </c>
      <c r="Q104" s="1271">
        <v>0</v>
      </c>
      <c r="R104" s="1271">
        <v>0</v>
      </c>
      <c r="S104" s="1271">
        <v>0</v>
      </c>
      <c r="T104" s="1271">
        <v>0</v>
      </c>
      <c r="U104" s="1271">
        <v>0</v>
      </c>
      <c r="V104" s="1271">
        <v>0</v>
      </c>
      <c r="W104" s="1271">
        <v>0</v>
      </c>
      <c r="X104" s="1271">
        <v>0</v>
      </c>
      <c r="Y104" s="1271">
        <v>0</v>
      </c>
      <c r="Z104" s="1271">
        <v>0</v>
      </c>
      <c r="AA104" s="1271">
        <v>0</v>
      </c>
      <c r="AB104" s="1271">
        <v>0</v>
      </c>
      <c r="AC104" s="1271">
        <v>0</v>
      </c>
      <c r="AD104" s="1271">
        <v>0</v>
      </c>
      <c r="AE104" s="1271">
        <v>0</v>
      </c>
      <c r="AF104" s="1271">
        <v>0</v>
      </c>
      <c r="AG104" s="1271">
        <v>0</v>
      </c>
      <c r="AH104" s="1271">
        <v>0</v>
      </c>
      <c r="AI104" s="1224">
        <v>0</v>
      </c>
      <c r="AJ104" s="1224">
        <v>0</v>
      </c>
      <c r="AK104" s="1224">
        <v>0</v>
      </c>
      <c r="AL104" s="1224">
        <v>0</v>
      </c>
      <c r="AM104" s="1224">
        <v>0</v>
      </c>
      <c r="AN104" s="1224">
        <v>0</v>
      </c>
      <c r="AO104" s="1224">
        <v>0</v>
      </c>
      <c r="AP104" s="1224">
        <v>0</v>
      </c>
      <c r="AQ104" s="1223">
        <f t="shared" si="14"/>
        <v>0</v>
      </c>
      <c r="AR104" s="1223">
        <f t="shared" si="11"/>
        <v>0</v>
      </c>
      <c r="AS104" s="1276">
        <f t="shared" si="15"/>
        <v>0</v>
      </c>
      <c r="AT104" s="1259"/>
    </row>
    <row r="105" s="954" customFormat="1" ht="20.25" customHeight="1" spans="2:46">
      <c r="B105" s="1225">
        <v>13</v>
      </c>
      <c r="C105" s="1226" t="s">
        <v>51</v>
      </c>
      <c r="D105" s="1223">
        <f t="shared" si="12"/>
        <v>0</v>
      </c>
      <c r="E105" s="1223">
        <f>'RK 1'!AH87</f>
        <v>0</v>
      </c>
      <c r="F105" s="1223">
        <f t="shared" si="13"/>
        <v>0</v>
      </c>
      <c r="G105" s="1224">
        <v>0</v>
      </c>
      <c r="H105" s="1224">
        <v>0</v>
      </c>
      <c r="I105" s="1224">
        <v>0</v>
      </c>
      <c r="J105" s="1224">
        <v>0</v>
      </c>
      <c r="K105" s="1224">
        <v>0</v>
      </c>
      <c r="L105" s="1271">
        <v>0</v>
      </c>
      <c r="M105" s="1271">
        <v>0</v>
      </c>
      <c r="N105" s="1271">
        <v>0</v>
      </c>
      <c r="O105" s="1271">
        <v>0</v>
      </c>
      <c r="P105" s="1271">
        <v>0</v>
      </c>
      <c r="Q105" s="1271">
        <v>0</v>
      </c>
      <c r="R105" s="1271">
        <v>0</v>
      </c>
      <c r="S105" s="1271">
        <v>0</v>
      </c>
      <c r="T105" s="1271">
        <v>0</v>
      </c>
      <c r="U105" s="1271">
        <v>0</v>
      </c>
      <c r="V105" s="1271">
        <v>0</v>
      </c>
      <c r="W105" s="1271">
        <v>0</v>
      </c>
      <c r="X105" s="1271">
        <v>0</v>
      </c>
      <c r="Y105" s="1271">
        <v>0</v>
      </c>
      <c r="Z105" s="1271">
        <v>0</v>
      </c>
      <c r="AA105" s="1271">
        <v>0</v>
      </c>
      <c r="AB105" s="1271">
        <v>0</v>
      </c>
      <c r="AC105" s="1271">
        <v>0</v>
      </c>
      <c r="AD105" s="1271">
        <v>0</v>
      </c>
      <c r="AE105" s="1271">
        <v>0</v>
      </c>
      <c r="AF105" s="1271">
        <v>0</v>
      </c>
      <c r="AG105" s="1271">
        <v>0</v>
      </c>
      <c r="AH105" s="1271">
        <v>0</v>
      </c>
      <c r="AI105" s="1224">
        <v>0</v>
      </c>
      <c r="AJ105" s="1224">
        <v>0</v>
      </c>
      <c r="AK105" s="1224">
        <v>0</v>
      </c>
      <c r="AL105" s="1224">
        <v>0</v>
      </c>
      <c r="AM105" s="1224">
        <v>0</v>
      </c>
      <c r="AN105" s="1224">
        <v>0</v>
      </c>
      <c r="AO105" s="1224">
        <v>0</v>
      </c>
      <c r="AP105" s="1224">
        <v>0</v>
      </c>
      <c r="AQ105" s="1223">
        <f t="shared" si="14"/>
        <v>0</v>
      </c>
      <c r="AR105" s="1223">
        <f t="shared" si="11"/>
        <v>0</v>
      </c>
      <c r="AS105" s="1276">
        <f t="shared" si="15"/>
        <v>0</v>
      </c>
      <c r="AT105" s="1259"/>
    </row>
    <row r="106" s="954" customFormat="1" ht="20.25" customHeight="1" spans="2:46">
      <c r="B106" s="1225">
        <v>14</v>
      </c>
      <c r="C106" s="1226" t="s">
        <v>52</v>
      </c>
      <c r="D106" s="1223">
        <f t="shared" si="12"/>
        <v>0</v>
      </c>
      <c r="E106" s="1223">
        <f>'RK 1'!AH88</f>
        <v>1</v>
      </c>
      <c r="F106" s="1223">
        <f t="shared" si="13"/>
        <v>1</v>
      </c>
      <c r="G106" s="1224">
        <v>0</v>
      </c>
      <c r="H106" s="1224">
        <v>0</v>
      </c>
      <c r="I106" s="1224">
        <v>0</v>
      </c>
      <c r="J106" s="1224">
        <v>0</v>
      </c>
      <c r="K106" s="1224">
        <v>0</v>
      </c>
      <c r="L106" s="1271">
        <v>0</v>
      </c>
      <c r="M106" s="1271">
        <v>0</v>
      </c>
      <c r="N106" s="1271">
        <v>0</v>
      </c>
      <c r="O106" s="1271">
        <v>0</v>
      </c>
      <c r="P106" s="1271">
        <v>0</v>
      </c>
      <c r="Q106" s="1271">
        <v>0</v>
      </c>
      <c r="R106" s="1271">
        <v>0</v>
      </c>
      <c r="S106" s="1271">
        <v>0</v>
      </c>
      <c r="T106" s="1271">
        <v>0</v>
      </c>
      <c r="U106" s="1271">
        <v>0</v>
      </c>
      <c r="V106" s="1271">
        <v>0</v>
      </c>
      <c r="W106" s="1271">
        <v>0</v>
      </c>
      <c r="X106" s="1271">
        <v>0</v>
      </c>
      <c r="Y106" s="1271">
        <v>0</v>
      </c>
      <c r="Z106" s="1271">
        <v>0</v>
      </c>
      <c r="AA106" s="1271">
        <v>0</v>
      </c>
      <c r="AB106" s="1271">
        <v>0</v>
      </c>
      <c r="AC106" s="1271">
        <v>0</v>
      </c>
      <c r="AD106" s="1271">
        <v>0</v>
      </c>
      <c r="AE106" s="1271">
        <v>0</v>
      </c>
      <c r="AF106" s="1271">
        <v>0</v>
      </c>
      <c r="AG106" s="1271">
        <v>0</v>
      </c>
      <c r="AH106" s="1271">
        <v>0</v>
      </c>
      <c r="AI106" s="1224">
        <v>0</v>
      </c>
      <c r="AJ106" s="1224">
        <v>0</v>
      </c>
      <c r="AK106" s="1224">
        <v>0</v>
      </c>
      <c r="AL106" s="1224">
        <v>0</v>
      </c>
      <c r="AM106" s="1224">
        <v>0</v>
      </c>
      <c r="AN106" s="1224">
        <v>0</v>
      </c>
      <c r="AO106" s="1224">
        <v>0</v>
      </c>
      <c r="AP106" s="1224">
        <v>0</v>
      </c>
      <c r="AQ106" s="1223">
        <f t="shared" si="14"/>
        <v>0</v>
      </c>
      <c r="AR106" s="1223">
        <f t="shared" si="11"/>
        <v>1</v>
      </c>
      <c r="AS106" s="1276">
        <f t="shared" si="15"/>
        <v>0</v>
      </c>
      <c r="AT106" s="1260"/>
    </row>
    <row r="107" s="954" customFormat="1" ht="20.25" customHeight="1" spans="2:46">
      <c r="B107" s="1225">
        <v>15</v>
      </c>
      <c r="C107" s="1226" t="s">
        <v>53</v>
      </c>
      <c r="D107" s="1223">
        <f t="shared" si="12"/>
        <v>0</v>
      </c>
      <c r="E107" s="1223">
        <f>'RK 1'!AH89</f>
        <v>0</v>
      </c>
      <c r="F107" s="1223">
        <f t="shared" si="13"/>
        <v>0</v>
      </c>
      <c r="G107" s="1224">
        <v>0</v>
      </c>
      <c r="H107" s="1224">
        <v>0</v>
      </c>
      <c r="I107" s="1224">
        <v>0</v>
      </c>
      <c r="J107" s="1224">
        <v>0</v>
      </c>
      <c r="K107" s="1224">
        <v>0</v>
      </c>
      <c r="L107" s="1271">
        <v>0</v>
      </c>
      <c r="M107" s="1271">
        <v>0</v>
      </c>
      <c r="N107" s="1271">
        <v>0</v>
      </c>
      <c r="O107" s="1271">
        <v>0</v>
      </c>
      <c r="P107" s="1271">
        <v>0</v>
      </c>
      <c r="Q107" s="1271">
        <v>0</v>
      </c>
      <c r="R107" s="1271">
        <v>0</v>
      </c>
      <c r="S107" s="1271">
        <v>0</v>
      </c>
      <c r="T107" s="1271">
        <v>0</v>
      </c>
      <c r="U107" s="1271">
        <v>0</v>
      </c>
      <c r="V107" s="1271">
        <v>0</v>
      </c>
      <c r="W107" s="1271">
        <v>0</v>
      </c>
      <c r="X107" s="1271">
        <v>0</v>
      </c>
      <c r="Y107" s="1271">
        <v>0</v>
      </c>
      <c r="Z107" s="1271">
        <v>0</v>
      </c>
      <c r="AA107" s="1271">
        <v>0</v>
      </c>
      <c r="AB107" s="1271">
        <v>0</v>
      </c>
      <c r="AC107" s="1271">
        <v>0</v>
      </c>
      <c r="AD107" s="1271">
        <v>0</v>
      </c>
      <c r="AE107" s="1271">
        <v>0</v>
      </c>
      <c r="AF107" s="1271">
        <v>0</v>
      </c>
      <c r="AG107" s="1271">
        <v>0</v>
      </c>
      <c r="AH107" s="1271">
        <v>0</v>
      </c>
      <c r="AI107" s="1224">
        <v>0</v>
      </c>
      <c r="AJ107" s="1224">
        <v>0</v>
      </c>
      <c r="AK107" s="1224">
        <v>0</v>
      </c>
      <c r="AL107" s="1224">
        <v>0</v>
      </c>
      <c r="AM107" s="1224">
        <v>0</v>
      </c>
      <c r="AN107" s="1224">
        <v>0</v>
      </c>
      <c r="AO107" s="1224">
        <v>0</v>
      </c>
      <c r="AP107" s="1224">
        <v>0</v>
      </c>
      <c r="AQ107" s="1223">
        <f t="shared" si="14"/>
        <v>0</v>
      </c>
      <c r="AR107" s="1223">
        <f t="shared" si="11"/>
        <v>0</v>
      </c>
      <c r="AS107" s="1276">
        <f t="shared" si="15"/>
        <v>0</v>
      </c>
      <c r="AT107" s="1261"/>
    </row>
    <row r="108" s="954" customFormat="1" ht="20.25" customHeight="1" spans="2:46">
      <c r="B108" s="1225">
        <v>16</v>
      </c>
      <c r="C108" s="1226" t="s">
        <v>54</v>
      </c>
      <c r="D108" s="1223">
        <f t="shared" si="12"/>
        <v>0</v>
      </c>
      <c r="E108" s="1223">
        <f>'RK 1'!AH90</f>
        <v>0</v>
      </c>
      <c r="F108" s="1223">
        <f t="shared" si="13"/>
        <v>0</v>
      </c>
      <c r="G108" s="1224">
        <v>0</v>
      </c>
      <c r="H108" s="1224">
        <v>0</v>
      </c>
      <c r="I108" s="1224">
        <v>0</v>
      </c>
      <c r="J108" s="1224">
        <v>0</v>
      </c>
      <c r="K108" s="1224">
        <v>0</v>
      </c>
      <c r="L108" s="1271">
        <v>0</v>
      </c>
      <c r="M108" s="1271">
        <v>0</v>
      </c>
      <c r="N108" s="1271">
        <v>0</v>
      </c>
      <c r="O108" s="1271">
        <v>0</v>
      </c>
      <c r="P108" s="1271">
        <v>0</v>
      </c>
      <c r="Q108" s="1271">
        <v>0</v>
      </c>
      <c r="R108" s="1271">
        <v>0</v>
      </c>
      <c r="S108" s="1271">
        <v>0</v>
      </c>
      <c r="T108" s="1271">
        <v>0</v>
      </c>
      <c r="U108" s="1271">
        <v>0</v>
      </c>
      <c r="V108" s="1271">
        <v>0</v>
      </c>
      <c r="W108" s="1271">
        <v>0</v>
      </c>
      <c r="X108" s="1271">
        <v>0</v>
      </c>
      <c r="Y108" s="1271">
        <v>0</v>
      </c>
      <c r="Z108" s="1271">
        <v>0</v>
      </c>
      <c r="AA108" s="1271">
        <v>0</v>
      </c>
      <c r="AB108" s="1271">
        <v>0</v>
      </c>
      <c r="AC108" s="1271">
        <v>0</v>
      </c>
      <c r="AD108" s="1271">
        <v>0</v>
      </c>
      <c r="AE108" s="1271">
        <v>0</v>
      </c>
      <c r="AF108" s="1271">
        <v>0</v>
      </c>
      <c r="AG108" s="1271">
        <v>0</v>
      </c>
      <c r="AH108" s="1271">
        <v>0</v>
      </c>
      <c r="AI108" s="1224">
        <v>0</v>
      </c>
      <c r="AJ108" s="1224">
        <v>0</v>
      </c>
      <c r="AK108" s="1224">
        <v>0</v>
      </c>
      <c r="AL108" s="1224">
        <v>0</v>
      </c>
      <c r="AM108" s="1224">
        <v>0</v>
      </c>
      <c r="AN108" s="1224">
        <v>0</v>
      </c>
      <c r="AO108" s="1224">
        <v>0</v>
      </c>
      <c r="AP108" s="1224">
        <v>0</v>
      </c>
      <c r="AQ108" s="1223">
        <f t="shared" si="14"/>
        <v>0</v>
      </c>
      <c r="AR108" s="1223">
        <f t="shared" si="11"/>
        <v>0</v>
      </c>
      <c r="AS108" s="1276">
        <f t="shared" si="15"/>
        <v>0</v>
      </c>
      <c r="AT108" s="1261"/>
    </row>
    <row r="109" s="954" customFormat="1" ht="20.25" customHeight="1" spans="2:46">
      <c r="B109" s="1227">
        <v>17</v>
      </c>
      <c r="C109" s="1228" t="s">
        <v>55</v>
      </c>
      <c r="D109" s="1223">
        <f t="shared" si="12"/>
        <v>0</v>
      </c>
      <c r="E109" s="1223">
        <f>'RK 1'!AH91</f>
        <v>0</v>
      </c>
      <c r="F109" s="1223">
        <f t="shared" si="13"/>
        <v>0</v>
      </c>
      <c r="G109" s="1224">
        <v>0</v>
      </c>
      <c r="H109" s="1224">
        <v>0</v>
      </c>
      <c r="I109" s="1224">
        <v>0</v>
      </c>
      <c r="J109" s="1224">
        <v>0</v>
      </c>
      <c r="K109" s="1224">
        <v>0</v>
      </c>
      <c r="L109" s="1271">
        <v>0</v>
      </c>
      <c r="M109" s="1271">
        <v>0</v>
      </c>
      <c r="N109" s="1271">
        <v>0</v>
      </c>
      <c r="O109" s="1271">
        <v>0</v>
      </c>
      <c r="P109" s="1271">
        <v>0</v>
      </c>
      <c r="Q109" s="1271">
        <v>0</v>
      </c>
      <c r="R109" s="1271">
        <v>0</v>
      </c>
      <c r="S109" s="1271">
        <v>0</v>
      </c>
      <c r="T109" s="1271">
        <v>0</v>
      </c>
      <c r="U109" s="1271">
        <v>0</v>
      </c>
      <c r="V109" s="1271">
        <v>0</v>
      </c>
      <c r="W109" s="1271">
        <v>0</v>
      </c>
      <c r="X109" s="1271">
        <v>0</v>
      </c>
      <c r="Y109" s="1271">
        <v>0</v>
      </c>
      <c r="Z109" s="1271">
        <v>0</v>
      </c>
      <c r="AA109" s="1271">
        <v>0</v>
      </c>
      <c r="AB109" s="1271">
        <v>0</v>
      </c>
      <c r="AC109" s="1271">
        <v>0</v>
      </c>
      <c r="AD109" s="1271">
        <v>0</v>
      </c>
      <c r="AE109" s="1271">
        <v>0</v>
      </c>
      <c r="AF109" s="1271">
        <v>0</v>
      </c>
      <c r="AG109" s="1271">
        <v>0</v>
      </c>
      <c r="AH109" s="1271">
        <v>0</v>
      </c>
      <c r="AI109" s="1224">
        <v>0</v>
      </c>
      <c r="AJ109" s="1224">
        <v>0</v>
      </c>
      <c r="AK109" s="1224">
        <v>0</v>
      </c>
      <c r="AL109" s="1224">
        <v>0</v>
      </c>
      <c r="AM109" s="1224">
        <v>0</v>
      </c>
      <c r="AN109" s="1224">
        <v>0</v>
      </c>
      <c r="AO109" s="1224">
        <v>0</v>
      </c>
      <c r="AP109" s="1224">
        <v>0</v>
      </c>
      <c r="AQ109" s="1223">
        <f t="shared" si="14"/>
        <v>0</v>
      </c>
      <c r="AR109" s="1223">
        <f t="shared" si="11"/>
        <v>0</v>
      </c>
      <c r="AS109" s="1276">
        <f t="shared" si="15"/>
        <v>0</v>
      </c>
      <c r="AT109" s="1262"/>
    </row>
    <row r="110" s="954" customFormat="1" ht="20.25" customHeight="1" spans="2:46">
      <c r="B110" s="1229">
        <v>18</v>
      </c>
      <c r="C110" s="1230" t="s">
        <v>56</v>
      </c>
      <c r="D110" s="1223">
        <f t="shared" si="12"/>
        <v>0</v>
      </c>
      <c r="E110" s="1223">
        <f>'RK 1'!AH92</f>
        <v>0</v>
      </c>
      <c r="F110" s="1223">
        <f t="shared" si="13"/>
        <v>0</v>
      </c>
      <c r="G110" s="1224">
        <v>0</v>
      </c>
      <c r="H110" s="1224">
        <v>0</v>
      </c>
      <c r="I110" s="1224">
        <v>0</v>
      </c>
      <c r="J110" s="1224">
        <v>0</v>
      </c>
      <c r="K110" s="1224">
        <v>0</v>
      </c>
      <c r="L110" s="1224">
        <v>0</v>
      </c>
      <c r="M110" s="1271">
        <v>0</v>
      </c>
      <c r="N110" s="1271">
        <v>0</v>
      </c>
      <c r="O110" s="1271">
        <v>0</v>
      </c>
      <c r="P110" s="1271">
        <v>0</v>
      </c>
      <c r="Q110" s="1271">
        <v>0</v>
      </c>
      <c r="R110" s="1271">
        <v>0</v>
      </c>
      <c r="S110" s="1271">
        <v>0</v>
      </c>
      <c r="T110" s="1271">
        <v>0</v>
      </c>
      <c r="U110" s="1271">
        <v>0</v>
      </c>
      <c r="V110" s="1271">
        <v>0</v>
      </c>
      <c r="W110" s="1271">
        <v>0</v>
      </c>
      <c r="X110" s="1271">
        <v>0</v>
      </c>
      <c r="Y110" s="1271">
        <v>0</v>
      </c>
      <c r="Z110" s="1271">
        <v>0</v>
      </c>
      <c r="AA110" s="1271">
        <v>0</v>
      </c>
      <c r="AB110" s="1271">
        <v>0</v>
      </c>
      <c r="AC110" s="1271">
        <v>0</v>
      </c>
      <c r="AD110" s="1271">
        <v>0</v>
      </c>
      <c r="AE110" s="1271">
        <v>0</v>
      </c>
      <c r="AF110" s="1271">
        <v>0</v>
      </c>
      <c r="AG110" s="1271">
        <v>0</v>
      </c>
      <c r="AH110" s="1271">
        <v>0</v>
      </c>
      <c r="AI110" s="1224">
        <v>0</v>
      </c>
      <c r="AJ110" s="1224">
        <v>0</v>
      </c>
      <c r="AK110" s="1224">
        <v>0</v>
      </c>
      <c r="AL110" s="1224">
        <v>0</v>
      </c>
      <c r="AM110" s="1224">
        <v>0</v>
      </c>
      <c r="AN110" s="1224">
        <v>0</v>
      </c>
      <c r="AO110" s="1224">
        <v>0</v>
      </c>
      <c r="AP110" s="1224">
        <v>0</v>
      </c>
      <c r="AQ110" s="1223">
        <f t="shared" si="14"/>
        <v>0</v>
      </c>
      <c r="AR110" s="1223">
        <f t="shared" si="11"/>
        <v>0</v>
      </c>
      <c r="AS110" s="1276">
        <f t="shared" si="15"/>
        <v>0</v>
      </c>
      <c r="AT110" s="1263"/>
    </row>
    <row r="111" s="955" customFormat="1" ht="23.25" customHeight="1" spans="2:46">
      <c r="B111" s="1232" t="s">
        <v>57</v>
      </c>
      <c r="C111" s="1233"/>
      <c r="D111" s="1234">
        <f>SUM(D93:D110)</f>
        <v>5</v>
      </c>
      <c r="E111" s="1234">
        <f t="shared" ref="E111:AS111" si="16">SUM(E93:E110)</f>
        <v>4</v>
      </c>
      <c r="F111" s="1234">
        <f t="shared" si="16"/>
        <v>9</v>
      </c>
      <c r="G111" s="1234">
        <f t="shared" si="16"/>
        <v>0</v>
      </c>
      <c r="H111" s="1234">
        <f t="shared" si="16"/>
        <v>0</v>
      </c>
      <c r="I111" s="1234">
        <f t="shared" si="16"/>
        <v>0</v>
      </c>
      <c r="J111" s="1234">
        <f t="shared" si="16"/>
        <v>0</v>
      </c>
      <c r="K111" s="1234">
        <f t="shared" si="16"/>
        <v>0</v>
      </c>
      <c r="L111" s="1234">
        <f t="shared" si="16"/>
        <v>0</v>
      </c>
      <c r="M111" s="1234">
        <f t="shared" si="16"/>
        <v>0</v>
      </c>
      <c r="N111" s="1234">
        <f t="shared" si="16"/>
        <v>1</v>
      </c>
      <c r="O111" s="1234">
        <f t="shared" si="16"/>
        <v>1</v>
      </c>
      <c r="P111" s="1234">
        <f t="shared" si="16"/>
        <v>0</v>
      </c>
      <c r="Q111" s="1234">
        <f t="shared" si="16"/>
        <v>0</v>
      </c>
      <c r="R111" s="1234">
        <f t="shared" si="16"/>
        <v>0</v>
      </c>
      <c r="S111" s="1234">
        <f t="shared" si="16"/>
        <v>0</v>
      </c>
      <c r="T111" s="1234">
        <f t="shared" si="16"/>
        <v>0</v>
      </c>
      <c r="U111" s="1234">
        <f t="shared" si="16"/>
        <v>0</v>
      </c>
      <c r="V111" s="1234">
        <f t="shared" si="16"/>
        <v>0</v>
      </c>
      <c r="W111" s="1234">
        <f t="shared" si="16"/>
        <v>0</v>
      </c>
      <c r="X111" s="1234">
        <f t="shared" si="16"/>
        <v>0</v>
      </c>
      <c r="Y111" s="1234">
        <f t="shared" si="16"/>
        <v>0</v>
      </c>
      <c r="Z111" s="1234">
        <f t="shared" si="16"/>
        <v>0</v>
      </c>
      <c r="AA111" s="1234">
        <f t="shared" si="16"/>
        <v>0</v>
      </c>
      <c r="AB111" s="1234">
        <f t="shared" si="16"/>
        <v>0</v>
      </c>
      <c r="AC111" s="1234">
        <f t="shared" si="16"/>
        <v>0</v>
      </c>
      <c r="AD111" s="1234">
        <f t="shared" si="16"/>
        <v>0</v>
      </c>
      <c r="AE111" s="1234">
        <f t="shared" si="16"/>
        <v>0</v>
      </c>
      <c r="AF111" s="1234">
        <f t="shared" si="16"/>
        <v>0</v>
      </c>
      <c r="AG111" s="1234">
        <f t="shared" si="16"/>
        <v>0</v>
      </c>
      <c r="AH111" s="1234">
        <f t="shared" si="16"/>
        <v>0</v>
      </c>
      <c r="AI111" s="1234">
        <f t="shared" si="16"/>
        <v>0</v>
      </c>
      <c r="AJ111" s="1234">
        <f t="shared" si="16"/>
        <v>0</v>
      </c>
      <c r="AK111" s="1234">
        <f t="shared" si="16"/>
        <v>0</v>
      </c>
      <c r="AL111" s="1234">
        <f t="shared" si="16"/>
        <v>1</v>
      </c>
      <c r="AM111" s="1234">
        <f t="shared" si="16"/>
        <v>4</v>
      </c>
      <c r="AN111" s="1234">
        <f t="shared" si="16"/>
        <v>0</v>
      </c>
      <c r="AO111" s="1234">
        <f t="shared" si="16"/>
        <v>0</v>
      </c>
      <c r="AP111" s="1234">
        <f t="shared" si="16"/>
        <v>0</v>
      </c>
      <c r="AQ111" s="1234">
        <f t="shared" si="16"/>
        <v>7</v>
      </c>
      <c r="AR111" s="1234">
        <f t="shared" si="16"/>
        <v>2</v>
      </c>
      <c r="AS111" s="1234">
        <f t="shared" si="16"/>
        <v>7</v>
      </c>
      <c r="AT111" s="1264">
        <f>SUM(AT93:AT109)</f>
        <v>0</v>
      </c>
    </row>
    <row r="112" s="954" customFormat="1" ht="17.1" customHeight="1" spans="2:46">
      <c r="B112" s="1235"/>
      <c r="C112" s="1236"/>
      <c r="D112" s="1237"/>
      <c r="E112" s="1237"/>
      <c r="F112" s="1237"/>
      <c r="G112" s="1237"/>
      <c r="H112" s="1237"/>
      <c r="I112" s="1237"/>
      <c r="J112" s="1237"/>
      <c r="K112" s="1237"/>
      <c r="L112" s="1237"/>
      <c r="M112" s="1237"/>
      <c r="N112" s="1237"/>
      <c r="O112" s="1237"/>
      <c r="P112" s="1237"/>
      <c r="Q112" s="1237"/>
      <c r="R112" s="1237"/>
      <c r="S112" s="1237"/>
      <c r="T112" s="1237"/>
      <c r="U112" s="1237"/>
      <c r="V112" s="1237"/>
      <c r="W112" s="1237"/>
      <c r="X112" s="1237"/>
      <c r="Y112" s="1237"/>
      <c r="Z112" s="1237"/>
      <c r="AA112" s="1237"/>
      <c r="AB112" s="1237"/>
      <c r="AC112" s="1237"/>
      <c r="AD112" s="1237"/>
      <c r="AE112" s="1237"/>
      <c r="AF112" s="1237"/>
      <c r="AG112" s="1237"/>
      <c r="AH112" s="1237"/>
      <c r="AI112" s="1237"/>
      <c r="AJ112" s="1237"/>
      <c r="AK112" s="1237"/>
      <c r="AL112" s="1237"/>
      <c r="AM112" s="1237"/>
      <c r="AN112" s="1237"/>
      <c r="AO112" s="1237"/>
      <c r="AP112" s="1237"/>
      <c r="AQ112" s="1237"/>
      <c r="AR112" s="1235"/>
      <c r="AS112" s="1235"/>
      <c r="AT112" s="1265"/>
    </row>
    <row r="113" s="954" customFormat="1" ht="17.1" customHeight="1" spans="2:46">
      <c r="B113" s="956"/>
      <c r="C113" s="956"/>
      <c r="D113" s="956"/>
      <c r="E113" s="956"/>
      <c r="F113" s="956"/>
      <c r="G113" s="956"/>
      <c r="H113" s="919" t="s">
        <v>58</v>
      </c>
      <c r="I113" s="987"/>
      <c r="J113" s="987"/>
      <c r="K113" s="987"/>
      <c r="L113" s="987"/>
      <c r="M113" s="987"/>
      <c r="N113" s="987"/>
      <c r="O113" s="987"/>
      <c r="P113" s="987"/>
      <c r="Q113" s="987"/>
      <c r="R113" s="987"/>
      <c r="S113" s="987"/>
      <c r="T113" s="987"/>
      <c r="U113" s="987"/>
      <c r="V113" s="987"/>
      <c r="W113" s="987"/>
      <c r="X113" s="987"/>
      <c r="Y113" s="987"/>
      <c r="Z113" s="987"/>
      <c r="AA113" s="987"/>
      <c r="AB113" s="987"/>
      <c r="AC113" s="1035" t="s">
        <v>77</v>
      </c>
      <c r="AD113" s="976"/>
      <c r="AE113" s="976"/>
      <c r="AF113" s="976"/>
      <c r="AG113" s="976"/>
      <c r="AH113" s="976"/>
      <c r="AI113" s="976"/>
      <c r="AJ113" s="976"/>
      <c r="AK113" s="981"/>
      <c r="AL113" s="981"/>
      <c r="AM113" s="981"/>
      <c r="AN113" s="981"/>
      <c r="AO113" s="981"/>
      <c r="AP113" s="981"/>
      <c r="AQ113" s="981"/>
      <c r="AR113" s="981"/>
      <c r="AS113" s="981"/>
      <c r="AT113" s="1266"/>
    </row>
    <row r="114" s="954" customFormat="1" ht="17.1" customHeight="1" spans="2:46">
      <c r="B114" s="956"/>
      <c r="C114" s="956"/>
      <c r="D114" s="956"/>
      <c r="E114" s="956"/>
      <c r="F114" s="956"/>
      <c r="G114" s="956"/>
      <c r="H114" s="1015" t="str">
        <f>'RK 1'!C96</f>
        <v>Ketua Pengadilan Tinggi Agama Padang,</v>
      </c>
      <c r="I114" s="987"/>
      <c r="J114" s="987"/>
      <c r="K114" s="987"/>
      <c r="L114" s="987"/>
      <c r="M114" s="987"/>
      <c r="N114" s="987"/>
      <c r="O114" s="987"/>
      <c r="P114" s="987"/>
      <c r="Q114" s="987"/>
      <c r="R114" s="987"/>
      <c r="S114" s="987"/>
      <c r="T114" s="987"/>
      <c r="U114" s="987"/>
      <c r="V114" s="987"/>
      <c r="W114" s="987"/>
      <c r="X114" s="987"/>
      <c r="Y114" s="987"/>
      <c r="Z114" s="987"/>
      <c r="AA114" s="987"/>
      <c r="AB114" s="987"/>
      <c r="AC114" s="890" t="s">
        <v>61</v>
      </c>
      <c r="AD114" s="978"/>
      <c r="AE114" s="978"/>
      <c r="AF114" s="978"/>
      <c r="AG114" s="978"/>
      <c r="AH114" s="978"/>
      <c r="AI114" s="978"/>
      <c r="AJ114" s="978"/>
      <c r="AK114" s="986"/>
      <c r="AL114" s="986"/>
      <c r="AM114" s="986"/>
      <c r="AN114" s="987"/>
      <c r="AO114" s="987"/>
      <c r="AP114" s="987"/>
      <c r="AQ114" s="1015"/>
      <c r="AR114" s="987"/>
      <c r="AS114" s="987"/>
      <c r="AT114" s="1266"/>
    </row>
    <row r="115" s="954" customFormat="1" ht="17.1" customHeight="1" spans="2:46">
      <c r="B115" s="956"/>
      <c r="C115" s="956"/>
      <c r="D115" s="956"/>
      <c r="E115" s="956"/>
      <c r="F115" s="956"/>
      <c r="G115" s="956"/>
      <c r="H115" s="1015"/>
      <c r="I115" s="987"/>
      <c r="J115" s="987"/>
      <c r="K115" s="987"/>
      <c r="L115" s="987"/>
      <c r="M115" s="987"/>
      <c r="N115" s="987"/>
      <c r="O115" s="987"/>
      <c r="P115" s="987"/>
      <c r="Q115" s="987"/>
      <c r="R115" s="987"/>
      <c r="S115" s="987"/>
      <c r="T115" s="987"/>
      <c r="U115" s="987"/>
      <c r="V115" s="987"/>
      <c r="W115" s="987"/>
      <c r="X115" s="987"/>
      <c r="Y115" s="987"/>
      <c r="Z115" s="987"/>
      <c r="AA115" s="987"/>
      <c r="AB115" s="987"/>
      <c r="AC115" s="1095"/>
      <c r="AD115" s="978"/>
      <c r="AE115" s="978"/>
      <c r="AF115" s="978"/>
      <c r="AG115" s="978"/>
      <c r="AH115" s="978"/>
      <c r="AI115" s="978"/>
      <c r="AJ115" s="978"/>
      <c r="AK115" s="987"/>
      <c r="AL115" s="987"/>
      <c r="AM115" s="987"/>
      <c r="AN115" s="987"/>
      <c r="AO115" s="987"/>
      <c r="AP115" s="987"/>
      <c r="AQ115" s="1015"/>
      <c r="AR115" s="987"/>
      <c r="AS115" s="987"/>
      <c r="AT115" s="1266"/>
    </row>
    <row r="116" s="954" customFormat="1" ht="17.1" customHeight="1" spans="2:46">
      <c r="B116" s="956"/>
      <c r="C116" s="956"/>
      <c r="D116" s="956"/>
      <c r="E116" s="956"/>
      <c r="F116" s="956"/>
      <c r="G116" s="956"/>
      <c r="H116" s="1015"/>
      <c r="I116" s="987"/>
      <c r="J116" s="987"/>
      <c r="K116" s="987"/>
      <c r="L116" s="987"/>
      <c r="M116" s="987"/>
      <c r="N116" s="987"/>
      <c r="O116" s="987"/>
      <c r="P116" s="987"/>
      <c r="Q116" s="987"/>
      <c r="R116" s="987"/>
      <c r="S116" s="987"/>
      <c r="T116" s="987"/>
      <c r="U116" s="987"/>
      <c r="V116" s="987"/>
      <c r="W116" s="987"/>
      <c r="X116" s="987"/>
      <c r="Y116" s="987"/>
      <c r="Z116" s="987"/>
      <c r="AA116" s="987"/>
      <c r="AB116" s="987"/>
      <c r="AC116" s="1095"/>
      <c r="AD116" s="978"/>
      <c r="AE116" s="978"/>
      <c r="AF116" s="978"/>
      <c r="AG116" s="978"/>
      <c r="AH116" s="978"/>
      <c r="AI116" s="978"/>
      <c r="AJ116" s="978"/>
      <c r="AK116" s="987"/>
      <c r="AL116" s="987"/>
      <c r="AM116" s="987"/>
      <c r="AN116" s="987"/>
      <c r="AO116" s="987"/>
      <c r="AP116" s="987"/>
      <c r="AQ116" s="1015"/>
      <c r="AR116" s="987"/>
      <c r="AS116" s="987"/>
      <c r="AT116" s="1266"/>
    </row>
    <row r="117" s="954" customFormat="1" ht="17.1" customHeight="1" spans="2:46">
      <c r="B117" s="956"/>
      <c r="C117" s="956"/>
      <c r="D117" s="956"/>
      <c r="E117" s="956"/>
      <c r="F117" s="956"/>
      <c r="G117" s="956"/>
      <c r="H117" s="1015"/>
      <c r="I117" s="987"/>
      <c r="J117" s="987"/>
      <c r="K117" s="987"/>
      <c r="L117" s="987"/>
      <c r="M117" s="987"/>
      <c r="N117" s="987"/>
      <c r="O117" s="987"/>
      <c r="P117" s="987"/>
      <c r="Q117" s="987"/>
      <c r="R117" s="987"/>
      <c r="S117" s="987"/>
      <c r="T117" s="987"/>
      <c r="U117" s="987"/>
      <c r="V117" s="987"/>
      <c r="W117" s="987"/>
      <c r="X117" s="987"/>
      <c r="Y117" s="987"/>
      <c r="Z117" s="987"/>
      <c r="AA117" s="987"/>
      <c r="AB117" s="987"/>
      <c r="AC117" s="1095"/>
      <c r="AD117" s="978"/>
      <c r="AE117" s="978"/>
      <c r="AF117" s="978"/>
      <c r="AG117" s="978"/>
      <c r="AH117" s="978"/>
      <c r="AI117" s="978"/>
      <c r="AJ117" s="978"/>
      <c r="AK117" s="987"/>
      <c r="AL117" s="987"/>
      <c r="AM117" s="987"/>
      <c r="AN117" s="987"/>
      <c r="AO117" s="987"/>
      <c r="AP117" s="987"/>
      <c r="AQ117" s="1015"/>
      <c r="AR117" s="987"/>
      <c r="AS117" s="987"/>
      <c r="AT117" s="1266"/>
    </row>
    <row r="118" s="961" customFormat="1" ht="19.5" customHeight="1" spans="2:46">
      <c r="B118" s="962"/>
      <c r="C118" s="962"/>
      <c r="D118" s="962"/>
      <c r="E118" s="962"/>
      <c r="F118" s="962"/>
      <c r="G118" s="962"/>
      <c r="H118" s="1015" t="str">
        <f>'RK 1'!C100</f>
        <v>Dr. Drs. H. PELMIZAR, M.H.I.</v>
      </c>
      <c r="I118" s="1272"/>
      <c r="J118" s="1272"/>
      <c r="K118" s="1272"/>
      <c r="L118" s="1272"/>
      <c r="M118" s="1272"/>
      <c r="N118" s="1272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  <c r="AB118" s="989"/>
      <c r="AC118" s="1194" t="s">
        <v>63</v>
      </c>
      <c r="AD118" s="1194"/>
      <c r="AE118" s="1194"/>
      <c r="AF118" s="1194"/>
      <c r="AG118" s="1194"/>
      <c r="AH118" s="1194"/>
      <c r="AI118" s="1274"/>
      <c r="AJ118" s="1274"/>
      <c r="AK118" s="1274"/>
      <c r="AL118" s="1249"/>
      <c r="AM118" s="1249"/>
      <c r="AN118" s="989"/>
      <c r="AO118" s="989"/>
      <c r="AP118" s="989"/>
      <c r="AQ118" s="989"/>
      <c r="AR118" s="989"/>
      <c r="AS118" s="989"/>
      <c r="AT118" s="989"/>
    </row>
    <row r="119" s="1205" customFormat="1" ht="17.1" customHeight="1" spans="2:46">
      <c r="B119" s="964"/>
      <c r="C119" s="964"/>
      <c r="D119" s="964"/>
      <c r="E119" s="964"/>
      <c r="F119" s="964"/>
      <c r="G119" s="964"/>
      <c r="H119" s="1015" t="str">
        <f>'RK 1'!C101</f>
        <v>NIP. 19561112 198103 1 009</v>
      </c>
      <c r="I119" s="990"/>
      <c r="J119" s="990"/>
      <c r="K119" s="990"/>
      <c r="L119" s="990"/>
      <c r="M119" s="990"/>
      <c r="N119" s="990"/>
      <c r="O119" s="990"/>
      <c r="P119" s="990"/>
      <c r="Q119" s="990"/>
      <c r="R119" s="990"/>
      <c r="S119" s="990"/>
      <c r="T119" s="990"/>
      <c r="U119" s="990"/>
      <c r="V119" s="990"/>
      <c r="W119" s="990"/>
      <c r="X119" s="990"/>
      <c r="Y119" s="990"/>
      <c r="Z119" s="990"/>
      <c r="AA119" s="990"/>
      <c r="AB119" s="990"/>
      <c r="AC119" s="1046" t="s">
        <v>65</v>
      </c>
      <c r="AD119" s="978"/>
      <c r="AE119" s="978"/>
      <c r="AF119" s="978"/>
      <c r="AG119" s="978"/>
      <c r="AH119" s="978"/>
      <c r="AI119" s="978"/>
      <c r="AJ119" s="978"/>
      <c r="AK119" s="990"/>
      <c r="AL119" s="990"/>
      <c r="AM119" s="990"/>
      <c r="AN119" s="990"/>
      <c r="AO119" s="990"/>
      <c r="AP119" s="990"/>
      <c r="AQ119" s="1016"/>
      <c r="AR119" s="990"/>
      <c r="AS119" s="990"/>
      <c r="AT119" s="1266"/>
    </row>
    <row r="129" s="954" customFormat="1" ht="19.5" customHeight="1" spans="2:46">
      <c r="B129" s="1209" t="s">
        <v>114</v>
      </c>
      <c r="C129" s="1209"/>
      <c r="D129" s="1209"/>
      <c r="E129" s="1209"/>
      <c r="F129" s="1209"/>
      <c r="G129" s="1209"/>
      <c r="H129" s="1209"/>
      <c r="I129" s="1209"/>
      <c r="J129" s="1209"/>
      <c r="K129" s="1209"/>
      <c r="L129" s="1209"/>
      <c r="M129" s="1209"/>
      <c r="N129" s="1209"/>
      <c r="O129" s="1209"/>
      <c r="P129" s="1209"/>
      <c r="Q129" s="1209"/>
      <c r="R129" s="1209"/>
      <c r="S129" s="1209"/>
      <c r="T129" s="1209"/>
      <c r="U129" s="1209"/>
      <c r="V129" s="1209"/>
      <c r="W129" s="1209"/>
      <c r="X129" s="1209"/>
      <c r="Y129" s="1209"/>
      <c r="Z129" s="1209"/>
      <c r="AA129" s="1209"/>
      <c r="AB129" s="1209"/>
      <c r="AC129" s="1209"/>
      <c r="AD129" s="1209"/>
      <c r="AE129" s="1209"/>
      <c r="AF129" s="1209"/>
      <c r="AG129" s="1209"/>
      <c r="AH129" s="1209"/>
      <c r="AI129" s="1209"/>
      <c r="AJ129" s="1209"/>
      <c r="AK129" s="1209"/>
      <c r="AL129" s="1209"/>
      <c r="AM129" s="1209"/>
      <c r="AN129" s="1209"/>
      <c r="AO129" s="1209"/>
      <c r="AP129" s="1209"/>
      <c r="AQ129" s="1209"/>
      <c r="AR129" s="1209"/>
      <c r="AS129" s="1209"/>
      <c r="AT129" s="1209"/>
    </row>
    <row r="130" s="954" customFormat="1" ht="17.1" customHeight="1" spans="2:46">
      <c r="B130" s="1209" t="s">
        <v>133</v>
      </c>
      <c r="C130" s="1209"/>
      <c r="D130" s="1209"/>
      <c r="E130" s="1209"/>
      <c r="F130" s="1209"/>
      <c r="G130" s="1209"/>
      <c r="H130" s="1209"/>
      <c r="I130" s="1209"/>
      <c r="J130" s="1209"/>
      <c r="K130" s="1209"/>
      <c r="L130" s="1209"/>
      <c r="M130" s="1209"/>
      <c r="N130" s="1209"/>
      <c r="O130" s="1209"/>
      <c r="P130" s="1209"/>
      <c r="Q130" s="1209"/>
      <c r="R130" s="1209"/>
      <c r="S130" s="1209"/>
      <c r="T130" s="1209"/>
      <c r="U130" s="1209"/>
      <c r="V130" s="1209"/>
      <c r="W130" s="1209"/>
      <c r="X130" s="1209"/>
      <c r="Y130" s="1209"/>
      <c r="Z130" s="1209"/>
      <c r="AA130" s="1209"/>
      <c r="AB130" s="1209"/>
      <c r="AC130" s="1209"/>
      <c r="AD130" s="1209"/>
      <c r="AE130" s="1209"/>
      <c r="AF130" s="1209"/>
      <c r="AG130" s="1209"/>
      <c r="AH130" s="1209"/>
      <c r="AI130" s="1209"/>
      <c r="AJ130" s="1209"/>
      <c r="AK130" s="1209"/>
      <c r="AL130" s="1209"/>
      <c r="AM130" s="1209"/>
      <c r="AN130" s="1209"/>
      <c r="AO130" s="1209"/>
      <c r="AP130" s="1209"/>
      <c r="AQ130" s="1209"/>
      <c r="AR130" s="1209"/>
      <c r="AS130" s="1209"/>
      <c r="AT130" s="1209"/>
    </row>
    <row r="131" s="954" customFormat="1" ht="17.1" customHeight="1" spans="2:46">
      <c r="B131" s="1210"/>
      <c r="C131" s="1210"/>
      <c r="D131" s="1210"/>
      <c r="E131" s="1210"/>
      <c r="F131" s="1210"/>
      <c r="G131" s="1210"/>
      <c r="H131" s="1210"/>
      <c r="I131" s="1210"/>
      <c r="J131" s="1210"/>
      <c r="K131" s="1210"/>
      <c r="L131" s="1210"/>
      <c r="M131" s="1210"/>
      <c r="N131" s="1210"/>
      <c r="O131" s="1210"/>
      <c r="P131" s="1210"/>
      <c r="Q131" s="1210"/>
      <c r="R131" s="1210"/>
      <c r="S131" s="1210"/>
      <c r="T131" s="1210"/>
      <c r="U131" s="1210"/>
      <c r="V131" s="1210"/>
      <c r="W131" s="1210"/>
      <c r="X131" s="1210"/>
      <c r="Y131" s="1210"/>
      <c r="Z131" s="1210"/>
      <c r="AA131" s="1210"/>
      <c r="AB131" s="1210"/>
      <c r="AC131" s="1210"/>
      <c r="AD131" s="1210"/>
      <c r="AE131" s="1210"/>
      <c r="AF131" s="1210"/>
      <c r="AG131" s="1210"/>
      <c r="AH131" s="1210"/>
      <c r="AI131" s="1210"/>
      <c r="AJ131" s="1210"/>
      <c r="AK131" s="1210"/>
      <c r="AL131" s="1210"/>
      <c r="AM131" s="1210"/>
      <c r="AN131" s="1210"/>
      <c r="AO131" s="1210"/>
      <c r="AP131" s="1210"/>
      <c r="AQ131" s="1250"/>
      <c r="AR131" s="1251"/>
      <c r="AS131" s="1251"/>
      <c r="AT131" s="1210" t="s">
        <v>116</v>
      </c>
    </row>
    <row r="132" s="954" customFormat="1" ht="18.95" customHeight="1" spans="2:46">
      <c r="B132" s="1211" t="s">
        <v>3</v>
      </c>
      <c r="C132" s="1212" t="s">
        <v>4</v>
      </c>
      <c r="D132" s="1213" t="s">
        <v>131</v>
      </c>
      <c r="E132" s="1213" t="s">
        <v>118</v>
      </c>
      <c r="F132" s="1213" t="s">
        <v>57</v>
      </c>
      <c r="G132" s="927" t="s">
        <v>119</v>
      </c>
      <c r="H132" s="1214" t="s">
        <v>5</v>
      </c>
      <c r="I132" s="1243"/>
      <c r="J132" s="1243"/>
      <c r="K132" s="1243"/>
      <c r="L132" s="1243"/>
      <c r="M132" s="1243"/>
      <c r="N132" s="1243"/>
      <c r="O132" s="1243"/>
      <c r="P132" s="1243"/>
      <c r="Q132" s="1243"/>
      <c r="R132" s="1243"/>
      <c r="S132" s="1243"/>
      <c r="T132" s="1243"/>
      <c r="U132" s="1243"/>
      <c r="V132" s="1243"/>
      <c r="W132" s="1243"/>
      <c r="X132" s="1243"/>
      <c r="Y132" s="1243"/>
      <c r="Z132" s="1243"/>
      <c r="AA132" s="1243"/>
      <c r="AB132" s="1243"/>
      <c r="AC132" s="1243"/>
      <c r="AD132" s="1246"/>
      <c r="AE132" s="1213" t="s">
        <v>120</v>
      </c>
      <c r="AF132" s="1213" t="s">
        <v>7</v>
      </c>
      <c r="AG132" s="1213" t="s">
        <v>8</v>
      </c>
      <c r="AH132" s="1213" t="s">
        <v>9</v>
      </c>
      <c r="AI132" s="1213" t="s">
        <v>10</v>
      </c>
      <c r="AJ132" s="1213" t="s">
        <v>121</v>
      </c>
      <c r="AK132" s="1213" t="s">
        <v>12</v>
      </c>
      <c r="AL132" s="1213" t="s">
        <v>13</v>
      </c>
      <c r="AM132" s="1247" t="s">
        <v>122</v>
      </c>
      <c r="AN132" s="1247" t="s">
        <v>123</v>
      </c>
      <c r="AO132" s="1247" t="s">
        <v>124</v>
      </c>
      <c r="AP132" s="1247" t="s">
        <v>125</v>
      </c>
      <c r="AQ132" s="1213" t="s">
        <v>14</v>
      </c>
      <c r="AR132" s="1247" t="s">
        <v>126</v>
      </c>
      <c r="AS132" s="1247" t="s">
        <v>127</v>
      </c>
      <c r="AT132" s="1252" t="s">
        <v>128</v>
      </c>
    </row>
    <row r="133" s="954" customFormat="1" ht="135" customHeight="1" spans="2:46">
      <c r="B133" s="1215"/>
      <c r="C133" s="1216"/>
      <c r="D133" s="1217"/>
      <c r="E133" s="1217"/>
      <c r="F133" s="1217"/>
      <c r="G133" s="933"/>
      <c r="H133" s="1218" t="s">
        <v>16</v>
      </c>
      <c r="I133" s="105" t="s">
        <v>17</v>
      </c>
      <c r="J133" s="105" t="s">
        <v>18</v>
      </c>
      <c r="K133" s="105" t="s">
        <v>19</v>
      </c>
      <c r="L133" s="105" t="s">
        <v>20</v>
      </c>
      <c r="M133" s="105" t="s">
        <v>21</v>
      </c>
      <c r="N133" s="105" t="s">
        <v>22</v>
      </c>
      <c r="O133" s="105" t="s">
        <v>23</v>
      </c>
      <c r="P133" s="105" t="s">
        <v>24</v>
      </c>
      <c r="Q133" s="105" t="s">
        <v>25</v>
      </c>
      <c r="R133" s="105" t="s">
        <v>129</v>
      </c>
      <c r="S133" s="105" t="s">
        <v>27</v>
      </c>
      <c r="T133" s="105" t="s">
        <v>28</v>
      </c>
      <c r="U133" s="105" t="s">
        <v>29</v>
      </c>
      <c r="V133" s="105" t="s">
        <v>30</v>
      </c>
      <c r="W133" s="105" t="s">
        <v>31</v>
      </c>
      <c r="X133" s="105" t="s">
        <v>32</v>
      </c>
      <c r="Y133" s="105" t="s">
        <v>33</v>
      </c>
      <c r="Z133" s="105" t="s">
        <v>34</v>
      </c>
      <c r="AA133" s="105" t="s">
        <v>35</v>
      </c>
      <c r="AB133" s="105" t="s">
        <v>36</v>
      </c>
      <c r="AC133" s="105" t="s">
        <v>37</v>
      </c>
      <c r="AD133" s="105" t="s">
        <v>38</v>
      </c>
      <c r="AE133" s="1217"/>
      <c r="AF133" s="1217"/>
      <c r="AG133" s="1217"/>
      <c r="AH133" s="1217"/>
      <c r="AI133" s="1217"/>
      <c r="AJ133" s="1217"/>
      <c r="AK133" s="1217"/>
      <c r="AL133" s="1217"/>
      <c r="AM133" s="1248"/>
      <c r="AN133" s="1248"/>
      <c r="AO133" s="1248"/>
      <c r="AP133" s="1248"/>
      <c r="AQ133" s="1217"/>
      <c r="AR133" s="1248"/>
      <c r="AS133" s="1248"/>
      <c r="AT133" s="1253"/>
    </row>
    <row r="134" s="954" customFormat="1" ht="17.1" customHeight="1" spans="2:46">
      <c r="B134" s="1219">
        <v>1</v>
      </c>
      <c r="C134" s="1220">
        <v>2</v>
      </c>
      <c r="D134" s="1220">
        <v>3</v>
      </c>
      <c r="E134" s="1220">
        <v>4</v>
      </c>
      <c r="F134" s="1220">
        <v>5</v>
      </c>
      <c r="G134" s="1220">
        <v>6</v>
      </c>
      <c r="H134" s="1220">
        <v>7</v>
      </c>
      <c r="I134" s="1220">
        <v>8</v>
      </c>
      <c r="J134" s="1220">
        <v>9</v>
      </c>
      <c r="K134" s="1220">
        <v>10</v>
      </c>
      <c r="L134" s="1220">
        <v>11</v>
      </c>
      <c r="M134" s="1220">
        <v>12</v>
      </c>
      <c r="N134" s="1220">
        <v>13</v>
      </c>
      <c r="O134" s="1220">
        <v>14</v>
      </c>
      <c r="P134" s="1220">
        <v>15</v>
      </c>
      <c r="Q134" s="1220">
        <v>16</v>
      </c>
      <c r="R134" s="1220">
        <v>17</v>
      </c>
      <c r="S134" s="1220">
        <v>18</v>
      </c>
      <c r="T134" s="1220">
        <v>19</v>
      </c>
      <c r="U134" s="1220">
        <v>20</v>
      </c>
      <c r="V134" s="1220">
        <v>21</v>
      </c>
      <c r="W134" s="1220">
        <v>22</v>
      </c>
      <c r="X134" s="1220">
        <v>23</v>
      </c>
      <c r="Y134" s="1220">
        <v>24</v>
      </c>
      <c r="Z134" s="1220">
        <v>25</v>
      </c>
      <c r="AA134" s="1220">
        <v>26</v>
      </c>
      <c r="AB134" s="1220">
        <v>27</v>
      </c>
      <c r="AC134" s="1220">
        <v>28</v>
      </c>
      <c r="AD134" s="1220">
        <v>29</v>
      </c>
      <c r="AE134" s="1220">
        <v>30</v>
      </c>
      <c r="AF134" s="1220">
        <v>31</v>
      </c>
      <c r="AG134" s="1220">
        <v>32</v>
      </c>
      <c r="AH134" s="1220">
        <v>33</v>
      </c>
      <c r="AI134" s="1220">
        <v>34</v>
      </c>
      <c r="AJ134" s="1220">
        <v>35</v>
      </c>
      <c r="AK134" s="1220">
        <v>36</v>
      </c>
      <c r="AL134" s="1220">
        <v>37</v>
      </c>
      <c r="AM134" s="1220">
        <v>38</v>
      </c>
      <c r="AN134" s="1220">
        <v>39</v>
      </c>
      <c r="AO134" s="1220">
        <v>40</v>
      </c>
      <c r="AP134" s="1220">
        <v>41</v>
      </c>
      <c r="AQ134" s="1254">
        <v>42</v>
      </c>
      <c r="AR134" s="1220">
        <v>43</v>
      </c>
      <c r="AS134" s="1255">
        <v>44</v>
      </c>
      <c r="AT134" s="1256">
        <v>45</v>
      </c>
    </row>
    <row r="135" s="954" customFormat="1" ht="20.25" customHeight="1" spans="2:46">
      <c r="B135" s="1221">
        <v>1</v>
      </c>
      <c r="C135" s="1277" t="s">
        <v>39</v>
      </c>
      <c r="D135" s="1223">
        <f>AR93</f>
        <v>0</v>
      </c>
      <c r="E135" s="1223">
        <f>'RK 1'!AH109</f>
        <v>0</v>
      </c>
      <c r="F135" s="1223">
        <f>SUM(D135:E135)</f>
        <v>0</v>
      </c>
      <c r="G135" s="1224">
        <v>0</v>
      </c>
      <c r="H135" s="1224">
        <v>0</v>
      </c>
      <c r="I135" s="1224">
        <v>0</v>
      </c>
      <c r="J135" s="1224">
        <v>0</v>
      </c>
      <c r="K135" s="1224">
        <v>0</v>
      </c>
      <c r="L135" s="1224">
        <v>0</v>
      </c>
      <c r="M135" s="1224">
        <v>0</v>
      </c>
      <c r="N135" s="1224">
        <v>0</v>
      </c>
      <c r="O135" s="1224">
        <v>0</v>
      </c>
      <c r="P135" s="1224">
        <v>0</v>
      </c>
      <c r="Q135" s="1224">
        <v>0</v>
      </c>
      <c r="R135" s="1224">
        <v>0</v>
      </c>
      <c r="S135" s="1224">
        <v>0</v>
      </c>
      <c r="T135" s="1224">
        <v>0</v>
      </c>
      <c r="U135" s="1224">
        <v>0</v>
      </c>
      <c r="V135" s="1224">
        <v>0</v>
      </c>
      <c r="W135" s="1224">
        <v>0</v>
      </c>
      <c r="X135" s="1224">
        <v>0</v>
      </c>
      <c r="Y135" s="1224">
        <v>0</v>
      </c>
      <c r="Z135" s="1224">
        <v>0</v>
      </c>
      <c r="AA135" s="1224">
        <v>0</v>
      </c>
      <c r="AB135" s="1224">
        <v>0</v>
      </c>
      <c r="AC135" s="1224">
        <v>0</v>
      </c>
      <c r="AD135" s="1224">
        <v>0</v>
      </c>
      <c r="AE135" s="1224">
        <v>0</v>
      </c>
      <c r="AF135" s="1224">
        <v>0</v>
      </c>
      <c r="AG135" s="1224">
        <v>0</v>
      </c>
      <c r="AH135" s="1224">
        <v>0</v>
      </c>
      <c r="AI135" s="1224">
        <v>0</v>
      </c>
      <c r="AJ135" s="1224">
        <v>0</v>
      </c>
      <c r="AK135" s="1224">
        <v>0</v>
      </c>
      <c r="AL135" s="1224">
        <v>0</v>
      </c>
      <c r="AM135" s="1224">
        <v>0</v>
      </c>
      <c r="AN135" s="1224">
        <v>0</v>
      </c>
      <c r="AO135" s="1224">
        <v>0</v>
      </c>
      <c r="AP135" s="1224">
        <v>0</v>
      </c>
      <c r="AQ135" s="1223">
        <f>SUM(H135:AP135)</f>
        <v>0</v>
      </c>
      <c r="AR135" s="1223">
        <f t="shared" ref="AR135:AR152" si="17">F135-(G135+AQ135)</f>
        <v>0</v>
      </c>
      <c r="AS135" s="1276">
        <f>AQ135</f>
        <v>0</v>
      </c>
      <c r="AT135" s="1258"/>
    </row>
    <row r="136" s="954" customFormat="1" ht="20.25" customHeight="1" spans="2:46">
      <c r="B136" s="1225">
        <v>2</v>
      </c>
      <c r="C136" s="1278" t="s">
        <v>40</v>
      </c>
      <c r="D136" s="1223">
        <f t="shared" ref="D136:D152" si="18">AR94</f>
        <v>0</v>
      </c>
      <c r="E136" s="1223">
        <f>'RK 1'!AH110</f>
        <v>0</v>
      </c>
      <c r="F136" s="1223">
        <f t="shared" ref="F136:F152" si="19">SUM(D136:E136)</f>
        <v>0</v>
      </c>
      <c r="G136" s="1224">
        <v>0</v>
      </c>
      <c r="H136" s="1224">
        <v>0</v>
      </c>
      <c r="I136" s="1224">
        <v>0</v>
      </c>
      <c r="J136" s="1224">
        <v>0</v>
      </c>
      <c r="K136" s="1224">
        <v>0</v>
      </c>
      <c r="L136" s="1224">
        <v>0</v>
      </c>
      <c r="M136" s="1224">
        <v>0</v>
      </c>
      <c r="N136" s="1224">
        <v>0</v>
      </c>
      <c r="O136" s="1224">
        <v>0</v>
      </c>
      <c r="P136" s="1224">
        <v>0</v>
      </c>
      <c r="Q136" s="1224">
        <v>0</v>
      </c>
      <c r="R136" s="1224">
        <v>0</v>
      </c>
      <c r="S136" s="1224">
        <v>0</v>
      </c>
      <c r="T136" s="1224">
        <v>0</v>
      </c>
      <c r="U136" s="1224">
        <v>0</v>
      </c>
      <c r="V136" s="1224">
        <v>0</v>
      </c>
      <c r="W136" s="1224">
        <v>0</v>
      </c>
      <c r="X136" s="1224">
        <v>0</v>
      </c>
      <c r="Y136" s="1224">
        <v>0</v>
      </c>
      <c r="Z136" s="1224">
        <v>0</v>
      </c>
      <c r="AA136" s="1224">
        <v>0</v>
      </c>
      <c r="AB136" s="1224">
        <v>0</v>
      </c>
      <c r="AC136" s="1224">
        <v>0</v>
      </c>
      <c r="AD136" s="1224">
        <v>0</v>
      </c>
      <c r="AE136" s="1224">
        <v>0</v>
      </c>
      <c r="AF136" s="1224">
        <v>0</v>
      </c>
      <c r="AG136" s="1224">
        <v>0</v>
      </c>
      <c r="AH136" s="1224">
        <v>0</v>
      </c>
      <c r="AI136" s="1224">
        <v>0</v>
      </c>
      <c r="AJ136" s="1224">
        <v>0</v>
      </c>
      <c r="AK136" s="1224">
        <v>0</v>
      </c>
      <c r="AL136" s="1224">
        <v>0</v>
      </c>
      <c r="AM136" s="1224">
        <v>0</v>
      </c>
      <c r="AN136" s="1224">
        <v>0</v>
      </c>
      <c r="AO136" s="1224">
        <v>0</v>
      </c>
      <c r="AP136" s="1224">
        <v>0</v>
      </c>
      <c r="AQ136" s="1223">
        <f t="shared" ref="AQ136:AQ152" si="20">SUM(H136:AP136)</f>
        <v>0</v>
      </c>
      <c r="AR136" s="1223">
        <f t="shared" si="17"/>
        <v>0</v>
      </c>
      <c r="AS136" s="1276">
        <f t="shared" ref="AS136:AS152" si="21">AQ136</f>
        <v>0</v>
      </c>
      <c r="AT136" s="1259"/>
    </row>
    <row r="137" s="954" customFormat="1" ht="20.25" customHeight="1" spans="2:46">
      <c r="B137" s="1225">
        <v>3</v>
      </c>
      <c r="C137" s="1278" t="s">
        <v>41</v>
      </c>
      <c r="D137" s="1223">
        <f t="shared" si="18"/>
        <v>0</v>
      </c>
      <c r="E137" s="1223">
        <f>'RK 1'!AH111</f>
        <v>0</v>
      </c>
      <c r="F137" s="1223">
        <f t="shared" si="19"/>
        <v>0</v>
      </c>
      <c r="G137" s="1224">
        <v>0</v>
      </c>
      <c r="H137" s="1224">
        <v>0</v>
      </c>
      <c r="I137" s="1224">
        <v>0</v>
      </c>
      <c r="J137" s="1224">
        <v>0</v>
      </c>
      <c r="K137" s="1224">
        <v>0</v>
      </c>
      <c r="L137" s="1224">
        <v>0</v>
      </c>
      <c r="M137" s="1224">
        <v>0</v>
      </c>
      <c r="N137" s="1224">
        <v>0</v>
      </c>
      <c r="O137" s="1224">
        <v>0</v>
      </c>
      <c r="P137" s="1224">
        <v>0</v>
      </c>
      <c r="Q137" s="1224">
        <v>0</v>
      </c>
      <c r="R137" s="1224">
        <v>0</v>
      </c>
      <c r="S137" s="1224">
        <v>0</v>
      </c>
      <c r="T137" s="1224">
        <v>0</v>
      </c>
      <c r="U137" s="1224">
        <v>0</v>
      </c>
      <c r="V137" s="1224">
        <v>0</v>
      </c>
      <c r="W137" s="1224">
        <v>0</v>
      </c>
      <c r="X137" s="1224">
        <v>0</v>
      </c>
      <c r="Y137" s="1224">
        <v>0</v>
      </c>
      <c r="Z137" s="1224">
        <v>0</v>
      </c>
      <c r="AA137" s="1224">
        <v>0</v>
      </c>
      <c r="AB137" s="1224">
        <v>0</v>
      </c>
      <c r="AC137" s="1224">
        <v>0</v>
      </c>
      <c r="AD137" s="1224">
        <v>0</v>
      </c>
      <c r="AE137" s="1224">
        <v>0</v>
      </c>
      <c r="AF137" s="1224">
        <v>0</v>
      </c>
      <c r="AG137" s="1224">
        <v>0</v>
      </c>
      <c r="AH137" s="1224">
        <v>0</v>
      </c>
      <c r="AI137" s="1224">
        <v>0</v>
      </c>
      <c r="AJ137" s="1224">
        <v>0</v>
      </c>
      <c r="AK137" s="1224">
        <v>0</v>
      </c>
      <c r="AL137" s="1224">
        <v>0</v>
      </c>
      <c r="AM137" s="1224">
        <v>0</v>
      </c>
      <c r="AN137" s="1224">
        <v>0</v>
      </c>
      <c r="AO137" s="1224">
        <v>0</v>
      </c>
      <c r="AP137" s="1224">
        <v>0</v>
      </c>
      <c r="AQ137" s="1223">
        <f t="shared" si="20"/>
        <v>0</v>
      </c>
      <c r="AR137" s="1223">
        <f t="shared" si="17"/>
        <v>0</v>
      </c>
      <c r="AS137" s="1276">
        <f t="shared" si="21"/>
        <v>0</v>
      </c>
      <c r="AT137" s="1259"/>
    </row>
    <row r="138" s="954" customFormat="1" ht="20.25" customHeight="1" spans="2:46">
      <c r="B138" s="1225">
        <v>4</v>
      </c>
      <c r="C138" s="1278" t="s">
        <v>42</v>
      </c>
      <c r="D138" s="1223">
        <f t="shared" si="18"/>
        <v>0</v>
      </c>
      <c r="E138" s="1223">
        <f>'RK 1'!AH112</f>
        <v>1</v>
      </c>
      <c r="F138" s="1223">
        <f t="shared" si="19"/>
        <v>1</v>
      </c>
      <c r="G138" s="1224">
        <v>0</v>
      </c>
      <c r="H138" s="1224">
        <v>0</v>
      </c>
      <c r="I138" s="1224">
        <v>0</v>
      </c>
      <c r="J138" s="1224">
        <v>0</v>
      </c>
      <c r="K138" s="1224">
        <v>0</v>
      </c>
      <c r="L138" s="1224">
        <v>0</v>
      </c>
      <c r="M138" s="1224">
        <v>0</v>
      </c>
      <c r="N138" s="1224">
        <v>0</v>
      </c>
      <c r="O138" s="1224">
        <v>0</v>
      </c>
      <c r="P138" s="1224">
        <v>0</v>
      </c>
      <c r="Q138" s="1224">
        <v>0</v>
      </c>
      <c r="R138" s="1224">
        <v>0</v>
      </c>
      <c r="S138" s="1224">
        <v>0</v>
      </c>
      <c r="T138" s="1224">
        <v>0</v>
      </c>
      <c r="U138" s="1224">
        <v>0</v>
      </c>
      <c r="V138" s="1224">
        <v>0</v>
      </c>
      <c r="W138" s="1224">
        <v>0</v>
      </c>
      <c r="X138" s="1224">
        <v>0</v>
      </c>
      <c r="Y138" s="1224">
        <v>0</v>
      </c>
      <c r="Z138" s="1224">
        <v>0</v>
      </c>
      <c r="AA138" s="1224">
        <v>0</v>
      </c>
      <c r="AB138" s="1224">
        <v>0</v>
      </c>
      <c r="AC138" s="1224">
        <v>0</v>
      </c>
      <c r="AD138" s="1224">
        <v>0</v>
      </c>
      <c r="AE138" s="1224">
        <v>0</v>
      </c>
      <c r="AF138" s="1224">
        <v>0</v>
      </c>
      <c r="AG138" s="1224">
        <v>0</v>
      </c>
      <c r="AH138" s="1224">
        <v>1</v>
      </c>
      <c r="AI138" s="1224">
        <v>0</v>
      </c>
      <c r="AJ138" s="1224">
        <v>0</v>
      </c>
      <c r="AK138" s="1224">
        <v>0</v>
      </c>
      <c r="AL138" s="1224">
        <v>0</v>
      </c>
      <c r="AM138" s="1224">
        <v>0</v>
      </c>
      <c r="AN138" s="1224">
        <v>0</v>
      </c>
      <c r="AO138" s="1224">
        <v>0</v>
      </c>
      <c r="AP138" s="1224">
        <v>0</v>
      </c>
      <c r="AQ138" s="1223">
        <f t="shared" si="20"/>
        <v>1</v>
      </c>
      <c r="AR138" s="1223">
        <f t="shared" si="17"/>
        <v>0</v>
      </c>
      <c r="AS138" s="1276">
        <f t="shared" si="21"/>
        <v>1</v>
      </c>
      <c r="AT138" s="1259"/>
    </row>
    <row r="139" s="954" customFormat="1" ht="20.25" customHeight="1" spans="2:46">
      <c r="B139" s="1225">
        <v>5</v>
      </c>
      <c r="C139" s="1278" t="s">
        <v>43</v>
      </c>
      <c r="D139" s="1223">
        <f t="shared" si="18"/>
        <v>1</v>
      </c>
      <c r="E139" s="1223">
        <f>'RK 1'!AH113</f>
        <v>1</v>
      </c>
      <c r="F139" s="1223">
        <f t="shared" si="19"/>
        <v>2</v>
      </c>
      <c r="G139" s="1224">
        <v>0</v>
      </c>
      <c r="H139" s="1224">
        <v>0</v>
      </c>
      <c r="I139" s="1224">
        <v>0</v>
      </c>
      <c r="J139" s="1224">
        <v>0</v>
      </c>
      <c r="K139" s="1224">
        <v>0</v>
      </c>
      <c r="L139" s="1224">
        <v>0</v>
      </c>
      <c r="M139" s="1224">
        <v>1</v>
      </c>
      <c r="N139" s="1224">
        <v>0</v>
      </c>
      <c r="O139" s="1224">
        <v>0</v>
      </c>
      <c r="P139" s="1224">
        <v>0</v>
      </c>
      <c r="Q139" s="1224">
        <v>0</v>
      </c>
      <c r="R139" s="1224">
        <v>0</v>
      </c>
      <c r="S139" s="1224">
        <v>0</v>
      </c>
      <c r="T139" s="1224">
        <v>0</v>
      </c>
      <c r="U139" s="1224">
        <v>0</v>
      </c>
      <c r="V139" s="1224">
        <v>0</v>
      </c>
      <c r="W139" s="1224">
        <v>0</v>
      </c>
      <c r="X139" s="1224">
        <v>0</v>
      </c>
      <c r="Y139" s="1224">
        <v>0</v>
      </c>
      <c r="Z139" s="1224">
        <v>0</v>
      </c>
      <c r="AA139" s="1224">
        <v>0</v>
      </c>
      <c r="AB139" s="1224">
        <v>0</v>
      </c>
      <c r="AC139" s="1224">
        <v>0</v>
      </c>
      <c r="AD139" s="1224">
        <v>0</v>
      </c>
      <c r="AE139" s="1224">
        <v>0</v>
      </c>
      <c r="AF139" s="1224">
        <v>0</v>
      </c>
      <c r="AG139" s="1224">
        <v>0</v>
      </c>
      <c r="AH139" s="1224">
        <v>0</v>
      </c>
      <c r="AI139" s="1224">
        <v>0</v>
      </c>
      <c r="AJ139" s="1224">
        <v>0</v>
      </c>
      <c r="AK139" s="1224">
        <v>0</v>
      </c>
      <c r="AL139" s="1224">
        <v>0</v>
      </c>
      <c r="AM139" s="1224">
        <v>1</v>
      </c>
      <c r="AN139" s="1224">
        <v>0</v>
      </c>
      <c r="AO139" s="1224">
        <v>0</v>
      </c>
      <c r="AP139" s="1224">
        <v>0</v>
      </c>
      <c r="AQ139" s="1223">
        <f t="shared" si="20"/>
        <v>2</v>
      </c>
      <c r="AR139" s="1223">
        <f t="shared" si="17"/>
        <v>0</v>
      </c>
      <c r="AS139" s="1276">
        <f t="shared" si="21"/>
        <v>2</v>
      </c>
      <c r="AT139" s="1259"/>
    </row>
    <row r="140" s="954" customFormat="1" ht="20.25" customHeight="1" spans="2:46">
      <c r="B140" s="1225">
        <v>6</v>
      </c>
      <c r="C140" s="1278" t="s">
        <v>44</v>
      </c>
      <c r="D140" s="1223">
        <f t="shared" si="18"/>
        <v>0</v>
      </c>
      <c r="E140" s="1223">
        <f>'RK 1'!AH114</f>
        <v>0</v>
      </c>
      <c r="F140" s="1223">
        <f t="shared" si="19"/>
        <v>0</v>
      </c>
      <c r="G140" s="1224">
        <v>0</v>
      </c>
      <c r="H140" s="1224">
        <v>0</v>
      </c>
      <c r="I140" s="1224">
        <v>0</v>
      </c>
      <c r="J140" s="1224">
        <v>0</v>
      </c>
      <c r="K140" s="1224">
        <v>0</v>
      </c>
      <c r="L140" s="1224">
        <v>0</v>
      </c>
      <c r="M140" s="1224">
        <v>0</v>
      </c>
      <c r="N140" s="1224">
        <v>0</v>
      </c>
      <c r="O140" s="1224">
        <v>0</v>
      </c>
      <c r="P140" s="1224">
        <v>0</v>
      </c>
      <c r="Q140" s="1224">
        <v>0</v>
      </c>
      <c r="R140" s="1224">
        <v>0</v>
      </c>
      <c r="S140" s="1224">
        <v>0</v>
      </c>
      <c r="T140" s="1224">
        <v>0</v>
      </c>
      <c r="U140" s="1224">
        <v>0</v>
      </c>
      <c r="V140" s="1224">
        <v>0</v>
      </c>
      <c r="W140" s="1224">
        <v>0</v>
      </c>
      <c r="X140" s="1224">
        <v>0</v>
      </c>
      <c r="Y140" s="1224">
        <v>0</v>
      </c>
      <c r="Z140" s="1224">
        <v>0</v>
      </c>
      <c r="AA140" s="1224">
        <v>0</v>
      </c>
      <c r="AB140" s="1224">
        <v>0</v>
      </c>
      <c r="AC140" s="1224">
        <v>0</v>
      </c>
      <c r="AD140" s="1224">
        <v>0</v>
      </c>
      <c r="AE140" s="1224">
        <v>0</v>
      </c>
      <c r="AF140" s="1224">
        <v>0</v>
      </c>
      <c r="AG140" s="1224">
        <v>0</v>
      </c>
      <c r="AH140" s="1224">
        <v>0</v>
      </c>
      <c r="AI140" s="1224">
        <v>0</v>
      </c>
      <c r="AJ140" s="1224">
        <v>0</v>
      </c>
      <c r="AK140" s="1224">
        <v>0</v>
      </c>
      <c r="AL140" s="1224">
        <v>0</v>
      </c>
      <c r="AM140" s="1224">
        <v>0</v>
      </c>
      <c r="AN140" s="1224">
        <v>0</v>
      </c>
      <c r="AO140" s="1224">
        <v>0</v>
      </c>
      <c r="AP140" s="1224">
        <v>0</v>
      </c>
      <c r="AQ140" s="1223">
        <f t="shared" si="20"/>
        <v>0</v>
      </c>
      <c r="AR140" s="1223">
        <f t="shared" si="17"/>
        <v>0</v>
      </c>
      <c r="AS140" s="1276">
        <f t="shared" si="21"/>
        <v>0</v>
      </c>
      <c r="AT140" s="1259"/>
    </row>
    <row r="141" s="954" customFormat="1" ht="20.25" customHeight="1" spans="2:46">
      <c r="B141" s="1225">
        <v>7</v>
      </c>
      <c r="C141" s="1278" t="s">
        <v>45</v>
      </c>
      <c r="D141" s="1223">
        <f t="shared" si="18"/>
        <v>0</v>
      </c>
      <c r="E141" s="1223">
        <f>'RK 1'!AH115</f>
        <v>0</v>
      </c>
      <c r="F141" s="1223">
        <f t="shared" si="19"/>
        <v>0</v>
      </c>
      <c r="G141" s="1224">
        <v>0</v>
      </c>
      <c r="H141" s="1224">
        <v>0</v>
      </c>
      <c r="I141" s="1224">
        <v>0</v>
      </c>
      <c r="J141" s="1224">
        <v>0</v>
      </c>
      <c r="K141" s="1224">
        <v>0</v>
      </c>
      <c r="L141" s="1224">
        <v>0</v>
      </c>
      <c r="M141" s="1224">
        <v>0</v>
      </c>
      <c r="N141" s="1224">
        <v>0</v>
      </c>
      <c r="O141" s="1224">
        <v>0</v>
      </c>
      <c r="P141" s="1224">
        <v>0</v>
      </c>
      <c r="Q141" s="1224">
        <v>0</v>
      </c>
      <c r="R141" s="1224">
        <v>0</v>
      </c>
      <c r="S141" s="1224">
        <v>0</v>
      </c>
      <c r="T141" s="1224">
        <v>0</v>
      </c>
      <c r="U141" s="1224">
        <v>0</v>
      </c>
      <c r="V141" s="1224">
        <v>0</v>
      </c>
      <c r="W141" s="1224">
        <v>0</v>
      </c>
      <c r="X141" s="1224">
        <v>0</v>
      </c>
      <c r="Y141" s="1224">
        <v>0</v>
      </c>
      <c r="Z141" s="1224">
        <v>0</v>
      </c>
      <c r="AA141" s="1224">
        <v>0</v>
      </c>
      <c r="AB141" s="1224">
        <v>0</v>
      </c>
      <c r="AC141" s="1224">
        <v>0</v>
      </c>
      <c r="AD141" s="1224">
        <v>0</v>
      </c>
      <c r="AE141" s="1224">
        <v>0</v>
      </c>
      <c r="AF141" s="1224">
        <v>0</v>
      </c>
      <c r="AG141" s="1224">
        <v>0</v>
      </c>
      <c r="AH141" s="1224">
        <v>0</v>
      </c>
      <c r="AI141" s="1224">
        <v>0</v>
      </c>
      <c r="AJ141" s="1224">
        <v>0</v>
      </c>
      <c r="AK141" s="1224">
        <v>0</v>
      </c>
      <c r="AL141" s="1224">
        <v>0</v>
      </c>
      <c r="AM141" s="1224">
        <v>0</v>
      </c>
      <c r="AN141" s="1224">
        <v>0</v>
      </c>
      <c r="AO141" s="1224">
        <v>0</v>
      </c>
      <c r="AP141" s="1224">
        <v>0</v>
      </c>
      <c r="AQ141" s="1223">
        <f t="shared" si="20"/>
        <v>0</v>
      </c>
      <c r="AR141" s="1223">
        <f t="shared" si="17"/>
        <v>0</v>
      </c>
      <c r="AS141" s="1276">
        <f t="shared" si="21"/>
        <v>0</v>
      </c>
      <c r="AT141" s="1259"/>
    </row>
    <row r="142" s="954" customFormat="1" ht="20.25" customHeight="1" spans="2:46">
      <c r="B142" s="1225">
        <v>8</v>
      </c>
      <c r="C142" s="1278" t="s">
        <v>46</v>
      </c>
      <c r="D142" s="1223">
        <f t="shared" si="18"/>
        <v>0</v>
      </c>
      <c r="E142" s="1223">
        <f>'RK 1'!AH116</f>
        <v>1</v>
      </c>
      <c r="F142" s="1223">
        <f t="shared" si="19"/>
        <v>1</v>
      </c>
      <c r="G142" s="1224">
        <v>0</v>
      </c>
      <c r="H142" s="1224">
        <v>0</v>
      </c>
      <c r="I142" s="1224">
        <v>0</v>
      </c>
      <c r="J142" s="1224">
        <v>0</v>
      </c>
      <c r="K142" s="1224">
        <v>0</v>
      </c>
      <c r="L142" s="1224">
        <v>0</v>
      </c>
      <c r="M142" s="1224">
        <v>0</v>
      </c>
      <c r="N142" s="1224">
        <v>0</v>
      </c>
      <c r="O142" s="1224">
        <v>0</v>
      </c>
      <c r="P142" s="1224">
        <v>0</v>
      </c>
      <c r="Q142" s="1224">
        <v>0</v>
      </c>
      <c r="R142" s="1224">
        <v>0</v>
      </c>
      <c r="S142" s="1224">
        <v>0</v>
      </c>
      <c r="T142" s="1224">
        <v>0</v>
      </c>
      <c r="U142" s="1224">
        <v>0</v>
      </c>
      <c r="V142" s="1224">
        <v>0</v>
      </c>
      <c r="W142" s="1224">
        <v>0</v>
      </c>
      <c r="X142" s="1224">
        <v>0</v>
      </c>
      <c r="Y142" s="1224">
        <v>0</v>
      </c>
      <c r="Z142" s="1224">
        <v>0</v>
      </c>
      <c r="AA142" s="1224">
        <v>0</v>
      </c>
      <c r="AB142" s="1224">
        <v>0</v>
      </c>
      <c r="AC142" s="1224">
        <v>0</v>
      </c>
      <c r="AD142" s="1224">
        <v>0</v>
      </c>
      <c r="AE142" s="1224">
        <v>0</v>
      </c>
      <c r="AF142" s="1224">
        <v>0</v>
      </c>
      <c r="AG142" s="1224">
        <v>0</v>
      </c>
      <c r="AH142" s="1224">
        <v>0</v>
      </c>
      <c r="AI142" s="1224">
        <v>0</v>
      </c>
      <c r="AJ142" s="1224">
        <v>0</v>
      </c>
      <c r="AK142" s="1224">
        <v>0</v>
      </c>
      <c r="AL142" s="1224">
        <v>0</v>
      </c>
      <c r="AM142" s="1224">
        <v>0</v>
      </c>
      <c r="AN142" s="1224">
        <v>0</v>
      </c>
      <c r="AO142" s="1224">
        <v>0</v>
      </c>
      <c r="AP142" s="1224">
        <v>0</v>
      </c>
      <c r="AQ142" s="1223">
        <f t="shared" si="20"/>
        <v>0</v>
      </c>
      <c r="AR142" s="1223">
        <f t="shared" si="17"/>
        <v>1</v>
      </c>
      <c r="AS142" s="1276">
        <f t="shared" si="21"/>
        <v>0</v>
      </c>
      <c r="AT142" s="1259"/>
    </row>
    <row r="143" s="954" customFormat="1" ht="20.25" customHeight="1" spans="2:46">
      <c r="B143" s="1225">
        <v>9</v>
      </c>
      <c r="C143" s="1278" t="s">
        <v>47</v>
      </c>
      <c r="D143" s="1223">
        <f t="shared" si="18"/>
        <v>0</v>
      </c>
      <c r="E143" s="1223">
        <f>'RK 1'!AH117</f>
        <v>1</v>
      </c>
      <c r="F143" s="1223">
        <f t="shared" si="19"/>
        <v>1</v>
      </c>
      <c r="G143" s="1224">
        <v>0</v>
      </c>
      <c r="H143" s="1224">
        <v>0</v>
      </c>
      <c r="I143" s="1224">
        <v>0</v>
      </c>
      <c r="J143" s="1224">
        <v>0</v>
      </c>
      <c r="K143" s="1224">
        <v>0</v>
      </c>
      <c r="L143" s="1224">
        <v>0</v>
      </c>
      <c r="M143" s="1224">
        <v>0</v>
      </c>
      <c r="N143" s="1224">
        <v>0</v>
      </c>
      <c r="O143" s="1224">
        <v>0</v>
      </c>
      <c r="P143" s="1224">
        <v>0</v>
      </c>
      <c r="Q143" s="1224">
        <v>0</v>
      </c>
      <c r="R143" s="1224">
        <v>0</v>
      </c>
      <c r="S143" s="1224">
        <v>0</v>
      </c>
      <c r="T143" s="1224">
        <v>0</v>
      </c>
      <c r="U143" s="1224">
        <v>0</v>
      </c>
      <c r="V143" s="1224">
        <v>0</v>
      </c>
      <c r="W143" s="1224">
        <v>0</v>
      </c>
      <c r="X143" s="1224">
        <v>0</v>
      </c>
      <c r="Y143" s="1224">
        <v>0</v>
      </c>
      <c r="Z143" s="1224">
        <v>0</v>
      </c>
      <c r="AA143" s="1224">
        <v>0</v>
      </c>
      <c r="AB143" s="1224">
        <v>0</v>
      </c>
      <c r="AC143" s="1224">
        <v>0</v>
      </c>
      <c r="AD143" s="1224">
        <v>0</v>
      </c>
      <c r="AE143" s="1224">
        <v>0</v>
      </c>
      <c r="AF143" s="1224">
        <v>0</v>
      </c>
      <c r="AG143" s="1224">
        <v>0</v>
      </c>
      <c r="AH143" s="1224">
        <v>0</v>
      </c>
      <c r="AI143" s="1224">
        <v>0</v>
      </c>
      <c r="AJ143" s="1224">
        <v>0</v>
      </c>
      <c r="AK143" s="1224">
        <v>0</v>
      </c>
      <c r="AL143" s="1224">
        <v>0</v>
      </c>
      <c r="AM143" s="1224">
        <v>0</v>
      </c>
      <c r="AN143" s="1224">
        <v>0</v>
      </c>
      <c r="AO143" s="1224">
        <v>0</v>
      </c>
      <c r="AP143" s="1224">
        <v>0</v>
      </c>
      <c r="AQ143" s="1223">
        <f t="shared" si="20"/>
        <v>0</v>
      </c>
      <c r="AR143" s="1223">
        <f t="shared" si="17"/>
        <v>1</v>
      </c>
      <c r="AS143" s="1276">
        <f t="shared" si="21"/>
        <v>0</v>
      </c>
      <c r="AT143" s="1259"/>
    </row>
    <row r="144" s="954" customFormat="1" ht="20.25" customHeight="1" spans="2:46">
      <c r="B144" s="1225">
        <v>10</v>
      </c>
      <c r="C144" s="1278" t="s">
        <v>48</v>
      </c>
      <c r="D144" s="1223">
        <f t="shared" si="18"/>
        <v>0</v>
      </c>
      <c r="E144" s="1223">
        <f>'RK 1'!AH118</f>
        <v>0</v>
      </c>
      <c r="F144" s="1223">
        <f t="shared" si="19"/>
        <v>0</v>
      </c>
      <c r="G144" s="1224">
        <v>0</v>
      </c>
      <c r="H144" s="1224">
        <v>0</v>
      </c>
      <c r="I144" s="1224">
        <v>0</v>
      </c>
      <c r="J144" s="1224">
        <v>0</v>
      </c>
      <c r="K144" s="1224">
        <v>0</v>
      </c>
      <c r="L144" s="1224">
        <v>0</v>
      </c>
      <c r="M144" s="1224">
        <v>0</v>
      </c>
      <c r="N144" s="1224">
        <v>0</v>
      </c>
      <c r="O144" s="1224">
        <v>0</v>
      </c>
      <c r="P144" s="1224">
        <v>0</v>
      </c>
      <c r="Q144" s="1224">
        <v>0</v>
      </c>
      <c r="R144" s="1224">
        <v>0</v>
      </c>
      <c r="S144" s="1224">
        <v>0</v>
      </c>
      <c r="T144" s="1224">
        <v>0</v>
      </c>
      <c r="U144" s="1224">
        <v>0</v>
      </c>
      <c r="V144" s="1224">
        <v>0</v>
      </c>
      <c r="W144" s="1224">
        <v>0</v>
      </c>
      <c r="X144" s="1224">
        <v>0</v>
      </c>
      <c r="Y144" s="1224">
        <v>0</v>
      </c>
      <c r="Z144" s="1224">
        <v>0</v>
      </c>
      <c r="AA144" s="1224">
        <v>0</v>
      </c>
      <c r="AB144" s="1224">
        <v>0</v>
      </c>
      <c r="AC144" s="1224">
        <v>0</v>
      </c>
      <c r="AD144" s="1224">
        <v>0</v>
      </c>
      <c r="AE144" s="1224">
        <v>0</v>
      </c>
      <c r="AF144" s="1224">
        <v>0</v>
      </c>
      <c r="AG144" s="1224">
        <v>0</v>
      </c>
      <c r="AH144" s="1224">
        <v>0</v>
      </c>
      <c r="AI144" s="1224">
        <v>0</v>
      </c>
      <c r="AJ144" s="1224">
        <v>0</v>
      </c>
      <c r="AK144" s="1224">
        <v>0</v>
      </c>
      <c r="AL144" s="1224">
        <v>0</v>
      </c>
      <c r="AM144" s="1224">
        <v>0</v>
      </c>
      <c r="AN144" s="1224">
        <v>0</v>
      </c>
      <c r="AO144" s="1224">
        <v>0</v>
      </c>
      <c r="AP144" s="1224">
        <v>0</v>
      </c>
      <c r="AQ144" s="1223">
        <f t="shared" si="20"/>
        <v>0</v>
      </c>
      <c r="AR144" s="1223">
        <f t="shared" si="17"/>
        <v>0</v>
      </c>
      <c r="AS144" s="1276">
        <f t="shared" si="21"/>
        <v>0</v>
      </c>
      <c r="AT144" s="1259"/>
    </row>
    <row r="145" s="954" customFormat="1" ht="20.25" customHeight="1" spans="2:46">
      <c r="B145" s="1225">
        <v>11</v>
      </c>
      <c r="C145" s="1278" t="s">
        <v>49</v>
      </c>
      <c r="D145" s="1223">
        <f t="shared" si="18"/>
        <v>0</v>
      </c>
      <c r="E145" s="1223">
        <f>'RK 1'!AH119</f>
        <v>0</v>
      </c>
      <c r="F145" s="1223">
        <f t="shared" si="19"/>
        <v>0</v>
      </c>
      <c r="G145" s="1224">
        <v>0</v>
      </c>
      <c r="H145" s="1224">
        <v>0</v>
      </c>
      <c r="I145" s="1224">
        <v>0</v>
      </c>
      <c r="J145" s="1224">
        <v>0</v>
      </c>
      <c r="K145" s="1224">
        <v>0</v>
      </c>
      <c r="L145" s="1224">
        <v>0</v>
      </c>
      <c r="M145" s="1224">
        <v>0</v>
      </c>
      <c r="N145" s="1224">
        <v>0</v>
      </c>
      <c r="O145" s="1224">
        <v>0</v>
      </c>
      <c r="P145" s="1224">
        <v>0</v>
      </c>
      <c r="Q145" s="1224">
        <v>0</v>
      </c>
      <c r="R145" s="1224">
        <v>0</v>
      </c>
      <c r="S145" s="1224">
        <v>0</v>
      </c>
      <c r="T145" s="1224">
        <v>0</v>
      </c>
      <c r="U145" s="1224">
        <v>0</v>
      </c>
      <c r="V145" s="1224">
        <v>0</v>
      </c>
      <c r="W145" s="1224">
        <v>0</v>
      </c>
      <c r="X145" s="1224">
        <v>0</v>
      </c>
      <c r="Y145" s="1224">
        <v>0</v>
      </c>
      <c r="Z145" s="1224">
        <v>0</v>
      </c>
      <c r="AA145" s="1224">
        <v>0</v>
      </c>
      <c r="AB145" s="1224">
        <v>0</v>
      </c>
      <c r="AC145" s="1224">
        <v>0</v>
      </c>
      <c r="AD145" s="1224">
        <v>0</v>
      </c>
      <c r="AE145" s="1224">
        <v>0</v>
      </c>
      <c r="AF145" s="1224">
        <v>0</v>
      </c>
      <c r="AG145" s="1224">
        <v>0</v>
      </c>
      <c r="AH145" s="1224">
        <v>0</v>
      </c>
      <c r="AI145" s="1224">
        <v>0</v>
      </c>
      <c r="AJ145" s="1224">
        <v>0</v>
      </c>
      <c r="AK145" s="1224">
        <v>0</v>
      </c>
      <c r="AL145" s="1224">
        <v>0</v>
      </c>
      <c r="AM145" s="1224">
        <v>0</v>
      </c>
      <c r="AN145" s="1224">
        <v>0</v>
      </c>
      <c r="AO145" s="1224">
        <v>0</v>
      </c>
      <c r="AP145" s="1224">
        <v>0</v>
      </c>
      <c r="AQ145" s="1223">
        <f t="shared" si="20"/>
        <v>0</v>
      </c>
      <c r="AR145" s="1223">
        <f t="shared" si="17"/>
        <v>0</v>
      </c>
      <c r="AS145" s="1276">
        <f t="shared" si="21"/>
        <v>0</v>
      </c>
      <c r="AT145" s="1259"/>
    </row>
    <row r="146" s="954" customFormat="1" ht="20.25" customHeight="1" spans="2:46">
      <c r="B146" s="1225">
        <v>12</v>
      </c>
      <c r="C146" s="1278" t="s">
        <v>50</v>
      </c>
      <c r="D146" s="1223">
        <f t="shared" si="18"/>
        <v>0</v>
      </c>
      <c r="E146" s="1223">
        <f>'RK 1'!AH120</f>
        <v>0</v>
      </c>
      <c r="F146" s="1223">
        <f t="shared" si="19"/>
        <v>0</v>
      </c>
      <c r="G146" s="1224">
        <v>0</v>
      </c>
      <c r="H146" s="1224">
        <v>0</v>
      </c>
      <c r="I146" s="1224">
        <v>0</v>
      </c>
      <c r="J146" s="1224">
        <v>0</v>
      </c>
      <c r="K146" s="1224">
        <v>0</v>
      </c>
      <c r="L146" s="1224">
        <v>0</v>
      </c>
      <c r="M146" s="1224">
        <v>0</v>
      </c>
      <c r="N146" s="1224">
        <v>0</v>
      </c>
      <c r="O146" s="1224">
        <v>0</v>
      </c>
      <c r="P146" s="1224">
        <v>0</v>
      </c>
      <c r="Q146" s="1224">
        <v>0</v>
      </c>
      <c r="R146" s="1224">
        <v>0</v>
      </c>
      <c r="S146" s="1224">
        <v>0</v>
      </c>
      <c r="T146" s="1224">
        <v>0</v>
      </c>
      <c r="U146" s="1224">
        <v>0</v>
      </c>
      <c r="V146" s="1224">
        <v>0</v>
      </c>
      <c r="W146" s="1224">
        <v>0</v>
      </c>
      <c r="X146" s="1224">
        <v>0</v>
      </c>
      <c r="Y146" s="1224">
        <v>0</v>
      </c>
      <c r="Z146" s="1224">
        <v>0</v>
      </c>
      <c r="AA146" s="1224">
        <v>0</v>
      </c>
      <c r="AB146" s="1224">
        <v>0</v>
      </c>
      <c r="AC146" s="1224">
        <v>0</v>
      </c>
      <c r="AD146" s="1224">
        <v>0</v>
      </c>
      <c r="AE146" s="1224">
        <v>0</v>
      </c>
      <c r="AF146" s="1224">
        <v>0</v>
      </c>
      <c r="AG146" s="1224">
        <v>0</v>
      </c>
      <c r="AH146" s="1224">
        <v>0</v>
      </c>
      <c r="AI146" s="1224">
        <v>0</v>
      </c>
      <c r="AJ146" s="1224">
        <v>0</v>
      </c>
      <c r="AK146" s="1224">
        <v>0</v>
      </c>
      <c r="AL146" s="1224">
        <v>0</v>
      </c>
      <c r="AM146" s="1224">
        <v>0</v>
      </c>
      <c r="AN146" s="1224">
        <v>0</v>
      </c>
      <c r="AO146" s="1224">
        <v>0</v>
      </c>
      <c r="AP146" s="1224">
        <v>0</v>
      </c>
      <c r="AQ146" s="1223">
        <f t="shared" si="20"/>
        <v>0</v>
      </c>
      <c r="AR146" s="1223">
        <f t="shared" si="17"/>
        <v>0</v>
      </c>
      <c r="AS146" s="1276">
        <f t="shared" si="21"/>
        <v>0</v>
      </c>
      <c r="AT146" s="1259"/>
    </row>
    <row r="147" s="954" customFormat="1" ht="20.25" customHeight="1" spans="2:46">
      <c r="B147" s="1225">
        <v>13</v>
      </c>
      <c r="C147" s="1278" t="s">
        <v>51</v>
      </c>
      <c r="D147" s="1223">
        <f t="shared" si="18"/>
        <v>0</v>
      </c>
      <c r="E147" s="1223">
        <f>'RK 1'!AH121</f>
        <v>0</v>
      </c>
      <c r="F147" s="1223">
        <f t="shared" si="19"/>
        <v>0</v>
      </c>
      <c r="G147" s="1224">
        <v>0</v>
      </c>
      <c r="H147" s="1224">
        <v>0</v>
      </c>
      <c r="I147" s="1224">
        <v>0</v>
      </c>
      <c r="J147" s="1224">
        <v>0</v>
      </c>
      <c r="K147" s="1224">
        <v>0</v>
      </c>
      <c r="L147" s="1224">
        <v>0</v>
      </c>
      <c r="M147" s="1224">
        <v>0</v>
      </c>
      <c r="N147" s="1224">
        <v>0</v>
      </c>
      <c r="O147" s="1224">
        <v>0</v>
      </c>
      <c r="P147" s="1224">
        <v>0</v>
      </c>
      <c r="Q147" s="1224">
        <v>0</v>
      </c>
      <c r="R147" s="1224">
        <v>0</v>
      </c>
      <c r="S147" s="1224">
        <v>0</v>
      </c>
      <c r="T147" s="1224">
        <v>0</v>
      </c>
      <c r="U147" s="1224">
        <v>0</v>
      </c>
      <c r="V147" s="1224">
        <v>0</v>
      </c>
      <c r="W147" s="1224">
        <v>0</v>
      </c>
      <c r="X147" s="1224">
        <v>0</v>
      </c>
      <c r="Y147" s="1224">
        <v>0</v>
      </c>
      <c r="Z147" s="1224">
        <v>0</v>
      </c>
      <c r="AA147" s="1224">
        <v>0</v>
      </c>
      <c r="AB147" s="1224">
        <v>0</v>
      </c>
      <c r="AC147" s="1224">
        <v>0</v>
      </c>
      <c r="AD147" s="1224">
        <v>0</v>
      </c>
      <c r="AE147" s="1224">
        <v>0</v>
      </c>
      <c r="AF147" s="1224">
        <v>0</v>
      </c>
      <c r="AG147" s="1224">
        <v>0</v>
      </c>
      <c r="AH147" s="1224">
        <v>0</v>
      </c>
      <c r="AI147" s="1224">
        <v>0</v>
      </c>
      <c r="AJ147" s="1224">
        <v>0</v>
      </c>
      <c r="AK147" s="1224">
        <v>0</v>
      </c>
      <c r="AL147" s="1224">
        <v>0</v>
      </c>
      <c r="AM147" s="1224">
        <v>0</v>
      </c>
      <c r="AN147" s="1224">
        <v>0</v>
      </c>
      <c r="AO147" s="1224">
        <v>0</v>
      </c>
      <c r="AP147" s="1224">
        <v>0</v>
      </c>
      <c r="AQ147" s="1223">
        <f t="shared" si="20"/>
        <v>0</v>
      </c>
      <c r="AR147" s="1223">
        <f t="shared" si="17"/>
        <v>0</v>
      </c>
      <c r="AS147" s="1276">
        <f t="shared" si="21"/>
        <v>0</v>
      </c>
      <c r="AT147" s="1259"/>
    </row>
    <row r="148" s="954" customFormat="1" ht="20.25" customHeight="1" spans="2:46">
      <c r="B148" s="1225">
        <v>14</v>
      </c>
      <c r="C148" s="1278" t="s">
        <v>52</v>
      </c>
      <c r="D148" s="1223">
        <f t="shared" si="18"/>
        <v>1</v>
      </c>
      <c r="E148" s="1223">
        <f>'RK 1'!AH122</f>
        <v>0</v>
      </c>
      <c r="F148" s="1223">
        <f t="shared" si="19"/>
        <v>1</v>
      </c>
      <c r="G148" s="1224">
        <v>0</v>
      </c>
      <c r="H148" s="1224">
        <v>0</v>
      </c>
      <c r="I148" s="1224">
        <v>0</v>
      </c>
      <c r="J148" s="1224">
        <v>0</v>
      </c>
      <c r="K148" s="1224">
        <v>0</v>
      </c>
      <c r="L148" s="1224">
        <v>0</v>
      </c>
      <c r="M148" s="1224">
        <v>0</v>
      </c>
      <c r="N148" s="1224">
        <v>1</v>
      </c>
      <c r="O148" s="1224">
        <v>0</v>
      </c>
      <c r="P148" s="1224">
        <v>0</v>
      </c>
      <c r="Q148" s="1224">
        <v>0</v>
      </c>
      <c r="R148" s="1224">
        <v>0</v>
      </c>
      <c r="S148" s="1224">
        <v>0</v>
      </c>
      <c r="T148" s="1224">
        <v>0</v>
      </c>
      <c r="U148" s="1224">
        <v>0</v>
      </c>
      <c r="V148" s="1224">
        <v>0</v>
      </c>
      <c r="W148" s="1224">
        <v>0</v>
      </c>
      <c r="X148" s="1224">
        <v>0</v>
      </c>
      <c r="Y148" s="1224">
        <v>0</v>
      </c>
      <c r="Z148" s="1224">
        <v>0</v>
      </c>
      <c r="AA148" s="1224">
        <v>0</v>
      </c>
      <c r="AB148" s="1224">
        <v>0</v>
      </c>
      <c r="AC148" s="1224">
        <v>0</v>
      </c>
      <c r="AD148" s="1224">
        <v>0</v>
      </c>
      <c r="AE148" s="1224">
        <v>0</v>
      </c>
      <c r="AF148" s="1224">
        <v>0</v>
      </c>
      <c r="AG148" s="1224">
        <v>0</v>
      </c>
      <c r="AH148" s="1224">
        <v>0</v>
      </c>
      <c r="AI148" s="1224">
        <v>0</v>
      </c>
      <c r="AJ148" s="1224">
        <v>0</v>
      </c>
      <c r="AK148" s="1224">
        <v>0</v>
      </c>
      <c r="AL148" s="1224">
        <v>0</v>
      </c>
      <c r="AM148" s="1224">
        <v>0</v>
      </c>
      <c r="AN148" s="1224">
        <v>0</v>
      </c>
      <c r="AO148" s="1224">
        <v>0</v>
      </c>
      <c r="AP148" s="1224">
        <v>0</v>
      </c>
      <c r="AQ148" s="1223">
        <f t="shared" si="20"/>
        <v>1</v>
      </c>
      <c r="AR148" s="1223">
        <f t="shared" si="17"/>
        <v>0</v>
      </c>
      <c r="AS148" s="1276">
        <f t="shared" si="21"/>
        <v>1</v>
      </c>
      <c r="AT148" s="1260"/>
    </row>
    <row r="149" s="954" customFormat="1" ht="20.25" customHeight="1" spans="2:46">
      <c r="B149" s="1225">
        <v>15</v>
      </c>
      <c r="C149" s="1278" t="s">
        <v>53</v>
      </c>
      <c r="D149" s="1223">
        <f t="shared" si="18"/>
        <v>0</v>
      </c>
      <c r="E149" s="1223">
        <f>'RK 1'!AH123</f>
        <v>0</v>
      </c>
      <c r="F149" s="1223">
        <f t="shared" si="19"/>
        <v>0</v>
      </c>
      <c r="G149" s="1224">
        <v>0</v>
      </c>
      <c r="H149" s="1224">
        <v>0</v>
      </c>
      <c r="I149" s="1224">
        <v>0</v>
      </c>
      <c r="J149" s="1224">
        <v>0</v>
      </c>
      <c r="K149" s="1224">
        <v>0</v>
      </c>
      <c r="L149" s="1224">
        <v>0</v>
      </c>
      <c r="M149" s="1224">
        <v>0</v>
      </c>
      <c r="N149" s="1224">
        <v>0</v>
      </c>
      <c r="O149" s="1224">
        <v>0</v>
      </c>
      <c r="P149" s="1224">
        <v>0</v>
      </c>
      <c r="Q149" s="1224">
        <v>0</v>
      </c>
      <c r="R149" s="1224">
        <v>0</v>
      </c>
      <c r="S149" s="1224">
        <v>0</v>
      </c>
      <c r="T149" s="1224">
        <v>0</v>
      </c>
      <c r="U149" s="1224">
        <v>0</v>
      </c>
      <c r="V149" s="1224">
        <v>0</v>
      </c>
      <c r="W149" s="1224">
        <v>0</v>
      </c>
      <c r="X149" s="1224">
        <v>0</v>
      </c>
      <c r="Y149" s="1224">
        <v>0</v>
      </c>
      <c r="Z149" s="1224">
        <v>0</v>
      </c>
      <c r="AA149" s="1224">
        <v>0</v>
      </c>
      <c r="AB149" s="1224">
        <v>0</v>
      </c>
      <c r="AC149" s="1224">
        <v>0</v>
      </c>
      <c r="AD149" s="1224">
        <v>0</v>
      </c>
      <c r="AE149" s="1224">
        <v>0</v>
      </c>
      <c r="AF149" s="1224">
        <v>0</v>
      </c>
      <c r="AG149" s="1224">
        <v>0</v>
      </c>
      <c r="AH149" s="1224">
        <v>0</v>
      </c>
      <c r="AI149" s="1224">
        <v>0</v>
      </c>
      <c r="AJ149" s="1224">
        <v>0</v>
      </c>
      <c r="AK149" s="1224">
        <v>0</v>
      </c>
      <c r="AL149" s="1224">
        <v>0</v>
      </c>
      <c r="AM149" s="1224">
        <v>0</v>
      </c>
      <c r="AN149" s="1224">
        <v>0</v>
      </c>
      <c r="AO149" s="1224">
        <v>0</v>
      </c>
      <c r="AP149" s="1224">
        <v>0</v>
      </c>
      <c r="AQ149" s="1223">
        <f t="shared" si="20"/>
        <v>0</v>
      </c>
      <c r="AR149" s="1223">
        <f t="shared" si="17"/>
        <v>0</v>
      </c>
      <c r="AS149" s="1276">
        <f t="shared" si="21"/>
        <v>0</v>
      </c>
      <c r="AT149" s="1261"/>
    </row>
    <row r="150" s="954" customFormat="1" ht="20.25" customHeight="1" spans="2:46">
      <c r="B150" s="1225">
        <v>16</v>
      </c>
      <c r="C150" s="1278" t="s">
        <v>54</v>
      </c>
      <c r="D150" s="1223">
        <f t="shared" si="18"/>
        <v>0</v>
      </c>
      <c r="E150" s="1223">
        <f>'RK 1'!AH124</f>
        <v>0</v>
      </c>
      <c r="F150" s="1223">
        <f t="shared" si="19"/>
        <v>0</v>
      </c>
      <c r="G150" s="1224">
        <v>0</v>
      </c>
      <c r="H150" s="1224">
        <v>0</v>
      </c>
      <c r="I150" s="1224">
        <v>0</v>
      </c>
      <c r="J150" s="1224">
        <v>0</v>
      </c>
      <c r="K150" s="1224">
        <v>0</v>
      </c>
      <c r="L150" s="1224">
        <v>0</v>
      </c>
      <c r="M150" s="1224">
        <v>0</v>
      </c>
      <c r="N150" s="1224">
        <v>0</v>
      </c>
      <c r="O150" s="1224">
        <v>0</v>
      </c>
      <c r="P150" s="1224">
        <v>0</v>
      </c>
      <c r="Q150" s="1224">
        <v>0</v>
      </c>
      <c r="R150" s="1224">
        <v>0</v>
      </c>
      <c r="S150" s="1224">
        <v>0</v>
      </c>
      <c r="T150" s="1224">
        <v>0</v>
      </c>
      <c r="U150" s="1224">
        <v>0</v>
      </c>
      <c r="V150" s="1224">
        <v>0</v>
      </c>
      <c r="W150" s="1224">
        <v>0</v>
      </c>
      <c r="X150" s="1224">
        <v>0</v>
      </c>
      <c r="Y150" s="1224">
        <v>0</v>
      </c>
      <c r="Z150" s="1224">
        <v>0</v>
      </c>
      <c r="AA150" s="1224">
        <v>0</v>
      </c>
      <c r="AB150" s="1224">
        <v>0</v>
      </c>
      <c r="AC150" s="1224">
        <v>0</v>
      </c>
      <c r="AD150" s="1224">
        <v>0</v>
      </c>
      <c r="AE150" s="1224">
        <v>0</v>
      </c>
      <c r="AF150" s="1224">
        <v>0</v>
      </c>
      <c r="AG150" s="1224">
        <v>0</v>
      </c>
      <c r="AH150" s="1224">
        <v>0</v>
      </c>
      <c r="AI150" s="1224">
        <v>0</v>
      </c>
      <c r="AJ150" s="1224">
        <v>0</v>
      </c>
      <c r="AK150" s="1224">
        <v>0</v>
      </c>
      <c r="AL150" s="1224">
        <v>0</v>
      </c>
      <c r="AM150" s="1224">
        <v>0</v>
      </c>
      <c r="AN150" s="1224">
        <v>0</v>
      </c>
      <c r="AO150" s="1224">
        <v>0</v>
      </c>
      <c r="AP150" s="1224">
        <v>0</v>
      </c>
      <c r="AQ150" s="1223">
        <f t="shared" si="20"/>
        <v>0</v>
      </c>
      <c r="AR150" s="1223">
        <f t="shared" si="17"/>
        <v>0</v>
      </c>
      <c r="AS150" s="1276">
        <f t="shared" si="21"/>
        <v>0</v>
      </c>
      <c r="AT150" s="1261"/>
    </row>
    <row r="151" s="954" customFormat="1" ht="20.25" customHeight="1" spans="2:46">
      <c r="B151" s="1227">
        <v>17</v>
      </c>
      <c r="C151" s="1279" t="s">
        <v>55</v>
      </c>
      <c r="D151" s="1223">
        <f t="shared" si="18"/>
        <v>0</v>
      </c>
      <c r="E151" s="1223">
        <f>'RK 1'!AH125</f>
        <v>0</v>
      </c>
      <c r="F151" s="1223">
        <f t="shared" si="19"/>
        <v>0</v>
      </c>
      <c r="G151" s="1224">
        <v>0</v>
      </c>
      <c r="H151" s="1224">
        <v>0</v>
      </c>
      <c r="I151" s="1224">
        <v>0</v>
      </c>
      <c r="J151" s="1224">
        <v>0</v>
      </c>
      <c r="K151" s="1224">
        <v>0</v>
      </c>
      <c r="L151" s="1224">
        <v>0</v>
      </c>
      <c r="M151" s="1224">
        <v>0</v>
      </c>
      <c r="N151" s="1224">
        <v>0</v>
      </c>
      <c r="O151" s="1224">
        <v>0</v>
      </c>
      <c r="P151" s="1224">
        <v>0</v>
      </c>
      <c r="Q151" s="1224">
        <v>0</v>
      </c>
      <c r="R151" s="1224">
        <v>0</v>
      </c>
      <c r="S151" s="1224">
        <v>0</v>
      </c>
      <c r="T151" s="1224">
        <v>0</v>
      </c>
      <c r="U151" s="1224">
        <v>0</v>
      </c>
      <c r="V151" s="1224">
        <v>0</v>
      </c>
      <c r="W151" s="1224">
        <v>0</v>
      </c>
      <c r="X151" s="1224">
        <v>0</v>
      </c>
      <c r="Y151" s="1224">
        <v>0</v>
      </c>
      <c r="Z151" s="1224">
        <v>0</v>
      </c>
      <c r="AA151" s="1224">
        <v>0</v>
      </c>
      <c r="AB151" s="1224">
        <v>0</v>
      </c>
      <c r="AC151" s="1224">
        <v>0</v>
      </c>
      <c r="AD151" s="1224">
        <v>0</v>
      </c>
      <c r="AE151" s="1224">
        <v>0</v>
      </c>
      <c r="AF151" s="1224">
        <v>0</v>
      </c>
      <c r="AG151" s="1224">
        <v>0</v>
      </c>
      <c r="AH151" s="1224">
        <v>0</v>
      </c>
      <c r="AI151" s="1224">
        <v>0</v>
      </c>
      <c r="AJ151" s="1224">
        <v>0</v>
      </c>
      <c r="AK151" s="1224">
        <v>0</v>
      </c>
      <c r="AL151" s="1224">
        <v>0</v>
      </c>
      <c r="AM151" s="1224">
        <v>0</v>
      </c>
      <c r="AN151" s="1224">
        <v>0</v>
      </c>
      <c r="AO151" s="1224">
        <v>0</v>
      </c>
      <c r="AP151" s="1224">
        <v>0</v>
      </c>
      <c r="AQ151" s="1223">
        <f t="shared" si="20"/>
        <v>0</v>
      </c>
      <c r="AR151" s="1223">
        <f t="shared" si="17"/>
        <v>0</v>
      </c>
      <c r="AS151" s="1276">
        <f t="shared" si="21"/>
        <v>0</v>
      </c>
      <c r="AT151" s="1262"/>
    </row>
    <row r="152" s="954" customFormat="1" ht="20.25" customHeight="1" spans="2:46">
      <c r="B152" s="1229">
        <v>18</v>
      </c>
      <c r="C152" s="1280" t="s">
        <v>56</v>
      </c>
      <c r="D152" s="1223">
        <f t="shared" si="18"/>
        <v>0</v>
      </c>
      <c r="E152" s="1223">
        <f>'RK 1'!AH126</f>
        <v>0</v>
      </c>
      <c r="F152" s="1223">
        <f t="shared" si="19"/>
        <v>0</v>
      </c>
      <c r="G152" s="1224">
        <v>0</v>
      </c>
      <c r="H152" s="1224">
        <v>0</v>
      </c>
      <c r="I152" s="1224">
        <v>0</v>
      </c>
      <c r="J152" s="1224">
        <v>0</v>
      </c>
      <c r="K152" s="1224">
        <v>0</v>
      </c>
      <c r="L152" s="1224">
        <v>0</v>
      </c>
      <c r="M152" s="1224">
        <v>0</v>
      </c>
      <c r="N152" s="1224"/>
      <c r="O152" s="1224">
        <v>0</v>
      </c>
      <c r="P152" s="1224">
        <v>0</v>
      </c>
      <c r="Q152" s="1224">
        <v>0</v>
      </c>
      <c r="R152" s="1224">
        <v>0</v>
      </c>
      <c r="S152" s="1224">
        <v>0</v>
      </c>
      <c r="T152" s="1224">
        <v>0</v>
      </c>
      <c r="U152" s="1224">
        <v>0</v>
      </c>
      <c r="V152" s="1224">
        <v>0</v>
      </c>
      <c r="W152" s="1224">
        <v>0</v>
      </c>
      <c r="X152" s="1224">
        <v>0</v>
      </c>
      <c r="Y152" s="1224">
        <v>0</v>
      </c>
      <c r="Z152" s="1224">
        <v>0</v>
      </c>
      <c r="AA152" s="1224">
        <v>0</v>
      </c>
      <c r="AB152" s="1224">
        <v>0</v>
      </c>
      <c r="AC152" s="1224">
        <v>0</v>
      </c>
      <c r="AD152" s="1224">
        <v>0</v>
      </c>
      <c r="AE152" s="1224">
        <v>0</v>
      </c>
      <c r="AF152" s="1224">
        <v>0</v>
      </c>
      <c r="AG152" s="1224">
        <v>0</v>
      </c>
      <c r="AH152" s="1224">
        <v>0</v>
      </c>
      <c r="AI152" s="1224">
        <v>0</v>
      </c>
      <c r="AJ152" s="1224">
        <v>0</v>
      </c>
      <c r="AK152" s="1224">
        <v>0</v>
      </c>
      <c r="AL152" s="1224">
        <v>0</v>
      </c>
      <c r="AM152" s="1224">
        <v>0</v>
      </c>
      <c r="AN152" s="1224">
        <v>0</v>
      </c>
      <c r="AO152" s="1224">
        <v>0</v>
      </c>
      <c r="AP152" s="1224">
        <v>0</v>
      </c>
      <c r="AQ152" s="1223">
        <f t="shared" si="20"/>
        <v>0</v>
      </c>
      <c r="AR152" s="1223">
        <f t="shared" si="17"/>
        <v>0</v>
      </c>
      <c r="AS152" s="1276">
        <f t="shared" si="21"/>
        <v>0</v>
      </c>
      <c r="AT152" s="1275"/>
    </row>
    <row r="153" s="955" customFormat="1" ht="23.25" customHeight="1" spans="2:46">
      <c r="B153" s="1232" t="s">
        <v>57</v>
      </c>
      <c r="C153" s="1233"/>
      <c r="D153" s="1234">
        <f>SUM(D135:D152)</f>
        <v>2</v>
      </c>
      <c r="E153" s="1234">
        <f t="shared" ref="E153:AS153" si="22">SUM(E135:E152)</f>
        <v>4</v>
      </c>
      <c r="F153" s="1234">
        <f t="shared" si="22"/>
        <v>6</v>
      </c>
      <c r="G153" s="1234">
        <f t="shared" si="22"/>
        <v>0</v>
      </c>
      <c r="H153" s="1234">
        <f t="shared" si="22"/>
        <v>0</v>
      </c>
      <c r="I153" s="1234">
        <f t="shared" si="22"/>
        <v>0</v>
      </c>
      <c r="J153" s="1234">
        <f t="shared" si="22"/>
        <v>0</v>
      </c>
      <c r="K153" s="1234">
        <f t="shared" si="22"/>
        <v>0</v>
      </c>
      <c r="L153" s="1234">
        <f t="shared" si="22"/>
        <v>0</v>
      </c>
      <c r="M153" s="1234">
        <f t="shared" si="22"/>
        <v>1</v>
      </c>
      <c r="N153" s="1234">
        <f t="shared" si="22"/>
        <v>1</v>
      </c>
      <c r="O153" s="1234">
        <f t="shared" si="22"/>
        <v>0</v>
      </c>
      <c r="P153" s="1234">
        <f t="shared" si="22"/>
        <v>0</v>
      </c>
      <c r="Q153" s="1234">
        <f t="shared" si="22"/>
        <v>0</v>
      </c>
      <c r="R153" s="1234">
        <f t="shared" si="22"/>
        <v>0</v>
      </c>
      <c r="S153" s="1234">
        <f t="shared" si="22"/>
        <v>0</v>
      </c>
      <c r="T153" s="1234">
        <f t="shared" si="22"/>
        <v>0</v>
      </c>
      <c r="U153" s="1234">
        <f t="shared" si="22"/>
        <v>0</v>
      </c>
      <c r="V153" s="1234">
        <f t="shared" si="22"/>
        <v>0</v>
      </c>
      <c r="W153" s="1234">
        <f t="shared" si="22"/>
        <v>0</v>
      </c>
      <c r="X153" s="1234">
        <f t="shared" si="22"/>
        <v>0</v>
      </c>
      <c r="Y153" s="1234">
        <f t="shared" si="22"/>
        <v>0</v>
      </c>
      <c r="Z153" s="1234">
        <f t="shared" si="22"/>
        <v>0</v>
      </c>
      <c r="AA153" s="1234">
        <f t="shared" si="22"/>
        <v>0</v>
      </c>
      <c r="AB153" s="1234">
        <f t="shared" si="22"/>
        <v>0</v>
      </c>
      <c r="AC153" s="1234">
        <f t="shared" si="22"/>
        <v>0</v>
      </c>
      <c r="AD153" s="1234">
        <f t="shared" si="22"/>
        <v>0</v>
      </c>
      <c r="AE153" s="1234">
        <f t="shared" si="22"/>
        <v>0</v>
      </c>
      <c r="AF153" s="1234">
        <f t="shared" si="22"/>
        <v>0</v>
      </c>
      <c r="AG153" s="1234">
        <f t="shared" si="22"/>
        <v>0</v>
      </c>
      <c r="AH153" s="1234">
        <f t="shared" si="22"/>
        <v>1</v>
      </c>
      <c r="AI153" s="1234">
        <f t="shared" si="22"/>
        <v>0</v>
      </c>
      <c r="AJ153" s="1234">
        <f t="shared" si="22"/>
        <v>0</v>
      </c>
      <c r="AK153" s="1234">
        <f t="shared" si="22"/>
        <v>0</v>
      </c>
      <c r="AL153" s="1234">
        <f t="shared" si="22"/>
        <v>0</v>
      </c>
      <c r="AM153" s="1234">
        <f t="shared" si="22"/>
        <v>1</v>
      </c>
      <c r="AN153" s="1234">
        <f t="shared" si="22"/>
        <v>0</v>
      </c>
      <c r="AO153" s="1234">
        <f t="shared" si="22"/>
        <v>0</v>
      </c>
      <c r="AP153" s="1234">
        <f t="shared" si="22"/>
        <v>0</v>
      </c>
      <c r="AQ153" s="1234">
        <f t="shared" si="22"/>
        <v>4</v>
      </c>
      <c r="AR153" s="1234">
        <f t="shared" si="22"/>
        <v>2</v>
      </c>
      <c r="AS153" s="1234">
        <f t="shared" si="22"/>
        <v>4</v>
      </c>
      <c r="AT153" s="1264">
        <f>SUM(AT135:AT151)</f>
        <v>0</v>
      </c>
    </row>
    <row r="154" s="954" customFormat="1" ht="17.1" customHeight="1" spans="2:46">
      <c r="B154" s="1235"/>
      <c r="C154" s="1236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37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37"/>
      <c r="AI154" s="1237"/>
      <c r="AJ154" s="1237"/>
      <c r="AK154" s="1237"/>
      <c r="AL154" s="1237"/>
      <c r="AM154" s="1237"/>
      <c r="AN154" s="1237"/>
      <c r="AO154" s="1237"/>
      <c r="AP154" s="1237"/>
      <c r="AQ154" s="1237"/>
      <c r="AR154" s="1235"/>
      <c r="AS154" s="1235"/>
      <c r="AT154" s="1265"/>
    </row>
    <row r="155" s="954" customFormat="1" ht="17.1" customHeight="1" spans="2:46">
      <c r="B155" s="956"/>
      <c r="C155" s="956"/>
      <c r="D155" s="956"/>
      <c r="E155" s="956"/>
      <c r="F155" s="956"/>
      <c r="G155" s="956"/>
      <c r="H155" s="919" t="str">
        <f>H113</f>
        <v>Mengetahui :</v>
      </c>
      <c r="I155" s="987"/>
      <c r="J155" s="987"/>
      <c r="K155" s="987"/>
      <c r="L155" s="987"/>
      <c r="M155" s="987"/>
      <c r="N155" s="987"/>
      <c r="O155" s="987"/>
      <c r="P155" s="987"/>
      <c r="Q155" s="987"/>
      <c r="R155" s="987"/>
      <c r="S155" s="987"/>
      <c r="T155" s="987"/>
      <c r="U155" s="987"/>
      <c r="V155" s="987"/>
      <c r="W155" s="987"/>
      <c r="X155" s="987"/>
      <c r="Y155" s="987"/>
      <c r="Z155" s="987"/>
      <c r="AA155" s="987"/>
      <c r="AB155" s="987"/>
      <c r="AC155" s="1035" t="str">
        <f>'RK 1'!Y129</f>
        <v>Padang, 5 Mei 2023</v>
      </c>
      <c r="AD155" s="976"/>
      <c r="AE155" s="976"/>
      <c r="AF155" s="976"/>
      <c r="AG155" s="976"/>
      <c r="AH155" s="976"/>
      <c r="AI155" s="976"/>
      <c r="AJ155" s="976"/>
      <c r="AK155" s="981"/>
      <c r="AL155" s="981"/>
      <c r="AM155" s="981"/>
      <c r="AN155" s="981"/>
      <c r="AO155" s="981"/>
      <c r="AP155" s="981"/>
      <c r="AQ155" s="981"/>
      <c r="AR155" s="981"/>
      <c r="AS155" s="981"/>
      <c r="AT155" s="1266"/>
    </row>
    <row r="156" s="954" customFormat="1" ht="17.1" customHeight="1" spans="2:46">
      <c r="B156" s="956"/>
      <c r="C156" s="956"/>
      <c r="D156" s="956"/>
      <c r="E156" s="956"/>
      <c r="F156" s="956"/>
      <c r="G156" s="956"/>
      <c r="H156" s="1015" t="s">
        <v>60</v>
      </c>
      <c r="I156" s="987"/>
      <c r="J156" s="987"/>
      <c r="K156" s="987"/>
      <c r="L156" s="987"/>
      <c r="M156" s="987"/>
      <c r="N156" s="987"/>
      <c r="O156" s="987"/>
      <c r="P156" s="987"/>
      <c r="Q156" s="987"/>
      <c r="R156" s="987"/>
      <c r="S156" s="987"/>
      <c r="T156" s="987"/>
      <c r="U156" s="987"/>
      <c r="V156" s="987"/>
      <c r="W156" s="987"/>
      <c r="X156" s="987"/>
      <c r="Y156" s="987"/>
      <c r="Z156" s="987"/>
      <c r="AA156" s="987"/>
      <c r="AB156" s="987"/>
      <c r="AC156" s="1281" t="str">
        <f>'RK 1'!Y130</f>
        <v>Plh. Panitera Pengadilan Tinggi Agama Padang,</v>
      </c>
      <c r="AD156" s="978"/>
      <c r="AE156" s="978"/>
      <c r="AF156" s="978"/>
      <c r="AG156" s="978"/>
      <c r="AH156" s="978"/>
      <c r="AI156" s="978"/>
      <c r="AJ156" s="978"/>
      <c r="AK156" s="986"/>
      <c r="AL156" s="986"/>
      <c r="AM156" s="986"/>
      <c r="AN156" s="987"/>
      <c r="AO156" s="987"/>
      <c r="AP156" s="987"/>
      <c r="AQ156" s="1015"/>
      <c r="AR156" s="987"/>
      <c r="AS156" s="987"/>
      <c r="AT156" s="1266"/>
    </row>
    <row r="157" s="954" customFormat="1" ht="17.1" customHeight="1" spans="2:46">
      <c r="B157" s="956"/>
      <c r="C157" s="956"/>
      <c r="D157" s="956"/>
      <c r="E157" s="956"/>
      <c r="F157" s="956"/>
      <c r="G157" s="956"/>
      <c r="H157" s="1015"/>
      <c r="I157" s="987"/>
      <c r="J157" s="987"/>
      <c r="K157" s="987"/>
      <c r="L157" s="987"/>
      <c r="M157" s="987"/>
      <c r="N157" s="987"/>
      <c r="O157" s="987"/>
      <c r="P157" s="987"/>
      <c r="Q157" s="987"/>
      <c r="R157" s="987"/>
      <c r="S157" s="987"/>
      <c r="T157" s="987"/>
      <c r="U157" s="987"/>
      <c r="V157" s="987"/>
      <c r="W157" s="987"/>
      <c r="X157" s="987"/>
      <c r="Y157" s="987"/>
      <c r="Z157" s="987"/>
      <c r="AA157" s="987"/>
      <c r="AB157" s="987"/>
      <c r="AC157" s="1014"/>
      <c r="AD157" s="978"/>
      <c r="AE157" s="978"/>
      <c r="AF157" s="978"/>
      <c r="AG157" s="978"/>
      <c r="AH157" s="978"/>
      <c r="AI157" s="978"/>
      <c r="AJ157" s="978"/>
      <c r="AK157" s="987"/>
      <c r="AL157" s="987"/>
      <c r="AM157" s="987"/>
      <c r="AN157" s="987"/>
      <c r="AO157" s="987"/>
      <c r="AP157" s="987"/>
      <c r="AQ157" s="1015"/>
      <c r="AR157" s="987"/>
      <c r="AS157" s="987"/>
      <c r="AT157" s="1266"/>
    </row>
    <row r="158" s="954" customFormat="1" ht="17.1" customHeight="1" spans="2:46">
      <c r="B158" s="956"/>
      <c r="C158" s="956"/>
      <c r="D158" s="956"/>
      <c r="E158" s="956"/>
      <c r="F158" s="956"/>
      <c r="G158" s="956"/>
      <c r="H158" s="1015"/>
      <c r="I158" s="987"/>
      <c r="J158" s="987"/>
      <c r="K158" s="987"/>
      <c r="L158" s="987"/>
      <c r="M158" s="987"/>
      <c r="N158" s="987"/>
      <c r="O158" s="987"/>
      <c r="P158" s="987"/>
      <c r="Q158" s="987"/>
      <c r="R158" s="987"/>
      <c r="S158" s="987"/>
      <c r="T158" s="987"/>
      <c r="U158" s="987"/>
      <c r="V158" s="987"/>
      <c r="W158" s="987"/>
      <c r="X158" s="987"/>
      <c r="Y158" s="987"/>
      <c r="Z158" s="987"/>
      <c r="AA158" s="987"/>
      <c r="AB158" s="987"/>
      <c r="AC158" s="1014"/>
      <c r="AD158" s="978"/>
      <c r="AE158" s="978"/>
      <c r="AF158" s="978"/>
      <c r="AG158" s="978"/>
      <c r="AH158" s="978"/>
      <c r="AI158" s="978"/>
      <c r="AJ158" s="978"/>
      <c r="AK158" s="987"/>
      <c r="AL158" s="987"/>
      <c r="AM158" s="987"/>
      <c r="AN158" s="987"/>
      <c r="AO158" s="987"/>
      <c r="AP158" s="987"/>
      <c r="AQ158" s="1015"/>
      <c r="AR158" s="987"/>
      <c r="AS158" s="987"/>
      <c r="AT158" s="1266"/>
    </row>
    <row r="159" s="954" customFormat="1" ht="17.1" customHeight="1" spans="2:46">
      <c r="B159" s="956"/>
      <c r="C159" s="956"/>
      <c r="D159" s="956"/>
      <c r="E159" s="956"/>
      <c r="F159" s="956"/>
      <c r="G159" s="956"/>
      <c r="H159" s="1015"/>
      <c r="I159" s="987"/>
      <c r="J159" s="987"/>
      <c r="K159" s="987"/>
      <c r="L159" s="987"/>
      <c r="M159" s="987"/>
      <c r="N159" s="987"/>
      <c r="O159" s="987"/>
      <c r="P159" s="987"/>
      <c r="Q159" s="987"/>
      <c r="R159" s="987"/>
      <c r="S159" s="987"/>
      <c r="T159" s="987"/>
      <c r="U159" s="987"/>
      <c r="V159" s="987"/>
      <c r="W159" s="987"/>
      <c r="X159" s="987"/>
      <c r="Y159" s="987"/>
      <c r="Z159" s="987"/>
      <c r="AA159" s="987"/>
      <c r="AB159" s="987"/>
      <c r="AC159" s="1014"/>
      <c r="AD159" s="978"/>
      <c r="AE159" s="978"/>
      <c r="AF159" s="978"/>
      <c r="AG159" s="978"/>
      <c r="AH159" s="978"/>
      <c r="AI159" s="978"/>
      <c r="AJ159" s="978"/>
      <c r="AK159" s="987"/>
      <c r="AL159" s="987"/>
      <c r="AM159" s="987"/>
      <c r="AN159" s="987"/>
      <c r="AO159" s="987"/>
      <c r="AP159" s="987"/>
      <c r="AQ159" s="1015"/>
      <c r="AR159" s="987"/>
      <c r="AS159" s="987"/>
      <c r="AT159" s="1266"/>
    </row>
    <row r="160" s="961" customFormat="1" ht="19.5" customHeight="1" spans="2:46">
      <c r="B160" s="962"/>
      <c r="C160" s="962"/>
      <c r="D160" s="962"/>
      <c r="E160" s="962"/>
      <c r="F160" s="962"/>
      <c r="G160" s="962"/>
      <c r="H160" s="1174" t="s">
        <v>62</v>
      </c>
      <c r="I160" s="1245"/>
      <c r="J160" s="1245"/>
      <c r="K160" s="1245"/>
      <c r="L160" s="1245"/>
      <c r="M160" s="1245"/>
      <c r="N160" s="1245"/>
      <c r="O160" s="989"/>
      <c r="P160" s="989"/>
      <c r="Q160" s="989"/>
      <c r="R160" s="989"/>
      <c r="S160" s="989"/>
      <c r="T160" s="989"/>
      <c r="U160" s="989"/>
      <c r="V160" s="989"/>
      <c r="W160" s="989"/>
      <c r="X160" s="989"/>
      <c r="Y160" s="989"/>
      <c r="Z160" s="989"/>
      <c r="AA160" s="989"/>
      <c r="AB160" s="989"/>
      <c r="AC160" s="1175" t="str">
        <f>'RK 1'!Y134</f>
        <v>Drs. SYAFRUDDIN</v>
      </c>
      <c r="AD160" s="979"/>
      <c r="AE160" s="979"/>
      <c r="AF160" s="979"/>
      <c r="AG160" s="979"/>
      <c r="AH160" s="979"/>
      <c r="AI160" s="979"/>
      <c r="AJ160" s="979"/>
      <c r="AK160" s="979"/>
      <c r="AL160" s="1249"/>
      <c r="AM160" s="1249"/>
      <c r="AN160" s="989"/>
      <c r="AO160" s="989"/>
      <c r="AP160" s="989"/>
      <c r="AQ160" s="989"/>
      <c r="AR160" s="989"/>
      <c r="AS160" s="989"/>
      <c r="AT160" s="989"/>
    </row>
    <row r="161" s="1205" customFormat="1" ht="17.1" customHeight="1" spans="2:46">
      <c r="B161" s="964"/>
      <c r="C161" s="964"/>
      <c r="D161" s="964"/>
      <c r="E161" s="964"/>
      <c r="F161" s="964"/>
      <c r="G161" s="964"/>
      <c r="H161" s="1015" t="s">
        <v>64</v>
      </c>
      <c r="I161" s="990"/>
      <c r="J161" s="990"/>
      <c r="K161" s="990"/>
      <c r="L161" s="990"/>
      <c r="M161" s="990"/>
      <c r="N161" s="990"/>
      <c r="O161" s="990"/>
      <c r="P161" s="990"/>
      <c r="Q161" s="990"/>
      <c r="R161" s="990"/>
      <c r="S161" s="990"/>
      <c r="T161" s="990"/>
      <c r="U161" s="990"/>
      <c r="V161" s="990"/>
      <c r="W161" s="990"/>
      <c r="X161" s="990"/>
      <c r="Y161" s="990"/>
      <c r="Z161" s="990"/>
      <c r="AA161" s="990"/>
      <c r="AB161" s="990"/>
      <c r="AC161" s="1014" t="str">
        <f>'RK 1'!Y135</f>
        <v>NIP. 196210141994031001</v>
      </c>
      <c r="AD161" s="978"/>
      <c r="AE161" s="978"/>
      <c r="AF161" s="978"/>
      <c r="AG161" s="978"/>
      <c r="AH161" s="978"/>
      <c r="AI161" s="978"/>
      <c r="AJ161" s="978"/>
      <c r="AK161" s="990"/>
      <c r="AL161" s="990"/>
      <c r="AM161" s="990"/>
      <c r="AN161" s="990"/>
      <c r="AO161" s="990"/>
      <c r="AP161" s="990"/>
      <c r="AQ161" s="1016"/>
      <c r="AR161" s="990"/>
      <c r="AS161" s="990"/>
      <c r="AT161" s="1266"/>
    </row>
    <row r="171" s="954" customFormat="1" ht="19.5" customHeight="1" spans="2:46">
      <c r="B171" s="1209" t="s">
        <v>114</v>
      </c>
      <c r="C171" s="1209"/>
      <c r="D171" s="1209"/>
      <c r="E171" s="1209"/>
      <c r="F171" s="1209"/>
      <c r="G171" s="1209"/>
      <c r="H171" s="1209"/>
      <c r="I171" s="1209"/>
      <c r="J171" s="1209"/>
      <c r="K171" s="1209"/>
      <c r="L171" s="1209"/>
      <c r="M171" s="1209"/>
      <c r="N171" s="1209"/>
      <c r="O171" s="1209"/>
      <c r="P171" s="1209"/>
      <c r="Q171" s="1209"/>
      <c r="R171" s="1209"/>
      <c r="S171" s="1209"/>
      <c r="T171" s="1209"/>
      <c r="U171" s="1209"/>
      <c r="V171" s="1209"/>
      <c r="W171" s="1209"/>
      <c r="X171" s="1209"/>
      <c r="Y171" s="1209"/>
      <c r="Z171" s="1209"/>
      <c r="AA171" s="1209"/>
      <c r="AB171" s="1209"/>
      <c r="AC171" s="1209"/>
      <c r="AD171" s="1209"/>
      <c r="AE171" s="1209"/>
      <c r="AF171" s="1209"/>
      <c r="AG171" s="1209"/>
      <c r="AH171" s="1209"/>
      <c r="AI171" s="1209"/>
      <c r="AJ171" s="1209"/>
      <c r="AK171" s="1209"/>
      <c r="AL171" s="1209"/>
      <c r="AM171" s="1209"/>
      <c r="AN171" s="1209"/>
      <c r="AO171" s="1209"/>
      <c r="AP171" s="1209"/>
      <c r="AQ171" s="1209"/>
      <c r="AR171" s="1209"/>
      <c r="AS171" s="1209"/>
      <c r="AT171" s="1209"/>
    </row>
    <row r="172" s="954" customFormat="1" ht="17.1" customHeight="1" spans="2:46">
      <c r="B172" s="1209" t="s">
        <v>134</v>
      </c>
      <c r="C172" s="1209"/>
      <c r="D172" s="1209"/>
      <c r="E172" s="1209"/>
      <c r="F172" s="1209"/>
      <c r="G172" s="1209"/>
      <c r="H172" s="1209"/>
      <c r="I172" s="1209"/>
      <c r="J172" s="1209"/>
      <c r="K172" s="1209"/>
      <c r="L172" s="1209"/>
      <c r="M172" s="1209"/>
      <c r="N172" s="1209"/>
      <c r="O172" s="1209"/>
      <c r="P172" s="1209"/>
      <c r="Q172" s="1209"/>
      <c r="R172" s="1209"/>
      <c r="S172" s="1209"/>
      <c r="T172" s="1209"/>
      <c r="U172" s="1209"/>
      <c r="V172" s="1209"/>
      <c r="W172" s="1209"/>
      <c r="X172" s="1209"/>
      <c r="Y172" s="1209"/>
      <c r="Z172" s="1209"/>
      <c r="AA172" s="1209"/>
      <c r="AB172" s="1209"/>
      <c r="AC172" s="1209"/>
      <c r="AD172" s="1209"/>
      <c r="AE172" s="1209"/>
      <c r="AF172" s="1209"/>
      <c r="AG172" s="1209"/>
      <c r="AH172" s="1209"/>
      <c r="AI172" s="1209"/>
      <c r="AJ172" s="1209"/>
      <c r="AK172" s="1209"/>
      <c r="AL172" s="1209"/>
      <c r="AM172" s="1209"/>
      <c r="AN172" s="1209"/>
      <c r="AO172" s="1209"/>
      <c r="AP172" s="1209"/>
      <c r="AQ172" s="1209"/>
      <c r="AR172" s="1209"/>
      <c r="AS172" s="1209"/>
      <c r="AT172" s="1209"/>
    </row>
    <row r="173" s="954" customFormat="1" ht="17.1" customHeight="1" spans="2:46">
      <c r="B173" s="1210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10"/>
      <c r="M173" s="1210"/>
      <c r="N173" s="1210"/>
      <c r="O173" s="1210"/>
      <c r="P173" s="1210"/>
      <c r="Q173" s="1210"/>
      <c r="R173" s="1210"/>
      <c r="S173" s="1210"/>
      <c r="T173" s="1210"/>
      <c r="U173" s="1210"/>
      <c r="V173" s="1210"/>
      <c r="W173" s="1210"/>
      <c r="X173" s="1210"/>
      <c r="Y173" s="1210"/>
      <c r="Z173" s="1210"/>
      <c r="AA173" s="1210"/>
      <c r="AB173" s="1210"/>
      <c r="AC173" s="1210"/>
      <c r="AD173" s="1210"/>
      <c r="AE173" s="1210"/>
      <c r="AF173" s="1210"/>
      <c r="AG173" s="1210"/>
      <c r="AH173" s="1210"/>
      <c r="AI173" s="1210"/>
      <c r="AJ173" s="1210"/>
      <c r="AK173" s="1210"/>
      <c r="AL173" s="1210"/>
      <c r="AM173" s="1210"/>
      <c r="AN173" s="1210"/>
      <c r="AO173" s="1210"/>
      <c r="AP173" s="1210"/>
      <c r="AQ173" s="1250"/>
      <c r="AR173" s="1251"/>
      <c r="AS173" s="1251"/>
      <c r="AT173" s="1210" t="s">
        <v>116</v>
      </c>
    </row>
    <row r="174" s="954" customFormat="1" ht="18.95" customHeight="1" spans="2:46">
      <c r="B174" s="1211" t="s">
        <v>3</v>
      </c>
      <c r="C174" s="1212" t="s">
        <v>4</v>
      </c>
      <c r="D174" s="1213" t="s">
        <v>131</v>
      </c>
      <c r="E174" s="1213" t="s">
        <v>118</v>
      </c>
      <c r="F174" s="1213" t="s">
        <v>57</v>
      </c>
      <c r="G174" s="927" t="s">
        <v>119</v>
      </c>
      <c r="H174" s="1214" t="s">
        <v>5</v>
      </c>
      <c r="I174" s="1243"/>
      <c r="J174" s="1243"/>
      <c r="K174" s="1243"/>
      <c r="L174" s="1243"/>
      <c r="M174" s="1243"/>
      <c r="N174" s="1243"/>
      <c r="O174" s="1243"/>
      <c r="P174" s="1243"/>
      <c r="Q174" s="1243"/>
      <c r="R174" s="1243"/>
      <c r="S174" s="1243"/>
      <c r="T174" s="1243"/>
      <c r="U174" s="1243"/>
      <c r="V174" s="1243"/>
      <c r="W174" s="1243"/>
      <c r="X174" s="1243"/>
      <c r="Y174" s="1243"/>
      <c r="Z174" s="1243"/>
      <c r="AA174" s="1243"/>
      <c r="AB174" s="1243"/>
      <c r="AC174" s="1243"/>
      <c r="AD174" s="1246"/>
      <c r="AE174" s="1213" t="s">
        <v>120</v>
      </c>
      <c r="AF174" s="1213" t="s">
        <v>7</v>
      </c>
      <c r="AG174" s="1213" t="s">
        <v>8</v>
      </c>
      <c r="AH174" s="1213" t="s">
        <v>9</v>
      </c>
      <c r="AI174" s="1213" t="s">
        <v>10</v>
      </c>
      <c r="AJ174" s="1213" t="s">
        <v>121</v>
      </c>
      <c r="AK174" s="1213" t="s">
        <v>12</v>
      </c>
      <c r="AL174" s="1213" t="s">
        <v>13</v>
      </c>
      <c r="AM174" s="1247" t="s">
        <v>122</v>
      </c>
      <c r="AN174" s="1247" t="s">
        <v>123</v>
      </c>
      <c r="AO174" s="1247" t="s">
        <v>124</v>
      </c>
      <c r="AP174" s="1247" t="s">
        <v>125</v>
      </c>
      <c r="AQ174" s="1213" t="s">
        <v>14</v>
      </c>
      <c r="AR174" s="1247" t="s">
        <v>126</v>
      </c>
      <c r="AS174" s="1247" t="s">
        <v>127</v>
      </c>
      <c r="AT174" s="1252" t="s">
        <v>128</v>
      </c>
    </row>
    <row r="175" s="954" customFormat="1" ht="135" customHeight="1" spans="2:46">
      <c r="B175" s="1215"/>
      <c r="C175" s="1216"/>
      <c r="D175" s="1217"/>
      <c r="E175" s="1217"/>
      <c r="F175" s="1217"/>
      <c r="G175" s="933"/>
      <c r="H175" s="1218" t="s">
        <v>16</v>
      </c>
      <c r="I175" s="105" t="s">
        <v>17</v>
      </c>
      <c r="J175" s="105" t="s">
        <v>18</v>
      </c>
      <c r="K175" s="105" t="s">
        <v>19</v>
      </c>
      <c r="L175" s="105" t="s">
        <v>20</v>
      </c>
      <c r="M175" s="105" t="s">
        <v>21</v>
      </c>
      <c r="N175" s="105" t="s">
        <v>22</v>
      </c>
      <c r="O175" s="105" t="s">
        <v>23</v>
      </c>
      <c r="P175" s="105" t="s">
        <v>24</v>
      </c>
      <c r="Q175" s="105" t="s">
        <v>25</v>
      </c>
      <c r="R175" s="105" t="s">
        <v>129</v>
      </c>
      <c r="S175" s="105" t="s">
        <v>27</v>
      </c>
      <c r="T175" s="105" t="s">
        <v>28</v>
      </c>
      <c r="U175" s="105" t="s">
        <v>29</v>
      </c>
      <c r="V175" s="105" t="s">
        <v>30</v>
      </c>
      <c r="W175" s="105" t="s">
        <v>31</v>
      </c>
      <c r="X175" s="105" t="s">
        <v>32</v>
      </c>
      <c r="Y175" s="105" t="s">
        <v>33</v>
      </c>
      <c r="Z175" s="105" t="s">
        <v>34</v>
      </c>
      <c r="AA175" s="105" t="s">
        <v>35</v>
      </c>
      <c r="AB175" s="105" t="s">
        <v>36</v>
      </c>
      <c r="AC175" s="105" t="s">
        <v>37</v>
      </c>
      <c r="AD175" s="105" t="s">
        <v>38</v>
      </c>
      <c r="AE175" s="1217"/>
      <c r="AF175" s="1217"/>
      <c r="AG175" s="1217"/>
      <c r="AH175" s="1217"/>
      <c r="AI175" s="1217"/>
      <c r="AJ175" s="1217"/>
      <c r="AK175" s="1217"/>
      <c r="AL175" s="1217"/>
      <c r="AM175" s="1248"/>
      <c r="AN175" s="1248"/>
      <c r="AO175" s="1248"/>
      <c r="AP175" s="1248"/>
      <c r="AQ175" s="1217"/>
      <c r="AR175" s="1248"/>
      <c r="AS175" s="1248"/>
      <c r="AT175" s="1253"/>
    </row>
    <row r="176" s="954" customFormat="1" ht="17.1" customHeight="1" spans="2:46">
      <c r="B176" s="1219">
        <v>1</v>
      </c>
      <c r="C176" s="1220">
        <v>2</v>
      </c>
      <c r="D176" s="1220">
        <v>3</v>
      </c>
      <c r="E176" s="1220">
        <v>4</v>
      </c>
      <c r="F176" s="1220">
        <v>5</v>
      </c>
      <c r="G176" s="1220">
        <v>6</v>
      </c>
      <c r="H176" s="1220">
        <v>7</v>
      </c>
      <c r="I176" s="1220">
        <v>8</v>
      </c>
      <c r="J176" s="1220">
        <v>9</v>
      </c>
      <c r="K176" s="1220">
        <v>10</v>
      </c>
      <c r="L176" s="1220">
        <v>11</v>
      </c>
      <c r="M176" s="1220">
        <v>12</v>
      </c>
      <c r="N176" s="1220">
        <v>13</v>
      </c>
      <c r="O176" s="1220">
        <v>14</v>
      </c>
      <c r="P176" s="1220">
        <v>15</v>
      </c>
      <c r="Q176" s="1220">
        <v>16</v>
      </c>
      <c r="R176" s="1220">
        <v>17</v>
      </c>
      <c r="S176" s="1220">
        <v>18</v>
      </c>
      <c r="T176" s="1220">
        <v>19</v>
      </c>
      <c r="U176" s="1220">
        <v>20</v>
      </c>
      <c r="V176" s="1220">
        <v>21</v>
      </c>
      <c r="W176" s="1220">
        <v>22</v>
      </c>
      <c r="X176" s="1220">
        <v>23</v>
      </c>
      <c r="Y176" s="1220">
        <v>24</v>
      </c>
      <c r="Z176" s="1220">
        <v>25</v>
      </c>
      <c r="AA176" s="1220">
        <v>26</v>
      </c>
      <c r="AB176" s="1220">
        <v>27</v>
      </c>
      <c r="AC176" s="1220">
        <v>28</v>
      </c>
      <c r="AD176" s="1220">
        <v>29</v>
      </c>
      <c r="AE176" s="1220">
        <v>30</v>
      </c>
      <c r="AF176" s="1220">
        <v>31</v>
      </c>
      <c r="AG176" s="1220">
        <v>32</v>
      </c>
      <c r="AH176" s="1220">
        <v>33</v>
      </c>
      <c r="AI176" s="1220">
        <v>34</v>
      </c>
      <c r="AJ176" s="1220">
        <v>35</v>
      </c>
      <c r="AK176" s="1220">
        <v>36</v>
      </c>
      <c r="AL176" s="1220">
        <v>37</v>
      </c>
      <c r="AM176" s="1220">
        <v>38</v>
      </c>
      <c r="AN176" s="1220">
        <v>39</v>
      </c>
      <c r="AO176" s="1220">
        <v>40</v>
      </c>
      <c r="AP176" s="1220">
        <v>41</v>
      </c>
      <c r="AQ176" s="1254">
        <v>42</v>
      </c>
      <c r="AR176" s="1220">
        <v>43</v>
      </c>
      <c r="AS176" s="1255">
        <v>44</v>
      </c>
      <c r="AT176" s="1256">
        <v>45</v>
      </c>
    </row>
    <row r="177" s="954" customFormat="1" ht="20.25" customHeight="1" spans="2:46">
      <c r="B177" s="1221">
        <v>1</v>
      </c>
      <c r="C177" s="1222" t="s">
        <v>39</v>
      </c>
      <c r="D177" s="1223">
        <f>AR135</f>
        <v>0</v>
      </c>
      <c r="E177" s="1223">
        <f>'RK 1'!AH143</f>
        <v>4</v>
      </c>
      <c r="F177" s="1223">
        <f t="shared" ref="F177:F194" si="23">SUM(D177:E177)</f>
        <v>4</v>
      </c>
      <c r="G177" s="1223"/>
      <c r="H177" s="1223"/>
      <c r="I177" s="1223"/>
      <c r="J177" s="1223"/>
      <c r="K177" s="1223"/>
      <c r="L177" s="1223"/>
      <c r="M177" s="1223"/>
      <c r="N177" s="1223"/>
      <c r="O177" s="1223"/>
      <c r="P177" s="1223"/>
      <c r="Q177" s="1223"/>
      <c r="R177" s="1223"/>
      <c r="S177" s="1223"/>
      <c r="T177" s="1223"/>
      <c r="U177" s="1223"/>
      <c r="V177" s="1223"/>
      <c r="W177" s="1223"/>
      <c r="X177" s="1223"/>
      <c r="Y177" s="1223"/>
      <c r="Z177" s="1223"/>
      <c r="AA177" s="1223"/>
      <c r="AB177" s="1223"/>
      <c r="AC177" s="1223"/>
      <c r="AD177" s="1223"/>
      <c r="AE177" s="1223"/>
      <c r="AF177" s="1223"/>
      <c r="AG177" s="1223"/>
      <c r="AH177" s="1223"/>
      <c r="AI177" s="1223"/>
      <c r="AJ177" s="1223"/>
      <c r="AK177" s="1223"/>
      <c r="AL177" s="1223"/>
      <c r="AM177" s="1223">
        <v>1</v>
      </c>
      <c r="AN177" s="1223">
        <v>1</v>
      </c>
      <c r="AO177" s="1223"/>
      <c r="AP177" s="1223"/>
      <c r="AQ177" s="1223">
        <f>SUM(G177:AP177)</f>
        <v>2</v>
      </c>
      <c r="AR177" s="1223">
        <f>F177-AQ177</f>
        <v>2</v>
      </c>
      <c r="AS177" s="1257"/>
      <c r="AT177" s="1258"/>
    </row>
    <row r="178" s="954" customFormat="1" ht="20.25" customHeight="1" spans="2:46">
      <c r="B178" s="1225">
        <v>2</v>
      </c>
      <c r="C178" s="1226" t="s">
        <v>40</v>
      </c>
      <c r="D178" s="1223">
        <f t="shared" ref="D178:D194" si="24">AR136</f>
        <v>0</v>
      </c>
      <c r="E178" s="1223">
        <f>'RK 1'!AH144</f>
        <v>0</v>
      </c>
      <c r="F178" s="1223">
        <f t="shared" si="23"/>
        <v>0</v>
      </c>
      <c r="G178" s="1223"/>
      <c r="H178" s="1223"/>
      <c r="I178" s="1223"/>
      <c r="J178" s="1223"/>
      <c r="K178" s="1223"/>
      <c r="L178" s="1223"/>
      <c r="M178" s="1223"/>
      <c r="N178" s="1223"/>
      <c r="O178" s="1223"/>
      <c r="P178" s="1223"/>
      <c r="Q178" s="1223"/>
      <c r="R178" s="1223"/>
      <c r="S178" s="1223"/>
      <c r="T178" s="1223"/>
      <c r="U178" s="1223"/>
      <c r="V178" s="1223"/>
      <c r="W178" s="1223"/>
      <c r="X178" s="1223"/>
      <c r="Y178" s="1223"/>
      <c r="Z178" s="1223"/>
      <c r="AA178" s="1223"/>
      <c r="AB178" s="1223"/>
      <c r="AC178" s="1223"/>
      <c r="AD178" s="1223"/>
      <c r="AE178" s="1223"/>
      <c r="AF178" s="1223"/>
      <c r="AG178" s="1223"/>
      <c r="AH178" s="1223"/>
      <c r="AI178" s="1223"/>
      <c r="AJ178" s="1223"/>
      <c r="AK178" s="1223"/>
      <c r="AL178" s="1223"/>
      <c r="AM178" s="1223"/>
      <c r="AN178" s="1223"/>
      <c r="AO178" s="1223"/>
      <c r="AP178" s="1223"/>
      <c r="AQ178" s="1223">
        <f t="shared" ref="AQ178:AQ193" si="25">SUM(G178:AP178)</f>
        <v>0</v>
      </c>
      <c r="AR178" s="1223">
        <f>F178-AQ178</f>
        <v>0</v>
      </c>
      <c r="AS178" s="1257"/>
      <c r="AT178" s="1259"/>
    </row>
    <row r="179" s="954" customFormat="1" ht="20.25" customHeight="1" spans="2:46">
      <c r="B179" s="1225">
        <v>3</v>
      </c>
      <c r="C179" s="1226" t="s">
        <v>41</v>
      </c>
      <c r="D179" s="1223">
        <f t="shared" si="24"/>
        <v>0</v>
      </c>
      <c r="E179" s="1223">
        <f>'RK 1'!AH145</f>
        <v>0</v>
      </c>
      <c r="F179" s="1223">
        <f t="shared" si="23"/>
        <v>0</v>
      </c>
      <c r="G179" s="1223"/>
      <c r="H179" s="1223"/>
      <c r="I179" s="1223"/>
      <c r="J179" s="1223"/>
      <c r="K179" s="1223"/>
      <c r="L179" s="1223"/>
      <c r="M179" s="1223"/>
      <c r="N179" s="1223"/>
      <c r="O179" s="1223"/>
      <c r="P179" s="1223"/>
      <c r="Q179" s="1223"/>
      <c r="R179" s="1223"/>
      <c r="S179" s="1223"/>
      <c r="T179" s="1223"/>
      <c r="U179" s="1223"/>
      <c r="V179" s="1223"/>
      <c r="W179" s="1223"/>
      <c r="X179" s="1223"/>
      <c r="Y179" s="1223"/>
      <c r="Z179" s="1223"/>
      <c r="AA179" s="1223"/>
      <c r="AB179" s="1223"/>
      <c r="AC179" s="1223"/>
      <c r="AD179" s="1223"/>
      <c r="AE179" s="1223"/>
      <c r="AF179" s="1223"/>
      <c r="AG179" s="1223"/>
      <c r="AH179" s="1223"/>
      <c r="AI179" s="1223"/>
      <c r="AJ179" s="1223"/>
      <c r="AK179" s="1223"/>
      <c r="AL179" s="1223"/>
      <c r="AM179" s="1223"/>
      <c r="AN179" s="1223"/>
      <c r="AO179" s="1223"/>
      <c r="AP179" s="1223"/>
      <c r="AQ179" s="1223">
        <f t="shared" si="25"/>
        <v>0</v>
      </c>
      <c r="AR179" s="1223">
        <f t="shared" ref="AR179:AR193" si="26">F179-AQ179</f>
        <v>0</v>
      </c>
      <c r="AS179" s="1257"/>
      <c r="AT179" s="1259"/>
    </row>
    <row r="180" s="954" customFormat="1" ht="20.25" customHeight="1" spans="2:46">
      <c r="B180" s="1225">
        <v>4</v>
      </c>
      <c r="C180" s="1226" t="s">
        <v>42</v>
      </c>
      <c r="D180" s="1223">
        <f t="shared" si="24"/>
        <v>0</v>
      </c>
      <c r="E180" s="1223">
        <f>'RK 1'!AH146</f>
        <v>0</v>
      </c>
      <c r="F180" s="1223">
        <f t="shared" si="23"/>
        <v>0</v>
      </c>
      <c r="G180" s="1223"/>
      <c r="H180" s="1223"/>
      <c r="I180" s="1223"/>
      <c r="J180" s="1223"/>
      <c r="K180" s="1223"/>
      <c r="L180" s="1223"/>
      <c r="M180" s="1223"/>
      <c r="N180" s="1223"/>
      <c r="O180" s="1223"/>
      <c r="P180" s="1223"/>
      <c r="Q180" s="1223"/>
      <c r="R180" s="1223"/>
      <c r="S180" s="1223"/>
      <c r="T180" s="1223"/>
      <c r="U180" s="1223"/>
      <c r="V180" s="1223"/>
      <c r="W180" s="1223"/>
      <c r="X180" s="1223"/>
      <c r="Y180" s="1223"/>
      <c r="Z180" s="1223"/>
      <c r="AA180" s="1223"/>
      <c r="AB180" s="1223"/>
      <c r="AC180" s="1223"/>
      <c r="AD180" s="1223"/>
      <c r="AE180" s="1223"/>
      <c r="AF180" s="1223"/>
      <c r="AG180" s="1223"/>
      <c r="AH180" s="1223"/>
      <c r="AI180" s="1223"/>
      <c r="AJ180" s="1223"/>
      <c r="AK180" s="1223"/>
      <c r="AL180" s="1223"/>
      <c r="AM180" s="1223"/>
      <c r="AN180" s="1223"/>
      <c r="AO180" s="1223"/>
      <c r="AP180" s="1223"/>
      <c r="AQ180" s="1223">
        <f t="shared" si="25"/>
        <v>0</v>
      </c>
      <c r="AR180" s="1223">
        <f t="shared" si="26"/>
        <v>0</v>
      </c>
      <c r="AS180" s="1257"/>
      <c r="AT180" s="1259"/>
    </row>
    <row r="181" s="954" customFormat="1" ht="20.25" customHeight="1" spans="2:46">
      <c r="B181" s="1225">
        <v>5</v>
      </c>
      <c r="C181" s="1226" t="s">
        <v>43</v>
      </c>
      <c r="D181" s="1223">
        <f t="shared" si="24"/>
        <v>0</v>
      </c>
      <c r="E181" s="1223">
        <f>'RK 1'!AH147</f>
        <v>0</v>
      </c>
      <c r="F181" s="1223">
        <f t="shared" si="23"/>
        <v>0</v>
      </c>
      <c r="G181" s="1223"/>
      <c r="H181" s="1223"/>
      <c r="I181" s="1223"/>
      <c r="J181" s="1223"/>
      <c r="K181" s="1223"/>
      <c r="L181" s="1223"/>
      <c r="M181" s="1223"/>
      <c r="N181" s="1223"/>
      <c r="O181" s="1223"/>
      <c r="P181" s="1223"/>
      <c r="Q181" s="1223"/>
      <c r="R181" s="1223"/>
      <c r="S181" s="1223"/>
      <c r="T181" s="1223"/>
      <c r="U181" s="1223"/>
      <c r="V181" s="1223"/>
      <c r="W181" s="1223"/>
      <c r="X181" s="1223"/>
      <c r="Y181" s="1223"/>
      <c r="Z181" s="1223"/>
      <c r="AA181" s="1223"/>
      <c r="AB181" s="1223"/>
      <c r="AC181" s="1223"/>
      <c r="AD181" s="1223"/>
      <c r="AE181" s="1223"/>
      <c r="AF181" s="1223"/>
      <c r="AG181" s="1223"/>
      <c r="AH181" s="1223"/>
      <c r="AI181" s="1223"/>
      <c r="AJ181" s="1223"/>
      <c r="AK181" s="1223"/>
      <c r="AL181" s="1223"/>
      <c r="AM181" s="1223"/>
      <c r="AN181" s="1223"/>
      <c r="AO181" s="1223"/>
      <c r="AP181" s="1223"/>
      <c r="AQ181" s="1223">
        <f t="shared" si="25"/>
        <v>0</v>
      </c>
      <c r="AR181" s="1223">
        <f t="shared" si="26"/>
        <v>0</v>
      </c>
      <c r="AS181" s="1257"/>
      <c r="AT181" s="1259"/>
    </row>
    <row r="182" s="954" customFormat="1" ht="20.25" customHeight="1" spans="2:46">
      <c r="B182" s="1225">
        <v>6</v>
      </c>
      <c r="C182" s="1226" t="s">
        <v>44</v>
      </c>
      <c r="D182" s="1223">
        <f t="shared" si="24"/>
        <v>0</v>
      </c>
      <c r="E182" s="1223">
        <f>'RK 1'!AH148</f>
        <v>0</v>
      </c>
      <c r="F182" s="1223">
        <f t="shared" si="23"/>
        <v>0</v>
      </c>
      <c r="G182" s="1223"/>
      <c r="H182" s="1223"/>
      <c r="I182" s="1223"/>
      <c r="J182" s="1223"/>
      <c r="K182" s="1223"/>
      <c r="L182" s="1223"/>
      <c r="M182" s="1223"/>
      <c r="N182" s="1223"/>
      <c r="O182" s="1223"/>
      <c r="P182" s="1223"/>
      <c r="Q182" s="1223"/>
      <c r="R182" s="1223"/>
      <c r="S182" s="1223"/>
      <c r="T182" s="1223"/>
      <c r="U182" s="1223"/>
      <c r="V182" s="1223"/>
      <c r="W182" s="1223"/>
      <c r="X182" s="1223"/>
      <c r="Y182" s="1223"/>
      <c r="Z182" s="1223"/>
      <c r="AA182" s="1223"/>
      <c r="AB182" s="1223"/>
      <c r="AC182" s="1223"/>
      <c r="AD182" s="1223"/>
      <c r="AE182" s="1223"/>
      <c r="AF182" s="1223"/>
      <c r="AG182" s="1223"/>
      <c r="AH182" s="1223"/>
      <c r="AI182" s="1223"/>
      <c r="AJ182" s="1223"/>
      <c r="AK182" s="1223"/>
      <c r="AL182" s="1223"/>
      <c r="AM182" s="1223"/>
      <c r="AN182" s="1223"/>
      <c r="AO182" s="1223"/>
      <c r="AP182" s="1223"/>
      <c r="AQ182" s="1223">
        <f t="shared" si="25"/>
        <v>0</v>
      </c>
      <c r="AR182" s="1223">
        <f t="shared" si="26"/>
        <v>0</v>
      </c>
      <c r="AS182" s="1257"/>
      <c r="AT182" s="1259"/>
    </row>
    <row r="183" s="954" customFormat="1" ht="20.25" customHeight="1" spans="2:46">
      <c r="B183" s="1225">
        <v>7</v>
      </c>
      <c r="C183" s="1226" t="s">
        <v>45</v>
      </c>
      <c r="D183" s="1223">
        <f t="shared" si="24"/>
        <v>0</v>
      </c>
      <c r="E183" s="1223">
        <f>'RK 1'!AH149</f>
        <v>1</v>
      </c>
      <c r="F183" s="1223">
        <f t="shared" si="23"/>
        <v>1</v>
      </c>
      <c r="G183" s="1223"/>
      <c r="H183" s="1223"/>
      <c r="I183" s="1223"/>
      <c r="J183" s="1223"/>
      <c r="K183" s="1223"/>
      <c r="L183" s="1223"/>
      <c r="M183" s="1223"/>
      <c r="N183" s="1223"/>
      <c r="O183" s="1223"/>
      <c r="P183" s="1223"/>
      <c r="Q183" s="1223"/>
      <c r="R183" s="1223"/>
      <c r="S183" s="1223"/>
      <c r="T183" s="1223"/>
      <c r="U183" s="1223"/>
      <c r="V183" s="1223"/>
      <c r="W183" s="1223"/>
      <c r="X183" s="1223"/>
      <c r="Y183" s="1223"/>
      <c r="Z183" s="1223"/>
      <c r="AA183" s="1223"/>
      <c r="AB183" s="1223"/>
      <c r="AC183" s="1223"/>
      <c r="AD183" s="1223"/>
      <c r="AE183" s="1223"/>
      <c r="AF183" s="1223"/>
      <c r="AG183" s="1223"/>
      <c r="AH183" s="1223"/>
      <c r="AI183" s="1223"/>
      <c r="AJ183" s="1223"/>
      <c r="AK183" s="1223"/>
      <c r="AL183" s="1223"/>
      <c r="AM183" s="1223"/>
      <c r="AN183" s="1223"/>
      <c r="AO183" s="1223"/>
      <c r="AP183" s="1223"/>
      <c r="AQ183" s="1223">
        <f t="shared" si="25"/>
        <v>0</v>
      </c>
      <c r="AR183" s="1223">
        <f t="shared" si="26"/>
        <v>1</v>
      </c>
      <c r="AS183" s="1257"/>
      <c r="AT183" s="1259"/>
    </row>
    <row r="184" s="954" customFormat="1" ht="20.25" customHeight="1" spans="2:46">
      <c r="B184" s="1225">
        <v>8</v>
      </c>
      <c r="C184" s="1226" t="s">
        <v>46</v>
      </c>
      <c r="D184" s="1223">
        <f t="shared" si="24"/>
        <v>1</v>
      </c>
      <c r="E184" s="1223">
        <f>'RK 1'!AH150</f>
        <v>0</v>
      </c>
      <c r="F184" s="1223">
        <f t="shared" si="23"/>
        <v>1</v>
      </c>
      <c r="G184" s="1223"/>
      <c r="H184" s="1223"/>
      <c r="I184" s="1223"/>
      <c r="J184" s="1223"/>
      <c r="K184" s="1223"/>
      <c r="L184" s="1223"/>
      <c r="M184" s="1223"/>
      <c r="N184" s="1223">
        <v>1</v>
      </c>
      <c r="O184" s="1223"/>
      <c r="P184" s="1223"/>
      <c r="Q184" s="1223"/>
      <c r="R184" s="1223"/>
      <c r="S184" s="1223"/>
      <c r="T184" s="1223"/>
      <c r="U184" s="1223"/>
      <c r="V184" s="1223"/>
      <c r="W184" s="1223"/>
      <c r="X184" s="1223"/>
      <c r="Y184" s="1223"/>
      <c r="Z184" s="1223"/>
      <c r="AA184" s="1223"/>
      <c r="AB184" s="1223"/>
      <c r="AC184" s="1223"/>
      <c r="AD184" s="1223"/>
      <c r="AE184" s="1223"/>
      <c r="AF184" s="1223"/>
      <c r="AG184" s="1223"/>
      <c r="AH184" s="1223"/>
      <c r="AI184" s="1223"/>
      <c r="AJ184" s="1223"/>
      <c r="AK184" s="1223"/>
      <c r="AL184" s="1223"/>
      <c r="AM184" s="1223"/>
      <c r="AN184" s="1223"/>
      <c r="AO184" s="1223"/>
      <c r="AP184" s="1223"/>
      <c r="AQ184" s="1223">
        <f t="shared" si="25"/>
        <v>1</v>
      </c>
      <c r="AR184" s="1223">
        <f t="shared" si="26"/>
        <v>0</v>
      </c>
      <c r="AS184" s="1257"/>
      <c r="AT184" s="1259"/>
    </row>
    <row r="185" s="954" customFormat="1" ht="20.25" customHeight="1" spans="2:46">
      <c r="B185" s="1225">
        <v>9</v>
      </c>
      <c r="C185" s="1226" t="s">
        <v>47</v>
      </c>
      <c r="D185" s="1223">
        <f t="shared" si="24"/>
        <v>1</v>
      </c>
      <c r="E185" s="1223">
        <f>'RK 1'!AH151</f>
        <v>0</v>
      </c>
      <c r="F185" s="1223">
        <f t="shared" si="23"/>
        <v>1</v>
      </c>
      <c r="G185" s="1223"/>
      <c r="H185" s="1223"/>
      <c r="I185" s="1223"/>
      <c r="J185" s="1223"/>
      <c r="K185" s="1223"/>
      <c r="L185" s="1223"/>
      <c r="M185" s="1223">
        <v>1</v>
      </c>
      <c r="N185" s="1223"/>
      <c r="O185" s="1223"/>
      <c r="P185" s="1223"/>
      <c r="Q185" s="1223"/>
      <c r="R185" s="1223"/>
      <c r="S185" s="1223"/>
      <c r="T185" s="1223"/>
      <c r="U185" s="1223"/>
      <c r="V185" s="1223"/>
      <c r="W185" s="1223"/>
      <c r="X185" s="1223"/>
      <c r="Y185" s="1223"/>
      <c r="Z185" s="1223"/>
      <c r="AA185" s="1223"/>
      <c r="AB185" s="1223"/>
      <c r="AC185" s="1223"/>
      <c r="AD185" s="1223"/>
      <c r="AE185" s="1223"/>
      <c r="AF185" s="1223"/>
      <c r="AG185" s="1223"/>
      <c r="AH185" s="1223"/>
      <c r="AI185" s="1223"/>
      <c r="AJ185" s="1223"/>
      <c r="AK185" s="1223"/>
      <c r="AL185" s="1223"/>
      <c r="AM185" s="1223"/>
      <c r="AN185" s="1223"/>
      <c r="AO185" s="1223"/>
      <c r="AP185" s="1223"/>
      <c r="AQ185" s="1223">
        <f t="shared" si="25"/>
        <v>1</v>
      </c>
      <c r="AR185" s="1223">
        <f t="shared" si="26"/>
        <v>0</v>
      </c>
      <c r="AS185" s="1257"/>
      <c r="AT185" s="1259"/>
    </row>
    <row r="186" s="954" customFormat="1" ht="20.25" customHeight="1" spans="2:46">
      <c r="B186" s="1225">
        <v>10</v>
      </c>
      <c r="C186" s="1226" t="s">
        <v>48</v>
      </c>
      <c r="D186" s="1223">
        <f t="shared" si="24"/>
        <v>0</v>
      </c>
      <c r="E186" s="1223">
        <f>'RK 1'!AH152</f>
        <v>0</v>
      </c>
      <c r="F186" s="1223">
        <f t="shared" si="23"/>
        <v>0</v>
      </c>
      <c r="G186" s="1223"/>
      <c r="H186" s="1223"/>
      <c r="I186" s="1223"/>
      <c r="J186" s="1223"/>
      <c r="K186" s="1223"/>
      <c r="L186" s="1223"/>
      <c r="M186" s="1223"/>
      <c r="N186" s="1223"/>
      <c r="O186" s="1223"/>
      <c r="P186" s="1223"/>
      <c r="Q186" s="1223"/>
      <c r="R186" s="1223"/>
      <c r="S186" s="1223"/>
      <c r="T186" s="1223"/>
      <c r="U186" s="1223"/>
      <c r="V186" s="1223"/>
      <c r="W186" s="1223"/>
      <c r="X186" s="1223"/>
      <c r="Y186" s="1223"/>
      <c r="Z186" s="1223"/>
      <c r="AA186" s="1223"/>
      <c r="AB186" s="1223"/>
      <c r="AC186" s="1223"/>
      <c r="AD186" s="1223"/>
      <c r="AE186" s="1223"/>
      <c r="AF186" s="1223"/>
      <c r="AG186" s="1223"/>
      <c r="AH186" s="1223"/>
      <c r="AI186" s="1223"/>
      <c r="AJ186" s="1223"/>
      <c r="AK186" s="1223"/>
      <c r="AL186" s="1223"/>
      <c r="AM186" s="1223"/>
      <c r="AN186" s="1223"/>
      <c r="AO186" s="1223"/>
      <c r="AP186" s="1223"/>
      <c r="AQ186" s="1223">
        <f t="shared" si="25"/>
        <v>0</v>
      </c>
      <c r="AR186" s="1223">
        <f t="shared" si="26"/>
        <v>0</v>
      </c>
      <c r="AS186" s="1257"/>
      <c r="AT186" s="1259"/>
    </row>
    <row r="187" s="954" customFormat="1" ht="20.25" customHeight="1" spans="2:46">
      <c r="B187" s="1225">
        <v>11</v>
      </c>
      <c r="C187" s="1226" t="s">
        <v>49</v>
      </c>
      <c r="D187" s="1223">
        <f t="shared" si="24"/>
        <v>0</v>
      </c>
      <c r="E187" s="1223">
        <f>'RK 1'!AH153</f>
        <v>0</v>
      </c>
      <c r="F187" s="1223">
        <f t="shared" si="23"/>
        <v>0</v>
      </c>
      <c r="G187" s="1223"/>
      <c r="H187" s="1223"/>
      <c r="I187" s="1223"/>
      <c r="J187" s="1223"/>
      <c r="K187" s="1223"/>
      <c r="L187" s="1223"/>
      <c r="M187" s="1223"/>
      <c r="N187" s="1223"/>
      <c r="O187" s="1223"/>
      <c r="P187" s="1223"/>
      <c r="Q187" s="1223"/>
      <c r="R187" s="1223"/>
      <c r="S187" s="1223"/>
      <c r="T187" s="1223"/>
      <c r="U187" s="1223"/>
      <c r="V187" s="1223"/>
      <c r="W187" s="1223"/>
      <c r="X187" s="1223"/>
      <c r="Y187" s="1223"/>
      <c r="Z187" s="1223"/>
      <c r="AA187" s="1223"/>
      <c r="AB187" s="1223"/>
      <c r="AC187" s="1223"/>
      <c r="AD187" s="1223"/>
      <c r="AE187" s="1223"/>
      <c r="AF187" s="1223"/>
      <c r="AG187" s="1223"/>
      <c r="AH187" s="1223"/>
      <c r="AI187" s="1223"/>
      <c r="AJ187" s="1223"/>
      <c r="AK187" s="1223"/>
      <c r="AL187" s="1223"/>
      <c r="AM187" s="1223"/>
      <c r="AN187" s="1223"/>
      <c r="AO187" s="1223"/>
      <c r="AP187" s="1223"/>
      <c r="AQ187" s="1223">
        <f t="shared" si="25"/>
        <v>0</v>
      </c>
      <c r="AR187" s="1223">
        <f t="shared" si="26"/>
        <v>0</v>
      </c>
      <c r="AS187" s="1257"/>
      <c r="AT187" s="1259"/>
    </row>
    <row r="188" s="954" customFormat="1" ht="20.25" customHeight="1" spans="2:46">
      <c r="B188" s="1225">
        <v>12</v>
      </c>
      <c r="C188" s="1226" t="s">
        <v>50</v>
      </c>
      <c r="D188" s="1223">
        <f t="shared" si="24"/>
        <v>0</v>
      </c>
      <c r="E188" s="1223">
        <f>'RK 1'!AH154</f>
        <v>0</v>
      </c>
      <c r="F188" s="1223">
        <f t="shared" si="23"/>
        <v>0</v>
      </c>
      <c r="G188" s="1223"/>
      <c r="H188" s="1223"/>
      <c r="I188" s="1223"/>
      <c r="J188" s="1223"/>
      <c r="K188" s="1223"/>
      <c r="L188" s="1223"/>
      <c r="M188" s="1223"/>
      <c r="N188" s="1223"/>
      <c r="O188" s="1223"/>
      <c r="P188" s="1223"/>
      <c r="Q188" s="1223"/>
      <c r="R188" s="1223"/>
      <c r="S188" s="1223"/>
      <c r="T188" s="1223"/>
      <c r="U188" s="1223"/>
      <c r="V188" s="1223"/>
      <c r="W188" s="1223"/>
      <c r="X188" s="1223"/>
      <c r="Y188" s="1223"/>
      <c r="Z188" s="1223"/>
      <c r="AA188" s="1223"/>
      <c r="AB188" s="1223"/>
      <c r="AC188" s="1223"/>
      <c r="AD188" s="1223"/>
      <c r="AE188" s="1223"/>
      <c r="AF188" s="1223"/>
      <c r="AG188" s="1223"/>
      <c r="AH188" s="1223"/>
      <c r="AI188" s="1223"/>
      <c r="AJ188" s="1223"/>
      <c r="AK188" s="1223"/>
      <c r="AL188" s="1223"/>
      <c r="AM188" s="1223"/>
      <c r="AN188" s="1223"/>
      <c r="AO188" s="1223"/>
      <c r="AP188" s="1223"/>
      <c r="AQ188" s="1223">
        <f t="shared" si="25"/>
        <v>0</v>
      </c>
      <c r="AR188" s="1223">
        <f t="shared" si="26"/>
        <v>0</v>
      </c>
      <c r="AS188" s="1257"/>
      <c r="AT188" s="1259"/>
    </row>
    <row r="189" s="954" customFormat="1" ht="20.25" customHeight="1" spans="2:46">
      <c r="B189" s="1225">
        <v>13</v>
      </c>
      <c r="C189" s="1226" t="s">
        <v>51</v>
      </c>
      <c r="D189" s="1223">
        <f t="shared" si="24"/>
        <v>0</v>
      </c>
      <c r="E189" s="1223">
        <f>'RK 1'!AH155</f>
        <v>0</v>
      </c>
      <c r="F189" s="1223">
        <f t="shared" si="23"/>
        <v>0</v>
      </c>
      <c r="G189" s="1223"/>
      <c r="H189" s="1223"/>
      <c r="I189" s="1223"/>
      <c r="J189" s="1223"/>
      <c r="K189" s="1223"/>
      <c r="L189" s="1223"/>
      <c r="M189" s="1223"/>
      <c r="N189" s="1223"/>
      <c r="O189" s="1223"/>
      <c r="P189" s="1223"/>
      <c r="Q189" s="1223"/>
      <c r="R189" s="1223"/>
      <c r="S189" s="1223"/>
      <c r="T189" s="1223"/>
      <c r="U189" s="1223"/>
      <c r="V189" s="1223"/>
      <c r="W189" s="1223"/>
      <c r="X189" s="1223"/>
      <c r="Y189" s="1223"/>
      <c r="Z189" s="1223"/>
      <c r="AA189" s="1223"/>
      <c r="AB189" s="1223"/>
      <c r="AC189" s="1223"/>
      <c r="AD189" s="1223"/>
      <c r="AE189" s="1223"/>
      <c r="AF189" s="1223"/>
      <c r="AG189" s="1223"/>
      <c r="AH189" s="1223"/>
      <c r="AI189" s="1223"/>
      <c r="AJ189" s="1223"/>
      <c r="AK189" s="1223"/>
      <c r="AL189" s="1223"/>
      <c r="AM189" s="1223"/>
      <c r="AN189" s="1223"/>
      <c r="AO189" s="1223"/>
      <c r="AP189" s="1223"/>
      <c r="AQ189" s="1223">
        <f t="shared" si="25"/>
        <v>0</v>
      </c>
      <c r="AR189" s="1223">
        <f t="shared" si="26"/>
        <v>0</v>
      </c>
      <c r="AS189" s="1257"/>
      <c r="AT189" s="1259"/>
    </row>
    <row r="190" s="954" customFormat="1" ht="20.25" customHeight="1" spans="2:46">
      <c r="B190" s="1225">
        <v>14</v>
      </c>
      <c r="C190" s="1226" t="s">
        <v>52</v>
      </c>
      <c r="D190" s="1223">
        <f t="shared" si="24"/>
        <v>0</v>
      </c>
      <c r="E190" s="1223">
        <f>'RK 1'!AH156</f>
        <v>3</v>
      </c>
      <c r="F190" s="1223">
        <f t="shared" si="23"/>
        <v>3</v>
      </c>
      <c r="G190" s="1223"/>
      <c r="H190" s="1223"/>
      <c r="I190" s="1223"/>
      <c r="J190" s="1223"/>
      <c r="K190" s="1223"/>
      <c r="L190" s="1223"/>
      <c r="M190" s="1223"/>
      <c r="N190" s="1223">
        <v>1</v>
      </c>
      <c r="O190" s="1223"/>
      <c r="P190" s="1223"/>
      <c r="Q190" s="1223"/>
      <c r="R190" s="1223"/>
      <c r="S190" s="1223"/>
      <c r="T190" s="1223"/>
      <c r="U190" s="1223"/>
      <c r="V190" s="1223"/>
      <c r="W190" s="1223"/>
      <c r="X190" s="1223"/>
      <c r="Y190" s="1223"/>
      <c r="Z190" s="1223"/>
      <c r="AA190" s="1223"/>
      <c r="AB190" s="1223"/>
      <c r="AC190" s="1223"/>
      <c r="AD190" s="1223"/>
      <c r="AE190" s="1223"/>
      <c r="AF190" s="1223"/>
      <c r="AG190" s="1223"/>
      <c r="AH190" s="1223"/>
      <c r="AI190" s="1223"/>
      <c r="AJ190" s="1223"/>
      <c r="AK190" s="1223"/>
      <c r="AL190" s="1223"/>
      <c r="AM190" s="1223">
        <v>1</v>
      </c>
      <c r="AN190" s="1223">
        <v>1</v>
      </c>
      <c r="AO190" s="1223"/>
      <c r="AP190" s="1223"/>
      <c r="AQ190" s="1223">
        <f t="shared" si="25"/>
        <v>3</v>
      </c>
      <c r="AR190" s="1223">
        <f t="shared" si="26"/>
        <v>0</v>
      </c>
      <c r="AS190" s="1257"/>
      <c r="AT190" s="1260"/>
    </row>
    <row r="191" s="954" customFormat="1" ht="20.25" customHeight="1" spans="2:46">
      <c r="B191" s="1225">
        <v>15</v>
      </c>
      <c r="C191" s="1226" t="s">
        <v>53</v>
      </c>
      <c r="D191" s="1223">
        <f t="shared" si="24"/>
        <v>0</v>
      </c>
      <c r="E191" s="1223">
        <f>'RK 1'!AH157</f>
        <v>0</v>
      </c>
      <c r="F191" s="1223">
        <f t="shared" si="23"/>
        <v>0</v>
      </c>
      <c r="G191" s="1223"/>
      <c r="H191" s="1223"/>
      <c r="I191" s="1223"/>
      <c r="J191" s="1223"/>
      <c r="K191" s="1223"/>
      <c r="L191" s="1223"/>
      <c r="M191" s="1223"/>
      <c r="N191" s="1223"/>
      <c r="O191" s="1223"/>
      <c r="P191" s="1223"/>
      <c r="Q191" s="1223"/>
      <c r="R191" s="1223"/>
      <c r="S191" s="1223"/>
      <c r="T191" s="1223"/>
      <c r="U191" s="1223"/>
      <c r="V191" s="1223"/>
      <c r="W191" s="1223"/>
      <c r="X191" s="1223"/>
      <c r="Y191" s="1223"/>
      <c r="Z191" s="1223"/>
      <c r="AA191" s="1223"/>
      <c r="AB191" s="1223"/>
      <c r="AC191" s="1223"/>
      <c r="AD191" s="1223"/>
      <c r="AE191" s="1223"/>
      <c r="AF191" s="1223"/>
      <c r="AG191" s="1223"/>
      <c r="AH191" s="1223"/>
      <c r="AI191" s="1223"/>
      <c r="AJ191" s="1223"/>
      <c r="AK191" s="1223"/>
      <c r="AL191" s="1223"/>
      <c r="AM191" s="1223"/>
      <c r="AN191" s="1223"/>
      <c r="AO191" s="1223"/>
      <c r="AP191" s="1223"/>
      <c r="AQ191" s="1223">
        <f t="shared" si="25"/>
        <v>0</v>
      </c>
      <c r="AR191" s="1223">
        <f t="shared" si="26"/>
        <v>0</v>
      </c>
      <c r="AS191" s="1257"/>
      <c r="AT191" s="1261"/>
    </row>
    <row r="192" s="954" customFormat="1" ht="20.25" customHeight="1" spans="2:46">
      <c r="B192" s="1225">
        <v>16</v>
      </c>
      <c r="C192" s="1226" t="s">
        <v>54</v>
      </c>
      <c r="D192" s="1223">
        <f t="shared" si="24"/>
        <v>0</v>
      </c>
      <c r="E192" s="1223">
        <f>'RK 1'!AH158</f>
        <v>0</v>
      </c>
      <c r="F192" s="1223">
        <f t="shared" si="23"/>
        <v>0</v>
      </c>
      <c r="G192" s="1223"/>
      <c r="H192" s="1223"/>
      <c r="I192" s="1223"/>
      <c r="J192" s="1223"/>
      <c r="K192" s="1223"/>
      <c r="L192" s="1223"/>
      <c r="M192" s="1223"/>
      <c r="N192" s="1223"/>
      <c r="O192" s="1223"/>
      <c r="P192" s="1223"/>
      <c r="Q192" s="1223"/>
      <c r="R192" s="1223"/>
      <c r="S192" s="1223"/>
      <c r="T192" s="1223"/>
      <c r="U192" s="1223"/>
      <c r="V192" s="1223"/>
      <c r="W192" s="1223"/>
      <c r="X192" s="1223"/>
      <c r="Y192" s="1223"/>
      <c r="Z192" s="1223"/>
      <c r="AA192" s="1223"/>
      <c r="AB192" s="1223"/>
      <c r="AC192" s="1223"/>
      <c r="AD192" s="1223"/>
      <c r="AE192" s="1223"/>
      <c r="AF192" s="1223"/>
      <c r="AG192" s="1223"/>
      <c r="AH192" s="1223"/>
      <c r="AI192" s="1223"/>
      <c r="AJ192" s="1223"/>
      <c r="AK192" s="1223"/>
      <c r="AL192" s="1223"/>
      <c r="AM192" s="1223"/>
      <c r="AN192" s="1223"/>
      <c r="AO192" s="1223"/>
      <c r="AP192" s="1223"/>
      <c r="AQ192" s="1223">
        <f t="shared" si="25"/>
        <v>0</v>
      </c>
      <c r="AR192" s="1223">
        <f t="shared" si="26"/>
        <v>0</v>
      </c>
      <c r="AS192" s="1257"/>
      <c r="AT192" s="1261"/>
    </row>
    <row r="193" s="954" customFormat="1" ht="20.25" customHeight="1" spans="2:46">
      <c r="B193" s="1227">
        <v>17</v>
      </c>
      <c r="C193" s="1228" t="s">
        <v>55</v>
      </c>
      <c r="D193" s="1223">
        <f t="shared" si="24"/>
        <v>0</v>
      </c>
      <c r="E193" s="1223">
        <f>'RK 1'!AH159</f>
        <v>0</v>
      </c>
      <c r="F193" s="1223">
        <f t="shared" si="23"/>
        <v>0</v>
      </c>
      <c r="G193" s="1223"/>
      <c r="H193" s="1223"/>
      <c r="I193" s="1223"/>
      <c r="J193" s="1223"/>
      <c r="K193" s="1223"/>
      <c r="L193" s="1223"/>
      <c r="M193" s="1223"/>
      <c r="N193" s="1223"/>
      <c r="O193" s="1223"/>
      <c r="P193" s="1223"/>
      <c r="Q193" s="1223"/>
      <c r="R193" s="1223"/>
      <c r="S193" s="1223"/>
      <c r="T193" s="1223"/>
      <c r="U193" s="1223"/>
      <c r="V193" s="1223"/>
      <c r="W193" s="1223"/>
      <c r="X193" s="1223"/>
      <c r="Y193" s="1223"/>
      <c r="Z193" s="1223"/>
      <c r="AA193" s="1223"/>
      <c r="AB193" s="1223"/>
      <c r="AC193" s="1223"/>
      <c r="AD193" s="1223"/>
      <c r="AE193" s="1223"/>
      <c r="AF193" s="1223"/>
      <c r="AG193" s="1223"/>
      <c r="AH193" s="1223"/>
      <c r="AI193" s="1223"/>
      <c r="AJ193" s="1223"/>
      <c r="AK193" s="1223"/>
      <c r="AL193" s="1223"/>
      <c r="AM193" s="1223"/>
      <c r="AN193" s="1223"/>
      <c r="AO193" s="1223"/>
      <c r="AP193" s="1223"/>
      <c r="AQ193" s="1223">
        <f t="shared" si="25"/>
        <v>0</v>
      </c>
      <c r="AR193" s="1223">
        <f t="shared" si="26"/>
        <v>0</v>
      </c>
      <c r="AS193" s="1257">
        <f>AQ193</f>
        <v>0</v>
      </c>
      <c r="AT193" s="1262"/>
    </row>
    <row r="194" s="954" customFormat="1" ht="20.25" customHeight="1" spans="2:46">
      <c r="B194" s="1229">
        <v>18</v>
      </c>
      <c r="C194" s="1230" t="s">
        <v>56</v>
      </c>
      <c r="D194" s="1223">
        <f t="shared" si="24"/>
        <v>0</v>
      </c>
      <c r="E194" s="1223">
        <f>'RK 1'!AH160</f>
        <v>0</v>
      </c>
      <c r="F194" s="1223">
        <f t="shared" si="23"/>
        <v>0</v>
      </c>
      <c r="G194" s="1231"/>
      <c r="H194" s="1231"/>
      <c r="I194" s="1231"/>
      <c r="J194" s="1231"/>
      <c r="K194" s="1231"/>
      <c r="L194" s="1231"/>
      <c r="M194" s="1231"/>
      <c r="N194" s="1231"/>
      <c r="O194" s="1231"/>
      <c r="P194" s="1231"/>
      <c r="Q194" s="1231"/>
      <c r="R194" s="1231"/>
      <c r="S194" s="1231"/>
      <c r="T194" s="1231"/>
      <c r="U194" s="1231"/>
      <c r="V194" s="1231"/>
      <c r="W194" s="1231"/>
      <c r="X194" s="1231"/>
      <c r="Y194" s="1231"/>
      <c r="Z194" s="1231"/>
      <c r="AA194" s="1231"/>
      <c r="AB194" s="1231"/>
      <c r="AC194" s="1231"/>
      <c r="AD194" s="1231"/>
      <c r="AE194" s="1231"/>
      <c r="AF194" s="1231"/>
      <c r="AG194" s="1231"/>
      <c r="AH194" s="1231"/>
      <c r="AI194" s="1231"/>
      <c r="AJ194" s="1231"/>
      <c r="AK194" s="1231"/>
      <c r="AL194" s="1231"/>
      <c r="AM194" s="1231"/>
      <c r="AN194" s="1231"/>
      <c r="AO194" s="1231"/>
      <c r="AP194" s="1231"/>
      <c r="AQ194" s="1231"/>
      <c r="AR194" s="1231"/>
      <c r="AS194" s="1283"/>
      <c r="AT194" s="1275"/>
    </row>
    <row r="195" s="955" customFormat="1" ht="23.25" customHeight="1" spans="2:46">
      <c r="B195" s="1232" t="s">
        <v>57</v>
      </c>
      <c r="C195" s="1233"/>
      <c r="D195" s="1234">
        <f>SUM(D177:D193)</f>
        <v>2</v>
      </c>
      <c r="E195" s="1234">
        <f>SUM(E177:E193)</f>
        <v>8</v>
      </c>
      <c r="F195" s="1234">
        <f t="shared" ref="F195:AT195" si="27">SUM(F177:F193)</f>
        <v>10</v>
      </c>
      <c r="G195" s="1234">
        <f t="shared" si="27"/>
        <v>0</v>
      </c>
      <c r="H195" s="1234">
        <f t="shared" si="27"/>
        <v>0</v>
      </c>
      <c r="I195" s="1234">
        <f t="shared" si="27"/>
        <v>0</v>
      </c>
      <c r="J195" s="1234">
        <f t="shared" si="27"/>
        <v>0</v>
      </c>
      <c r="K195" s="1234">
        <f t="shared" si="27"/>
        <v>0</v>
      </c>
      <c r="L195" s="1234">
        <f t="shared" si="27"/>
        <v>0</v>
      </c>
      <c r="M195" s="1234">
        <f t="shared" si="27"/>
        <v>1</v>
      </c>
      <c r="N195" s="1234">
        <f t="shared" si="27"/>
        <v>2</v>
      </c>
      <c r="O195" s="1234">
        <f t="shared" si="27"/>
        <v>0</v>
      </c>
      <c r="P195" s="1234">
        <f t="shared" si="27"/>
        <v>0</v>
      </c>
      <c r="Q195" s="1234">
        <f t="shared" si="27"/>
        <v>0</v>
      </c>
      <c r="R195" s="1234">
        <f t="shared" si="27"/>
        <v>0</v>
      </c>
      <c r="S195" s="1234">
        <f t="shared" si="27"/>
        <v>0</v>
      </c>
      <c r="T195" s="1234">
        <f t="shared" si="27"/>
        <v>0</v>
      </c>
      <c r="U195" s="1234">
        <f t="shared" si="27"/>
        <v>0</v>
      </c>
      <c r="V195" s="1234">
        <f t="shared" si="27"/>
        <v>0</v>
      </c>
      <c r="W195" s="1234">
        <f t="shared" si="27"/>
        <v>0</v>
      </c>
      <c r="X195" s="1234">
        <f t="shared" si="27"/>
        <v>0</v>
      </c>
      <c r="Y195" s="1234">
        <f t="shared" si="27"/>
        <v>0</v>
      </c>
      <c r="Z195" s="1234">
        <f t="shared" si="27"/>
        <v>0</v>
      </c>
      <c r="AA195" s="1234">
        <f t="shared" si="27"/>
        <v>0</v>
      </c>
      <c r="AB195" s="1234">
        <f t="shared" si="27"/>
        <v>0</v>
      </c>
      <c r="AC195" s="1234">
        <f t="shared" si="27"/>
        <v>0</v>
      </c>
      <c r="AD195" s="1234">
        <f t="shared" si="27"/>
        <v>0</v>
      </c>
      <c r="AE195" s="1234">
        <f t="shared" si="27"/>
        <v>0</v>
      </c>
      <c r="AF195" s="1234">
        <f t="shared" si="27"/>
        <v>0</v>
      </c>
      <c r="AG195" s="1234">
        <f t="shared" si="27"/>
        <v>0</v>
      </c>
      <c r="AH195" s="1234">
        <f t="shared" si="27"/>
        <v>0</v>
      </c>
      <c r="AI195" s="1234">
        <f t="shared" si="27"/>
        <v>0</v>
      </c>
      <c r="AJ195" s="1234">
        <f t="shared" si="27"/>
        <v>0</v>
      </c>
      <c r="AK195" s="1234">
        <f t="shared" si="27"/>
        <v>0</v>
      </c>
      <c r="AL195" s="1234">
        <f t="shared" si="27"/>
        <v>0</v>
      </c>
      <c r="AM195" s="1234">
        <f t="shared" si="27"/>
        <v>2</v>
      </c>
      <c r="AN195" s="1234">
        <f t="shared" si="27"/>
        <v>2</v>
      </c>
      <c r="AO195" s="1234">
        <f t="shared" si="27"/>
        <v>0</v>
      </c>
      <c r="AP195" s="1234">
        <f t="shared" si="27"/>
        <v>0</v>
      </c>
      <c r="AQ195" s="1234">
        <f t="shared" si="27"/>
        <v>7</v>
      </c>
      <c r="AR195" s="1234">
        <f t="shared" si="27"/>
        <v>3</v>
      </c>
      <c r="AS195" s="1234">
        <f t="shared" si="27"/>
        <v>0</v>
      </c>
      <c r="AT195" s="1264">
        <f t="shared" si="27"/>
        <v>0</v>
      </c>
    </row>
    <row r="196" s="954" customFormat="1" ht="17.1" customHeight="1" spans="2:46">
      <c r="B196" s="1235"/>
      <c r="C196" s="1236"/>
      <c r="D196" s="1237"/>
      <c r="E196" s="1237"/>
      <c r="F196" s="1237"/>
      <c r="G196" s="1237"/>
      <c r="H196" s="1237"/>
      <c r="I196" s="1237"/>
      <c r="J196" s="1237"/>
      <c r="K196" s="1237"/>
      <c r="L196" s="1237"/>
      <c r="M196" s="1237"/>
      <c r="N196" s="1237"/>
      <c r="O196" s="1237"/>
      <c r="P196" s="1237"/>
      <c r="Q196" s="1237"/>
      <c r="R196" s="1237"/>
      <c r="S196" s="1237"/>
      <c r="T196" s="1237"/>
      <c r="U196" s="1237"/>
      <c r="V196" s="1237"/>
      <c r="W196" s="1237"/>
      <c r="X196" s="1237"/>
      <c r="Y196" s="1237"/>
      <c r="Z196" s="1237"/>
      <c r="AA196" s="1237"/>
      <c r="AB196" s="1237"/>
      <c r="AC196" s="1237"/>
      <c r="AD196" s="1237"/>
      <c r="AE196" s="1237"/>
      <c r="AF196" s="1237"/>
      <c r="AG196" s="1237"/>
      <c r="AH196" s="1237"/>
      <c r="AI196" s="1237"/>
      <c r="AJ196" s="1237"/>
      <c r="AK196" s="1237"/>
      <c r="AL196" s="1237"/>
      <c r="AM196" s="1237"/>
      <c r="AN196" s="1237"/>
      <c r="AO196" s="1237"/>
      <c r="AP196" s="1237"/>
      <c r="AQ196" s="1237"/>
      <c r="AR196" s="1235"/>
      <c r="AS196" s="1235"/>
      <c r="AT196" s="1265"/>
    </row>
    <row r="197" s="954" customFormat="1" ht="17.1" customHeight="1" spans="2:46">
      <c r="B197" s="956"/>
      <c r="C197" s="956"/>
      <c r="D197" s="956"/>
      <c r="E197" s="956"/>
      <c r="F197" s="956"/>
      <c r="G197" s="956"/>
      <c r="H197" s="919" t="s">
        <v>58</v>
      </c>
      <c r="I197" s="987"/>
      <c r="J197" s="987"/>
      <c r="K197" s="987"/>
      <c r="L197" s="987"/>
      <c r="M197" s="987"/>
      <c r="N197" s="987"/>
      <c r="O197" s="987"/>
      <c r="P197" s="987"/>
      <c r="Q197" s="987"/>
      <c r="R197" s="987"/>
      <c r="S197" s="987"/>
      <c r="T197" s="987"/>
      <c r="U197" s="987"/>
      <c r="V197" s="987"/>
      <c r="W197" s="987"/>
      <c r="X197" s="987"/>
      <c r="Y197" s="987"/>
      <c r="Z197" s="987"/>
      <c r="AA197" s="987"/>
      <c r="AB197" s="987"/>
      <c r="AC197" s="1035" t="s">
        <v>81</v>
      </c>
      <c r="AD197" s="976"/>
      <c r="AE197" s="976"/>
      <c r="AF197" s="976"/>
      <c r="AG197" s="976"/>
      <c r="AH197" s="976"/>
      <c r="AI197" s="976"/>
      <c r="AJ197" s="976"/>
      <c r="AK197" s="981"/>
      <c r="AL197" s="981"/>
      <c r="AM197" s="981"/>
      <c r="AN197" s="981"/>
      <c r="AO197" s="981"/>
      <c r="AP197" s="981"/>
      <c r="AQ197" s="981"/>
      <c r="AR197" s="981"/>
      <c r="AS197" s="981"/>
      <c r="AT197" s="1266"/>
    </row>
    <row r="198" s="954" customFormat="1" ht="17.1" customHeight="1" spans="2:46">
      <c r="B198" s="956"/>
      <c r="C198" s="956"/>
      <c r="D198" s="956"/>
      <c r="E198" s="956"/>
      <c r="F198" s="956"/>
      <c r="G198" s="956"/>
      <c r="H198" s="1015" t="s">
        <v>60</v>
      </c>
      <c r="I198" s="987"/>
      <c r="J198" s="987"/>
      <c r="K198" s="987"/>
      <c r="L198" s="987"/>
      <c r="M198" s="987"/>
      <c r="N198" s="987"/>
      <c r="O198" s="987"/>
      <c r="P198" s="987"/>
      <c r="Q198" s="987"/>
      <c r="R198" s="987"/>
      <c r="S198" s="987"/>
      <c r="T198" s="987"/>
      <c r="U198" s="987"/>
      <c r="V198" s="987"/>
      <c r="W198" s="987"/>
      <c r="X198" s="987"/>
      <c r="Y198" s="987"/>
      <c r="Z198" s="987"/>
      <c r="AA198" s="987"/>
      <c r="AB198" s="987"/>
      <c r="AC198" s="1014" t="s">
        <v>61</v>
      </c>
      <c r="AD198" s="978"/>
      <c r="AE198" s="978"/>
      <c r="AF198" s="978"/>
      <c r="AG198" s="978"/>
      <c r="AH198" s="978"/>
      <c r="AI198" s="978"/>
      <c r="AJ198" s="978"/>
      <c r="AK198" s="986"/>
      <c r="AL198" s="986"/>
      <c r="AM198" s="986"/>
      <c r="AN198" s="987"/>
      <c r="AO198" s="987"/>
      <c r="AP198" s="987"/>
      <c r="AQ198" s="1015"/>
      <c r="AR198" s="987"/>
      <c r="AS198" s="987"/>
      <c r="AT198" s="1266"/>
    </row>
    <row r="199" s="954" customFormat="1" ht="17.1" customHeight="1" spans="2:46">
      <c r="B199" s="956"/>
      <c r="C199" s="956"/>
      <c r="D199" s="956"/>
      <c r="E199" s="956"/>
      <c r="F199" s="956"/>
      <c r="G199" s="956"/>
      <c r="H199" s="1015"/>
      <c r="I199" s="987"/>
      <c r="J199" s="987"/>
      <c r="K199" s="987"/>
      <c r="L199" s="987"/>
      <c r="M199" s="987"/>
      <c r="N199" s="987"/>
      <c r="O199" s="987"/>
      <c r="P199" s="987"/>
      <c r="Q199" s="987"/>
      <c r="R199" s="987"/>
      <c r="S199" s="987"/>
      <c r="T199" s="987"/>
      <c r="U199" s="987"/>
      <c r="V199" s="987"/>
      <c r="W199" s="987"/>
      <c r="X199" s="987"/>
      <c r="Y199" s="987"/>
      <c r="Z199" s="987"/>
      <c r="AA199" s="987"/>
      <c r="AB199" s="987"/>
      <c r="AC199" s="1014"/>
      <c r="AD199" s="978"/>
      <c r="AE199" s="978"/>
      <c r="AF199" s="978"/>
      <c r="AG199" s="978"/>
      <c r="AH199" s="978"/>
      <c r="AI199" s="978"/>
      <c r="AJ199" s="978"/>
      <c r="AK199" s="987"/>
      <c r="AL199" s="987"/>
      <c r="AM199" s="987"/>
      <c r="AN199" s="987"/>
      <c r="AO199" s="987"/>
      <c r="AP199" s="987"/>
      <c r="AQ199" s="1015"/>
      <c r="AR199" s="987"/>
      <c r="AS199" s="987"/>
      <c r="AT199" s="1266"/>
    </row>
    <row r="200" s="954" customFormat="1" ht="17.1" customHeight="1" spans="2:46">
      <c r="B200" s="956"/>
      <c r="C200" s="956"/>
      <c r="D200" s="956"/>
      <c r="E200" s="956"/>
      <c r="F200" s="956"/>
      <c r="G200" s="956"/>
      <c r="H200" s="1015"/>
      <c r="I200" s="987"/>
      <c r="J200" s="987"/>
      <c r="K200" s="987"/>
      <c r="L200" s="987"/>
      <c r="M200" s="987"/>
      <c r="N200" s="987"/>
      <c r="O200" s="987"/>
      <c r="P200" s="987"/>
      <c r="Q200" s="987"/>
      <c r="R200" s="987"/>
      <c r="S200" s="987"/>
      <c r="T200" s="987"/>
      <c r="U200" s="987"/>
      <c r="V200" s="987"/>
      <c r="W200" s="987"/>
      <c r="X200" s="987"/>
      <c r="Y200" s="987"/>
      <c r="Z200" s="987"/>
      <c r="AA200" s="987"/>
      <c r="AB200" s="987"/>
      <c r="AC200" s="1014"/>
      <c r="AD200" s="978"/>
      <c r="AE200" s="978"/>
      <c r="AF200" s="978"/>
      <c r="AG200" s="978"/>
      <c r="AH200" s="978"/>
      <c r="AI200" s="978"/>
      <c r="AJ200" s="978"/>
      <c r="AK200" s="987"/>
      <c r="AL200" s="987"/>
      <c r="AM200" s="987"/>
      <c r="AN200" s="987"/>
      <c r="AO200" s="987"/>
      <c r="AP200" s="987"/>
      <c r="AQ200" s="1015"/>
      <c r="AR200" s="987"/>
      <c r="AS200" s="987"/>
      <c r="AT200" s="1266"/>
    </row>
    <row r="201" s="954" customFormat="1" ht="17.1" customHeight="1" spans="2:46">
      <c r="B201" s="956"/>
      <c r="C201" s="956"/>
      <c r="D201" s="956"/>
      <c r="E201" s="956"/>
      <c r="F201" s="956"/>
      <c r="G201" s="956"/>
      <c r="H201" s="1015"/>
      <c r="I201" s="987"/>
      <c r="J201" s="987"/>
      <c r="K201" s="987"/>
      <c r="L201" s="987"/>
      <c r="M201" s="987"/>
      <c r="N201" s="987"/>
      <c r="O201" s="987"/>
      <c r="P201" s="987"/>
      <c r="Q201" s="987"/>
      <c r="R201" s="987"/>
      <c r="S201" s="987"/>
      <c r="T201" s="987"/>
      <c r="U201" s="987"/>
      <c r="V201" s="987"/>
      <c r="W201" s="987"/>
      <c r="X201" s="987"/>
      <c r="Y201" s="987"/>
      <c r="Z201" s="987"/>
      <c r="AA201" s="987"/>
      <c r="AB201" s="987"/>
      <c r="AC201" s="1014"/>
      <c r="AD201" s="978"/>
      <c r="AE201" s="978"/>
      <c r="AF201" s="978"/>
      <c r="AG201" s="978"/>
      <c r="AH201" s="978"/>
      <c r="AI201" s="978"/>
      <c r="AJ201" s="978"/>
      <c r="AK201" s="987"/>
      <c r="AL201" s="987"/>
      <c r="AM201" s="987"/>
      <c r="AN201" s="987"/>
      <c r="AO201" s="987"/>
      <c r="AP201" s="987"/>
      <c r="AQ201" s="1015"/>
      <c r="AR201" s="987"/>
      <c r="AS201" s="987"/>
      <c r="AT201" s="1266"/>
    </row>
    <row r="202" s="961" customFormat="1" ht="19.5" customHeight="1" spans="2:46">
      <c r="B202" s="962"/>
      <c r="C202" s="962"/>
      <c r="D202" s="962"/>
      <c r="E202" s="962"/>
      <c r="F202" s="962"/>
      <c r="G202" s="962"/>
      <c r="H202" s="1015" t="s">
        <v>62</v>
      </c>
      <c r="I202" s="1245"/>
      <c r="J202" s="1245"/>
      <c r="K202" s="1245"/>
      <c r="L202" s="1245"/>
      <c r="M202" s="1245"/>
      <c r="N202" s="1245"/>
      <c r="O202" s="989"/>
      <c r="P202" s="989"/>
      <c r="Q202" s="989"/>
      <c r="R202" s="989"/>
      <c r="S202" s="989"/>
      <c r="T202" s="989"/>
      <c r="U202" s="989"/>
      <c r="V202" s="989"/>
      <c r="W202" s="989"/>
      <c r="X202" s="989"/>
      <c r="Y202" s="989"/>
      <c r="Z202" s="989"/>
      <c r="AA202" s="989"/>
      <c r="AB202" s="989"/>
      <c r="AC202" s="1274" t="s">
        <v>63</v>
      </c>
      <c r="AD202" s="1282"/>
      <c r="AE202" s="1282"/>
      <c r="AF202" s="1282"/>
      <c r="AG202" s="1282"/>
      <c r="AH202" s="979"/>
      <c r="AI202" s="979"/>
      <c r="AJ202" s="979"/>
      <c r="AK202" s="979"/>
      <c r="AL202" s="1249"/>
      <c r="AM202" s="1249"/>
      <c r="AN202" s="989"/>
      <c r="AO202" s="989"/>
      <c r="AP202" s="989"/>
      <c r="AQ202" s="989"/>
      <c r="AR202" s="989"/>
      <c r="AS202" s="989"/>
      <c r="AT202" s="989"/>
    </row>
    <row r="203" s="1205" customFormat="1" ht="17.1" customHeight="1" spans="2:46">
      <c r="B203" s="964"/>
      <c r="C203" s="964"/>
      <c r="D203" s="964"/>
      <c r="E203" s="964"/>
      <c r="F203" s="964"/>
      <c r="G203" s="964"/>
      <c r="H203" s="1015" t="s">
        <v>64</v>
      </c>
      <c r="I203" s="990"/>
      <c r="J203" s="990"/>
      <c r="K203" s="990"/>
      <c r="L203" s="990"/>
      <c r="M203" s="990"/>
      <c r="N203" s="990"/>
      <c r="O203" s="990"/>
      <c r="P203" s="990"/>
      <c r="Q203" s="990"/>
      <c r="R203" s="990"/>
      <c r="S203" s="990"/>
      <c r="T203" s="990"/>
      <c r="U203" s="990"/>
      <c r="V203" s="990"/>
      <c r="W203" s="990"/>
      <c r="X203" s="990"/>
      <c r="Y203" s="990"/>
      <c r="Z203" s="990"/>
      <c r="AA203" s="990"/>
      <c r="AB203" s="990"/>
      <c r="AC203" s="978" t="s">
        <v>65</v>
      </c>
      <c r="AD203" s="978"/>
      <c r="AE203" s="978"/>
      <c r="AF203" s="978"/>
      <c r="AG203" s="978"/>
      <c r="AH203" s="978"/>
      <c r="AI203" s="978"/>
      <c r="AJ203" s="978"/>
      <c r="AK203" s="990"/>
      <c r="AL203" s="990"/>
      <c r="AM203" s="990"/>
      <c r="AN203" s="990"/>
      <c r="AO203" s="990"/>
      <c r="AP203" s="990"/>
      <c r="AQ203" s="1016"/>
      <c r="AR203" s="990"/>
      <c r="AS203" s="990"/>
      <c r="AT203" s="1266"/>
    </row>
    <row r="210" s="954" customFormat="1" ht="19.5" customHeight="1" spans="2:46">
      <c r="B210" s="1209" t="s">
        <v>114</v>
      </c>
      <c r="C210" s="1209"/>
      <c r="D210" s="1209"/>
      <c r="E210" s="1209"/>
      <c r="F210" s="1209"/>
      <c r="G210" s="1209"/>
      <c r="H210" s="1209"/>
      <c r="I210" s="1209"/>
      <c r="J210" s="1209"/>
      <c r="K210" s="1209"/>
      <c r="L210" s="1209"/>
      <c r="M210" s="1209"/>
      <c r="N210" s="1209"/>
      <c r="O210" s="1209"/>
      <c r="P210" s="1209"/>
      <c r="Q210" s="1209"/>
      <c r="R210" s="1209"/>
      <c r="S210" s="1209"/>
      <c r="T210" s="1209"/>
      <c r="U210" s="1209"/>
      <c r="V210" s="1209"/>
      <c r="W210" s="1209"/>
      <c r="X210" s="1209"/>
      <c r="Y210" s="1209"/>
      <c r="Z210" s="1209"/>
      <c r="AA210" s="1209"/>
      <c r="AB210" s="1209"/>
      <c r="AC210" s="1209"/>
      <c r="AD210" s="1209"/>
      <c r="AE210" s="1209"/>
      <c r="AF210" s="1209"/>
      <c r="AG210" s="1209"/>
      <c r="AH210" s="1209"/>
      <c r="AI210" s="1209"/>
      <c r="AJ210" s="1209"/>
      <c r="AK210" s="1209"/>
      <c r="AL210" s="1209"/>
      <c r="AM210" s="1209"/>
      <c r="AN210" s="1209"/>
      <c r="AO210" s="1209"/>
      <c r="AP210" s="1209"/>
      <c r="AQ210" s="1209"/>
      <c r="AR210" s="1209"/>
      <c r="AS210" s="1209"/>
      <c r="AT210" s="1209"/>
    </row>
    <row r="211" s="954" customFormat="1" ht="17.1" customHeight="1" spans="2:46">
      <c r="B211" s="1209" t="s">
        <v>135</v>
      </c>
      <c r="C211" s="1209"/>
      <c r="D211" s="1209"/>
      <c r="E211" s="1209"/>
      <c r="F211" s="1209"/>
      <c r="G211" s="1209"/>
      <c r="H211" s="1209"/>
      <c r="I211" s="1209"/>
      <c r="J211" s="1209"/>
      <c r="K211" s="1209"/>
      <c r="L211" s="1209"/>
      <c r="M211" s="1209"/>
      <c r="N211" s="1209"/>
      <c r="O211" s="1209"/>
      <c r="P211" s="1209"/>
      <c r="Q211" s="1209"/>
      <c r="R211" s="1209"/>
      <c r="S211" s="1209"/>
      <c r="T211" s="1209"/>
      <c r="U211" s="1209"/>
      <c r="V211" s="1209"/>
      <c r="W211" s="1209"/>
      <c r="X211" s="1209"/>
      <c r="Y211" s="1209"/>
      <c r="Z211" s="1209"/>
      <c r="AA211" s="1209"/>
      <c r="AB211" s="1209"/>
      <c r="AC211" s="1209"/>
      <c r="AD211" s="1209"/>
      <c r="AE211" s="1209"/>
      <c r="AF211" s="1209"/>
      <c r="AG211" s="1209"/>
      <c r="AH211" s="1209"/>
      <c r="AI211" s="1209"/>
      <c r="AJ211" s="1209"/>
      <c r="AK211" s="1209"/>
      <c r="AL211" s="1209"/>
      <c r="AM211" s="1209"/>
      <c r="AN211" s="1209"/>
      <c r="AO211" s="1209"/>
      <c r="AP211" s="1209"/>
      <c r="AQ211" s="1209"/>
      <c r="AR211" s="1209"/>
      <c r="AS211" s="1209"/>
      <c r="AT211" s="1209"/>
    </row>
    <row r="212" s="954" customFormat="1" ht="17.1" customHeight="1" spans="2:46">
      <c r="B212" s="1210"/>
      <c r="C212" s="1210"/>
      <c r="D212" s="1210"/>
      <c r="E212" s="1210"/>
      <c r="F212" s="1210"/>
      <c r="G212" s="1210"/>
      <c r="H212" s="1210"/>
      <c r="I212" s="1210"/>
      <c r="J212" s="1210"/>
      <c r="K212" s="1210"/>
      <c r="L212" s="1210"/>
      <c r="M212" s="1210"/>
      <c r="N212" s="1210"/>
      <c r="O212" s="1210"/>
      <c r="P212" s="1210"/>
      <c r="Q212" s="1210"/>
      <c r="R212" s="1210"/>
      <c r="S212" s="1210"/>
      <c r="T212" s="1210"/>
      <c r="U212" s="1210"/>
      <c r="V212" s="1210"/>
      <c r="W212" s="1210"/>
      <c r="X212" s="1210"/>
      <c r="Y212" s="1210"/>
      <c r="Z212" s="1210"/>
      <c r="AA212" s="1210"/>
      <c r="AB212" s="1210"/>
      <c r="AC212" s="1210"/>
      <c r="AD212" s="1210"/>
      <c r="AE212" s="1210"/>
      <c r="AF212" s="1210"/>
      <c r="AG212" s="1210"/>
      <c r="AH212" s="1210"/>
      <c r="AI212" s="1210"/>
      <c r="AJ212" s="1210"/>
      <c r="AK212" s="1210"/>
      <c r="AL212" s="1210"/>
      <c r="AM212" s="1210"/>
      <c r="AN212" s="1210"/>
      <c r="AO212" s="1210"/>
      <c r="AP212" s="1210"/>
      <c r="AQ212" s="1250"/>
      <c r="AR212" s="1251"/>
      <c r="AS212" s="1210" t="s">
        <v>116</v>
      </c>
      <c r="AT212" s="1210"/>
    </row>
    <row r="213" s="954" customFormat="1" ht="18.95" customHeight="1" spans="2:46">
      <c r="B213" s="1211" t="s">
        <v>3</v>
      </c>
      <c r="C213" s="1212" t="s">
        <v>4</v>
      </c>
      <c r="D213" s="1213" t="s">
        <v>131</v>
      </c>
      <c r="E213" s="1213" t="s">
        <v>118</v>
      </c>
      <c r="F213" s="1213" t="s">
        <v>57</v>
      </c>
      <c r="G213" s="927" t="s">
        <v>119</v>
      </c>
      <c r="H213" s="1214" t="s">
        <v>5</v>
      </c>
      <c r="I213" s="1243"/>
      <c r="J213" s="1243"/>
      <c r="K213" s="1243"/>
      <c r="L213" s="1243"/>
      <c r="M213" s="1243"/>
      <c r="N213" s="1243"/>
      <c r="O213" s="1243"/>
      <c r="P213" s="1243"/>
      <c r="Q213" s="1243"/>
      <c r="R213" s="1243"/>
      <c r="S213" s="1243"/>
      <c r="T213" s="1243"/>
      <c r="U213" s="1243"/>
      <c r="V213" s="1243"/>
      <c r="W213" s="1243"/>
      <c r="X213" s="1243"/>
      <c r="Y213" s="1243"/>
      <c r="Z213" s="1243"/>
      <c r="AA213" s="1243"/>
      <c r="AB213" s="1243"/>
      <c r="AC213" s="1243"/>
      <c r="AD213" s="1246"/>
      <c r="AE213" s="1213" t="s">
        <v>120</v>
      </c>
      <c r="AF213" s="1213" t="s">
        <v>7</v>
      </c>
      <c r="AG213" s="1213" t="s">
        <v>8</v>
      </c>
      <c r="AH213" s="1213" t="s">
        <v>9</v>
      </c>
      <c r="AI213" s="1213" t="s">
        <v>10</v>
      </c>
      <c r="AJ213" s="1213" t="s">
        <v>121</v>
      </c>
      <c r="AK213" s="1213" t="s">
        <v>12</v>
      </c>
      <c r="AL213" s="1213" t="s">
        <v>13</v>
      </c>
      <c r="AM213" s="1247" t="s">
        <v>122</v>
      </c>
      <c r="AN213" s="1247" t="s">
        <v>123</v>
      </c>
      <c r="AO213" s="1247" t="s">
        <v>124</v>
      </c>
      <c r="AP213" s="1247" t="s">
        <v>125</v>
      </c>
      <c r="AQ213" s="1213" t="s">
        <v>14</v>
      </c>
      <c r="AR213" s="1247" t="s">
        <v>126</v>
      </c>
      <c r="AS213" s="1247" t="s">
        <v>127</v>
      </c>
      <c r="AT213" s="1252" t="s">
        <v>128</v>
      </c>
    </row>
    <row r="214" s="954" customFormat="1" ht="135" customHeight="1" spans="2:46">
      <c r="B214" s="1215"/>
      <c r="C214" s="1216"/>
      <c r="D214" s="1217"/>
      <c r="E214" s="1217"/>
      <c r="F214" s="1217"/>
      <c r="G214" s="933"/>
      <c r="H214" s="1218" t="s">
        <v>16</v>
      </c>
      <c r="I214" s="105" t="s">
        <v>17</v>
      </c>
      <c r="J214" s="105" t="s">
        <v>18</v>
      </c>
      <c r="K214" s="105" t="s">
        <v>19</v>
      </c>
      <c r="L214" s="105" t="s">
        <v>20</v>
      </c>
      <c r="M214" s="105" t="s">
        <v>21</v>
      </c>
      <c r="N214" s="105" t="s">
        <v>22</v>
      </c>
      <c r="O214" s="105" t="s">
        <v>23</v>
      </c>
      <c r="P214" s="105" t="s">
        <v>24</v>
      </c>
      <c r="Q214" s="105" t="s">
        <v>25</v>
      </c>
      <c r="R214" s="105" t="s">
        <v>129</v>
      </c>
      <c r="S214" s="105" t="s">
        <v>27</v>
      </c>
      <c r="T214" s="105" t="s">
        <v>28</v>
      </c>
      <c r="U214" s="105" t="s">
        <v>29</v>
      </c>
      <c r="V214" s="105" t="s">
        <v>30</v>
      </c>
      <c r="W214" s="105" t="s">
        <v>31</v>
      </c>
      <c r="X214" s="105" t="s">
        <v>32</v>
      </c>
      <c r="Y214" s="105" t="s">
        <v>33</v>
      </c>
      <c r="Z214" s="105" t="s">
        <v>34</v>
      </c>
      <c r="AA214" s="105" t="s">
        <v>35</v>
      </c>
      <c r="AB214" s="105" t="s">
        <v>36</v>
      </c>
      <c r="AC214" s="105" t="s">
        <v>37</v>
      </c>
      <c r="AD214" s="105" t="s">
        <v>38</v>
      </c>
      <c r="AE214" s="1217"/>
      <c r="AF214" s="1217"/>
      <c r="AG214" s="1217"/>
      <c r="AH214" s="1217"/>
      <c r="AI214" s="1217"/>
      <c r="AJ214" s="1217"/>
      <c r="AK214" s="1217"/>
      <c r="AL214" s="1217"/>
      <c r="AM214" s="1248"/>
      <c r="AN214" s="1248"/>
      <c r="AO214" s="1248"/>
      <c r="AP214" s="1248"/>
      <c r="AQ214" s="1217"/>
      <c r="AR214" s="1248"/>
      <c r="AS214" s="1248"/>
      <c r="AT214" s="1253"/>
    </row>
    <row r="215" s="954" customFormat="1" ht="17.1" customHeight="1" spans="2:46">
      <c r="B215" s="1219">
        <v>1</v>
      </c>
      <c r="C215" s="1220">
        <v>2</v>
      </c>
      <c r="D215" s="1220">
        <v>3</v>
      </c>
      <c r="E215" s="1220">
        <v>4</v>
      </c>
      <c r="F215" s="1220">
        <v>5</v>
      </c>
      <c r="G215" s="1220">
        <v>6</v>
      </c>
      <c r="H215" s="1220">
        <v>7</v>
      </c>
      <c r="I215" s="1220">
        <v>8</v>
      </c>
      <c r="J215" s="1220">
        <v>9</v>
      </c>
      <c r="K215" s="1220">
        <v>10</v>
      </c>
      <c r="L215" s="1220">
        <v>11</v>
      </c>
      <c r="M215" s="1220">
        <v>12</v>
      </c>
      <c r="N215" s="1220">
        <v>13</v>
      </c>
      <c r="O215" s="1220">
        <v>14</v>
      </c>
      <c r="P215" s="1220">
        <v>15</v>
      </c>
      <c r="Q215" s="1220">
        <v>16</v>
      </c>
      <c r="R215" s="1220">
        <v>17</v>
      </c>
      <c r="S215" s="1220">
        <v>18</v>
      </c>
      <c r="T215" s="1220">
        <v>19</v>
      </c>
      <c r="U215" s="1220">
        <v>20</v>
      </c>
      <c r="V215" s="1220">
        <v>21</v>
      </c>
      <c r="W215" s="1220">
        <v>22</v>
      </c>
      <c r="X215" s="1220">
        <v>23</v>
      </c>
      <c r="Y215" s="1220">
        <v>24</v>
      </c>
      <c r="Z215" s="1220">
        <v>25</v>
      </c>
      <c r="AA215" s="1220">
        <v>26</v>
      </c>
      <c r="AB215" s="1220">
        <v>27</v>
      </c>
      <c r="AC215" s="1220">
        <v>28</v>
      </c>
      <c r="AD215" s="1220">
        <v>29</v>
      </c>
      <c r="AE215" s="1220">
        <v>30</v>
      </c>
      <c r="AF215" s="1220">
        <v>31</v>
      </c>
      <c r="AG215" s="1220">
        <v>32</v>
      </c>
      <c r="AH215" s="1220">
        <v>33</v>
      </c>
      <c r="AI215" s="1220">
        <v>34</v>
      </c>
      <c r="AJ215" s="1220">
        <v>35</v>
      </c>
      <c r="AK215" s="1220">
        <v>36</v>
      </c>
      <c r="AL215" s="1220">
        <v>37</v>
      </c>
      <c r="AM215" s="1220">
        <v>38</v>
      </c>
      <c r="AN215" s="1220">
        <v>39</v>
      </c>
      <c r="AO215" s="1220">
        <v>40</v>
      </c>
      <c r="AP215" s="1220">
        <v>41</v>
      </c>
      <c r="AQ215" s="1254">
        <v>42</v>
      </c>
      <c r="AR215" s="1220">
        <v>43</v>
      </c>
      <c r="AS215" s="1255">
        <v>44</v>
      </c>
      <c r="AT215" s="1256">
        <v>45</v>
      </c>
    </row>
    <row r="216" s="954" customFormat="1" ht="20.25" customHeight="1" spans="2:46">
      <c r="B216" s="1221">
        <v>1</v>
      </c>
      <c r="C216" s="1222" t="s">
        <v>39</v>
      </c>
      <c r="D216" s="1223">
        <f t="shared" ref="D216:D233" si="28">AR177</f>
        <v>2</v>
      </c>
      <c r="E216" s="1223">
        <f>'RK 1'!AH177</f>
        <v>1</v>
      </c>
      <c r="F216" s="1223">
        <f t="shared" ref="F216:F233" si="29">SUM(D216:E216)</f>
        <v>3</v>
      </c>
      <c r="G216" s="1223"/>
      <c r="H216" s="1223"/>
      <c r="I216" s="1223"/>
      <c r="J216" s="1223"/>
      <c r="K216" s="1223"/>
      <c r="L216" s="1223"/>
      <c r="M216" s="1223">
        <v>1</v>
      </c>
      <c r="N216" s="1223"/>
      <c r="O216" s="1223"/>
      <c r="P216" s="1223"/>
      <c r="Q216" s="1223"/>
      <c r="R216" s="1223"/>
      <c r="S216" s="1223"/>
      <c r="T216" s="1223"/>
      <c r="U216" s="1223"/>
      <c r="V216" s="1223"/>
      <c r="W216" s="1223"/>
      <c r="X216" s="1223"/>
      <c r="Y216" s="1223"/>
      <c r="Z216" s="1223"/>
      <c r="AA216" s="1223"/>
      <c r="AB216" s="1223"/>
      <c r="AC216" s="1223"/>
      <c r="AD216" s="1223"/>
      <c r="AE216" s="1223"/>
      <c r="AF216" s="1223"/>
      <c r="AG216" s="1223"/>
      <c r="AH216" s="1223"/>
      <c r="AI216" s="1223"/>
      <c r="AJ216" s="1223"/>
      <c r="AK216" s="1223"/>
      <c r="AL216" s="1223"/>
      <c r="AM216" s="1223">
        <v>2</v>
      </c>
      <c r="AN216" s="1223"/>
      <c r="AO216" s="1223"/>
      <c r="AP216" s="1223"/>
      <c r="AQ216" s="1223">
        <f>SUM(H216:AP216)</f>
        <v>3</v>
      </c>
      <c r="AR216" s="1223">
        <f>F216-(G216+AQ216)</f>
        <v>0</v>
      </c>
      <c r="AS216" s="1257">
        <f>AQ216</f>
        <v>3</v>
      </c>
      <c r="AT216" s="1258"/>
    </row>
    <row r="217" s="954" customFormat="1" ht="20.25" customHeight="1" spans="2:46">
      <c r="B217" s="1225">
        <v>2</v>
      </c>
      <c r="C217" s="1226" t="s">
        <v>40</v>
      </c>
      <c r="D217" s="1223">
        <f t="shared" si="28"/>
        <v>0</v>
      </c>
      <c r="E217" s="1223">
        <f>'RK 1'!AH178</f>
        <v>0</v>
      </c>
      <c r="F217" s="1223">
        <f t="shared" si="29"/>
        <v>0</v>
      </c>
      <c r="G217" s="1223"/>
      <c r="H217" s="1223"/>
      <c r="I217" s="1223"/>
      <c r="J217" s="1223"/>
      <c r="K217" s="1223"/>
      <c r="L217" s="1223"/>
      <c r="M217" s="1223"/>
      <c r="N217" s="1223"/>
      <c r="O217" s="1223"/>
      <c r="P217" s="1223"/>
      <c r="Q217" s="1223"/>
      <c r="R217" s="1223"/>
      <c r="S217" s="1223"/>
      <c r="T217" s="1223"/>
      <c r="U217" s="1223"/>
      <c r="V217" s="1223"/>
      <c r="W217" s="1223"/>
      <c r="X217" s="1223"/>
      <c r="Y217" s="1223"/>
      <c r="Z217" s="1223"/>
      <c r="AA217" s="1223"/>
      <c r="AB217" s="1223"/>
      <c r="AC217" s="1223"/>
      <c r="AD217" s="1223"/>
      <c r="AE217" s="1223"/>
      <c r="AF217" s="1223"/>
      <c r="AG217" s="1223"/>
      <c r="AH217" s="1223"/>
      <c r="AI217" s="1223"/>
      <c r="AJ217" s="1223"/>
      <c r="AK217" s="1223"/>
      <c r="AL217" s="1223"/>
      <c r="AM217" s="1223"/>
      <c r="AN217" s="1223"/>
      <c r="AO217" s="1223"/>
      <c r="AP217" s="1223"/>
      <c r="AQ217" s="1223">
        <f t="shared" ref="AQ217:AQ233" si="30">SUM(H217:AP217)</f>
        <v>0</v>
      </c>
      <c r="AR217" s="1223">
        <f t="shared" ref="AR217:AR233" si="31">F217-(G217+AQ217)</f>
        <v>0</v>
      </c>
      <c r="AS217" s="1257">
        <f t="shared" ref="AS217:AS233" si="32">AQ217</f>
        <v>0</v>
      </c>
      <c r="AT217" s="1259"/>
    </row>
    <row r="218" s="954" customFormat="1" ht="20.25" customHeight="1" spans="2:46">
      <c r="B218" s="1225">
        <v>3</v>
      </c>
      <c r="C218" s="1226" t="s">
        <v>41</v>
      </c>
      <c r="D218" s="1223">
        <f t="shared" si="28"/>
        <v>0</v>
      </c>
      <c r="E218" s="1223">
        <f>'RK 1'!AH179</f>
        <v>0</v>
      </c>
      <c r="F218" s="1223">
        <f t="shared" si="29"/>
        <v>0</v>
      </c>
      <c r="G218" s="1223"/>
      <c r="H218" s="1223"/>
      <c r="I218" s="1223"/>
      <c r="J218" s="1223"/>
      <c r="K218" s="1223"/>
      <c r="L218" s="1223"/>
      <c r="M218" s="1223"/>
      <c r="N218" s="1223"/>
      <c r="O218" s="1223"/>
      <c r="P218" s="1223"/>
      <c r="Q218" s="1223"/>
      <c r="R218" s="1223"/>
      <c r="S218" s="1223"/>
      <c r="T218" s="1223"/>
      <c r="U218" s="1223"/>
      <c r="V218" s="1223"/>
      <c r="W218" s="1223"/>
      <c r="X218" s="1223"/>
      <c r="Y218" s="1223"/>
      <c r="Z218" s="1223"/>
      <c r="AA218" s="1223"/>
      <c r="AB218" s="1223"/>
      <c r="AC218" s="1223"/>
      <c r="AD218" s="1223"/>
      <c r="AE218" s="1223"/>
      <c r="AF218" s="1223"/>
      <c r="AG218" s="1223"/>
      <c r="AH218" s="1223"/>
      <c r="AI218" s="1223"/>
      <c r="AJ218" s="1223"/>
      <c r="AK218" s="1223"/>
      <c r="AL218" s="1223"/>
      <c r="AM218" s="1223"/>
      <c r="AN218" s="1223"/>
      <c r="AO218" s="1223"/>
      <c r="AP218" s="1223"/>
      <c r="AQ218" s="1223">
        <f t="shared" si="30"/>
        <v>0</v>
      </c>
      <c r="AR218" s="1223">
        <f t="shared" si="31"/>
        <v>0</v>
      </c>
      <c r="AS218" s="1257">
        <f t="shared" si="32"/>
        <v>0</v>
      </c>
      <c r="AT218" s="1259"/>
    </row>
    <row r="219" s="954" customFormat="1" ht="20.25" customHeight="1" spans="2:46">
      <c r="B219" s="1225">
        <v>4</v>
      </c>
      <c r="C219" s="1226" t="s">
        <v>42</v>
      </c>
      <c r="D219" s="1223">
        <f t="shared" si="28"/>
        <v>0</v>
      </c>
      <c r="E219" s="1223">
        <f>'RK 1'!AH180</f>
        <v>1</v>
      </c>
      <c r="F219" s="1223">
        <f t="shared" si="29"/>
        <v>1</v>
      </c>
      <c r="G219" s="1223"/>
      <c r="H219" s="1223"/>
      <c r="I219" s="1223"/>
      <c r="J219" s="1223"/>
      <c r="K219" s="1223"/>
      <c r="L219" s="1223"/>
      <c r="M219" s="1223"/>
      <c r="N219" s="1223"/>
      <c r="O219" s="1223"/>
      <c r="P219" s="1223"/>
      <c r="Q219" s="1223"/>
      <c r="R219" s="1223"/>
      <c r="S219" s="1223"/>
      <c r="T219" s="1223"/>
      <c r="U219" s="1223"/>
      <c r="V219" s="1223"/>
      <c r="W219" s="1223"/>
      <c r="X219" s="1223"/>
      <c r="Y219" s="1223"/>
      <c r="Z219" s="1223"/>
      <c r="AA219" s="1223"/>
      <c r="AB219" s="1223"/>
      <c r="AC219" s="1223"/>
      <c r="AD219" s="1223"/>
      <c r="AE219" s="1223"/>
      <c r="AF219" s="1223"/>
      <c r="AG219" s="1223"/>
      <c r="AH219" s="1223"/>
      <c r="AI219" s="1223"/>
      <c r="AJ219" s="1223"/>
      <c r="AK219" s="1223"/>
      <c r="AL219" s="1223"/>
      <c r="AM219" s="1223"/>
      <c r="AN219" s="1223"/>
      <c r="AO219" s="1223"/>
      <c r="AP219" s="1223"/>
      <c r="AQ219" s="1223">
        <f t="shared" si="30"/>
        <v>0</v>
      </c>
      <c r="AR219" s="1223">
        <f t="shared" si="31"/>
        <v>1</v>
      </c>
      <c r="AS219" s="1257">
        <f t="shared" si="32"/>
        <v>0</v>
      </c>
      <c r="AT219" s="1259"/>
    </row>
    <row r="220" s="954" customFormat="1" ht="20.25" customHeight="1" spans="2:46">
      <c r="B220" s="1225">
        <v>5</v>
      </c>
      <c r="C220" s="1226" t="s">
        <v>43</v>
      </c>
      <c r="D220" s="1223">
        <f t="shared" si="28"/>
        <v>0</v>
      </c>
      <c r="E220" s="1223">
        <f>'RK 1'!AH181</f>
        <v>1</v>
      </c>
      <c r="F220" s="1223">
        <f t="shared" si="29"/>
        <v>1</v>
      </c>
      <c r="G220" s="1223"/>
      <c r="H220" s="1223"/>
      <c r="I220" s="1223"/>
      <c r="J220" s="1223"/>
      <c r="K220" s="1223"/>
      <c r="L220" s="1223"/>
      <c r="M220" s="1223"/>
      <c r="N220" s="1223"/>
      <c r="O220" s="1223"/>
      <c r="P220" s="1223"/>
      <c r="Q220" s="1223"/>
      <c r="R220" s="1223"/>
      <c r="S220" s="1223"/>
      <c r="T220" s="1223"/>
      <c r="U220" s="1223"/>
      <c r="V220" s="1223"/>
      <c r="W220" s="1223"/>
      <c r="X220" s="1223"/>
      <c r="Y220" s="1223"/>
      <c r="Z220" s="1223"/>
      <c r="AA220" s="1223"/>
      <c r="AB220" s="1223"/>
      <c r="AC220" s="1223"/>
      <c r="AD220" s="1223"/>
      <c r="AE220" s="1223"/>
      <c r="AF220" s="1223"/>
      <c r="AG220" s="1223"/>
      <c r="AH220" s="1223"/>
      <c r="AI220" s="1223"/>
      <c r="AJ220" s="1223"/>
      <c r="AK220" s="1223"/>
      <c r="AL220" s="1223"/>
      <c r="AM220" s="1223"/>
      <c r="AN220" s="1223"/>
      <c r="AO220" s="1223"/>
      <c r="AP220" s="1223"/>
      <c r="AQ220" s="1223">
        <f t="shared" si="30"/>
        <v>0</v>
      </c>
      <c r="AR220" s="1223">
        <f t="shared" si="31"/>
        <v>1</v>
      </c>
      <c r="AS220" s="1257">
        <f t="shared" si="32"/>
        <v>0</v>
      </c>
      <c r="AT220" s="1259"/>
    </row>
    <row r="221" s="954" customFormat="1" ht="20.25" customHeight="1" spans="2:46">
      <c r="B221" s="1225">
        <v>6</v>
      </c>
      <c r="C221" s="1226" t="s">
        <v>44</v>
      </c>
      <c r="D221" s="1223">
        <f t="shared" si="28"/>
        <v>0</v>
      </c>
      <c r="E221" s="1223">
        <f>'RK 1'!AH182</f>
        <v>0</v>
      </c>
      <c r="F221" s="1223">
        <f t="shared" si="29"/>
        <v>0</v>
      </c>
      <c r="G221" s="1223"/>
      <c r="H221" s="1223"/>
      <c r="I221" s="1223"/>
      <c r="J221" s="1223"/>
      <c r="K221" s="1223"/>
      <c r="L221" s="1223"/>
      <c r="M221" s="1223"/>
      <c r="N221" s="1223"/>
      <c r="O221" s="1223"/>
      <c r="P221" s="1223"/>
      <c r="Q221" s="1223"/>
      <c r="R221" s="1223"/>
      <c r="S221" s="1223"/>
      <c r="T221" s="1223"/>
      <c r="U221" s="1223"/>
      <c r="V221" s="1223"/>
      <c r="W221" s="1223"/>
      <c r="X221" s="1223"/>
      <c r="Y221" s="1223"/>
      <c r="Z221" s="1223"/>
      <c r="AA221" s="1223"/>
      <c r="AB221" s="1223"/>
      <c r="AC221" s="1223"/>
      <c r="AD221" s="1223"/>
      <c r="AE221" s="1223"/>
      <c r="AF221" s="1223"/>
      <c r="AG221" s="1223"/>
      <c r="AH221" s="1223"/>
      <c r="AI221" s="1223"/>
      <c r="AJ221" s="1223"/>
      <c r="AK221" s="1223"/>
      <c r="AL221" s="1223"/>
      <c r="AM221" s="1223"/>
      <c r="AN221" s="1223"/>
      <c r="AO221" s="1223"/>
      <c r="AP221" s="1223"/>
      <c r="AQ221" s="1223">
        <f t="shared" si="30"/>
        <v>0</v>
      </c>
      <c r="AR221" s="1223">
        <f t="shared" si="31"/>
        <v>0</v>
      </c>
      <c r="AS221" s="1257">
        <f t="shared" si="32"/>
        <v>0</v>
      </c>
      <c r="AT221" s="1259"/>
    </row>
    <row r="222" s="954" customFormat="1" ht="20.25" customHeight="1" spans="2:46">
      <c r="B222" s="1225">
        <v>7</v>
      </c>
      <c r="C222" s="1226" t="s">
        <v>45</v>
      </c>
      <c r="D222" s="1223">
        <f t="shared" si="28"/>
        <v>1</v>
      </c>
      <c r="E222" s="1223">
        <f>'RK 1'!AH183</f>
        <v>0</v>
      </c>
      <c r="F222" s="1223">
        <f t="shared" si="29"/>
        <v>1</v>
      </c>
      <c r="G222" s="1223"/>
      <c r="H222" s="1223"/>
      <c r="I222" s="1223"/>
      <c r="J222" s="1223"/>
      <c r="K222" s="1223"/>
      <c r="L222" s="1223"/>
      <c r="M222" s="1223"/>
      <c r="N222" s="1223"/>
      <c r="O222" s="1223"/>
      <c r="P222" s="1223"/>
      <c r="Q222" s="1223"/>
      <c r="R222" s="1223"/>
      <c r="S222" s="1223"/>
      <c r="T222" s="1223"/>
      <c r="U222" s="1223"/>
      <c r="V222" s="1223"/>
      <c r="W222" s="1223"/>
      <c r="X222" s="1223"/>
      <c r="Y222" s="1223"/>
      <c r="Z222" s="1223"/>
      <c r="AA222" s="1223"/>
      <c r="AB222" s="1223"/>
      <c r="AC222" s="1223"/>
      <c r="AD222" s="1223"/>
      <c r="AE222" s="1223"/>
      <c r="AF222" s="1223"/>
      <c r="AG222" s="1223"/>
      <c r="AH222" s="1223"/>
      <c r="AI222" s="1223"/>
      <c r="AJ222" s="1223"/>
      <c r="AK222" s="1223"/>
      <c r="AL222" s="1223"/>
      <c r="AM222" s="1223">
        <v>1</v>
      </c>
      <c r="AN222" s="1223"/>
      <c r="AO222" s="1223"/>
      <c r="AP222" s="1223"/>
      <c r="AQ222" s="1223">
        <f t="shared" si="30"/>
        <v>1</v>
      </c>
      <c r="AR222" s="1223">
        <f t="shared" si="31"/>
        <v>0</v>
      </c>
      <c r="AS222" s="1257">
        <f t="shared" si="32"/>
        <v>1</v>
      </c>
      <c r="AT222" s="1259"/>
    </row>
    <row r="223" s="954" customFormat="1" ht="20.25" customHeight="1" spans="2:46">
      <c r="B223" s="1225">
        <v>8</v>
      </c>
      <c r="C223" s="1226" t="s">
        <v>46</v>
      </c>
      <c r="D223" s="1223">
        <f t="shared" si="28"/>
        <v>0</v>
      </c>
      <c r="E223" s="1223">
        <f>'RK 1'!AH184</f>
        <v>0</v>
      </c>
      <c r="F223" s="1223">
        <f t="shared" si="29"/>
        <v>0</v>
      </c>
      <c r="G223" s="1223"/>
      <c r="H223" s="1223"/>
      <c r="I223" s="1223"/>
      <c r="J223" s="1223"/>
      <c r="K223" s="1223"/>
      <c r="L223" s="1223"/>
      <c r="M223" s="1223"/>
      <c r="N223" s="1223"/>
      <c r="O223" s="1223"/>
      <c r="P223" s="1223"/>
      <c r="Q223" s="1223"/>
      <c r="R223" s="1223"/>
      <c r="S223" s="1223"/>
      <c r="T223" s="1223"/>
      <c r="U223" s="1223"/>
      <c r="V223" s="1223"/>
      <c r="W223" s="1223"/>
      <c r="X223" s="1223"/>
      <c r="Y223" s="1223"/>
      <c r="Z223" s="1223"/>
      <c r="AA223" s="1223"/>
      <c r="AB223" s="1223"/>
      <c r="AC223" s="1223"/>
      <c r="AD223" s="1223"/>
      <c r="AE223" s="1223"/>
      <c r="AF223" s="1223"/>
      <c r="AG223" s="1223"/>
      <c r="AH223" s="1223"/>
      <c r="AI223" s="1223"/>
      <c r="AJ223" s="1223"/>
      <c r="AK223" s="1223"/>
      <c r="AL223" s="1223"/>
      <c r="AM223" s="1223"/>
      <c r="AN223" s="1223"/>
      <c r="AO223" s="1223"/>
      <c r="AP223" s="1223"/>
      <c r="AQ223" s="1223">
        <f t="shared" si="30"/>
        <v>0</v>
      </c>
      <c r="AR223" s="1223">
        <f t="shared" si="31"/>
        <v>0</v>
      </c>
      <c r="AS223" s="1257">
        <f t="shared" si="32"/>
        <v>0</v>
      </c>
      <c r="AT223" s="1259"/>
    </row>
    <row r="224" s="954" customFormat="1" ht="20.25" customHeight="1" spans="2:46">
      <c r="B224" s="1225">
        <v>9</v>
      </c>
      <c r="C224" s="1226" t="s">
        <v>47</v>
      </c>
      <c r="D224" s="1223">
        <f t="shared" si="28"/>
        <v>0</v>
      </c>
      <c r="E224" s="1223">
        <f>'RK 1'!AH185</f>
        <v>0</v>
      </c>
      <c r="F224" s="1223">
        <f t="shared" si="29"/>
        <v>0</v>
      </c>
      <c r="G224" s="1223"/>
      <c r="H224" s="1223"/>
      <c r="I224" s="1223"/>
      <c r="J224" s="1223"/>
      <c r="K224" s="1223"/>
      <c r="L224" s="1223"/>
      <c r="M224" s="1223"/>
      <c r="N224" s="1223"/>
      <c r="O224" s="1223"/>
      <c r="P224" s="1223"/>
      <c r="Q224" s="1223"/>
      <c r="R224" s="1223"/>
      <c r="S224" s="1223"/>
      <c r="T224" s="1223"/>
      <c r="U224" s="1223"/>
      <c r="V224" s="1223"/>
      <c r="W224" s="1223"/>
      <c r="X224" s="1223"/>
      <c r="Y224" s="1223"/>
      <c r="Z224" s="1223"/>
      <c r="AA224" s="1223"/>
      <c r="AB224" s="1223"/>
      <c r="AC224" s="1223"/>
      <c r="AD224" s="1223"/>
      <c r="AE224" s="1223"/>
      <c r="AF224" s="1223"/>
      <c r="AG224" s="1223"/>
      <c r="AH224" s="1223"/>
      <c r="AI224" s="1223"/>
      <c r="AJ224" s="1223"/>
      <c r="AK224" s="1223"/>
      <c r="AL224" s="1223"/>
      <c r="AM224" s="1223"/>
      <c r="AN224" s="1223"/>
      <c r="AO224" s="1223"/>
      <c r="AP224" s="1223"/>
      <c r="AQ224" s="1223">
        <f t="shared" si="30"/>
        <v>0</v>
      </c>
      <c r="AR224" s="1223">
        <f t="shared" si="31"/>
        <v>0</v>
      </c>
      <c r="AS224" s="1257">
        <f t="shared" si="32"/>
        <v>0</v>
      </c>
      <c r="AT224" s="1259"/>
    </row>
    <row r="225" s="954" customFormat="1" ht="20.25" customHeight="1" spans="2:46">
      <c r="B225" s="1225">
        <v>10</v>
      </c>
      <c r="C225" s="1226" t="s">
        <v>48</v>
      </c>
      <c r="D225" s="1223">
        <f t="shared" si="28"/>
        <v>0</v>
      </c>
      <c r="E225" s="1223">
        <f>'RK 1'!AH186</f>
        <v>0</v>
      </c>
      <c r="F225" s="1223">
        <f t="shared" si="29"/>
        <v>0</v>
      </c>
      <c r="G225" s="1223"/>
      <c r="H225" s="1223"/>
      <c r="I225" s="1223"/>
      <c r="J225" s="1223"/>
      <c r="K225" s="1223"/>
      <c r="L225" s="1223"/>
      <c r="M225" s="1223"/>
      <c r="N225" s="1223"/>
      <c r="O225" s="1223"/>
      <c r="P225" s="1223"/>
      <c r="Q225" s="1223"/>
      <c r="R225" s="1223"/>
      <c r="S225" s="1223"/>
      <c r="T225" s="1223"/>
      <c r="U225" s="1223"/>
      <c r="V225" s="1223"/>
      <c r="W225" s="1223"/>
      <c r="X225" s="1223"/>
      <c r="Y225" s="1223"/>
      <c r="Z225" s="1223"/>
      <c r="AA225" s="1223"/>
      <c r="AB225" s="1223"/>
      <c r="AC225" s="1223"/>
      <c r="AD225" s="1223"/>
      <c r="AE225" s="1223"/>
      <c r="AF225" s="1223"/>
      <c r="AG225" s="1223"/>
      <c r="AH225" s="1223"/>
      <c r="AI225" s="1223"/>
      <c r="AJ225" s="1223"/>
      <c r="AK225" s="1223"/>
      <c r="AL225" s="1223"/>
      <c r="AM225" s="1223"/>
      <c r="AN225" s="1223"/>
      <c r="AO225" s="1223"/>
      <c r="AP225" s="1223"/>
      <c r="AQ225" s="1223">
        <f t="shared" si="30"/>
        <v>0</v>
      </c>
      <c r="AR225" s="1223">
        <f t="shared" si="31"/>
        <v>0</v>
      </c>
      <c r="AS225" s="1257">
        <f t="shared" si="32"/>
        <v>0</v>
      </c>
      <c r="AT225" s="1259"/>
    </row>
    <row r="226" s="954" customFormat="1" ht="20.25" customHeight="1" spans="2:46">
      <c r="B226" s="1225">
        <v>11</v>
      </c>
      <c r="C226" s="1226" t="s">
        <v>49</v>
      </c>
      <c r="D226" s="1223">
        <f t="shared" si="28"/>
        <v>0</v>
      </c>
      <c r="E226" s="1223">
        <f>'RK 1'!AH187</f>
        <v>0</v>
      </c>
      <c r="F226" s="1223">
        <f t="shared" si="29"/>
        <v>0</v>
      </c>
      <c r="G226" s="1223"/>
      <c r="H226" s="1223"/>
      <c r="I226" s="1223"/>
      <c r="J226" s="1223"/>
      <c r="K226" s="1223"/>
      <c r="L226" s="1223"/>
      <c r="M226" s="1223"/>
      <c r="N226" s="1223"/>
      <c r="O226" s="1223"/>
      <c r="P226" s="1223"/>
      <c r="Q226" s="1223"/>
      <c r="R226" s="1223"/>
      <c r="S226" s="1223"/>
      <c r="T226" s="1223"/>
      <c r="U226" s="1223"/>
      <c r="V226" s="1223"/>
      <c r="W226" s="1223"/>
      <c r="X226" s="1223"/>
      <c r="Y226" s="1223"/>
      <c r="Z226" s="1223"/>
      <c r="AA226" s="1223"/>
      <c r="AB226" s="1223"/>
      <c r="AC226" s="1223"/>
      <c r="AD226" s="1223"/>
      <c r="AE226" s="1223"/>
      <c r="AF226" s="1223"/>
      <c r="AG226" s="1223"/>
      <c r="AH226" s="1223"/>
      <c r="AI226" s="1223"/>
      <c r="AJ226" s="1223"/>
      <c r="AK226" s="1223"/>
      <c r="AL226" s="1223"/>
      <c r="AM226" s="1223"/>
      <c r="AN226" s="1223"/>
      <c r="AO226" s="1223"/>
      <c r="AP226" s="1223"/>
      <c r="AQ226" s="1223">
        <f t="shared" si="30"/>
        <v>0</v>
      </c>
      <c r="AR226" s="1223">
        <f t="shared" si="31"/>
        <v>0</v>
      </c>
      <c r="AS226" s="1257">
        <f t="shared" si="32"/>
        <v>0</v>
      </c>
      <c r="AT226" s="1259"/>
    </row>
    <row r="227" s="954" customFormat="1" ht="20.25" customHeight="1" spans="2:46">
      <c r="B227" s="1225">
        <v>12</v>
      </c>
      <c r="C227" s="1226" t="s">
        <v>50</v>
      </c>
      <c r="D227" s="1223">
        <f t="shared" si="28"/>
        <v>0</v>
      </c>
      <c r="E227" s="1223">
        <f>'RK 1'!AH188</f>
        <v>1</v>
      </c>
      <c r="F227" s="1223">
        <f t="shared" si="29"/>
        <v>1</v>
      </c>
      <c r="G227" s="1223"/>
      <c r="H227" s="1223"/>
      <c r="I227" s="1223"/>
      <c r="J227" s="1223"/>
      <c r="K227" s="1223"/>
      <c r="L227" s="1223"/>
      <c r="M227" s="1223"/>
      <c r="N227" s="1223"/>
      <c r="O227" s="1223"/>
      <c r="P227" s="1223"/>
      <c r="Q227" s="1223"/>
      <c r="R227" s="1223"/>
      <c r="S227" s="1223"/>
      <c r="T227" s="1223"/>
      <c r="U227" s="1223"/>
      <c r="V227" s="1223"/>
      <c r="W227" s="1223"/>
      <c r="X227" s="1223"/>
      <c r="Y227" s="1223"/>
      <c r="Z227" s="1223"/>
      <c r="AA227" s="1223"/>
      <c r="AB227" s="1223"/>
      <c r="AC227" s="1223"/>
      <c r="AD227" s="1223"/>
      <c r="AE227" s="1223"/>
      <c r="AF227" s="1223"/>
      <c r="AG227" s="1223"/>
      <c r="AH227" s="1223"/>
      <c r="AI227" s="1223"/>
      <c r="AJ227" s="1223"/>
      <c r="AK227" s="1223"/>
      <c r="AL227" s="1223"/>
      <c r="AM227" s="1223"/>
      <c r="AN227" s="1223"/>
      <c r="AO227" s="1223"/>
      <c r="AP227" s="1223"/>
      <c r="AQ227" s="1223">
        <f t="shared" si="30"/>
        <v>0</v>
      </c>
      <c r="AR227" s="1223">
        <f t="shared" si="31"/>
        <v>1</v>
      </c>
      <c r="AS227" s="1257">
        <f t="shared" si="32"/>
        <v>0</v>
      </c>
      <c r="AT227" s="1259"/>
    </row>
    <row r="228" s="954" customFormat="1" ht="20.25" customHeight="1" spans="2:46">
      <c r="B228" s="1225">
        <v>13</v>
      </c>
      <c r="C228" s="1226" t="s">
        <v>51</v>
      </c>
      <c r="D228" s="1223">
        <f t="shared" si="28"/>
        <v>0</v>
      </c>
      <c r="E228" s="1223">
        <f>'RK 1'!AH189</f>
        <v>0</v>
      </c>
      <c r="F228" s="1223">
        <f t="shared" si="29"/>
        <v>0</v>
      </c>
      <c r="G228" s="1223"/>
      <c r="H228" s="1223"/>
      <c r="I228" s="1223"/>
      <c r="J228" s="1223"/>
      <c r="K228" s="1223"/>
      <c r="L228" s="1223"/>
      <c r="M228" s="1223"/>
      <c r="N228" s="1223"/>
      <c r="O228" s="1223"/>
      <c r="P228" s="1223"/>
      <c r="Q228" s="1223"/>
      <c r="R228" s="1223"/>
      <c r="S228" s="1223"/>
      <c r="T228" s="1223"/>
      <c r="U228" s="1223"/>
      <c r="V228" s="1223"/>
      <c r="W228" s="1223"/>
      <c r="X228" s="1223"/>
      <c r="Y228" s="1223"/>
      <c r="Z228" s="1223"/>
      <c r="AA228" s="1223"/>
      <c r="AB228" s="1223"/>
      <c r="AC228" s="1223"/>
      <c r="AD228" s="1223"/>
      <c r="AE228" s="1223"/>
      <c r="AF228" s="1223"/>
      <c r="AG228" s="1223"/>
      <c r="AH228" s="1223"/>
      <c r="AI228" s="1223"/>
      <c r="AJ228" s="1223"/>
      <c r="AK228" s="1223"/>
      <c r="AL228" s="1223"/>
      <c r="AM228" s="1223"/>
      <c r="AN228" s="1223"/>
      <c r="AO228" s="1223"/>
      <c r="AP228" s="1223"/>
      <c r="AQ228" s="1223">
        <f t="shared" si="30"/>
        <v>0</v>
      </c>
      <c r="AR228" s="1223">
        <f t="shared" si="31"/>
        <v>0</v>
      </c>
      <c r="AS228" s="1257">
        <f t="shared" si="32"/>
        <v>0</v>
      </c>
      <c r="AT228" s="1259"/>
    </row>
    <row r="229" s="954" customFormat="1" ht="20.25" customHeight="1" spans="2:46">
      <c r="B229" s="1225">
        <v>14</v>
      </c>
      <c r="C229" s="1226" t="s">
        <v>52</v>
      </c>
      <c r="D229" s="1223">
        <f t="shared" si="28"/>
        <v>0</v>
      </c>
      <c r="E229" s="1223">
        <f>'RK 1'!AH190</f>
        <v>1</v>
      </c>
      <c r="F229" s="1223">
        <f t="shared" si="29"/>
        <v>1</v>
      </c>
      <c r="G229" s="1223"/>
      <c r="H229" s="1223"/>
      <c r="I229" s="1223"/>
      <c r="J229" s="1223"/>
      <c r="K229" s="1223"/>
      <c r="L229" s="1223"/>
      <c r="M229" s="1223"/>
      <c r="N229" s="1223">
        <v>1</v>
      </c>
      <c r="O229" s="1223"/>
      <c r="P229" s="1223"/>
      <c r="Q229" s="1223"/>
      <c r="R229" s="1223"/>
      <c r="S229" s="1223"/>
      <c r="T229" s="1223"/>
      <c r="U229" s="1223"/>
      <c r="V229" s="1223"/>
      <c r="W229" s="1223"/>
      <c r="X229" s="1223"/>
      <c r="Y229" s="1223"/>
      <c r="Z229" s="1223"/>
      <c r="AA229" s="1223"/>
      <c r="AB229" s="1223"/>
      <c r="AC229" s="1223"/>
      <c r="AD229" s="1223"/>
      <c r="AE229" s="1223"/>
      <c r="AF229" s="1223"/>
      <c r="AG229" s="1223"/>
      <c r="AH229" s="1223"/>
      <c r="AI229" s="1223"/>
      <c r="AJ229" s="1223"/>
      <c r="AK229" s="1223"/>
      <c r="AL229" s="1223"/>
      <c r="AM229" s="1223"/>
      <c r="AN229" s="1223"/>
      <c r="AO229" s="1223"/>
      <c r="AP229" s="1223"/>
      <c r="AQ229" s="1223">
        <f t="shared" si="30"/>
        <v>1</v>
      </c>
      <c r="AR229" s="1223">
        <f t="shared" si="31"/>
        <v>0</v>
      </c>
      <c r="AS229" s="1257">
        <f t="shared" si="32"/>
        <v>1</v>
      </c>
      <c r="AT229" s="1260"/>
    </row>
    <row r="230" s="954" customFormat="1" ht="20.25" customHeight="1" spans="2:46">
      <c r="B230" s="1225">
        <v>15</v>
      </c>
      <c r="C230" s="1226" t="s">
        <v>53</v>
      </c>
      <c r="D230" s="1223">
        <f t="shared" si="28"/>
        <v>0</v>
      </c>
      <c r="E230" s="1223">
        <f>'RK 1'!AH191</f>
        <v>0</v>
      </c>
      <c r="F230" s="1223">
        <f t="shared" si="29"/>
        <v>0</v>
      </c>
      <c r="G230" s="1223"/>
      <c r="H230" s="1223"/>
      <c r="I230" s="1223"/>
      <c r="J230" s="1223"/>
      <c r="K230" s="1223"/>
      <c r="L230" s="1223"/>
      <c r="M230" s="1223"/>
      <c r="N230" s="1223"/>
      <c r="O230" s="1223"/>
      <c r="P230" s="1223"/>
      <c r="Q230" s="1223"/>
      <c r="R230" s="1223"/>
      <c r="S230" s="1223"/>
      <c r="T230" s="1223"/>
      <c r="U230" s="1223"/>
      <c r="V230" s="1223"/>
      <c r="W230" s="1223"/>
      <c r="X230" s="1223"/>
      <c r="Y230" s="1223"/>
      <c r="Z230" s="1223"/>
      <c r="AA230" s="1223"/>
      <c r="AB230" s="1223"/>
      <c r="AC230" s="1223"/>
      <c r="AD230" s="1223"/>
      <c r="AE230" s="1223"/>
      <c r="AF230" s="1223"/>
      <c r="AG230" s="1223"/>
      <c r="AH230" s="1223"/>
      <c r="AI230" s="1223"/>
      <c r="AJ230" s="1223"/>
      <c r="AK230" s="1223"/>
      <c r="AL230" s="1223"/>
      <c r="AM230" s="1223"/>
      <c r="AN230" s="1223"/>
      <c r="AO230" s="1223"/>
      <c r="AP230" s="1223"/>
      <c r="AQ230" s="1223">
        <f t="shared" si="30"/>
        <v>0</v>
      </c>
      <c r="AR230" s="1223">
        <f t="shared" si="31"/>
        <v>0</v>
      </c>
      <c r="AS230" s="1257">
        <f t="shared" si="32"/>
        <v>0</v>
      </c>
      <c r="AT230" s="1261"/>
    </row>
    <row r="231" s="954" customFormat="1" ht="20.25" customHeight="1" spans="2:46">
      <c r="B231" s="1225">
        <v>16</v>
      </c>
      <c r="C231" s="1226" t="s">
        <v>54</v>
      </c>
      <c r="D231" s="1223">
        <f t="shared" si="28"/>
        <v>0</v>
      </c>
      <c r="E231" s="1223">
        <f>'RK 1'!AH192</f>
        <v>1</v>
      </c>
      <c r="F231" s="1223">
        <f t="shared" si="29"/>
        <v>1</v>
      </c>
      <c r="G231" s="1223"/>
      <c r="H231" s="1223"/>
      <c r="I231" s="1223"/>
      <c r="J231" s="1223"/>
      <c r="K231" s="1223"/>
      <c r="L231" s="1223"/>
      <c r="M231" s="1223"/>
      <c r="N231" s="1223"/>
      <c r="O231" s="1223"/>
      <c r="P231" s="1223"/>
      <c r="Q231" s="1223"/>
      <c r="R231" s="1223"/>
      <c r="S231" s="1223"/>
      <c r="T231" s="1223"/>
      <c r="U231" s="1223"/>
      <c r="V231" s="1223"/>
      <c r="W231" s="1223"/>
      <c r="X231" s="1223"/>
      <c r="Y231" s="1223"/>
      <c r="Z231" s="1223"/>
      <c r="AA231" s="1223"/>
      <c r="AB231" s="1223"/>
      <c r="AC231" s="1223"/>
      <c r="AD231" s="1223"/>
      <c r="AE231" s="1223"/>
      <c r="AF231" s="1223"/>
      <c r="AG231" s="1223"/>
      <c r="AH231" s="1223"/>
      <c r="AI231" s="1223"/>
      <c r="AJ231" s="1223"/>
      <c r="AK231" s="1223"/>
      <c r="AL231" s="1223"/>
      <c r="AM231" s="1223"/>
      <c r="AN231" s="1223"/>
      <c r="AO231" s="1223"/>
      <c r="AP231" s="1223"/>
      <c r="AQ231" s="1223">
        <f t="shared" si="30"/>
        <v>0</v>
      </c>
      <c r="AR231" s="1223">
        <f t="shared" si="31"/>
        <v>1</v>
      </c>
      <c r="AS231" s="1257">
        <f t="shared" si="32"/>
        <v>0</v>
      </c>
      <c r="AT231" s="1261"/>
    </row>
    <row r="232" s="954" customFormat="1" ht="20.25" customHeight="1" spans="2:46">
      <c r="B232" s="1227">
        <v>17</v>
      </c>
      <c r="C232" s="1228" t="s">
        <v>55</v>
      </c>
      <c r="D232" s="1223">
        <f t="shared" si="28"/>
        <v>0</v>
      </c>
      <c r="E232" s="1223">
        <f>'RK 1'!AH193</f>
        <v>0</v>
      </c>
      <c r="F232" s="1223">
        <f t="shared" si="29"/>
        <v>0</v>
      </c>
      <c r="G232" s="1223"/>
      <c r="H232" s="1223"/>
      <c r="I232" s="1223"/>
      <c r="J232" s="1223"/>
      <c r="K232" s="1223"/>
      <c r="L232" s="1223"/>
      <c r="M232" s="1223"/>
      <c r="N232" s="1223"/>
      <c r="O232" s="1223"/>
      <c r="P232" s="1223"/>
      <c r="Q232" s="1223"/>
      <c r="R232" s="1223"/>
      <c r="S232" s="1223"/>
      <c r="T232" s="1223"/>
      <c r="U232" s="1223"/>
      <c r="V232" s="1223"/>
      <c r="W232" s="1223"/>
      <c r="X232" s="1223"/>
      <c r="Y232" s="1223"/>
      <c r="Z232" s="1223"/>
      <c r="AA232" s="1223"/>
      <c r="AB232" s="1223"/>
      <c r="AC232" s="1223"/>
      <c r="AD232" s="1223"/>
      <c r="AE232" s="1223"/>
      <c r="AF232" s="1223"/>
      <c r="AG232" s="1223"/>
      <c r="AH232" s="1223"/>
      <c r="AI232" s="1223"/>
      <c r="AJ232" s="1223"/>
      <c r="AK232" s="1223"/>
      <c r="AL232" s="1223"/>
      <c r="AM232" s="1223"/>
      <c r="AN232" s="1223"/>
      <c r="AO232" s="1223"/>
      <c r="AP232" s="1223"/>
      <c r="AQ232" s="1223">
        <f t="shared" si="30"/>
        <v>0</v>
      </c>
      <c r="AR232" s="1223">
        <f t="shared" si="31"/>
        <v>0</v>
      </c>
      <c r="AS232" s="1257">
        <f t="shared" si="32"/>
        <v>0</v>
      </c>
      <c r="AT232" s="1262"/>
    </row>
    <row r="233" s="954" customFormat="1" ht="20.25" customHeight="1" spans="2:46">
      <c r="B233" s="1229">
        <v>18</v>
      </c>
      <c r="C233" s="1230" t="s">
        <v>56</v>
      </c>
      <c r="D233" s="1223">
        <f t="shared" si="28"/>
        <v>0</v>
      </c>
      <c r="E233" s="1223">
        <f>'RK 1'!AH194</f>
        <v>0</v>
      </c>
      <c r="F233" s="1223">
        <f t="shared" si="29"/>
        <v>0</v>
      </c>
      <c r="G233" s="1231"/>
      <c r="H233" s="1231"/>
      <c r="I233" s="1231"/>
      <c r="J233" s="1231"/>
      <c r="K233" s="1231"/>
      <c r="L233" s="1231"/>
      <c r="M233" s="1231"/>
      <c r="N233" s="1231"/>
      <c r="O233" s="1231"/>
      <c r="P233" s="1231"/>
      <c r="Q233" s="1231"/>
      <c r="R233" s="1231"/>
      <c r="S233" s="1231"/>
      <c r="T233" s="1231"/>
      <c r="U233" s="1231"/>
      <c r="V233" s="1231"/>
      <c r="W233" s="1231"/>
      <c r="X233" s="1231"/>
      <c r="Y233" s="1231"/>
      <c r="Z233" s="1231"/>
      <c r="AA233" s="1231"/>
      <c r="AB233" s="1231"/>
      <c r="AC233" s="1231"/>
      <c r="AD233" s="1231"/>
      <c r="AE233" s="1231"/>
      <c r="AF233" s="1231"/>
      <c r="AG233" s="1231"/>
      <c r="AH233" s="1231"/>
      <c r="AI233" s="1231"/>
      <c r="AJ233" s="1231"/>
      <c r="AK233" s="1231"/>
      <c r="AL233" s="1231"/>
      <c r="AM233" s="1231"/>
      <c r="AN233" s="1231"/>
      <c r="AO233" s="1231"/>
      <c r="AP233" s="1231"/>
      <c r="AQ233" s="1223">
        <f t="shared" si="30"/>
        <v>0</v>
      </c>
      <c r="AR233" s="1223">
        <f t="shared" si="31"/>
        <v>0</v>
      </c>
      <c r="AS233" s="1257">
        <f t="shared" si="32"/>
        <v>0</v>
      </c>
      <c r="AT233" s="1263"/>
    </row>
    <row r="234" s="955" customFormat="1" ht="23.25" customHeight="1" spans="2:46">
      <c r="B234" s="1232" t="s">
        <v>57</v>
      </c>
      <c r="C234" s="1233"/>
      <c r="D234" s="1234">
        <f>SUM(D216:D233)</f>
        <v>3</v>
      </c>
      <c r="E234" s="1234">
        <f t="shared" ref="E234:AS234" si="33">SUM(E216:E233)</f>
        <v>6</v>
      </c>
      <c r="F234" s="1234">
        <f t="shared" si="33"/>
        <v>9</v>
      </c>
      <c r="G234" s="1234">
        <f t="shared" si="33"/>
        <v>0</v>
      </c>
      <c r="H234" s="1234">
        <f t="shared" si="33"/>
        <v>0</v>
      </c>
      <c r="I234" s="1234">
        <f t="shared" si="33"/>
        <v>0</v>
      </c>
      <c r="J234" s="1234">
        <f t="shared" si="33"/>
        <v>0</v>
      </c>
      <c r="K234" s="1234">
        <f t="shared" si="33"/>
        <v>0</v>
      </c>
      <c r="L234" s="1234">
        <f t="shared" si="33"/>
        <v>0</v>
      </c>
      <c r="M234" s="1234">
        <f t="shared" si="33"/>
        <v>1</v>
      </c>
      <c r="N234" s="1234">
        <f t="shared" si="33"/>
        <v>1</v>
      </c>
      <c r="O234" s="1234">
        <f t="shared" si="33"/>
        <v>0</v>
      </c>
      <c r="P234" s="1234">
        <f t="shared" si="33"/>
        <v>0</v>
      </c>
      <c r="Q234" s="1234">
        <f t="shared" si="33"/>
        <v>0</v>
      </c>
      <c r="R234" s="1234">
        <f t="shared" si="33"/>
        <v>0</v>
      </c>
      <c r="S234" s="1234">
        <f t="shared" si="33"/>
        <v>0</v>
      </c>
      <c r="T234" s="1234">
        <f t="shared" si="33"/>
        <v>0</v>
      </c>
      <c r="U234" s="1234">
        <f t="shared" si="33"/>
        <v>0</v>
      </c>
      <c r="V234" s="1234">
        <f t="shared" si="33"/>
        <v>0</v>
      </c>
      <c r="W234" s="1234">
        <f t="shared" si="33"/>
        <v>0</v>
      </c>
      <c r="X234" s="1234">
        <f t="shared" si="33"/>
        <v>0</v>
      </c>
      <c r="Y234" s="1234">
        <f t="shared" si="33"/>
        <v>0</v>
      </c>
      <c r="Z234" s="1234">
        <f t="shared" si="33"/>
        <v>0</v>
      </c>
      <c r="AA234" s="1234">
        <f t="shared" si="33"/>
        <v>0</v>
      </c>
      <c r="AB234" s="1234">
        <f t="shared" si="33"/>
        <v>0</v>
      </c>
      <c r="AC234" s="1234">
        <f t="shared" si="33"/>
        <v>0</v>
      </c>
      <c r="AD234" s="1234">
        <f t="shared" si="33"/>
        <v>0</v>
      </c>
      <c r="AE234" s="1234">
        <f t="shared" si="33"/>
        <v>0</v>
      </c>
      <c r="AF234" s="1234">
        <f t="shared" si="33"/>
        <v>0</v>
      </c>
      <c r="AG234" s="1234">
        <f t="shared" si="33"/>
        <v>0</v>
      </c>
      <c r="AH234" s="1234">
        <f t="shared" si="33"/>
        <v>0</v>
      </c>
      <c r="AI234" s="1234">
        <f t="shared" si="33"/>
        <v>0</v>
      </c>
      <c r="AJ234" s="1234">
        <f t="shared" si="33"/>
        <v>0</v>
      </c>
      <c r="AK234" s="1234">
        <f t="shared" si="33"/>
        <v>0</v>
      </c>
      <c r="AL234" s="1234">
        <f t="shared" si="33"/>
        <v>0</v>
      </c>
      <c r="AM234" s="1234">
        <f t="shared" si="33"/>
        <v>3</v>
      </c>
      <c r="AN234" s="1234">
        <f t="shared" si="33"/>
        <v>0</v>
      </c>
      <c r="AO234" s="1234">
        <f t="shared" si="33"/>
        <v>0</v>
      </c>
      <c r="AP234" s="1234">
        <f t="shared" si="33"/>
        <v>0</v>
      </c>
      <c r="AQ234" s="1234">
        <f t="shared" si="33"/>
        <v>5</v>
      </c>
      <c r="AR234" s="1234">
        <f t="shared" si="33"/>
        <v>4</v>
      </c>
      <c r="AS234" s="1234">
        <f t="shared" si="33"/>
        <v>5</v>
      </c>
      <c r="AT234" s="1264">
        <f>SUM(AT216:AT232)</f>
        <v>0</v>
      </c>
    </row>
    <row r="235" s="954" customFormat="1" ht="17.1" customHeight="1" spans="2:46">
      <c r="B235" s="1235"/>
      <c r="C235" s="1236"/>
      <c r="D235" s="1237"/>
      <c r="E235" s="1237"/>
      <c r="F235" s="1237"/>
      <c r="G235" s="1237"/>
      <c r="H235" s="1237"/>
      <c r="I235" s="1237"/>
      <c r="J235" s="1237"/>
      <c r="K235" s="1237"/>
      <c r="L235" s="1237"/>
      <c r="M235" s="1237"/>
      <c r="N235" s="1237"/>
      <c r="O235" s="1237"/>
      <c r="P235" s="1237"/>
      <c r="Q235" s="1237"/>
      <c r="R235" s="1237"/>
      <c r="S235" s="1237"/>
      <c r="T235" s="1237"/>
      <c r="U235" s="1237"/>
      <c r="V235" s="1237"/>
      <c r="W235" s="1237"/>
      <c r="X235" s="1237"/>
      <c r="Y235" s="1237"/>
      <c r="Z235" s="1237"/>
      <c r="AA235" s="1237"/>
      <c r="AB235" s="1237"/>
      <c r="AC235" s="1237"/>
      <c r="AD235" s="1237"/>
      <c r="AE235" s="1237"/>
      <c r="AF235" s="1237"/>
      <c r="AG235" s="1237"/>
      <c r="AH235" s="1237"/>
      <c r="AI235" s="1237"/>
      <c r="AJ235" s="1237"/>
      <c r="AK235" s="1237"/>
      <c r="AL235" s="1237"/>
      <c r="AM235" s="1237"/>
      <c r="AN235" s="1237"/>
      <c r="AO235" s="1237"/>
      <c r="AP235" s="1237"/>
      <c r="AQ235" s="1237"/>
      <c r="AR235" s="1235"/>
      <c r="AS235" s="1235"/>
      <c r="AT235" s="1265"/>
    </row>
    <row r="236" s="954" customFormat="1" ht="17.1" customHeight="1" spans="2:46">
      <c r="B236" s="956"/>
      <c r="C236" s="956"/>
      <c r="D236" s="956"/>
      <c r="E236" s="956"/>
      <c r="F236" s="956"/>
      <c r="G236" s="956"/>
      <c r="H236" s="919" t="str">
        <f>H197</f>
        <v>Mengetahui :</v>
      </c>
      <c r="I236" s="987"/>
      <c r="J236" s="987"/>
      <c r="K236" s="987"/>
      <c r="L236" s="987"/>
      <c r="M236" s="987"/>
      <c r="N236" s="987"/>
      <c r="O236" s="987"/>
      <c r="P236" s="987"/>
      <c r="Q236" s="987"/>
      <c r="R236" s="987"/>
      <c r="S236" s="987"/>
      <c r="T236" s="987"/>
      <c r="U236" s="987"/>
      <c r="V236" s="987"/>
      <c r="W236" s="987"/>
      <c r="X236" s="987"/>
      <c r="Y236" s="987"/>
      <c r="Z236" s="987"/>
      <c r="AA236" s="987"/>
      <c r="AB236" s="987"/>
      <c r="AC236" s="1035" t="s">
        <v>83</v>
      </c>
      <c r="AD236" s="976"/>
      <c r="AE236" s="976"/>
      <c r="AF236" s="976"/>
      <c r="AG236" s="976"/>
      <c r="AH236" s="976"/>
      <c r="AI236" s="976"/>
      <c r="AJ236" s="976"/>
      <c r="AK236" s="981"/>
      <c r="AL236" s="981"/>
      <c r="AM236" s="981"/>
      <c r="AN236" s="981"/>
      <c r="AO236" s="981"/>
      <c r="AP236" s="981"/>
      <c r="AQ236" s="981"/>
      <c r="AR236" s="981"/>
      <c r="AS236" s="981"/>
      <c r="AT236" s="1266"/>
    </row>
    <row r="237" s="954" customFormat="1" ht="17.1" customHeight="1" spans="2:46">
      <c r="B237" s="956"/>
      <c r="C237" s="956"/>
      <c r="D237" s="956"/>
      <c r="E237" s="956"/>
      <c r="F237" s="956"/>
      <c r="G237" s="956"/>
      <c r="H237" s="1015" t="str">
        <f>'RK 1'!C198</f>
        <v>Ketua Pengadilan Tinggi Agama Padang,</v>
      </c>
      <c r="I237" s="987"/>
      <c r="J237" s="987"/>
      <c r="K237" s="987"/>
      <c r="L237" s="987"/>
      <c r="M237" s="987"/>
      <c r="N237" s="987"/>
      <c r="O237" s="987"/>
      <c r="P237" s="987"/>
      <c r="Q237" s="987"/>
      <c r="R237" s="987"/>
      <c r="S237" s="987"/>
      <c r="T237" s="987"/>
      <c r="U237" s="987"/>
      <c r="V237" s="987"/>
      <c r="W237" s="987"/>
      <c r="X237" s="987"/>
      <c r="Y237" s="987"/>
      <c r="Z237" s="987"/>
      <c r="AA237" s="987"/>
      <c r="AB237" s="987"/>
      <c r="AC237" s="1014" t="s">
        <v>61</v>
      </c>
      <c r="AD237" s="978"/>
      <c r="AE237" s="978"/>
      <c r="AF237" s="978"/>
      <c r="AG237" s="978"/>
      <c r="AH237" s="978"/>
      <c r="AI237" s="978"/>
      <c r="AJ237" s="978"/>
      <c r="AK237" s="986"/>
      <c r="AL237" s="986"/>
      <c r="AM237" s="986"/>
      <c r="AN237" s="987"/>
      <c r="AO237" s="987"/>
      <c r="AP237" s="987"/>
      <c r="AQ237" s="1015"/>
      <c r="AR237" s="987"/>
      <c r="AS237" s="987"/>
      <c r="AT237" s="1266"/>
    </row>
    <row r="238" s="954" customFormat="1" ht="17.1" customHeight="1" spans="2:46">
      <c r="B238" s="956"/>
      <c r="C238" s="956"/>
      <c r="D238" s="956"/>
      <c r="E238" s="956"/>
      <c r="F238" s="956"/>
      <c r="G238" s="956"/>
      <c r="H238" s="1015"/>
      <c r="I238" s="987"/>
      <c r="J238" s="987"/>
      <c r="K238" s="987"/>
      <c r="L238" s="987"/>
      <c r="M238" s="987"/>
      <c r="N238" s="987"/>
      <c r="O238" s="987"/>
      <c r="P238" s="987"/>
      <c r="Q238" s="987"/>
      <c r="R238" s="987"/>
      <c r="S238" s="987"/>
      <c r="T238" s="987"/>
      <c r="U238" s="987"/>
      <c r="V238" s="987"/>
      <c r="W238" s="987"/>
      <c r="X238" s="987"/>
      <c r="Y238" s="987"/>
      <c r="Z238" s="987"/>
      <c r="AA238" s="987"/>
      <c r="AB238" s="987"/>
      <c r="AC238" s="1014"/>
      <c r="AD238" s="978"/>
      <c r="AE238" s="978"/>
      <c r="AF238" s="978"/>
      <c r="AG238" s="978"/>
      <c r="AH238" s="978"/>
      <c r="AI238" s="978"/>
      <c r="AJ238" s="978"/>
      <c r="AK238" s="987"/>
      <c r="AL238" s="987"/>
      <c r="AM238" s="987"/>
      <c r="AN238" s="987"/>
      <c r="AO238" s="987"/>
      <c r="AP238" s="987"/>
      <c r="AQ238" s="1015"/>
      <c r="AR238" s="987"/>
      <c r="AS238" s="987"/>
      <c r="AT238" s="1266"/>
    </row>
    <row r="239" s="954" customFormat="1" ht="17.1" customHeight="1" spans="2:46">
      <c r="B239" s="956"/>
      <c r="C239" s="956"/>
      <c r="D239" s="956"/>
      <c r="E239" s="956"/>
      <c r="F239" s="956"/>
      <c r="G239" s="956"/>
      <c r="H239" s="1015"/>
      <c r="I239" s="987"/>
      <c r="J239" s="987"/>
      <c r="K239" s="987"/>
      <c r="L239" s="987"/>
      <c r="M239" s="987"/>
      <c r="N239" s="987"/>
      <c r="O239" s="987"/>
      <c r="P239" s="987"/>
      <c r="Q239" s="987"/>
      <c r="R239" s="987"/>
      <c r="S239" s="987"/>
      <c r="T239" s="987"/>
      <c r="U239" s="987"/>
      <c r="V239" s="987"/>
      <c r="W239" s="987"/>
      <c r="X239" s="987"/>
      <c r="Y239" s="987"/>
      <c r="Z239" s="987"/>
      <c r="AA239" s="987"/>
      <c r="AB239" s="987"/>
      <c r="AC239" s="1014"/>
      <c r="AD239" s="978"/>
      <c r="AE239" s="978"/>
      <c r="AF239" s="978"/>
      <c r="AG239" s="978"/>
      <c r="AH239" s="978"/>
      <c r="AI239" s="978"/>
      <c r="AJ239" s="978"/>
      <c r="AK239" s="987"/>
      <c r="AL239" s="987"/>
      <c r="AM239" s="987"/>
      <c r="AN239" s="987"/>
      <c r="AO239" s="987"/>
      <c r="AP239" s="987"/>
      <c r="AQ239" s="1015"/>
      <c r="AR239" s="987"/>
      <c r="AS239" s="987"/>
      <c r="AT239" s="1266"/>
    </row>
    <row r="240" s="954" customFormat="1" ht="17.1" customHeight="1" spans="2:46">
      <c r="B240" s="956"/>
      <c r="C240" s="956"/>
      <c r="D240" s="956"/>
      <c r="E240" s="956"/>
      <c r="F240" s="956"/>
      <c r="G240" s="956"/>
      <c r="H240" s="1015"/>
      <c r="I240" s="987"/>
      <c r="J240" s="987"/>
      <c r="K240" s="987"/>
      <c r="L240" s="987"/>
      <c r="M240" s="987"/>
      <c r="N240" s="987"/>
      <c r="O240" s="987"/>
      <c r="P240" s="987"/>
      <c r="Q240" s="987"/>
      <c r="R240" s="987"/>
      <c r="S240" s="987"/>
      <c r="T240" s="987"/>
      <c r="U240" s="987"/>
      <c r="V240" s="987"/>
      <c r="W240" s="987"/>
      <c r="X240" s="987"/>
      <c r="Y240" s="987"/>
      <c r="Z240" s="987"/>
      <c r="AA240" s="987"/>
      <c r="AB240" s="987"/>
      <c r="AC240" s="1014"/>
      <c r="AD240" s="978"/>
      <c r="AE240" s="978"/>
      <c r="AF240" s="978"/>
      <c r="AG240" s="978"/>
      <c r="AH240" s="978"/>
      <c r="AI240" s="978"/>
      <c r="AJ240" s="978"/>
      <c r="AK240" s="987"/>
      <c r="AL240" s="987"/>
      <c r="AM240" s="987"/>
      <c r="AN240" s="987"/>
      <c r="AO240" s="987"/>
      <c r="AP240" s="987"/>
      <c r="AQ240" s="1015"/>
      <c r="AR240" s="987"/>
      <c r="AS240" s="987"/>
      <c r="AT240" s="1266"/>
    </row>
    <row r="241" s="961" customFormat="1" ht="19.5" customHeight="1" spans="2:46">
      <c r="B241" s="962"/>
      <c r="C241" s="962"/>
      <c r="D241" s="962"/>
      <c r="E241" s="962"/>
      <c r="F241" s="962"/>
      <c r="G241" s="962"/>
      <c r="H241" s="1174" t="str">
        <f>'RK 1'!C202</f>
        <v>Dr. Drs. H. PELMIZAR, M.H.I.</v>
      </c>
      <c r="I241" s="1245"/>
      <c r="J241" s="1245"/>
      <c r="K241" s="1245"/>
      <c r="L241" s="1245"/>
      <c r="M241" s="1245"/>
      <c r="N241" s="1245"/>
      <c r="O241" s="989"/>
      <c r="P241" s="989"/>
      <c r="Q241" s="989"/>
      <c r="R241" s="989"/>
      <c r="S241" s="989"/>
      <c r="T241" s="989"/>
      <c r="U241" s="989"/>
      <c r="V241" s="989"/>
      <c r="W241" s="989"/>
      <c r="X241" s="989"/>
      <c r="Y241" s="989"/>
      <c r="Z241" s="989"/>
      <c r="AA241" s="989"/>
      <c r="AB241" s="989"/>
      <c r="AC241" s="1175" t="s">
        <v>63</v>
      </c>
      <c r="AD241" s="979"/>
      <c r="AE241" s="979"/>
      <c r="AF241" s="979"/>
      <c r="AG241" s="979"/>
      <c r="AH241" s="979"/>
      <c r="AI241" s="979"/>
      <c r="AJ241" s="979"/>
      <c r="AK241" s="979"/>
      <c r="AL241" s="1249"/>
      <c r="AM241" s="1249"/>
      <c r="AN241" s="989"/>
      <c r="AO241" s="989"/>
      <c r="AP241" s="989"/>
      <c r="AQ241" s="989"/>
      <c r="AR241" s="989"/>
      <c r="AS241" s="989"/>
      <c r="AT241" s="989"/>
    </row>
    <row r="242" s="1205" customFormat="1" ht="17.1" customHeight="1" spans="2:46">
      <c r="B242" s="964"/>
      <c r="C242" s="964"/>
      <c r="D242" s="964"/>
      <c r="E242" s="964"/>
      <c r="F242" s="964"/>
      <c r="G242" s="964"/>
      <c r="H242" s="1015" t="str">
        <f>'RK 1'!C203</f>
        <v>NIP. 19561112 198103 1 009</v>
      </c>
      <c r="I242" s="990"/>
      <c r="J242" s="990"/>
      <c r="K242" s="990"/>
      <c r="L242" s="990"/>
      <c r="M242" s="990"/>
      <c r="N242" s="990"/>
      <c r="O242" s="990"/>
      <c r="P242" s="990"/>
      <c r="Q242" s="990"/>
      <c r="R242" s="990"/>
      <c r="S242" s="990"/>
      <c r="T242" s="990"/>
      <c r="U242" s="990"/>
      <c r="V242" s="990"/>
      <c r="W242" s="990"/>
      <c r="X242" s="990"/>
      <c r="Y242" s="990"/>
      <c r="Z242" s="990"/>
      <c r="AA242" s="990"/>
      <c r="AB242" s="990"/>
      <c r="AC242" s="1014" t="s">
        <v>65</v>
      </c>
      <c r="AD242" s="978"/>
      <c r="AE242" s="978"/>
      <c r="AF242" s="978"/>
      <c r="AG242" s="978"/>
      <c r="AH242" s="978"/>
      <c r="AI242" s="978"/>
      <c r="AJ242" s="978"/>
      <c r="AK242" s="990"/>
      <c r="AL242" s="990"/>
      <c r="AM242" s="990"/>
      <c r="AN242" s="990"/>
      <c r="AO242" s="990"/>
      <c r="AP242" s="990"/>
      <c r="AQ242" s="1016"/>
      <c r="AR242" s="990"/>
      <c r="AS242" s="990"/>
      <c r="AT242" s="1266"/>
    </row>
    <row r="244" ht="93" customHeight="1"/>
    <row r="245" s="954" customFormat="1" ht="19.5" customHeight="1" spans="2:46">
      <c r="B245" s="1209" t="s">
        <v>114</v>
      </c>
      <c r="C245" s="1209"/>
      <c r="D245" s="1209"/>
      <c r="E245" s="1209"/>
      <c r="F245" s="1209"/>
      <c r="G245" s="1209"/>
      <c r="H245" s="1209"/>
      <c r="I245" s="1209"/>
      <c r="J245" s="1209"/>
      <c r="K245" s="1209"/>
      <c r="L245" s="1209"/>
      <c r="M245" s="1209"/>
      <c r="N245" s="1209"/>
      <c r="O245" s="1209"/>
      <c r="P245" s="1209"/>
      <c r="Q245" s="1209"/>
      <c r="R245" s="1209"/>
      <c r="S245" s="1209"/>
      <c r="T245" s="1209"/>
      <c r="U245" s="1209"/>
      <c r="V245" s="1209"/>
      <c r="W245" s="1209"/>
      <c r="X245" s="1209"/>
      <c r="Y245" s="1209"/>
      <c r="Z245" s="1209"/>
      <c r="AA245" s="1209"/>
      <c r="AB245" s="1209"/>
      <c r="AC245" s="1209"/>
      <c r="AD245" s="1209"/>
      <c r="AE245" s="1209"/>
      <c r="AF245" s="1209"/>
      <c r="AG245" s="1209"/>
      <c r="AH245" s="1209"/>
      <c r="AI245" s="1209"/>
      <c r="AJ245" s="1209"/>
      <c r="AK245" s="1209"/>
      <c r="AL245" s="1209"/>
      <c r="AM245" s="1209"/>
      <c r="AN245" s="1209"/>
      <c r="AO245" s="1209"/>
      <c r="AP245" s="1209"/>
      <c r="AQ245" s="1209"/>
      <c r="AR245" s="1209"/>
      <c r="AS245" s="1209"/>
      <c r="AT245" s="1209"/>
    </row>
    <row r="246" s="954" customFormat="1" ht="17.1" customHeight="1" spans="2:46">
      <c r="B246" s="1209" t="s">
        <v>136</v>
      </c>
      <c r="C246" s="1209"/>
      <c r="D246" s="1209"/>
      <c r="E246" s="1209"/>
      <c r="F246" s="1209"/>
      <c r="G246" s="1209"/>
      <c r="H246" s="1209"/>
      <c r="I246" s="1209"/>
      <c r="J246" s="1209"/>
      <c r="K246" s="1209"/>
      <c r="L246" s="1209"/>
      <c r="M246" s="1209"/>
      <c r="N246" s="1209"/>
      <c r="O246" s="1209"/>
      <c r="P246" s="1209"/>
      <c r="Q246" s="1209"/>
      <c r="R246" s="1209"/>
      <c r="S246" s="1209"/>
      <c r="T246" s="1209"/>
      <c r="U246" s="1209"/>
      <c r="V246" s="1209"/>
      <c r="W246" s="1209"/>
      <c r="X246" s="1209"/>
      <c r="Y246" s="1209"/>
      <c r="Z246" s="1209"/>
      <c r="AA246" s="1209"/>
      <c r="AB246" s="1209"/>
      <c r="AC246" s="1209"/>
      <c r="AD246" s="1209"/>
      <c r="AE246" s="1209"/>
      <c r="AF246" s="1209"/>
      <c r="AG246" s="1209"/>
      <c r="AH246" s="1209"/>
      <c r="AI246" s="1209"/>
      <c r="AJ246" s="1209"/>
      <c r="AK246" s="1209"/>
      <c r="AL246" s="1209"/>
      <c r="AM246" s="1209"/>
      <c r="AN246" s="1209"/>
      <c r="AO246" s="1209"/>
      <c r="AP246" s="1209"/>
      <c r="AQ246" s="1209"/>
      <c r="AR246" s="1209"/>
      <c r="AS246" s="1209"/>
      <c r="AT246" s="1209"/>
    </row>
    <row r="247" s="954" customFormat="1" ht="17.1" customHeight="1" spans="2:46">
      <c r="B247" s="1210"/>
      <c r="C247" s="1210"/>
      <c r="D247" s="1210"/>
      <c r="E247" s="1210"/>
      <c r="F247" s="1210"/>
      <c r="G247" s="1210"/>
      <c r="H247" s="1210"/>
      <c r="I247" s="1210"/>
      <c r="J247" s="1210"/>
      <c r="K247" s="1210"/>
      <c r="L247" s="1210"/>
      <c r="M247" s="1210"/>
      <c r="N247" s="1210"/>
      <c r="O247" s="1210"/>
      <c r="P247" s="1210"/>
      <c r="Q247" s="1210"/>
      <c r="R247" s="1210"/>
      <c r="S247" s="1210"/>
      <c r="T247" s="1210"/>
      <c r="U247" s="1210"/>
      <c r="V247" s="1210"/>
      <c r="W247" s="1210"/>
      <c r="X247" s="1210"/>
      <c r="Y247" s="1210"/>
      <c r="Z247" s="1210"/>
      <c r="AA247" s="1210"/>
      <c r="AB247" s="1210"/>
      <c r="AC247" s="1210"/>
      <c r="AD247" s="1210"/>
      <c r="AE247" s="1210"/>
      <c r="AF247" s="1210"/>
      <c r="AG247" s="1210"/>
      <c r="AH247" s="1210"/>
      <c r="AI247" s="1210"/>
      <c r="AJ247" s="1210"/>
      <c r="AK247" s="1210"/>
      <c r="AL247" s="1210"/>
      <c r="AM247" s="1210"/>
      <c r="AN247" s="1210"/>
      <c r="AO247" s="1210"/>
      <c r="AP247" s="1210"/>
      <c r="AQ247" s="1250"/>
      <c r="AR247" s="1251"/>
      <c r="AS247" s="1251"/>
      <c r="AT247" s="1210" t="s">
        <v>116</v>
      </c>
    </row>
    <row r="248" s="954" customFormat="1" ht="18.95" customHeight="1" spans="2:46">
      <c r="B248" s="1211" t="s">
        <v>3</v>
      </c>
      <c r="C248" s="1212" t="s">
        <v>4</v>
      </c>
      <c r="D248" s="1213" t="s">
        <v>131</v>
      </c>
      <c r="E248" s="1213" t="s">
        <v>118</v>
      </c>
      <c r="F248" s="1213" t="s">
        <v>57</v>
      </c>
      <c r="G248" s="927" t="s">
        <v>119</v>
      </c>
      <c r="H248" s="1214" t="s">
        <v>5</v>
      </c>
      <c r="I248" s="1243"/>
      <c r="J248" s="1243"/>
      <c r="K248" s="1243"/>
      <c r="L248" s="1243"/>
      <c r="M248" s="1243"/>
      <c r="N248" s="1243"/>
      <c r="O248" s="1243"/>
      <c r="P248" s="1243"/>
      <c r="Q248" s="1243"/>
      <c r="R248" s="1243"/>
      <c r="S248" s="1243"/>
      <c r="T248" s="1243"/>
      <c r="U248" s="1243"/>
      <c r="V248" s="1243"/>
      <c r="W248" s="1243"/>
      <c r="X248" s="1243"/>
      <c r="Y248" s="1243"/>
      <c r="Z248" s="1243"/>
      <c r="AA248" s="1243"/>
      <c r="AB248" s="1243"/>
      <c r="AC248" s="1243"/>
      <c r="AD248" s="1246"/>
      <c r="AE248" s="1213" t="s">
        <v>120</v>
      </c>
      <c r="AF248" s="1213" t="s">
        <v>7</v>
      </c>
      <c r="AG248" s="1213" t="s">
        <v>8</v>
      </c>
      <c r="AH248" s="1213" t="s">
        <v>9</v>
      </c>
      <c r="AI248" s="1213" t="s">
        <v>10</v>
      </c>
      <c r="AJ248" s="1213" t="s">
        <v>121</v>
      </c>
      <c r="AK248" s="1213" t="s">
        <v>12</v>
      </c>
      <c r="AL248" s="1213" t="s">
        <v>13</v>
      </c>
      <c r="AM248" s="1247" t="s">
        <v>122</v>
      </c>
      <c r="AN248" s="1247" t="s">
        <v>123</v>
      </c>
      <c r="AO248" s="1247" t="s">
        <v>124</v>
      </c>
      <c r="AP248" s="1247" t="s">
        <v>125</v>
      </c>
      <c r="AQ248" s="1213" t="s">
        <v>14</v>
      </c>
      <c r="AR248" s="1247" t="s">
        <v>126</v>
      </c>
      <c r="AS248" s="1247" t="s">
        <v>127</v>
      </c>
      <c r="AT248" s="1252" t="s">
        <v>128</v>
      </c>
    </row>
    <row r="249" s="954" customFormat="1" ht="135" customHeight="1" spans="2:46">
      <c r="B249" s="1215"/>
      <c r="C249" s="1216"/>
      <c r="D249" s="1217"/>
      <c r="E249" s="1217"/>
      <c r="F249" s="1217"/>
      <c r="G249" s="933"/>
      <c r="H249" s="1218" t="s">
        <v>16</v>
      </c>
      <c r="I249" s="105" t="s">
        <v>17</v>
      </c>
      <c r="J249" s="105" t="s">
        <v>18</v>
      </c>
      <c r="K249" s="105" t="s">
        <v>19</v>
      </c>
      <c r="L249" s="105" t="s">
        <v>20</v>
      </c>
      <c r="M249" s="105" t="s">
        <v>21</v>
      </c>
      <c r="N249" s="105" t="s">
        <v>22</v>
      </c>
      <c r="O249" s="105" t="s">
        <v>23</v>
      </c>
      <c r="P249" s="105" t="s">
        <v>24</v>
      </c>
      <c r="Q249" s="105" t="s">
        <v>25</v>
      </c>
      <c r="R249" s="105" t="s">
        <v>129</v>
      </c>
      <c r="S249" s="105" t="s">
        <v>27</v>
      </c>
      <c r="T249" s="105" t="s">
        <v>28</v>
      </c>
      <c r="U249" s="105" t="s">
        <v>29</v>
      </c>
      <c r="V249" s="105" t="s">
        <v>30</v>
      </c>
      <c r="W249" s="105" t="s">
        <v>31</v>
      </c>
      <c r="X249" s="105" t="s">
        <v>32</v>
      </c>
      <c r="Y249" s="105" t="s">
        <v>33</v>
      </c>
      <c r="Z249" s="105" t="s">
        <v>34</v>
      </c>
      <c r="AA249" s="105" t="s">
        <v>35</v>
      </c>
      <c r="AB249" s="105" t="s">
        <v>36</v>
      </c>
      <c r="AC249" s="105" t="s">
        <v>37</v>
      </c>
      <c r="AD249" s="105" t="s">
        <v>38</v>
      </c>
      <c r="AE249" s="1217"/>
      <c r="AF249" s="1217"/>
      <c r="AG249" s="1217"/>
      <c r="AH249" s="1217"/>
      <c r="AI249" s="1217"/>
      <c r="AJ249" s="1217"/>
      <c r="AK249" s="1217"/>
      <c r="AL249" s="1217"/>
      <c r="AM249" s="1248"/>
      <c r="AN249" s="1248"/>
      <c r="AO249" s="1248"/>
      <c r="AP249" s="1248"/>
      <c r="AQ249" s="1217"/>
      <c r="AR249" s="1248"/>
      <c r="AS249" s="1248"/>
      <c r="AT249" s="1253"/>
    </row>
    <row r="250" s="954" customFormat="1" ht="17.1" customHeight="1" spans="2:46">
      <c r="B250" s="1219">
        <v>1</v>
      </c>
      <c r="C250" s="1220">
        <v>2</v>
      </c>
      <c r="D250" s="1220">
        <v>3</v>
      </c>
      <c r="E250" s="1220">
        <v>4</v>
      </c>
      <c r="F250" s="1220">
        <v>5</v>
      </c>
      <c r="G250" s="1220">
        <v>6</v>
      </c>
      <c r="H250" s="1220">
        <v>7</v>
      </c>
      <c r="I250" s="1220">
        <v>8</v>
      </c>
      <c r="J250" s="1220">
        <v>9</v>
      </c>
      <c r="K250" s="1220">
        <v>10</v>
      </c>
      <c r="L250" s="1220">
        <v>11</v>
      </c>
      <c r="M250" s="1220">
        <v>12</v>
      </c>
      <c r="N250" s="1220">
        <v>13</v>
      </c>
      <c r="O250" s="1220">
        <v>14</v>
      </c>
      <c r="P250" s="1220">
        <v>15</v>
      </c>
      <c r="Q250" s="1220">
        <v>16</v>
      </c>
      <c r="R250" s="1220">
        <v>17</v>
      </c>
      <c r="S250" s="1220">
        <v>18</v>
      </c>
      <c r="T250" s="1220">
        <v>19</v>
      </c>
      <c r="U250" s="1220">
        <v>20</v>
      </c>
      <c r="V250" s="1220">
        <v>21</v>
      </c>
      <c r="W250" s="1220">
        <v>22</v>
      </c>
      <c r="X250" s="1220">
        <v>23</v>
      </c>
      <c r="Y250" s="1220">
        <v>24</v>
      </c>
      <c r="Z250" s="1220">
        <v>25</v>
      </c>
      <c r="AA250" s="1220">
        <v>26</v>
      </c>
      <c r="AB250" s="1220">
        <v>27</v>
      </c>
      <c r="AC250" s="1220">
        <v>28</v>
      </c>
      <c r="AD250" s="1220">
        <v>29</v>
      </c>
      <c r="AE250" s="1220">
        <v>30</v>
      </c>
      <c r="AF250" s="1220">
        <v>31</v>
      </c>
      <c r="AG250" s="1220">
        <v>32</v>
      </c>
      <c r="AH250" s="1220">
        <v>33</v>
      </c>
      <c r="AI250" s="1220">
        <v>34</v>
      </c>
      <c r="AJ250" s="1220">
        <v>35</v>
      </c>
      <c r="AK250" s="1220">
        <v>36</v>
      </c>
      <c r="AL250" s="1220">
        <v>37</v>
      </c>
      <c r="AM250" s="1220">
        <v>38</v>
      </c>
      <c r="AN250" s="1220">
        <v>39</v>
      </c>
      <c r="AO250" s="1220">
        <v>40</v>
      </c>
      <c r="AP250" s="1220">
        <v>41</v>
      </c>
      <c r="AQ250" s="1254">
        <v>42</v>
      </c>
      <c r="AR250" s="1220">
        <v>43</v>
      </c>
      <c r="AS250" s="1255">
        <v>44</v>
      </c>
      <c r="AT250" s="1256">
        <v>45</v>
      </c>
    </row>
    <row r="251" s="954" customFormat="1" ht="20.25" customHeight="1" spans="2:46">
      <c r="B251" s="1221">
        <v>1</v>
      </c>
      <c r="C251" s="1222" t="s">
        <v>39</v>
      </c>
      <c r="D251" s="1223">
        <f>AR216</f>
        <v>0</v>
      </c>
      <c r="E251" s="1223">
        <f>'RK 1'!AH211</f>
        <v>2</v>
      </c>
      <c r="F251" s="1223">
        <f>SUM(D251:E251)</f>
        <v>2</v>
      </c>
      <c r="G251" s="1224"/>
      <c r="H251" s="1224"/>
      <c r="I251" s="1224"/>
      <c r="J251" s="1224"/>
      <c r="K251" s="1224"/>
      <c r="L251" s="1224"/>
      <c r="M251" s="1224"/>
      <c r="N251" s="1224"/>
      <c r="O251" s="1224"/>
      <c r="P251" s="1224"/>
      <c r="Q251" s="1224"/>
      <c r="R251" s="1224"/>
      <c r="S251" s="1224"/>
      <c r="T251" s="1224"/>
      <c r="U251" s="1224"/>
      <c r="V251" s="1224"/>
      <c r="W251" s="1224"/>
      <c r="X251" s="1224"/>
      <c r="Y251" s="1224"/>
      <c r="Z251" s="1224"/>
      <c r="AA251" s="1224"/>
      <c r="AB251" s="1224"/>
      <c r="AC251" s="1224"/>
      <c r="AD251" s="1224"/>
      <c r="AE251" s="1224"/>
      <c r="AF251" s="1224"/>
      <c r="AG251" s="1224"/>
      <c r="AH251" s="1224"/>
      <c r="AI251" s="1224"/>
      <c r="AJ251" s="1224"/>
      <c r="AK251" s="1224"/>
      <c r="AL251" s="1224"/>
      <c r="AM251" s="1224"/>
      <c r="AN251" s="1224"/>
      <c r="AO251" s="1224"/>
      <c r="AP251" s="1224"/>
      <c r="AQ251" s="1223">
        <f>SUM(H251:AP251)</f>
        <v>0</v>
      </c>
      <c r="AR251" s="1223">
        <f>F251-(G251+AQ251)</f>
        <v>2</v>
      </c>
      <c r="AS251" s="1276">
        <f>AQ251</f>
        <v>0</v>
      </c>
      <c r="AT251" s="1258"/>
    </row>
    <row r="252" s="954" customFormat="1" ht="20.25" customHeight="1" spans="2:46">
      <c r="B252" s="1225">
        <v>2</v>
      </c>
      <c r="C252" s="1226" t="s">
        <v>40</v>
      </c>
      <c r="D252" s="1223">
        <f t="shared" ref="D252:D268" si="34">AR217</f>
        <v>0</v>
      </c>
      <c r="E252" s="1223">
        <f>'RK 1'!AH212</f>
        <v>0</v>
      </c>
      <c r="F252" s="1223">
        <f t="shared" ref="F252:F268" si="35">SUM(D252:E252)</f>
        <v>0</v>
      </c>
      <c r="G252" s="1224"/>
      <c r="H252" s="1224"/>
      <c r="I252" s="1224"/>
      <c r="J252" s="1224"/>
      <c r="K252" s="1224"/>
      <c r="L252" s="1224"/>
      <c r="M252" s="1224"/>
      <c r="N252" s="1224"/>
      <c r="O252" s="1224"/>
      <c r="P252" s="1224"/>
      <c r="Q252" s="1224"/>
      <c r="R252" s="1224"/>
      <c r="S252" s="1224"/>
      <c r="T252" s="1224"/>
      <c r="U252" s="1224"/>
      <c r="V252" s="1224"/>
      <c r="W252" s="1224"/>
      <c r="X252" s="1224"/>
      <c r="Y252" s="1224"/>
      <c r="Z252" s="1224"/>
      <c r="AA252" s="1224"/>
      <c r="AB252" s="1224"/>
      <c r="AC252" s="1224"/>
      <c r="AD252" s="1224"/>
      <c r="AE252" s="1224"/>
      <c r="AF252" s="1224"/>
      <c r="AG252" s="1224"/>
      <c r="AH252" s="1224"/>
      <c r="AI252" s="1224"/>
      <c r="AJ252" s="1224"/>
      <c r="AK252" s="1224"/>
      <c r="AL252" s="1224"/>
      <c r="AM252" s="1224"/>
      <c r="AN252" s="1224"/>
      <c r="AO252" s="1224"/>
      <c r="AP252" s="1224"/>
      <c r="AQ252" s="1223">
        <f t="shared" ref="AQ252:AQ268" si="36">SUM(H252:AP252)</f>
        <v>0</v>
      </c>
      <c r="AR252" s="1223">
        <f t="shared" ref="AR252:AR268" si="37">F252-(G252+AQ252)</f>
        <v>0</v>
      </c>
      <c r="AS252" s="1276">
        <f t="shared" ref="AS252:AS268" si="38">AQ252</f>
        <v>0</v>
      </c>
      <c r="AT252" s="1259"/>
    </row>
    <row r="253" s="954" customFormat="1" ht="20.25" customHeight="1" spans="2:46">
      <c r="B253" s="1225">
        <v>3</v>
      </c>
      <c r="C253" s="1226" t="s">
        <v>41</v>
      </c>
      <c r="D253" s="1223">
        <f t="shared" si="34"/>
        <v>0</v>
      </c>
      <c r="E253" s="1223">
        <f>'RK 1'!AH213</f>
        <v>1</v>
      </c>
      <c r="F253" s="1223">
        <f t="shared" si="35"/>
        <v>1</v>
      </c>
      <c r="G253" s="1224"/>
      <c r="H253" s="1224"/>
      <c r="I253" s="1224"/>
      <c r="J253" s="1224"/>
      <c r="K253" s="1224"/>
      <c r="L253" s="1224"/>
      <c r="M253" s="1224"/>
      <c r="N253" s="1224"/>
      <c r="O253" s="1224"/>
      <c r="P253" s="1224"/>
      <c r="Q253" s="1224"/>
      <c r="R253" s="1224"/>
      <c r="S253" s="1224"/>
      <c r="T253" s="1224"/>
      <c r="U253" s="1224"/>
      <c r="V253" s="1224"/>
      <c r="W253" s="1224"/>
      <c r="X253" s="1224"/>
      <c r="Y253" s="1224"/>
      <c r="Z253" s="1224"/>
      <c r="AA253" s="1224"/>
      <c r="AB253" s="1224"/>
      <c r="AC253" s="1224"/>
      <c r="AD253" s="1224"/>
      <c r="AE253" s="1224"/>
      <c r="AF253" s="1224"/>
      <c r="AG253" s="1224"/>
      <c r="AH253" s="1224"/>
      <c r="AI253" s="1224"/>
      <c r="AJ253" s="1224"/>
      <c r="AK253" s="1224"/>
      <c r="AL253" s="1224"/>
      <c r="AM253" s="1224"/>
      <c r="AN253" s="1224"/>
      <c r="AO253" s="1224"/>
      <c r="AP253" s="1224"/>
      <c r="AQ253" s="1223">
        <f t="shared" si="36"/>
        <v>0</v>
      </c>
      <c r="AR253" s="1223">
        <f t="shared" si="37"/>
        <v>1</v>
      </c>
      <c r="AS253" s="1276">
        <f t="shared" si="38"/>
        <v>0</v>
      </c>
      <c r="AT253" s="1259"/>
    </row>
    <row r="254" s="954" customFormat="1" ht="20.25" customHeight="1" spans="2:46">
      <c r="B254" s="1225">
        <v>4</v>
      </c>
      <c r="C254" s="1226" t="s">
        <v>42</v>
      </c>
      <c r="D254" s="1223">
        <f t="shared" si="34"/>
        <v>1</v>
      </c>
      <c r="E254" s="1223">
        <f>'RK 1'!AH214</f>
        <v>0</v>
      </c>
      <c r="F254" s="1223">
        <f t="shared" si="35"/>
        <v>1</v>
      </c>
      <c r="G254" s="1224"/>
      <c r="H254" s="1224"/>
      <c r="I254" s="1224"/>
      <c r="J254" s="1224"/>
      <c r="K254" s="1224"/>
      <c r="L254" s="1224"/>
      <c r="M254" s="1224"/>
      <c r="N254" s="1224"/>
      <c r="O254" s="1224">
        <v>1</v>
      </c>
      <c r="P254" s="1224"/>
      <c r="Q254" s="1224"/>
      <c r="R254" s="1224"/>
      <c r="S254" s="1224"/>
      <c r="T254" s="1224"/>
      <c r="U254" s="1224"/>
      <c r="V254" s="1224"/>
      <c r="W254" s="1224"/>
      <c r="X254" s="1224"/>
      <c r="Y254" s="1224"/>
      <c r="Z254" s="1224"/>
      <c r="AA254" s="1224"/>
      <c r="AB254" s="1224"/>
      <c r="AC254" s="1224"/>
      <c r="AD254" s="1224"/>
      <c r="AE254" s="1224"/>
      <c r="AF254" s="1224"/>
      <c r="AG254" s="1224"/>
      <c r="AH254" s="1224"/>
      <c r="AI254" s="1224"/>
      <c r="AJ254" s="1224"/>
      <c r="AK254" s="1224"/>
      <c r="AL254" s="1224"/>
      <c r="AM254" s="1224"/>
      <c r="AN254" s="1224"/>
      <c r="AO254" s="1224"/>
      <c r="AP254" s="1224"/>
      <c r="AQ254" s="1223">
        <f t="shared" si="36"/>
        <v>1</v>
      </c>
      <c r="AR254" s="1223">
        <f t="shared" si="37"/>
        <v>0</v>
      </c>
      <c r="AS254" s="1276">
        <f t="shared" si="38"/>
        <v>1</v>
      </c>
      <c r="AT254" s="1259"/>
    </row>
    <row r="255" s="954" customFormat="1" ht="20.25" customHeight="1" spans="2:46">
      <c r="B255" s="1225">
        <v>5</v>
      </c>
      <c r="C255" s="1226" t="s">
        <v>43</v>
      </c>
      <c r="D255" s="1223">
        <f t="shared" si="34"/>
        <v>1</v>
      </c>
      <c r="E255" s="1223">
        <f>'RK 1'!AH215</f>
        <v>1</v>
      </c>
      <c r="F255" s="1223">
        <f t="shared" si="35"/>
        <v>2</v>
      </c>
      <c r="G255" s="1224"/>
      <c r="H255" s="1224"/>
      <c r="I255" s="1224"/>
      <c r="J255" s="1224"/>
      <c r="K255" s="1224"/>
      <c r="L255" s="1224"/>
      <c r="M255" s="1224">
        <v>1</v>
      </c>
      <c r="N255" s="1224"/>
      <c r="O255" s="1224"/>
      <c r="P255" s="1224"/>
      <c r="Q255" s="1224"/>
      <c r="R255" s="1224"/>
      <c r="S255" s="1224"/>
      <c r="T255" s="1224"/>
      <c r="U255" s="1224"/>
      <c r="V255" s="1224"/>
      <c r="W255" s="1224"/>
      <c r="X255" s="1224"/>
      <c r="Y255" s="1224"/>
      <c r="Z255" s="1224"/>
      <c r="AA255" s="1224"/>
      <c r="AB255" s="1224"/>
      <c r="AC255" s="1224"/>
      <c r="AD255" s="1224"/>
      <c r="AE255" s="1224"/>
      <c r="AF255" s="1224"/>
      <c r="AG255" s="1224"/>
      <c r="AH255" s="1224"/>
      <c r="AI255" s="1224"/>
      <c r="AJ255" s="1224"/>
      <c r="AK255" s="1224"/>
      <c r="AL255" s="1224"/>
      <c r="AM255" s="1224"/>
      <c r="AN255" s="1224"/>
      <c r="AO255" s="1224"/>
      <c r="AP255" s="1224"/>
      <c r="AQ255" s="1223">
        <f t="shared" si="36"/>
        <v>1</v>
      </c>
      <c r="AR255" s="1223">
        <f t="shared" si="37"/>
        <v>1</v>
      </c>
      <c r="AS255" s="1276">
        <f t="shared" si="38"/>
        <v>1</v>
      </c>
      <c r="AT255" s="1259"/>
    </row>
    <row r="256" s="954" customFormat="1" ht="20.25" customHeight="1" spans="2:46">
      <c r="B256" s="1225">
        <v>6</v>
      </c>
      <c r="C256" s="1226" t="s">
        <v>44</v>
      </c>
      <c r="D256" s="1223">
        <f t="shared" si="34"/>
        <v>0</v>
      </c>
      <c r="E256" s="1223">
        <f>'RK 1'!AH216</f>
        <v>0</v>
      </c>
      <c r="F256" s="1223">
        <f t="shared" si="35"/>
        <v>0</v>
      </c>
      <c r="G256" s="1224"/>
      <c r="H256" s="1224"/>
      <c r="I256" s="1224"/>
      <c r="J256" s="1224"/>
      <c r="K256" s="1224"/>
      <c r="L256" s="1224"/>
      <c r="M256" s="1224"/>
      <c r="N256" s="1224"/>
      <c r="O256" s="1224"/>
      <c r="P256" s="1224"/>
      <c r="Q256" s="1224"/>
      <c r="R256" s="1224"/>
      <c r="S256" s="1224"/>
      <c r="T256" s="1224"/>
      <c r="U256" s="1224"/>
      <c r="V256" s="1224"/>
      <c r="W256" s="1224"/>
      <c r="X256" s="1224"/>
      <c r="Y256" s="1224"/>
      <c r="Z256" s="1224"/>
      <c r="AA256" s="1224"/>
      <c r="AB256" s="1224"/>
      <c r="AC256" s="1224"/>
      <c r="AD256" s="1224"/>
      <c r="AE256" s="1224"/>
      <c r="AF256" s="1224"/>
      <c r="AG256" s="1224"/>
      <c r="AH256" s="1224"/>
      <c r="AI256" s="1224"/>
      <c r="AJ256" s="1224"/>
      <c r="AK256" s="1224"/>
      <c r="AL256" s="1224"/>
      <c r="AM256" s="1224"/>
      <c r="AN256" s="1224"/>
      <c r="AO256" s="1224"/>
      <c r="AP256" s="1224"/>
      <c r="AQ256" s="1223">
        <f t="shared" si="36"/>
        <v>0</v>
      </c>
      <c r="AR256" s="1223">
        <f t="shared" si="37"/>
        <v>0</v>
      </c>
      <c r="AS256" s="1276">
        <f t="shared" si="38"/>
        <v>0</v>
      </c>
      <c r="AT256" s="1259"/>
    </row>
    <row r="257" s="954" customFormat="1" ht="20.25" customHeight="1" spans="2:46">
      <c r="B257" s="1225">
        <v>7</v>
      </c>
      <c r="C257" s="1226" t="s">
        <v>45</v>
      </c>
      <c r="D257" s="1223">
        <f t="shared" si="34"/>
        <v>0</v>
      </c>
      <c r="E257" s="1223">
        <f>'RK 1'!AH217</f>
        <v>0</v>
      </c>
      <c r="F257" s="1223">
        <f t="shared" si="35"/>
        <v>0</v>
      </c>
      <c r="G257" s="1224"/>
      <c r="H257" s="1224"/>
      <c r="I257" s="1224"/>
      <c r="J257" s="1224"/>
      <c r="K257" s="1224"/>
      <c r="L257" s="1224"/>
      <c r="M257" s="1224"/>
      <c r="N257" s="1224"/>
      <c r="O257" s="1224"/>
      <c r="P257" s="1224"/>
      <c r="Q257" s="1224"/>
      <c r="R257" s="1224"/>
      <c r="S257" s="1224"/>
      <c r="T257" s="1224"/>
      <c r="U257" s="1224"/>
      <c r="V257" s="1224"/>
      <c r="W257" s="1224"/>
      <c r="X257" s="1224"/>
      <c r="Y257" s="1224"/>
      <c r="Z257" s="1224"/>
      <c r="AA257" s="1224"/>
      <c r="AB257" s="1224"/>
      <c r="AC257" s="1224"/>
      <c r="AD257" s="1224"/>
      <c r="AE257" s="1224"/>
      <c r="AF257" s="1224"/>
      <c r="AG257" s="1224"/>
      <c r="AH257" s="1224"/>
      <c r="AI257" s="1224"/>
      <c r="AJ257" s="1224"/>
      <c r="AK257" s="1224"/>
      <c r="AL257" s="1224"/>
      <c r="AM257" s="1224"/>
      <c r="AN257" s="1224"/>
      <c r="AO257" s="1224"/>
      <c r="AP257" s="1224"/>
      <c r="AQ257" s="1223">
        <f t="shared" si="36"/>
        <v>0</v>
      </c>
      <c r="AR257" s="1223">
        <f t="shared" si="37"/>
        <v>0</v>
      </c>
      <c r="AS257" s="1276">
        <f t="shared" si="38"/>
        <v>0</v>
      </c>
      <c r="AT257" s="1259"/>
    </row>
    <row r="258" s="954" customFormat="1" ht="20.25" customHeight="1" spans="2:46">
      <c r="B258" s="1225">
        <v>8</v>
      </c>
      <c r="C258" s="1226" t="s">
        <v>46</v>
      </c>
      <c r="D258" s="1223">
        <f t="shared" si="34"/>
        <v>0</v>
      </c>
      <c r="E258" s="1223">
        <f>'RK 1'!AH218</f>
        <v>0</v>
      </c>
      <c r="F258" s="1223">
        <f t="shared" si="35"/>
        <v>0</v>
      </c>
      <c r="G258" s="1224"/>
      <c r="H258" s="1224"/>
      <c r="I258" s="1224"/>
      <c r="J258" s="1224"/>
      <c r="K258" s="1224"/>
      <c r="L258" s="1224"/>
      <c r="M258" s="1224"/>
      <c r="N258" s="1224"/>
      <c r="O258" s="1224"/>
      <c r="P258" s="1224"/>
      <c r="Q258" s="1224"/>
      <c r="R258" s="1224"/>
      <c r="S258" s="1224"/>
      <c r="T258" s="1224"/>
      <c r="U258" s="1224"/>
      <c r="V258" s="1224"/>
      <c r="W258" s="1224"/>
      <c r="X258" s="1224"/>
      <c r="Y258" s="1224"/>
      <c r="Z258" s="1224"/>
      <c r="AA258" s="1224"/>
      <c r="AB258" s="1224"/>
      <c r="AC258" s="1224"/>
      <c r="AD258" s="1224"/>
      <c r="AE258" s="1224"/>
      <c r="AF258" s="1224"/>
      <c r="AG258" s="1224"/>
      <c r="AH258" s="1224"/>
      <c r="AI258" s="1224"/>
      <c r="AJ258" s="1224"/>
      <c r="AK258" s="1224"/>
      <c r="AL258" s="1224"/>
      <c r="AM258" s="1224"/>
      <c r="AN258" s="1224"/>
      <c r="AO258" s="1224"/>
      <c r="AP258" s="1224"/>
      <c r="AQ258" s="1223">
        <f t="shared" si="36"/>
        <v>0</v>
      </c>
      <c r="AR258" s="1223">
        <f t="shared" si="37"/>
        <v>0</v>
      </c>
      <c r="AS258" s="1276">
        <f t="shared" si="38"/>
        <v>0</v>
      </c>
      <c r="AT258" s="1259"/>
    </row>
    <row r="259" s="954" customFormat="1" ht="20.25" customHeight="1" spans="2:46">
      <c r="B259" s="1225">
        <v>9</v>
      </c>
      <c r="C259" s="1226" t="s">
        <v>47</v>
      </c>
      <c r="D259" s="1223">
        <f t="shared" si="34"/>
        <v>0</v>
      </c>
      <c r="E259" s="1223">
        <f>'RK 1'!AH219</f>
        <v>0</v>
      </c>
      <c r="F259" s="1223">
        <f t="shared" si="35"/>
        <v>0</v>
      </c>
      <c r="G259" s="1224"/>
      <c r="H259" s="1224"/>
      <c r="I259" s="1224"/>
      <c r="J259" s="1224"/>
      <c r="K259" s="1224"/>
      <c r="L259" s="1224"/>
      <c r="M259" s="1224"/>
      <c r="N259" s="1224"/>
      <c r="O259" s="1224"/>
      <c r="P259" s="1224"/>
      <c r="Q259" s="1224"/>
      <c r="R259" s="1224"/>
      <c r="S259" s="1224"/>
      <c r="T259" s="1224"/>
      <c r="U259" s="1224"/>
      <c r="V259" s="1224"/>
      <c r="W259" s="1224"/>
      <c r="X259" s="1224"/>
      <c r="Y259" s="1224"/>
      <c r="Z259" s="1224"/>
      <c r="AA259" s="1224"/>
      <c r="AB259" s="1224"/>
      <c r="AC259" s="1224"/>
      <c r="AD259" s="1224"/>
      <c r="AE259" s="1224"/>
      <c r="AF259" s="1224"/>
      <c r="AG259" s="1224"/>
      <c r="AH259" s="1224"/>
      <c r="AI259" s="1224"/>
      <c r="AJ259" s="1224"/>
      <c r="AK259" s="1224"/>
      <c r="AL259" s="1224"/>
      <c r="AM259" s="1224"/>
      <c r="AN259" s="1224"/>
      <c r="AO259" s="1224"/>
      <c r="AP259" s="1224"/>
      <c r="AQ259" s="1223">
        <f t="shared" si="36"/>
        <v>0</v>
      </c>
      <c r="AR259" s="1223">
        <f t="shared" si="37"/>
        <v>0</v>
      </c>
      <c r="AS259" s="1276">
        <f t="shared" si="38"/>
        <v>0</v>
      </c>
      <c r="AT259" s="1259"/>
    </row>
    <row r="260" s="954" customFormat="1" ht="20.25" customHeight="1" spans="2:46">
      <c r="B260" s="1225">
        <v>10</v>
      </c>
      <c r="C260" s="1226" t="s">
        <v>48</v>
      </c>
      <c r="D260" s="1223">
        <f t="shared" si="34"/>
        <v>0</v>
      </c>
      <c r="E260" s="1223">
        <f>'RK 1'!AH220</f>
        <v>0</v>
      </c>
      <c r="F260" s="1223">
        <f t="shared" si="35"/>
        <v>0</v>
      </c>
      <c r="G260" s="1224"/>
      <c r="H260" s="1224"/>
      <c r="I260" s="1224"/>
      <c r="J260" s="1224"/>
      <c r="K260" s="1224"/>
      <c r="L260" s="1224"/>
      <c r="M260" s="1224"/>
      <c r="N260" s="1224"/>
      <c r="O260" s="1224"/>
      <c r="P260" s="1224"/>
      <c r="Q260" s="1224"/>
      <c r="R260" s="1224"/>
      <c r="S260" s="1224"/>
      <c r="T260" s="1224"/>
      <c r="U260" s="1224"/>
      <c r="V260" s="1224"/>
      <c r="W260" s="1224"/>
      <c r="X260" s="1224"/>
      <c r="Y260" s="1224"/>
      <c r="Z260" s="1224"/>
      <c r="AA260" s="1224"/>
      <c r="AB260" s="1224"/>
      <c r="AC260" s="1224"/>
      <c r="AD260" s="1224"/>
      <c r="AE260" s="1224"/>
      <c r="AF260" s="1224"/>
      <c r="AG260" s="1224"/>
      <c r="AH260" s="1224"/>
      <c r="AI260" s="1224"/>
      <c r="AJ260" s="1224"/>
      <c r="AK260" s="1224"/>
      <c r="AL260" s="1224"/>
      <c r="AM260" s="1224"/>
      <c r="AN260" s="1224"/>
      <c r="AO260" s="1224"/>
      <c r="AP260" s="1224"/>
      <c r="AQ260" s="1223">
        <f t="shared" si="36"/>
        <v>0</v>
      </c>
      <c r="AR260" s="1223">
        <f t="shared" si="37"/>
        <v>0</v>
      </c>
      <c r="AS260" s="1276">
        <f t="shared" si="38"/>
        <v>0</v>
      </c>
      <c r="AT260" s="1259"/>
    </row>
    <row r="261" s="954" customFormat="1" ht="20.25" customHeight="1" spans="2:46">
      <c r="B261" s="1225">
        <v>11</v>
      </c>
      <c r="C261" s="1226" t="s">
        <v>49</v>
      </c>
      <c r="D261" s="1223">
        <f t="shared" si="34"/>
        <v>0</v>
      </c>
      <c r="E261" s="1223">
        <f>'RK 1'!AH221</f>
        <v>0</v>
      </c>
      <c r="F261" s="1223">
        <f t="shared" si="35"/>
        <v>0</v>
      </c>
      <c r="G261" s="1224"/>
      <c r="H261" s="1224"/>
      <c r="I261" s="1224"/>
      <c r="J261" s="1224"/>
      <c r="K261" s="1224"/>
      <c r="L261" s="1224"/>
      <c r="M261" s="1224"/>
      <c r="N261" s="1224"/>
      <c r="O261" s="1224"/>
      <c r="P261" s="1224"/>
      <c r="Q261" s="1224"/>
      <c r="R261" s="1224"/>
      <c r="S261" s="1224"/>
      <c r="T261" s="1224"/>
      <c r="U261" s="1224"/>
      <c r="V261" s="1224"/>
      <c r="W261" s="1224"/>
      <c r="X261" s="1224"/>
      <c r="Y261" s="1224"/>
      <c r="Z261" s="1224"/>
      <c r="AA261" s="1224"/>
      <c r="AB261" s="1224"/>
      <c r="AC261" s="1224"/>
      <c r="AD261" s="1224"/>
      <c r="AE261" s="1224"/>
      <c r="AF261" s="1224"/>
      <c r="AG261" s="1224"/>
      <c r="AH261" s="1224"/>
      <c r="AI261" s="1224"/>
      <c r="AJ261" s="1224"/>
      <c r="AK261" s="1224"/>
      <c r="AL261" s="1224"/>
      <c r="AM261" s="1224"/>
      <c r="AN261" s="1224"/>
      <c r="AO261" s="1224"/>
      <c r="AP261" s="1224"/>
      <c r="AQ261" s="1223">
        <f t="shared" si="36"/>
        <v>0</v>
      </c>
      <c r="AR261" s="1223">
        <f t="shared" si="37"/>
        <v>0</v>
      </c>
      <c r="AS261" s="1276">
        <f t="shared" si="38"/>
        <v>0</v>
      </c>
      <c r="AT261" s="1259"/>
    </row>
    <row r="262" s="954" customFormat="1" ht="20.25" customHeight="1" spans="2:46">
      <c r="B262" s="1225">
        <v>12</v>
      </c>
      <c r="C262" s="1226" t="s">
        <v>50</v>
      </c>
      <c r="D262" s="1223">
        <f t="shared" si="34"/>
        <v>1</v>
      </c>
      <c r="E262" s="1223">
        <f>'RK 1'!AH222</f>
        <v>0</v>
      </c>
      <c r="F262" s="1223">
        <f t="shared" si="35"/>
        <v>1</v>
      </c>
      <c r="G262" s="1224"/>
      <c r="H262" s="1224"/>
      <c r="I262" s="1224"/>
      <c r="J262" s="1224"/>
      <c r="K262" s="1224"/>
      <c r="L262" s="1224"/>
      <c r="M262" s="1224"/>
      <c r="N262" s="1224"/>
      <c r="O262" s="1224">
        <v>1</v>
      </c>
      <c r="P262" s="1224"/>
      <c r="Q262" s="1224"/>
      <c r="R262" s="1224"/>
      <c r="S262" s="1224"/>
      <c r="T262" s="1224"/>
      <c r="U262" s="1224"/>
      <c r="V262" s="1224"/>
      <c r="W262" s="1224"/>
      <c r="X262" s="1224"/>
      <c r="Y262" s="1224"/>
      <c r="Z262" s="1224"/>
      <c r="AA262" s="1224"/>
      <c r="AB262" s="1224"/>
      <c r="AC262" s="1224"/>
      <c r="AD262" s="1224"/>
      <c r="AE262" s="1224"/>
      <c r="AF262" s="1224"/>
      <c r="AG262" s="1224"/>
      <c r="AH262" s="1224"/>
      <c r="AI262" s="1224"/>
      <c r="AJ262" s="1224"/>
      <c r="AK262" s="1224"/>
      <c r="AL262" s="1224"/>
      <c r="AM262" s="1224"/>
      <c r="AN262" s="1224"/>
      <c r="AO262" s="1224"/>
      <c r="AP262" s="1224"/>
      <c r="AQ262" s="1223">
        <f t="shared" si="36"/>
        <v>1</v>
      </c>
      <c r="AR262" s="1223">
        <f t="shared" si="37"/>
        <v>0</v>
      </c>
      <c r="AS262" s="1276">
        <f t="shared" si="38"/>
        <v>1</v>
      </c>
      <c r="AT262" s="1259"/>
    </row>
    <row r="263" s="954" customFormat="1" ht="20.25" customHeight="1" spans="2:46">
      <c r="B263" s="1225">
        <v>13</v>
      </c>
      <c r="C263" s="1226" t="s">
        <v>51</v>
      </c>
      <c r="D263" s="1223">
        <f t="shared" si="34"/>
        <v>0</v>
      </c>
      <c r="E263" s="1223">
        <f>'RK 1'!AH223</f>
        <v>1</v>
      </c>
      <c r="F263" s="1223">
        <f t="shared" si="35"/>
        <v>1</v>
      </c>
      <c r="G263" s="1224"/>
      <c r="H263" s="1224"/>
      <c r="I263" s="1224"/>
      <c r="J263" s="1224"/>
      <c r="K263" s="1224"/>
      <c r="L263" s="1224"/>
      <c r="M263" s="1224"/>
      <c r="N263" s="1224"/>
      <c r="O263" s="1224"/>
      <c r="P263" s="1224"/>
      <c r="Q263" s="1224"/>
      <c r="R263" s="1224"/>
      <c r="S263" s="1224"/>
      <c r="T263" s="1224"/>
      <c r="U263" s="1224"/>
      <c r="V263" s="1224"/>
      <c r="W263" s="1224"/>
      <c r="X263" s="1224"/>
      <c r="Y263" s="1224"/>
      <c r="Z263" s="1224"/>
      <c r="AA263" s="1224"/>
      <c r="AB263" s="1224"/>
      <c r="AC263" s="1224"/>
      <c r="AD263" s="1224"/>
      <c r="AE263" s="1224"/>
      <c r="AF263" s="1224"/>
      <c r="AG263" s="1224"/>
      <c r="AH263" s="1224"/>
      <c r="AI263" s="1224"/>
      <c r="AJ263" s="1224"/>
      <c r="AK263" s="1224"/>
      <c r="AL263" s="1224"/>
      <c r="AM263" s="1224"/>
      <c r="AN263" s="1224"/>
      <c r="AO263" s="1224"/>
      <c r="AP263" s="1224"/>
      <c r="AQ263" s="1223">
        <f t="shared" si="36"/>
        <v>0</v>
      </c>
      <c r="AR263" s="1223">
        <f t="shared" si="37"/>
        <v>1</v>
      </c>
      <c r="AS263" s="1276">
        <f t="shared" si="38"/>
        <v>0</v>
      </c>
      <c r="AT263" s="1259"/>
    </row>
    <row r="264" s="954" customFormat="1" ht="20.25" customHeight="1" spans="2:46">
      <c r="B264" s="1225">
        <v>14</v>
      </c>
      <c r="C264" s="1226" t="s">
        <v>52</v>
      </c>
      <c r="D264" s="1223">
        <f t="shared" si="34"/>
        <v>0</v>
      </c>
      <c r="E264" s="1223">
        <f>'RK 1'!AH224</f>
        <v>0</v>
      </c>
      <c r="F264" s="1223">
        <f t="shared" si="35"/>
        <v>0</v>
      </c>
      <c r="G264" s="1224"/>
      <c r="H264" s="1224"/>
      <c r="I264" s="1224"/>
      <c r="J264" s="1224"/>
      <c r="K264" s="1224"/>
      <c r="L264" s="1224"/>
      <c r="M264" s="1224"/>
      <c r="N264" s="1224"/>
      <c r="O264" s="1224"/>
      <c r="P264" s="1224"/>
      <c r="Q264" s="1224"/>
      <c r="R264" s="1224"/>
      <c r="S264" s="1224"/>
      <c r="T264" s="1224"/>
      <c r="U264" s="1224"/>
      <c r="V264" s="1224"/>
      <c r="W264" s="1224"/>
      <c r="X264" s="1224"/>
      <c r="Y264" s="1224"/>
      <c r="Z264" s="1224"/>
      <c r="AA264" s="1224"/>
      <c r="AB264" s="1224"/>
      <c r="AC264" s="1224"/>
      <c r="AD264" s="1224"/>
      <c r="AE264" s="1224"/>
      <c r="AF264" s="1224"/>
      <c r="AG264" s="1224"/>
      <c r="AH264" s="1224"/>
      <c r="AI264" s="1224"/>
      <c r="AJ264" s="1224"/>
      <c r="AK264" s="1224"/>
      <c r="AL264" s="1224"/>
      <c r="AM264" s="1224"/>
      <c r="AN264" s="1224"/>
      <c r="AO264" s="1224"/>
      <c r="AP264" s="1224"/>
      <c r="AQ264" s="1223">
        <f t="shared" si="36"/>
        <v>0</v>
      </c>
      <c r="AR264" s="1223">
        <f t="shared" si="37"/>
        <v>0</v>
      </c>
      <c r="AS264" s="1276">
        <f t="shared" si="38"/>
        <v>0</v>
      </c>
      <c r="AT264" s="1260"/>
    </row>
    <row r="265" s="954" customFormat="1" ht="20.25" customHeight="1" spans="2:46">
      <c r="B265" s="1225">
        <v>15</v>
      </c>
      <c r="C265" s="1226" t="s">
        <v>53</v>
      </c>
      <c r="D265" s="1223">
        <f t="shared" si="34"/>
        <v>0</v>
      </c>
      <c r="E265" s="1223">
        <f>'RK 1'!AH225</f>
        <v>0</v>
      </c>
      <c r="F265" s="1223">
        <f t="shared" si="35"/>
        <v>0</v>
      </c>
      <c r="G265" s="1224"/>
      <c r="H265" s="1224"/>
      <c r="I265" s="1224"/>
      <c r="J265" s="1224"/>
      <c r="K265" s="1224"/>
      <c r="L265" s="1224"/>
      <c r="M265" s="1224"/>
      <c r="N265" s="1224"/>
      <c r="O265" s="1224"/>
      <c r="P265" s="1224"/>
      <c r="Q265" s="1224"/>
      <c r="R265" s="1224"/>
      <c r="S265" s="1224"/>
      <c r="T265" s="1224"/>
      <c r="U265" s="1224"/>
      <c r="V265" s="1224"/>
      <c r="W265" s="1224"/>
      <c r="X265" s="1224"/>
      <c r="Y265" s="1224"/>
      <c r="Z265" s="1224"/>
      <c r="AA265" s="1224"/>
      <c r="AB265" s="1224"/>
      <c r="AC265" s="1224"/>
      <c r="AD265" s="1224"/>
      <c r="AE265" s="1224"/>
      <c r="AF265" s="1224"/>
      <c r="AG265" s="1224"/>
      <c r="AH265" s="1224"/>
      <c r="AI265" s="1224"/>
      <c r="AJ265" s="1224"/>
      <c r="AK265" s="1224"/>
      <c r="AL265" s="1224"/>
      <c r="AM265" s="1224"/>
      <c r="AN265" s="1224"/>
      <c r="AO265" s="1224"/>
      <c r="AP265" s="1224"/>
      <c r="AQ265" s="1223">
        <f t="shared" si="36"/>
        <v>0</v>
      </c>
      <c r="AR265" s="1223">
        <f t="shared" si="37"/>
        <v>0</v>
      </c>
      <c r="AS265" s="1276">
        <f t="shared" si="38"/>
        <v>0</v>
      </c>
      <c r="AT265" s="1261"/>
    </row>
    <row r="266" s="954" customFormat="1" ht="20.25" customHeight="1" spans="2:46">
      <c r="B266" s="1225">
        <v>16</v>
      </c>
      <c r="C266" s="1226" t="s">
        <v>54</v>
      </c>
      <c r="D266" s="1223">
        <f t="shared" si="34"/>
        <v>1</v>
      </c>
      <c r="E266" s="1223">
        <f>'RK 1'!AH226</f>
        <v>0</v>
      </c>
      <c r="F266" s="1223">
        <f t="shared" si="35"/>
        <v>1</v>
      </c>
      <c r="G266" s="1224"/>
      <c r="H266" s="1224"/>
      <c r="I266" s="1224"/>
      <c r="J266" s="1224"/>
      <c r="K266" s="1224"/>
      <c r="L266" s="1224"/>
      <c r="M266" s="1224"/>
      <c r="N266" s="1224"/>
      <c r="O266" s="1224"/>
      <c r="P266" s="1224"/>
      <c r="Q266" s="1224"/>
      <c r="R266" s="1224"/>
      <c r="S266" s="1224"/>
      <c r="T266" s="1224"/>
      <c r="U266" s="1224"/>
      <c r="V266" s="1224"/>
      <c r="W266" s="1224"/>
      <c r="X266" s="1224"/>
      <c r="Y266" s="1224"/>
      <c r="Z266" s="1224"/>
      <c r="AA266" s="1224"/>
      <c r="AB266" s="1224"/>
      <c r="AC266" s="1224"/>
      <c r="AD266" s="1224"/>
      <c r="AE266" s="1224"/>
      <c r="AF266" s="1224"/>
      <c r="AG266" s="1224"/>
      <c r="AH266" s="1224"/>
      <c r="AI266" s="1224"/>
      <c r="AJ266" s="1224"/>
      <c r="AK266" s="1224"/>
      <c r="AL266" s="1224">
        <v>1</v>
      </c>
      <c r="AM266" s="1224"/>
      <c r="AN266" s="1224"/>
      <c r="AO266" s="1224"/>
      <c r="AP266" s="1224"/>
      <c r="AQ266" s="1223">
        <f t="shared" si="36"/>
        <v>1</v>
      </c>
      <c r="AR266" s="1223">
        <f t="shared" si="37"/>
        <v>0</v>
      </c>
      <c r="AS266" s="1276">
        <f t="shared" si="38"/>
        <v>1</v>
      </c>
      <c r="AT266" s="1261"/>
    </row>
    <row r="267" s="954" customFormat="1" ht="20.25" customHeight="1" spans="2:46">
      <c r="B267" s="1227">
        <v>17</v>
      </c>
      <c r="C267" s="1228" t="s">
        <v>55</v>
      </c>
      <c r="D267" s="1223">
        <f t="shared" si="34"/>
        <v>0</v>
      </c>
      <c r="E267" s="1223">
        <f>'RK 1'!AH227</f>
        <v>0</v>
      </c>
      <c r="F267" s="1231">
        <f t="shared" si="35"/>
        <v>0</v>
      </c>
      <c r="G267" s="1284"/>
      <c r="H267" s="1284"/>
      <c r="I267" s="1284"/>
      <c r="J267" s="1284"/>
      <c r="K267" s="1284"/>
      <c r="L267" s="1284"/>
      <c r="M267" s="1284"/>
      <c r="N267" s="1284"/>
      <c r="O267" s="1284"/>
      <c r="P267" s="1284"/>
      <c r="Q267" s="1284"/>
      <c r="R267" s="1284"/>
      <c r="S267" s="1284"/>
      <c r="T267" s="1284"/>
      <c r="U267" s="1284"/>
      <c r="V267" s="1284"/>
      <c r="W267" s="1284"/>
      <c r="X267" s="1284"/>
      <c r="Y267" s="1284"/>
      <c r="Z267" s="1284"/>
      <c r="AA267" s="1284"/>
      <c r="AB267" s="1284"/>
      <c r="AC267" s="1284"/>
      <c r="AD267" s="1284"/>
      <c r="AE267" s="1284"/>
      <c r="AF267" s="1284"/>
      <c r="AG267" s="1284"/>
      <c r="AH267" s="1284"/>
      <c r="AI267" s="1284"/>
      <c r="AJ267" s="1284"/>
      <c r="AK267" s="1284"/>
      <c r="AL267" s="1284"/>
      <c r="AM267" s="1284"/>
      <c r="AN267" s="1284"/>
      <c r="AO267" s="1284"/>
      <c r="AP267" s="1284"/>
      <c r="AQ267" s="1231">
        <f t="shared" si="36"/>
        <v>0</v>
      </c>
      <c r="AR267" s="1231">
        <f t="shared" si="37"/>
        <v>0</v>
      </c>
      <c r="AS267" s="1276">
        <f t="shared" si="38"/>
        <v>0</v>
      </c>
      <c r="AT267" s="1262"/>
    </row>
    <row r="268" s="954" customFormat="1" ht="20.25" customHeight="1" spans="2:46">
      <c r="B268" s="1229">
        <v>18</v>
      </c>
      <c r="C268" s="1230" t="s">
        <v>56</v>
      </c>
      <c r="D268" s="1223">
        <f t="shared" si="34"/>
        <v>0</v>
      </c>
      <c r="E268" s="1223">
        <f>'RK 1'!AH228</f>
        <v>0</v>
      </c>
      <c r="F268" s="1285">
        <f t="shared" si="35"/>
        <v>0</v>
      </c>
      <c r="G268" s="1286"/>
      <c r="H268" s="1286"/>
      <c r="I268" s="1286"/>
      <c r="J268" s="1286"/>
      <c r="K268" s="1286"/>
      <c r="L268" s="1286"/>
      <c r="M268" s="1286"/>
      <c r="N268" s="1286"/>
      <c r="O268" s="1286"/>
      <c r="P268" s="1286"/>
      <c r="Q268" s="1286"/>
      <c r="R268" s="1286"/>
      <c r="S268" s="1286"/>
      <c r="T268" s="1286"/>
      <c r="U268" s="1286"/>
      <c r="V268" s="1286"/>
      <c r="W268" s="1286"/>
      <c r="X268" s="1286"/>
      <c r="Y268" s="1286"/>
      <c r="Z268" s="1286"/>
      <c r="AA268" s="1286"/>
      <c r="AB268" s="1286"/>
      <c r="AC268" s="1286"/>
      <c r="AD268" s="1286"/>
      <c r="AE268" s="1286"/>
      <c r="AF268" s="1286"/>
      <c r="AG268" s="1286"/>
      <c r="AH268" s="1286"/>
      <c r="AI268" s="1286"/>
      <c r="AJ268" s="1286"/>
      <c r="AK268" s="1286"/>
      <c r="AL268" s="1286"/>
      <c r="AM268" s="1286"/>
      <c r="AN268" s="1286"/>
      <c r="AO268" s="1286"/>
      <c r="AP268" s="1286"/>
      <c r="AQ268" s="1285">
        <f t="shared" si="36"/>
        <v>0</v>
      </c>
      <c r="AR268" s="1285">
        <f t="shared" si="37"/>
        <v>0</v>
      </c>
      <c r="AS268" s="1276">
        <f t="shared" si="38"/>
        <v>0</v>
      </c>
      <c r="AT268" s="1275"/>
    </row>
    <row r="269" s="955" customFormat="1" ht="23.25" customHeight="1" spans="2:46">
      <c r="B269" s="1232" t="s">
        <v>57</v>
      </c>
      <c r="C269" s="1233"/>
      <c r="D269" s="1234">
        <f>SUM(D251:D268)</f>
        <v>4</v>
      </c>
      <c r="E269" s="1234">
        <f t="shared" ref="E269:AS269" si="39">SUM(E251:E268)</f>
        <v>5</v>
      </c>
      <c r="F269" s="1234">
        <f t="shared" si="39"/>
        <v>9</v>
      </c>
      <c r="G269" s="1234">
        <f t="shared" si="39"/>
        <v>0</v>
      </c>
      <c r="H269" s="1234">
        <f t="shared" si="39"/>
        <v>0</v>
      </c>
      <c r="I269" s="1234">
        <f t="shared" si="39"/>
        <v>0</v>
      </c>
      <c r="J269" s="1234">
        <f t="shared" si="39"/>
        <v>0</v>
      </c>
      <c r="K269" s="1234">
        <f t="shared" si="39"/>
        <v>0</v>
      </c>
      <c r="L269" s="1234">
        <f t="shared" si="39"/>
        <v>0</v>
      </c>
      <c r="M269" s="1234">
        <f t="shared" si="39"/>
        <v>1</v>
      </c>
      <c r="N269" s="1234">
        <f t="shared" si="39"/>
        <v>0</v>
      </c>
      <c r="O269" s="1234">
        <f t="shared" si="39"/>
        <v>2</v>
      </c>
      <c r="P269" s="1234">
        <f t="shared" si="39"/>
        <v>0</v>
      </c>
      <c r="Q269" s="1234">
        <f t="shared" si="39"/>
        <v>0</v>
      </c>
      <c r="R269" s="1234">
        <f t="shared" si="39"/>
        <v>0</v>
      </c>
      <c r="S269" s="1234">
        <f t="shared" si="39"/>
        <v>0</v>
      </c>
      <c r="T269" s="1234">
        <f t="shared" si="39"/>
        <v>0</v>
      </c>
      <c r="U269" s="1234">
        <f t="shared" si="39"/>
        <v>0</v>
      </c>
      <c r="V269" s="1234">
        <f t="shared" si="39"/>
        <v>0</v>
      </c>
      <c r="W269" s="1234">
        <f t="shared" si="39"/>
        <v>0</v>
      </c>
      <c r="X269" s="1234">
        <f t="shared" si="39"/>
        <v>0</v>
      </c>
      <c r="Y269" s="1234">
        <f t="shared" si="39"/>
        <v>0</v>
      </c>
      <c r="Z269" s="1234">
        <f t="shared" si="39"/>
        <v>0</v>
      </c>
      <c r="AA269" s="1234">
        <f t="shared" si="39"/>
        <v>0</v>
      </c>
      <c r="AB269" s="1234">
        <f t="shared" si="39"/>
        <v>0</v>
      </c>
      <c r="AC269" s="1234">
        <f t="shared" si="39"/>
        <v>0</v>
      </c>
      <c r="AD269" s="1234">
        <f t="shared" si="39"/>
        <v>0</v>
      </c>
      <c r="AE269" s="1234">
        <f t="shared" si="39"/>
        <v>0</v>
      </c>
      <c r="AF269" s="1234">
        <f t="shared" si="39"/>
        <v>0</v>
      </c>
      <c r="AG269" s="1234">
        <f t="shared" si="39"/>
        <v>0</v>
      </c>
      <c r="AH269" s="1234">
        <f t="shared" si="39"/>
        <v>0</v>
      </c>
      <c r="AI269" s="1234">
        <f t="shared" si="39"/>
        <v>0</v>
      </c>
      <c r="AJ269" s="1234">
        <f t="shared" si="39"/>
        <v>0</v>
      </c>
      <c r="AK269" s="1234">
        <f t="shared" si="39"/>
        <v>0</v>
      </c>
      <c r="AL269" s="1234">
        <f t="shared" si="39"/>
        <v>1</v>
      </c>
      <c r="AM269" s="1234">
        <f t="shared" si="39"/>
        <v>0</v>
      </c>
      <c r="AN269" s="1234">
        <f t="shared" si="39"/>
        <v>0</v>
      </c>
      <c r="AO269" s="1234">
        <f t="shared" si="39"/>
        <v>0</v>
      </c>
      <c r="AP269" s="1234">
        <f t="shared" si="39"/>
        <v>0</v>
      </c>
      <c r="AQ269" s="1234">
        <f t="shared" si="39"/>
        <v>4</v>
      </c>
      <c r="AR269" s="1234">
        <f t="shared" si="39"/>
        <v>5</v>
      </c>
      <c r="AS269" s="1234">
        <f t="shared" si="39"/>
        <v>4</v>
      </c>
      <c r="AT269" s="1264">
        <f>SUM(AT251:AT267)</f>
        <v>0</v>
      </c>
    </row>
    <row r="270" s="954" customFormat="1" ht="17.1" customHeight="1" spans="2:46">
      <c r="B270" s="1235"/>
      <c r="C270" s="1236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37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37"/>
      <c r="AI270" s="1237"/>
      <c r="AJ270" s="1237"/>
      <c r="AK270" s="1237"/>
      <c r="AL270" s="1237"/>
      <c r="AM270" s="1237"/>
      <c r="AN270" s="1237"/>
      <c r="AO270" s="1237"/>
      <c r="AP270" s="1237"/>
      <c r="AQ270" s="1237"/>
      <c r="AR270" s="1235"/>
      <c r="AS270" s="1235"/>
      <c r="AT270" s="1265"/>
    </row>
    <row r="271" s="954" customFormat="1" ht="17.1" customHeight="1" spans="2:46">
      <c r="B271" s="956"/>
      <c r="C271" s="956"/>
      <c r="D271" s="956"/>
      <c r="E271" s="956"/>
      <c r="F271" s="956"/>
      <c r="G271" s="956"/>
      <c r="H271" s="919" t="s">
        <v>58</v>
      </c>
      <c r="I271" s="987"/>
      <c r="J271" s="987"/>
      <c r="K271" s="987"/>
      <c r="L271" s="987"/>
      <c r="M271" s="987"/>
      <c r="N271" s="987"/>
      <c r="O271" s="987"/>
      <c r="P271" s="987"/>
      <c r="Q271" s="987"/>
      <c r="R271" s="987"/>
      <c r="S271" s="987"/>
      <c r="T271" s="987"/>
      <c r="U271" s="987"/>
      <c r="V271" s="987"/>
      <c r="W271" s="987"/>
      <c r="X271" s="987"/>
      <c r="Y271" s="987"/>
      <c r="Z271" s="987"/>
      <c r="AA271" s="987"/>
      <c r="AB271" s="987"/>
      <c r="AC271" s="1035" t="s">
        <v>85</v>
      </c>
      <c r="AD271" s="976"/>
      <c r="AE271" s="976"/>
      <c r="AF271" s="976"/>
      <c r="AG271" s="976"/>
      <c r="AH271" s="976"/>
      <c r="AI271" s="976"/>
      <c r="AJ271" s="976"/>
      <c r="AK271" s="981"/>
      <c r="AL271" s="981"/>
      <c r="AM271" s="981"/>
      <c r="AN271" s="981"/>
      <c r="AO271" s="981"/>
      <c r="AP271" s="981"/>
      <c r="AQ271" s="981"/>
      <c r="AR271" s="981"/>
      <c r="AS271" s="981"/>
      <c r="AT271" s="1266"/>
    </row>
    <row r="272" s="954" customFormat="1" ht="17.1" customHeight="1" spans="2:46">
      <c r="B272" s="956"/>
      <c r="C272" s="956"/>
      <c r="D272" s="956"/>
      <c r="E272" s="956"/>
      <c r="F272" s="956"/>
      <c r="G272" s="956"/>
      <c r="H272" s="1015" t="s">
        <v>60</v>
      </c>
      <c r="I272" s="987"/>
      <c r="J272" s="987"/>
      <c r="K272" s="987"/>
      <c r="L272" s="987"/>
      <c r="M272" s="987"/>
      <c r="N272" s="987"/>
      <c r="O272" s="987"/>
      <c r="P272" s="987"/>
      <c r="Q272" s="987"/>
      <c r="R272" s="987"/>
      <c r="S272" s="987"/>
      <c r="T272" s="987"/>
      <c r="U272" s="987"/>
      <c r="V272" s="987"/>
      <c r="W272" s="987"/>
      <c r="X272" s="987"/>
      <c r="Y272" s="987"/>
      <c r="Z272" s="987"/>
      <c r="AA272" s="987"/>
      <c r="AB272" s="987"/>
      <c r="AC272" s="1014" t="s">
        <v>61</v>
      </c>
      <c r="AD272" s="978"/>
      <c r="AE272" s="978"/>
      <c r="AF272" s="978"/>
      <c r="AG272" s="978"/>
      <c r="AH272" s="978"/>
      <c r="AI272" s="978"/>
      <c r="AJ272" s="978"/>
      <c r="AK272" s="986"/>
      <c r="AL272" s="986"/>
      <c r="AM272" s="986"/>
      <c r="AN272" s="987"/>
      <c r="AO272" s="987"/>
      <c r="AP272" s="987"/>
      <c r="AQ272" s="1015"/>
      <c r="AR272" s="987"/>
      <c r="AS272" s="987"/>
      <c r="AT272" s="1266"/>
    </row>
    <row r="273" s="954" customFormat="1" ht="17.1" customHeight="1" spans="2:46">
      <c r="B273" s="956"/>
      <c r="C273" s="956"/>
      <c r="D273" s="956"/>
      <c r="E273" s="956"/>
      <c r="F273" s="956"/>
      <c r="G273" s="956"/>
      <c r="H273" s="1015"/>
      <c r="I273" s="987"/>
      <c r="J273" s="987"/>
      <c r="K273" s="987"/>
      <c r="L273" s="987"/>
      <c r="M273" s="987"/>
      <c r="N273" s="987"/>
      <c r="O273" s="987"/>
      <c r="P273" s="987"/>
      <c r="Q273" s="987"/>
      <c r="R273" s="987"/>
      <c r="S273" s="987"/>
      <c r="T273" s="987"/>
      <c r="U273" s="987"/>
      <c r="V273" s="987"/>
      <c r="W273" s="987"/>
      <c r="X273" s="987"/>
      <c r="Y273" s="987"/>
      <c r="Z273" s="987"/>
      <c r="AA273" s="987"/>
      <c r="AB273" s="987"/>
      <c r="AC273" s="1014"/>
      <c r="AD273" s="978"/>
      <c r="AE273" s="978"/>
      <c r="AF273" s="978"/>
      <c r="AG273" s="978"/>
      <c r="AH273" s="978"/>
      <c r="AI273" s="978"/>
      <c r="AJ273" s="978"/>
      <c r="AK273" s="987"/>
      <c r="AL273" s="987"/>
      <c r="AM273" s="987"/>
      <c r="AN273" s="987"/>
      <c r="AO273" s="987"/>
      <c r="AP273" s="987"/>
      <c r="AQ273" s="1015"/>
      <c r="AR273" s="987"/>
      <c r="AS273" s="987"/>
      <c r="AT273" s="1266"/>
    </row>
    <row r="274" s="954" customFormat="1" ht="17.1" customHeight="1" spans="2:46">
      <c r="B274" s="956"/>
      <c r="C274" s="956"/>
      <c r="D274" s="956"/>
      <c r="E274" s="956"/>
      <c r="F274" s="956"/>
      <c r="G274" s="956"/>
      <c r="H274" s="1015"/>
      <c r="I274" s="987"/>
      <c r="J274" s="987"/>
      <c r="K274" s="987"/>
      <c r="L274" s="987"/>
      <c r="M274" s="987"/>
      <c r="N274" s="987"/>
      <c r="O274" s="987"/>
      <c r="P274" s="987"/>
      <c r="Q274" s="987"/>
      <c r="R274" s="987"/>
      <c r="S274" s="987"/>
      <c r="T274" s="987"/>
      <c r="U274" s="987"/>
      <c r="V274" s="987"/>
      <c r="W274" s="987"/>
      <c r="X274" s="987"/>
      <c r="Y274" s="987"/>
      <c r="Z274" s="987"/>
      <c r="AA274" s="987"/>
      <c r="AB274" s="987"/>
      <c r="AC274" s="1014"/>
      <c r="AD274" s="978"/>
      <c r="AE274" s="978"/>
      <c r="AF274" s="978"/>
      <c r="AG274" s="978"/>
      <c r="AH274" s="978"/>
      <c r="AI274" s="978"/>
      <c r="AJ274" s="978"/>
      <c r="AK274" s="987"/>
      <c r="AL274" s="987"/>
      <c r="AM274" s="987"/>
      <c r="AN274" s="987"/>
      <c r="AO274" s="987"/>
      <c r="AP274" s="987"/>
      <c r="AQ274" s="1015"/>
      <c r="AR274" s="987"/>
      <c r="AS274" s="987"/>
      <c r="AT274" s="1266"/>
    </row>
    <row r="275" s="954" customFormat="1" ht="17.1" customHeight="1" spans="2:46">
      <c r="B275" s="956"/>
      <c r="C275" s="956"/>
      <c r="D275" s="956"/>
      <c r="E275" s="956"/>
      <c r="F275" s="956"/>
      <c r="G275" s="956"/>
      <c r="H275" s="1015"/>
      <c r="I275" s="987"/>
      <c r="J275" s="987"/>
      <c r="K275" s="987"/>
      <c r="L275" s="987"/>
      <c r="M275" s="987"/>
      <c r="N275" s="987"/>
      <c r="O275" s="987"/>
      <c r="P275" s="987"/>
      <c r="Q275" s="987"/>
      <c r="R275" s="987"/>
      <c r="S275" s="987"/>
      <c r="T275" s="987"/>
      <c r="U275" s="987"/>
      <c r="V275" s="987"/>
      <c r="W275" s="987"/>
      <c r="X275" s="987"/>
      <c r="Y275" s="987"/>
      <c r="Z275" s="987"/>
      <c r="AA275" s="987"/>
      <c r="AB275" s="987"/>
      <c r="AC275" s="1014"/>
      <c r="AD275" s="978"/>
      <c r="AE275" s="978"/>
      <c r="AF275" s="978"/>
      <c r="AG275" s="978"/>
      <c r="AH275" s="978"/>
      <c r="AI275" s="978"/>
      <c r="AJ275" s="978"/>
      <c r="AK275" s="987"/>
      <c r="AL275" s="987"/>
      <c r="AM275" s="987"/>
      <c r="AN275" s="987"/>
      <c r="AO275" s="987"/>
      <c r="AP275" s="987"/>
      <c r="AQ275" s="1015"/>
      <c r="AR275" s="987"/>
      <c r="AS275" s="987"/>
      <c r="AT275" s="1266"/>
    </row>
    <row r="276" s="961" customFormat="1" ht="19.5" customHeight="1" spans="2:46">
      <c r="B276" s="962"/>
      <c r="C276" s="962"/>
      <c r="D276" s="962"/>
      <c r="E276" s="962"/>
      <c r="F276" s="962"/>
      <c r="G276" s="962"/>
      <c r="H276" s="1174" t="s">
        <v>62</v>
      </c>
      <c r="I276" s="1245"/>
      <c r="J276" s="1245"/>
      <c r="K276" s="1245"/>
      <c r="L276" s="1245"/>
      <c r="M276" s="1245"/>
      <c r="N276" s="1245"/>
      <c r="O276" s="989"/>
      <c r="P276" s="989"/>
      <c r="Q276" s="989"/>
      <c r="R276" s="989"/>
      <c r="S276" s="989"/>
      <c r="T276" s="989"/>
      <c r="U276" s="989"/>
      <c r="V276" s="989"/>
      <c r="W276" s="989"/>
      <c r="X276" s="989"/>
      <c r="Y276" s="989"/>
      <c r="Z276" s="989"/>
      <c r="AA276" s="989"/>
      <c r="AB276" s="989"/>
      <c r="AC276" s="1175" t="s">
        <v>63</v>
      </c>
      <c r="AD276" s="979"/>
      <c r="AE276" s="979"/>
      <c r="AF276" s="979"/>
      <c r="AG276" s="979"/>
      <c r="AH276" s="979"/>
      <c r="AI276" s="979"/>
      <c r="AJ276" s="979"/>
      <c r="AK276" s="979"/>
      <c r="AL276" s="1249"/>
      <c r="AM276" s="1249"/>
      <c r="AN276" s="989"/>
      <c r="AO276" s="989"/>
      <c r="AP276" s="989"/>
      <c r="AQ276" s="989"/>
      <c r="AR276" s="989"/>
      <c r="AS276" s="989"/>
      <c r="AT276" s="989"/>
    </row>
    <row r="277" s="1205" customFormat="1" ht="17.1" customHeight="1" spans="2:46">
      <c r="B277" s="964"/>
      <c r="C277" s="964"/>
      <c r="D277" s="964"/>
      <c r="E277" s="964"/>
      <c r="F277" s="964"/>
      <c r="G277" s="964"/>
      <c r="H277" s="1015" t="s">
        <v>64</v>
      </c>
      <c r="I277" s="990"/>
      <c r="J277" s="990"/>
      <c r="K277" s="990"/>
      <c r="L277" s="990"/>
      <c r="M277" s="990"/>
      <c r="N277" s="990"/>
      <c r="O277" s="990"/>
      <c r="P277" s="990"/>
      <c r="Q277" s="990"/>
      <c r="R277" s="990"/>
      <c r="S277" s="990"/>
      <c r="T277" s="990"/>
      <c r="U277" s="990"/>
      <c r="V277" s="990"/>
      <c r="W277" s="990"/>
      <c r="X277" s="990"/>
      <c r="Y277" s="990"/>
      <c r="Z277" s="990"/>
      <c r="AA277" s="990"/>
      <c r="AB277" s="990"/>
      <c r="AC277" s="1014" t="s">
        <v>65</v>
      </c>
      <c r="AD277" s="978"/>
      <c r="AE277" s="978"/>
      <c r="AF277" s="978"/>
      <c r="AG277" s="978"/>
      <c r="AH277" s="978"/>
      <c r="AI277" s="978"/>
      <c r="AJ277" s="978"/>
      <c r="AK277" s="990"/>
      <c r="AL277" s="990"/>
      <c r="AM277" s="990"/>
      <c r="AN277" s="990"/>
      <c r="AO277" s="990"/>
      <c r="AP277" s="990"/>
      <c r="AQ277" s="1016"/>
      <c r="AR277" s="990"/>
      <c r="AS277" s="990"/>
      <c r="AT277" s="1266"/>
    </row>
    <row r="279" ht="96.75" customHeight="1"/>
    <row r="280" s="954" customFormat="1" ht="19.5" customHeight="1" spans="2:46">
      <c r="B280" s="1209" t="s">
        <v>114</v>
      </c>
      <c r="C280" s="1209"/>
      <c r="D280" s="1209"/>
      <c r="E280" s="1209"/>
      <c r="F280" s="1209"/>
      <c r="G280" s="1209"/>
      <c r="H280" s="1209"/>
      <c r="I280" s="1209"/>
      <c r="J280" s="1209"/>
      <c r="K280" s="1209"/>
      <c r="L280" s="1209"/>
      <c r="M280" s="1209"/>
      <c r="N280" s="1209"/>
      <c r="O280" s="1209"/>
      <c r="P280" s="1209"/>
      <c r="Q280" s="1209"/>
      <c r="R280" s="1209"/>
      <c r="S280" s="1209"/>
      <c r="T280" s="1209"/>
      <c r="U280" s="1209"/>
      <c r="V280" s="1209"/>
      <c r="W280" s="1209"/>
      <c r="X280" s="1209"/>
      <c r="Y280" s="1209"/>
      <c r="Z280" s="1209"/>
      <c r="AA280" s="1209"/>
      <c r="AB280" s="1209"/>
      <c r="AC280" s="1209"/>
      <c r="AD280" s="1209"/>
      <c r="AE280" s="1209"/>
      <c r="AF280" s="1209"/>
      <c r="AG280" s="1209"/>
      <c r="AH280" s="1209"/>
      <c r="AI280" s="1209"/>
      <c r="AJ280" s="1209"/>
      <c r="AK280" s="1209"/>
      <c r="AL280" s="1209"/>
      <c r="AM280" s="1209"/>
      <c r="AN280" s="1209"/>
      <c r="AO280" s="1209"/>
      <c r="AP280" s="1209"/>
      <c r="AQ280" s="1209"/>
      <c r="AR280" s="1209"/>
      <c r="AS280" s="1209"/>
      <c r="AT280" s="1209"/>
    </row>
    <row r="281" s="954" customFormat="1" ht="17.1" customHeight="1" spans="2:46">
      <c r="B281" s="1209" t="str">
        <f>'RK 1'!A244</f>
        <v>BULAN AGUSTUS TAHUN 2023</v>
      </c>
      <c r="C281" s="1209"/>
      <c r="D281" s="1209"/>
      <c r="E281" s="1209"/>
      <c r="F281" s="1209"/>
      <c r="G281" s="1209"/>
      <c r="H281" s="1209"/>
      <c r="I281" s="1209"/>
      <c r="J281" s="1209"/>
      <c r="K281" s="1209"/>
      <c r="L281" s="1209"/>
      <c r="M281" s="1209"/>
      <c r="N281" s="1209"/>
      <c r="O281" s="1209"/>
      <c r="P281" s="1209"/>
      <c r="Q281" s="1209"/>
      <c r="R281" s="1209"/>
      <c r="S281" s="1209"/>
      <c r="T281" s="1209"/>
      <c r="U281" s="1209"/>
      <c r="V281" s="1209"/>
      <c r="W281" s="1209"/>
      <c r="X281" s="1209"/>
      <c r="Y281" s="1209"/>
      <c r="Z281" s="1209"/>
      <c r="AA281" s="1209"/>
      <c r="AB281" s="1209"/>
      <c r="AC281" s="1209"/>
      <c r="AD281" s="1209"/>
      <c r="AE281" s="1209"/>
      <c r="AF281" s="1209"/>
      <c r="AG281" s="1209"/>
      <c r="AH281" s="1209"/>
      <c r="AI281" s="1209"/>
      <c r="AJ281" s="1209"/>
      <c r="AK281" s="1209"/>
      <c r="AL281" s="1209"/>
      <c r="AM281" s="1209"/>
      <c r="AN281" s="1209"/>
      <c r="AO281" s="1209"/>
      <c r="AP281" s="1209"/>
      <c r="AQ281" s="1209"/>
      <c r="AR281" s="1209"/>
      <c r="AS281" s="1209"/>
      <c r="AT281" s="1209"/>
    </row>
    <row r="282" s="954" customFormat="1" ht="17.1" customHeight="1" spans="2:46">
      <c r="B282" s="1210"/>
      <c r="C282" s="1210"/>
      <c r="D282" s="1210"/>
      <c r="E282" s="1210"/>
      <c r="F282" s="1210"/>
      <c r="G282" s="1210"/>
      <c r="H282" s="1210"/>
      <c r="I282" s="1210"/>
      <c r="J282" s="1210"/>
      <c r="K282" s="1210"/>
      <c r="L282" s="1210"/>
      <c r="M282" s="1210"/>
      <c r="N282" s="1210"/>
      <c r="O282" s="1210"/>
      <c r="P282" s="1210"/>
      <c r="Q282" s="1210"/>
      <c r="R282" s="1210"/>
      <c r="S282" s="1210"/>
      <c r="T282" s="1210"/>
      <c r="U282" s="1210"/>
      <c r="V282" s="1210"/>
      <c r="W282" s="1210"/>
      <c r="X282" s="1210"/>
      <c r="Y282" s="1210"/>
      <c r="Z282" s="1210"/>
      <c r="AA282" s="1210"/>
      <c r="AB282" s="1210"/>
      <c r="AC282" s="1210"/>
      <c r="AD282" s="1210"/>
      <c r="AE282" s="1210"/>
      <c r="AF282" s="1210"/>
      <c r="AG282" s="1210"/>
      <c r="AH282" s="1210"/>
      <c r="AI282" s="1210"/>
      <c r="AJ282" s="1210"/>
      <c r="AK282" s="1210"/>
      <c r="AL282" s="1210"/>
      <c r="AM282" s="1210"/>
      <c r="AN282" s="1210"/>
      <c r="AO282" s="1210"/>
      <c r="AP282" s="1210"/>
      <c r="AQ282" s="1250"/>
      <c r="AR282" s="1251"/>
      <c r="AS282" s="1251"/>
      <c r="AT282" s="1210" t="s">
        <v>116</v>
      </c>
    </row>
    <row r="283" s="954" customFormat="1" ht="18.95" customHeight="1" spans="2:46">
      <c r="B283" s="1211" t="s">
        <v>3</v>
      </c>
      <c r="C283" s="1212" t="s">
        <v>4</v>
      </c>
      <c r="D283" s="1213" t="s">
        <v>131</v>
      </c>
      <c r="E283" s="1213" t="s">
        <v>118</v>
      </c>
      <c r="F283" s="1213" t="s">
        <v>57</v>
      </c>
      <c r="G283" s="927" t="s">
        <v>119</v>
      </c>
      <c r="H283" s="1214" t="s">
        <v>5</v>
      </c>
      <c r="I283" s="1243"/>
      <c r="J283" s="1243"/>
      <c r="K283" s="1243"/>
      <c r="L283" s="1243"/>
      <c r="M283" s="1243"/>
      <c r="N283" s="1243"/>
      <c r="O283" s="1243"/>
      <c r="P283" s="1243"/>
      <c r="Q283" s="1243"/>
      <c r="R283" s="1243"/>
      <c r="S283" s="1243"/>
      <c r="T283" s="1243"/>
      <c r="U283" s="1243"/>
      <c r="V283" s="1243"/>
      <c r="W283" s="1243"/>
      <c r="X283" s="1243"/>
      <c r="Y283" s="1243"/>
      <c r="Z283" s="1243"/>
      <c r="AA283" s="1243"/>
      <c r="AB283" s="1243"/>
      <c r="AC283" s="1243"/>
      <c r="AD283" s="1246"/>
      <c r="AE283" s="1213" t="s">
        <v>120</v>
      </c>
      <c r="AF283" s="1213" t="s">
        <v>7</v>
      </c>
      <c r="AG283" s="1213" t="s">
        <v>8</v>
      </c>
      <c r="AH283" s="1213" t="s">
        <v>9</v>
      </c>
      <c r="AI283" s="1213" t="s">
        <v>10</v>
      </c>
      <c r="AJ283" s="1213" t="s">
        <v>121</v>
      </c>
      <c r="AK283" s="1213" t="s">
        <v>12</v>
      </c>
      <c r="AL283" s="1213" t="s">
        <v>13</v>
      </c>
      <c r="AM283" s="1247" t="s">
        <v>122</v>
      </c>
      <c r="AN283" s="1247" t="s">
        <v>123</v>
      </c>
      <c r="AO283" s="1247" t="s">
        <v>124</v>
      </c>
      <c r="AP283" s="1247" t="s">
        <v>125</v>
      </c>
      <c r="AQ283" s="1213" t="s">
        <v>14</v>
      </c>
      <c r="AR283" s="1247" t="s">
        <v>126</v>
      </c>
      <c r="AS283" s="1247" t="s">
        <v>127</v>
      </c>
      <c r="AT283" s="1252" t="s">
        <v>128</v>
      </c>
    </row>
    <row r="284" s="954" customFormat="1" ht="135" customHeight="1" spans="2:46">
      <c r="B284" s="1215"/>
      <c r="C284" s="1216"/>
      <c r="D284" s="1217"/>
      <c r="E284" s="1217"/>
      <c r="F284" s="1217"/>
      <c r="G284" s="933"/>
      <c r="H284" s="1218" t="s">
        <v>16</v>
      </c>
      <c r="I284" s="105" t="s">
        <v>17</v>
      </c>
      <c r="J284" s="105" t="s">
        <v>18</v>
      </c>
      <c r="K284" s="105" t="s">
        <v>19</v>
      </c>
      <c r="L284" s="105" t="s">
        <v>20</v>
      </c>
      <c r="M284" s="105" t="s">
        <v>21</v>
      </c>
      <c r="N284" s="105" t="s">
        <v>22</v>
      </c>
      <c r="O284" s="105" t="s">
        <v>23</v>
      </c>
      <c r="P284" s="105" t="s">
        <v>24</v>
      </c>
      <c r="Q284" s="105" t="s">
        <v>25</v>
      </c>
      <c r="R284" s="105" t="s">
        <v>129</v>
      </c>
      <c r="S284" s="105" t="s">
        <v>27</v>
      </c>
      <c r="T284" s="105" t="s">
        <v>28</v>
      </c>
      <c r="U284" s="105" t="s">
        <v>29</v>
      </c>
      <c r="V284" s="105" t="s">
        <v>30</v>
      </c>
      <c r="W284" s="105" t="s">
        <v>31</v>
      </c>
      <c r="X284" s="105" t="s">
        <v>32</v>
      </c>
      <c r="Y284" s="105" t="s">
        <v>33</v>
      </c>
      <c r="Z284" s="105" t="s">
        <v>34</v>
      </c>
      <c r="AA284" s="105" t="s">
        <v>35</v>
      </c>
      <c r="AB284" s="105" t="s">
        <v>36</v>
      </c>
      <c r="AC284" s="105" t="s">
        <v>37</v>
      </c>
      <c r="AD284" s="105" t="s">
        <v>38</v>
      </c>
      <c r="AE284" s="1217"/>
      <c r="AF284" s="1217"/>
      <c r="AG284" s="1217"/>
      <c r="AH284" s="1217"/>
      <c r="AI284" s="1217"/>
      <c r="AJ284" s="1217"/>
      <c r="AK284" s="1217"/>
      <c r="AL284" s="1217"/>
      <c r="AM284" s="1248"/>
      <c r="AN284" s="1248"/>
      <c r="AO284" s="1248"/>
      <c r="AP284" s="1248"/>
      <c r="AQ284" s="1217"/>
      <c r="AR284" s="1248"/>
      <c r="AS284" s="1248"/>
      <c r="AT284" s="1253"/>
    </row>
    <row r="285" s="954" customFormat="1" ht="17.1" customHeight="1" spans="2:46">
      <c r="B285" s="1219">
        <v>1</v>
      </c>
      <c r="C285" s="1220">
        <v>2</v>
      </c>
      <c r="D285" s="1220">
        <v>3</v>
      </c>
      <c r="E285" s="1220">
        <v>4</v>
      </c>
      <c r="F285" s="1220">
        <v>5</v>
      </c>
      <c r="G285" s="1220">
        <v>6</v>
      </c>
      <c r="H285" s="1220">
        <v>7</v>
      </c>
      <c r="I285" s="1220">
        <v>8</v>
      </c>
      <c r="J285" s="1220">
        <v>9</v>
      </c>
      <c r="K285" s="1220">
        <v>10</v>
      </c>
      <c r="L285" s="1220">
        <v>11</v>
      </c>
      <c r="M285" s="1220">
        <v>12</v>
      </c>
      <c r="N285" s="1220">
        <v>13</v>
      </c>
      <c r="O285" s="1220">
        <v>14</v>
      </c>
      <c r="P285" s="1220">
        <v>15</v>
      </c>
      <c r="Q285" s="1220">
        <v>16</v>
      </c>
      <c r="R285" s="1220">
        <v>17</v>
      </c>
      <c r="S285" s="1220">
        <v>18</v>
      </c>
      <c r="T285" s="1220">
        <v>19</v>
      </c>
      <c r="U285" s="1220">
        <v>20</v>
      </c>
      <c r="V285" s="1220">
        <v>21</v>
      </c>
      <c r="W285" s="1220">
        <v>22</v>
      </c>
      <c r="X285" s="1220">
        <v>23</v>
      </c>
      <c r="Y285" s="1220">
        <v>24</v>
      </c>
      <c r="Z285" s="1220">
        <v>25</v>
      </c>
      <c r="AA285" s="1220">
        <v>26</v>
      </c>
      <c r="AB285" s="1220">
        <v>27</v>
      </c>
      <c r="AC285" s="1220">
        <v>28</v>
      </c>
      <c r="AD285" s="1220">
        <v>29</v>
      </c>
      <c r="AE285" s="1220">
        <v>30</v>
      </c>
      <c r="AF285" s="1220">
        <v>31</v>
      </c>
      <c r="AG285" s="1220">
        <v>32</v>
      </c>
      <c r="AH285" s="1220">
        <v>33</v>
      </c>
      <c r="AI285" s="1220">
        <v>34</v>
      </c>
      <c r="AJ285" s="1220">
        <v>35</v>
      </c>
      <c r="AK285" s="1220">
        <v>36</v>
      </c>
      <c r="AL285" s="1220">
        <v>37</v>
      </c>
      <c r="AM285" s="1220">
        <v>38</v>
      </c>
      <c r="AN285" s="1220">
        <v>39</v>
      </c>
      <c r="AO285" s="1220">
        <v>40</v>
      </c>
      <c r="AP285" s="1220">
        <v>41</v>
      </c>
      <c r="AQ285" s="1254">
        <v>42</v>
      </c>
      <c r="AR285" s="1220">
        <v>43</v>
      </c>
      <c r="AS285" s="1255">
        <v>44</v>
      </c>
      <c r="AT285" s="1256">
        <v>45</v>
      </c>
    </row>
    <row r="286" s="954" customFormat="1" ht="20.25" customHeight="1" spans="2:46">
      <c r="B286" s="1239">
        <v>1</v>
      </c>
      <c r="C286" s="1240" t="s">
        <v>39</v>
      </c>
      <c r="D286" s="1223">
        <f>AR251</f>
        <v>2</v>
      </c>
      <c r="E286" s="1223">
        <f>'RK 1'!AH249</f>
        <v>0</v>
      </c>
      <c r="F286" s="1223">
        <f>SUM(D286:E286)</f>
        <v>2</v>
      </c>
      <c r="G286" s="1287"/>
      <c r="H286" s="1287"/>
      <c r="I286" s="1287"/>
      <c r="J286" s="1287"/>
      <c r="K286" s="1287"/>
      <c r="L286" s="1287"/>
      <c r="M286" s="1287">
        <v>2</v>
      </c>
      <c r="N286" s="1287"/>
      <c r="O286" s="1287"/>
      <c r="P286" s="1287"/>
      <c r="Q286" s="1287"/>
      <c r="R286" s="1287"/>
      <c r="S286" s="1287"/>
      <c r="T286" s="1287"/>
      <c r="U286" s="1287"/>
      <c r="V286" s="1287"/>
      <c r="W286" s="1287"/>
      <c r="X286" s="1287"/>
      <c r="Y286" s="1287"/>
      <c r="Z286" s="1287"/>
      <c r="AA286" s="1287"/>
      <c r="AB286" s="1287"/>
      <c r="AC286" s="1287"/>
      <c r="AD286" s="1287"/>
      <c r="AE286" s="1287"/>
      <c r="AF286" s="1287"/>
      <c r="AG286" s="1287"/>
      <c r="AH286" s="1287"/>
      <c r="AI286" s="1287"/>
      <c r="AJ286" s="1287"/>
      <c r="AK286" s="1287"/>
      <c r="AL286" s="1287"/>
      <c r="AM286" s="1287"/>
      <c r="AN286" s="1287"/>
      <c r="AO286" s="1287"/>
      <c r="AP286" s="1287"/>
      <c r="AQ286" s="1223">
        <f>SUM(H286:AP286)</f>
        <v>2</v>
      </c>
      <c r="AR286" s="1223">
        <f>F286-(G286+AQ286)</f>
        <v>0</v>
      </c>
      <c r="AS286" s="1293">
        <f>AQ286</f>
        <v>2</v>
      </c>
      <c r="AT286" s="1258"/>
    </row>
    <row r="287" s="954" customFormat="1" ht="20.25" customHeight="1" spans="2:46">
      <c r="B287" s="1241">
        <v>2</v>
      </c>
      <c r="C287" s="1242" t="s">
        <v>40</v>
      </c>
      <c r="D287" s="1223">
        <f t="shared" ref="D287:D303" si="40">AR252</f>
        <v>0</v>
      </c>
      <c r="E287" s="1223">
        <f>'RK 1'!AH250</f>
        <v>0</v>
      </c>
      <c r="F287" s="1223">
        <f t="shared" ref="F287:F303" si="41">SUM(D287:E287)</f>
        <v>0</v>
      </c>
      <c r="G287" s="1287"/>
      <c r="H287" s="1287"/>
      <c r="I287" s="1287"/>
      <c r="J287" s="1287"/>
      <c r="K287" s="1287"/>
      <c r="L287" s="1287"/>
      <c r="M287" s="1287"/>
      <c r="N287" s="1287"/>
      <c r="O287" s="1287"/>
      <c r="P287" s="1287"/>
      <c r="Q287" s="1287"/>
      <c r="R287" s="1287"/>
      <c r="S287" s="1287"/>
      <c r="T287" s="1287"/>
      <c r="U287" s="1287"/>
      <c r="V287" s="1287"/>
      <c r="W287" s="1287"/>
      <c r="X287" s="1287"/>
      <c r="Y287" s="1287"/>
      <c r="Z287" s="1287"/>
      <c r="AA287" s="1287"/>
      <c r="AB287" s="1287"/>
      <c r="AC287" s="1287"/>
      <c r="AD287" s="1287"/>
      <c r="AE287" s="1287"/>
      <c r="AF287" s="1287"/>
      <c r="AG287" s="1287"/>
      <c r="AH287" s="1287"/>
      <c r="AI287" s="1287"/>
      <c r="AJ287" s="1287"/>
      <c r="AK287" s="1287"/>
      <c r="AL287" s="1287"/>
      <c r="AM287" s="1287"/>
      <c r="AN287" s="1287"/>
      <c r="AO287" s="1287"/>
      <c r="AP287" s="1287"/>
      <c r="AQ287" s="1223">
        <f t="shared" ref="AQ287:AQ303" si="42">SUM(H287:AP287)</f>
        <v>0</v>
      </c>
      <c r="AR287" s="1223">
        <f t="shared" ref="AR287:AR303" si="43">F287-(G287+AQ287)</f>
        <v>0</v>
      </c>
      <c r="AS287" s="1293">
        <f t="shared" ref="AS287:AS303" si="44">AQ287</f>
        <v>0</v>
      </c>
      <c r="AT287" s="1259"/>
    </row>
    <row r="288" s="954" customFormat="1" ht="20.25" customHeight="1" spans="2:46">
      <c r="B288" s="1241">
        <v>3</v>
      </c>
      <c r="C288" s="1242" t="s">
        <v>41</v>
      </c>
      <c r="D288" s="1223">
        <f t="shared" si="40"/>
        <v>1</v>
      </c>
      <c r="E288" s="1223">
        <f>'RK 1'!AH251</f>
        <v>1</v>
      </c>
      <c r="F288" s="1223">
        <f t="shared" si="41"/>
        <v>2</v>
      </c>
      <c r="G288" s="1287"/>
      <c r="H288" s="1287"/>
      <c r="I288" s="1287"/>
      <c r="J288" s="1287"/>
      <c r="K288" s="1287"/>
      <c r="L288" s="1287"/>
      <c r="M288" s="1287"/>
      <c r="N288" s="1287">
        <v>1</v>
      </c>
      <c r="O288" s="1287"/>
      <c r="P288" s="1287"/>
      <c r="Q288" s="1287"/>
      <c r="R288" s="1287"/>
      <c r="S288" s="1287"/>
      <c r="T288" s="1287"/>
      <c r="U288" s="1287"/>
      <c r="V288" s="1287"/>
      <c r="W288" s="1287"/>
      <c r="X288" s="1287"/>
      <c r="Y288" s="1287"/>
      <c r="Z288" s="1287"/>
      <c r="AA288" s="1287"/>
      <c r="AB288" s="1287"/>
      <c r="AC288" s="1287"/>
      <c r="AD288" s="1287"/>
      <c r="AE288" s="1287"/>
      <c r="AF288" s="1287"/>
      <c r="AG288" s="1287"/>
      <c r="AH288" s="1287"/>
      <c r="AI288" s="1287"/>
      <c r="AJ288" s="1287"/>
      <c r="AK288" s="1287"/>
      <c r="AL288" s="1287"/>
      <c r="AM288" s="1287"/>
      <c r="AN288" s="1287"/>
      <c r="AO288" s="1287"/>
      <c r="AP288" s="1287"/>
      <c r="AQ288" s="1223">
        <f t="shared" si="42"/>
        <v>1</v>
      </c>
      <c r="AR288" s="1223">
        <f t="shared" si="43"/>
        <v>1</v>
      </c>
      <c r="AS288" s="1293">
        <f t="shared" si="44"/>
        <v>1</v>
      </c>
      <c r="AT288" s="1259"/>
    </row>
    <row r="289" s="954" customFormat="1" ht="20.25" customHeight="1" spans="2:46">
      <c r="B289" s="1241">
        <v>4</v>
      </c>
      <c r="C289" s="1242" t="s">
        <v>42</v>
      </c>
      <c r="D289" s="1223">
        <f t="shared" si="40"/>
        <v>0</v>
      </c>
      <c r="E289" s="1223">
        <f>'RK 1'!AH252</f>
        <v>1</v>
      </c>
      <c r="F289" s="1223">
        <f t="shared" si="41"/>
        <v>1</v>
      </c>
      <c r="G289" s="1287"/>
      <c r="H289" s="1287"/>
      <c r="I289" s="1287"/>
      <c r="J289" s="1287"/>
      <c r="K289" s="1287"/>
      <c r="L289" s="1287"/>
      <c r="M289" s="1287"/>
      <c r="N289" s="1287"/>
      <c r="O289" s="1287">
        <v>1</v>
      </c>
      <c r="P289" s="1287"/>
      <c r="Q289" s="1287"/>
      <c r="R289" s="1287"/>
      <c r="S289" s="1287"/>
      <c r="T289" s="1287"/>
      <c r="U289" s="1287"/>
      <c r="V289" s="1287"/>
      <c r="W289" s="1287"/>
      <c r="X289" s="1287"/>
      <c r="Y289" s="1287"/>
      <c r="Z289" s="1287"/>
      <c r="AA289" s="1287"/>
      <c r="AB289" s="1287"/>
      <c r="AC289" s="1287"/>
      <c r="AD289" s="1287"/>
      <c r="AE289" s="1287"/>
      <c r="AF289" s="1287"/>
      <c r="AG289" s="1287"/>
      <c r="AH289" s="1287"/>
      <c r="AI289" s="1287"/>
      <c r="AJ289" s="1287"/>
      <c r="AK289" s="1287"/>
      <c r="AL289" s="1287"/>
      <c r="AM289" s="1287"/>
      <c r="AN289" s="1287"/>
      <c r="AO289" s="1287"/>
      <c r="AP289" s="1287"/>
      <c r="AQ289" s="1223">
        <f t="shared" si="42"/>
        <v>1</v>
      </c>
      <c r="AR289" s="1223">
        <f t="shared" si="43"/>
        <v>0</v>
      </c>
      <c r="AS289" s="1293">
        <f t="shared" si="44"/>
        <v>1</v>
      </c>
      <c r="AT289" s="1259"/>
    </row>
    <row r="290" s="954" customFormat="1" ht="20.25" customHeight="1" spans="2:46">
      <c r="B290" s="1241">
        <v>5</v>
      </c>
      <c r="C290" s="1242" t="s">
        <v>43</v>
      </c>
      <c r="D290" s="1223">
        <f t="shared" si="40"/>
        <v>1</v>
      </c>
      <c r="E290" s="1223">
        <f>'RK 1'!AH253</f>
        <v>0</v>
      </c>
      <c r="F290" s="1223">
        <f t="shared" si="41"/>
        <v>1</v>
      </c>
      <c r="G290" s="1287"/>
      <c r="H290" s="1287"/>
      <c r="I290" s="1287"/>
      <c r="J290" s="1287"/>
      <c r="K290" s="1287"/>
      <c r="L290" s="1287"/>
      <c r="M290" s="1287"/>
      <c r="N290" s="1287">
        <v>1</v>
      </c>
      <c r="O290" s="1287"/>
      <c r="P290" s="1287"/>
      <c r="Q290" s="1287"/>
      <c r="R290" s="1287"/>
      <c r="S290" s="1287"/>
      <c r="T290" s="1287"/>
      <c r="U290" s="1287"/>
      <c r="V290" s="1287"/>
      <c r="W290" s="1287"/>
      <c r="X290" s="1287"/>
      <c r="Y290" s="1287"/>
      <c r="Z290" s="1287"/>
      <c r="AA290" s="1287"/>
      <c r="AB290" s="1287"/>
      <c r="AC290" s="1287"/>
      <c r="AD290" s="1287"/>
      <c r="AE290" s="1287"/>
      <c r="AF290" s="1287"/>
      <c r="AG290" s="1287"/>
      <c r="AH290" s="1287"/>
      <c r="AI290" s="1287"/>
      <c r="AJ290" s="1287"/>
      <c r="AK290" s="1287"/>
      <c r="AL290" s="1287"/>
      <c r="AM290" s="1287"/>
      <c r="AN290" s="1287"/>
      <c r="AO290" s="1287"/>
      <c r="AP290" s="1287"/>
      <c r="AQ290" s="1223">
        <f t="shared" si="42"/>
        <v>1</v>
      </c>
      <c r="AR290" s="1223">
        <f t="shared" si="43"/>
        <v>0</v>
      </c>
      <c r="AS290" s="1293">
        <f t="shared" si="44"/>
        <v>1</v>
      </c>
      <c r="AT290" s="1259"/>
    </row>
    <row r="291" s="954" customFormat="1" ht="20.25" customHeight="1" spans="2:46">
      <c r="B291" s="1241">
        <v>6</v>
      </c>
      <c r="C291" s="1242" t="s">
        <v>44</v>
      </c>
      <c r="D291" s="1223">
        <f t="shared" si="40"/>
        <v>0</v>
      </c>
      <c r="E291" s="1223">
        <f>'RK 1'!AH254</f>
        <v>0</v>
      </c>
      <c r="F291" s="1223">
        <f t="shared" si="41"/>
        <v>0</v>
      </c>
      <c r="G291" s="1287"/>
      <c r="H291" s="1287"/>
      <c r="I291" s="1287"/>
      <c r="J291" s="1287"/>
      <c r="K291" s="1287"/>
      <c r="L291" s="1287"/>
      <c r="M291" s="1287"/>
      <c r="N291" s="1287"/>
      <c r="O291" s="1287"/>
      <c r="P291" s="1287"/>
      <c r="Q291" s="1287"/>
      <c r="R291" s="1287"/>
      <c r="S291" s="1287"/>
      <c r="T291" s="1287"/>
      <c r="U291" s="1287"/>
      <c r="V291" s="1287"/>
      <c r="W291" s="1287"/>
      <c r="X291" s="1287"/>
      <c r="Y291" s="1287"/>
      <c r="Z291" s="1287"/>
      <c r="AA291" s="1287"/>
      <c r="AB291" s="1287"/>
      <c r="AC291" s="1287"/>
      <c r="AD291" s="1287"/>
      <c r="AE291" s="1287"/>
      <c r="AF291" s="1287"/>
      <c r="AG291" s="1287"/>
      <c r="AH291" s="1287"/>
      <c r="AI291" s="1287"/>
      <c r="AJ291" s="1287"/>
      <c r="AK291" s="1287"/>
      <c r="AL291" s="1287"/>
      <c r="AM291" s="1287"/>
      <c r="AN291" s="1287"/>
      <c r="AO291" s="1287"/>
      <c r="AP291" s="1287"/>
      <c r="AQ291" s="1223">
        <f t="shared" si="42"/>
        <v>0</v>
      </c>
      <c r="AR291" s="1223">
        <f t="shared" si="43"/>
        <v>0</v>
      </c>
      <c r="AS291" s="1293">
        <f t="shared" si="44"/>
        <v>0</v>
      </c>
      <c r="AT291" s="1259"/>
    </row>
    <row r="292" s="954" customFormat="1" ht="20.25" customHeight="1" spans="2:46">
      <c r="B292" s="1241">
        <v>7</v>
      </c>
      <c r="C292" s="1242" t="s">
        <v>45</v>
      </c>
      <c r="D292" s="1223">
        <f t="shared" si="40"/>
        <v>0</v>
      </c>
      <c r="E292" s="1223">
        <f>'RK 1'!AH255</f>
        <v>1</v>
      </c>
      <c r="F292" s="1223">
        <f t="shared" si="41"/>
        <v>1</v>
      </c>
      <c r="G292" s="1287"/>
      <c r="H292" s="1287"/>
      <c r="I292" s="1287"/>
      <c r="J292" s="1287"/>
      <c r="K292" s="1287"/>
      <c r="L292" s="1287"/>
      <c r="M292" s="1287">
        <v>1</v>
      </c>
      <c r="N292" s="1287"/>
      <c r="O292" s="1287"/>
      <c r="P292" s="1287"/>
      <c r="Q292" s="1287"/>
      <c r="R292" s="1287"/>
      <c r="S292" s="1287"/>
      <c r="T292" s="1287"/>
      <c r="U292" s="1287"/>
      <c r="V292" s="1287"/>
      <c r="W292" s="1287"/>
      <c r="X292" s="1287"/>
      <c r="Y292" s="1287"/>
      <c r="Z292" s="1287"/>
      <c r="AA292" s="1287"/>
      <c r="AB292" s="1287"/>
      <c r="AC292" s="1287"/>
      <c r="AD292" s="1287"/>
      <c r="AE292" s="1287"/>
      <c r="AF292" s="1287"/>
      <c r="AG292" s="1287"/>
      <c r="AH292" s="1287"/>
      <c r="AI292" s="1287"/>
      <c r="AJ292" s="1287"/>
      <c r="AK292" s="1287"/>
      <c r="AL292" s="1287"/>
      <c r="AM292" s="1287"/>
      <c r="AN292" s="1287"/>
      <c r="AO292" s="1287"/>
      <c r="AP292" s="1287"/>
      <c r="AQ292" s="1223">
        <f t="shared" si="42"/>
        <v>1</v>
      </c>
      <c r="AR292" s="1223">
        <f t="shared" si="43"/>
        <v>0</v>
      </c>
      <c r="AS292" s="1293">
        <f t="shared" si="44"/>
        <v>1</v>
      </c>
      <c r="AT292" s="1259"/>
    </row>
    <row r="293" s="954" customFormat="1" ht="20.25" customHeight="1" spans="2:46">
      <c r="B293" s="1241">
        <v>8</v>
      </c>
      <c r="C293" s="1242" t="s">
        <v>46</v>
      </c>
      <c r="D293" s="1223">
        <f t="shared" si="40"/>
        <v>0</v>
      </c>
      <c r="E293" s="1223">
        <f>'RK 1'!AH256</f>
        <v>0</v>
      </c>
      <c r="F293" s="1223">
        <f t="shared" si="41"/>
        <v>0</v>
      </c>
      <c r="G293" s="1287"/>
      <c r="H293" s="1287"/>
      <c r="I293" s="1287"/>
      <c r="J293" s="1287"/>
      <c r="K293" s="1287"/>
      <c r="L293" s="1287"/>
      <c r="M293" s="1287"/>
      <c r="N293" s="1287"/>
      <c r="O293" s="1287"/>
      <c r="P293" s="1287"/>
      <c r="Q293" s="1287"/>
      <c r="R293" s="1287"/>
      <c r="S293" s="1287"/>
      <c r="T293" s="1287"/>
      <c r="U293" s="1287"/>
      <c r="V293" s="1287"/>
      <c r="W293" s="1287"/>
      <c r="X293" s="1287"/>
      <c r="Y293" s="1287"/>
      <c r="Z293" s="1287"/>
      <c r="AA293" s="1287"/>
      <c r="AB293" s="1287"/>
      <c r="AC293" s="1287"/>
      <c r="AD293" s="1287"/>
      <c r="AE293" s="1287"/>
      <c r="AF293" s="1287"/>
      <c r="AG293" s="1287"/>
      <c r="AH293" s="1287"/>
      <c r="AI293" s="1287"/>
      <c r="AJ293" s="1287"/>
      <c r="AK293" s="1287"/>
      <c r="AL293" s="1287"/>
      <c r="AM293" s="1287"/>
      <c r="AN293" s="1287"/>
      <c r="AO293" s="1287"/>
      <c r="AP293" s="1287"/>
      <c r="AQ293" s="1223">
        <f t="shared" si="42"/>
        <v>0</v>
      </c>
      <c r="AR293" s="1223">
        <f t="shared" si="43"/>
        <v>0</v>
      </c>
      <c r="AS293" s="1293">
        <f t="shared" si="44"/>
        <v>0</v>
      </c>
      <c r="AT293" s="1259"/>
    </row>
    <row r="294" s="954" customFormat="1" ht="20.25" customHeight="1" spans="2:46">
      <c r="B294" s="1241">
        <v>9</v>
      </c>
      <c r="C294" s="1242" t="s">
        <v>47</v>
      </c>
      <c r="D294" s="1223">
        <f t="shared" si="40"/>
        <v>0</v>
      </c>
      <c r="E294" s="1223">
        <f>'RK 1'!AH257</f>
        <v>0</v>
      </c>
      <c r="F294" s="1223">
        <f t="shared" si="41"/>
        <v>0</v>
      </c>
      <c r="G294" s="1287"/>
      <c r="H294" s="1287"/>
      <c r="I294" s="1287"/>
      <c r="J294" s="1287"/>
      <c r="K294" s="1287"/>
      <c r="L294" s="1287"/>
      <c r="M294" s="1287"/>
      <c r="N294" s="1287"/>
      <c r="O294" s="1287"/>
      <c r="P294" s="1287"/>
      <c r="Q294" s="1287"/>
      <c r="R294" s="1287"/>
      <c r="S294" s="1287"/>
      <c r="T294" s="1287"/>
      <c r="U294" s="1287"/>
      <c r="V294" s="1287"/>
      <c r="W294" s="1287"/>
      <c r="X294" s="1287"/>
      <c r="Y294" s="1287"/>
      <c r="Z294" s="1287"/>
      <c r="AA294" s="1287"/>
      <c r="AB294" s="1287"/>
      <c r="AC294" s="1287"/>
      <c r="AD294" s="1287"/>
      <c r="AE294" s="1287"/>
      <c r="AF294" s="1287"/>
      <c r="AG294" s="1287"/>
      <c r="AH294" s="1287"/>
      <c r="AI294" s="1287"/>
      <c r="AJ294" s="1287"/>
      <c r="AK294" s="1287"/>
      <c r="AL294" s="1287"/>
      <c r="AM294" s="1287"/>
      <c r="AN294" s="1287"/>
      <c r="AO294" s="1287"/>
      <c r="AP294" s="1287"/>
      <c r="AQ294" s="1223">
        <f t="shared" si="42"/>
        <v>0</v>
      </c>
      <c r="AR294" s="1223">
        <f t="shared" si="43"/>
        <v>0</v>
      </c>
      <c r="AS294" s="1293">
        <f t="shared" si="44"/>
        <v>0</v>
      </c>
      <c r="AT294" s="1259"/>
    </row>
    <row r="295" s="954" customFormat="1" ht="20.25" customHeight="1" spans="2:46">
      <c r="B295" s="1241">
        <v>10</v>
      </c>
      <c r="C295" s="1242" t="s">
        <v>48</v>
      </c>
      <c r="D295" s="1223">
        <f t="shared" si="40"/>
        <v>0</v>
      </c>
      <c r="E295" s="1223">
        <f>'RK 1'!AH258</f>
        <v>0</v>
      </c>
      <c r="F295" s="1223">
        <f t="shared" si="41"/>
        <v>0</v>
      </c>
      <c r="G295" s="1287"/>
      <c r="H295" s="1287"/>
      <c r="I295" s="1287"/>
      <c r="J295" s="1287"/>
      <c r="K295" s="1287"/>
      <c r="L295" s="1287"/>
      <c r="M295" s="1287"/>
      <c r="N295" s="1287"/>
      <c r="O295" s="1287"/>
      <c r="P295" s="1287"/>
      <c r="Q295" s="1287"/>
      <c r="R295" s="1287"/>
      <c r="S295" s="1287"/>
      <c r="T295" s="1287"/>
      <c r="U295" s="1287"/>
      <c r="V295" s="1287"/>
      <c r="W295" s="1287"/>
      <c r="X295" s="1287"/>
      <c r="Y295" s="1287"/>
      <c r="Z295" s="1287"/>
      <c r="AA295" s="1287"/>
      <c r="AB295" s="1287"/>
      <c r="AC295" s="1287"/>
      <c r="AD295" s="1287"/>
      <c r="AE295" s="1287"/>
      <c r="AF295" s="1287"/>
      <c r="AG295" s="1287"/>
      <c r="AH295" s="1287"/>
      <c r="AI295" s="1287"/>
      <c r="AJ295" s="1287"/>
      <c r="AK295" s="1287"/>
      <c r="AL295" s="1287"/>
      <c r="AM295" s="1287"/>
      <c r="AN295" s="1287"/>
      <c r="AO295" s="1287"/>
      <c r="AP295" s="1287"/>
      <c r="AQ295" s="1223">
        <f t="shared" si="42"/>
        <v>0</v>
      </c>
      <c r="AR295" s="1223">
        <f t="shared" si="43"/>
        <v>0</v>
      </c>
      <c r="AS295" s="1293">
        <f t="shared" si="44"/>
        <v>0</v>
      </c>
      <c r="AT295" s="1259"/>
    </row>
    <row r="296" s="954" customFormat="1" ht="20.25" customHeight="1" spans="2:46">
      <c r="B296" s="1241">
        <v>11</v>
      </c>
      <c r="C296" s="1242" t="s">
        <v>49</v>
      </c>
      <c r="D296" s="1223">
        <f t="shared" si="40"/>
        <v>0</v>
      </c>
      <c r="E296" s="1223">
        <f>'RK 1'!AH259</f>
        <v>0</v>
      </c>
      <c r="F296" s="1223">
        <f t="shared" si="41"/>
        <v>0</v>
      </c>
      <c r="G296" s="1287"/>
      <c r="H296" s="1287"/>
      <c r="I296" s="1287"/>
      <c r="J296" s="1287"/>
      <c r="K296" s="1287"/>
      <c r="L296" s="1287"/>
      <c r="M296" s="1287"/>
      <c r="N296" s="1287"/>
      <c r="O296" s="1287"/>
      <c r="P296" s="1287"/>
      <c r="Q296" s="1287"/>
      <c r="R296" s="1287"/>
      <c r="S296" s="1287"/>
      <c r="T296" s="1287"/>
      <c r="U296" s="1287"/>
      <c r="V296" s="1287"/>
      <c r="W296" s="1287"/>
      <c r="X296" s="1287"/>
      <c r="Y296" s="1287"/>
      <c r="Z296" s="1287"/>
      <c r="AA296" s="1287"/>
      <c r="AB296" s="1287"/>
      <c r="AC296" s="1287"/>
      <c r="AD296" s="1287"/>
      <c r="AE296" s="1287"/>
      <c r="AF296" s="1287"/>
      <c r="AG296" s="1287"/>
      <c r="AH296" s="1287"/>
      <c r="AI296" s="1287"/>
      <c r="AJ296" s="1287"/>
      <c r="AK296" s="1287"/>
      <c r="AL296" s="1287"/>
      <c r="AM296" s="1287"/>
      <c r="AN296" s="1287"/>
      <c r="AO296" s="1287"/>
      <c r="AP296" s="1287"/>
      <c r="AQ296" s="1223">
        <f t="shared" si="42"/>
        <v>0</v>
      </c>
      <c r="AR296" s="1223">
        <f t="shared" si="43"/>
        <v>0</v>
      </c>
      <c r="AS296" s="1293">
        <f t="shared" si="44"/>
        <v>0</v>
      </c>
      <c r="AT296" s="1259"/>
    </row>
    <row r="297" s="954" customFormat="1" ht="20.25" customHeight="1" spans="2:46">
      <c r="B297" s="1241">
        <v>12</v>
      </c>
      <c r="C297" s="1242" t="s">
        <v>50</v>
      </c>
      <c r="D297" s="1223">
        <f t="shared" si="40"/>
        <v>0</v>
      </c>
      <c r="E297" s="1223">
        <f>'RK 1'!AH260</f>
        <v>1</v>
      </c>
      <c r="F297" s="1223">
        <f t="shared" si="41"/>
        <v>1</v>
      </c>
      <c r="G297" s="1287"/>
      <c r="H297" s="1287"/>
      <c r="I297" s="1287"/>
      <c r="J297" s="1287"/>
      <c r="K297" s="1287"/>
      <c r="L297" s="1287"/>
      <c r="M297" s="1287"/>
      <c r="N297" s="1287"/>
      <c r="O297" s="1287"/>
      <c r="P297" s="1287"/>
      <c r="Q297" s="1287"/>
      <c r="R297" s="1287"/>
      <c r="S297" s="1287"/>
      <c r="T297" s="1287"/>
      <c r="U297" s="1287"/>
      <c r="V297" s="1287"/>
      <c r="W297" s="1287"/>
      <c r="X297" s="1287"/>
      <c r="Y297" s="1287"/>
      <c r="Z297" s="1287"/>
      <c r="AA297" s="1287"/>
      <c r="AB297" s="1287"/>
      <c r="AC297" s="1287"/>
      <c r="AD297" s="1287"/>
      <c r="AE297" s="1287"/>
      <c r="AF297" s="1287"/>
      <c r="AG297" s="1287"/>
      <c r="AH297" s="1287"/>
      <c r="AI297" s="1287"/>
      <c r="AJ297" s="1287"/>
      <c r="AK297" s="1287"/>
      <c r="AL297" s="1287"/>
      <c r="AM297" s="1287"/>
      <c r="AN297" s="1287"/>
      <c r="AO297" s="1287"/>
      <c r="AP297" s="1287"/>
      <c r="AQ297" s="1223">
        <f t="shared" si="42"/>
        <v>0</v>
      </c>
      <c r="AR297" s="1223">
        <f t="shared" si="43"/>
        <v>1</v>
      </c>
      <c r="AS297" s="1293">
        <f t="shared" si="44"/>
        <v>0</v>
      </c>
      <c r="AT297" s="1259"/>
    </row>
    <row r="298" s="954" customFormat="1" ht="20.25" customHeight="1" spans="2:46">
      <c r="B298" s="1241">
        <v>13</v>
      </c>
      <c r="C298" s="1242" t="s">
        <v>51</v>
      </c>
      <c r="D298" s="1223">
        <f t="shared" si="40"/>
        <v>1</v>
      </c>
      <c r="E298" s="1223">
        <f>'RK 1'!AH261</f>
        <v>0</v>
      </c>
      <c r="F298" s="1223">
        <f t="shared" si="41"/>
        <v>1</v>
      </c>
      <c r="G298" s="1287"/>
      <c r="H298" s="1287"/>
      <c r="I298" s="1287"/>
      <c r="J298" s="1287"/>
      <c r="K298" s="1287"/>
      <c r="L298" s="1287"/>
      <c r="M298" s="1287"/>
      <c r="N298" s="1287"/>
      <c r="O298" s="1287">
        <v>1</v>
      </c>
      <c r="P298" s="1287"/>
      <c r="Q298" s="1287"/>
      <c r="R298" s="1287"/>
      <c r="S298" s="1287"/>
      <c r="T298" s="1287"/>
      <c r="U298" s="1287"/>
      <c r="V298" s="1287"/>
      <c r="W298" s="1287"/>
      <c r="X298" s="1287"/>
      <c r="Y298" s="1287"/>
      <c r="Z298" s="1287"/>
      <c r="AA298" s="1287"/>
      <c r="AB298" s="1287"/>
      <c r="AC298" s="1287"/>
      <c r="AD298" s="1287"/>
      <c r="AE298" s="1287"/>
      <c r="AF298" s="1287"/>
      <c r="AG298" s="1287"/>
      <c r="AH298" s="1287"/>
      <c r="AI298" s="1287"/>
      <c r="AJ298" s="1287"/>
      <c r="AK298" s="1287"/>
      <c r="AL298" s="1287"/>
      <c r="AM298" s="1287"/>
      <c r="AN298" s="1287"/>
      <c r="AO298" s="1287"/>
      <c r="AP298" s="1287"/>
      <c r="AQ298" s="1223">
        <f t="shared" si="42"/>
        <v>1</v>
      </c>
      <c r="AR298" s="1223">
        <f t="shared" si="43"/>
        <v>0</v>
      </c>
      <c r="AS298" s="1293">
        <f t="shared" si="44"/>
        <v>1</v>
      </c>
      <c r="AT298" s="1259"/>
    </row>
    <row r="299" s="954" customFormat="1" ht="20.25" customHeight="1" spans="2:46">
      <c r="B299" s="1241">
        <v>14</v>
      </c>
      <c r="C299" s="1242" t="s">
        <v>52</v>
      </c>
      <c r="D299" s="1223">
        <f t="shared" si="40"/>
        <v>0</v>
      </c>
      <c r="E299" s="1223">
        <f>'RK 1'!AH262</f>
        <v>0</v>
      </c>
      <c r="F299" s="1223">
        <f t="shared" si="41"/>
        <v>0</v>
      </c>
      <c r="G299" s="1287"/>
      <c r="H299" s="1287"/>
      <c r="I299" s="1287"/>
      <c r="J299" s="1287"/>
      <c r="K299" s="1287"/>
      <c r="L299" s="1287"/>
      <c r="M299" s="1287"/>
      <c r="N299" s="1287"/>
      <c r="O299" s="1287"/>
      <c r="P299" s="1287"/>
      <c r="Q299" s="1287"/>
      <c r="R299" s="1287"/>
      <c r="S299" s="1287"/>
      <c r="T299" s="1287"/>
      <c r="U299" s="1287"/>
      <c r="V299" s="1287"/>
      <c r="W299" s="1287"/>
      <c r="X299" s="1287"/>
      <c r="Y299" s="1287"/>
      <c r="Z299" s="1287"/>
      <c r="AA299" s="1287"/>
      <c r="AB299" s="1287"/>
      <c r="AC299" s="1287"/>
      <c r="AD299" s="1287"/>
      <c r="AE299" s="1287"/>
      <c r="AF299" s="1287"/>
      <c r="AG299" s="1287"/>
      <c r="AH299" s="1287"/>
      <c r="AI299" s="1287"/>
      <c r="AJ299" s="1287"/>
      <c r="AK299" s="1287"/>
      <c r="AL299" s="1287"/>
      <c r="AM299" s="1287"/>
      <c r="AN299" s="1287"/>
      <c r="AO299" s="1287"/>
      <c r="AP299" s="1287"/>
      <c r="AQ299" s="1223">
        <f t="shared" si="42"/>
        <v>0</v>
      </c>
      <c r="AR299" s="1223">
        <f t="shared" si="43"/>
        <v>0</v>
      </c>
      <c r="AS299" s="1293">
        <f t="shared" si="44"/>
        <v>0</v>
      </c>
      <c r="AT299" s="1260"/>
    </row>
    <row r="300" s="954" customFormat="1" ht="20.25" customHeight="1" spans="2:46">
      <c r="B300" s="1241">
        <v>15</v>
      </c>
      <c r="C300" s="1242" t="s">
        <v>53</v>
      </c>
      <c r="D300" s="1223">
        <f t="shared" si="40"/>
        <v>0</v>
      </c>
      <c r="E300" s="1223">
        <f>'RK 1'!AH263</f>
        <v>0</v>
      </c>
      <c r="F300" s="1223">
        <f t="shared" si="41"/>
        <v>0</v>
      </c>
      <c r="G300" s="1287"/>
      <c r="H300" s="1287"/>
      <c r="I300" s="1287"/>
      <c r="J300" s="1287"/>
      <c r="K300" s="1287"/>
      <c r="L300" s="1287"/>
      <c r="M300" s="1287"/>
      <c r="N300" s="1287"/>
      <c r="O300" s="1287"/>
      <c r="P300" s="1287"/>
      <c r="Q300" s="1287"/>
      <c r="R300" s="1287"/>
      <c r="S300" s="1287"/>
      <c r="T300" s="1287"/>
      <c r="U300" s="1287"/>
      <c r="V300" s="1287"/>
      <c r="W300" s="1287"/>
      <c r="X300" s="1287"/>
      <c r="Y300" s="1287"/>
      <c r="Z300" s="1287"/>
      <c r="AA300" s="1287"/>
      <c r="AB300" s="1287"/>
      <c r="AC300" s="1287"/>
      <c r="AD300" s="1287"/>
      <c r="AE300" s="1287"/>
      <c r="AF300" s="1287"/>
      <c r="AG300" s="1287"/>
      <c r="AH300" s="1287"/>
      <c r="AI300" s="1287"/>
      <c r="AJ300" s="1287"/>
      <c r="AK300" s="1287"/>
      <c r="AL300" s="1287"/>
      <c r="AM300" s="1287"/>
      <c r="AN300" s="1287"/>
      <c r="AO300" s="1287"/>
      <c r="AP300" s="1287"/>
      <c r="AQ300" s="1223">
        <f t="shared" si="42"/>
        <v>0</v>
      </c>
      <c r="AR300" s="1223">
        <f t="shared" si="43"/>
        <v>0</v>
      </c>
      <c r="AS300" s="1293">
        <f t="shared" si="44"/>
        <v>0</v>
      </c>
      <c r="AT300" s="1261"/>
    </row>
    <row r="301" s="954" customFormat="1" ht="20.25" customHeight="1" spans="2:46">
      <c r="B301" s="1241">
        <v>16</v>
      </c>
      <c r="C301" s="1242" t="s">
        <v>90</v>
      </c>
      <c r="D301" s="1223">
        <f t="shared" si="40"/>
        <v>0</v>
      </c>
      <c r="E301" s="1223">
        <f>'RK 1'!AH264</f>
        <v>1</v>
      </c>
      <c r="F301" s="1223">
        <f t="shared" si="41"/>
        <v>1</v>
      </c>
      <c r="G301" s="1287"/>
      <c r="H301" s="1287"/>
      <c r="I301" s="1287"/>
      <c r="J301" s="1287"/>
      <c r="K301" s="1287"/>
      <c r="L301" s="1287"/>
      <c r="M301" s="1287">
        <v>1</v>
      </c>
      <c r="N301" s="1287"/>
      <c r="O301" s="1287"/>
      <c r="P301" s="1287"/>
      <c r="Q301" s="1287"/>
      <c r="R301" s="1287"/>
      <c r="S301" s="1287"/>
      <c r="T301" s="1287"/>
      <c r="U301" s="1287"/>
      <c r="V301" s="1287"/>
      <c r="W301" s="1287"/>
      <c r="X301" s="1287"/>
      <c r="Y301" s="1287"/>
      <c r="Z301" s="1287"/>
      <c r="AA301" s="1287"/>
      <c r="AB301" s="1287"/>
      <c r="AC301" s="1287"/>
      <c r="AD301" s="1287"/>
      <c r="AE301" s="1287"/>
      <c r="AF301" s="1287"/>
      <c r="AG301" s="1287"/>
      <c r="AH301" s="1287"/>
      <c r="AI301" s="1287"/>
      <c r="AJ301" s="1287"/>
      <c r="AK301" s="1287"/>
      <c r="AL301" s="1287"/>
      <c r="AM301" s="1287"/>
      <c r="AN301" s="1287"/>
      <c r="AO301" s="1287"/>
      <c r="AP301" s="1287"/>
      <c r="AQ301" s="1223">
        <f t="shared" si="42"/>
        <v>1</v>
      </c>
      <c r="AR301" s="1223">
        <f t="shared" si="43"/>
        <v>0</v>
      </c>
      <c r="AS301" s="1293">
        <f t="shared" si="44"/>
        <v>1</v>
      </c>
      <c r="AT301" s="1261"/>
    </row>
    <row r="302" s="954" customFormat="1" ht="20.25" customHeight="1" spans="2:46">
      <c r="B302" s="1267">
        <v>17</v>
      </c>
      <c r="C302" s="1268" t="s">
        <v>55</v>
      </c>
      <c r="D302" s="1223">
        <f t="shared" si="40"/>
        <v>0</v>
      </c>
      <c r="E302" s="1223">
        <f>'RK 1'!AH265</f>
        <v>0</v>
      </c>
      <c r="F302" s="1223">
        <f t="shared" si="41"/>
        <v>0</v>
      </c>
      <c r="G302" s="1287"/>
      <c r="H302" s="1287"/>
      <c r="I302" s="1287"/>
      <c r="J302" s="1287"/>
      <c r="K302" s="1287"/>
      <c r="L302" s="1287"/>
      <c r="M302" s="1287"/>
      <c r="N302" s="1287"/>
      <c r="O302" s="1287"/>
      <c r="P302" s="1287"/>
      <c r="Q302" s="1287"/>
      <c r="R302" s="1287"/>
      <c r="S302" s="1287"/>
      <c r="T302" s="1287"/>
      <c r="U302" s="1287"/>
      <c r="V302" s="1287"/>
      <c r="W302" s="1287"/>
      <c r="X302" s="1287"/>
      <c r="Y302" s="1287"/>
      <c r="Z302" s="1287"/>
      <c r="AA302" s="1287"/>
      <c r="AB302" s="1287"/>
      <c r="AC302" s="1287"/>
      <c r="AD302" s="1287"/>
      <c r="AE302" s="1287"/>
      <c r="AF302" s="1287"/>
      <c r="AG302" s="1287"/>
      <c r="AH302" s="1287"/>
      <c r="AI302" s="1287"/>
      <c r="AJ302" s="1287"/>
      <c r="AK302" s="1287"/>
      <c r="AL302" s="1287"/>
      <c r="AM302" s="1287"/>
      <c r="AN302" s="1287"/>
      <c r="AO302" s="1287"/>
      <c r="AP302" s="1287"/>
      <c r="AQ302" s="1223">
        <f t="shared" si="42"/>
        <v>0</v>
      </c>
      <c r="AR302" s="1223">
        <f t="shared" si="43"/>
        <v>0</v>
      </c>
      <c r="AS302" s="1293">
        <f t="shared" si="44"/>
        <v>0</v>
      </c>
      <c r="AT302" s="1262"/>
    </row>
    <row r="303" s="954" customFormat="1" ht="20.25" customHeight="1" spans="2:46">
      <c r="B303" s="1288">
        <v>18</v>
      </c>
      <c r="C303" s="1289" t="s">
        <v>56</v>
      </c>
      <c r="D303" s="1223">
        <f t="shared" si="40"/>
        <v>0</v>
      </c>
      <c r="E303" s="1223">
        <f>'RK 1'!AH266</f>
        <v>0</v>
      </c>
      <c r="F303" s="1223">
        <f t="shared" si="41"/>
        <v>0</v>
      </c>
      <c r="G303" s="1290"/>
      <c r="H303" s="1290"/>
      <c r="I303" s="1290"/>
      <c r="J303" s="1290"/>
      <c r="K303" s="1290"/>
      <c r="L303" s="1290"/>
      <c r="M303" s="1290"/>
      <c r="N303" s="1290"/>
      <c r="O303" s="1290"/>
      <c r="P303" s="1290"/>
      <c r="Q303" s="1290"/>
      <c r="R303" s="1290"/>
      <c r="S303" s="1290"/>
      <c r="T303" s="1290"/>
      <c r="U303" s="1290"/>
      <c r="V303" s="1290"/>
      <c r="W303" s="1290"/>
      <c r="X303" s="1290"/>
      <c r="Y303" s="1290"/>
      <c r="Z303" s="1290"/>
      <c r="AA303" s="1290"/>
      <c r="AB303" s="1290"/>
      <c r="AC303" s="1290"/>
      <c r="AD303" s="1290"/>
      <c r="AE303" s="1290"/>
      <c r="AF303" s="1290"/>
      <c r="AG303" s="1290"/>
      <c r="AH303" s="1290"/>
      <c r="AI303" s="1290"/>
      <c r="AJ303" s="1290"/>
      <c r="AK303" s="1290"/>
      <c r="AL303" s="1290"/>
      <c r="AM303" s="1290"/>
      <c r="AN303" s="1290"/>
      <c r="AO303" s="1290"/>
      <c r="AP303" s="1290"/>
      <c r="AQ303" s="1223">
        <f t="shared" si="42"/>
        <v>0</v>
      </c>
      <c r="AR303" s="1223">
        <f t="shared" si="43"/>
        <v>0</v>
      </c>
      <c r="AS303" s="1293">
        <f t="shared" si="44"/>
        <v>0</v>
      </c>
      <c r="AT303" s="1262"/>
    </row>
    <row r="304" s="955" customFormat="1" ht="23.25" customHeight="1" spans="2:46">
      <c r="B304" s="1291" t="s">
        <v>57</v>
      </c>
      <c r="C304" s="1292"/>
      <c r="D304" s="1234">
        <f>SUM(D286:D303)</f>
        <v>5</v>
      </c>
      <c r="E304" s="1234">
        <f t="shared" ref="E304:AS304" si="45">SUM(E286:E303)</f>
        <v>5</v>
      </c>
      <c r="F304" s="1234">
        <f t="shared" si="45"/>
        <v>10</v>
      </c>
      <c r="G304" s="1234">
        <f t="shared" si="45"/>
        <v>0</v>
      </c>
      <c r="H304" s="1234">
        <f t="shared" si="45"/>
        <v>0</v>
      </c>
      <c r="I304" s="1234">
        <f t="shared" si="45"/>
        <v>0</v>
      </c>
      <c r="J304" s="1234">
        <f t="shared" si="45"/>
        <v>0</v>
      </c>
      <c r="K304" s="1234">
        <f t="shared" si="45"/>
        <v>0</v>
      </c>
      <c r="L304" s="1234">
        <f t="shared" si="45"/>
        <v>0</v>
      </c>
      <c r="M304" s="1234">
        <f t="shared" si="45"/>
        <v>4</v>
      </c>
      <c r="N304" s="1234">
        <f t="shared" si="45"/>
        <v>2</v>
      </c>
      <c r="O304" s="1234">
        <f t="shared" si="45"/>
        <v>2</v>
      </c>
      <c r="P304" s="1234">
        <f t="shared" si="45"/>
        <v>0</v>
      </c>
      <c r="Q304" s="1234">
        <f t="shared" si="45"/>
        <v>0</v>
      </c>
      <c r="R304" s="1234">
        <f t="shared" si="45"/>
        <v>0</v>
      </c>
      <c r="S304" s="1234">
        <f t="shared" si="45"/>
        <v>0</v>
      </c>
      <c r="T304" s="1234">
        <f t="shared" si="45"/>
        <v>0</v>
      </c>
      <c r="U304" s="1234">
        <f t="shared" si="45"/>
        <v>0</v>
      </c>
      <c r="V304" s="1234">
        <f t="shared" si="45"/>
        <v>0</v>
      </c>
      <c r="W304" s="1234">
        <f t="shared" si="45"/>
        <v>0</v>
      </c>
      <c r="X304" s="1234">
        <f t="shared" si="45"/>
        <v>0</v>
      </c>
      <c r="Y304" s="1234">
        <f t="shared" si="45"/>
        <v>0</v>
      </c>
      <c r="Z304" s="1234">
        <f t="shared" si="45"/>
        <v>0</v>
      </c>
      <c r="AA304" s="1234">
        <f t="shared" si="45"/>
        <v>0</v>
      </c>
      <c r="AB304" s="1234">
        <f t="shared" si="45"/>
        <v>0</v>
      </c>
      <c r="AC304" s="1234">
        <f t="shared" si="45"/>
        <v>0</v>
      </c>
      <c r="AD304" s="1234">
        <f t="shared" si="45"/>
        <v>0</v>
      </c>
      <c r="AE304" s="1234">
        <f t="shared" si="45"/>
        <v>0</v>
      </c>
      <c r="AF304" s="1234">
        <f t="shared" si="45"/>
        <v>0</v>
      </c>
      <c r="AG304" s="1234">
        <f t="shared" si="45"/>
        <v>0</v>
      </c>
      <c r="AH304" s="1234">
        <f t="shared" si="45"/>
        <v>0</v>
      </c>
      <c r="AI304" s="1234">
        <f t="shared" si="45"/>
        <v>0</v>
      </c>
      <c r="AJ304" s="1234">
        <f t="shared" si="45"/>
        <v>0</v>
      </c>
      <c r="AK304" s="1234">
        <f t="shared" si="45"/>
        <v>0</v>
      </c>
      <c r="AL304" s="1234">
        <f t="shared" si="45"/>
        <v>0</v>
      </c>
      <c r="AM304" s="1234">
        <f t="shared" si="45"/>
        <v>0</v>
      </c>
      <c r="AN304" s="1234">
        <f t="shared" si="45"/>
        <v>0</v>
      </c>
      <c r="AO304" s="1234">
        <f t="shared" si="45"/>
        <v>0</v>
      </c>
      <c r="AP304" s="1234">
        <f t="shared" si="45"/>
        <v>0</v>
      </c>
      <c r="AQ304" s="1234">
        <f t="shared" si="45"/>
        <v>8</v>
      </c>
      <c r="AR304" s="1234">
        <f t="shared" si="45"/>
        <v>2</v>
      </c>
      <c r="AS304" s="1234">
        <f t="shared" si="45"/>
        <v>8</v>
      </c>
      <c r="AT304" s="1264">
        <f>SUM(AT286:AT302)</f>
        <v>0</v>
      </c>
    </row>
    <row r="305" s="954" customFormat="1" ht="17.1" customHeight="1" spans="2:46">
      <c r="B305" s="1235"/>
      <c r="C305" s="1236"/>
      <c r="D305" s="1237"/>
      <c r="E305" s="1237"/>
      <c r="F305" s="1237"/>
      <c r="G305" s="1237"/>
      <c r="H305" s="1237"/>
      <c r="I305" s="1237"/>
      <c r="J305" s="1237"/>
      <c r="K305" s="1237"/>
      <c r="L305" s="1237"/>
      <c r="M305" s="1237"/>
      <c r="N305" s="1237"/>
      <c r="O305" s="1237"/>
      <c r="P305" s="1237"/>
      <c r="Q305" s="1237"/>
      <c r="R305" s="1237"/>
      <c r="S305" s="1237"/>
      <c r="T305" s="1237"/>
      <c r="U305" s="1237"/>
      <c r="V305" s="1237"/>
      <c r="W305" s="1237"/>
      <c r="X305" s="1237"/>
      <c r="Y305" s="1237"/>
      <c r="Z305" s="1237"/>
      <c r="AA305" s="1237"/>
      <c r="AB305" s="1237"/>
      <c r="AC305" s="1237"/>
      <c r="AD305" s="1237"/>
      <c r="AE305" s="1237"/>
      <c r="AF305" s="1237"/>
      <c r="AG305" s="1237"/>
      <c r="AH305" s="1237"/>
      <c r="AI305" s="1237"/>
      <c r="AJ305" s="1237"/>
      <c r="AK305" s="1237"/>
      <c r="AL305" s="1237"/>
      <c r="AM305" s="1237"/>
      <c r="AN305" s="1237"/>
      <c r="AO305" s="1237"/>
      <c r="AP305" s="1237"/>
      <c r="AQ305" s="1237"/>
      <c r="AR305" s="1235"/>
      <c r="AS305" s="1235"/>
      <c r="AT305" s="1265"/>
    </row>
    <row r="306" s="954" customFormat="1" ht="17.1" customHeight="1" spans="2:46">
      <c r="B306" s="956"/>
      <c r="C306" s="956"/>
      <c r="D306" s="956"/>
      <c r="E306" s="956"/>
      <c r="F306" s="956"/>
      <c r="G306" s="956"/>
      <c r="H306" s="919" t="s">
        <v>58</v>
      </c>
      <c r="I306" s="987"/>
      <c r="J306" s="987"/>
      <c r="K306" s="987"/>
      <c r="L306" s="987"/>
      <c r="M306" s="987"/>
      <c r="N306" s="987"/>
      <c r="O306" s="987"/>
      <c r="P306" s="987"/>
      <c r="Q306" s="987"/>
      <c r="R306" s="987"/>
      <c r="S306" s="987"/>
      <c r="T306" s="987"/>
      <c r="U306" s="987"/>
      <c r="V306" s="987"/>
      <c r="W306" s="987"/>
      <c r="X306" s="987"/>
      <c r="Y306" s="987"/>
      <c r="Z306" s="987"/>
      <c r="AA306" s="987"/>
      <c r="AB306" s="987"/>
      <c r="AC306" s="1035" t="s">
        <v>87</v>
      </c>
      <c r="AD306" s="976"/>
      <c r="AE306" s="976"/>
      <c r="AF306" s="976"/>
      <c r="AG306" s="976"/>
      <c r="AH306" s="976"/>
      <c r="AI306" s="976"/>
      <c r="AJ306" s="976"/>
      <c r="AK306" s="981"/>
      <c r="AL306" s="981"/>
      <c r="AM306" s="981"/>
      <c r="AN306" s="981"/>
      <c r="AO306" s="981"/>
      <c r="AP306" s="981"/>
      <c r="AQ306" s="981"/>
      <c r="AR306" s="981"/>
      <c r="AS306" s="981"/>
      <c r="AT306" s="1266"/>
    </row>
    <row r="307" s="954" customFormat="1" ht="17.1" customHeight="1" spans="2:46">
      <c r="B307" s="956"/>
      <c r="C307" s="956"/>
      <c r="D307" s="956"/>
      <c r="E307" s="956"/>
      <c r="F307" s="956"/>
      <c r="G307" s="956"/>
      <c r="H307" s="1015" t="s">
        <v>60</v>
      </c>
      <c r="I307" s="987"/>
      <c r="J307" s="987"/>
      <c r="K307" s="987"/>
      <c r="L307" s="987"/>
      <c r="M307" s="987"/>
      <c r="N307" s="987"/>
      <c r="O307" s="987"/>
      <c r="P307" s="987"/>
      <c r="Q307" s="987"/>
      <c r="R307" s="987"/>
      <c r="S307" s="987"/>
      <c r="T307" s="987"/>
      <c r="U307" s="987"/>
      <c r="V307" s="987"/>
      <c r="W307" s="987"/>
      <c r="X307" s="987"/>
      <c r="Y307" s="987"/>
      <c r="Z307" s="987"/>
      <c r="AA307" s="987"/>
      <c r="AB307" s="987"/>
      <c r="AC307" s="1014" t="s">
        <v>61</v>
      </c>
      <c r="AD307" s="978"/>
      <c r="AE307" s="978"/>
      <c r="AF307" s="978"/>
      <c r="AG307" s="978"/>
      <c r="AH307" s="978"/>
      <c r="AI307" s="978"/>
      <c r="AJ307" s="978"/>
      <c r="AK307" s="986"/>
      <c r="AL307" s="986"/>
      <c r="AM307" s="986"/>
      <c r="AN307" s="987"/>
      <c r="AO307" s="987"/>
      <c r="AP307" s="987"/>
      <c r="AQ307" s="1015"/>
      <c r="AR307" s="987"/>
      <c r="AS307" s="987"/>
      <c r="AT307" s="1266"/>
    </row>
    <row r="308" s="954" customFormat="1" ht="17.1" customHeight="1" spans="2:46">
      <c r="B308" s="956"/>
      <c r="C308" s="956"/>
      <c r="D308" s="956"/>
      <c r="E308" s="956"/>
      <c r="F308" s="956"/>
      <c r="G308" s="956"/>
      <c r="H308" s="1015"/>
      <c r="I308" s="987"/>
      <c r="J308" s="987"/>
      <c r="K308" s="987"/>
      <c r="L308" s="987"/>
      <c r="M308" s="987"/>
      <c r="N308" s="987"/>
      <c r="O308" s="987"/>
      <c r="P308" s="987"/>
      <c r="Q308" s="987"/>
      <c r="R308" s="987"/>
      <c r="S308" s="987"/>
      <c r="T308" s="987"/>
      <c r="U308" s="987"/>
      <c r="V308" s="987"/>
      <c r="W308" s="987"/>
      <c r="X308" s="987"/>
      <c r="Y308" s="987"/>
      <c r="Z308" s="987"/>
      <c r="AA308" s="987"/>
      <c r="AB308" s="987"/>
      <c r="AC308" s="1014"/>
      <c r="AD308" s="978"/>
      <c r="AE308" s="978"/>
      <c r="AF308" s="978"/>
      <c r="AG308" s="978"/>
      <c r="AH308" s="978"/>
      <c r="AI308" s="978"/>
      <c r="AJ308" s="978"/>
      <c r="AK308" s="987"/>
      <c r="AL308" s="987"/>
      <c r="AM308" s="987"/>
      <c r="AN308" s="987"/>
      <c r="AO308" s="987"/>
      <c r="AP308" s="987"/>
      <c r="AQ308" s="1015"/>
      <c r="AR308" s="987"/>
      <c r="AS308" s="987"/>
      <c r="AT308" s="1266"/>
    </row>
    <row r="309" s="954" customFormat="1" ht="17.1" customHeight="1" spans="2:46">
      <c r="B309" s="956"/>
      <c r="C309" s="956"/>
      <c r="D309" s="956"/>
      <c r="E309" s="956"/>
      <c r="F309" s="956"/>
      <c r="G309" s="956"/>
      <c r="H309" s="1015"/>
      <c r="I309" s="987"/>
      <c r="J309" s="987"/>
      <c r="K309" s="987"/>
      <c r="L309" s="987"/>
      <c r="M309" s="987"/>
      <c r="N309" s="987"/>
      <c r="O309" s="987"/>
      <c r="P309" s="987"/>
      <c r="Q309" s="987"/>
      <c r="R309" s="987"/>
      <c r="S309" s="987"/>
      <c r="T309" s="987"/>
      <c r="U309" s="987"/>
      <c r="V309" s="987"/>
      <c r="W309" s="987"/>
      <c r="X309" s="987"/>
      <c r="Y309" s="987"/>
      <c r="Z309" s="987"/>
      <c r="AA309" s="987"/>
      <c r="AB309" s="987"/>
      <c r="AC309" s="1014"/>
      <c r="AD309" s="978"/>
      <c r="AE309" s="978"/>
      <c r="AF309" s="978"/>
      <c r="AG309" s="978"/>
      <c r="AH309" s="978"/>
      <c r="AI309" s="978"/>
      <c r="AJ309" s="978"/>
      <c r="AK309" s="987"/>
      <c r="AL309" s="987"/>
      <c r="AM309" s="987"/>
      <c r="AN309" s="987"/>
      <c r="AO309" s="987"/>
      <c r="AP309" s="987"/>
      <c r="AQ309" s="1015"/>
      <c r="AR309" s="987"/>
      <c r="AS309" s="987"/>
      <c r="AT309" s="1266"/>
    </row>
    <row r="310" s="954" customFormat="1" ht="17.1" customHeight="1" spans="2:46">
      <c r="B310" s="956"/>
      <c r="C310" s="956"/>
      <c r="D310" s="956"/>
      <c r="E310" s="956"/>
      <c r="F310" s="956"/>
      <c r="G310" s="956"/>
      <c r="H310" s="1015"/>
      <c r="I310" s="987"/>
      <c r="J310" s="987"/>
      <c r="K310" s="987"/>
      <c r="L310" s="987"/>
      <c r="M310" s="987"/>
      <c r="N310" s="987"/>
      <c r="O310" s="987"/>
      <c r="P310" s="987"/>
      <c r="Q310" s="987"/>
      <c r="R310" s="987"/>
      <c r="S310" s="987"/>
      <c r="T310" s="987"/>
      <c r="U310" s="987"/>
      <c r="V310" s="987"/>
      <c r="W310" s="987"/>
      <c r="X310" s="987"/>
      <c r="Y310" s="987"/>
      <c r="Z310" s="987"/>
      <c r="AA310" s="987"/>
      <c r="AB310" s="987"/>
      <c r="AC310" s="1014"/>
      <c r="AD310" s="978"/>
      <c r="AE310" s="978"/>
      <c r="AF310" s="978"/>
      <c r="AG310" s="978"/>
      <c r="AH310" s="978"/>
      <c r="AI310" s="978"/>
      <c r="AJ310" s="978"/>
      <c r="AK310" s="987"/>
      <c r="AL310" s="987"/>
      <c r="AM310" s="987"/>
      <c r="AN310" s="987"/>
      <c r="AO310" s="987"/>
      <c r="AP310" s="987"/>
      <c r="AQ310" s="1015"/>
      <c r="AR310" s="987"/>
      <c r="AS310" s="987"/>
      <c r="AT310" s="1266"/>
    </row>
    <row r="311" s="961" customFormat="1" ht="19.5" customHeight="1" spans="2:46">
      <c r="B311" s="962"/>
      <c r="C311" s="962"/>
      <c r="D311" s="962"/>
      <c r="E311" s="962"/>
      <c r="F311" s="962"/>
      <c r="G311" s="962"/>
      <c r="H311" s="1174" t="s">
        <v>88</v>
      </c>
      <c r="I311" s="1245"/>
      <c r="J311" s="1245"/>
      <c r="K311" s="1245"/>
      <c r="L311" s="1245"/>
      <c r="M311" s="1245"/>
      <c r="N311" s="1245"/>
      <c r="O311" s="989"/>
      <c r="P311" s="989"/>
      <c r="Q311" s="989"/>
      <c r="R311" s="989"/>
      <c r="S311" s="989"/>
      <c r="T311" s="989"/>
      <c r="U311" s="989"/>
      <c r="V311" s="989"/>
      <c r="W311" s="989"/>
      <c r="X311" s="989"/>
      <c r="Y311" s="989"/>
      <c r="Z311" s="989"/>
      <c r="AA311" s="989"/>
      <c r="AB311" s="989"/>
      <c r="AC311" s="1175" t="s">
        <v>63</v>
      </c>
      <c r="AD311" s="979"/>
      <c r="AE311" s="979"/>
      <c r="AF311" s="979"/>
      <c r="AG311" s="979"/>
      <c r="AH311" s="979"/>
      <c r="AI311" s="979"/>
      <c r="AJ311" s="979"/>
      <c r="AK311" s="979"/>
      <c r="AL311" s="1249"/>
      <c r="AM311" s="1249"/>
      <c r="AN311" s="989"/>
      <c r="AO311" s="989"/>
      <c r="AP311" s="989"/>
      <c r="AQ311" s="989"/>
      <c r="AR311" s="989"/>
      <c r="AS311" s="989"/>
      <c r="AT311" s="989"/>
    </row>
    <row r="312" s="1205" customFormat="1" ht="17.1" customHeight="1" spans="2:46">
      <c r="B312" s="964"/>
      <c r="C312" s="964"/>
      <c r="D312" s="964"/>
      <c r="E312" s="964"/>
      <c r="F312" s="964"/>
      <c r="G312" s="964"/>
      <c r="H312" s="1015" t="s">
        <v>64</v>
      </c>
      <c r="I312" s="990"/>
      <c r="J312" s="990"/>
      <c r="K312" s="990"/>
      <c r="L312" s="990"/>
      <c r="M312" s="990"/>
      <c r="N312" s="990"/>
      <c r="O312" s="990"/>
      <c r="P312" s="990"/>
      <c r="Q312" s="990"/>
      <c r="R312" s="990"/>
      <c r="S312" s="990"/>
      <c r="T312" s="990"/>
      <c r="U312" s="990"/>
      <c r="V312" s="990"/>
      <c r="W312" s="990"/>
      <c r="X312" s="990"/>
      <c r="Y312" s="990"/>
      <c r="Z312" s="990"/>
      <c r="AA312" s="990"/>
      <c r="AB312" s="990"/>
      <c r="AC312" s="1014" t="s">
        <v>65</v>
      </c>
      <c r="AD312" s="978"/>
      <c r="AE312" s="978"/>
      <c r="AF312" s="978"/>
      <c r="AG312" s="978"/>
      <c r="AH312" s="978"/>
      <c r="AI312" s="978"/>
      <c r="AJ312" s="978"/>
      <c r="AK312" s="990"/>
      <c r="AL312" s="990"/>
      <c r="AM312" s="990"/>
      <c r="AN312" s="990"/>
      <c r="AO312" s="990"/>
      <c r="AP312" s="990"/>
      <c r="AQ312" s="1016"/>
      <c r="AR312" s="990"/>
      <c r="AS312" s="990"/>
      <c r="AT312" s="1266"/>
    </row>
    <row r="313" s="1205" customFormat="1" ht="129" customHeight="1" spans="2:46">
      <c r="B313" s="964"/>
      <c r="C313" s="964"/>
      <c r="D313" s="964"/>
      <c r="E313" s="964"/>
      <c r="F313" s="964"/>
      <c r="G313" s="964"/>
      <c r="H313" s="1015"/>
      <c r="I313" s="990"/>
      <c r="J313" s="990"/>
      <c r="K313" s="990"/>
      <c r="L313" s="990"/>
      <c r="M313" s="990"/>
      <c r="N313" s="990"/>
      <c r="O313" s="990"/>
      <c r="P313" s="990"/>
      <c r="Q313" s="990"/>
      <c r="R313" s="990"/>
      <c r="S313" s="990"/>
      <c r="T313" s="990"/>
      <c r="U313" s="990"/>
      <c r="V313" s="990"/>
      <c r="W313" s="990"/>
      <c r="X313" s="990"/>
      <c r="Y313" s="990"/>
      <c r="Z313" s="990"/>
      <c r="AA313" s="990"/>
      <c r="AB313" s="990"/>
      <c r="AC313" s="1014"/>
      <c r="AD313" s="978"/>
      <c r="AE313" s="978"/>
      <c r="AF313" s="978"/>
      <c r="AG313" s="978"/>
      <c r="AH313" s="978"/>
      <c r="AI313" s="978"/>
      <c r="AJ313" s="978"/>
      <c r="AK313" s="990"/>
      <c r="AL313" s="990"/>
      <c r="AM313" s="990"/>
      <c r="AN313" s="990"/>
      <c r="AO313" s="990"/>
      <c r="AP313" s="990"/>
      <c r="AQ313" s="1016"/>
      <c r="AR313" s="990"/>
      <c r="AS313" s="990"/>
      <c r="AT313" s="1266"/>
    </row>
    <row r="314" s="954" customFormat="1" ht="19.5" customHeight="1" spans="2:46">
      <c r="B314" s="1209" t="s">
        <v>114</v>
      </c>
      <c r="C314" s="1209"/>
      <c r="D314" s="1209"/>
      <c r="E314" s="1209"/>
      <c r="F314" s="1209"/>
      <c r="G314" s="1209"/>
      <c r="H314" s="1209"/>
      <c r="I314" s="1209"/>
      <c r="J314" s="1209"/>
      <c r="K314" s="1209"/>
      <c r="L314" s="1209"/>
      <c r="M314" s="1209"/>
      <c r="N314" s="1209"/>
      <c r="O314" s="1209"/>
      <c r="P314" s="1209"/>
      <c r="Q314" s="1209"/>
      <c r="R314" s="1209"/>
      <c r="S314" s="1209"/>
      <c r="T314" s="1209"/>
      <c r="U314" s="1209"/>
      <c r="V314" s="1209"/>
      <c r="W314" s="1209"/>
      <c r="X314" s="1209"/>
      <c r="Y314" s="1209"/>
      <c r="Z314" s="1209"/>
      <c r="AA314" s="1209"/>
      <c r="AB314" s="1209"/>
      <c r="AC314" s="1209"/>
      <c r="AD314" s="1209"/>
      <c r="AE314" s="1209"/>
      <c r="AF314" s="1209"/>
      <c r="AG314" s="1209"/>
      <c r="AH314" s="1209"/>
      <c r="AI314" s="1209"/>
      <c r="AJ314" s="1209"/>
      <c r="AK314" s="1209"/>
      <c r="AL314" s="1209"/>
      <c r="AM314" s="1209"/>
      <c r="AN314" s="1209"/>
      <c r="AO314" s="1209"/>
      <c r="AP314" s="1209"/>
      <c r="AQ314" s="1209"/>
      <c r="AR314" s="1209"/>
      <c r="AS314" s="1209"/>
      <c r="AT314" s="1209"/>
    </row>
    <row r="315" s="954" customFormat="1" ht="17.1" customHeight="1" spans="2:46">
      <c r="B315" s="1209" t="str">
        <f>'RK 1'!A279</f>
        <v>BULAN SEPTEMBER TAHUN 2023</v>
      </c>
      <c r="C315" s="1209"/>
      <c r="D315" s="1209"/>
      <c r="E315" s="1209"/>
      <c r="F315" s="1209"/>
      <c r="G315" s="1209"/>
      <c r="H315" s="1209"/>
      <c r="I315" s="1209"/>
      <c r="J315" s="1209"/>
      <c r="K315" s="1209"/>
      <c r="L315" s="1209"/>
      <c r="M315" s="1209"/>
      <c r="N315" s="1209"/>
      <c r="O315" s="1209"/>
      <c r="P315" s="1209"/>
      <c r="Q315" s="1209"/>
      <c r="R315" s="1209"/>
      <c r="S315" s="1209"/>
      <c r="T315" s="1209"/>
      <c r="U315" s="1209"/>
      <c r="V315" s="1209"/>
      <c r="W315" s="1209"/>
      <c r="X315" s="1209"/>
      <c r="Y315" s="1209"/>
      <c r="Z315" s="1209"/>
      <c r="AA315" s="1209"/>
      <c r="AB315" s="1209"/>
      <c r="AC315" s="1209"/>
      <c r="AD315" s="1209"/>
      <c r="AE315" s="1209"/>
      <c r="AF315" s="1209"/>
      <c r="AG315" s="1209"/>
      <c r="AH315" s="1209"/>
      <c r="AI315" s="1209"/>
      <c r="AJ315" s="1209"/>
      <c r="AK315" s="1209"/>
      <c r="AL315" s="1209"/>
      <c r="AM315" s="1209"/>
      <c r="AN315" s="1209"/>
      <c r="AO315" s="1209"/>
      <c r="AP315" s="1209"/>
      <c r="AQ315" s="1209"/>
      <c r="AR315" s="1209"/>
      <c r="AS315" s="1209"/>
      <c r="AT315" s="1209"/>
    </row>
    <row r="316" s="954" customFormat="1" ht="17.1" customHeight="1" spans="2:46">
      <c r="B316" s="1210"/>
      <c r="C316" s="1210"/>
      <c r="D316" s="1210"/>
      <c r="E316" s="1210"/>
      <c r="F316" s="1210"/>
      <c r="G316" s="1210"/>
      <c r="H316" s="1210"/>
      <c r="I316" s="1210"/>
      <c r="J316" s="1210"/>
      <c r="K316" s="1210"/>
      <c r="L316" s="1210"/>
      <c r="M316" s="1210"/>
      <c r="N316" s="1210"/>
      <c r="O316" s="1210"/>
      <c r="P316" s="1210"/>
      <c r="Q316" s="1210"/>
      <c r="R316" s="1210"/>
      <c r="S316" s="1210"/>
      <c r="T316" s="1210"/>
      <c r="U316" s="1210"/>
      <c r="V316" s="1210"/>
      <c r="W316" s="1210"/>
      <c r="X316" s="1210"/>
      <c r="Y316" s="1210"/>
      <c r="Z316" s="1210"/>
      <c r="AA316" s="1210"/>
      <c r="AB316" s="1210"/>
      <c r="AC316" s="1210"/>
      <c r="AD316" s="1210"/>
      <c r="AE316" s="1210"/>
      <c r="AF316" s="1210"/>
      <c r="AG316" s="1210"/>
      <c r="AH316" s="1210"/>
      <c r="AI316" s="1210"/>
      <c r="AJ316" s="1210"/>
      <c r="AK316" s="1210"/>
      <c r="AL316" s="1210"/>
      <c r="AM316" s="1210"/>
      <c r="AN316" s="1210"/>
      <c r="AO316" s="1210"/>
      <c r="AP316" s="1210"/>
      <c r="AQ316" s="1250"/>
      <c r="AR316" s="1251"/>
      <c r="AS316" s="1251"/>
      <c r="AT316" s="1210" t="s">
        <v>116</v>
      </c>
    </row>
    <row r="317" s="954" customFormat="1" ht="18.95" customHeight="1" spans="2:46">
      <c r="B317" s="1211" t="s">
        <v>3</v>
      </c>
      <c r="C317" s="1212" t="s">
        <v>4</v>
      </c>
      <c r="D317" s="1213" t="s">
        <v>131</v>
      </c>
      <c r="E317" s="1213" t="s">
        <v>118</v>
      </c>
      <c r="F317" s="1213" t="s">
        <v>57</v>
      </c>
      <c r="G317" s="927" t="s">
        <v>119</v>
      </c>
      <c r="H317" s="1214" t="s">
        <v>5</v>
      </c>
      <c r="I317" s="1243"/>
      <c r="J317" s="1243"/>
      <c r="K317" s="1243"/>
      <c r="L317" s="1243"/>
      <c r="M317" s="1243"/>
      <c r="N317" s="1243"/>
      <c r="O317" s="1243"/>
      <c r="P317" s="1243"/>
      <c r="Q317" s="1243"/>
      <c r="R317" s="1243"/>
      <c r="S317" s="1243"/>
      <c r="T317" s="1243"/>
      <c r="U317" s="1243"/>
      <c r="V317" s="1243"/>
      <c r="W317" s="1243"/>
      <c r="X317" s="1243"/>
      <c r="Y317" s="1243"/>
      <c r="Z317" s="1243"/>
      <c r="AA317" s="1243"/>
      <c r="AB317" s="1243"/>
      <c r="AC317" s="1243"/>
      <c r="AD317" s="1246"/>
      <c r="AE317" s="1213" t="s">
        <v>120</v>
      </c>
      <c r="AF317" s="1213" t="s">
        <v>7</v>
      </c>
      <c r="AG317" s="1213" t="s">
        <v>8</v>
      </c>
      <c r="AH317" s="1213" t="s">
        <v>9</v>
      </c>
      <c r="AI317" s="1213" t="s">
        <v>10</v>
      </c>
      <c r="AJ317" s="1213" t="s">
        <v>121</v>
      </c>
      <c r="AK317" s="1213" t="s">
        <v>12</v>
      </c>
      <c r="AL317" s="1213" t="s">
        <v>13</v>
      </c>
      <c r="AM317" s="1247" t="s">
        <v>122</v>
      </c>
      <c r="AN317" s="1247" t="s">
        <v>123</v>
      </c>
      <c r="AO317" s="1247" t="s">
        <v>124</v>
      </c>
      <c r="AP317" s="1247" t="s">
        <v>125</v>
      </c>
      <c r="AQ317" s="1213" t="s">
        <v>14</v>
      </c>
      <c r="AR317" s="1247" t="s">
        <v>126</v>
      </c>
      <c r="AS317" s="1247" t="s">
        <v>127</v>
      </c>
      <c r="AT317" s="1252" t="s">
        <v>128</v>
      </c>
    </row>
    <row r="318" s="954" customFormat="1" ht="135" customHeight="1" spans="2:46">
      <c r="B318" s="1215"/>
      <c r="C318" s="1216"/>
      <c r="D318" s="1217"/>
      <c r="E318" s="1217"/>
      <c r="F318" s="1217"/>
      <c r="G318" s="933"/>
      <c r="H318" s="1218" t="s">
        <v>16</v>
      </c>
      <c r="I318" s="105" t="s">
        <v>17</v>
      </c>
      <c r="J318" s="105" t="s">
        <v>18</v>
      </c>
      <c r="K318" s="105" t="s">
        <v>19</v>
      </c>
      <c r="L318" s="105" t="s">
        <v>20</v>
      </c>
      <c r="M318" s="105" t="s">
        <v>21</v>
      </c>
      <c r="N318" s="105" t="s">
        <v>22</v>
      </c>
      <c r="O318" s="105" t="s">
        <v>23</v>
      </c>
      <c r="P318" s="105" t="s">
        <v>24</v>
      </c>
      <c r="Q318" s="105" t="s">
        <v>25</v>
      </c>
      <c r="R318" s="105" t="s">
        <v>129</v>
      </c>
      <c r="S318" s="105" t="s">
        <v>27</v>
      </c>
      <c r="T318" s="105" t="s">
        <v>28</v>
      </c>
      <c r="U318" s="105" t="s">
        <v>29</v>
      </c>
      <c r="V318" s="105" t="s">
        <v>30</v>
      </c>
      <c r="W318" s="105" t="s">
        <v>31</v>
      </c>
      <c r="X318" s="105" t="s">
        <v>32</v>
      </c>
      <c r="Y318" s="105" t="s">
        <v>33</v>
      </c>
      <c r="Z318" s="105" t="s">
        <v>34</v>
      </c>
      <c r="AA318" s="105" t="s">
        <v>35</v>
      </c>
      <c r="AB318" s="105" t="s">
        <v>36</v>
      </c>
      <c r="AC318" s="105" t="s">
        <v>37</v>
      </c>
      <c r="AD318" s="105" t="s">
        <v>38</v>
      </c>
      <c r="AE318" s="1217"/>
      <c r="AF318" s="1217"/>
      <c r="AG318" s="1217"/>
      <c r="AH318" s="1217"/>
      <c r="AI318" s="1217"/>
      <c r="AJ318" s="1217"/>
      <c r="AK318" s="1217"/>
      <c r="AL318" s="1217"/>
      <c r="AM318" s="1248"/>
      <c r="AN318" s="1248"/>
      <c r="AO318" s="1248"/>
      <c r="AP318" s="1248"/>
      <c r="AQ318" s="1217"/>
      <c r="AR318" s="1248"/>
      <c r="AS318" s="1248"/>
      <c r="AT318" s="1253"/>
    </row>
    <row r="319" s="954" customFormat="1" ht="17.1" customHeight="1" spans="2:46">
      <c r="B319" s="1219">
        <v>1</v>
      </c>
      <c r="C319" s="1220">
        <v>2</v>
      </c>
      <c r="D319" s="1220">
        <v>3</v>
      </c>
      <c r="E319" s="1220">
        <v>4</v>
      </c>
      <c r="F319" s="1220">
        <v>5</v>
      </c>
      <c r="G319" s="1220">
        <v>6</v>
      </c>
      <c r="H319" s="1220">
        <v>7</v>
      </c>
      <c r="I319" s="1220">
        <v>8</v>
      </c>
      <c r="J319" s="1220">
        <v>9</v>
      </c>
      <c r="K319" s="1220">
        <v>10</v>
      </c>
      <c r="L319" s="1220">
        <v>11</v>
      </c>
      <c r="M319" s="1220">
        <v>12</v>
      </c>
      <c r="N319" s="1220">
        <v>13</v>
      </c>
      <c r="O319" s="1220">
        <v>14</v>
      </c>
      <c r="P319" s="1220">
        <v>15</v>
      </c>
      <c r="Q319" s="1220">
        <v>16</v>
      </c>
      <c r="R319" s="1220">
        <v>17</v>
      </c>
      <c r="S319" s="1220">
        <v>18</v>
      </c>
      <c r="T319" s="1220">
        <v>19</v>
      </c>
      <c r="U319" s="1220">
        <v>20</v>
      </c>
      <c r="V319" s="1220">
        <v>21</v>
      </c>
      <c r="W319" s="1220">
        <v>22</v>
      </c>
      <c r="X319" s="1220">
        <v>23</v>
      </c>
      <c r="Y319" s="1220">
        <v>24</v>
      </c>
      <c r="Z319" s="1220">
        <v>25</v>
      </c>
      <c r="AA319" s="1220">
        <v>26</v>
      </c>
      <c r="AB319" s="1220">
        <v>27</v>
      </c>
      <c r="AC319" s="1220">
        <v>28</v>
      </c>
      <c r="AD319" s="1220">
        <v>29</v>
      </c>
      <c r="AE319" s="1220">
        <v>30</v>
      </c>
      <c r="AF319" s="1220">
        <v>31</v>
      </c>
      <c r="AG319" s="1220">
        <v>32</v>
      </c>
      <c r="AH319" s="1220">
        <v>33</v>
      </c>
      <c r="AI319" s="1220">
        <v>34</v>
      </c>
      <c r="AJ319" s="1220">
        <v>35</v>
      </c>
      <c r="AK319" s="1220">
        <v>36</v>
      </c>
      <c r="AL319" s="1220">
        <v>37</v>
      </c>
      <c r="AM319" s="1220">
        <v>38</v>
      </c>
      <c r="AN319" s="1220">
        <v>39</v>
      </c>
      <c r="AO319" s="1220">
        <v>40</v>
      </c>
      <c r="AP319" s="1220">
        <v>41</v>
      </c>
      <c r="AQ319" s="1254">
        <v>42</v>
      </c>
      <c r="AR319" s="1220">
        <v>43</v>
      </c>
      <c r="AS319" s="1255">
        <v>44</v>
      </c>
      <c r="AT319" s="1256">
        <v>45</v>
      </c>
    </row>
    <row r="320" s="954" customFormat="1" ht="20.25" customHeight="1" spans="2:46">
      <c r="B320" s="1239">
        <v>1</v>
      </c>
      <c r="C320" s="1240" t="s">
        <v>39</v>
      </c>
      <c r="D320" s="1223">
        <f>AR286</f>
        <v>0</v>
      </c>
      <c r="E320" s="1223">
        <f>'RK 1'!AH284</f>
        <v>3</v>
      </c>
      <c r="F320" s="1223">
        <f>SUM(D320:E320)</f>
        <v>3</v>
      </c>
      <c r="G320" s="1223"/>
      <c r="H320" s="1223"/>
      <c r="I320" s="1223"/>
      <c r="J320" s="1223"/>
      <c r="K320" s="1223"/>
      <c r="L320" s="1223"/>
      <c r="M320" s="1223"/>
      <c r="N320" s="1223"/>
      <c r="O320" s="1223"/>
      <c r="P320" s="1223"/>
      <c r="Q320" s="1223"/>
      <c r="R320" s="1223"/>
      <c r="S320" s="1223"/>
      <c r="T320" s="1223"/>
      <c r="U320" s="1223"/>
      <c r="V320" s="1223"/>
      <c r="W320" s="1223"/>
      <c r="X320" s="1223"/>
      <c r="Y320" s="1223"/>
      <c r="Z320" s="1223"/>
      <c r="AA320" s="1223"/>
      <c r="AB320" s="1223"/>
      <c r="AC320" s="1223"/>
      <c r="AD320" s="1223"/>
      <c r="AE320" s="1223"/>
      <c r="AF320" s="1223"/>
      <c r="AG320" s="1223"/>
      <c r="AH320" s="1223"/>
      <c r="AI320" s="1223"/>
      <c r="AJ320" s="1223"/>
      <c r="AK320" s="1223"/>
      <c r="AL320" s="1223"/>
      <c r="AM320" s="1223"/>
      <c r="AN320" s="1223"/>
      <c r="AO320" s="1223"/>
      <c r="AP320" s="1223"/>
      <c r="AQ320" s="1223">
        <f>SUM(H320:AP320)</f>
        <v>0</v>
      </c>
      <c r="AR320" s="1223">
        <f>F320-(G320+AQ320)</f>
        <v>3</v>
      </c>
      <c r="AS320" s="1257">
        <f>AQ320</f>
        <v>0</v>
      </c>
      <c r="AT320" s="1258"/>
    </row>
    <row r="321" s="954" customFormat="1" ht="20.25" customHeight="1" spans="2:46">
      <c r="B321" s="1241">
        <v>2</v>
      </c>
      <c r="C321" s="1242" t="s">
        <v>40</v>
      </c>
      <c r="D321" s="1223">
        <f t="shared" ref="D321:D337" si="46">AR287</f>
        <v>0</v>
      </c>
      <c r="E321" s="1223">
        <f>'RK 1'!AH285</f>
        <v>0</v>
      </c>
      <c r="F321" s="1223">
        <f t="shared" ref="F321:F337" si="47">SUM(D321:E321)</f>
        <v>0</v>
      </c>
      <c r="G321" s="1223"/>
      <c r="H321" s="1223"/>
      <c r="I321" s="1223"/>
      <c r="J321" s="1223"/>
      <c r="K321" s="1223"/>
      <c r="L321" s="1223"/>
      <c r="M321" s="1223"/>
      <c r="N321" s="1223"/>
      <c r="O321" s="1223"/>
      <c r="P321" s="1223"/>
      <c r="Q321" s="1223"/>
      <c r="R321" s="1223"/>
      <c r="S321" s="1223"/>
      <c r="T321" s="1223"/>
      <c r="U321" s="1223"/>
      <c r="V321" s="1223"/>
      <c r="W321" s="1223"/>
      <c r="X321" s="1223"/>
      <c r="Y321" s="1223"/>
      <c r="Z321" s="1223"/>
      <c r="AA321" s="1223"/>
      <c r="AB321" s="1223"/>
      <c r="AC321" s="1223"/>
      <c r="AD321" s="1223"/>
      <c r="AE321" s="1223"/>
      <c r="AF321" s="1223"/>
      <c r="AG321" s="1223"/>
      <c r="AH321" s="1223"/>
      <c r="AI321" s="1223"/>
      <c r="AJ321" s="1223"/>
      <c r="AK321" s="1223"/>
      <c r="AL321" s="1223"/>
      <c r="AM321" s="1223"/>
      <c r="AN321" s="1223"/>
      <c r="AO321" s="1223"/>
      <c r="AP321" s="1223"/>
      <c r="AQ321" s="1223">
        <f t="shared" ref="AQ321:AQ337" si="48">SUM(H321:AP321)</f>
        <v>0</v>
      </c>
      <c r="AR321" s="1223">
        <f t="shared" ref="AR321:AR337" si="49">F321-(G321+AQ321)</f>
        <v>0</v>
      </c>
      <c r="AS321" s="1257">
        <f t="shared" ref="AS321:AS337" si="50">AQ321</f>
        <v>0</v>
      </c>
      <c r="AT321" s="1259"/>
    </row>
    <row r="322" s="954" customFormat="1" ht="20.25" customHeight="1" spans="2:46">
      <c r="B322" s="1241">
        <v>3</v>
      </c>
      <c r="C322" s="1242" t="s">
        <v>41</v>
      </c>
      <c r="D322" s="1223">
        <f t="shared" si="46"/>
        <v>1</v>
      </c>
      <c r="E322" s="1223">
        <f>'RK 1'!AH286</f>
        <v>0</v>
      </c>
      <c r="F322" s="1223">
        <f t="shared" si="47"/>
        <v>1</v>
      </c>
      <c r="G322" s="1223"/>
      <c r="H322" s="1223"/>
      <c r="I322" s="1223"/>
      <c r="J322" s="1223"/>
      <c r="K322" s="1223"/>
      <c r="L322" s="1223"/>
      <c r="M322" s="1223"/>
      <c r="N322" s="1223">
        <v>1</v>
      </c>
      <c r="O322" s="1223"/>
      <c r="P322" s="1223"/>
      <c r="Q322" s="1223"/>
      <c r="R322" s="1223"/>
      <c r="S322" s="1223"/>
      <c r="T322" s="1223"/>
      <c r="U322" s="1223"/>
      <c r="V322" s="1223"/>
      <c r="W322" s="1223"/>
      <c r="X322" s="1223"/>
      <c r="Y322" s="1223"/>
      <c r="Z322" s="1223"/>
      <c r="AA322" s="1223"/>
      <c r="AB322" s="1223"/>
      <c r="AC322" s="1223"/>
      <c r="AD322" s="1223"/>
      <c r="AE322" s="1223"/>
      <c r="AF322" s="1223"/>
      <c r="AG322" s="1223"/>
      <c r="AH322" s="1223"/>
      <c r="AI322" s="1223"/>
      <c r="AJ322" s="1223"/>
      <c r="AK322" s="1223"/>
      <c r="AL322" s="1223"/>
      <c r="AM322" s="1223"/>
      <c r="AN322" s="1223"/>
      <c r="AO322" s="1223"/>
      <c r="AP322" s="1223"/>
      <c r="AQ322" s="1223">
        <f t="shared" si="48"/>
        <v>1</v>
      </c>
      <c r="AR322" s="1223">
        <f t="shared" si="49"/>
        <v>0</v>
      </c>
      <c r="AS322" s="1257">
        <f t="shared" si="50"/>
        <v>1</v>
      </c>
      <c r="AT322" s="1259"/>
    </row>
    <row r="323" s="954" customFormat="1" ht="20.25" customHeight="1" spans="2:46">
      <c r="B323" s="1241">
        <v>4</v>
      </c>
      <c r="C323" s="1242" t="s">
        <v>42</v>
      </c>
      <c r="D323" s="1223">
        <f t="shared" si="46"/>
        <v>0</v>
      </c>
      <c r="E323" s="1223">
        <f>'RK 1'!AH287</f>
        <v>1</v>
      </c>
      <c r="F323" s="1223">
        <f t="shared" si="47"/>
        <v>1</v>
      </c>
      <c r="G323" s="1223"/>
      <c r="H323" s="1223"/>
      <c r="I323" s="1223"/>
      <c r="J323" s="1223"/>
      <c r="K323" s="1223"/>
      <c r="L323" s="1223"/>
      <c r="M323" s="1223">
        <v>1</v>
      </c>
      <c r="N323" s="1223"/>
      <c r="O323" s="1223"/>
      <c r="P323" s="1223"/>
      <c r="Q323" s="1223"/>
      <c r="R323" s="1223"/>
      <c r="S323" s="1223"/>
      <c r="T323" s="1223"/>
      <c r="U323" s="1223"/>
      <c r="V323" s="1223"/>
      <c r="W323" s="1223"/>
      <c r="X323" s="1223"/>
      <c r="Y323" s="1223"/>
      <c r="Z323" s="1223"/>
      <c r="AA323" s="1223"/>
      <c r="AB323" s="1223"/>
      <c r="AC323" s="1223"/>
      <c r="AD323" s="1223"/>
      <c r="AE323" s="1223"/>
      <c r="AF323" s="1223"/>
      <c r="AG323" s="1223"/>
      <c r="AH323" s="1223"/>
      <c r="AI323" s="1223"/>
      <c r="AJ323" s="1223"/>
      <c r="AK323" s="1223"/>
      <c r="AL323" s="1223"/>
      <c r="AM323" s="1223"/>
      <c r="AN323" s="1223"/>
      <c r="AO323" s="1223"/>
      <c r="AP323" s="1223"/>
      <c r="AQ323" s="1223">
        <f t="shared" si="48"/>
        <v>1</v>
      </c>
      <c r="AR323" s="1223">
        <f t="shared" si="49"/>
        <v>0</v>
      </c>
      <c r="AS323" s="1257">
        <f t="shared" si="50"/>
        <v>1</v>
      </c>
      <c r="AT323" s="1259"/>
    </row>
    <row r="324" s="954" customFormat="1" ht="20.25" customHeight="1" spans="2:46">
      <c r="B324" s="1241">
        <v>5</v>
      </c>
      <c r="C324" s="1242" t="s">
        <v>43</v>
      </c>
      <c r="D324" s="1223">
        <f t="shared" si="46"/>
        <v>0</v>
      </c>
      <c r="E324" s="1223">
        <f>'RK 1'!AH288</f>
        <v>0</v>
      </c>
      <c r="F324" s="1223">
        <f t="shared" si="47"/>
        <v>0</v>
      </c>
      <c r="G324" s="1223"/>
      <c r="H324" s="1223"/>
      <c r="I324" s="1223"/>
      <c r="J324" s="1223"/>
      <c r="K324" s="1223"/>
      <c r="L324" s="1223"/>
      <c r="M324" s="1223"/>
      <c r="N324" s="1223"/>
      <c r="O324" s="1223"/>
      <c r="P324" s="1223"/>
      <c r="Q324" s="1223"/>
      <c r="R324" s="1223"/>
      <c r="S324" s="1223"/>
      <c r="T324" s="1223"/>
      <c r="U324" s="1223"/>
      <c r="V324" s="1223"/>
      <c r="W324" s="1223"/>
      <c r="X324" s="1223"/>
      <c r="Y324" s="1223"/>
      <c r="Z324" s="1223"/>
      <c r="AA324" s="1223"/>
      <c r="AB324" s="1223"/>
      <c r="AC324" s="1223"/>
      <c r="AD324" s="1223"/>
      <c r="AE324" s="1223"/>
      <c r="AF324" s="1223"/>
      <c r="AG324" s="1223"/>
      <c r="AH324" s="1223"/>
      <c r="AI324" s="1223"/>
      <c r="AJ324" s="1223"/>
      <c r="AK324" s="1223"/>
      <c r="AL324" s="1223"/>
      <c r="AM324" s="1223"/>
      <c r="AN324" s="1223"/>
      <c r="AO324" s="1223"/>
      <c r="AP324" s="1223"/>
      <c r="AQ324" s="1223">
        <f t="shared" si="48"/>
        <v>0</v>
      </c>
      <c r="AR324" s="1223">
        <f t="shared" si="49"/>
        <v>0</v>
      </c>
      <c r="AS324" s="1257">
        <f t="shared" si="50"/>
        <v>0</v>
      </c>
      <c r="AT324" s="1259"/>
    </row>
    <row r="325" s="954" customFormat="1" ht="20.25" customHeight="1" spans="2:46">
      <c r="B325" s="1241">
        <v>6</v>
      </c>
      <c r="C325" s="1242" t="s">
        <v>44</v>
      </c>
      <c r="D325" s="1223">
        <f t="shared" si="46"/>
        <v>0</v>
      </c>
      <c r="E325" s="1223">
        <f>'RK 1'!AH289</f>
        <v>1</v>
      </c>
      <c r="F325" s="1223">
        <f t="shared" si="47"/>
        <v>1</v>
      </c>
      <c r="G325" s="1223"/>
      <c r="H325" s="1223"/>
      <c r="I325" s="1223"/>
      <c r="J325" s="1223"/>
      <c r="K325" s="1223"/>
      <c r="L325" s="1223"/>
      <c r="M325" s="1223"/>
      <c r="N325" s="1223"/>
      <c r="O325" s="1223"/>
      <c r="P325" s="1223">
        <v>1</v>
      </c>
      <c r="Q325" s="1223"/>
      <c r="R325" s="1223"/>
      <c r="S325" s="1223"/>
      <c r="T325" s="1223"/>
      <c r="U325" s="1223"/>
      <c r="V325" s="1223"/>
      <c r="W325" s="1223"/>
      <c r="X325" s="1223"/>
      <c r="Y325" s="1223"/>
      <c r="Z325" s="1223"/>
      <c r="AA325" s="1223"/>
      <c r="AB325" s="1223"/>
      <c r="AC325" s="1223"/>
      <c r="AD325" s="1223"/>
      <c r="AE325" s="1223"/>
      <c r="AF325" s="1223"/>
      <c r="AG325" s="1223"/>
      <c r="AH325" s="1223"/>
      <c r="AI325" s="1223"/>
      <c r="AJ325" s="1223"/>
      <c r="AK325" s="1223"/>
      <c r="AL325" s="1223"/>
      <c r="AM325" s="1223"/>
      <c r="AN325" s="1223"/>
      <c r="AO325" s="1223"/>
      <c r="AP325" s="1223"/>
      <c r="AQ325" s="1223">
        <f t="shared" si="48"/>
        <v>1</v>
      </c>
      <c r="AR325" s="1223">
        <f t="shared" si="49"/>
        <v>0</v>
      </c>
      <c r="AS325" s="1257">
        <f t="shared" si="50"/>
        <v>1</v>
      </c>
      <c r="AT325" s="1259"/>
    </row>
    <row r="326" s="954" customFormat="1" ht="20.25" customHeight="1" spans="2:46">
      <c r="B326" s="1241">
        <v>7</v>
      </c>
      <c r="C326" s="1242" t="s">
        <v>45</v>
      </c>
      <c r="D326" s="1223">
        <f t="shared" si="46"/>
        <v>0</v>
      </c>
      <c r="E326" s="1223">
        <f>'RK 1'!AH290</f>
        <v>1</v>
      </c>
      <c r="F326" s="1223">
        <f t="shared" si="47"/>
        <v>1</v>
      </c>
      <c r="G326" s="1223"/>
      <c r="H326" s="1223"/>
      <c r="I326" s="1223"/>
      <c r="J326" s="1223"/>
      <c r="K326" s="1223"/>
      <c r="L326" s="1223"/>
      <c r="M326" s="1223"/>
      <c r="N326" s="1223"/>
      <c r="O326" s="1223"/>
      <c r="P326" s="1223"/>
      <c r="Q326" s="1223"/>
      <c r="R326" s="1223"/>
      <c r="S326" s="1223"/>
      <c r="T326" s="1223"/>
      <c r="U326" s="1223"/>
      <c r="V326" s="1223"/>
      <c r="W326" s="1223"/>
      <c r="X326" s="1223"/>
      <c r="Y326" s="1223"/>
      <c r="Z326" s="1223"/>
      <c r="AA326" s="1223"/>
      <c r="AB326" s="1223"/>
      <c r="AC326" s="1223"/>
      <c r="AD326" s="1223"/>
      <c r="AE326" s="1223"/>
      <c r="AF326" s="1223"/>
      <c r="AG326" s="1223"/>
      <c r="AH326" s="1223"/>
      <c r="AI326" s="1223"/>
      <c r="AJ326" s="1223"/>
      <c r="AK326" s="1223"/>
      <c r="AL326" s="1223"/>
      <c r="AM326" s="1223"/>
      <c r="AN326" s="1223"/>
      <c r="AO326" s="1223"/>
      <c r="AP326" s="1223"/>
      <c r="AQ326" s="1223">
        <f t="shared" si="48"/>
        <v>0</v>
      </c>
      <c r="AR326" s="1223">
        <f t="shared" si="49"/>
        <v>1</v>
      </c>
      <c r="AS326" s="1257">
        <f t="shared" si="50"/>
        <v>0</v>
      </c>
      <c r="AT326" s="1259"/>
    </row>
    <row r="327" s="954" customFormat="1" ht="20.25" customHeight="1" spans="2:46">
      <c r="B327" s="1241">
        <v>8</v>
      </c>
      <c r="C327" s="1242" t="s">
        <v>46</v>
      </c>
      <c r="D327" s="1223">
        <f t="shared" si="46"/>
        <v>0</v>
      </c>
      <c r="E327" s="1223">
        <f>'RK 1'!AH291</f>
        <v>0</v>
      </c>
      <c r="F327" s="1223">
        <f t="shared" si="47"/>
        <v>0</v>
      </c>
      <c r="G327" s="1223"/>
      <c r="H327" s="1223"/>
      <c r="I327" s="1223"/>
      <c r="J327" s="1223"/>
      <c r="K327" s="1223"/>
      <c r="L327" s="1223"/>
      <c r="M327" s="1223"/>
      <c r="N327" s="1223"/>
      <c r="O327" s="1223"/>
      <c r="P327" s="1223"/>
      <c r="Q327" s="1223"/>
      <c r="R327" s="1223"/>
      <c r="S327" s="1223"/>
      <c r="T327" s="1223"/>
      <c r="U327" s="1223"/>
      <c r="V327" s="1223"/>
      <c r="W327" s="1223"/>
      <c r="X327" s="1223"/>
      <c r="Y327" s="1223"/>
      <c r="Z327" s="1223"/>
      <c r="AA327" s="1223"/>
      <c r="AB327" s="1223"/>
      <c r="AC327" s="1223"/>
      <c r="AD327" s="1223"/>
      <c r="AE327" s="1223"/>
      <c r="AF327" s="1223"/>
      <c r="AG327" s="1223"/>
      <c r="AH327" s="1223"/>
      <c r="AI327" s="1223"/>
      <c r="AJ327" s="1223"/>
      <c r="AK327" s="1223"/>
      <c r="AL327" s="1223"/>
      <c r="AM327" s="1223"/>
      <c r="AN327" s="1223"/>
      <c r="AO327" s="1223"/>
      <c r="AP327" s="1223"/>
      <c r="AQ327" s="1223">
        <f t="shared" si="48"/>
        <v>0</v>
      </c>
      <c r="AR327" s="1223">
        <f t="shared" si="49"/>
        <v>0</v>
      </c>
      <c r="AS327" s="1257">
        <f t="shared" si="50"/>
        <v>0</v>
      </c>
      <c r="AT327" s="1259"/>
    </row>
    <row r="328" s="954" customFormat="1" ht="20.25" customHeight="1" spans="2:46">
      <c r="B328" s="1241">
        <v>9</v>
      </c>
      <c r="C328" s="1242" t="s">
        <v>47</v>
      </c>
      <c r="D328" s="1223">
        <f t="shared" si="46"/>
        <v>0</v>
      </c>
      <c r="E328" s="1223">
        <f>'RK 1'!AH292</f>
        <v>0</v>
      </c>
      <c r="F328" s="1223">
        <f t="shared" si="47"/>
        <v>0</v>
      </c>
      <c r="G328" s="1223"/>
      <c r="H328" s="1223"/>
      <c r="I328" s="1223"/>
      <c r="J328" s="1223"/>
      <c r="K328" s="1223"/>
      <c r="L328" s="1223"/>
      <c r="M328" s="1223"/>
      <c r="N328" s="1223"/>
      <c r="O328" s="1223"/>
      <c r="P328" s="1223"/>
      <c r="Q328" s="1223"/>
      <c r="R328" s="1223"/>
      <c r="S328" s="1223"/>
      <c r="T328" s="1223"/>
      <c r="U328" s="1223"/>
      <c r="V328" s="1223"/>
      <c r="W328" s="1223"/>
      <c r="X328" s="1223"/>
      <c r="Y328" s="1223"/>
      <c r="Z328" s="1223"/>
      <c r="AA328" s="1223"/>
      <c r="AB328" s="1223"/>
      <c r="AC328" s="1223"/>
      <c r="AD328" s="1223"/>
      <c r="AE328" s="1223"/>
      <c r="AF328" s="1223"/>
      <c r="AG328" s="1223"/>
      <c r="AH328" s="1223"/>
      <c r="AI328" s="1223"/>
      <c r="AJ328" s="1223"/>
      <c r="AK328" s="1223"/>
      <c r="AL328" s="1223"/>
      <c r="AM328" s="1223"/>
      <c r="AN328" s="1223"/>
      <c r="AO328" s="1223"/>
      <c r="AP328" s="1223"/>
      <c r="AQ328" s="1223">
        <f t="shared" si="48"/>
        <v>0</v>
      </c>
      <c r="AR328" s="1223">
        <f t="shared" si="49"/>
        <v>0</v>
      </c>
      <c r="AS328" s="1257">
        <f t="shared" si="50"/>
        <v>0</v>
      </c>
      <c r="AT328" s="1259"/>
    </row>
    <row r="329" s="954" customFormat="1" ht="20.25" customHeight="1" spans="2:46">
      <c r="B329" s="1241">
        <v>10</v>
      </c>
      <c r="C329" s="1242" t="s">
        <v>48</v>
      </c>
      <c r="D329" s="1223">
        <f t="shared" si="46"/>
        <v>0</v>
      </c>
      <c r="E329" s="1223">
        <f>'RK 1'!AH293</f>
        <v>0</v>
      </c>
      <c r="F329" s="1223">
        <f t="shared" si="47"/>
        <v>0</v>
      </c>
      <c r="G329" s="1223"/>
      <c r="H329" s="1223"/>
      <c r="I329" s="1223"/>
      <c r="J329" s="1223"/>
      <c r="K329" s="1223"/>
      <c r="L329" s="1223"/>
      <c r="M329" s="1223"/>
      <c r="N329" s="1223"/>
      <c r="O329" s="1223"/>
      <c r="P329" s="1223"/>
      <c r="Q329" s="1223"/>
      <c r="R329" s="1223"/>
      <c r="S329" s="1223"/>
      <c r="T329" s="1223"/>
      <c r="U329" s="1223"/>
      <c r="V329" s="1223"/>
      <c r="W329" s="1223"/>
      <c r="X329" s="1223"/>
      <c r="Y329" s="1223"/>
      <c r="Z329" s="1223"/>
      <c r="AA329" s="1223"/>
      <c r="AB329" s="1223"/>
      <c r="AC329" s="1223"/>
      <c r="AD329" s="1223"/>
      <c r="AE329" s="1223"/>
      <c r="AF329" s="1223"/>
      <c r="AG329" s="1223"/>
      <c r="AH329" s="1223"/>
      <c r="AI329" s="1223"/>
      <c r="AJ329" s="1223"/>
      <c r="AK329" s="1223"/>
      <c r="AL329" s="1223"/>
      <c r="AM329" s="1223"/>
      <c r="AN329" s="1223"/>
      <c r="AO329" s="1223"/>
      <c r="AP329" s="1223"/>
      <c r="AQ329" s="1223">
        <f t="shared" si="48"/>
        <v>0</v>
      </c>
      <c r="AR329" s="1223">
        <f t="shared" si="49"/>
        <v>0</v>
      </c>
      <c r="AS329" s="1257">
        <f t="shared" si="50"/>
        <v>0</v>
      </c>
      <c r="AT329" s="1259"/>
    </row>
    <row r="330" s="954" customFormat="1" ht="20.25" customHeight="1" spans="2:46">
      <c r="B330" s="1241">
        <v>11</v>
      </c>
      <c r="C330" s="1242" t="s">
        <v>49</v>
      </c>
      <c r="D330" s="1223">
        <f t="shared" si="46"/>
        <v>0</v>
      </c>
      <c r="E330" s="1223">
        <f>'RK 1'!AH294</f>
        <v>0</v>
      </c>
      <c r="F330" s="1223">
        <f t="shared" si="47"/>
        <v>0</v>
      </c>
      <c r="G330" s="1223"/>
      <c r="H330" s="1223"/>
      <c r="I330" s="1223"/>
      <c r="J330" s="1223"/>
      <c r="K330" s="1223"/>
      <c r="L330" s="1223"/>
      <c r="M330" s="1223"/>
      <c r="N330" s="1223"/>
      <c r="O330" s="1223"/>
      <c r="P330" s="1223"/>
      <c r="Q330" s="1223"/>
      <c r="R330" s="1223"/>
      <c r="S330" s="1223"/>
      <c r="T330" s="1223"/>
      <c r="U330" s="1223"/>
      <c r="V330" s="1223"/>
      <c r="W330" s="1223"/>
      <c r="X330" s="1223"/>
      <c r="Y330" s="1223"/>
      <c r="Z330" s="1223"/>
      <c r="AA330" s="1223"/>
      <c r="AB330" s="1223"/>
      <c r="AC330" s="1223"/>
      <c r="AD330" s="1223"/>
      <c r="AE330" s="1223"/>
      <c r="AF330" s="1223"/>
      <c r="AG330" s="1223"/>
      <c r="AH330" s="1223"/>
      <c r="AI330" s="1223"/>
      <c r="AJ330" s="1223"/>
      <c r="AK330" s="1223"/>
      <c r="AL330" s="1223"/>
      <c r="AM330" s="1223"/>
      <c r="AN330" s="1223"/>
      <c r="AO330" s="1223"/>
      <c r="AP330" s="1223"/>
      <c r="AQ330" s="1223">
        <f t="shared" si="48"/>
        <v>0</v>
      </c>
      <c r="AR330" s="1223">
        <f t="shared" si="49"/>
        <v>0</v>
      </c>
      <c r="AS330" s="1257">
        <f t="shared" si="50"/>
        <v>0</v>
      </c>
      <c r="AT330" s="1259"/>
    </row>
    <row r="331" s="954" customFormat="1" ht="20.25" customHeight="1" spans="2:46">
      <c r="B331" s="1241">
        <v>12</v>
      </c>
      <c r="C331" s="1242" t="s">
        <v>50</v>
      </c>
      <c r="D331" s="1223">
        <f t="shared" si="46"/>
        <v>1</v>
      </c>
      <c r="E331" s="1223">
        <f>'RK 1'!AH295</f>
        <v>0</v>
      </c>
      <c r="F331" s="1223">
        <f t="shared" si="47"/>
        <v>1</v>
      </c>
      <c r="G331" s="1223"/>
      <c r="H331" s="1223"/>
      <c r="I331" s="1223"/>
      <c r="J331" s="1223"/>
      <c r="K331" s="1223"/>
      <c r="L331" s="1223"/>
      <c r="M331" s="1223">
        <v>1</v>
      </c>
      <c r="N331" s="1223"/>
      <c r="O331" s="1223"/>
      <c r="P331" s="1223"/>
      <c r="Q331" s="1223"/>
      <c r="R331" s="1223"/>
      <c r="S331" s="1223"/>
      <c r="T331" s="1223"/>
      <c r="U331" s="1223"/>
      <c r="V331" s="1223"/>
      <c r="W331" s="1223"/>
      <c r="X331" s="1223"/>
      <c r="Y331" s="1223"/>
      <c r="Z331" s="1223"/>
      <c r="AA331" s="1223"/>
      <c r="AB331" s="1223"/>
      <c r="AC331" s="1223"/>
      <c r="AD331" s="1223"/>
      <c r="AE331" s="1223"/>
      <c r="AF331" s="1223"/>
      <c r="AG331" s="1223"/>
      <c r="AH331" s="1223"/>
      <c r="AI331" s="1223"/>
      <c r="AJ331" s="1223"/>
      <c r="AK331" s="1223"/>
      <c r="AL331" s="1223"/>
      <c r="AM331" s="1223"/>
      <c r="AN331" s="1223"/>
      <c r="AO331" s="1223"/>
      <c r="AP331" s="1223"/>
      <c r="AQ331" s="1223">
        <f t="shared" si="48"/>
        <v>1</v>
      </c>
      <c r="AR331" s="1223">
        <f t="shared" si="49"/>
        <v>0</v>
      </c>
      <c r="AS331" s="1257">
        <f t="shared" si="50"/>
        <v>1</v>
      </c>
      <c r="AT331" s="1259"/>
    </row>
    <row r="332" s="954" customFormat="1" ht="20.25" customHeight="1" spans="2:46">
      <c r="B332" s="1241">
        <v>13</v>
      </c>
      <c r="C332" s="1242" t="s">
        <v>51</v>
      </c>
      <c r="D332" s="1223">
        <f t="shared" si="46"/>
        <v>0</v>
      </c>
      <c r="E332" s="1223">
        <f>'RK 1'!AH296</f>
        <v>1</v>
      </c>
      <c r="F332" s="1223">
        <f t="shared" si="47"/>
        <v>1</v>
      </c>
      <c r="G332" s="1223"/>
      <c r="H332" s="1223"/>
      <c r="I332" s="1223"/>
      <c r="J332" s="1223"/>
      <c r="K332" s="1223"/>
      <c r="L332" s="1223"/>
      <c r="M332" s="1223"/>
      <c r="N332" s="1223"/>
      <c r="O332" s="1223"/>
      <c r="P332" s="1223"/>
      <c r="Q332" s="1223"/>
      <c r="R332" s="1223"/>
      <c r="S332" s="1223"/>
      <c r="T332" s="1223"/>
      <c r="U332" s="1223"/>
      <c r="V332" s="1223"/>
      <c r="W332" s="1223"/>
      <c r="X332" s="1223"/>
      <c r="Y332" s="1223"/>
      <c r="Z332" s="1223"/>
      <c r="AA332" s="1223"/>
      <c r="AB332" s="1223"/>
      <c r="AC332" s="1223"/>
      <c r="AD332" s="1223"/>
      <c r="AE332" s="1223"/>
      <c r="AF332" s="1223"/>
      <c r="AG332" s="1223"/>
      <c r="AH332" s="1223"/>
      <c r="AI332" s="1223"/>
      <c r="AJ332" s="1223"/>
      <c r="AK332" s="1223"/>
      <c r="AL332" s="1223"/>
      <c r="AM332" s="1223"/>
      <c r="AN332" s="1223"/>
      <c r="AO332" s="1223"/>
      <c r="AP332" s="1223"/>
      <c r="AQ332" s="1223">
        <f t="shared" si="48"/>
        <v>0</v>
      </c>
      <c r="AR332" s="1223">
        <f t="shared" si="49"/>
        <v>1</v>
      </c>
      <c r="AS332" s="1257">
        <f t="shared" si="50"/>
        <v>0</v>
      </c>
      <c r="AT332" s="1259"/>
    </row>
    <row r="333" s="954" customFormat="1" ht="20.25" customHeight="1" spans="2:46">
      <c r="B333" s="1241">
        <v>14</v>
      </c>
      <c r="C333" s="1242" t="s">
        <v>52</v>
      </c>
      <c r="D333" s="1223">
        <f t="shared" si="46"/>
        <v>0</v>
      </c>
      <c r="E333" s="1223">
        <f>'RK 1'!AH297</f>
        <v>0</v>
      </c>
      <c r="F333" s="1223">
        <f t="shared" si="47"/>
        <v>0</v>
      </c>
      <c r="G333" s="1223"/>
      <c r="H333" s="1223"/>
      <c r="I333" s="1223"/>
      <c r="J333" s="1223"/>
      <c r="K333" s="1223"/>
      <c r="L333" s="1223"/>
      <c r="M333" s="1223"/>
      <c r="N333" s="1223"/>
      <c r="O333" s="1223"/>
      <c r="P333" s="1223"/>
      <c r="Q333" s="1223"/>
      <c r="R333" s="1223"/>
      <c r="S333" s="1223"/>
      <c r="T333" s="1223"/>
      <c r="U333" s="1223"/>
      <c r="V333" s="1223"/>
      <c r="W333" s="1223"/>
      <c r="X333" s="1223"/>
      <c r="Y333" s="1223"/>
      <c r="Z333" s="1223"/>
      <c r="AA333" s="1223"/>
      <c r="AB333" s="1223"/>
      <c r="AC333" s="1223"/>
      <c r="AD333" s="1223"/>
      <c r="AE333" s="1223"/>
      <c r="AF333" s="1223"/>
      <c r="AG333" s="1223"/>
      <c r="AH333" s="1223"/>
      <c r="AI333" s="1223"/>
      <c r="AJ333" s="1223"/>
      <c r="AK333" s="1223"/>
      <c r="AL333" s="1223"/>
      <c r="AM333" s="1223"/>
      <c r="AN333" s="1223"/>
      <c r="AO333" s="1223"/>
      <c r="AP333" s="1223"/>
      <c r="AQ333" s="1223">
        <f t="shared" si="48"/>
        <v>0</v>
      </c>
      <c r="AR333" s="1223">
        <f t="shared" si="49"/>
        <v>0</v>
      </c>
      <c r="AS333" s="1257">
        <f t="shared" si="50"/>
        <v>0</v>
      </c>
      <c r="AT333" s="1260"/>
    </row>
    <row r="334" s="954" customFormat="1" ht="20.25" customHeight="1" spans="2:46">
      <c r="B334" s="1241">
        <v>15</v>
      </c>
      <c r="C334" s="1242" t="s">
        <v>53</v>
      </c>
      <c r="D334" s="1223">
        <f t="shared" si="46"/>
        <v>0</v>
      </c>
      <c r="E334" s="1223">
        <f>'RK 1'!AH298</f>
        <v>0</v>
      </c>
      <c r="F334" s="1223">
        <f t="shared" si="47"/>
        <v>0</v>
      </c>
      <c r="G334" s="1223"/>
      <c r="H334" s="1223"/>
      <c r="I334" s="1223"/>
      <c r="J334" s="1223"/>
      <c r="K334" s="1223"/>
      <c r="L334" s="1223"/>
      <c r="M334" s="1223"/>
      <c r="N334" s="1223"/>
      <c r="O334" s="1223"/>
      <c r="P334" s="1223"/>
      <c r="Q334" s="1223"/>
      <c r="R334" s="1223"/>
      <c r="S334" s="1223"/>
      <c r="T334" s="1223"/>
      <c r="U334" s="1223"/>
      <c r="V334" s="1223"/>
      <c r="W334" s="1223"/>
      <c r="X334" s="1223"/>
      <c r="Y334" s="1223"/>
      <c r="Z334" s="1223"/>
      <c r="AA334" s="1223"/>
      <c r="AB334" s="1223"/>
      <c r="AC334" s="1223"/>
      <c r="AD334" s="1223"/>
      <c r="AE334" s="1223"/>
      <c r="AF334" s="1223"/>
      <c r="AG334" s="1223"/>
      <c r="AH334" s="1223"/>
      <c r="AI334" s="1223"/>
      <c r="AJ334" s="1223"/>
      <c r="AK334" s="1223"/>
      <c r="AL334" s="1223"/>
      <c r="AM334" s="1223"/>
      <c r="AN334" s="1223"/>
      <c r="AO334" s="1223"/>
      <c r="AP334" s="1223"/>
      <c r="AQ334" s="1223">
        <f t="shared" si="48"/>
        <v>0</v>
      </c>
      <c r="AR334" s="1223">
        <f t="shared" si="49"/>
        <v>0</v>
      </c>
      <c r="AS334" s="1257">
        <f t="shared" si="50"/>
        <v>0</v>
      </c>
      <c r="AT334" s="1261"/>
    </row>
    <row r="335" s="954" customFormat="1" ht="20.25" customHeight="1" spans="2:46">
      <c r="B335" s="1241">
        <v>16</v>
      </c>
      <c r="C335" s="1294" t="s">
        <v>90</v>
      </c>
      <c r="D335" s="1223">
        <f t="shared" si="46"/>
        <v>0</v>
      </c>
      <c r="E335" s="1223">
        <f>'RK 1'!AH299</f>
        <v>0</v>
      </c>
      <c r="F335" s="1223">
        <f t="shared" si="47"/>
        <v>0</v>
      </c>
      <c r="G335" s="1223"/>
      <c r="H335" s="1223"/>
      <c r="I335" s="1223"/>
      <c r="J335" s="1223"/>
      <c r="K335" s="1223"/>
      <c r="L335" s="1223"/>
      <c r="M335" s="1223"/>
      <c r="N335" s="1223"/>
      <c r="O335" s="1223"/>
      <c r="P335" s="1223"/>
      <c r="Q335" s="1223"/>
      <c r="R335" s="1223"/>
      <c r="S335" s="1223"/>
      <c r="T335" s="1223"/>
      <c r="U335" s="1223"/>
      <c r="V335" s="1223"/>
      <c r="W335" s="1223"/>
      <c r="X335" s="1223"/>
      <c r="Y335" s="1223"/>
      <c r="Z335" s="1223"/>
      <c r="AA335" s="1223"/>
      <c r="AB335" s="1223"/>
      <c r="AC335" s="1223"/>
      <c r="AD335" s="1223"/>
      <c r="AE335" s="1223"/>
      <c r="AF335" s="1223"/>
      <c r="AG335" s="1223"/>
      <c r="AH335" s="1223"/>
      <c r="AI335" s="1223"/>
      <c r="AJ335" s="1223"/>
      <c r="AK335" s="1223"/>
      <c r="AL335" s="1223"/>
      <c r="AM335" s="1223"/>
      <c r="AN335" s="1223"/>
      <c r="AO335" s="1223"/>
      <c r="AP335" s="1223"/>
      <c r="AQ335" s="1223">
        <f t="shared" si="48"/>
        <v>0</v>
      </c>
      <c r="AR335" s="1223">
        <f t="shared" si="49"/>
        <v>0</v>
      </c>
      <c r="AS335" s="1257">
        <f t="shared" si="50"/>
        <v>0</v>
      </c>
      <c r="AT335" s="1261"/>
    </row>
    <row r="336" s="954" customFormat="1" ht="20.25" customHeight="1" spans="2:46">
      <c r="B336" s="1267">
        <v>17</v>
      </c>
      <c r="C336" s="1268" t="s">
        <v>55</v>
      </c>
      <c r="D336" s="1223">
        <f t="shared" si="46"/>
        <v>0</v>
      </c>
      <c r="E336" s="1223">
        <f>'RK 1'!AH300</f>
        <v>1</v>
      </c>
      <c r="F336" s="1223">
        <f t="shared" si="47"/>
        <v>1</v>
      </c>
      <c r="G336" s="1223"/>
      <c r="H336" s="1223"/>
      <c r="I336" s="1223"/>
      <c r="J336" s="1223"/>
      <c r="K336" s="1223"/>
      <c r="L336" s="1223"/>
      <c r="M336" s="1223"/>
      <c r="N336" s="1223"/>
      <c r="O336" s="1223"/>
      <c r="P336" s="1223"/>
      <c r="Q336" s="1223"/>
      <c r="R336" s="1223"/>
      <c r="S336" s="1223"/>
      <c r="T336" s="1223"/>
      <c r="U336" s="1223"/>
      <c r="V336" s="1223"/>
      <c r="W336" s="1223"/>
      <c r="X336" s="1223"/>
      <c r="Y336" s="1223"/>
      <c r="Z336" s="1223"/>
      <c r="AA336" s="1223"/>
      <c r="AB336" s="1223"/>
      <c r="AC336" s="1223"/>
      <c r="AD336" s="1223"/>
      <c r="AE336" s="1223"/>
      <c r="AF336" s="1223"/>
      <c r="AG336" s="1223"/>
      <c r="AH336" s="1223"/>
      <c r="AI336" s="1223"/>
      <c r="AJ336" s="1223"/>
      <c r="AK336" s="1223"/>
      <c r="AL336" s="1223"/>
      <c r="AM336" s="1223"/>
      <c r="AN336" s="1223"/>
      <c r="AO336" s="1223"/>
      <c r="AP336" s="1223"/>
      <c r="AQ336" s="1223">
        <f t="shared" si="48"/>
        <v>0</v>
      </c>
      <c r="AR336" s="1223">
        <f t="shared" si="49"/>
        <v>1</v>
      </c>
      <c r="AS336" s="1257">
        <f t="shared" si="50"/>
        <v>0</v>
      </c>
      <c r="AT336" s="1261"/>
    </row>
    <row r="337" s="954" customFormat="1" ht="20.25" customHeight="1" spans="2:46">
      <c r="B337" s="1267">
        <v>18</v>
      </c>
      <c r="C337" s="1268" t="s">
        <v>56</v>
      </c>
      <c r="D337" s="1223">
        <f t="shared" si="46"/>
        <v>0</v>
      </c>
      <c r="E337" s="1223">
        <f>'RK 1'!AH301</f>
        <v>0</v>
      </c>
      <c r="F337" s="1223">
        <f t="shared" si="47"/>
        <v>0</v>
      </c>
      <c r="G337" s="1223"/>
      <c r="H337" s="1223"/>
      <c r="I337" s="1223"/>
      <c r="J337" s="1223"/>
      <c r="K337" s="1223"/>
      <c r="L337" s="1223"/>
      <c r="M337" s="1231"/>
      <c r="N337" s="1223"/>
      <c r="O337" s="1223"/>
      <c r="P337" s="1223"/>
      <c r="Q337" s="1223"/>
      <c r="R337" s="1223"/>
      <c r="S337" s="1223"/>
      <c r="T337" s="1223"/>
      <c r="U337" s="1223"/>
      <c r="V337" s="1223"/>
      <c r="W337" s="1223"/>
      <c r="X337" s="1223"/>
      <c r="Y337" s="1223"/>
      <c r="Z337" s="1223"/>
      <c r="AA337" s="1223"/>
      <c r="AB337" s="1223"/>
      <c r="AC337" s="1223"/>
      <c r="AD337" s="1223"/>
      <c r="AE337" s="1223"/>
      <c r="AF337" s="1223"/>
      <c r="AG337" s="1223"/>
      <c r="AH337" s="1223"/>
      <c r="AI337" s="1223"/>
      <c r="AJ337" s="1223"/>
      <c r="AK337" s="1223"/>
      <c r="AL337" s="1223"/>
      <c r="AM337" s="1223"/>
      <c r="AN337" s="1223"/>
      <c r="AO337" s="1223"/>
      <c r="AP337" s="1223"/>
      <c r="AQ337" s="1223">
        <f t="shared" si="48"/>
        <v>0</v>
      </c>
      <c r="AR337" s="1223">
        <f t="shared" si="49"/>
        <v>0</v>
      </c>
      <c r="AS337" s="1257">
        <f t="shared" si="50"/>
        <v>0</v>
      </c>
      <c r="AT337" s="1261"/>
    </row>
    <row r="338" s="955" customFormat="1" ht="23.25" customHeight="1" spans="2:46">
      <c r="B338" s="1232" t="s">
        <v>57</v>
      </c>
      <c r="C338" s="1233"/>
      <c r="D338" s="1234">
        <f>SUM(D320:D337)</f>
        <v>2</v>
      </c>
      <c r="E338" s="1234">
        <f t="shared" ref="E338:AS338" si="51">SUM(E320:E337)</f>
        <v>8</v>
      </c>
      <c r="F338" s="1234">
        <f t="shared" si="51"/>
        <v>10</v>
      </c>
      <c r="G338" s="1234">
        <f t="shared" si="51"/>
        <v>0</v>
      </c>
      <c r="H338" s="1234">
        <f t="shared" si="51"/>
        <v>0</v>
      </c>
      <c r="I338" s="1234">
        <f t="shared" si="51"/>
        <v>0</v>
      </c>
      <c r="J338" s="1234">
        <f t="shared" si="51"/>
        <v>0</v>
      </c>
      <c r="K338" s="1234">
        <f t="shared" si="51"/>
        <v>0</v>
      </c>
      <c r="L338" s="1234">
        <f t="shared" si="51"/>
        <v>0</v>
      </c>
      <c r="M338" s="1234">
        <f t="shared" si="51"/>
        <v>2</v>
      </c>
      <c r="N338" s="1234">
        <f t="shared" si="51"/>
        <v>1</v>
      </c>
      <c r="O338" s="1234">
        <f t="shared" si="51"/>
        <v>0</v>
      </c>
      <c r="P338" s="1234">
        <f t="shared" si="51"/>
        <v>1</v>
      </c>
      <c r="Q338" s="1234">
        <f t="shared" si="51"/>
        <v>0</v>
      </c>
      <c r="R338" s="1234">
        <f t="shared" si="51"/>
        <v>0</v>
      </c>
      <c r="S338" s="1234">
        <f t="shared" si="51"/>
        <v>0</v>
      </c>
      <c r="T338" s="1234">
        <f t="shared" si="51"/>
        <v>0</v>
      </c>
      <c r="U338" s="1234">
        <f t="shared" si="51"/>
        <v>0</v>
      </c>
      <c r="V338" s="1234">
        <f t="shared" si="51"/>
        <v>0</v>
      </c>
      <c r="W338" s="1234">
        <f t="shared" si="51"/>
        <v>0</v>
      </c>
      <c r="X338" s="1234">
        <f t="shared" si="51"/>
        <v>0</v>
      </c>
      <c r="Y338" s="1234">
        <f t="shared" si="51"/>
        <v>0</v>
      </c>
      <c r="Z338" s="1234">
        <f t="shared" si="51"/>
        <v>0</v>
      </c>
      <c r="AA338" s="1234">
        <f t="shared" si="51"/>
        <v>0</v>
      </c>
      <c r="AB338" s="1234">
        <f t="shared" si="51"/>
        <v>0</v>
      </c>
      <c r="AC338" s="1234">
        <f t="shared" si="51"/>
        <v>0</v>
      </c>
      <c r="AD338" s="1234">
        <f t="shared" si="51"/>
        <v>0</v>
      </c>
      <c r="AE338" s="1234">
        <f t="shared" si="51"/>
        <v>0</v>
      </c>
      <c r="AF338" s="1234">
        <f t="shared" si="51"/>
        <v>0</v>
      </c>
      <c r="AG338" s="1234">
        <f t="shared" si="51"/>
        <v>0</v>
      </c>
      <c r="AH338" s="1234">
        <f t="shared" si="51"/>
        <v>0</v>
      </c>
      <c r="AI338" s="1234">
        <f t="shared" si="51"/>
        <v>0</v>
      </c>
      <c r="AJ338" s="1234">
        <f t="shared" si="51"/>
        <v>0</v>
      </c>
      <c r="AK338" s="1234">
        <f t="shared" si="51"/>
        <v>0</v>
      </c>
      <c r="AL338" s="1234">
        <f t="shared" si="51"/>
        <v>0</v>
      </c>
      <c r="AM338" s="1234">
        <f t="shared" si="51"/>
        <v>0</v>
      </c>
      <c r="AN338" s="1234">
        <f t="shared" si="51"/>
        <v>0</v>
      </c>
      <c r="AO338" s="1234">
        <f t="shared" si="51"/>
        <v>0</v>
      </c>
      <c r="AP338" s="1234">
        <f t="shared" si="51"/>
        <v>0</v>
      </c>
      <c r="AQ338" s="1234">
        <f t="shared" si="51"/>
        <v>4</v>
      </c>
      <c r="AR338" s="1234">
        <f t="shared" si="51"/>
        <v>6</v>
      </c>
      <c r="AS338" s="1234">
        <f t="shared" si="51"/>
        <v>4</v>
      </c>
      <c r="AT338" s="1264">
        <f>SUM(AT320:AT336)</f>
        <v>0</v>
      </c>
    </row>
    <row r="339" s="954" customFormat="1" ht="17.1" customHeight="1" spans="2:46">
      <c r="B339" s="1235"/>
      <c r="C339" s="1236"/>
      <c r="D339" s="1237"/>
      <c r="E339" s="1237"/>
      <c r="F339" s="1237"/>
      <c r="G339" s="1237"/>
      <c r="H339" s="1237"/>
      <c r="I339" s="1237"/>
      <c r="J339" s="1237"/>
      <c r="K339" s="1237"/>
      <c r="L339" s="1237"/>
      <c r="M339" s="1237"/>
      <c r="N339" s="1237"/>
      <c r="O339" s="1237"/>
      <c r="P339" s="1237"/>
      <c r="Q339" s="1237"/>
      <c r="R339" s="1237"/>
      <c r="S339" s="1237"/>
      <c r="T339" s="1237"/>
      <c r="U339" s="1237"/>
      <c r="V339" s="1237"/>
      <c r="W339" s="1237"/>
      <c r="X339" s="1237"/>
      <c r="Y339" s="1237"/>
      <c r="Z339" s="1237"/>
      <c r="AA339" s="1237"/>
      <c r="AB339" s="1237"/>
      <c r="AC339" s="1237"/>
      <c r="AD339" s="1237"/>
      <c r="AE339" s="1237"/>
      <c r="AF339" s="1237"/>
      <c r="AG339" s="1237"/>
      <c r="AH339" s="1237"/>
      <c r="AI339" s="1237"/>
      <c r="AJ339" s="1237"/>
      <c r="AK339" s="1237"/>
      <c r="AL339" s="1237"/>
      <c r="AM339" s="1237"/>
      <c r="AN339" s="1237"/>
      <c r="AO339" s="1237"/>
      <c r="AP339" s="1237"/>
      <c r="AQ339" s="1237"/>
      <c r="AR339" s="1235"/>
      <c r="AS339" s="1235"/>
      <c r="AT339" s="1265"/>
    </row>
    <row r="340" s="954" customFormat="1" ht="17.1" customHeight="1" spans="2:46">
      <c r="B340" s="956"/>
      <c r="C340" s="956"/>
      <c r="D340" s="956"/>
      <c r="E340" s="956"/>
      <c r="F340" s="956"/>
      <c r="G340" s="956"/>
      <c r="H340" s="919" t="s">
        <v>58</v>
      </c>
      <c r="I340" s="987"/>
      <c r="J340" s="987"/>
      <c r="K340" s="987"/>
      <c r="L340" s="987"/>
      <c r="M340" s="987"/>
      <c r="N340" s="987"/>
      <c r="O340" s="987"/>
      <c r="P340" s="987"/>
      <c r="Q340" s="987"/>
      <c r="R340" s="987"/>
      <c r="S340" s="987"/>
      <c r="T340" s="987"/>
      <c r="U340" s="987"/>
      <c r="V340" s="987"/>
      <c r="W340" s="987"/>
      <c r="X340" s="987"/>
      <c r="Y340" s="987"/>
      <c r="Z340" s="987"/>
      <c r="AA340" s="987"/>
      <c r="AB340" s="987"/>
      <c r="AC340" s="1035" t="str">
        <f>'RK 1'!Y304</f>
        <v>Padang, 06 Oktober 2023</v>
      </c>
      <c r="AD340" s="976"/>
      <c r="AE340" s="976"/>
      <c r="AF340" s="976"/>
      <c r="AG340" s="976"/>
      <c r="AH340" s="976"/>
      <c r="AI340" s="976"/>
      <c r="AJ340" s="976"/>
      <c r="AK340" s="981"/>
      <c r="AL340" s="981"/>
      <c r="AM340" s="981"/>
      <c r="AN340" s="981"/>
      <c r="AO340" s="981"/>
      <c r="AP340" s="981"/>
      <c r="AQ340" s="981"/>
      <c r="AR340" s="981"/>
      <c r="AS340" s="981"/>
      <c r="AT340" s="1266"/>
    </row>
    <row r="341" s="954" customFormat="1" ht="17.1" customHeight="1" spans="2:46">
      <c r="B341" s="956"/>
      <c r="C341" s="956"/>
      <c r="D341" s="956"/>
      <c r="E341" s="956"/>
      <c r="F341" s="956"/>
      <c r="G341" s="956"/>
      <c r="H341" s="1015" t="s">
        <v>68</v>
      </c>
      <c r="I341" s="987"/>
      <c r="J341" s="987"/>
      <c r="K341" s="987"/>
      <c r="L341" s="987"/>
      <c r="M341" s="987"/>
      <c r="N341" s="987"/>
      <c r="O341" s="987"/>
      <c r="P341" s="987"/>
      <c r="Q341" s="987"/>
      <c r="R341" s="987"/>
      <c r="S341" s="987"/>
      <c r="T341" s="987"/>
      <c r="U341" s="987"/>
      <c r="V341" s="987"/>
      <c r="W341" s="987"/>
      <c r="X341" s="987"/>
      <c r="Y341" s="987"/>
      <c r="Z341" s="987"/>
      <c r="AA341" s="987"/>
      <c r="AB341" s="987"/>
      <c r="AC341" s="1014" t="str">
        <f>'RK 1'!Y305</f>
        <v>Panitera Pengadilan Tinggi Agama Padang,</v>
      </c>
      <c r="AD341" s="978"/>
      <c r="AE341" s="978"/>
      <c r="AF341" s="978"/>
      <c r="AG341" s="978"/>
      <c r="AH341" s="978"/>
      <c r="AI341" s="978"/>
      <c r="AJ341" s="978"/>
      <c r="AK341" s="986"/>
      <c r="AL341" s="986"/>
      <c r="AM341" s="986"/>
      <c r="AN341" s="987"/>
      <c r="AO341" s="987"/>
      <c r="AP341" s="987"/>
      <c r="AQ341" s="1015"/>
      <c r="AR341" s="987"/>
      <c r="AS341" s="987"/>
      <c r="AT341" s="1266"/>
    </row>
    <row r="342" s="954" customFormat="1" ht="17.1" customHeight="1" spans="2:46">
      <c r="B342" s="956"/>
      <c r="C342" s="956"/>
      <c r="D342" s="956"/>
      <c r="E342" s="956"/>
      <c r="F342" s="956"/>
      <c r="G342" s="956"/>
      <c r="H342" s="1015"/>
      <c r="I342" s="987"/>
      <c r="J342" s="987"/>
      <c r="K342" s="987"/>
      <c r="L342" s="987"/>
      <c r="M342" s="987"/>
      <c r="N342" s="987"/>
      <c r="O342" s="987"/>
      <c r="P342" s="987"/>
      <c r="Q342" s="987"/>
      <c r="R342" s="987"/>
      <c r="S342" s="987"/>
      <c r="T342" s="987"/>
      <c r="U342" s="987"/>
      <c r="V342" s="987"/>
      <c r="W342" s="987"/>
      <c r="X342" s="987"/>
      <c r="Y342" s="987"/>
      <c r="Z342" s="987"/>
      <c r="AA342" s="987"/>
      <c r="AB342" s="987"/>
      <c r="AC342" s="1014"/>
      <c r="AD342" s="978"/>
      <c r="AE342" s="978"/>
      <c r="AF342" s="978"/>
      <c r="AG342" s="978"/>
      <c r="AH342" s="978"/>
      <c r="AI342" s="978"/>
      <c r="AJ342" s="978"/>
      <c r="AK342" s="987"/>
      <c r="AL342" s="987"/>
      <c r="AM342" s="987"/>
      <c r="AN342" s="987"/>
      <c r="AO342" s="987"/>
      <c r="AP342" s="987"/>
      <c r="AQ342" s="1015"/>
      <c r="AR342" s="987"/>
      <c r="AS342" s="987"/>
      <c r="AT342" s="1266"/>
    </row>
    <row r="343" s="954" customFormat="1" ht="17.1" customHeight="1" spans="2:46">
      <c r="B343" s="956"/>
      <c r="C343" s="956"/>
      <c r="D343" s="956"/>
      <c r="E343" s="956"/>
      <c r="F343" s="956"/>
      <c r="G343" s="956"/>
      <c r="H343" s="1015"/>
      <c r="I343" s="987"/>
      <c r="J343" s="987"/>
      <c r="K343" s="987"/>
      <c r="L343" s="987"/>
      <c r="M343" s="987"/>
      <c r="N343" s="987"/>
      <c r="O343" s="987"/>
      <c r="P343" s="987"/>
      <c r="Q343" s="987"/>
      <c r="R343" s="987"/>
      <c r="S343" s="987"/>
      <c r="T343" s="987"/>
      <c r="U343" s="987"/>
      <c r="V343" s="987"/>
      <c r="W343" s="987"/>
      <c r="X343" s="987"/>
      <c r="Y343" s="987"/>
      <c r="Z343" s="987"/>
      <c r="AA343" s="987"/>
      <c r="AB343" s="987"/>
      <c r="AC343" s="1014"/>
      <c r="AD343" s="978"/>
      <c r="AE343" s="978"/>
      <c r="AF343" s="978"/>
      <c r="AG343" s="978"/>
      <c r="AH343" s="978"/>
      <c r="AI343" s="978"/>
      <c r="AJ343" s="978"/>
      <c r="AK343" s="987"/>
      <c r="AL343" s="987"/>
      <c r="AM343" s="987"/>
      <c r="AN343" s="987"/>
      <c r="AO343" s="987"/>
      <c r="AP343" s="987"/>
      <c r="AQ343" s="1015"/>
      <c r="AR343" s="987"/>
      <c r="AS343" s="987"/>
      <c r="AT343" s="1266"/>
    </row>
    <row r="344" s="954" customFormat="1" ht="17.1" customHeight="1" spans="2:46">
      <c r="B344" s="956"/>
      <c r="C344" s="956"/>
      <c r="D344" s="956"/>
      <c r="E344" s="956"/>
      <c r="F344" s="956"/>
      <c r="G344" s="956"/>
      <c r="H344" s="1015"/>
      <c r="I344" s="987"/>
      <c r="J344" s="987"/>
      <c r="K344" s="987"/>
      <c r="L344" s="987"/>
      <c r="M344" s="987"/>
      <c r="N344" s="987"/>
      <c r="O344" s="987"/>
      <c r="P344" s="987"/>
      <c r="Q344" s="987"/>
      <c r="R344" s="987"/>
      <c r="S344" s="987"/>
      <c r="T344" s="987"/>
      <c r="U344" s="987"/>
      <c r="V344" s="987"/>
      <c r="W344" s="987"/>
      <c r="X344" s="987"/>
      <c r="Y344" s="987"/>
      <c r="Z344" s="987"/>
      <c r="AA344" s="987"/>
      <c r="AB344" s="987"/>
      <c r="AC344" s="1014"/>
      <c r="AD344" s="978"/>
      <c r="AE344" s="978"/>
      <c r="AF344" s="978"/>
      <c r="AG344" s="978"/>
      <c r="AH344" s="978"/>
      <c r="AI344" s="978"/>
      <c r="AJ344" s="978"/>
      <c r="AK344" s="987"/>
      <c r="AL344" s="987"/>
      <c r="AM344" s="987"/>
      <c r="AN344" s="987"/>
      <c r="AO344" s="987"/>
      <c r="AP344" s="987"/>
      <c r="AQ344" s="1015"/>
      <c r="AR344" s="987"/>
      <c r="AS344" s="987"/>
      <c r="AT344" s="1266"/>
    </row>
    <row r="345" s="961" customFormat="1" ht="19.5" customHeight="1" spans="2:46">
      <c r="B345" s="962"/>
      <c r="C345" s="962"/>
      <c r="D345" s="962"/>
      <c r="E345" s="962"/>
      <c r="F345" s="962"/>
      <c r="G345" s="962"/>
      <c r="H345" s="1174" t="s">
        <v>92</v>
      </c>
      <c r="I345" s="1245"/>
      <c r="J345" s="1245"/>
      <c r="K345" s="1245"/>
      <c r="L345" s="1245"/>
      <c r="M345" s="1245"/>
      <c r="N345" s="1245"/>
      <c r="O345" s="989"/>
      <c r="P345" s="989"/>
      <c r="Q345" s="989"/>
      <c r="R345" s="989"/>
      <c r="S345" s="989"/>
      <c r="T345" s="989"/>
      <c r="U345" s="989"/>
      <c r="V345" s="989"/>
      <c r="W345" s="989"/>
      <c r="X345" s="989"/>
      <c r="Y345" s="989"/>
      <c r="Z345" s="989"/>
      <c r="AA345" s="989"/>
      <c r="AB345" s="989"/>
      <c r="AC345" s="1175" t="str">
        <f>'RK 1'!Y309</f>
        <v>Drs. SYAFRUDDIN</v>
      </c>
      <c r="AD345" s="979"/>
      <c r="AE345" s="979"/>
      <c r="AF345" s="979"/>
      <c r="AG345" s="979"/>
      <c r="AH345" s="979"/>
      <c r="AI345" s="979"/>
      <c r="AJ345" s="979"/>
      <c r="AK345" s="979"/>
      <c r="AL345" s="1249"/>
      <c r="AM345" s="1249"/>
      <c r="AN345" s="989"/>
      <c r="AO345" s="989"/>
      <c r="AP345" s="989"/>
      <c r="AQ345" s="989"/>
      <c r="AR345" s="989"/>
      <c r="AS345" s="989"/>
      <c r="AT345" s="989"/>
    </row>
    <row r="346" s="1205" customFormat="1" ht="17.1" customHeight="1" spans="2:46">
      <c r="B346" s="964"/>
      <c r="C346" s="964"/>
      <c r="D346" s="964"/>
      <c r="E346" s="964"/>
      <c r="F346" s="964"/>
      <c r="G346" s="964"/>
      <c r="H346" s="1015" t="s">
        <v>93</v>
      </c>
      <c r="I346" s="990"/>
      <c r="J346" s="990"/>
      <c r="K346" s="990"/>
      <c r="L346" s="990"/>
      <c r="M346" s="990"/>
      <c r="N346" s="990"/>
      <c r="O346" s="990"/>
      <c r="P346" s="990"/>
      <c r="Q346" s="990"/>
      <c r="R346" s="990"/>
      <c r="S346" s="990"/>
      <c r="T346" s="990"/>
      <c r="U346" s="990"/>
      <c r="V346" s="990"/>
      <c r="W346" s="990"/>
      <c r="X346" s="990"/>
      <c r="Y346" s="990"/>
      <c r="Z346" s="990"/>
      <c r="AA346" s="990"/>
      <c r="AB346" s="990"/>
      <c r="AC346" s="1014" t="str">
        <f>'RK 1'!Y310</f>
        <v>NIP. 196210141994031001</v>
      </c>
      <c r="AD346" s="978"/>
      <c r="AE346" s="978"/>
      <c r="AF346" s="978"/>
      <c r="AG346" s="978"/>
      <c r="AH346" s="978"/>
      <c r="AI346" s="978"/>
      <c r="AJ346" s="978"/>
      <c r="AK346" s="990"/>
      <c r="AL346" s="990"/>
      <c r="AM346" s="990"/>
      <c r="AN346" s="990"/>
      <c r="AO346" s="990"/>
      <c r="AP346" s="990"/>
      <c r="AQ346" s="1016"/>
      <c r="AR346" s="990"/>
      <c r="AS346" s="990"/>
      <c r="AT346" s="1266"/>
    </row>
    <row r="347" s="1205" customFormat="1" ht="17.1" customHeight="1" spans="2:46">
      <c r="B347" s="964"/>
      <c r="C347" s="964"/>
      <c r="D347" s="964"/>
      <c r="E347" s="964"/>
      <c r="F347" s="964"/>
      <c r="G347" s="964"/>
      <c r="H347" s="1015"/>
      <c r="I347" s="990"/>
      <c r="J347" s="990"/>
      <c r="K347" s="990"/>
      <c r="L347" s="990"/>
      <c r="M347" s="990"/>
      <c r="N347" s="990"/>
      <c r="O347" s="990"/>
      <c r="P347" s="990"/>
      <c r="Q347" s="990"/>
      <c r="R347" s="990"/>
      <c r="S347" s="990"/>
      <c r="T347" s="990"/>
      <c r="U347" s="990"/>
      <c r="V347" s="990"/>
      <c r="W347" s="990"/>
      <c r="X347" s="990"/>
      <c r="Y347" s="990"/>
      <c r="Z347" s="990"/>
      <c r="AA347" s="990"/>
      <c r="AB347" s="990"/>
      <c r="AC347" s="1014"/>
      <c r="AD347" s="978"/>
      <c r="AE347" s="978"/>
      <c r="AF347" s="978"/>
      <c r="AG347" s="978"/>
      <c r="AH347" s="978"/>
      <c r="AI347" s="978"/>
      <c r="AJ347" s="978"/>
      <c r="AK347" s="990"/>
      <c r="AL347" s="990"/>
      <c r="AM347" s="990"/>
      <c r="AN347" s="990"/>
      <c r="AO347" s="990"/>
      <c r="AP347" s="990"/>
      <c r="AQ347" s="1016"/>
      <c r="AR347" s="990"/>
      <c r="AS347" s="990"/>
      <c r="AT347" s="1266"/>
    </row>
    <row r="348" s="1205" customFormat="1" ht="17.1" customHeight="1" spans="2:46">
      <c r="B348" s="964"/>
      <c r="C348" s="964"/>
      <c r="D348" s="964"/>
      <c r="E348" s="964"/>
      <c r="F348" s="964"/>
      <c r="G348" s="964"/>
      <c r="H348" s="1015"/>
      <c r="I348" s="990"/>
      <c r="J348" s="990"/>
      <c r="K348" s="990"/>
      <c r="L348" s="990"/>
      <c r="M348" s="990"/>
      <c r="N348" s="990"/>
      <c r="O348" s="990"/>
      <c r="P348" s="990"/>
      <c r="Q348" s="990"/>
      <c r="R348" s="990"/>
      <c r="S348" s="990"/>
      <c r="T348" s="990"/>
      <c r="U348" s="990"/>
      <c r="V348" s="990"/>
      <c r="W348" s="990"/>
      <c r="X348" s="990"/>
      <c r="Y348" s="990"/>
      <c r="Z348" s="990"/>
      <c r="AA348" s="990"/>
      <c r="AB348" s="990"/>
      <c r="AC348" s="1014"/>
      <c r="AD348" s="978"/>
      <c r="AE348" s="978"/>
      <c r="AF348" s="978"/>
      <c r="AG348" s="978"/>
      <c r="AH348" s="978"/>
      <c r="AI348" s="978"/>
      <c r="AJ348" s="978"/>
      <c r="AK348" s="990"/>
      <c r="AL348" s="990"/>
      <c r="AM348" s="990"/>
      <c r="AN348" s="990"/>
      <c r="AO348" s="990"/>
      <c r="AP348" s="990"/>
      <c r="AQ348" s="1016"/>
      <c r="AR348" s="990"/>
      <c r="AS348" s="990"/>
      <c r="AT348" s="1266"/>
    </row>
    <row r="349" s="1205" customFormat="1" ht="17.1" customHeight="1" spans="2:46">
      <c r="B349" s="964"/>
      <c r="C349" s="964"/>
      <c r="D349" s="964"/>
      <c r="E349" s="964"/>
      <c r="F349" s="964"/>
      <c r="G349" s="964"/>
      <c r="H349" s="1015"/>
      <c r="I349" s="990"/>
      <c r="J349" s="990"/>
      <c r="K349" s="990"/>
      <c r="L349" s="990"/>
      <c r="M349" s="990"/>
      <c r="N349" s="990"/>
      <c r="O349" s="990"/>
      <c r="P349" s="990"/>
      <c r="Q349" s="990"/>
      <c r="R349" s="990"/>
      <c r="S349" s="990"/>
      <c r="T349" s="990"/>
      <c r="U349" s="990"/>
      <c r="V349" s="990"/>
      <c r="W349" s="990"/>
      <c r="X349" s="990"/>
      <c r="Y349" s="990"/>
      <c r="Z349" s="990"/>
      <c r="AA349" s="990"/>
      <c r="AB349" s="990"/>
      <c r="AC349" s="1014"/>
      <c r="AD349" s="978"/>
      <c r="AE349" s="978"/>
      <c r="AF349" s="978"/>
      <c r="AG349" s="978"/>
      <c r="AH349" s="978"/>
      <c r="AI349" s="978"/>
      <c r="AJ349" s="978"/>
      <c r="AK349" s="990"/>
      <c r="AL349" s="990"/>
      <c r="AM349" s="990"/>
      <c r="AN349" s="990"/>
      <c r="AO349" s="990"/>
      <c r="AP349" s="990"/>
      <c r="AQ349" s="1016"/>
      <c r="AR349" s="990"/>
      <c r="AS349" s="990"/>
      <c r="AT349" s="1266"/>
    </row>
    <row r="350" s="1205" customFormat="1" ht="17.1" customHeight="1" spans="2:46">
      <c r="B350" s="1209" t="s">
        <v>114</v>
      </c>
      <c r="C350" s="1209"/>
      <c r="D350" s="1209"/>
      <c r="E350" s="1209"/>
      <c r="F350" s="1209"/>
      <c r="G350" s="1209"/>
      <c r="H350" s="1209"/>
      <c r="I350" s="1209"/>
      <c r="J350" s="1209"/>
      <c r="K350" s="1209"/>
      <c r="L350" s="1209"/>
      <c r="M350" s="1209"/>
      <c r="N350" s="1209"/>
      <c r="O350" s="1209"/>
      <c r="P350" s="1209"/>
      <c r="Q350" s="1209"/>
      <c r="R350" s="1209"/>
      <c r="S350" s="1209"/>
      <c r="T350" s="1209"/>
      <c r="U350" s="1209"/>
      <c r="V350" s="1209"/>
      <c r="W350" s="1209"/>
      <c r="X350" s="1209"/>
      <c r="Y350" s="1209"/>
      <c r="Z350" s="1209"/>
      <c r="AA350" s="1209"/>
      <c r="AB350" s="1209"/>
      <c r="AC350" s="1209"/>
      <c r="AD350" s="1209"/>
      <c r="AE350" s="1209"/>
      <c r="AF350" s="1209"/>
      <c r="AG350" s="1209"/>
      <c r="AH350" s="1209"/>
      <c r="AI350" s="1209"/>
      <c r="AJ350" s="1209"/>
      <c r="AK350" s="1209"/>
      <c r="AL350" s="1209"/>
      <c r="AM350" s="1209"/>
      <c r="AN350" s="1209"/>
      <c r="AO350" s="1209"/>
      <c r="AP350" s="1209"/>
      <c r="AQ350" s="1209"/>
      <c r="AR350" s="1209"/>
      <c r="AS350" s="1209"/>
      <c r="AT350" s="1209"/>
    </row>
    <row r="351" s="1205" customFormat="1" ht="17.1" customHeight="1" spans="2:46">
      <c r="B351" s="1209" t="str">
        <f>'RK 1'!A314</f>
        <v>BULAN OKTOBER TAHUN 2022</v>
      </c>
      <c r="C351" s="1209"/>
      <c r="D351" s="1209"/>
      <c r="E351" s="1209"/>
      <c r="F351" s="1209"/>
      <c r="G351" s="1209"/>
      <c r="H351" s="1209"/>
      <c r="I351" s="1209"/>
      <c r="J351" s="1209"/>
      <c r="K351" s="1209"/>
      <c r="L351" s="1209"/>
      <c r="M351" s="1209"/>
      <c r="N351" s="1209"/>
      <c r="O351" s="1209"/>
      <c r="P351" s="1209"/>
      <c r="Q351" s="1209"/>
      <c r="R351" s="1209"/>
      <c r="S351" s="1209"/>
      <c r="T351" s="1209"/>
      <c r="U351" s="1209"/>
      <c r="V351" s="1209"/>
      <c r="W351" s="1209"/>
      <c r="X351" s="1209"/>
      <c r="Y351" s="1209"/>
      <c r="Z351" s="1209"/>
      <c r="AA351" s="1209"/>
      <c r="AB351" s="1209"/>
      <c r="AC351" s="1209"/>
      <c r="AD351" s="1209"/>
      <c r="AE351" s="1209"/>
      <c r="AF351" s="1209"/>
      <c r="AG351" s="1209"/>
      <c r="AH351" s="1209"/>
      <c r="AI351" s="1209"/>
      <c r="AJ351" s="1209"/>
      <c r="AK351" s="1209"/>
      <c r="AL351" s="1209"/>
      <c r="AM351" s="1209"/>
      <c r="AN351" s="1209"/>
      <c r="AO351" s="1209"/>
      <c r="AP351" s="1209"/>
      <c r="AQ351" s="1209"/>
      <c r="AR351" s="1209"/>
      <c r="AS351" s="1209"/>
      <c r="AT351" s="1209"/>
    </row>
    <row r="352" s="954" customFormat="1" ht="17.1" customHeight="1" spans="2:46">
      <c r="B352" s="1210"/>
      <c r="C352" s="1210"/>
      <c r="D352" s="1210"/>
      <c r="E352" s="1210"/>
      <c r="F352" s="1210"/>
      <c r="G352" s="1210"/>
      <c r="H352" s="1210"/>
      <c r="I352" s="1210"/>
      <c r="J352" s="1210"/>
      <c r="K352" s="1210"/>
      <c r="L352" s="1210"/>
      <c r="M352" s="1210"/>
      <c r="N352" s="1210"/>
      <c r="O352" s="1210"/>
      <c r="P352" s="1210"/>
      <c r="Q352" s="1210"/>
      <c r="R352" s="1210"/>
      <c r="S352" s="1210"/>
      <c r="T352" s="1210"/>
      <c r="U352" s="1210"/>
      <c r="V352" s="1210"/>
      <c r="W352" s="1210"/>
      <c r="X352" s="1210"/>
      <c r="Y352" s="1210"/>
      <c r="Z352" s="1210"/>
      <c r="AA352" s="1210"/>
      <c r="AB352" s="1210"/>
      <c r="AC352" s="1210"/>
      <c r="AD352" s="1210"/>
      <c r="AE352" s="1210"/>
      <c r="AF352" s="1210"/>
      <c r="AG352" s="1210"/>
      <c r="AH352" s="1210"/>
      <c r="AI352" s="1210"/>
      <c r="AJ352" s="1210"/>
      <c r="AK352" s="1210"/>
      <c r="AL352" s="1210"/>
      <c r="AM352" s="1210"/>
      <c r="AN352" s="1210"/>
      <c r="AO352" s="1210"/>
      <c r="AP352" s="1210"/>
      <c r="AQ352" s="1250"/>
      <c r="AR352" s="1251"/>
      <c r="AS352" s="1251"/>
      <c r="AT352" s="1210" t="s">
        <v>116</v>
      </c>
    </row>
    <row r="353" s="954" customFormat="1" ht="18.95" customHeight="1" spans="2:46">
      <c r="B353" s="1211" t="s">
        <v>3</v>
      </c>
      <c r="C353" s="1212" t="s">
        <v>4</v>
      </c>
      <c r="D353" s="1213" t="s">
        <v>131</v>
      </c>
      <c r="E353" s="1213" t="s">
        <v>118</v>
      </c>
      <c r="F353" s="1213" t="s">
        <v>57</v>
      </c>
      <c r="G353" s="927" t="s">
        <v>119</v>
      </c>
      <c r="H353" s="1214" t="s">
        <v>5</v>
      </c>
      <c r="I353" s="1243"/>
      <c r="J353" s="1243"/>
      <c r="K353" s="1243"/>
      <c r="L353" s="1243"/>
      <c r="M353" s="1243"/>
      <c r="N353" s="1243"/>
      <c r="O353" s="1243"/>
      <c r="P353" s="1243"/>
      <c r="Q353" s="1243"/>
      <c r="R353" s="1243"/>
      <c r="S353" s="1243"/>
      <c r="T353" s="1243"/>
      <c r="U353" s="1243"/>
      <c r="V353" s="1243"/>
      <c r="W353" s="1243"/>
      <c r="X353" s="1243"/>
      <c r="Y353" s="1243"/>
      <c r="Z353" s="1243"/>
      <c r="AA353" s="1243"/>
      <c r="AB353" s="1243"/>
      <c r="AC353" s="1243"/>
      <c r="AD353" s="1246"/>
      <c r="AE353" s="1213" t="s">
        <v>120</v>
      </c>
      <c r="AF353" s="1213" t="s">
        <v>7</v>
      </c>
      <c r="AG353" s="1213" t="s">
        <v>8</v>
      </c>
      <c r="AH353" s="1213" t="s">
        <v>9</v>
      </c>
      <c r="AI353" s="1213" t="s">
        <v>10</v>
      </c>
      <c r="AJ353" s="1213" t="s">
        <v>121</v>
      </c>
      <c r="AK353" s="1213" t="s">
        <v>12</v>
      </c>
      <c r="AL353" s="1213" t="s">
        <v>13</v>
      </c>
      <c r="AM353" s="1247" t="s">
        <v>122</v>
      </c>
      <c r="AN353" s="1247" t="s">
        <v>123</v>
      </c>
      <c r="AO353" s="1247" t="s">
        <v>124</v>
      </c>
      <c r="AP353" s="1247" t="s">
        <v>125</v>
      </c>
      <c r="AQ353" s="1213" t="s">
        <v>14</v>
      </c>
      <c r="AR353" s="1247" t="s">
        <v>126</v>
      </c>
      <c r="AS353" s="1247" t="s">
        <v>127</v>
      </c>
      <c r="AT353" s="1252" t="s">
        <v>128</v>
      </c>
    </row>
    <row r="354" s="954" customFormat="1" ht="135" customHeight="1" spans="2:46">
      <c r="B354" s="1215"/>
      <c r="C354" s="1216"/>
      <c r="D354" s="1217"/>
      <c r="E354" s="1217"/>
      <c r="F354" s="1217"/>
      <c r="G354" s="933"/>
      <c r="H354" s="1218" t="s">
        <v>16</v>
      </c>
      <c r="I354" s="105" t="s">
        <v>17</v>
      </c>
      <c r="J354" s="105" t="s">
        <v>18</v>
      </c>
      <c r="K354" s="105" t="s">
        <v>19</v>
      </c>
      <c r="L354" s="105" t="s">
        <v>20</v>
      </c>
      <c r="M354" s="105" t="s">
        <v>21</v>
      </c>
      <c r="N354" s="105" t="s">
        <v>22</v>
      </c>
      <c r="O354" s="105" t="s">
        <v>23</v>
      </c>
      <c r="P354" s="105" t="s">
        <v>24</v>
      </c>
      <c r="Q354" s="105" t="s">
        <v>25</v>
      </c>
      <c r="R354" s="105" t="s">
        <v>129</v>
      </c>
      <c r="S354" s="105" t="s">
        <v>27</v>
      </c>
      <c r="T354" s="105" t="s">
        <v>28</v>
      </c>
      <c r="U354" s="105" t="s">
        <v>29</v>
      </c>
      <c r="V354" s="105" t="s">
        <v>30</v>
      </c>
      <c r="W354" s="105" t="s">
        <v>31</v>
      </c>
      <c r="X354" s="105" t="s">
        <v>32</v>
      </c>
      <c r="Y354" s="105" t="s">
        <v>33</v>
      </c>
      <c r="Z354" s="105" t="s">
        <v>34</v>
      </c>
      <c r="AA354" s="105" t="s">
        <v>35</v>
      </c>
      <c r="AB354" s="105" t="s">
        <v>36</v>
      </c>
      <c r="AC354" s="105" t="s">
        <v>37</v>
      </c>
      <c r="AD354" s="105" t="s">
        <v>38</v>
      </c>
      <c r="AE354" s="1217"/>
      <c r="AF354" s="1217"/>
      <c r="AG354" s="1217"/>
      <c r="AH354" s="1217"/>
      <c r="AI354" s="1217"/>
      <c r="AJ354" s="1217"/>
      <c r="AK354" s="1217"/>
      <c r="AL354" s="1217"/>
      <c r="AM354" s="1248"/>
      <c r="AN354" s="1248"/>
      <c r="AO354" s="1248"/>
      <c r="AP354" s="1248"/>
      <c r="AQ354" s="1217"/>
      <c r="AR354" s="1248"/>
      <c r="AS354" s="1248"/>
      <c r="AT354" s="1253"/>
    </row>
    <row r="355" s="954" customFormat="1" ht="17.1" customHeight="1" spans="2:46">
      <c r="B355" s="1219">
        <v>1</v>
      </c>
      <c r="C355" s="1220">
        <v>2</v>
      </c>
      <c r="D355" s="1220">
        <v>3</v>
      </c>
      <c r="E355" s="1220">
        <v>4</v>
      </c>
      <c r="F355" s="1220">
        <v>5</v>
      </c>
      <c r="G355" s="1220">
        <v>6</v>
      </c>
      <c r="H355" s="1220">
        <v>7</v>
      </c>
      <c r="I355" s="1220">
        <v>8</v>
      </c>
      <c r="J355" s="1220">
        <v>9</v>
      </c>
      <c r="K355" s="1220">
        <v>10</v>
      </c>
      <c r="L355" s="1220">
        <v>11</v>
      </c>
      <c r="M355" s="1220">
        <v>12</v>
      </c>
      <c r="N355" s="1220">
        <v>13</v>
      </c>
      <c r="O355" s="1220">
        <v>14</v>
      </c>
      <c r="P355" s="1220">
        <v>15</v>
      </c>
      <c r="Q355" s="1220">
        <v>16</v>
      </c>
      <c r="R355" s="1220">
        <v>17</v>
      </c>
      <c r="S355" s="1220">
        <v>18</v>
      </c>
      <c r="T355" s="1220">
        <v>19</v>
      </c>
      <c r="U355" s="1220">
        <v>20</v>
      </c>
      <c r="V355" s="1220">
        <v>21</v>
      </c>
      <c r="W355" s="1220">
        <v>22</v>
      </c>
      <c r="X355" s="1220">
        <v>23</v>
      </c>
      <c r="Y355" s="1220">
        <v>24</v>
      </c>
      <c r="Z355" s="1220">
        <v>25</v>
      </c>
      <c r="AA355" s="1220">
        <v>26</v>
      </c>
      <c r="AB355" s="1220">
        <v>27</v>
      </c>
      <c r="AC355" s="1220">
        <v>28</v>
      </c>
      <c r="AD355" s="1220">
        <v>29</v>
      </c>
      <c r="AE355" s="1220">
        <v>30</v>
      </c>
      <c r="AF355" s="1220">
        <v>31</v>
      </c>
      <c r="AG355" s="1220">
        <v>32</v>
      </c>
      <c r="AH355" s="1220">
        <v>33</v>
      </c>
      <c r="AI355" s="1220">
        <v>34</v>
      </c>
      <c r="AJ355" s="1220">
        <v>35</v>
      </c>
      <c r="AK355" s="1220">
        <v>36</v>
      </c>
      <c r="AL355" s="1220">
        <v>37</v>
      </c>
      <c r="AM355" s="1220">
        <v>38</v>
      </c>
      <c r="AN355" s="1220">
        <v>39</v>
      </c>
      <c r="AO355" s="1220">
        <v>40</v>
      </c>
      <c r="AP355" s="1220">
        <v>41</v>
      </c>
      <c r="AQ355" s="1254">
        <v>42</v>
      </c>
      <c r="AR355" s="1220">
        <v>43</v>
      </c>
      <c r="AS355" s="1255">
        <v>44</v>
      </c>
      <c r="AT355" s="1256">
        <v>45</v>
      </c>
    </row>
    <row r="356" s="954" customFormat="1" ht="20.25" customHeight="1" spans="2:46">
      <c r="B356" s="1221">
        <v>1</v>
      </c>
      <c r="C356" s="1222" t="s">
        <v>39</v>
      </c>
      <c r="D356" s="1223">
        <f>AR320</f>
        <v>3</v>
      </c>
      <c r="E356" s="1223">
        <f>'RK 1'!AH319</f>
        <v>2</v>
      </c>
      <c r="F356" s="1223">
        <f>SUM(D356:E356)</f>
        <v>5</v>
      </c>
      <c r="G356" s="1224"/>
      <c r="H356" s="1224"/>
      <c r="I356" s="1224"/>
      <c r="J356" s="1224"/>
      <c r="K356" s="1224"/>
      <c r="L356" s="1224"/>
      <c r="M356" s="1224">
        <v>1</v>
      </c>
      <c r="N356" s="1224">
        <v>1</v>
      </c>
      <c r="O356" s="1224"/>
      <c r="P356" s="1224"/>
      <c r="Q356" s="1224"/>
      <c r="R356" s="1224"/>
      <c r="S356" s="1224"/>
      <c r="T356" s="1224"/>
      <c r="U356" s="1224"/>
      <c r="V356" s="1224"/>
      <c r="W356" s="1224"/>
      <c r="X356" s="1224"/>
      <c r="Y356" s="1224"/>
      <c r="Z356" s="1224"/>
      <c r="AA356" s="1224"/>
      <c r="AB356" s="1224"/>
      <c r="AC356" s="1224"/>
      <c r="AD356" s="1224"/>
      <c r="AE356" s="1224"/>
      <c r="AF356" s="1224"/>
      <c r="AG356" s="1224"/>
      <c r="AH356" s="1224"/>
      <c r="AI356" s="1224"/>
      <c r="AJ356" s="1224"/>
      <c r="AK356" s="1224"/>
      <c r="AL356" s="1224"/>
      <c r="AM356" s="1224"/>
      <c r="AN356" s="1224"/>
      <c r="AO356" s="1224"/>
      <c r="AP356" s="1224"/>
      <c r="AQ356" s="1223">
        <f>SUM(H356:AP356)</f>
        <v>2</v>
      </c>
      <c r="AR356" s="1223">
        <f>F356-(G356+AQ356)</f>
        <v>3</v>
      </c>
      <c r="AS356" s="1276">
        <f>AQ356</f>
        <v>2</v>
      </c>
      <c r="AT356" s="1258"/>
    </row>
    <row r="357" s="954" customFormat="1" ht="20.25" customHeight="1" spans="2:46">
      <c r="B357" s="1225">
        <v>2</v>
      </c>
      <c r="C357" s="1226" t="s">
        <v>40</v>
      </c>
      <c r="D357" s="1223">
        <f t="shared" ref="D357:D373" si="52">AR321</f>
        <v>0</v>
      </c>
      <c r="E357" s="1223">
        <f>'RK 1'!AH320</f>
        <v>0</v>
      </c>
      <c r="F357" s="1223">
        <f t="shared" ref="F357:F373" si="53">SUM(D357:E357)</f>
        <v>0</v>
      </c>
      <c r="G357" s="1224"/>
      <c r="H357" s="1224"/>
      <c r="I357" s="1224"/>
      <c r="J357" s="1224"/>
      <c r="K357" s="1224"/>
      <c r="L357" s="1224"/>
      <c r="M357" s="1224"/>
      <c r="N357" s="1224"/>
      <c r="O357" s="1224"/>
      <c r="P357" s="1224"/>
      <c r="Q357" s="1224"/>
      <c r="R357" s="1224"/>
      <c r="S357" s="1224"/>
      <c r="T357" s="1224"/>
      <c r="U357" s="1224"/>
      <c r="V357" s="1224"/>
      <c r="W357" s="1224"/>
      <c r="X357" s="1224"/>
      <c r="Y357" s="1224"/>
      <c r="Z357" s="1224"/>
      <c r="AA357" s="1224"/>
      <c r="AB357" s="1224"/>
      <c r="AC357" s="1224"/>
      <c r="AD357" s="1224"/>
      <c r="AE357" s="1224"/>
      <c r="AF357" s="1224"/>
      <c r="AG357" s="1224"/>
      <c r="AH357" s="1224"/>
      <c r="AI357" s="1224"/>
      <c r="AJ357" s="1224"/>
      <c r="AK357" s="1224"/>
      <c r="AL357" s="1224"/>
      <c r="AM357" s="1224"/>
      <c r="AN357" s="1224"/>
      <c r="AO357" s="1224"/>
      <c r="AP357" s="1224"/>
      <c r="AQ357" s="1223">
        <f t="shared" ref="AQ357:AQ373" si="54">SUM(H357:AP357)</f>
        <v>0</v>
      </c>
      <c r="AR357" s="1223">
        <f t="shared" ref="AR357:AR373" si="55">F357-(G357+AQ357)</f>
        <v>0</v>
      </c>
      <c r="AS357" s="1276">
        <f t="shared" ref="AS357:AS373" si="56">AQ357</f>
        <v>0</v>
      </c>
      <c r="AT357" s="1259"/>
    </row>
    <row r="358" s="954" customFormat="1" ht="20.25" customHeight="1" spans="2:46">
      <c r="B358" s="1225">
        <v>3</v>
      </c>
      <c r="C358" s="1226" t="s">
        <v>41</v>
      </c>
      <c r="D358" s="1223">
        <f t="shared" si="52"/>
        <v>0</v>
      </c>
      <c r="E358" s="1223">
        <f>'RK 1'!AH321</f>
        <v>0</v>
      </c>
      <c r="F358" s="1223">
        <f t="shared" si="53"/>
        <v>0</v>
      </c>
      <c r="G358" s="1224"/>
      <c r="H358" s="1224"/>
      <c r="I358" s="1224"/>
      <c r="J358" s="1224"/>
      <c r="K358" s="1224"/>
      <c r="L358" s="1224"/>
      <c r="M358" s="1224"/>
      <c r="N358" s="1224"/>
      <c r="O358" s="1224"/>
      <c r="P358" s="1224"/>
      <c r="Q358" s="1224"/>
      <c r="R358" s="1224"/>
      <c r="S358" s="1224"/>
      <c r="T358" s="1224"/>
      <c r="U358" s="1224"/>
      <c r="V358" s="1224"/>
      <c r="W358" s="1224"/>
      <c r="X358" s="1224"/>
      <c r="Y358" s="1224"/>
      <c r="Z358" s="1224"/>
      <c r="AA358" s="1224"/>
      <c r="AB358" s="1224"/>
      <c r="AC358" s="1224"/>
      <c r="AD358" s="1224"/>
      <c r="AE358" s="1224"/>
      <c r="AF358" s="1224"/>
      <c r="AG358" s="1224"/>
      <c r="AH358" s="1224"/>
      <c r="AI358" s="1224"/>
      <c r="AJ358" s="1224"/>
      <c r="AK358" s="1224"/>
      <c r="AL358" s="1224"/>
      <c r="AM358" s="1224"/>
      <c r="AN358" s="1224"/>
      <c r="AO358" s="1224"/>
      <c r="AP358" s="1224"/>
      <c r="AQ358" s="1223">
        <f t="shared" si="54"/>
        <v>0</v>
      </c>
      <c r="AR358" s="1223">
        <f t="shared" si="55"/>
        <v>0</v>
      </c>
      <c r="AS358" s="1276">
        <f t="shared" si="56"/>
        <v>0</v>
      </c>
      <c r="AT358" s="1259"/>
    </row>
    <row r="359" s="954" customFormat="1" ht="20.25" customHeight="1" spans="2:46">
      <c r="B359" s="1225">
        <v>4</v>
      </c>
      <c r="C359" s="1226" t="s">
        <v>42</v>
      </c>
      <c r="D359" s="1223">
        <f t="shared" si="52"/>
        <v>0</v>
      </c>
      <c r="E359" s="1223">
        <f>'RK 1'!AH322</f>
        <v>2</v>
      </c>
      <c r="F359" s="1223">
        <f t="shared" si="53"/>
        <v>2</v>
      </c>
      <c r="G359" s="1224"/>
      <c r="H359" s="1224"/>
      <c r="I359" s="1224"/>
      <c r="J359" s="1224"/>
      <c r="K359" s="1224"/>
      <c r="L359" s="1224"/>
      <c r="M359" s="1224">
        <v>1</v>
      </c>
      <c r="N359" s="1224">
        <v>1</v>
      </c>
      <c r="O359" s="1224"/>
      <c r="P359" s="1224"/>
      <c r="Q359" s="1224"/>
      <c r="R359" s="1224"/>
      <c r="S359" s="1224"/>
      <c r="T359" s="1224"/>
      <c r="U359" s="1224"/>
      <c r="V359" s="1224"/>
      <c r="W359" s="1224"/>
      <c r="X359" s="1224"/>
      <c r="Y359" s="1224"/>
      <c r="Z359" s="1224"/>
      <c r="AA359" s="1224"/>
      <c r="AB359" s="1224"/>
      <c r="AC359" s="1224"/>
      <c r="AD359" s="1224"/>
      <c r="AE359" s="1224"/>
      <c r="AF359" s="1224"/>
      <c r="AG359" s="1224"/>
      <c r="AH359" s="1224"/>
      <c r="AI359" s="1224"/>
      <c r="AJ359" s="1224"/>
      <c r="AK359" s="1224"/>
      <c r="AL359" s="1224">
        <v>1</v>
      </c>
      <c r="AM359" s="1224"/>
      <c r="AN359" s="1224"/>
      <c r="AO359" s="1224"/>
      <c r="AP359" s="1224"/>
      <c r="AQ359" s="1223">
        <f t="shared" si="54"/>
        <v>3</v>
      </c>
      <c r="AR359" s="1223">
        <f t="shared" si="55"/>
        <v>-1</v>
      </c>
      <c r="AS359" s="1276">
        <f t="shared" si="56"/>
        <v>3</v>
      </c>
      <c r="AT359" s="1259"/>
    </row>
    <row r="360" s="954" customFormat="1" ht="20.25" customHeight="1" spans="2:46">
      <c r="B360" s="1225">
        <v>5</v>
      </c>
      <c r="C360" s="1226" t="s">
        <v>43</v>
      </c>
      <c r="D360" s="1223">
        <f t="shared" si="52"/>
        <v>0</v>
      </c>
      <c r="E360" s="1223">
        <f>'RK 1'!AH323</f>
        <v>0</v>
      </c>
      <c r="F360" s="1223">
        <f t="shared" si="53"/>
        <v>0</v>
      </c>
      <c r="G360" s="1224"/>
      <c r="H360" s="1224"/>
      <c r="I360" s="1224"/>
      <c r="J360" s="1224"/>
      <c r="K360" s="1224"/>
      <c r="L360" s="1224"/>
      <c r="M360" s="1224"/>
      <c r="N360" s="1224"/>
      <c r="O360" s="1224"/>
      <c r="P360" s="1224"/>
      <c r="Q360" s="1224"/>
      <c r="R360" s="1224"/>
      <c r="S360" s="1224"/>
      <c r="T360" s="1224"/>
      <c r="U360" s="1224"/>
      <c r="V360" s="1224"/>
      <c r="W360" s="1224"/>
      <c r="X360" s="1224"/>
      <c r="Y360" s="1224"/>
      <c r="Z360" s="1224"/>
      <c r="AA360" s="1224"/>
      <c r="AB360" s="1224"/>
      <c r="AC360" s="1224"/>
      <c r="AD360" s="1224"/>
      <c r="AE360" s="1224"/>
      <c r="AF360" s="1224"/>
      <c r="AG360" s="1224"/>
      <c r="AH360" s="1224"/>
      <c r="AI360" s="1224"/>
      <c r="AJ360" s="1224"/>
      <c r="AK360" s="1224"/>
      <c r="AL360" s="1224"/>
      <c r="AM360" s="1224"/>
      <c r="AN360" s="1224"/>
      <c r="AO360" s="1224"/>
      <c r="AP360" s="1224"/>
      <c r="AQ360" s="1223">
        <f t="shared" si="54"/>
        <v>0</v>
      </c>
      <c r="AR360" s="1223">
        <f t="shared" si="55"/>
        <v>0</v>
      </c>
      <c r="AS360" s="1276">
        <f t="shared" si="56"/>
        <v>0</v>
      </c>
      <c r="AT360" s="1259"/>
    </row>
    <row r="361" s="954" customFormat="1" ht="20.25" customHeight="1" spans="2:46">
      <c r="B361" s="1225">
        <v>6</v>
      </c>
      <c r="C361" s="1226" t="s">
        <v>44</v>
      </c>
      <c r="D361" s="1223">
        <f t="shared" si="52"/>
        <v>0</v>
      </c>
      <c r="E361" s="1223">
        <f>'RK 1'!AH324</f>
        <v>0</v>
      </c>
      <c r="F361" s="1223">
        <f t="shared" si="53"/>
        <v>0</v>
      </c>
      <c r="G361" s="1224"/>
      <c r="H361" s="1224"/>
      <c r="I361" s="1224"/>
      <c r="J361" s="1224"/>
      <c r="K361" s="1224"/>
      <c r="L361" s="1224"/>
      <c r="M361" s="1224"/>
      <c r="N361" s="1224"/>
      <c r="O361" s="1224"/>
      <c r="P361" s="1224"/>
      <c r="Q361" s="1224"/>
      <c r="R361" s="1224"/>
      <c r="S361" s="1224"/>
      <c r="T361" s="1224"/>
      <c r="U361" s="1224"/>
      <c r="V361" s="1224"/>
      <c r="W361" s="1224"/>
      <c r="X361" s="1224"/>
      <c r="Y361" s="1224"/>
      <c r="Z361" s="1224"/>
      <c r="AA361" s="1224"/>
      <c r="AB361" s="1224"/>
      <c r="AC361" s="1224"/>
      <c r="AD361" s="1224"/>
      <c r="AE361" s="1224"/>
      <c r="AF361" s="1224"/>
      <c r="AG361" s="1224"/>
      <c r="AH361" s="1224"/>
      <c r="AI361" s="1224"/>
      <c r="AJ361" s="1224"/>
      <c r="AK361" s="1224"/>
      <c r="AL361" s="1224"/>
      <c r="AM361" s="1224"/>
      <c r="AN361" s="1224"/>
      <c r="AO361" s="1224"/>
      <c r="AP361" s="1224"/>
      <c r="AQ361" s="1223">
        <f t="shared" si="54"/>
        <v>0</v>
      </c>
      <c r="AR361" s="1223">
        <f t="shared" si="55"/>
        <v>0</v>
      </c>
      <c r="AS361" s="1276">
        <f t="shared" si="56"/>
        <v>0</v>
      </c>
      <c r="AT361" s="1259"/>
    </row>
    <row r="362" s="954" customFormat="1" ht="20.25" customHeight="1" spans="2:46">
      <c r="B362" s="1225">
        <v>7</v>
      </c>
      <c r="C362" s="1226" t="s">
        <v>45</v>
      </c>
      <c r="D362" s="1223">
        <f t="shared" si="52"/>
        <v>1</v>
      </c>
      <c r="E362" s="1223">
        <f>'RK 1'!AH325</f>
        <v>0</v>
      </c>
      <c r="F362" s="1223">
        <f t="shared" si="53"/>
        <v>1</v>
      </c>
      <c r="G362" s="1224"/>
      <c r="H362" s="1224"/>
      <c r="I362" s="1224"/>
      <c r="J362" s="1224"/>
      <c r="K362" s="1224"/>
      <c r="L362" s="1224"/>
      <c r="M362" s="1224"/>
      <c r="N362" s="1224">
        <v>1</v>
      </c>
      <c r="O362" s="1224"/>
      <c r="P362" s="1224"/>
      <c r="Q362" s="1224"/>
      <c r="R362" s="1224"/>
      <c r="S362" s="1224"/>
      <c r="T362" s="1224"/>
      <c r="U362" s="1224"/>
      <c r="V362" s="1224"/>
      <c r="W362" s="1224"/>
      <c r="X362" s="1224"/>
      <c r="Y362" s="1224"/>
      <c r="Z362" s="1224"/>
      <c r="AA362" s="1224"/>
      <c r="AB362" s="1224"/>
      <c r="AC362" s="1224"/>
      <c r="AD362" s="1224"/>
      <c r="AE362" s="1224"/>
      <c r="AF362" s="1224"/>
      <c r="AG362" s="1224"/>
      <c r="AH362" s="1224"/>
      <c r="AI362" s="1224"/>
      <c r="AJ362" s="1224"/>
      <c r="AK362" s="1224"/>
      <c r="AL362" s="1224"/>
      <c r="AM362" s="1224"/>
      <c r="AN362" s="1224"/>
      <c r="AO362" s="1224"/>
      <c r="AP362" s="1224"/>
      <c r="AQ362" s="1223">
        <f t="shared" si="54"/>
        <v>1</v>
      </c>
      <c r="AR362" s="1223">
        <f t="shared" si="55"/>
        <v>0</v>
      </c>
      <c r="AS362" s="1276">
        <f t="shared" si="56"/>
        <v>1</v>
      </c>
      <c r="AT362" s="1259"/>
    </row>
    <row r="363" s="954" customFormat="1" ht="20.25" customHeight="1" spans="2:46">
      <c r="B363" s="1225">
        <v>8</v>
      </c>
      <c r="C363" s="1226" t="s">
        <v>46</v>
      </c>
      <c r="D363" s="1223">
        <f t="shared" si="52"/>
        <v>0</v>
      </c>
      <c r="E363" s="1223">
        <f>'RK 1'!AH326</f>
        <v>0</v>
      </c>
      <c r="F363" s="1223">
        <f t="shared" si="53"/>
        <v>0</v>
      </c>
      <c r="G363" s="1224"/>
      <c r="H363" s="1224"/>
      <c r="I363" s="1224"/>
      <c r="J363" s="1224"/>
      <c r="K363" s="1224"/>
      <c r="L363" s="1224"/>
      <c r="M363" s="1224"/>
      <c r="N363" s="1224"/>
      <c r="O363" s="1224"/>
      <c r="P363" s="1224"/>
      <c r="Q363" s="1224"/>
      <c r="R363" s="1224"/>
      <c r="S363" s="1224"/>
      <c r="T363" s="1224"/>
      <c r="U363" s="1224"/>
      <c r="V363" s="1224"/>
      <c r="W363" s="1224"/>
      <c r="X363" s="1224"/>
      <c r="Y363" s="1224"/>
      <c r="Z363" s="1224"/>
      <c r="AA363" s="1224"/>
      <c r="AB363" s="1224"/>
      <c r="AC363" s="1224"/>
      <c r="AD363" s="1224"/>
      <c r="AE363" s="1224"/>
      <c r="AF363" s="1224"/>
      <c r="AG363" s="1224"/>
      <c r="AH363" s="1224"/>
      <c r="AI363" s="1224"/>
      <c r="AJ363" s="1224"/>
      <c r="AK363" s="1224"/>
      <c r="AL363" s="1224"/>
      <c r="AM363" s="1224"/>
      <c r="AN363" s="1224"/>
      <c r="AO363" s="1224"/>
      <c r="AP363" s="1224"/>
      <c r="AQ363" s="1223">
        <f t="shared" si="54"/>
        <v>0</v>
      </c>
      <c r="AR363" s="1223">
        <f t="shared" si="55"/>
        <v>0</v>
      </c>
      <c r="AS363" s="1276">
        <f t="shared" si="56"/>
        <v>0</v>
      </c>
      <c r="AT363" s="1259"/>
    </row>
    <row r="364" s="954" customFormat="1" ht="20.25" customHeight="1" spans="2:46">
      <c r="B364" s="1225">
        <v>9</v>
      </c>
      <c r="C364" s="1226" t="s">
        <v>47</v>
      </c>
      <c r="D364" s="1223">
        <f t="shared" si="52"/>
        <v>0</v>
      </c>
      <c r="E364" s="1223">
        <f>'RK 1'!AH327</f>
        <v>0</v>
      </c>
      <c r="F364" s="1223">
        <f t="shared" si="53"/>
        <v>0</v>
      </c>
      <c r="G364" s="1224"/>
      <c r="H364" s="1224"/>
      <c r="I364" s="1224"/>
      <c r="J364" s="1224"/>
      <c r="K364" s="1224"/>
      <c r="L364" s="1224"/>
      <c r="M364" s="1224"/>
      <c r="N364" s="1224"/>
      <c r="O364" s="1224"/>
      <c r="P364" s="1224"/>
      <c r="Q364" s="1224"/>
      <c r="R364" s="1224"/>
      <c r="S364" s="1224"/>
      <c r="T364" s="1224"/>
      <c r="U364" s="1224"/>
      <c r="V364" s="1224"/>
      <c r="W364" s="1224"/>
      <c r="X364" s="1224"/>
      <c r="Y364" s="1224"/>
      <c r="Z364" s="1224"/>
      <c r="AA364" s="1224"/>
      <c r="AB364" s="1224"/>
      <c r="AC364" s="1224"/>
      <c r="AD364" s="1224"/>
      <c r="AE364" s="1224"/>
      <c r="AF364" s="1224"/>
      <c r="AG364" s="1224"/>
      <c r="AH364" s="1224"/>
      <c r="AI364" s="1224"/>
      <c r="AJ364" s="1224"/>
      <c r="AK364" s="1224"/>
      <c r="AL364" s="1224"/>
      <c r="AM364" s="1224"/>
      <c r="AN364" s="1224"/>
      <c r="AO364" s="1224"/>
      <c r="AP364" s="1224"/>
      <c r="AQ364" s="1223">
        <f t="shared" si="54"/>
        <v>0</v>
      </c>
      <c r="AR364" s="1223">
        <f t="shared" si="55"/>
        <v>0</v>
      </c>
      <c r="AS364" s="1276">
        <f t="shared" si="56"/>
        <v>0</v>
      </c>
      <c r="AT364" s="1259"/>
    </row>
    <row r="365" s="954" customFormat="1" ht="20.25" customHeight="1" spans="2:46">
      <c r="B365" s="1225">
        <v>10</v>
      </c>
      <c r="C365" s="1226" t="s">
        <v>48</v>
      </c>
      <c r="D365" s="1223">
        <f t="shared" si="52"/>
        <v>0</v>
      </c>
      <c r="E365" s="1223">
        <f>'RK 1'!AH328</f>
        <v>0</v>
      </c>
      <c r="F365" s="1223">
        <f t="shared" si="53"/>
        <v>0</v>
      </c>
      <c r="G365" s="1224"/>
      <c r="H365" s="1224"/>
      <c r="I365" s="1224"/>
      <c r="J365" s="1224"/>
      <c r="K365" s="1224"/>
      <c r="L365" s="1224"/>
      <c r="M365" s="1224"/>
      <c r="N365" s="1224"/>
      <c r="O365" s="1224"/>
      <c r="P365" s="1224"/>
      <c r="Q365" s="1224"/>
      <c r="R365" s="1224"/>
      <c r="S365" s="1224"/>
      <c r="T365" s="1224"/>
      <c r="U365" s="1224"/>
      <c r="V365" s="1224"/>
      <c r="W365" s="1224"/>
      <c r="X365" s="1224"/>
      <c r="Y365" s="1224"/>
      <c r="Z365" s="1224"/>
      <c r="AA365" s="1224"/>
      <c r="AB365" s="1224"/>
      <c r="AC365" s="1224"/>
      <c r="AD365" s="1224"/>
      <c r="AE365" s="1224"/>
      <c r="AF365" s="1224"/>
      <c r="AG365" s="1224"/>
      <c r="AH365" s="1224"/>
      <c r="AI365" s="1224"/>
      <c r="AJ365" s="1224"/>
      <c r="AK365" s="1224"/>
      <c r="AL365" s="1224"/>
      <c r="AM365" s="1224"/>
      <c r="AN365" s="1224"/>
      <c r="AO365" s="1224"/>
      <c r="AP365" s="1224"/>
      <c r="AQ365" s="1223">
        <f t="shared" si="54"/>
        <v>0</v>
      </c>
      <c r="AR365" s="1223">
        <f t="shared" si="55"/>
        <v>0</v>
      </c>
      <c r="AS365" s="1276">
        <f t="shared" si="56"/>
        <v>0</v>
      </c>
      <c r="AT365" s="1259"/>
    </row>
    <row r="366" s="954" customFormat="1" ht="20.25" customHeight="1" spans="2:46">
      <c r="B366" s="1225">
        <v>11</v>
      </c>
      <c r="C366" s="1226" t="s">
        <v>49</v>
      </c>
      <c r="D366" s="1223">
        <f t="shared" si="52"/>
        <v>0</v>
      </c>
      <c r="E366" s="1223">
        <f>'RK 1'!AH329</f>
        <v>0</v>
      </c>
      <c r="F366" s="1223">
        <f t="shared" si="53"/>
        <v>0</v>
      </c>
      <c r="G366" s="1224"/>
      <c r="H366" s="1224">
        <v>1</v>
      </c>
      <c r="I366" s="1224"/>
      <c r="J366" s="1224"/>
      <c r="K366" s="1224"/>
      <c r="L366" s="1224"/>
      <c r="M366" s="1224"/>
      <c r="N366" s="1224"/>
      <c r="O366" s="1224"/>
      <c r="P366" s="1224"/>
      <c r="Q366" s="1224"/>
      <c r="R366" s="1224"/>
      <c r="S366" s="1224"/>
      <c r="T366" s="1224"/>
      <c r="U366" s="1224"/>
      <c r="V366" s="1224"/>
      <c r="W366" s="1224"/>
      <c r="X366" s="1224"/>
      <c r="Y366" s="1224"/>
      <c r="Z366" s="1224"/>
      <c r="AA366" s="1224"/>
      <c r="AB366" s="1224"/>
      <c r="AC366" s="1224"/>
      <c r="AD366" s="1224"/>
      <c r="AE366" s="1224"/>
      <c r="AF366" s="1224"/>
      <c r="AG366" s="1224"/>
      <c r="AH366" s="1224"/>
      <c r="AI366" s="1224"/>
      <c r="AJ366" s="1224"/>
      <c r="AK366" s="1224"/>
      <c r="AL366" s="1224"/>
      <c r="AM366" s="1224"/>
      <c r="AN366" s="1224"/>
      <c r="AO366" s="1224"/>
      <c r="AP366" s="1224"/>
      <c r="AQ366" s="1223">
        <f t="shared" si="54"/>
        <v>1</v>
      </c>
      <c r="AR366" s="1223">
        <f t="shared" si="55"/>
        <v>-1</v>
      </c>
      <c r="AS366" s="1276">
        <f t="shared" si="56"/>
        <v>1</v>
      </c>
      <c r="AT366" s="1259"/>
    </row>
    <row r="367" s="954" customFormat="1" ht="20.25" customHeight="1" spans="2:46">
      <c r="B367" s="1225">
        <v>12</v>
      </c>
      <c r="C367" s="1226" t="s">
        <v>50</v>
      </c>
      <c r="D367" s="1223">
        <f t="shared" si="52"/>
        <v>0</v>
      </c>
      <c r="E367" s="1223">
        <f>'RK 1'!AH330</f>
        <v>0</v>
      </c>
      <c r="F367" s="1223">
        <f t="shared" si="53"/>
        <v>0</v>
      </c>
      <c r="G367" s="1224"/>
      <c r="H367" s="1224"/>
      <c r="I367" s="1224"/>
      <c r="J367" s="1224"/>
      <c r="K367" s="1224"/>
      <c r="L367" s="1224"/>
      <c r="M367" s="1224"/>
      <c r="N367" s="1224">
        <v>1</v>
      </c>
      <c r="O367" s="1224"/>
      <c r="P367" s="1224"/>
      <c r="Q367" s="1224"/>
      <c r="R367" s="1224"/>
      <c r="S367" s="1224"/>
      <c r="T367" s="1224"/>
      <c r="U367" s="1224"/>
      <c r="V367" s="1224"/>
      <c r="W367" s="1224"/>
      <c r="X367" s="1224"/>
      <c r="Y367" s="1224"/>
      <c r="Z367" s="1224"/>
      <c r="AA367" s="1224"/>
      <c r="AB367" s="1224"/>
      <c r="AC367" s="1224"/>
      <c r="AD367" s="1224"/>
      <c r="AE367" s="1224"/>
      <c r="AF367" s="1224"/>
      <c r="AG367" s="1224"/>
      <c r="AH367" s="1224"/>
      <c r="AI367" s="1224"/>
      <c r="AJ367" s="1224"/>
      <c r="AK367" s="1224"/>
      <c r="AL367" s="1224"/>
      <c r="AM367" s="1224"/>
      <c r="AN367" s="1224"/>
      <c r="AO367" s="1224"/>
      <c r="AP367" s="1224"/>
      <c r="AQ367" s="1223">
        <f t="shared" si="54"/>
        <v>1</v>
      </c>
      <c r="AR367" s="1223">
        <f t="shared" si="55"/>
        <v>-1</v>
      </c>
      <c r="AS367" s="1276">
        <f t="shared" si="56"/>
        <v>1</v>
      </c>
      <c r="AT367" s="1259"/>
    </row>
    <row r="368" s="954" customFormat="1" ht="20.25" customHeight="1" spans="2:46">
      <c r="B368" s="1225">
        <v>13</v>
      </c>
      <c r="C368" s="1226" t="s">
        <v>51</v>
      </c>
      <c r="D368" s="1223">
        <f t="shared" si="52"/>
        <v>1</v>
      </c>
      <c r="E368" s="1223">
        <f>'RK 1'!AH331</f>
        <v>0</v>
      </c>
      <c r="F368" s="1223">
        <f t="shared" si="53"/>
        <v>1</v>
      </c>
      <c r="G368" s="1224"/>
      <c r="H368" s="1224"/>
      <c r="I368" s="1224"/>
      <c r="J368" s="1224"/>
      <c r="K368" s="1224"/>
      <c r="L368" s="1224"/>
      <c r="M368" s="1224"/>
      <c r="N368" s="1224"/>
      <c r="O368" s="1224"/>
      <c r="P368" s="1224"/>
      <c r="Q368" s="1224"/>
      <c r="R368" s="1224"/>
      <c r="S368" s="1224"/>
      <c r="T368" s="1224"/>
      <c r="U368" s="1224"/>
      <c r="V368" s="1224"/>
      <c r="W368" s="1224"/>
      <c r="X368" s="1224"/>
      <c r="Y368" s="1224"/>
      <c r="Z368" s="1224"/>
      <c r="AA368" s="1224"/>
      <c r="AB368" s="1224"/>
      <c r="AC368" s="1224"/>
      <c r="AD368" s="1224"/>
      <c r="AE368" s="1224"/>
      <c r="AF368" s="1224"/>
      <c r="AG368" s="1224"/>
      <c r="AH368" s="1224"/>
      <c r="AI368" s="1224"/>
      <c r="AJ368" s="1224"/>
      <c r="AK368" s="1224"/>
      <c r="AL368" s="1224"/>
      <c r="AM368" s="1224"/>
      <c r="AN368" s="1224"/>
      <c r="AO368" s="1224"/>
      <c r="AP368" s="1224"/>
      <c r="AQ368" s="1223">
        <f t="shared" si="54"/>
        <v>0</v>
      </c>
      <c r="AR368" s="1223">
        <f t="shared" si="55"/>
        <v>1</v>
      </c>
      <c r="AS368" s="1276">
        <f t="shared" si="56"/>
        <v>0</v>
      </c>
      <c r="AT368" s="1259"/>
    </row>
    <row r="369" s="954" customFormat="1" ht="20.25" customHeight="1" spans="2:46">
      <c r="B369" s="1225">
        <v>14</v>
      </c>
      <c r="C369" s="1226" t="s">
        <v>52</v>
      </c>
      <c r="D369" s="1223">
        <f t="shared" si="52"/>
        <v>0</v>
      </c>
      <c r="E369" s="1223">
        <f>'RK 1'!AH332</f>
        <v>1</v>
      </c>
      <c r="F369" s="1223">
        <f t="shared" si="53"/>
        <v>1</v>
      </c>
      <c r="G369" s="1224"/>
      <c r="H369" s="1224"/>
      <c r="I369" s="1224"/>
      <c r="J369" s="1224"/>
      <c r="K369" s="1224"/>
      <c r="L369" s="1224"/>
      <c r="M369" s="1224"/>
      <c r="N369" s="1224">
        <v>1</v>
      </c>
      <c r="O369" s="1224"/>
      <c r="P369" s="1224"/>
      <c r="Q369" s="1224"/>
      <c r="R369" s="1224"/>
      <c r="S369" s="1224"/>
      <c r="T369" s="1224"/>
      <c r="U369" s="1224"/>
      <c r="V369" s="1224"/>
      <c r="W369" s="1224"/>
      <c r="X369" s="1224"/>
      <c r="Y369" s="1224"/>
      <c r="Z369" s="1224"/>
      <c r="AA369" s="1224"/>
      <c r="AB369" s="1224"/>
      <c r="AC369" s="1224"/>
      <c r="AD369" s="1224"/>
      <c r="AE369" s="1224"/>
      <c r="AF369" s="1224"/>
      <c r="AG369" s="1224"/>
      <c r="AH369" s="1224"/>
      <c r="AI369" s="1224"/>
      <c r="AJ369" s="1224"/>
      <c r="AK369" s="1224"/>
      <c r="AL369" s="1224"/>
      <c r="AM369" s="1224"/>
      <c r="AN369" s="1224"/>
      <c r="AO369" s="1224"/>
      <c r="AP369" s="1224"/>
      <c r="AQ369" s="1223">
        <f t="shared" si="54"/>
        <v>1</v>
      </c>
      <c r="AR369" s="1223">
        <f t="shared" si="55"/>
        <v>0</v>
      </c>
      <c r="AS369" s="1276">
        <f t="shared" si="56"/>
        <v>1</v>
      </c>
      <c r="AT369" s="1260"/>
    </row>
    <row r="370" s="954" customFormat="1" ht="20.25" customHeight="1" spans="2:46">
      <c r="B370" s="1225">
        <v>15</v>
      </c>
      <c r="C370" s="1226" t="s">
        <v>53</v>
      </c>
      <c r="D370" s="1223">
        <f t="shared" si="52"/>
        <v>0</v>
      </c>
      <c r="E370" s="1223">
        <f>'RK 1'!AH333</f>
        <v>0</v>
      </c>
      <c r="F370" s="1223">
        <f t="shared" si="53"/>
        <v>0</v>
      </c>
      <c r="G370" s="1224"/>
      <c r="H370" s="1224"/>
      <c r="I370" s="1224"/>
      <c r="J370" s="1224"/>
      <c r="K370" s="1224"/>
      <c r="L370" s="1224"/>
      <c r="M370" s="1224"/>
      <c r="N370" s="1224"/>
      <c r="O370" s="1224"/>
      <c r="P370" s="1224"/>
      <c r="Q370" s="1224"/>
      <c r="R370" s="1224"/>
      <c r="S370" s="1224"/>
      <c r="T370" s="1224"/>
      <c r="U370" s="1224"/>
      <c r="V370" s="1224"/>
      <c r="W370" s="1224"/>
      <c r="X370" s="1224"/>
      <c r="Y370" s="1224"/>
      <c r="Z370" s="1224"/>
      <c r="AA370" s="1224"/>
      <c r="AB370" s="1224"/>
      <c r="AC370" s="1224"/>
      <c r="AD370" s="1224"/>
      <c r="AE370" s="1224"/>
      <c r="AF370" s="1224"/>
      <c r="AG370" s="1224"/>
      <c r="AH370" s="1224"/>
      <c r="AI370" s="1224"/>
      <c r="AJ370" s="1224"/>
      <c r="AK370" s="1224"/>
      <c r="AL370" s="1224"/>
      <c r="AM370" s="1224"/>
      <c r="AN370" s="1224"/>
      <c r="AO370" s="1224"/>
      <c r="AP370" s="1224"/>
      <c r="AQ370" s="1223">
        <f t="shared" si="54"/>
        <v>0</v>
      </c>
      <c r="AR370" s="1223">
        <f t="shared" si="55"/>
        <v>0</v>
      </c>
      <c r="AS370" s="1276">
        <f t="shared" si="56"/>
        <v>0</v>
      </c>
      <c r="AT370" s="1261"/>
    </row>
    <row r="371" s="954" customFormat="1" ht="20.25" customHeight="1" spans="2:46">
      <c r="B371" s="1225">
        <v>16</v>
      </c>
      <c r="C371" s="1124" t="s">
        <v>90</v>
      </c>
      <c r="D371" s="1223">
        <f t="shared" si="52"/>
        <v>0</v>
      </c>
      <c r="E371" s="1223">
        <f>'RK 1'!AH334</f>
        <v>0</v>
      </c>
      <c r="F371" s="1223">
        <f t="shared" si="53"/>
        <v>0</v>
      </c>
      <c r="G371" s="1224"/>
      <c r="H371" s="1224"/>
      <c r="I371" s="1224"/>
      <c r="J371" s="1224"/>
      <c r="K371" s="1224"/>
      <c r="L371" s="1224"/>
      <c r="M371" s="1224"/>
      <c r="N371" s="1224"/>
      <c r="O371" s="1224"/>
      <c r="P371" s="1224"/>
      <c r="Q371" s="1224"/>
      <c r="R371" s="1224"/>
      <c r="S371" s="1224"/>
      <c r="T371" s="1224"/>
      <c r="U371" s="1224"/>
      <c r="V371" s="1224"/>
      <c r="W371" s="1224"/>
      <c r="X371" s="1224"/>
      <c r="Y371" s="1224"/>
      <c r="Z371" s="1224"/>
      <c r="AA371" s="1224"/>
      <c r="AB371" s="1224"/>
      <c r="AC371" s="1224"/>
      <c r="AD371" s="1224"/>
      <c r="AE371" s="1224"/>
      <c r="AF371" s="1224"/>
      <c r="AG371" s="1224"/>
      <c r="AH371" s="1224"/>
      <c r="AI371" s="1224"/>
      <c r="AJ371" s="1224"/>
      <c r="AK371" s="1224"/>
      <c r="AL371" s="1224"/>
      <c r="AM371" s="1224"/>
      <c r="AN371" s="1224"/>
      <c r="AO371" s="1224"/>
      <c r="AP371" s="1224"/>
      <c r="AQ371" s="1223">
        <f t="shared" si="54"/>
        <v>0</v>
      </c>
      <c r="AR371" s="1223">
        <f t="shared" si="55"/>
        <v>0</v>
      </c>
      <c r="AS371" s="1276">
        <f t="shared" si="56"/>
        <v>0</v>
      </c>
      <c r="AT371" s="1261"/>
    </row>
    <row r="372" s="954" customFormat="1" ht="20.25" customHeight="1" spans="2:46">
      <c r="B372" s="1227">
        <v>17</v>
      </c>
      <c r="C372" s="1228" t="s">
        <v>55</v>
      </c>
      <c r="D372" s="1223">
        <f t="shared" si="52"/>
        <v>1</v>
      </c>
      <c r="E372" s="1223">
        <f>'RK 1'!AH335</f>
        <v>1</v>
      </c>
      <c r="F372" s="1223">
        <f t="shared" si="53"/>
        <v>2</v>
      </c>
      <c r="G372" s="1224"/>
      <c r="H372" s="1224"/>
      <c r="I372" s="1224"/>
      <c r="J372" s="1224"/>
      <c r="K372" s="1224"/>
      <c r="L372" s="1224"/>
      <c r="M372" s="1224"/>
      <c r="N372" s="1224"/>
      <c r="O372" s="1224"/>
      <c r="P372" s="1224"/>
      <c r="Q372" s="1224"/>
      <c r="R372" s="1224"/>
      <c r="S372" s="1224"/>
      <c r="T372" s="1224"/>
      <c r="U372" s="1224"/>
      <c r="V372" s="1224"/>
      <c r="W372" s="1224"/>
      <c r="X372" s="1224"/>
      <c r="Y372" s="1224"/>
      <c r="Z372" s="1224"/>
      <c r="AA372" s="1224"/>
      <c r="AB372" s="1224"/>
      <c r="AC372" s="1224"/>
      <c r="AD372" s="1224"/>
      <c r="AE372" s="1224"/>
      <c r="AF372" s="1224"/>
      <c r="AG372" s="1224"/>
      <c r="AH372" s="1224"/>
      <c r="AI372" s="1224"/>
      <c r="AJ372" s="1224"/>
      <c r="AK372" s="1224"/>
      <c r="AL372" s="1224"/>
      <c r="AM372" s="1224"/>
      <c r="AN372" s="1224"/>
      <c r="AO372" s="1224"/>
      <c r="AP372" s="1224"/>
      <c r="AQ372" s="1223">
        <f t="shared" si="54"/>
        <v>0</v>
      </c>
      <c r="AR372" s="1223">
        <f t="shared" si="55"/>
        <v>2</v>
      </c>
      <c r="AS372" s="1276">
        <f t="shared" si="56"/>
        <v>0</v>
      </c>
      <c r="AT372" s="1262"/>
    </row>
    <row r="373" s="954" customFormat="1" ht="20.25" customHeight="1" spans="2:46">
      <c r="B373" s="1229">
        <v>18</v>
      </c>
      <c r="C373" s="1230" t="s">
        <v>56</v>
      </c>
      <c r="D373" s="1223">
        <f t="shared" si="52"/>
        <v>0</v>
      </c>
      <c r="E373" s="1223">
        <f>'RK 1'!AH336</f>
        <v>0</v>
      </c>
      <c r="F373" s="1223">
        <f t="shared" si="53"/>
        <v>0</v>
      </c>
      <c r="G373" s="1224"/>
      <c r="H373" s="1224"/>
      <c r="I373" s="1224"/>
      <c r="J373" s="1224"/>
      <c r="K373" s="1224"/>
      <c r="L373" s="1224"/>
      <c r="M373" s="1224"/>
      <c r="N373" s="1224"/>
      <c r="O373" s="1224"/>
      <c r="P373" s="1224"/>
      <c r="Q373" s="1224"/>
      <c r="R373" s="1224"/>
      <c r="S373" s="1224"/>
      <c r="T373" s="1224"/>
      <c r="U373" s="1224"/>
      <c r="V373" s="1224"/>
      <c r="W373" s="1224"/>
      <c r="X373" s="1224"/>
      <c r="Y373" s="1224"/>
      <c r="Z373" s="1224"/>
      <c r="AA373" s="1224"/>
      <c r="AB373" s="1224"/>
      <c r="AC373" s="1224"/>
      <c r="AD373" s="1224"/>
      <c r="AE373" s="1224"/>
      <c r="AF373" s="1224"/>
      <c r="AG373" s="1224"/>
      <c r="AH373" s="1224"/>
      <c r="AI373" s="1224"/>
      <c r="AJ373" s="1224"/>
      <c r="AK373" s="1224"/>
      <c r="AL373" s="1224"/>
      <c r="AM373" s="1224"/>
      <c r="AN373" s="1224"/>
      <c r="AO373" s="1224"/>
      <c r="AP373" s="1224"/>
      <c r="AQ373" s="1223">
        <f t="shared" si="54"/>
        <v>0</v>
      </c>
      <c r="AR373" s="1223">
        <f t="shared" si="55"/>
        <v>0</v>
      </c>
      <c r="AS373" s="1276">
        <f t="shared" si="56"/>
        <v>0</v>
      </c>
      <c r="AT373" s="1275"/>
    </row>
    <row r="374" s="955" customFormat="1" ht="23.25" customHeight="1" spans="2:46">
      <c r="B374" s="1232" t="s">
        <v>57</v>
      </c>
      <c r="C374" s="1233"/>
      <c r="D374" s="1234">
        <f>SUM(D356:D373)</f>
        <v>6</v>
      </c>
      <c r="E374" s="1234">
        <f t="shared" ref="E374:AS374" si="57">SUM(E356:E373)</f>
        <v>6</v>
      </c>
      <c r="F374" s="1234">
        <f t="shared" si="57"/>
        <v>12</v>
      </c>
      <c r="G374" s="1234">
        <f t="shared" si="57"/>
        <v>0</v>
      </c>
      <c r="H374" s="1234">
        <f t="shared" si="57"/>
        <v>1</v>
      </c>
      <c r="I374" s="1234">
        <f t="shared" si="57"/>
        <v>0</v>
      </c>
      <c r="J374" s="1234">
        <f t="shared" si="57"/>
        <v>0</v>
      </c>
      <c r="K374" s="1234">
        <f t="shared" si="57"/>
        <v>0</v>
      </c>
      <c r="L374" s="1234">
        <f t="shared" si="57"/>
        <v>0</v>
      </c>
      <c r="M374" s="1234">
        <f t="shared" si="57"/>
        <v>2</v>
      </c>
      <c r="N374" s="1234">
        <f t="shared" si="57"/>
        <v>5</v>
      </c>
      <c r="O374" s="1234">
        <f t="shared" si="57"/>
        <v>0</v>
      </c>
      <c r="P374" s="1234">
        <f t="shared" si="57"/>
        <v>0</v>
      </c>
      <c r="Q374" s="1234">
        <f t="shared" si="57"/>
        <v>0</v>
      </c>
      <c r="R374" s="1234">
        <f t="shared" si="57"/>
        <v>0</v>
      </c>
      <c r="S374" s="1234">
        <f t="shared" si="57"/>
        <v>0</v>
      </c>
      <c r="T374" s="1234">
        <f t="shared" si="57"/>
        <v>0</v>
      </c>
      <c r="U374" s="1234">
        <f t="shared" si="57"/>
        <v>0</v>
      </c>
      <c r="V374" s="1234">
        <f t="shared" si="57"/>
        <v>0</v>
      </c>
      <c r="W374" s="1234">
        <f t="shared" si="57"/>
        <v>0</v>
      </c>
      <c r="X374" s="1234">
        <f t="shared" si="57"/>
        <v>0</v>
      </c>
      <c r="Y374" s="1234">
        <f t="shared" si="57"/>
        <v>0</v>
      </c>
      <c r="Z374" s="1234">
        <f t="shared" si="57"/>
        <v>0</v>
      </c>
      <c r="AA374" s="1234">
        <f t="shared" si="57"/>
        <v>0</v>
      </c>
      <c r="AB374" s="1234">
        <f t="shared" si="57"/>
        <v>0</v>
      </c>
      <c r="AC374" s="1234">
        <f t="shared" si="57"/>
        <v>0</v>
      </c>
      <c r="AD374" s="1234">
        <f t="shared" si="57"/>
        <v>0</v>
      </c>
      <c r="AE374" s="1234">
        <f t="shared" si="57"/>
        <v>0</v>
      </c>
      <c r="AF374" s="1234">
        <f t="shared" si="57"/>
        <v>0</v>
      </c>
      <c r="AG374" s="1234">
        <f t="shared" si="57"/>
        <v>0</v>
      </c>
      <c r="AH374" s="1234">
        <f t="shared" si="57"/>
        <v>0</v>
      </c>
      <c r="AI374" s="1234">
        <f t="shared" si="57"/>
        <v>0</v>
      </c>
      <c r="AJ374" s="1234">
        <f t="shared" si="57"/>
        <v>0</v>
      </c>
      <c r="AK374" s="1234">
        <f t="shared" si="57"/>
        <v>0</v>
      </c>
      <c r="AL374" s="1234">
        <f t="shared" si="57"/>
        <v>1</v>
      </c>
      <c r="AM374" s="1234">
        <f t="shared" si="57"/>
        <v>0</v>
      </c>
      <c r="AN374" s="1234">
        <f t="shared" si="57"/>
        <v>0</v>
      </c>
      <c r="AO374" s="1234">
        <f t="shared" si="57"/>
        <v>0</v>
      </c>
      <c r="AP374" s="1234">
        <f t="shared" si="57"/>
        <v>0</v>
      </c>
      <c r="AQ374" s="1234">
        <f t="shared" si="57"/>
        <v>9</v>
      </c>
      <c r="AR374" s="1234">
        <f t="shared" si="57"/>
        <v>3</v>
      </c>
      <c r="AS374" s="1234">
        <f t="shared" si="57"/>
        <v>9</v>
      </c>
      <c r="AT374" s="1264">
        <f>SUM(AT356:AT372)</f>
        <v>0</v>
      </c>
    </row>
    <row r="375" s="954" customFormat="1" ht="17.1" customHeight="1" spans="2:46">
      <c r="B375" s="1235"/>
      <c r="C375" s="1236"/>
      <c r="D375" s="1237"/>
      <c r="E375" s="1237"/>
      <c r="F375" s="1295"/>
      <c r="G375" s="1295"/>
      <c r="H375" s="1295"/>
      <c r="I375" s="1295"/>
      <c r="J375" s="1295"/>
      <c r="K375" s="1295"/>
      <c r="L375" s="1295"/>
      <c r="M375" s="1295"/>
      <c r="N375" s="1295"/>
      <c r="O375" s="1295"/>
      <c r="P375" s="1295"/>
      <c r="Q375" s="1295"/>
      <c r="R375" s="1295"/>
      <c r="S375" s="1295"/>
      <c r="T375" s="1295"/>
      <c r="U375" s="1295"/>
      <c r="V375" s="1295"/>
      <c r="W375" s="1295"/>
      <c r="X375" s="1295"/>
      <c r="Y375" s="1295"/>
      <c r="Z375" s="1295"/>
      <c r="AA375" s="1295"/>
      <c r="AB375" s="1295"/>
      <c r="AC375" s="1295"/>
      <c r="AD375" s="1295"/>
      <c r="AE375" s="1295"/>
      <c r="AF375" s="1295"/>
      <c r="AG375" s="1295"/>
      <c r="AH375" s="1295"/>
      <c r="AI375" s="1295"/>
      <c r="AJ375" s="1295"/>
      <c r="AK375" s="1295"/>
      <c r="AL375" s="1237"/>
      <c r="AM375" s="1237"/>
      <c r="AN375" s="1237"/>
      <c r="AO375" s="1237"/>
      <c r="AP375" s="1237"/>
      <c r="AQ375" s="1237"/>
      <c r="AR375" s="1235"/>
      <c r="AS375" s="1235"/>
      <c r="AT375" s="1265"/>
    </row>
    <row r="376" s="954" customFormat="1" ht="17.1" customHeight="1" spans="2:46">
      <c r="B376" s="956"/>
      <c r="C376" s="956"/>
      <c r="D376" s="1065"/>
      <c r="E376" s="1065"/>
      <c r="F376" s="1296"/>
      <c r="G376" s="1296"/>
      <c r="H376" s="919" t="str">
        <f>'RK 1'!C339</f>
        <v>Mengetahui :</v>
      </c>
      <c r="I376" s="919"/>
      <c r="J376" s="919"/>
      <c r="K376" s="919"/>
      <c r="L376" s="919"/>
      <c r="M376" s="919"/>
      <c r="N376" s="919"/>
      <c r="O376" s="919"/>
      <c r="P376" s="919"/>
      <c r="Q376" s="919"/>
      <c r="R376" s="919"/>
      <c r="S376" s="919"/>
      <c r="T376" s="919"/>
      <c r="U376" s="919"/>
      <c r="V376" s="919"/>
      <c r="W376" s="919"/>
      <c r="X376" s="919"/>
      <c r="Y376" s="919"/>
      <c r="Z376" s="919"/>
      <c r="AA376" s="919"/>
      <c r="AB376" s="919"/>
      <c r="AC376" s="1304" t="str">
        <f>'RK 1'!Y339</f>
        <v>Padang, 9 November 2022</v>
      </c>
      <c r="AD376" s="1305"/>
      <c r="AE376" s="1305"/>
      <c r="AF376" s="1305"/>
      <c r="AG376" s="1305"/>
      <c r="AH376" s="1305"/>
      <c r="AI376" s="1305"/>
      <c r="AJ376" s="1305"/>
      <c r="AK376" s="1310"/>
      <c r="AL376" s="1067"/>
      <c r="AM376" s="1067"/>
      <c r="AN376" s="981"/>
      <c r="AO376" s="981"/>
      <c r="AP376" s="981"/>
      <c r="AQ376" s="981"/>
      <c r="AR376" s="981"/>
      <c r="AS376" s="981"/>
      <c r="AT376" s="1266"/>
    </row>
    <row r="377" s="954" customFormat="1" ht="17.1" customHeight="1" spans="2:46">
      <c r="B377" s="956"/>
      <c r="C377" s="956"/>
      <c r="D377" s="1065"/>
      <c r="E377" s="1065"/>
      <c r="F377" s="1296"/>
      <c r="G377" s="1296"/>
      <c r="H377" s="959" t="str">
        <f>'RK 1'!C340</f>
        <v>Wakil Ketua Pengadilan Tinggi Agama Padang,</v>
      </c>
      <c r="I377" s="919"/>
      <c r="J377" s="919"/>
      <c r="K377" s="919"/>
      <c r="L377" s="919"/>
      <c r="M377" s="919"/>
      <c r="N377" s="919"/>
      <c r="O377" s="919"/>
      <c r="P377" s="919"/>
      <c r="Q377" s="919"/>
      <c r="R377" s="919"/>
      <c r="S377" s="919"/>
      <c r="T377" s="919"/>
      <c r="U377" s="919"/>
      <c r="V377" s="919"/>
      <c r="W377" s="919"/>
      <c r="X377" s="919"/>
      <c r="Y377" s="919"/>
      <c r="Z377" s="919"/>
      <c r="AA377" s="919"/>
      <c r="AB377" s="919"/>
      <c r="AC377" s="1306" t="str">
        <f>'RK 1'!Y340</f>
        <v>Plh.Panitera PTA. Padang,</v>
      </c>
      <c r="AD377" s="1307"/>
      <c r="AE377" s="1307"/>
      <c r="AF377" s="1307"/>
      <c r="AG377" s="1307"/>
      <c r="AH377" s="1307"/>
      <c r="AI377" s="1307"/>
      <c r="AJ377" s="1307"/>
      <c r="AK377" s="1084"/>
      <c r="AL377" s="1082"/>
      <c r="AM377" s="1082"/>
      <c r="AN377" s="987"/>
      <c r="AO377" s="987"/>
      <c r="AP377" s="987"/>
      <c r="AQ377" s="1015"/>
      <c r="AR377" s="987"/>
      <c r="AS377" s="987"/>
      <c r="AT377" s="1266"/>
    </row>
    <row r="378" s="954" customFormat="1" ht="17.1" customHeight="1" spans="2:46">
      <c r="B378" s="956"/>
      <c r="C378" s="956"/>
      <c r="D378" s="1065"/>
      <c r="E378" s="1065"/>
      <c r="F378" s="1296"/>
      <c r="G378" s="1296"/>
      <c r="H378" s="959"/>
      <c r="I378" s="919"/>
      <c r="J378" s="919"/>
      <c r="K378" s="919"/>
      <c r="L378" s="919"/>
      <c r="M378" s="919"/>
      <c r="N378" s="919"/>
      <c r="O378" s="919"/>
      <c r="P378" s="919"/>
      <c r="Q378" s="919"/>
      <c r="R378" s="919"/>
      <c r="S378" s="919"/>
      <c r="T378" s="919"/>
      <c r="U378" s="919"/>
      <c r="V378" s="919"/>
      <c r="W378" s="919"/>
      <c r="X378" s="919"/>
      <c r="Y378" s="919"/>
      <c r="Z378" s="919"/>
      <c r="AA378" s="919"/>
      <c r="AB378" s="919"/>
      <c r="AC378" s="1308"/>
      <c r="AD378" s="1307"/>
      <c r="AE378" s="1307"/>
      <c r="AF378" s="1307"/>
      <c r="AG378" s="1307"/>
      <c r="AH378" s="1307"/>
      <c r="AI378" s="1307"/>
      <c r="AJ378" s="1307"/>
      <c r="AK378" s="919"/>
      <c r="AL378" s="1083"/>
      <c r="AM378" s="1083"/>
      <c r="AN378" s="987"/>
      <c r="AO378" s="987"/>
      <c r="AP378" s="987"/>
      <c r="AQ378" s="1015"/>
      <c r="AR378" s="987"/>
      <c r="AS378" s="987"/>
      <c r="AT378" s="1266"/>
    </row>
    <row r="379" s="954" customFormat="1" ht="17.1" customHeight="1" spans="2:46">
      <c r="B379" s="956"/>
      <c r="C379" s="956"/>
      <c r="D379" s="1065"/>
      <c r="E379" s="1065"/>
      <c r="F379" s="1296"/>
      <c r="G379" s="1296"/>
      <c r="H379" s="959"/>
      <c r="I379" s="919"/>
      <c r="J379" s="919"/>
      <c r="K379" s="919"/>
      <c r="L379" s="919"/>
      <c r="M379" s="919"/>
      <c r="N379" s="919"/>
      <c r="O379" s="919"/>
      <c r="P379" s="919"/>
      <c r="Q379" s="919"/>
      <c r="R379" s="919"/>
      <c r="S379" s="919"/>
      <c r="T379" s="919"/>
      <c r="U379" s="919"/>
      <c r="V379" s="919"/>
      <c r="W379" s="919"/>
      <c r="X379" s="919"/>
      <c r="Y379" s="919"/>
      <c r="Z379" s="919"/>
      <c r="AA379" s="919"/>
      <c r="AB379" s="919"/>
      <c r="AC379" s="1308"/>
      <c r="AD379" s="1307"/>
      <c r="AE379" s="1307"/>
      <c r="AF379" s="1307"/>
      <c r="AG379" s="1307"/>
      <c r="AH379" s="1307"/>
      <c r="AI379" s="1307"/>
      <c r="AJ379" s="1307"/>
      <c r="AK379" s="919"/>
      <c r="AL379" s="1083"/>
      <c r="AM379" s="1083"/>
      <c r="AN379" s="987"/>
      <c r="AO379" s="987"/>
      <c r="AP379" s="987"/>
      <c r="AQ379" s="1015"/>
      <c r="AR379" s="987"/>
      <c r="AS379" s="987"/>
      <c r="AT379" s="1266"/>
    </row>
    <row r="380" s="954" customFormat="1" ht="17.1" customHeight="1" spans="2:46">
      <c r="B380" s="956"/>
      <c r="C380" s="956"/>
      <c r="D380" s="1065"/>
      <c r="E380" s="1065"/>
      <c r="F380" s="1296"/>
      <c r="G380" s="1296"/>
      <c r="H380" s="959"/>
      <c r="I380" s="919"/>
      <c r="J380" s="919"/>
      <c r="K380" s="919"/>
      <c r="L380" s="919"/>
      <c r="M380" s="919"/>
      <c r="N380" s="919"/>
      <c r="O380" s="919"/>
      <c r="P380" s="919"/>
      <c r="Q380" s="919"/>
      <c r="R380" s="919"/>
      <c r="S380" s="919"/>
      <c r="T380" s="919"/>
      <c r="U380" s="919"/>
      <c r="V380" s="919"/>
      <c r="W380" s="919"/>
      <c r="X380" s="919"/>
      <c r="Y380" s="919"/>
      <c r="Z380" s="919"/>
      <c r="AA380" s="919"/>
      <c r="AB380" s="919"/>
      <c r="AC380" s="1308"/>
      <c r="AD380" s="1307"/>
      <c r="AE380" s="1307"/>
      <c r="AF380" s="1307"/>
      <c r="AG380" s="1307"/>
      <c r="AH380" s="1307"/>
      <c r="AI380" s="1307"/>
      <c r="AJ380" s="1307"/>
      <c r="AK380" s="919"/>
      <c r="AL380" s="1083"/>
      <c r="AM380" s="1083"/>
      <c r="AN380" s="987"/>
      <c r="AO380" s="987"/>
      <c r="AP380" s="987"/>
      <c r="AQ380" s="1015"/>
      <c r="AR380" s="987"/>
      <c r="AS380" s="987"/>
      <c r="AT380" s="1266"/>
    </row>
    <row r="381" s="961" customFormat="1" ht="19.5" customHeight="1" spans="2:46">
      <c r="B381" s="962"/>
      <c r="C381" s="962"/>
      <c r="D381" s="1297"/>
      <c r="E381" s="1297"/>
      <c r="F381" s="1298"/>
      <c r="G381" s="1298"/>
      <c r="H381" s="959" t="str">
        <f>'RK 1'!C344</f>
        <v>Dr. Drs. H. PELMIZAR, M.H.I.</v>
      </c>
      <c r="I381" s="1302"/>
      <c r="J381" s="1302"/>
      <c r="K381" s="1302"/>
      <c r="L381" s="1302"/>
      <c r="M381" s="1302"/>
      <c r="N381" s="1302"/>
      <c r="O381" s="1303"/>
      <c r="P381" s="1303"/>
      <c r="Q381" s="1303"/>
      <c r="R381" s="1303"/>
      <c r="S381" s="1303"/>
      <c r="T381" s="1303"/>
      <c r="U381" s="1303"/>
      <c r="V381" s="1303"/>
      <c r="W381" s="1303"/>
      <c r="X381" s="1303"/>
      <c r="Y381" s="1303"/>
      <c r="Z381" s="1303"/>
      <c r="AA381" s="1303"/>
      <c r="AB381" s="1303"/>
      <c r="AC381" s="1309" t="str">
        <f>'RK 1'!Y344</f>
        <v>Drs. ABD. KHALIK, S.H., M.H.</v>
      </c>
      <c r="AD381" s="1309"/>
      <c r="AE381" s="1309"/>
      <c r="AF381" s="1309"/>
      <c r="AG381" s="1309"/>
      <c r="AH381" s="1309"/>
      <c r="AI381" s="1311"/>
      <c r="AJ381" s="1311"/>
      <c r="AK381" s="1312"/>
      <c r="AL381" s="1313"/>
      <c r="AM381" s="1313"/>
      <c r="AN381" s="989"/>
      <c r="AO381" s="989"/>
      <c r="AP381" s="989"/>
      <c r="AQ381" s="989"/>
      <c r="AR381" s="989"/>
      <c r="AS381" s="989"/>
      <c r="AT381" s="989"/>
    </row>
    <row r="382" s="1205" customFormat="1" ht="24.75" customHeight="1" spans="2:46">
      <c r="B382" s="964"/>
      <c r="C382" s="964"/>
      <c r="D382" s="1299"/>
      <c r="E382" s="1299"/>
      <c r="F382" s="1300"/>
      <c r="G382" s="1300"/>
      <c r="H382" s="1301" t="str">
        <f>'RK 1'!C345</f>
        <v>NIP. 19561112 198103 1 009</v>
      </c>
      <c r="I382" s="1025"/>
      <c r="J382" s="1025"/>
      <c r="K382" s="1025"/>
      <c r="L382" s="1025"/>
      <c r="M382" s="1025"/>
      <c r="N382" s="1025"/>
      <c r="O382" s="1025"/>
      <c r="P382" s="1025"/>
      <c r="Q382" s="1025"/>
      <c r="R382" s="1025"/>
      <c r="S382" s="1025"/>
      <c r="T382" s="1025"/>
      <c r="U382" s="1025"/>
      <c r="V382" s="1025"/>
      <c r="W382" s="1025"/>
      <c r="X382" s="1025"/>
      <c r="Y382" s="1025"/>
      <c r="Z382" s="1025"/>
      <c r="AA382" s="1025"/>
      <c r="AB382" s="1025"/>
      <c r="AC382" s="1046" t="str">
        <f>'RK 1'!Y345</f>
        <v>NIP. 196802071996031001</v>
      </c>
      <c r="AD382" s="1307"/>
      <c r="AE382" s="1307"/>
      <c r="AF382" s="1307"/>
      <c r="AG382" s="1307"/>
      <c r="AH382" s="1307"/>
      <c r="AI382" s="1307"/>
      <c r="AJ382" s="1307"/>
      <c r="AK382" s="1025"/>
      <c r="AL382" s="1314"/>
      <c r="AM382" s="1314"/>
      <c r="AN382" s="990"/>
      <c r="AO382" s="990"/>
      <c r="AP382" s="990"/>
      <c r="AQ382" s="1016"/>
      <c r="AR382" s="990"/>
      <c r="AS382" s="990"/>
      <c r="AT382" s="1266"/>
    </row>
    <row r="383" s="1205" customFormat="1" ht="17.1" customHeight="1" spans="2:46">
      <c r="B383" s="1209" t="s">
        <v>114</v>
      </c>
      <c r="C383" s="1209"/>
      <c r="D383" s="1209"/>
      <c r="E383" s="1209"/>
      <c r="F383" s="1209"/>
      <c r="G383" s="1209"/>
      <c r="H383" s="1209"/>
      <c r="I383" s="1209"/>
      <c r="J383" s="1209"/>
      <c r="K383" s="1209"/>
      <c r="L383" s="1209"/>
      <c r="M383" s="1209"/>
      <c r="N383" s="1209"/>
      <c r="O383" s="1209"/>
      <c r="P383" s="1209"/>
      <c r="Q383" s="1209"/>
      <c r="R383" s="1209"/>
      <c r="S383" s="1209"/>
      <c r="T383" s="1209"/>
      <c r="U383" s="1209"/>
      <c r="V383" s="1209"/>
      <c r="W383" s="1209"/>
      <c r="X383" s="1209"/>
      <c r="Y383" s="1209"/>
      <c r="Z383" s="1209"/>
      <c r="AA383" s="1209"/>
      <c r="AB383" s="1209"/>
      <c r="AC383" s="1209"/>
      <c r="AD383" s="1209"/>
      <c r="AE383" s="1209"/>
      <c r="AF383" s="1209"/>
      <c r="AG383" s="1209"/>
      <c r="AH383" s="1209"/>
      <c r="AI383" s="1209"/>
      <c r="AJ383" s="1209"/>
      <c r="AK383" s="1209"/>
      <c r="AL383" s="1209"/>
      <c r="AM383" s="1209"/>
      <c r="AN383" s="1209"/>
      <c r="AO383" s="1209"/>
      <c r="AP383" s="1209"/>
      <c r="AQ383" s="1209"/>
      <c r="AR383" s="1209"/>
      <c r="AS383" s="1209"/>
      <c r="AT383" s="1209"/>
    </row>
    <row r="384" s="1205" customFormat="1" ht="17.1" customHeight="1" spans="2:46">
      <c r="B384" s="1209" t="str">
        <f>'RK 1'!A347</f>
        <v>BULAN NOVEMBER TAHUN 2022</v>
      </c>
      <c r="C384" s="1209"/>
      <c r="D384" s="1209"/>
      <c r="E384" s="1209"/>
      <c r="F384" s="1209"/>
      <c r="G384" s="1209"/>
      <c r="H384" s="1209"/>
      <c r="I384" s="1209"/>
      <c r="J384" s="1209"/>
      <c r="K384" s="1209"/>
      <c r="L384" s="1209"/>
      <c r="M384" s="1209"/>
      <c r="N384" s="1209"/>
      <c r="O384" s="1209"/>
      <c r="P384" s="1209"/>
      <c r="Q384" s="1209"/>
      <c r="R384" s="1209"/>
      <c r="S384" s="1209"/>
      <c r="T384" s="1209"/>
      <c r="U384" s="1209"/>
      <c r="V384" s="1209"/>
      <c r="W384" s="1209"/>
      <c r="X384" s="1209"/>
      <c r="Y384" s="1209"/>
      <c r="Z384" s="1209"/>
      <c r="AA384" s="1209"/>
      <c r="AB384" s="1209"/>
      <c r="AC384" s="1209"/>
      <c r="AD384" s="1209"/>
      <c r="AE384" s="1209"/>
      <c r="AF384" s="1209"/>
      <c r="AG384" s="1209"/>
      <c r="AH384" s="1209"/>
      <c r="AI384" s="1209"/>
      <c r="AJ384" s="1209"/>
      <c r="AK384" s="1209"/>
      <c r="AL384" s="1209"/>
      <c r="AM384" s="1209"/>
      <c r="AN384" s="1209"/>
      <c r="AO384" s="1209"/>
      <c r="AP384" s="1209"/>
      <c r="AQ384" s="1209"/>
      <c r="AR384" s="1209"/>
      <c r="AS384" s="1209"/>
      <c r="AT384" s="1209"/>
    </row>
    <row r="385" s="1205" customFormat="1" ht="17.1" customHeight="1" spans="2:46">
      <c r="B385" s="1210"/>
      <c r="C385" s="1210"/>
      <c r="D385" s="1210"/>
      <c r="E385" s="1210"/>
      <c r="F385" s="1210"/>
      <c r="G385" s="1210"/>
      <c r="H385" s="1210"/>
      <c r="I385" s="1210"/>
      <c r="J385" s="1210"/>
      <c r="K385" s="1210"/>
      <c r="L385" s="1210"/>
      <c r="M385" s="1210"/>
      <c r="N385" s="1210"/>
      <c r="O385" s="1210"/>
      <c r="P385" s="1210"/>
      <c r="Q385" s="1210"/>
      <c r="R385" s="1210"/>
      <c r="S385" s="1210"/>
      <c r="T385" s="1210"/>
      <c r="U385" s="1210"/>
      <c r="V385" s="1210"/>
      <c r="W385" s="1210"/>
      <c r="X385" s="1210"/>
      <c r="Y385" s="1210"/>
      <c r="Z385" s="1210"/>
      <c r="AA385" s="1210"/>
      <c r="AB385" s="1210"/>
      <c r="AC385" s="1210"/>
      <c r="AD385" s="1210"/>
      <c r="AE385" s="1210"/>
      <c r="AF385" s="1210"/>
      <c r="AG385" s="1210"/>
      <c r="AH385" s="1210"/>
      <c r="AI385" s="1210"/>
      <c r="AJ385" s="1210"/>
      <c r="AK385" s="1210"/>
      <c r="AL385" s="1210"/>
      <c r="AM385" s="1210"/>
      <c r="AN385" s="1210"/>
      <c r="AO385" s="1210"/>
      <c r="AP385" s="1210"/>
      <c r="AQ385" s="1250"/>
      <c r="AR385" s="1251"/>
      <c r="AS385" s="1251"/>
      <c r="AT385" s="1210" t="s">
        <v>116</v>
      </c>
    </row>
    <row r="386" s="1205" customFormat="1" ht="17.1" customHeight="1" spans="2:46">
      <c r="B386" s="1211" t="s">
        <v>3</v>
      </c>
      <c r="C386" s="1212" t="s">
        <v>4</v>
      </c>
      <c r="D386" s="1213" t="s">
        <v>131</v>
      </c>
      <c r="E386" s="1213" t="s">
        <v>118</v>
      </c>
      <c r="F386" s="1213" t="s">
        <v>57</v>
      </c>
      <c r="G386" s="927" t="s">
        <v>119</v>
      </c>
      <c r="H386" s="1214" t="s">
        <v>5</v>
      </c>
      <c r="I386" s="1243"/>
      <c r="J386" s="1243"/>
      <c r="K386" s="1243"/>
      <c r="L386" s="1243"/>
      <c r="M386" s="1243"/>
      <c r="N386" s="1243"/>
      <c r="O386" s="1243"/>
      <c r="P386" s="1243"/>
      <c r="Q386" s="1243"/>
      <c r="R386" s="1243"/>
      <c r="S386" s="1243"/>
      <c r="T386" s="1243"/>
      <c r="U386" s="1243"/>
      <c r="V386" s="1243"/>
      <c r="W386" s="1243"/>
      <c r="X386" s="1243"/>
      <c r="Y386" s="1243"/>
      <c r="Z386" s="1243"/>
      <c r="AA386" s="1243"/>
      <c r="AB386" s="1243"/>
      <c r="AC386" s="1243"/>
      <c r="AD386" s="1246"/>
      <c r="AE386" s="1213" t="s">
        <v>120</v>
      </c>
      <c r="AF386" s="1213" t="s">
        <v>7</v>
      </c>
      <c r="AG386" s="1213" t="s">
        <v>8</v>
      </c>
      <c r="AH386" s="1213" t="s">
        <v>9</v>
      </c>
      <c r="AI386" s="1213" t="s">
        <v>10</v>
      </c>
      <c r="AJ386" s="1213" t="s">
        <v>121</v>
      </c>
      <c r="AK386" s="1213" t="s">
        <v>12</v>
      </c>
      <c r="AL386" s="1213" t="s">
        <v>13</v>
      </c>
      <c r="AM386" s="1247" t="s">
        <v>122</v>
      </c>
      <c r="AN386" s="1247" t="s">
        <v>123</v>
      </c>
      <c r="AO386" s="1247" t="s">
        <v>124</v>
      </c>
      <c r="AP386" s="1247" t="s">
        <v>125</v>
      </c>
      <c r="AQ386" s="1213" t="s">
        <v>14</v>
      </c>
      <c r="AR386" s="1247" t="s">
        <v>126</v>
      </c>
      <c r="AS386" s="1247" t="s">
        <v>127</v>
      </c>
      <c r="AT386" s="1252" t="s">
        <v>128</v>
      </c>
    </row>
    <row r="387" s="1205" customFormat="1" ht="123.75" customHeight="1" spans="2:46">
      <c r="B387" s="1215"/>
      <c r="C387" s="1216"/>
      <c r="D387" s="1217"/>
      <c r="E387" s="1217"/>
      <c r="F387" s="1217"/>
      <c r="G387" s="933"/>
      <c r="H387" s="1218" t="s">
        <v>16</v>
      </c>
      <c r="I387" s="105" t="s">
        <v>17</v>
      </c>
      <c r="J387" s="105" t="s">
        <v>18</v>
      </c>
      <c r="K387" s="105" t="s">
        <v>19</v>
      </c>
      <c r="L387" s="105" t="s">
        <v>20</v>
      </c>
      <c r="M387" s="105" t="s">
        <v>21</v>
      </c>
      <c r="N387" s="105" t="s">
        <v>22</v>
      </c>
      <c r="O387" s="105" t="s">
        <v>23</v>
      </c>
      <c r="P387" s="105" t="s">
        <v>24</v>
      </c>
      <c r="Q387" s="105" t="s">
        <v>25</v>
      </c>
      <c r="R387" s="105" t="s">
        <v>129</v>
      </c>
      <c r="S387" s="105" t="s">
        <v>27</v>
      </c>
      <c r="T387" s="105" t="s">
        <v>28</v>
      </c>
      <c r="U387" s="105" t="s">
        <v>29</v>
      </c>
      <c r="V387" s="105" t="s">
        <v>30</v>
      </c>
      <c r="W387" s="105" t="s">
        <v>31</v>
      </c>
      <c r="X387" s="105" t="s">
        <v>32</v>
      </c>
      <c r="Y387" s="105" t="s">
        <v>33</v>
      </c>
      <c r="Z387" s="105" t="s">
        <v>34</v>
      </c>
      <c r="AA387" s="105" t="s">
        <v>35</v>
      </c>
      <c r="AB387" s="105" t="s">
        <v>36</v>
      </c>
      <c r="AC387" s="105" t="s">
        <v>37</v>
      </c>
      <c r="AD387" s="105" t="s">
        <v>38</v>
      </c>
      <c r="AE387" s="1217"/>
      <c r="AF387" s="1217"/>
      <c r="AG387" s="1217"/>
      <c r="AH387" s="1217"/>
      <c r="AI387" s="1217"/>
      <c r="AJ387" s="1217"/>
      <c r="AK387" s="1217"/>
      <c r="AL387" s="1217"/>
      <c r="AM387" s="1248"/>
      <c r="AN387" s="1248"/>
      <c r="AO387" s="1248"/>
      <c r="AP387" s="1248"/>
      <c r="AQ387" s="1217"/>
      <c r="AR387" s="1248"/>
      <c r="AS387" s="1248"/>
      <c r="AT387" s="1253"/>
    </row>
    <row r="388" s="1205" customFormat="1" ht="17.1" customHeight="1" spans="2:46">
      <c r="B388" s="1219">
        <v>1</v>
      </c>
      <c r="C388" s="1220">
        <v>2</v>
      </c>
      <c r="D388" s="1220">
        <v>3</v>
      </c>
      <c r="E388" s="1220">
        <v>4</v>
      </c>
      <c r="F388" s="1220">
        <v>5</v>
      </c>
      <c r="G388" s="1220">
        <v>6</v>
      </c>
      <c r="H388" s="1220">
        <v>7</v>
      </c>
      <c r="I388" s="1220">
        <v>8</v>
      </c>
      <c r="J388" s="1220">
        <v>9</v>
      </c>
      <c r="K388" s="1220">
        <v>10</v>
      </c>
      <c r="L388" s="1220">
        <v>11</v>
      </c>
      <c r="M388" s="1220">
        <v>12</v>
      </c>
      <c r="N388" s="1220">
        <v>13</v>
      </c>
      <c r="O388" s="1220">
        <v>14</v>
      </c>
      <c r="P388" s="1220">
        <v>15</v>
      </c>
      <c r="Q388" s="1220">
        <v>16</v>
      </c>
      <c r="R388" s="1220">
        <v>17</v>
      </c>
      <c r="S388" s="1220">
        <v>18</v>
      </c>
      <c r="T388" s="1220">
        <v>19</v>
      </c>
      <c r="U388" s="1220">
        <v>20</v>
      </c>
      <c r="V388" s="1220">
        <v>21</v>
      </c>
      <c r="W388" s="1220">
        <v>22</v>
      </c>
      <c r="X388" s="1220">
        <v>23</v>
      </c>
      <c r="Y388" s="1220">
        <v>24</v>
      </c>
      <c r="Z388" s="1220">
        <v>25</v>
      </c>
      <c r="AA388" s="1220">
        <v>26</v>
      </c>
      <c r="AB388" s="1220">
        <v>27</v>
      </c>
      <c r="AC388" s="1220">
        <v>28</v>
      </c>
      <c r="AD388" s="1220">
        <v>29</v>
      </c>
      <c r="AE388" s="1220">
        <v>30</v>
      </c>
      <c r="AF388" s="1220">
        <v>31</v>
      </c>
      <c r="AG388" s="1220">
        <v>32</v>
      </c>
      <c r="AH388" s="1220">
        <v>33</v>
      </c>
      <c r="AI388" s="1220">
        <v>34</v>
      </c>
      <c r="AJ388" s="1220">
        <v>35</v>
      </c>
      <c r="AK388" s="1220">
        <v>36</v>
      </c>
      <c r="AL388" s="1220">
        <v>37</v>
      </c>
      <c r="AM388" s="1220">
        <v>38</v>
      </c>
      <c r="AN388" s="1220">
        <v>39</v>
      </c>
      <c r="AO388" s="1220">
        <v>40</v>
      </c>
      <c r="AP388" s="1220">
        <v>41</v>
      </c>
      <c r="AQ388" s="1254">
        <v>42</v>
      </c>
      <c r="AR388" s="1220">
        <v>43</v>
      </c>
      <c r="AS388" s="1255">
        <v>44</v>
      </c>
      <c r="AT388" s="1256">
        <v>45</v>
      </c>
    </row>
    <row r="389" s="1205" customFormat="1" ht="17.1" customHeight="1" spans="2:46">
      <c r="B389" s="1221">
        <v>1</v>
      </c>
      <c r="C389" s="1222" t="s">
        <v>39</v>
      </c>
      <c r="D389" s="1223">
        <f>AR356</f>
        <v>3</v>
      </c>
      <c r="E389" s="1223">
        <f>'RK 1'!AH352</f>
        <v>2</v>
      </c>
      <c r="F389" s="1223">
        <f>SUM(D389:E389)</f>
        <v>5</v>
      </c>
      <c r="G389" s="1224"/>
      <c r="H389" s="1224"/>
      <c r="I389" s="1224"/>
      <c r="J389" s="1224"/>
      <c r="K389" s="1224"/>
      <c r="L389" s="1224"/>
      <c r="M389" s="1224"/>
      <c r="N389" s="1224"/>
      <c r="O389" s="1224"/>
      <c r="P389" s="1224"/>
      <c r="Q389" s="1224"/>
      <c r="R389" s="1224"/>
      <c r="S389" s="1224"/>
      <c r="T389" s="1224"/>
      <c r="U389" s="1224"/>
      <c r="V389" s="1224"/>
      <c r="W389" s="1224"/>
      <c r="X389" s="1224"/>
      <c r="Y389" s="1224"/>
      <c r="Z389" s="1224"/>
      <c r="AA389" s="1224"/>
      <c r="AB389" s="1224"/>
      <c r="AC389" s="1224"/>
      <c r="AD389" s="1224"/>
      <c r="AE389" s="1224"/>
      <c r="AF389" s="1224"/>
      <c r="AG389" s="1224"/>
      <c r="AH389" s="1224"/>
      <c r="AI389" s="1224"/>
      <c r="AJ389" s="1224"/>
      <c r="AK389" s="1224"/>
      <c r="AL389" s="1224"/>
      <c r="AM389" s="1224"/>
      <c r="AN389" s="1224"/>
      <c r="AO389" s="1224"/>
      <c r="AP389" s="1224"/>
      <c r="AQ389" s="1223">
        <f t="shared" ref="AQ389:AQ406" si="58">SUM(H389:AP389)</f>
        <v>0</v>
      </c>
      <c r="AR389" s="1223">
        <f t="shared" ref="AR389:AR406" si="59">F389-(G389+AQ389)</f>
        <v>5</v>
      </c>
      <c r="AS389" s="1257">
        <f>AQ389</f>
        <v>0</v>
      </c>
      <c r="AT389" s="1258"/>
    </row>
    <row r="390" s="1205" customFormat="1" ht="17.1" customHeight="1" spans="2:46">
      <c r="B390" s="1225">
        <v>2</v>
      </c>
      <c r="C390" s="1226" t="s">
        <v>40</v>
      </c>
      <c r="D390" s="1223">
        <f t="shared" ref="D390:D406" si="60">AR357</f>
        <v>0</v>
      </c>
      <c r="E390" s="1223">
        <f>'RK 1'!AH353</f>
        <v>0</v>
      </c>
      <c r="F390" s="1223">
        <f t="shared" ref="F390:F406" si="61">SUM(D390:E390)</f>
        <v>0</v>
      </c>
      <c r="G390" s="1224"/>
      <c r="H390" s="1224"/>
      <c r="I390" s="1224"/>
      <c r="J390" s="1224"/>
      <c r="K390" s="1224"/>
      <c r="L390" s="1224"/>
      <c r="M390" s="1224"/>
      <c r="N390" s="1224"/>
      <c r="O390" s="1224"/>
      <c r="P390" s="1224"/>
      <c r="Q390" s="1224"/>
      <c r="R390" s="1224"/>
      <c r="S390" s="1224"/>
      <c r="T390" s="1224"/>
      <c r="U390" s="1224"/>
      <c r="V390" s="1224"/>
      <c r="W390" s="1224"/>
      <c r="X390" s="1224"/>
      <c r="Y390" s="1224"/>
      <c r="Z390" s="1224"/>
      <c r="AA390" s="1224"/>
      <c r="AB390" s="1224"/>
      <c r="AC390" s="1224"/>
      <c r="AD390" s="1224"/>
      <c r="AE390" s="1224"/>
      <c r="AF390" s="1224"/>
      <c r="AG390" s="1224"/>
      <c r="AH390" s="1224"/>
      <c r="AI390" s="1224"/>
      <c r="AJ390" s="1224"/>
      <c r="AK390" s="1224"/>
      <c r="AL390" s="1224"/>
      <c r="AM390" s="1224"/>
      <c r="AN390" s="1224"/>
      <c r="AO390" s="1224"/>
      <c r="AP390" s="1224"/>
      <c r="AQ390" s="1223">
        <f t="shared" si="58"/>
        <v>0</v>
      </c>
      <c r="AR390" s="1223">
        <f t="shared" si="59"/>
        <v>0</v>
      </c>
      <c r="AS390" s="1257">
        <f t="shared" ref="AS390:AS406" si="62">AQ390</f>
        <v>0</v>
      </c>
      <c r="AT390" s="1259"/>
    </row>
    <row r="391" s="1205" customFormat="1" ht="17.1" customHeight="1" spans="2:46">
      <c r="B391" s="1225">
        <v>3</v>
      </c>
      <c r="C391" s="1226" t="s">
        <v>41</v>
      </c>
      <c r="D391" s="1223">
        <f t="shared" si="60"/>
        <v>0</v>
      </c>
      <c r="E391" s="1223">
        <f>'RK 1'!AH354</f>
        <v>0</v>
      </c>
      <c r="F391" s="1223">
        <f t="shared" si="61"/>
        <v>0</v>
      </c>
      <c r="G391" s="1224"/>
      <c r="H391" s="1224"/>
      <c r="I391" s="1224"/>
      <c r="J391" s="1224"/>
      <c r="K391" s="1224"/>
      <c r="L391" s="1224"/>
      <c r="M391" s="1224"/>
      <c r="N391" s="1224"/>
      <c r="O391" s="1224"/>
      <c r="P391" s="1224"/>
      <c r="Q391" s="1224"/>
      <c r="R391" s="1224"/>
      <c r="S391" s="1224"/>
      <c r="T391" s="1224"/>
      <c r="U391" s="1224"/>
      <c r="V391" s="1224"/>
      <c r="W391" s="1224"/>
      <c r="X391" s="1224"/>
      <c r="Y391" s="1224"/>
      <c r="Z391" s="1224"/>
      <c r="AA391" s="1224"/>
      <c r="AB391" s="1224"/>
      <c r="AC391" s="1224"/>
      <c r="AD391" s="1224"/>
      <c r="AE391" s="1224"/>
      <c r="AF391" s="1224"/>
      <c r="AG391" s="1224"/>
      <c r="AH391" s="1224"/>
      <c r="AI391" s="1224"/>
      <c r="AJ391" s="1224"/>
      <c r="AK391" s="1224"/>
      <c r="AL391" s="1224"/>
      <c r="AM391" s="1224"/>
      <c r="AN391" s="1224"/>
      <c r="AO391" s="1224"/>
      <c r="AP391" s="1224"/>
      <c r="AQ391" s="1223">
        <f t="shared" si="58"/>
        <v>0</v>
      </c>
      <c r="AR391" s="1223">
        <f t="shared" si="59"/>
        <v>0</v>
      </c>
      <c r="AS391" s="1257">
        <f t="shared" si="62"/>
        <v>0</v>
      </c>
      <c r="AT391" s="1259"/>
    </row>
    <row r="392" s="1205" customFormat="1" ht="17.1" customHeight="1" spans="2:46">
      <c r="B392" s="1225">
        <v>4</v>
      </c>
      <c r="C392" s="1226" t="s">
        <v>42</v>
      </c>
      <c r="D392" s="1223">
        <f t="shared" si="60"/>
        <v>-1</v>
      </c>
      <c r="E392" s="1223">
        <f>'RK 1'!AH355</f>
        <v>0</v>
      </c>
      <c r="F392" s="1223">
        <f t="shared" si="61"/>
        <v>-1</v>
      </c>
      <c r="G392" s="1224"/>
      <c r="H392" s="1224"/>
      <c r="I392" s="1224"/>
      <c r="J392" s="1224"/>
      <c r="K392" s="1224"/>
      <c r="L392" s="1224"/>
      <c r="M392" s="1224"/>
      <c r="N392" s="1224"/>
      <c r="O392" s="1224"/>
      <c r="P392" s="1224">
        <v>1</v>
      </c>
      <c r="Q392" s="1224"/>
      <c r="R392" s="1224"/>
      <c r="S392" s="1224"/>
      <c r="T392" s="1224"/>
      <c r="U392" s="1224"/>
      <c r="V392" s="1224"/>
      <c r="W392" s="1224"/>
      <c r="X392" s="1224"/>
      <c r="Y392" s="1224"/>
      <c r="Z392" s="1224"/>
      <c r="AA392" s="1224"/>
      <c r="AB392" s="1224"/>
      <c r="AC392" s="1224"/>
      <c r="AD392" s="1224"/>
      <c r="AE392" s="1224"/>
      <c r="AF392" s="1224">
        <v>1</v>
      </c>
      <c r="AG392" s="1224"/>
      <c r="AH392" s="1224"/>
      <c r="AI392" s="1224"/>
      <c r="AJ392" s="1224"/>
      <c r="AK392" s="1224"/>
      <c r="AL392" s="1224"/>
      <c r="AM392" s="1224"/>
      <c r="AN392" s="1224"/>
      <c r="AO392" s="1224"/>
      <c r="AP392" s="1224"/>
      <c r="AQ392" s="1223">
        <f t="shared" si="58"/>
        <v>2</v>
      </c>
      <c r="AR392" s="1223">
        <f t="shared" si="59"/>
        <v>-3</v>
      </c>
      <c r="AS392" s="1257">
        <f t="shared" si="62"/>
        <v>2</v>
      </c>
      <c r="AT392" s="1259"/>
    </row>
    <row r="393" s="1205" customFormat="1" ht="17.1" customHeight="1" spans="2:46">
      <c r="B393" s="1225">
        <v>5</v>
      </c>
      <c r="C393" s="1226" t="s">
        <v>43</v>
      </c>
      <c r="D393" s="1223">
        <f t="shared" si="60"/>
        <v>0</v>
      </c>
      <c r="E393" s="1223">
        <f>'RK 1'!AH356</f>
        <v>2</v>
      </c>
      <c r="F393" s="1223">
        <f t="shared" si="61"/>
        <v>2</v>
      </c>
      <c r="G393" s="1224"/>
      <c r="H393" s="1224"/>
      <c r="I393" s="1224"/>
      <c r="J393" s="1224"/>
      <c r="K393" s="1224"/>
      <c r="L393" s="1224"/>
      <c r="M393" s="1224">
        <v>2</v>
      </c>
      <c r="N393" s="1224"/>
      <c r="O393" s="1224"/>
      <c r="P393" s="1224"/>
      <c r="Q393" s="1224"/>
      <c r="R393" s="1224"/>
      <c r="S393" s="1224"/>
      <c r="T393" s="1224"/>
      <c r="U393" s="1224"/>
      <c r="V393" s="1224"/>
      <c r="W393" s="1224"/>
      <c r="X393" s="1224"/>
      <c r="Y393" s="1224"/>
      <c r="Z393" s="1224"/>
      <c r="AA393" s="1224">
        <v>1</v>
      </c>
      <c r="AB393" s="1224"/>
      <c r="AC393" s="1224"/>
      <c r="AD393" s="1224"/>
      <c r="AE393" s="1224"/>
      <c r="AF393" s="1224"/>
      <c r="AG393" s="1224"/>
      <c r="AH393" s="1224"/>
      <c r="AI393" s="1224"/>
      <c r="AJ393" s="1224"/>
      <c r="AK393" s="1224"/>
      <c r="AL393" s="1224"/>
      <c r="AM393" s="1224"/>
      <c r="AN393" s="1224"/>
      <c r="AO393" s="1224"/>
      <c r="AP393" s="1224"/>
      <c r="AQ393" s="1223">
        <f t="shared" si="58"/>
        <v>3</v>
      </c>
      <c r="AR393" s="1223">
        <f t="shared" si="59"/>
        <v>-1</v>
      </c>
      <c r="AS393" s="1257">
        <f t="shared" si="62"/>
        <v>3</v>
      </c>
      <c r="AT393" s="1259"/>
    </row>
    <row r="394" s="1205" customFormat="1" ht="17.1" customHeight="1" spans="2:46">
      <c r="B394" s="1225">
        <v>6</v>
      </c>
      <c r="C394" s="1226" t="s">
        <v>44</v>
      </c>
      <c r="D394" s="1223">
        <f t="shared" si="60"/>
        <v>0</v>
      </c>
      <c r="E394" s="1223">
        <f>'RK 1'!AH357</f>
        <v>0</v>
      </c>
      <c r="F394" s="1223">
        <f t="shared" si="61"/>
        <v>0</v>
      </c>
      <c r="G394" s="1224"/>
      <c r="H394" s="1224"/>
      <c r="I394" s="1224"/>
      <c r="J394" s="1224"/>
      <c r="K394" s="1224"/>
      <c r="L394" s="1224"/>
      <c r="M394" s="1224"/>
      <c r="N394" s="1224"/>
      <c r="O394" s="1224"/>
      <c r="P394" s="1224"/>
      <c r="Q394" s="1224"/>
      <c r="R394" s="1224"/>
      <c r="S394" s="1224"/>
      <c r="T394" s="1224"/>
      <c r="U394" s="1224"/>
      <c r="V394" s="1224"/>
      <c r="W394" s="1224"/>
      <c r="X394" s="1224"/>
      <c r="Y394" s="1224"/>
      <c r="Z394" s="1224"/>
      <c r="AA394" s="1224"/>
      <c r="AB394" s="1224"/>
      <c r="AC394" s="1224"/>
      <c r="AD394" s="1224"/>
      <c r="AE394" s="1224"/>
      <c r="AF394" s="1224"/>
      <c r="AG394" s="1224"/>
      <c r="AH394" s="1224"/>
      <c r="AI394" s="1224"/>
      <c r="AJ394" s="1224"/>
      <c r="AK394" s="1224"/>
      <c r="AL394" s="1224"/>
      <c r="AM394" s="1224"/>
      <c r="AN394" s="1224"/>
      <c r="AO394" s="1224"/>
      <c r="AP394" s="1224"/>
      <c r="AQ394" s="1223">
        <f t="shared" si="58"/>
        <v>0</v>
      </c>
      <c r="AR394" s="1223">
        <f t="shared" si="59"/>
        <v>0</v>
      </c>
      <c r="AS394" s="1257">
        <f t="shared" si="62"/>
        <v>0</v>
      </c>
      <c r="AT394" s="1259"/>
    </row>
    <row r="395" s="1205" customFormat="1" ht="17.1" customHeight="1" spans="2:46">
      <c r="B395" s="1225">
        <v>7</v>
      </c>
      <c r="C395" s="1226" t="s">
        <v>45</v>
      </c>
      <c r="D395" s="1223">
        <f t="shared" si="60"/>
        <v>0</v>
      </c>
      <c r="E395" s="1223">
        <f>'RK 1'!AH358</f>
        <v>0</v>
      </c>
      <c r="F395" s="1223">
        <f t="shared" si="61"/>
        <v>0</v>
      </c>
      <c r="G395" s="1224"/>
      <c r="H395" s="1224"/>
      <c r="I395" s="1224"/>
      <c r="J395" s="1224"/>
      <c r="K395" s="1224"/>
      <c r="L395" s="1224"/>
      <c r="M395" s="1224"/>
      <c r="N395" s="1224"/>
      <c r="O395" s="1224"/>
      <c r="P395" s="1224"/>
      <c r="Q395" s="1224"/>
      <c r="R395" s="1224"/>
      <c r="S395" s="1224"/>
      <c r="T395" s="1224"/>
      <c r="U395" s="1224"/>
      <c r="V395" s="1224"/>
      <c r="W395" s="1224"/>
      <c r="X395" s="1224"/>
      <c r="Y395" s="1224"/>
      <c r="Z395" s="1224"/>
      <c r="AA395" s="1224"/>
      <c r="AB395" s="1224"/>
      <c r="AC395" s="1224"/>
      <c r="AD395" s="1224"/>
      <c r="AE395" s="1224"/>
      <c r="AF395" s="1224"/>
      <c r="AG395" s="1224"/>
      <c r="AH395" s="1224"/>
      <c r="AI395" s="1224"/>
      <c r="AJ395" s="1224"/>
      <c r="AK395" s="1224"/>
      <c r="AL395" s="1224"/>
      <c r="AM395" s="1224"/>
      <c r="AN395" s="1224"/>
      <c r="AO395" s="1224"/>
      <c r="AP395" s="1224"/>
      <c r="AQ395" s="1223">
        <f t="shared" si="58"/>
        <v>0</v>
      </c>
      <c r="AR395" s="1223">
        <f t="shared" si="59"/>
        <v>0</v>
      </c>
      <c r="AS395" s="1257">
        <f t="shared" si="62"/>
        <v>0</v>
      </c>
      <c r="AT395" s="1259"/>
    </row>
    <row r="396" s="1205" customFormat="1" ht="17.1" customHeight="1" spans="2:46">
      <c r="B396" s="1225">
        <v>8</v>
      </c>
      <c r="C396" s="1226" t="s">
        <v>46</v>
      </c>
      <c r="D396" s="1223">
        <f t="shared" si="60"/>
        <v>0</v>
      </c>
      <c r="E396" s="1223">
        <f>'RK 1'!AH359</f>
        <v>0</v>
      </c>
      <c r="F396" s="1223">
        <f t="shared" si="61"/>
        <v>0</v>
      </c>
      <c r="G396" s="1224"/>
      <c r="H396" s="1224"/>
      <c r="I396" s="1224"/>
      <c r="J396" s="1224"/>
      <c r="K396" s="1224"/>
      <c r="L396" s="1224"/>
      <c r="M396" s="1224"/>
      <c r="N396" s="1224"/>
      <c r="O396" s="1224"/>
      <c r="P396" s="1224"/>
      <c r="Q396" s="1224"/>
      <c r="R396" s="1224"/>
      <c r="S396" s="1224"/>
      <c r="T396" s="1224"/>
      <c r="U396" s="1224"/>
      <c r="V396" s="1224"/>
      <c r="W396" s="1224"/>
      <c r="X396" s="1224"/>
      <c r="Y396" s="1224"/>
      <c r="Z396" s="1224"/>
      <c r="AA396" s="1224"/>
      <c r="AB396" s="1224"/>
      <c r="AC396" s="1224"/>
      <c r="AD396" s="1224"/>
      <c r="AE396" s="1224"/>
      <c r="AF396" s="1224"/>
      <c r="AG396" s="1224"/>
      <c r="AH396" s="1224"/>
      <c r="AI396" s="1224"/>
      <c r="AJ396" s="1224"/>
      <c r="AK396" s="1224"/>
      <c r="AL396" s="1224"/>
      <c r="AM396" s="1224"/>
      <c r="AN396" s="1224"/>
      <c r="AO396" s="1224"/>
      <c r="AP396" s="1224"/>
      <c r="AQ396" s="1223">
        <f t="shared" si="58"/>
        <v>0</v>
      </c>
      <c r="AR396" s="1223">
        <f t="shared" si="59"/>
        <v>0</v>
      </c>
      <c r="AS396" s="1257">
        <f t="shared" si="62"/>
        <v>0</v>
      </c>
      <c r="AT396" s="1259"/>
    </row>
    <row r="397" s="1205" customFormat="1" ht="17.1" customHeight="1" spans="2:46">
      <c r="B397" s="1225">
        <v>9</v>
      </c>
      <c r="C397" s="1226" t="s">
        <v>47</v>
      </c>
      <c r="D397" s="1223">
        <f t="shared" si="60"/>
        <v>0</v>
      </c>
      <c r="E397" s="1223">
        <f>'RK 1'!AH360</f>
        <v>0</v>
      </c>
      <c r="F397" s="1223">
        <f t="shared" si="61"/>
        <v>0</v>
      </c>
      <c r="G397" s="1224"/>
      <c r="H397" s="1224"/>
      <c r="I397" s="1224"/>
      <c r="J397" s="1224"/>
      <c r="K397" s="1224"/>
      <c r="L397" s="1224"/>
      <c r="M397" s="1224"/>
      <c r="N397" s="1224"/>
      <c r="O397" s="1224"/>
      <c r="P397" s="1224"/>
      <c r="Q397" s="1224"/>
      <c r="R397" s="1224"/>
      <c r="S397" s="1224"/>
      <c r="T397" s="1224"/>
      <c r="U397" s="1224"/>
      <c r="V397" s="1224"/>
      <c r="W397" s="1224"/>
      <c r="X397" s="1224"/>
      <c r="Y397" s="1224"/>
      <c r="Z397" s="1224"/>
      <c r="AA397" s="1224"/>
      <c r="AB397" s="1224"/>
      <c r="AC397" s="1224"/>
      <c r="AD397" s="1224"/>
      <c r="AE397" s="1224"/>
      <c r="AF397" s="1224"/>
      <c r="AG397" s="1224"/>
      <c r="AH397" s="1224"/>
      <c r="AI397" s="1224"/>
      <c r="AJ397" s="1224"/>
      <c r="AK397" s="1224"/>
      <c r="AL397" s="1224"/>
      <c r="AM397" s="1224"/>
      <c r="AN397" s="1224"/>
      <c r="AO397" s="1224"/>
      <c r="AP397" s="1224"/>
      <c r="AQ397" s="1223">
        <f t="shared" si="58"/>
        <v>0</v>
      </c>
      <c r="AR397" s="1223">
        <f t="shared" si="59"/>
        <v>0</v>
      </c>
      <c r="AS397" s="1257">
        <f t="shared" si="62"/>
        <v>0</v>
      </c>
      <c r="AT397" s="1259"/>
    </row>
    <row r="398" s="1205" customFormat="1" ht="17.1" customHeight="1" spans="2:46">
      <c r="B398" s="1225">
        <v>10</v>
      </c>
      <c r="C398" s="1226" t="s">
        <v>48</v>
      </c>
      <c r="D398" s="1223">
        <f t="shared" si="60"/>
        <v>0</v>
      </c>
      <c r="E398" s="1223">
        <f>'RK 1'!AH361</f>
        <v>0</v>
      </c>
      <c r="F398" s="1223">
        <f t="shared" si="61"/>
        <v>0</v>
      </c>
      <c r="G398" s="1224"/>
      <c r="H398" s="1224"/>
      <c r="I398" s="1224"/>
      <c r="J398" s="1224"/>
      <c r="K398" s="1224"/>
      <c r="L398" s="1224"/>
      <c r="M398" s="1224"/>
      <c r="N398" s="1224"/>
      <c r="O398" s="1224"/>
      <c r="P398" s="1224"/>
      <c r="Q398" s="1224"/>
      <c r="R398" s="1224"/>
      <c r="S398" s="1224"/>
      <c r="T398" s="1224"/>
      <c r="U398" s="1224"/>
      <c r="V398" s="1224"/>
      <c r="W398" s="1224"/>
      <c r="X398" s="1224"/>
      <c r="Y398" s="1224"/>
      <c r="Z398" s="1224"/>
      <c r="AA398" s="1224"/>
      <c r="AB398" s="1224"/>
      <c r="AC398" s="1224"/>
      <c r="AD398" s="1224"/>
      <c r="AE398" s="1224"/>
      <c r="AF398" s="1224"/>
      <c r="AG398" s="1224"/>
      <c r="AH398" s="1224"/>
      <c r="AI398" s="1224"/>
      <c r="AJ398" s="1224"/>
      <c r="AK398" s="1224"/>
      <c r="AL398" s="1224"/>
      <c r="AM398" s="1224"/>
      <c r="AN398" s="1224"/>
      <c r="AO398" s="1224"/>
      <c r="AP398" s="1224"/>
      <c r="AQ398" s="1223">
        <f t="shared" si="58"/>
        <v>0</v>
      </c>
      <c r="AR398" s="1223">
        <f t="shared" si="59"/>
        <v>0</v>
      </c>
      <c r="AS398" s="1257">
        <f t="shared" si="62"/>
        <v>0</v>
      </c>
      <c r="AT398" s="1259"/>
    </row>
    <row r="399" s="1205" customFormat="1" ht="17.1" customHeight="1" spans="2:46">
      <c r="B399" s="1225">
        <v>11</v>
      </c>
      <c r="C399" s="1226" t="s">
        <v>49</v>
      </c>
      <c r="D399" s="1223">
        <f t="shared" si="60"/>
        <v>-1</v>
      </c>
      <c r="E399" s="1223">
        <f>'RK 1'!AH362</f>
        <v>0</v>
      </c>
      <c r="F399" s="1223">
        <f t="shared" si="61"/>
        <v>-1</v>
      </c>
      <c r="G399" s="1224"/>
      <c r="H399" s="1224"/>
      <c r="I399" s="1224"/>
      <c r="J399" s="1224"/>
      <c r="K399" s="1224"/>
      <c r="L399" s="1224"/>
      <c r="M399" s="1224"/>
      <c r="N399" s="1224"/>
      <c r="O399" s="1224"/>
      <c r="P399" s="1224"/>
      <c r="Q399" s="1224"/>
      <c r="R399" s="1224"/>
      <c r="S399" s="1224"/>
      <c r="T399" s="1224"/>
      <c r="U399" s="1224"/>
      <c r="V399" s="1224"/>
      <c r="W399" s="1224"/>
      <c r="X399" s="1224"/>
      <c r="Y399" s="1224"/>
      <c r="Z399" s="1224"/>
      <c r="AA399" s="1224"/>
      <c r="AB399" s="1224"/>
      <c r="AC399" s="1224"/>
      <c r="AD399" s="1224"/>
      <c r="AE399" s="1224"/>
      <c r="AF399" s="1224"/>
      <c r="AG399" s="1224"/>
      <c r="AH399" s="1224"/>
      <c r="AI399" s="1224"/>
      <c r="AJ399" s="1224"/>
      <c r="AK399" s="1224"/>
      <c r="AL399" s="1224"/>
      <c r="AM399" s="1224"/>
      <c r="AN399" s="1224"/>
      <c r="AO399" s="1224"/>
      <c r="AP399" s="1224"/>
      <c r="AQ399" s="1223">
        <f t="shared" si="58"/>
        <v>0</v>
      </c>
      <c r="AR399" s="1223">
        <f t="shared" si="59"/>
        <v>-1</v>
      </c>
      <c r="AS399" s="1257">
        <f t="shared" si="62"/>
        <v>0</v>
      </c>
      <c r="AT399" s="1259"/>
    </row>
    <row r="400" s="1205" customFormat="1" ht="17.1" customHeight="1" spans="2:46">
      <c r="B400" s="1225">
        <v>12</v>
      </c>
      <c r="C400" s="1226" t="s">
        <v>50</v>
      </c>
      <c r="D400" s="1223">
        <f t="shared" si="60"/>
        <v>-1</v>
      </c>
      <c r="E400" s="1223">
        <f>'RK 1'!AH363</f>
        <v>0</v>
      </c>
      <c r="F400" s="1223">
        <f t="shared" si="61"/>
        <v>-1</v>
      </c>
      <c r="G400" s="1224"/>
      <c r="H400" s="1224"/>
      <c r="I400" s="1224"/>
      <c r="J400" s="1224"/>
      <c r="K400" s="1224"/>
      <c r="L400" s="1224"/>
      <c r="M400" s="1224"/>
      <c r="N400" s="1224"/>
      <c r="O400" s="1224"/>
      <c r="P400" s="1224"/>
      <c r="Q400" s="1224"/>
      <c r="R400" s="1224"/>
      <c r="S400" s="1224"/>
      <c r="T400" s="1224"/>
      <c r="U400" s="1224"/>
      <c r="V400" s="1224"/>
      <c r="W400" s="1224"/>
      <c r="X400" s="1224"/>
      <c r="Y400" s="1224"/>
      <c r="Z400" s="1224"/>
      <c r="AA400" s="1224"/>
      <c r="AB400" s="1224"/>
      <c r="AC400" s="1224"/>
      <c r="AD400" s="1224"/>
      <c r="AE400" s="1224"/>
      <c r="AF400" s="1224"/>
      <c r="AG400" s="1224"/>
      <c r="AH400" s="1224"/>
      <c r="AI400" s="1224"/>
      <c r="AJ400" s="1224"/>
      <c r="AK400" s="1224"/>
      <c r="AL400" s="1224"/>
      <c r="AM400" s="1224"/>
      <c r="AN400" s="1224"/>
      <c r="AO400" s="1224"/>
      <c r="AP400" s="1224"/>
      <c r="AQ400" s="1223">
        <f t="shared" si="58"/>
        <v>0</v>
      </c>
      <c r="AR400" s="1223">
        <f t="shared" si="59"/>
        <v>-1</v>
      </c>
      <c r="AS400" s="1257">
        <f t="shared" si="62"/>
        <v>0</v>
      </c>
      <c r="AT400" s="1259"/>
    </row>
    <row r="401" s="1205" customFormat="1" ht="17.1" customHeight="1" spans="2:46">
      <c r="B401" s="1225">
        <v>13</v>
      </c>
      <c r="C401" s="1226" t="s">
        <v>51</v>
      </c>
      <c r="D401" s="1223">
        <f t="shared" si="60"/>
        <v>1</v>
      </c>
      <c r="E401" s="1223">
        <f>'RK 1'!AH364</f>
        <v>2</v>
      </c>
      <c r="F401" s="1223">
        <f t="shared" si="61"/>
        <v>3</v>
      </c>
      <c r="G401" s="1224"/>
      <c r="H401" s="1224"/>
      <c r="I401" s="1224"/>
      <c r="J401" s="1224"/>
      <c r="K401" s="1224"/>
      <c r="L401" s="1224"/>
      <c r="M401" s="1224"/>
      <c r="N401" s="1224"/>
      <c r="O401" s="1224">
        <v>1</v>
      </c>
      <c r="P401" s="1224"/>
      <c r="Q401" s="1224"/>
      <c r="R401" s="1224"/>
      <c r="S401" s="1224"/>
      <c r="T401" s="1224"/>
      <c r="U401" s="1224"/>
      <c r="V401" s="1224"/>
      <c r="W401" s="1224"/>
      <c r="X401" s="1224"/>
      <c r="Y401" s="1224"/>
      <c r="Z401" s="1224"/>
      <c r="AA401" s="1224"/>
      <c r="AB401" s="1224"/>
      <c r="AC401" s="1224"/>
      <c r="AD401" s="1224"/>
      <c r="AE401" s="1224"/>
      <c r="AF401" s="1224"/>
      <c r="AG401" s="1224"/>
      <c r="AH401" s="1224"/>
      <c r="AI401" s="1224"/>
      <c r="AJ401" s="1224"/>
      <c r="AK401" s="1224"/>
      <c r="AL401" s="1224"/>
      <c r="AM401" s="1224"/>
      <c r="AN401" s="1224"/>
      <c r="AO401" s="1224"/>
      <c r="AP401" s="1224"/>
      <c r="AQ401" s="1223">
        <f t="shared" si="58"/>
        <v>1</v>
      </c>
      <c r="AR401" s="1223">
        <f t="shared" si="59"/>
        <v>2</v>
      </c>
      <c r="AS401" s="1257">
        <f t="shared" si="62"/>
        <v>1</v>
      </c>
      <c r="AT401" s="1259"/>
    </row>
    <row r="402" s="1205" customFormat="1" ht="17.1" customHeight="1" spans="2:46">
      <c r="B402" s="1225">
        <v>14</v>
      </c>
      <c r="C402" s="1226" t="s">
        <v>52</v>
      </c>
      <c r="D402" s="1223">
        <f t="shared" si="60"/>
        <v>0</v>
      </c>
      <c r="E402" s="1223">
        <f>'RK 1'!AH365</f>
        <v>0</v>
      </c>
      <c r="F402" s="1223">
        <f t="shared" si="61"/>
        <v>0</v>
      </c>
      <c r="G402" s="1224"/>
      <c r="H402" s="1224"/>
      <c r="I402" s="1224"/>
      <c r="J402" s="1224"/>
      <c r="K402" s="1224"/>
      <c r="L402" s="1224"/>
      <c r="M402" s="1224"/>
      <c r="N402" s="1224"/>
      <c r="O402" s="1224"/>
      <c r="P402" s="1224"/>
      <c r="Q402" s="1224"/>
      <c r="R402" s="1224"/>
      <c r="S402" s="1224"/>
      <c r="T402" s="1224"/>
      <c r="U402" s="1224"/>
      <c r="V402" s="1224"/>
      <c r="W402" s="1224"/>
      <c r="X402" s="1224"/>
      <c r="Y402" s="1224"/>
      <c r="Z402" s="1224"/>
      <c r="AA402" s="1224"/>
      <c r="AB402" s="1224"/>
      <c r="AC402" s="1224"/>
      <c r="AD402" s="1224"/>
      <c r="AE402" s="1224"/>
      <c r="AF402" s="1224"/>
      <c r="AG402" s="1224"/>
      <c r="AH402" s="1224"/>
      <c r="AI402" s="1224"/>
      <c r="AJ402" s="1224"/>
      <c r="AK402" s="1224"/>
      <c r="AL402" s="1224"/>
      <c r="AM402" s="1224"/>
      <c r="AN402" s="1224"/>
      <c r="AO402" s="1224"/>
      <c r="AP402" s="1224"/>
      <c r="AQ402" s="1223">
        <f t="shared" si="58"/>
        <v>0</v>
      </c>
      <c r="AR402" s="1223">
        <f t="shared" si="59"/>
        <v>0</v>
      </c>
      <c r="AS402" s="1257">
        <f t="shared" si="62"/>
        <v>0</v>
      </c>
      <c r="AT402" s="1260"/>
    </row>
    <row r="403" s="1205" customFormat="1" ht="17.1" customHeight="1" spans="2:46">
      <c r="B403" s="1225">
        <v>15</v>
      </c>
      <c r="C403" s="1226" t="s">
        <v>53</v>
      </c>
      <c r="D403" s="1223">
        <f t="shared" si="60"/>
        <v>0</v>
      </c>
      <c r="E403" s="1223">
        <f>'RK 1'!AH366</f>
        <v>0</v>
      </c>
      <c r="F403" s="1223">
        <f t="shared" si="61"/>
        <v>0</v>
      </c>
      <c r="G403" s="1224"/>
      <c r="H403" s="1224"/>
      <c r="I403" s="1224"/>
      <c r="J403" s="1224"/>
      <c r="K403" s="1224"/>
      <c r="L403" s="1224"/>
      <c r="M403" s="1224"/>
      <c r="N403" s="1224"/>
      <c r="O403" s="1224"/>
      <c r="P403" s="1224"/>
      <c r="Q403" s="1224"/>
      <c r="R403" s="1224"/>
      <c r="S403" s="1224"/>
      <c r="T403" s="1224"/>
      <c r="U403" s="1224"/>
      <c r="V403" s="1224"/>
      <c r="W403" s="1224"/>
      <c r="X403" s="1224"/>
      <c r="Y403" s="1224"/>
      <c r="Z403" s="1224"/>
      <c r="AA403" s="1224"/>
      <c r="AB403" s="1224"/>
      <c r="AC403" s="1224"/>
      <c r="AD403" s="1224"/>
      <c r="AE403" s="1224"/>
      <c r="AF403" s="1224"/>
      <c r="AG403" s="1224"/>
      <c r="AH403" s="1224"/>
      <c r="AI403" s="1224"/>
      <c r="AJ403" s="1224"/>
      <c r="AK403" s="1224"/>
      <c r="AL403" s="1224"/>
      <c r="AM403" s="1224"/>
      <c r="AN403" s="1224"/>
      <c r="AO403" s="1224"/>
      <c r="AP403" s="1224"/>
      <c r="AQ403" s="1223">
        <f t="shared" si="58"/>
        <v>0</v>
      </c>
      <c r="AR403" s="1223">
        <f t="shared" si="59"/>
        <v>0</v>
      </c>
      <c r="AS403" s="1257">
        <f t="shared" si="62"/>
        <v>0</v>
      </c>
      <c r="AT403" s="1261"/>
    </row>
    <row r="404" s="1205" customFormat="1" ht="17.1" customHeight="1" spans="2:46">
      <c r="B404" s="1225">
        <v>16</v>
      </c>
      <c r="C404" s="1124" t="s">
        <v>90</v>
      </c>
      <c r="D404" s="1223">
        <f t="shared" si="60"/>
        <v>0</v>
      </c>
      <c r="E404" s="1223">
        <f>'RK 1'!AH367</f>
        <v>0</v>
      </c>
      <c r="F404" s="1223">
        <f t="shared" si="61"/>
        <v>0</v>
      </c>
      <c r="G404" s="1224"/>
      <c r="H404" s="1224"/>
      <c r="I404" s="1224"/>
      <c r="J404" s="1224"/>
      <c r="K404" s="1224"/>
      <c r="L404" s="1224"/>
      <c r="M404" s="1224"/>
      <c r="N404" s="1224"/>
      <c r="O404" s="1224"/>
      <c r="P404" s="1224"/>
      <c r="Q404" s="1224"/>
      <c r="R404" s="1224"/>
      <c r="S404" s="1224"/>
      <c r="T404" s="1224"/>
      <c r="U404" s="1224"/>
      <c r="V404" s="1224"/>
      <c r="W404" s="1224"/>
      <c r="X404" s="1224"/>
      <c r="Y404" s="1224"/>
      <c r="Z404" s="1224"/>
      <c r="AA404" s="1224"/>
      <c r="AB404" s="1224"/>
      <c r="AC404" s="1224"/>
      <c r="AD404" s="1224"/>
      <c r="AE404" s="1224"/>
      <c r="AF404" s="1224"/>
      <c r="AG404" s="1224"/>
      <c r="AH404" s="1224"/>
      <c r="AI404" s="1224"/>
      <c r="AJ404" s="1224"/>
      <c r="AK404" s="1224"/>
      <c r="AL404" s="1224"/>
      <c r="AM404" s="1224"/>
      <c r="AN404" s="1224"/>
      <c r="AO404" s="1224"/>
      <c r="AP404" s="1224"/>
      <c r="AQ404" s="1223">
        <f t="shared" si="58"/>
        <v>0</v>
      </c>
      <c r="AR404" s="1223">
        <f t="shared" si="59"/>
        <v>0</v>
      </c>
      <c r="AS404" s="1257">
        <f t="shared" si="62"/>
        <v>0</v>
      </c>
      <c r="AT404" s="1261"/>
    </row>
    <row r="405" s="1205" customFormat="1" ht="17.1" customHeight="1" spans="2:46">
      <c r="B405" s="1227">
        <v>17</v>
      </c>
      <c r="C405" s="1228" t="s">
        <v>55</v>
      </c>
      <c r="D405" s="1223">
        <f t="shared" si="60"/>
        <v>2</v>
      </c>
      <c r="E405" s="1223">
        <f>'RK 1'!AH368</f>
        <v>0</v>
      </c>
      <c r="F405" s="1223">
        <f t="shared" si="61"/>
        <v>2</v>
      </c>
      <c r="G405" s="1224"/>
      <c r="H405" s="1224"/>
      <c r="I405" s="1224"/>
      <c r="J405" s="1224"/>
      <c r="K405" s="1224"/>
      <c r="L405" s="1224"/>
      <c r="M405" s="1224"/>
      <c r="N405" s="1224">
        <v>1</v>
      </c>
      <c r="O405" s="1224"/>
      <c r="P405" s="1224"/>
      <c r="Q405" s="1224"/>
      <c r="R405" s="1224"/>
      <c r="S405" s="1224"/>
      <c r="T405" s="1224"/>
      <c r="U405" s="1224"/>
      <c r="V405" s="1224"/>
      <c r="W405" s="1224"/>
      <c r="X405" s="1224"/>
      <c r="Y405" s="1224"/>
      <c r="Z405" s="1224"/>
      <c r="AA405" s="1224"/>
      <c r="AB405" s="1224"/>
      <c r="AC405" s="1224"/>
      <c r="AD405" s="1224"/>
      <c r="AE405" s="1224"/>
      <c r="AF405" s="1224"/>
      <c r="AG405" s="1224"/>
      <c r="AH405" s="1224"/>
      <c r="AI405" s="1224"/>
      <c r="AJ405" s="1224"/>
      <c r="AK405" s="1224"/>
      <c r="AL405" s="1224"/>
      <c r="AM405" s="1224"/>
      <c r="AN405" s="1224"/>
      <c r="AO405" s="1224"/>
      <c r="AP405" s="1224"/>
      <c r="AQ405" s="1223">
        <f t="shared" si="58"/>
        <v>1</v>
      </c>
      <c r="AR405" s="1223">
        <f t="shared" si="59"/>
        <v>1</v>
      </c>
      <c r="AS405" s="1257">
        <f t="shared" si="62"/>
        <v>1</v>
      </c>
      <c r="AT405" s="1262"/>
    </row>
    <row r="406" s="1205" customFormat="1" ht="17.1" customHeight="1" spans="2:46">
      <c r="B406" s="1315">
        <v>18</v>
      </c>
      <c r="C406" s="1230" t="s">
        <v>56</v>
      </c>
      <c r="D406" s="1223">
        <f t="shared" si="60"/>
        <v>0</v>
      </c>
      <c r="E406" s="1223">
        <f>'RK 1'!AH369</f>
        <v>0</v>
      </c>
      <c r="F406" s="1223">
        <f t="shared" si="61"/>
        <v>0</v>
      </c>
      <c r="G406" s="1224"/>
      <c r="H406" s="1224"/>
      <c r="I406" s="1224"/>
      <c r="J406" s="1224"/>
      <c r="K406" s="1224"/>
      <c r="L406" s="1224"/>
      <c r="M406" s="1224"/>
      <c r="N406" s="1224"/>
      <c r="O406" s="1224"/>
      <c r="P406" s="1224"/>
      <c r="Q406" s="1224"/>
      <c r="R406" s="1224"/>
      <c r="S406" s="1224"/>
      <c r="T406" s="1224"/>
      <c r="U406" s="1224"/>
      <c r="V406" s="1224"/>
      <c r="W406" s="1224"/>
      <c r="X406" s="1224"/>
      <c r="Y406" s="1224"/>
      <c r="Z406" s="1224"/>
      <c r="AA406" s="1224"/>
      <c r="AB406" s="1224"/>
      <c r="AC406" s="1224"/>
      <c r="AD406" s="1224"/>
      <c r="AE406" s="1224"/>
      <c r="AF406" s="1224"/>
      <c r="AG406" s="1224"/>
      <c r="AH406" s="1224"/>
      <c r="AI406" s="1224"/>
      <c r="AJ406" s="1224"/>
      <c r="AK406" s="1224"/>
      <c r="AL406" s="1224"/>
      <c r="AM406" s="1224"/>
      <c r="AN406" s="1224"/>
      <c r="AO406" s="1224"/>
      <c r="AP406" s="1224"/>
      <c r="AQ406" s="1223">
        <f t="shared" si="58"/>
        <v>0</v>
      </c>
      <c r="AR406" s="1223">
        <f t="shared" si="59"/>
        <v>0</v>
      </c>
      <c r="AS406" s="1257">
        <f t="shared" si="62"/>
        <v>0</v>
      </c>
      <c r="AT406" s="1263"/>
    </row>
    <row r="407" s="1205" customFormat="1" ht="17.1" customHeight="1" spans="2:46">
      <c r="B407" s="1232" t="s">
        <v>57</v>
      </c>
      <c r="C407" s="1233"/>
      <c r="D407" s="1234">
        <f t="shared" ref="D407:AT407" si="63">SUM(D389:D405)</f>
        <v>3</v>
      </c>
      <c r="E407" s="1234">
        <f t="shared" si="63"/>
        <v>6</v>
      </c>
      <c r="F407" s="1234">
        <f t="shared" si="63"/>
        <v>9</v>
      </c>
      <c r="G407" s="1234">
        <f t="shared" si="63"/>
        <v>0</v>
      </c>
      <c r="H407" s="1234">
        <f t="shared" si="63"/>
        <v>0</v>
      </c>
      <c r="I407" s="1234">
        <f t="shared" si="63"/>
        <v>0</v>
      </c>
      <c r="J407" s="1234">
        <f t="shared" si="63"/>
        <v>0</v>
      </c>
      <c r="K407" s="1234">
        <f t="shared" si="63"/>
        <v>0</v>
      </c>
      <c r="L407" s="1234">
        <f t="shared" si="63"/>
        <v>0</v>
      </c>
      <c r="M407" s="1234">
        <f t="shared" si="63"/>
        <v>2</v>
      </c>
      <c r="N407" s="1234">
        <f t="shared" si="63"/>
        <v>1</v>
      </c>
      <c r="O407" s="1234">
        <f t="shared" si="63"/>
        <v>1</v>
      </c>
      <c r="P407" s="1234">
        <f t="shared" si="63"/>
        <v>1</v>
      </c>
      <c r="Q407" s="1234">
        <f t="shared" si="63"/>
        <v>0</v>
      </c>
      <c r="R407" s="1234">
        <f t="shared" si="63"/>
        <v>0</v>
      </c>
      <c r="S407" s="1234">
        <f t="shared" si="63"/>
        <v>0</v>
      </c>
      <c r="T407" s="1234">
        <f t="shared" si="63"/>
        <v>0</v>
      </c>
      <c r="U407" s="1234">
        <f t="shared" si="63"/>
        <v>0</v>
      </c>
      <c r="V407" s="1234">
        <f t="shared" si="63"/>
        <v>0</v>
      </c>
      <c r="W407" s="1234">
        <f t="shared" si="63"/>
        <v>0</v>
      </c>
      <c r="X407" s="1234">
        <f t="shared" si="63"/>
        <v>0</v>
      </c>
      <c r="Y407" s="1234">
        <f t="shared" si="63"/>
        <v>0</v>
      </c>
      <c r="Z407" s="1234">
        <f t="shared" si="63"/>
        <v>0</v>
      </c>
      <c r="AA407" s="1234">
        <f t="shared" si="63"/>
        <v>1</v>
      </c>
      <c r="AB407" s="1234">
        <f t="shared" si="63"/>
        <v>0</v>
      </c>
      <c r="AC407" s="1234">
        <f t="shared" si="63"/>
        <v>0</v>
      </c>
      <c r="AD407" s="1234">
        <f t="shared" si="63"/>
        <v>0</v>
      </c>
      <c r="AE407" s="1234">
        <f t="shared" si="63"/>
        <v>0</v>
      </c>
      <c r="AF407" s="1234">
        <f t="shared" si="63"/>
        <v>1</v>
      </c>
      <c r="AG407" s="1234">
        <f t="shared" si="63"/>
        <v>0</v>
      </c>
      <c r="AH407" s="1234">
        <f t="shared" si="63"/>
        <v>0</v>
      </c>
      <c r="AI407" s="1234">
        <f t="shared" si="63"/>
        <v>0</v>
      </c>
      <c r="AJ407" s="1234">
        <f t="shared" si="63"/>
        <v>0</v>
      </c>
      <c r="AK407" s="1234">
        <f t="shared" si="63"/>
        <v>0</v>
      </c>
      <c r="AL407" s="1234">
        <f t="shared" si="63"/>
        <v>0</v>
      </c>
      <c r="AM407" s="1234">
        <f t="shared" si="63"/>
        <v>0</v>
      </c>
      <c r="AN407" s="1234">
        <f t="shared" si="63"/>
        <v>0</v>
      </c>
      <c r="AO407" s="1234">
        <f t="shared" si="63"/>
        <v>0</v>
      </c>
      <c r="AP407" s="1234">
        <f t="shared" si="63"/>
        <v>0</v>
      </c>
      <c r="AQ407" s="1234">
        <f t="shared" si="63"/>
        <v>7</v>
      </c>
      <c r="AR407" s="1234">
        <f t="shared" si="63"/>
        <v>2</v>
      </c>
      <c r="AS407" s="1234">
        <f t="shared" si="63"/>
        <v>7</v>
      </c>
      <c r="AT407" s="1264">
        <f t="shared" si="63"/>
        <v>0</v>
      </c>
    </row>
    <row r="408" s="1205" customFormat="1" ht="17.1" customHeight="1" spans="2:46">
      <c r="B408" s="1235"/>
      <c r="C408" s="1236"/>
      <c r="D408" s="1237"/>
      <c r="E408" s="1237"/>
      <c r="F408" s="1237"/>
      <c r="G408" s="1237"/>
      <c r="H408" s="1237"/>
      <c r="I408" s="1237"/>
      <c r="J408" s="1237"/>
      <c r="K408" s="1237"/>
      <c r="L408" s="1237"/>
      <c r="M408" s="1237"/>
      <c r="N408" s="1237"/>
      <c r="O408" s="1237"/>
      <c r="P408" s="1237"/>
      <c r="Q408" s="1237"/>
      <c r="R408" s="1237"/>
      <c r="S408" s="1237"/>
      <c r="T408" s="1237"/>
      <c r="U408" s="1237"/>
      <c r="V408" s="1237"/>
      <c r="W408" s="1237"/>
      <c r="X408" s="1237"/>
      <c r="Y408" s="1237"/>
      <c r="Z408" s="1237"/>
      <c r="AA408" s="1237"/>
      <c r="AB408" s="1237"/>
      <c r="AC408" s="1237"/>
      <c r="AD408" s="1237"/>
      <c r="AE408" s="1237"/>
      <c r="AF408" s="1237"/>
      <c r="AG408" s="1237"/>
      <c r="AH408" s="1237"/>
      <c r="AI408" s="1237"/>
      <c r="AJ408" s="1237"/>
      <c r="AK408" s="1237"/>
      <c r="AL408" s="1237"/>
      <c r="AM408" s="1237"/>
      <c r="AN408" s="1237"/>
      <c r="AO408" s="1237"/>
      <c r="AP408" s="1237"/>
      <c r="AQ408" s="1237"/>
      <c r="AR408" s="1235"/>
      <c r="AS408" s="1235"/>
      <c r="AT408" s="1265"/>
    </row>
    <row r="409" s="1205" customFormat="1" ht="17.1" customHeight="1" spans="2:46">
      <c r="B409" s="956"/>
      <c r="C409" s="956"/>
      <c r="D409" s="956"/>
      <c r="E409" s="956"/>
      <c r="F409" s="956"/>
      <c r="G409" s="956"/>
      <c r="H409" s="919" t="s">
        <v>58</v>
      </c>
      <c r="I409" s="987"/>
      <c r="J409" s="987"/>
      <c r="K409" s="987"/>
      <c r="L409" s="987"/>
      <c r="M409" s="987"/>
      <c r="N409" s="987"/>
      <c r="O409" s="987"/>
      <c r="P409" s="987"/>
      <c r="Q409" s="987"/>
      <c r="R409" s="987"/>
      <c r="S409" s="987"/>
      <c r="T409" s="987"/>
      <c r="U409" s="987"/>
      <c r="V409" s="987"/>
      <c r="W409" s="987"/>
      <c r="X409" s="987"/>
      <c r="Y409" s="987"/>
      <c r="Z409" s="987"/>
      <c r="AA409" s="987"/>
      <c r="AB409" s="987"/>
      <c r="AC409" s="862" t="s">
        <v>101</v>
      </c>
      <c r="AD409" s="976"/>
      <c r="AE409" s="976"/>
      <c r="AF409" s="976"/>
      <c r="AG409" s="976"/>
      <c r="AH409" s="976"/>
      <c r="AI409" s="976"/>
      <c r="AJ409" s="976"/>
      <c r="AK409" s="981"/>
      <c r="AL409" s="981"/>
      <c r="AM409" s="981"/>
      <c r="AN409" s="981"/>
      <c r="AO409" s="981"/>
      <c r="AP409" s="981"/>
      <c r="AQ409" s="981"/>
      <c r="AR409" s="981"/>
      <c r="AS409" s="981"/>
      <c r="AT409" s="1266"/>
    </row>
    <row r="410" s="1205" customFormat="1" ht="17.1" customHeight="1" spans="2:46">
      <c r="B410" s="956"/>
      <c r="C410" s="956"/>
      <c r="D410" s="956"/>
      <c r="E410" s="956"/>
      <c r="F410" s="956"/>
      <c r="G410" s="956"/>
      <c r="H410" s="1015" t="s">
        <v>60</v>
      </c>
      <c r="I410" s="987"/>
      <c r="J410" s="987"/>
      <c r="K410" s="987"/>
      <c r="L410" s="987"/>
      <c r="M410" s="987"/>
      <c r="N410" s="987"/>
      <c r="O410" s="987"/>
      <c r="P410" s="987"/>
      <c r="Q410" s="987"/>
      <c r="R410" s="987"/>
      <c r="S410" s="987"/>
      <c r="T410" s="987"/>
      <c r="U410" s="987"/>
      <c r="V410" s="987"/>
      <c r="W410" s="987"/>
      <c r="X410" s="987"/>
      <c r="Y410" s="987"/>
      <c r="Z410" s="987"/>
      <c r="AA410" s="987"/>
      <c r="AB410" s="987"/>
      <c r="AC410" s="890" t="s">
        <v>102</v>
      </c>
      <c r="AD410" s="978"/>
      <c r="AE410" s="978"/>
      <c r="AF410" s="978"/>
      <c r="AG410" s="978"/>
      <c r="AH410" s="978"/>
      <c r="AI410" s="978"/>
      <c r="AJ410" s="978"/>
      <c r="AK410" s="986"/>
      <c r="AL410" s="986"/>
      <c r="AM410" s="986"/>
      <c r="AN410" s="987"/>
      <c r="AO410" s="987"/>
      <c r="AP410" s="987"/>
      <c r="AQ410" s="1015"/>
      <c r="AR410" s="987"/>
      <c r="AS410" s="987"/>
      <c r="AT410" s="1266"/>
    </row>
    <row r="411" s="1205" customFormat="1" ht="17.1" customHeight="1" spans="2:46">
      <c r="B411" s="956"/>
      <c r="C411" s="956"/>
      <c r="D411" s="956"/>
      <c r="E411" s="956"/>
      <c r="F411" s="956"/>
      <c r="G411" s="956"/>
      <c r="H411" s="1015"/>
      <c r="I411" s="987"/>
      <c r="J411" s="987"/>
      <c r="K411" s="987"/>
      <c r="L411" s="987"/>
      <c r="M411" s="987"/>
      <c r="N411" s="987"/>
      <c r="O411" s="987"/>
      <c r="P411" s="987"/>
      <c r="Q411" s="987"/>
      <c r="R411" s="987"/>
      <c r="S411" s="987"/>
      <c r="T411" s="987"/>
      <c r="U411" s="987"/>
      <c r="V411" s="987"/>
      <c r="W411" s="987"/>
      <c r="X411" s="987"/>
      <c r="Y411" s="987"/>
      <c r="Z411" s="987"/>
      <c r="AA411" s="987"/>
      <c r="AB411" s="987"/>
      <c r="AC411" s="1095"/>
      <c r="AD411" s="978"/>
      <c r="AE411" s="978"/>
      <c r="AF411" s="978"/>
      <c r="AG411" s="978"/>
      <c r="AH411" s="978"/>
      <c r="AI411" s="978"/>
      <c r="AJ411" s="978"/>
      <c r="AK411" s="987"/>
      <c r="AL411" s="987"/>
      <c r="AM411" s="987"/>
      <c r="AN411" s="987"/>
      <c r="AO411" s="987"/>
      <c r="AP411" s="987"/>
      <c r="AQ411" s="1015"/>
      <c r="AR411" s="987"/>
      <c r="AS411" s="987"/>
      <c r="AT411" s="1266"/>
    </row>
    <row r="412" s="1205" customFormat="1" ht="17.1" customHeight="1" spans="2:46">
      <c r="B412" s="956"/>
      <c r="C412" s="956"/>
      <c r="D412" s="956"/>
      <c r="E412" s="956"/>
      <c r="F412" s="956"/>
      <c r="G412" s="956"/>
      <c r="H412" s="1015"/>
      <c r="I412" s="987"/>
      <c r="J412" s="987"/>
      <c r="K412" s="987"/>
      <c r="L412" s="987"/>
      <c r="M412" s="987"/>
      <c r="N412" s="987"/>
      <c r="O412" s="987"/>
      <c r="P412" s="987"/>
      <c r="Q412" s="987"/>
      <c r="R412" s="987"/>
      <c r="S412" s="987"/>
      <c r="T412" s="987"/>
      <c r="U412" s="987"/>
      <c r="V412" s="987"/>
      <c r="W412" s="987"/>
      <c r="X412" s="987"/>
      <c r="Y412" s="987"/>
      <c r="Z412" s="987"/>
      <c r="AA412" s="987"/>
      <c r="AB412" s="987"/>
      <c r="AC412" s="1095"/>
      <c r="AD412" s="978"/>
      <c r="AE412" s="978"/>
      <c r="AF412" s="978"/>
      <c r="AG412" s="978"/>
      <c r="AH412" s="978"/>
      <c r="AI412" s="978"/>
      <c r="AJ412" s="978"/>
      <c r="AK412" s="987"/>
      <c r="AL412" s="987"/>
      <c r="AM412" s="987"/>
      <c r="AN412" s="987"/>
      <c r="AO412" s="987"/>
      <c r="AP412" s="987"/>
      <c r="AQ412" s="1015"/>
      <c r="AR412" s="987"/>
      <c r="AS412" s="987"/>
      <c r="AT412" s="1266"/>
    </row>
    <row r="413" s="1205" customFormat="1" ht="17.1" customHeight="1" spans="2:46">
      <c r="B413" s="956"/>
      <c r="C413" s="956"/>
      <c r="D413" s="956"/>
      <c r="E413" s="956"/>
      <c r="F413" s="956"/>
      <c r="G413" s="956"/>
      <c r="H413" s="1015"/>
      <c r="I413" s="987"/>
      <c r="J413" s="987"/>
      <c r="K413" s="987"/>
      <c r="L413" s="987"/>
      <c r="M413" s="987"/>
      <c r="N413" s="987"/>
      <c r="O413" s="987"/>
      <c r="P413" s="987"/>
      <c r="Q413" s="987"/>
      <c r="R413" s="987"/>
      <c r="S413" s="987"/>
      <c r="T413" s="987"/>
      <c r="U413" s="987"/>
      <c r="V413" s="987"/>
      <c r="W413" s="987"/>
      <c r="X413" s="987"/>
      <c r="Y413" s="987"/>
      <c r="Z413" s="987"/>
      <c r="AA413" s="987"/>
      <c r="AB413" s="987"/>
      <c r="AC413" s="1095"/>
      <c r="AD413" s="978"/>
      <c r="AE413" s="978"/>
      <c r="AF413" s="978"/>
      <c r="AG413" s="978"/>
      <c r="AH413" s="978"/>
      <c r="AI413" s="978"/>
      <c r="AJ413" s="978"/>
      <c r="AK413" s="987"/>
      <c r="AL413" s="987"/>
      <c r="AM413" s="987"/>
      <c r="AN413" s="987"/>
      <c r="AO413" s="987"/>
      <c r="AP413" s="987"/>
      <c r="AQ413" s="1015"/>
      <c r="AR413" s="987"/>
      <c r="AS413" s="987"/>
      <c r="AT413" s="1266"/>
    </row>
    <row r="414" s="1205" customFormat="1" ht="20.25" customHeight="1" spans="2:46">
      <c r="B414" s="962"/>
      <c r="C414" s="962"/>
      <c r="D414" s="962"/>
      <c r="E414" s="962"/>
      <c r="F414" s="962"/>
      <c r="G414" s="962"/>
      <c r="H414" s="1015" t="s">
        <v>62</v>
      </c>
      <c r="I414" s="1245"/>
      <c r="J414" s="1245"/>
      <c r="K414" s="1245"/>
      <c r="L414" s="1245"/>
      <c r="M414" s="1245"/>
      <c r="N414" s="1245"/>
      <c r="O414" s="989"/>
      <c r="P414" s="989"/>
      <c r="Q414" s="989"/>
      <c r="R414" s="989"/>
      <c r="S414" s="989"/>
      <c r="T414" s="989"/>
      <c r="U414" s="989"/>
      <c r="V414" s="989"/>
      <c r="W414" s="989"/>
      <c r="X414" s="989"/>
      <c r="Y414" s="989"/>
      <c r="Z414" s="989"/>
      <c r="AA414" s="989"/>
      <c r="AB414" s="989"/>
      <c r="AC414" s="1194" t="s">
        <v>71</v>
      </c>
      <c r="AD414" s="979"/>
      <c r="AE414" s="979"/>
      <c r="AF414" s="979"/>
      <c r="AG414" s="979"/>
      <c r="AH414" s="979"/>
      <c r="AI414" s="979"/>
      <c r="AJ414" s="979"/>
      <c r="AK414" s="979"/>
      <c r="AL414" s="1249"/>
      <c r="AM414" s="1249"/>
      <c r="AN414" s="989"/>
      <c r="AO414" s="989"/>
      <c r="AP414" s="989"/>
      <c r="AQ414" s="989"/>
      <c r="AR414" s="989"/>
      <c r="AS414" s="989"/>
      <c r="AT414" s="989"/>
    </row>
    <row r="415" s="1205" customFormat="1" ht="17.1" customHeight="1" spans="2:46">
      <c r="B415" s="964"/>
      <c r="C415" s="964"/>
      <c r="D415" s="964"/>
      <c r="E415" s="964"/>
      <c r="F415" s="964"/>
      <c r="G415" s="964"/>
      <c r="H415" s="1015" t="s">
        <v>64</v>
      </c>
      <c r="I415" s="990"/>
      <c r="J415" s="990"/>
      <c r="K415" s="990"/>
      <c r="L415" s="990"/>
      <c r="M415" s="990"/>
      <c r="N415" s="990"/>
      <c r="O415" s="990"/>
      <c r="P415" s="990"/>
      <c r="Q415" s="990"/>
      <c r="R415" s="990"/>
      <c r="S415" s="990"/>
      <c r="T415" s="990"/>
      <c r="U415" s="990"/>
      <c r="V415" s="990"/>
      <c r="W415" s="990"/>
      <c r="X415" s="990"/>
      <c r="Y415" s="990"/>
      <c r="Z415" s="990"/>
      <c r="AA415" s="990"/>
      <c r="AB415" s="990"/>
      <c r="AC415" s="1046" t="s">
        <v>73</v>
      </c>
      <c r="AD415" s="978"/>
      <c r="AE415" s="978"/>
      <c r="AF415" s="978"/>
      <c r="AG415" s="978"/>
      <c r="AH415" s="978"/>
      <c r="AI415" s="978"/>
      <c r="AJ415" s="978"/>
      <c r="AK415" s="990"/>
      <c r="AL415" s="990"/>
      <c r="AM415" s="990"/>
      <c r="AN415" s="990"/>
      <c r="AO415" s="990"/>
      <c r="AP415" s="990"/>
      <c r="AQ415" s="1016"/>
      <c r="AR415" s="990"/>
      <c r="AS415" s="990"/>
      <c r="AT415" s="1266"/>
    </row>
    <row r="416" s="1205" customFormat="1" ht="17.1" customHeight="1" spans="2:46">
      <c r="B416" s="1209" t="s">
        <v>114</v>
      </c>
      <c r="C416" s="1209"/>
      <c r="D416" s="1209"/>
      <c r="E416" s="1209"/>
      <c r="F416" s="1209"/>
      <c r="G416" s="1209"/>
      <c r="H416" s="1209"/>
      <c r="I416" s="1209"/>
      <c r="J416" s="1209"/>
      <c r="K416" s="1209"/>
      <c r="L416" s="1209"/>
      <c r="M416" s="1209"/>
      <c r="N416" s="1209"/>
      <c r="O416" s="1209"/>
      <c r="P416" s="1209"/>
      <c r="Q416" s="1209"/>
      <c r="R416" s="1209"/>
      <c r="S416" s="1209"/>
      <c r="T416" s="1209"/>
      <c r="U416" s="1209"/>
      <c r="V416" s="1209"/>
      <c r="W416" s="1209"/>
      <c r="X416" s="1209"/>
      <c r="Y416" s="1209"/>
      <c r="Z416" s="1209"/>
      <c r="AA416" s="1209"/>
      <c r="AB416" s="1209"/>
      <c r="AC416" s="1209"/>
      <c r="AD416" s="1209"/>
      <c r="AE416" s="1209"/>
      <c r="AF416" s="1209"/>
      <c r="AG416" s="1209"/>
      <c r="AH416" s="1209"/>
      <c r="AI416" s="1209"/>
      <c r="AJ416" s="1209"/>
      <c r="AK416" s="1209"/>
      <c r="AL416" s="1209"/>
      <c r="AM416" s="1209"/>
      <c r="AN416" s="1209"/>
      <c r="AO416" s="1209"/>
      <c r="AP416" s="1209"/>
      <c r="AQ416" s="1209"/>
      <c r="AR416" s="1209"/>
      <c r="AS416" s="1209"/>
      <c r="AT416" s="1209"/>
    </row>
    <row r="417" s="1205" customFormat="1" ht="17.1" customHeight="1" spans="2:46">
      <c r="B417" s="1209" t="str">
        <f>'RK 1'!A380</f>
        <v>BULAN DESEMBER TAHUN 2022</v>
      </c>
      <c r="C417" s="1209"/>
      <c r="D417" s="1209"/>
      <c r="E417" s="1209"/>
      <c r="F417" s="1209"/>
      <c r="G417" s="1209"/>
      <c r="H417" s="1209"/>
      <c r="I417" s="1209"/>
      <c r="J417" s="1209"/>
      <c r="K417" s="1209"/>
      <c r="L417" s="1209"/>
      <c r="M417" s="1209"/>
      <c r="N417" s="1209"/>
      <c r="O417" s="1209"/>
      <c r="P417" s="1209"/>
      <c r="Q417" s="1209"/>
      <c r="R417" s="1209"/>
      <c r="S417" s="1209"/>
      <c r="T417" s="1209"/>
      <c r="U417" s="1209"/>
      <c r="V417" s="1209"/>
      <c r="W417" s="1209"/>
      <c r="X417" s="1209"/>
      <c r="Y417" s="1209"/>
      <c r="Z417" s="1209"/>
      <c r="AA417" s="1209"/>
      <c r="AB417" s="1209"/>
      <c r="AC417" s="1209"/>
      <c r="AD417" s="1209"/>
      <c r="AE417" s="1209"/>
      <c r="AF417" s="1209"/>
      <c r="AG417" s="1209"/>
      <c r="AH417" s="1209"/>
      <c r="AI417" s="1209"/>
      <c r="AJ417" s="1209"/>
      <c r="AK417" s="1209"/>
      <c r="AL417" s="1209"/>
      <c r="AM417" s="1209"/>
      <c r="AN417" s="1209"/>
      <c r="AO417" s="1209"/>
      <c r="AP417" s="1209"/>
      <c r="AQ417" s="1209"/>
      <c r="AR417" s="1209"/>
      <c r="AS417" s="1209"/>
      <c r="AT417" s="1209"/>
    </row>
    <row r="418" s="1205" customFormat="1" ht="17.1" customHeight="1" spans="2:46">
      <c r="B418" s="1210"/>
      <c r="C418" s="1210"/>
      <c r="D418" s="1210"/>
      <c r="E418" s="1210"/>
      <c r="F418" s="1210"/>
      <c r="G418" s="1210"/>
      <c r="H418" s="1210"/>
      <c r="I418" s="1210"/>
      <c r="J418" s="1210"/>
      <c r="K418" s="1210"/>
      <c r="L418" s="1210"/>
      <c r="M418" s="1210"/>
      <c r="N418" s="1210"/>
      <c r="O418" s="1210"/>
      <c r="P418" s="1210"/>
      <c r="Q418" s="1210"/>
      <c r="R418" s="1210"/>
      <c r="S418" s="1210"/>
      <c r="T418" s="1210"/>
      <c r="U418" s="1210"/>
      <c r="V418" s="1210"/>
      <c r="W418" s="1210"/>
      <c r="X418" s="1210"/>
      <c r="Y418" s="1210"/>
      <c r="Z418" s="1210"/>
      <c r="AA418" s="1210"/>
      <c r="AB418" s="1210"/>
      <c r="AC418" s="1210"/>
      <c r="AD418" s="1210"/>
      <c r="AE418" s="1210"/>
      <c r="AF418" s="1210"/>
      <c r="AG418" s="1210"/>
      <c r="AH418" s="1210"/>
      <c r="AI418" s="1210"/>
      <c r="AJ418" s="1210"/>
      <c r="AK418" s="1210"/>
      <c r="AL418" s="1210"/>
      <c r="AM418" s="1210"/>
      <c r="AN418" s="1210"/>
      <c r="AO418" s="1210"/>
      <c r="AP418" s="1210"/>
      <c r="AQ418" s="1250"/>
      <c r="AR418" s="1251"/>
      <c r="AS418" s="1251"/>
      <c r="AT418" s="1210" t="s">
        <v>116</v>
      </c>
    </row>
    <row r="419" s="1205" customFormat="1" ht="17.1" customHeight="1" spans="2:46">
      <c r="B419" s="1211" t="s">
        <v>3</v>
      </c>
      <c r="C419" s="1212" t="s">
        <v>4</v>
      </c>
      <c r="D419" s="1213" t="s">
        <v>131</v>
      </c>
      <c r="E419" s="1213" t="s">
        <v>118</v>
      </c>
      <c r="F419" s="1213" t="s">
        <v>57</v>
      </c>
      <c r="G419" s="927" t="s">
        <v>119</v>
      </c>
      <c r="H419" s="1214" t="s">
        <v>5</v>
      </c>
      <c r="I419" s="1243"/>
      <c r="J419" s="1243"/>
      <c r="K419" s="1243"/>
      <c r="L419" s="1243"/>
      <c r="M419" s="1243"/>
      <c r="N419" s="1243"/>
      <c r="O419" s="1243"/>
      <c r="P419" s="1243"/>
      <c r="Q419" s="1243"/>
      <c r="R419" s="1243"/>
      <c r="S419" s="1243"/>
      <c r="T419" s="1243"/>
      <c r="U419" s="1243"/>
      <c r="V419" s="1243"/>
      <c r="W419" s="1243"/>
      <c r="X419" s="1243"/>
      <c r="Y419" s="1243"/>
      <c r="Z419" s="1243"/>
      <c r="AA419" s="1243"/>
      <c r="AB419" s="1243"/>
      <c r="AC419" s="1243"/>
      <c r="AD419" s="1246"/>
      <c r="AE419" s="1213" t="s">
        <v>120</v>
      </c>
      <c r="AF419" s="1213" t="s">
        <v>7</v>
      </c>
      <c r="AG419" s="1213" t="s">
        <v>8</v>
      </c>
      <c r="AH419" s="1213" t="s">
        <v>9</v>
      </c>
      <c r="AI419" s="1213" t="s">
        <v>10</v>
      </c>
      <c r="AJ419" s="1213" t="s">
        <v>121</v>
      </c>
      <c r="AK419" s="1213" t="s">
        <v>12</v>
      </c>
      <c r="AL419" s="1213" t="s">
        <v>13</v>
      </c>
      <c r="AM419" s="1247" t="s">
        <v>122</v>
      </c>
      <c r="AN419" s="1247" t="s">
        <v>123</v>
      </c>
      <c r="AO419" s="1247" t="s">
        <v>124</v>
      </c>
      <c r="AP419" s="1247" t="s">
        <v>125</v>
      </c>
      <c r="AQ419" s="1213" t="s">
        <v>14</v>
      </c>
      <c r="AR419" s="1247" t="s">
        <v>126</v>
      </c>
      <c r="AS419" s="1247" t="s">
        <v>127</v>
      </c>
      <c r="AT419" s="1252" t="s">
        <v>128</v>
      </c>
    </row>
    <row r="420" s="1205" customFormat="1" ht="123.75" customHeight="1" spans="2:46">
      <c r="B420" s="1215"/>
      <c r="C420" s="1216"/>
      <c r="D420" s="1217"/>
      <c r="E420" s="1217"/>
      <c r="F420" s="1217"/>
      <c r="G420" s="933"/>
      <c r="H420" s="1218" t="s">
        <v>16</v>
      </c>
      <c r="I420" s="105" t="s">
        <v>17</v>
      </c>
      <c r="J420" s="105" t="s">
        <v>18</v>
      </c>
      <c r="K420" s="105" t="s">
        <v>19</v>
      </c>
      <c r="L420" s="105" t="s">
        <v>20</v>
      </c>
      <c r="M420" s="105" t="s">
        <v>21</v>
      </c>
      <c r="N420" s="105" t="s">
        <v>22</v>
      </c>
      <c r="O420" s="105" t="s">
        <v>23</v>
      </c>
      <c r="P420" s="105" t="s">
        <v>24</v>
      </c>
      <c r="Q420" s="105" t="s">
        <v>25</v>
      </c>
      <c r="R420" s="105" t="s">
        <v>129</v>
      </c>
      <c r="S420" s="105" t="s">
        <v>27</v>
      </c>
      <c r="T420" s="105" t="s">
        <v>28</v>
      </c>
      <c r="U420" s="105" t="s">
        <v>29</v>
      </c>
      <c r="V420" s="105" t="s">
        <v>30</v>
      </c>
      <c r="W420" s="105" t="s">
        <v>31</v>
      </c>
      <c r="X420" s="105" t="s">
        <v>32</v>
      </c>
      <c r="Y420" s="105" t="s">
        <v>33</v>
      </c>
      <c r="Z420" s="105" t="s">
        <v>34</v>
      </c>
      <c r="AA420" s="105" t="s">
        <v>35</v>
      </c>
      <c r="AB420" s="105" t="s">
        <v>36</v>
      </c>
      <c r="AC420" s="105" t="s">
        <v>37</v>
      </c>
      <c r="AD420" s="105" t="s">
        <v>38</v>
      </c>
      <c r="AE420" s="1217"/>
      <c r="AF420" s="1217"/>
      <c r="AG420" s="1217"/>
      <c r="AH420" s="1217"/>
      <c r="AI420" s="1217"/>
      <c r="AJ420" s="1217"/>
      <c r="AK420" s="1217"/>
      <c r="AL420" s="1217"/>
      <c r="AM420" s="1248"/>
      <c r="AN420" s="1248"/>
      <c r="AO420" s="1248"/>
      <c r="AP420" s="1248"/>
      <c r="AQ420" s="1217"/>
      <c r="AR420" s="1248"/>
      <c r="AS420" s="1248"/>
      <c r="AT420" s="1253"/>
    </row>
    <row r="421" s="1205" customFormat="1" ht="17.1" customHeight="1" spans="2:46">
      <c r="B421" s="1219">
        <v>1</v>
      </c>
      <c r="C421" s="1220">
        <v>2</v>
      </c>
      <c r="D421" s="1220">
        <v>3</v>
      </c>
      <c r="E421" s="1220">
        <v>4</v>
      </c>
      <c r="F421" s="1220">
        <v>5</v>
      </c>
      <c r="G421" s="1220">
        <v>6</v>
      </c>
      <c r="H421" s="1220">
        <v>7</v>
      </c>
      <c r="I421" s="1220">
        <v>8</v>
      </c>
      <c r="J421" s="1220">
        <v>9</v>
      </c>
      <c r="K421" s="1220">
        <v>10</v>
      </c>
      <c r="L421" s="1220">
        <v>11</v>
      </c>
      <c r="M421" s="1220">
        <v>12</v>
      </c>
      <c r="N421" s="1220">
        <v>13</v>
      </c>
      <c r="O421" s="1220">
        <v>14</v>
      </c>
      <c r="P421" s="1220">
        <v>15</v>
      </c>
      <c r="Q421" s="1220">
        <v>16</v>
      </c>
      <c r="R421" s="1220">
        <v>17</v>
      </c>
      <c r="S421" s="1220">
        <v>18</v>
      </c>
      <c r="T421" s="1220">
        <v>19</v>
      </c>
      <c r="U421" s="1220">
        <v>20</v>
      </c>
      <c r="V421" s="1220">
        <v>21</v>
      </c>
      <c r="W421" s="1220">
        <v>22</v>
      </c>
      <c r="X421" s="1220">
        <v>23</v>
      </c>
      <c r="Y421" s="1220">
        <v>24</v>
      </c>
      <c r="Z421" s="1220">
        <v>25</v>
      </c>
      <c r="AA421" s="1220">
        <v>26</v>
      </c>
      <c r="AB421" s="1220">
        <v>27</v>
      </c>
      <c r="AC421" s="1220">
        <v>28</v>
      </c>
      <c r="AD421" s="1220">
        <v>29</v>
      </c>
      <c r="AE421" s="1220">
        <v>30</v>
      </c>
      <c r="AF421" s="1220">
        <v>31</v>
      </c>
      <c r="AG421" s="1220">
        <v>32</v>
      </c>
      <c r="AH421" s="1220">
        <v>33</v>
      </c>
      <c r="AI421" s="1220">
        <v>34</v>
      </c>
      <c r="AJ421" s="1220">
        <v>35</v>
      </c>
      <c r="AK421" s="1220">
        <v>36</v>
      </c>
      <c r="AL421" s="1220">
        <v>37</v>
      </c>
      <c r="AM421" s="1220">
        <v>38</v>
      </c>
      <c r="AN421" s="1220">
        <v>39</v>
      </c>
      <c r="AO421" s="1220">
        <v>40</v>
      </c>
      <c r="AP421" s="1220">
        <v>41</v>
      </c>
      <c r="AQ421" s="1254">
        <v>42</v>
      </c>
      <c r="AR421" s="1220">
        <v>43</v>
      </c>
      <c r="AS421" s="1255">
        <v>44</v>
      </c>
      <c r="AT421" s="1256">
        <v>45</v>
      </c>
    </row>
    <row r="422" s="1205" customFormat="1" ht="18.75" customHeight="1" spans="2:46">
      <c r="B422" s="1221">
        <v>1</v>
      </c>
      <c r="C422" s="1222" t="s">
        <v>39</v>
      </c>
      <c r="D422" s="1316">
        <f>AR389</f>
        <v>5</v>
      </c>
      <c r="E422" s="1223">
        <f>'RK 1'!AH385</f>
        <v>1</v>
      </c>
      <c r="F422" s="1223">
        <f t="shared" ref="F422:F439" si="64">SUM(D422:E422)</f>
        <v>6</v>
      </c>
      <c r="G422" s="1223"/>
      <c r="H422" s="1223"/>
      <c r="I422" s="1223"/>
      <c r="J422" s="1223"/>
      <c r="K422" s="1223"/>
      <c r="L422" s="1223"/>
      <c r="M422" s="1223"/>
      <c r="N422" s="1223">
        <v>1</v>
      </c>
      <c r="O422" s="1223"/>
      <c r="P422" s="1223"/>
      <c r="Q422" s="1223"/>
      <c r="R422" s="1223"/>
      <c r="S422" s="1223"/>
      <c r="T422" s="1223"/>
      <c r="U422" s="1223"/>
      <c r="V422" s="1223"/>
      <c r="W422" s="1223"/>
      <c r="X422" s="1223"/>
      <c r="Y422" s="1223"/>
      <c r="Z422" s="1223"/>
      <c r="AA422" s="1223"/>
      <c r="AB422" s="1223"/>
      <c r="AC422" s="1223"/>
      <c r="AD422" s="1223"/>
      <c r="AE422" s="1223"/>
      <c r="AF422" s="1223"/>
      <c r="AG422" s="1223"/>
      <c r="AH422" s="1223"/>
      <c r="AI422" s="1223"/>
      <c r="AJ422" s="1223"/>
      <c r="AK422" s="1223"/>
      <c r="AL422" s="1223"/>
      <c r="AM422" s="1223">
        <v>2</v>
      </c>
      <c r="AN422" s="1223"/>
      <c r="AO422" s="1223"/>
      <c r="AP422" s="1223"/>
      <c r="AQ422" s="1223">
        <f>SUM(H422:AP422)</f>
        <v>3</v>
      </c>
      <c r="AR422" s="1223">
        <f t="shared" ref="AR422:AR439" si="65">F422-(G422+AQ422)</f>
        <v>3</v>
      </c>
      <c r="AS422" s="1257">
        <f>AQ422</f>
        <v>3</v>
      </c>
      <c r="AT422" s="1258"/>
    </row>
    <row r="423" s="1205" customFormat="1" ht="18.75" customHeight="1" spans="2:46">
      <c r="B423" s="1225">
        <v>2</v>
      </c>
      <c r="C423" s="1226" t="s">
        <v>40</v>
      </c>
      <c r="D423" s="1316">
        <f t="shared" ref="D423:D439" si="66">AR390</f>
        <v>0</v>
      </c>
      <c r="E423" s="1223">
        <f>'RK 1'!AH386</f>
        <v>0</v>
      </c>
      <c r="F423" s="1223">
        <f t="shared" si="64"/>
        <v>0</v>
      </c>
      <c r="G423" s="1223"/>
      <c r="H423" s="1223"/>
      <c r="I423" s="1223"/>
      <c r="J423" s="1223"/>
      <c r="K423" s="1223"/>
      <c r="L423" s="1223"/>
      <c r="M423" s="1223"/>
      <c r="N423" s="1223"/>
      <c r="O423" s="1223"/>
      <c r="P423" s="1223"/>
      <c r="Q423" s="1223"/>
      <c r="R423" s="1223"/>
      <c r="S423" s="1223"/>
      <c r="T423" s="1223"/>
      <c r="U423" s="1223"/>
      <c r="V423" s="1223"/>
      <c r="W423" s="1223"/>
      <c r="X423" s="1223"/>
      <c r="Y423" s="1223"/>
      <c r="Z423" s="1223"/>
      <c r="AA423" s="1223"/>
      <c r="AB423" s="1223"/>
      <c r="AC423" s="1223"/>
      <c r="AD423" s="1223"/>
      <c r="AE423" s="1223"/>
      <c r="AF423" s="1223"/>
      <c r="AG423" s="1223"/>
      <c r="AH423" s="1223"/>
      <c r="AI423" s="1223"/>
      <c r="AJ423" s="1223"/>
      <c r="AK423" s="1223"/>
      <c r="AL423" s="1223"/>
      <c r="AM423" s="1223"/>
      <c r="AN423" s="1223"/>
      <c r="AO423" s="1223"/>
      <c r="AP423" s="1223"/>
      <c r="AQ423" s="1223">
        <f t="shared" ref="AQ423:AQ439" si="67">SUM(H423:AP423)</f>
        <v>0</v>
      </c>
      <c r="AR423" s="1223">
        <f t="shared" si="65"/>
        <v>0</v>
      </c>
      <c r="AS423" s="1257">
        <f t="shared" ref="AS423:AS439" si="68">AQ423</f>
        <v>0</v>
      </c>
      <c r="AT423" s="1259"/>
    </row>
    <row r="424" s="1205" customFormat="1" ht="18.75" customHeight="1" spans="2:46">
      <c r="B424" s="1225">
        <v>3</v>
      </c>
      <c r="C424" s="1226" t="s">
        <v>41</v>
      </c>
      <c r="D424" s="1316">
        <f t="shared" si="66"/>
        <v>0</v>
      </c>
      <c r="E424" s="1223">
        <f>'RK 1'!AH387</f>
        <v>0</v>
      </c>
      <c r="F424" s="1223">
        <f t="shared" si="64"/>
        <v>0</v>
      </c>
      <c r="G424" s="1223"/>
      <c r="H424" s="1223"/>
      <c r="I424" s="1223"/>
      <c r="J424" s="1223"/>
      <c r="K424" s="1223"/>
      <c r="L424" s="1223"/>
      <c r="M424" s="1223"/>
      <c r="N424" s="1223"/>
      <c r="O424" s="1223"/>
      <c r="P424" s="1223"/>
      <c r="Q424" s="1223"/>
      <c r="R424" s="1223"/>
      <c r="S424" s="1223"/>
      <c r="T424" s="1223"/>
      <c r="U424" s="1223"/>
      <c r="V424" s="1223"/>
      <c r="W424" s="1223"/>
      <c r="X424" s="1223"/>
      <c r="Y424" s="1223"/>
      <c r="Z424" s="1223"/>
      <c r="AA424" s="1223"/>
      <c r="AB424" s="1223"/>
      <c r="AC424" s="1223"/>
      <c r="AD424" s="1223"/>
      <c r="AE424" s="1223"/>
      <c r="AF424" s="1223"/>
      <c r="AG424" s="1223"/>
      <c r="AH424" s="1223"/>
      <c r="AI424" s="1223"/>
      <c r="AJ424" s="1223"/>
      <c r="AK424" s="1223"/>
      <c r="AL424" s="1223"/>
      <c r="AM424" s="1223"/>
      <c r="AN424" s="1223"/>
      <c r="AO424" s="1223"/>
      <c r="AP424" s="1223"/>
      <c r="AQ424" s="1223">
        <f t="shared" si="67"/>
        <v>0</v>
      </c>
      <c r="AR424" s="1223">
        <f t="shared" si="65"/>
        <v>0</v>
      </c>
      <c r="AS424" s="1257">
        <f t="shared" si="68"/>
        <v>0</v>
      </c>
      <c r="AT424" s="1259"/>
    </row>
    <row r="425" s="1205" customFormat="1" ht="18.75" customHeight="1" spans="2:46">
      <c r="B425" s="1225">
        <v>4</v>
      </c>
      <c r="C425" s="1226" t="s">
        <v>42</v>
      </c>
      <c r="D425" s="1316">
        <f t="shared" si="66"/>
        <v>-3</v>
      </c>
      <c r="E425" s="1223">
        <f>'RK 1'!AH388</f>
        <v>1</v>
      </c>
      <c r="F425" s="1223">
        <f t="shared" si="64"/>
        <v>-2</v>
      </c>
      <c r="G425" s="1223"/>
      <c r="H425" s="1223"/>
      <c r="I425" s="1223"/>
      <c r="J425" s="1223"/>
      <c r="K425" s="1223"/>
      <c r="L425" s="1223"/>
      <c r="M425" s="1223"/>
      <c r="N425" s="1223"/>
      <c r="O425" s="1223"/>
      <c r="P425" s="1223"/>
      <c r="Q425" s="1223"/>
      <c r="R425" s="1223"/>
      <c r="S425" s="1223"/>
      <c r="T425" s="1223"/>
      <c r="U425" s="1223"/>
      <c r="V425" s="1223"/>
      <c r="W425" s="1223"/>
      <c r="X425" s="1223"/>
      <c r="Y425" s="1223"/>
      <c r="Z425" s="1223"/>
      <c r="AA425" s="1223"/>
      <c r="AB425" s="1223"/>
      <c r="AC425" s="1223"/>
      <c r="AD425" s="1223"/>
      <c r="AE425" s="1223"/>
      <c r="AF425" s="1223"/>
      <c r="AG425" s="1223"/>
      <c r="AH425" s="1223"/>
      <c r="AI425" s="1223"/>
      <c r="AJ425" s="1223"/>
      <c r="AK425" s="1223"/>
      <c r="AL425" s="1223"/>
      <c r="AM425" s="1223">
        <v>1</v>
      </c>
      <c r="AN425" s="1223"/>
      <c r="AO425" s="1223"/>
      <c r="AP425" s="1223"/>
      <c r="AQ425" s="1223">
        <f t="shared" si="67"/>
        <v>1</v>
      </c>
      <c r="AR425" s="1223">
        <f t="shared" si="65"/>
        <v>-3</v>
      </c>
      <c r="AS425" s="1257">
        <f t="shared" si="68"/>
        <v>1</v>
      </c>
      <c r="AT425" s="1259"/>
    </row>
    <row r="426" s="1205" customFormat="1" ht="18.75" customHeight="1" spans="2:46">
      <c r="B426" s="1225">
        <v>5</v>
      </c>
      <c r="C426" s="1226" t="s">
        <v>43</v>
      </c>
      <c r="D426" s="1316">
        <f t="shared" si="66"/>
        <v>-1</v>
      </c>
      <c r="E426" s="1223">
        <f>'RK 1'!AH389</f>
        <v>0</v>
      </c>
      <c r="F426" s="1223">
        <f t="shared" si="64"/>
        <v>-1</v>
      </c>
      <c r="G426" s="1223"/>
      <c r="H426" s="1223"/>
      <c r="I426" s="1223"/>
      <c r="J426" s="1223"/>
      <c r="K426" s="1223"/>
      <c r="L426" s="1223"/>
      <c r="M426" s="1223"/>
      <c r="N426" s="1223"/>
      <c r="O426" s="1223"/>
      <c r="P426" s="1223"/>
      <c r="Q426" s="1223"/>
      <c r="R426" s="1223"/>
      <c r="S426" s="1223"/>
      <c r="T426" s="1223"/>
      <c r="U426" s="1223"/>
      <c r="V426" s="1223"/>
      <c r="W426" s="1223"/>
      <c r="X426" s="1223"/>
      <c r="Y426" s="1223"/>
      <c r="Z426" s="1223"/>
      <c r="AA426" s="1223"/>
      <c r="AB426" s="1223"/>
      <c r="AC426" s="1223"/>
      <c r="AD426" s="1223"/>
      <c r="AE426" s="1223"/>
      <c r="AF426" s="1223"/>
      <c r="AG426" s="1223"/>
      <c r="AH426" s="1223"/>
      <c r="AI426" s="1223"/>
      <c r="AJ426" s="1223"/>
      <c r="AK426" s="1223"/>
      <c r="AL426" s="1223"/>
      <c r="AM426" s="1223"/>
      <c r="AN426" s="1223"/>
      <c r="AO426" s="1223"/>
      <c r="AP426" s="1223"/>
      <c r="AQ426" s="1223">
        <f t="shared" si="67"/>
        <v>0</v>
      </c>
      <c r="AR426" s="1223">
        <f t="shared" si="65"/>
        <v>-1</v>
      </c>
      <c r="AS426" s="1257">
        <f t="shared" si="68"/>
        <v>0</v>
      </c>
      <c r="AT426" s="1259"/>
    </row>
    <row r="427" s="1205" customFormat="1" ht="18.75" customHeight="1" spans="2:46">
      <c r="B427" s="1225">
        <v>6</v>
      </c>
      <c r="C427" s="1226" t="s">
        <v>44</v>
      </c>
      <c r="D427" s="1316">
        <f t="shared" si="66"/>
        <v>0</v>
      </c>
      <c r="E427" s="1223">
        <f>'RK 1'!AH390</f>
        <v>1</v>
      </c>
      <c r="F427" s="1223">
        <f t="shared" si="64"/>
        <v>1</v>
      </c>
      <c r="G427" s="1223"/>
      <c r="H427" s="1223"/>
      <c r="I427" s="1223"/>
      <c r="J427" s="1223"/>
      <c r="K427" s="1223"/>
      <c r="L427" s="1223"/>
      <c r="M427" s="1223"/>
      <c r="N427" s="1223"/>
      <c r="O427" s="1223"/>
      <c r="P427" s="1223"/>
      <c r="Q427" s="1223"/>
      <c r="R427" s="1223"/>
      <c r="S427" s="1223"/>
      <c r="T427" s="1223"/>
      <c r="U427" s="1223"/>
      <c r="V427" s="1223"/>
      <c r="W427" s="1223"/>
      <c r="X427" s="1223"/>
      <c r="Y427" s="1223"/>
      <c r="Z427" s="1223"/>
      <c r="AA427" s="1223"/>
      <c r="AB427" s="1223"/>
      <c r="AC427" s="1223"/>
      <c r="AD427" s="1223"/>
      <c r="AE427" s="1223"/>
      <c r="AF427" s="1223"/>
      <c r="AG427" s="1223"/>
      <c r="AH427" s="1223"/>
      <c r="AI427" s="1223"/>
      <c r="AJ427" s="1223"/>
      <c r="AK427" s="1223"/>
      <c r="AL427" s="1223"/>
      <c r="AM427" s="1223">
        <v>1</v>
      </c>
      <c r="AN427" s="1223"/>
      <c r="AO427" s="1223"/>
      <c r="AP427" s="1223"/>
      <c r="AQ427" s="1223">
        <f t="shared" si="67"/>
        <v>1</v>
      </c>
      <c r="AR427" s="1223">
        <f t="shared" si="65"/>
        <v>0</v>
      </c>
      <c r="AS427" s="1257">
        <f t="shared" si="68"/>
        <v>1</v>
      </c>
      <c r="AT427" s="1259"/>
    </row>
    <row r="428" s="1205" customFormat="1" ht="18.75" customHeight="1" spans="2:46">
      <c r="B428" s="1225">
        <v>7</v>
      </c>
      <c r="C428" s="1226" t="s">
        <v>45</v>
      </c>
      <c r="D428" s="1316">
        <f t="shared" si="66"/>
        <v>0</v>
      </c>
      <c r="E428" s="1223">
        <f>'RK 1'!AH391</f>
        <v>0</v>
      </c>
      <c r="F428" s="1223">
        <f t="shared" si="64"/>
        <v>0</v>
      </c>
      <c r="G428" s="1223"/>
      <c r="H428" s="1223"/>
      <c r="I428" s="1223"/>
      <c r="J428" s="1223"/>
      <c r="K428" s="1223"/>
      <c r="L428" s="1223"/>
      <c r="M428" s="1223"/>
      <c r="N428" s="1223"/>
      <c r="O428" s="1223"/>
      <c r="P428" s="1223"/>
      <c r="Q428" s="1223"/>
      <c r="R428" s="1223"/>
      <c r="S428" s="1223"/>
      <c r="T428" s="1223"/>
      <c r="U428" s="1223"/>
      <c r="V428" s="1223"/>
      <c r="W428" s="1223"/>
      <c r="X428" s="1223"/>
      <c r="Y428" s="1223"/>
      <c r="Z428" s="1223"/>
      <c r="AA428" s="1223"/>
      <c r="AB428" s="1223"/>
      <c r="AC428" s="1223"/>
      <c r="AD428" s="1223"/>
      <c r="AE428" s="1223"/>
      <c r="AF428" s="1223"/>
      <c r="AG428" s="1223"/>
      <c r="AH428" s="1223"/>
      <c r="AI428" s="1223"/>
      <c r="AJ428" s="1223"/>
      <c r="AK428" s="1223"/>
      <c r="AL428" s="1223"/>
      <c r="AM428" s="1223"/>
      <c r="AN428" s="1223"/>
      <c r="AO428" s="1223"/>
      <c r="AP428" s="1223"/>
      <c r="AQ428" s="1223">
        <f t="shared" si="67"/>
        <v>0</v>
      </c>
      <c r="AR428" s="1223">
        <f t="shared" si="65"/>
        <v>0</v>
      </c>
      <c r="AS428" s="1257">
        <f t="shared" si="68"/>
        <v>0</v>
      </c>
      <c r="AT428" s="1259"/>
    </row>
    <row r="429" s="1205" customFormat="1" ht="18.75" customHeight="1" spans="2:46">
      <c r="B429" s="1225">
        <v>8</v>
      </c>
      <c r="C429" s="1226" t="s">
        <v>46</v>
      </c>
      <c r="D429" s="1316">
        <f t="shared" si="66"/>
        <v>0</v>
      </c>
      <c r="E429" s="1223">
        <f>'RK 1'!AH392</f>
        <v>0</v>
      </c>
      <c r="F429" s="1223">
        <f t="shared" si="64"/>
        <v>0</v>
      </c>
      <c r="G429" s="1223"/>
      <c r="H429" s="1223"/>
      <c r="I429" s="1223"/>
      <c r="J429" s="1223"/>
      <c r="K429" s="1223"/>
      <c r="L429" s="1223"/>
      <c r="M429" s="1223"/>
      <c r="N429" s="1223"/>
      <c r="O429" s="1223"/>
      <c r="P429" s="1223"/>
      <c r="Q429" s="1223"/>
      <c r="R429" s="1223"/>
      <c r="S429" s="1223"/>
      <c r="T429" s="1223"/>
      <c r="U429" s="1223"/>
      <c r="V429" s="1223"/>
      <c r="W429" s="1223"/>
      <c r="X429" s="1223"/>
      <c r="Y429" s="1223"/>
      <c r="Z429" s="1223"/>
      <c r="AA429" s="1223"/>
      <c r="AB429" s="1223"/>
      <c r="AC429" s="1223"/>
      <c r="AD429" s="1223"/>
      <c r="AE429" s="1223"/>
      <c r="AF429" s="1223"/>
      <c r="AG429" s="1223"/>
      <c r="AH429" s="1223"/>
      <c r="AI429" s="1223"/>
      <c r="AJ429" s="1223"/>
      <c r="AK429" s="1223"/>
      <c r="AL429" s="1223"/>
      <c r="AM429" s="1223"/>
      <c r="AN429" s="1223"/>
      <c r="AO429" s="1223"/>
      <c r="AP429" s="1223"/>
      <c r="AQ429" s="1223">
        <f t="shared" si="67"/>
        <v>0</v>
      </c>
      <c r="AR429" s="1223">
        <f t="shared" si="65"/>
        <v>0</v>
      </c>
      <c r="AS429" s="1257">
        <f t="shared" si="68"/>
        <v>0</v>
      </c>
      <c r="AT429" s="1259"/>
    </row>
    <row r="430" s="1205" customFormat="1" ht="18.75" customHeight="1" spans="2:46">
      <c r="B430" s="1225">
        <v>9</v>
      </c>
      <c r="C430" s="1226" t="s">
        <v>47</v>
      </c>
      <c r="D430" s="1316">
        <f t="shared" si="66"/>
        <v>0</v>
      </c>
      <c r="E430" s="1223">
        <f>'RK 1'!AH393</f>
        <v>0</v>
      </c>
      <c r="F430" s="1223">
        <f t="shared" si="64"/>
        <v>0</v>
      </c>
      <c r="G430" s="1223"/>
      <c r="H430" s="1223"/>
      <c r="I430" s="1223"/>
      <c r="J430" s="1223"/>
      <c r="K430" s="1223"/>
      <c r="L430" s="1223"/>
      <c r="M430" s="1223"/>
      <c r="N430" s="1223"/>
      <c r="O430" s="1223"/>
      <c r="P430" s="1223"/>
      <c r="Q430" s="1223"/>
      <c r="R430" s="1223"/>
      <c r="S430" s="1223"/>
      <c r="T430" s="1223"/>
      <c r="U430" s="1223"/>
      <c r="V430" s="1223"/>
      <c r="W430" s="1223"/>
      <c r="X430" s="1223"/>
      <c r="Y430" s="1223"/>
      <c r="Z430" s="1223"/>
      <c r="AA430" s="1223"/>
      <c r="AB430" s="1223"/>
      <c r="AC430" s="1223"/>
      <c r="AD430" s="1223"/>
      <c r="AE430" s="1223"/>
      <c r="AF430" s="1223"/>
      <c r="AG430" s="1223"/>
      <c r="AH430" s="1223"/>
      <c r="AI430" s="1223"/>
      <c r="AJ430" s="1223"/>
      <c r="AK430" s="1223"/>
      <c r="AL430" s="1223"/>
      <c r="AM430" s="1223"/>
      <c r="AN430" s="1223"/>
      <c r="AO430" s="1223"/>
      <c r="AP430" s="1223"/>
      <c r="AQ430" s="1223">
        <f t="shared" si="67"/>
        <v>0</v>
      </c>
      <c r="AR430" s="1223">
        <f t="shared" si="65"/>
        <v>0</v>
      </c>
      <c r="AS430" s="1257">
        <f t="shared" si="68"/>
        <v>0</v>
      </c>
      <c r="AT430" s="1259"/>
    </row>
    <row r="431" s="1205" customFormat="1" ht="18.75" customHeight="1" spans="2:46">
      <c r="B431" s="1225">
        <v>10</v>
      </c>
      <c r="C431" s="1226" t="s">
        <v>48</v>
      </c>
      <c r="D431" s="1316">
        <f t="shared" si="66"/>
        <v>0</v>
      </c>
      <c r="E431" s="1223">
        <f>'RK 1'!AH394</f>
        <v>0</v>
      </c>
      <c r="F431" s="1223">
        <f t="shared" si="64"/>
        <v>0</v>
      </c>
      <c r="G431" s="1223"/>
      <c r="H431" s="1223"/>
      <c r="I431" s="1223"/>
      <c r="J431" s="1223"/>
      <c r="K431" s="1223"/>
      <c r="L431" s="1223"/>
      <c r="M431" s="1223"/>
      <c r="N431" s="1223"/>
      <c r="O431" s="1223"/>
      <c r="P431" s="1223"/>
      <c r="Q431" s="1223"/>
      <c r="R431" s="1223"/>
      <c r="S431" s="1223"/>
      <c r="T431" s="1223"/>
      <c r="U431" s="1223"/>
      <c r="V431" s="1223"/>
      <c r="W431" s="1223"/>
      <c r="X431" s="1223"/>
      <c r="Y431" s="1223"/>
      <c r="Z431" s="1223"/>
      <c r="AA431" s="1223"/>
      <c r="AB431" s="1223"/>
      <c r="AC431" s="1223"/>
      <c r="AD431" s="1223"/>
      <c r="AE431" s="1223"/>
      <c r="AF431" s="1223"/>
      <c r="AG431" s="1223"/>
      <c r="AH431" s="1223"/>
      <c r="AI431" s="1223"/>
      <c r="AJ431" s="1223"/>
      <c r="AK431" s="1223"/>
      <c r="AL431" s="1223"/>
      <c r="AM431" s="1223"/>
      <c r="AN431" s="1223"/>
      <c r="AO431" s="1223"/>
      <c r="AP431" s="1223"/>
      <c r="AQ431" s="1223">
        <f t="shared" si="67"/>
        <v>0</v>
      </c>
      <c r="AR431" s="1223">
        <f t="shared" si="65"/>
        <v>0</v>
      </c>
      <c r="AS431" s="1257">
        <f t="shared" si="68"/>
        <v>0</v>
      </c>
      <c r="AT431" s="1259"/>
    </row>
    <row r="432" s="1205" customFormat="1" ht="18.75" customHeight="1" spans="2:46">
      <c r="B432" s="1225">
        <v>11</v>
      </c>
      <c r="C432" s="1226" t="s">
        <v>49</v>
      </c>
      <c r="D432" s="1316">
        <f t="shared" si="66"/>
        <v>-1</v>
      </c>
      <c r="E432" s="1223">
        <f>'RK 1'!AH395</f>
        <v>0</v>
      </c>
      <c r="F432" s="1223">
        <f t="shared" si="64"/>
        <v>-1</v>
      </c>
      <c r="G432" s="1223"/>
      <c r="H432" s="1223"/>
      <c r="I432" s="1223"/>
      <c r="J432" s="1223"/>
      <c r="K432" s="1223"/>
      <c r="L432" s="1223"/>
      <c r="M432" s="1223"/>
      <c r="N432" s="1223"/>
      <c r="O432" s="1223"/>
      <c r="P432" s="1223"/>
      <c r="Q432" s="1223"/>
      <c r="R432" s="1223"/>
      <c r="S432" s="1223"/>
      <c r="T432" s="1223"/>
      <c r="U432" s="1223"/>
      <c r="V432" s="1223"/>
      <c r="W432" s="1223"/>
      <c r="X432" s="1223"/>
      <c r="Y432" s="1223"/>
      <c r="Z432" s="1223"/>
      <c r="AA432" s="1223"/>
      <c r="AB432" s="1223"/>
      <c r="AC432" s="1223"/>
      <c r="AD432" s="1223"/>
      <c r="AE432" s="1223"/>
      <c r="AF432" s="1223"/>
      <c r="AG432" s="1223"/>
      <c r="AH432" s="1223"/>
      <c r="AI432" s="1223"/>
      <c r="AJ432" s="1223"/>
      <c r="AK432" s="1223"/>
      <c r="AL432" s="1223"/>
      <c r="AM432" s="1223"/>
      <c r="AN432" s="1223"/>
      <c r="AO432" s="1223"/>
      <c r="AP432" s="1223"/>
      <c r="AQ432" s="1223">
        <f t="shared" si="67"/>
        <v>0</v>
      </c>
      <c r="AR432" s="1223">
        <f t="shared" si="65"/>
        <v>-1</v>
      </c>
      <c r="AS432" s="1257">
        <f t="shared" si="68"/>
        <v>0</v>
      </c>
      <c r="AT432" s="1259"/>
    </row>
    <row r="433" s="1205" customFormat="1" ht="18.75" customHeight="1" spans="2:46">
      <c r="B433" s="1225">
        <v>12</v>
      </c>
      <c r="C433" s="1226" t="s">
        <v>50</v>
      </c>
      <c r="D433" s="1316">
        <f t="shared" si="66"/>
        <v>-1</v>
      </c>
      <c r="E433" s="1223">
        <f>'RK 1'!AH396</f>
        <v>0</v>
      </c>
      <c r="F433" s="1223">
        <f t="shared" si="64"/>
        <v>-1</v>
      </c>
      <c r="G433" s="1223"/>
      <c r="H433" s="1223"/>
      <c r="I433" s="1223"/>
      <c r="J433" s="1223"/>
      <c r="K433" s="1223"/>
      <c r="L433" s="1223"/>
      <c r="M433" s="1223"/>
      <c r="N433" s="1223"/>
      <c r="O433" s="1223"/>
      <c r="P433" s="1223"/>
      <c r="Q433" s="1223"/>
      <c r="R433" s="1223"/>
      <c r="S433" s="1223"/>
      <c r="T433" s="1223"/>
      <c r="U433" s="1223"/>
      <c r="V433" s="1223"/>
      <c r="W433" s="1223"/>
      <c r="X433" s="1223"/>
      <c r="Y433" s="1223"/>
      <c r="Z433" s="1223"/>
      <c r="AA433" s="1223"/>
      <c r="AB433" s="1223"/>
      <c r="AC433" s="1223"/>
      <c r="AD433" s="1223"/>
      <c r="AE433" s="1223"/>
      <c r="AF433" s="1223"/>
      <c r="AG433" s="1223"/>
      <c r="AH433" s="1223"/>
      <c r="AI433" s="1223"/>
      <c r="AJ433" s="1223"/>
      <c r="AK433" s="1223"/>
      <c r="AL433" s="1223"/>
      <c r="AM433" s="1223"/>
      <c r="AN433" s="1223"/>
      <c r="AO433" s="1223"/>
      <c r="AP433" s="1223"/>
      <c r="AQ433" s="1223">
        <f t="shared" si="67"/>
        <v>0</v>
      </c>
      <c r="AR433" s="1223">
        <f t="shared" si="65"/>
        <v>-1</v>
      </c>
      <c r="AS433" s="1257">
        <f t="shared" si="68"/>
        <v>0</v>
      </c>
      <c r="AT433" s="1259"/>
    </row>
    <row r="434" s="1205" customFormat="1" ht="18.75" customHeight="1" spans="2:46">
      <c r="B434" s="1225">
        <v>13</v>
      </c>
      <c r="C434" s="1226" t="s">
        <v>51</v>
      </c>
      <c r="D434" s="1316">
        <f t="shared" si="66"/>
        <v>2</v>
      </c>
      <c r="E434" s="1223">
        <f>'RK 1'!AH397</f>
        <v>2</v>
      </c>
      <c r="F434" s="1223">
        <f t="shared" si="64"/>
        <v>4</v>
      </c>
      <c r="G434" s="1223"/>
      <c r="H434" s="1223"/>
      <c r="I434" s="1223"/>
      <c r="J434" s="1223"/>
      <c r="K434" s="1223"/>
      <c r="L434" s="1223"/>
      <c r="M434" s="1223"/>
      <c r="N434" s="1223"/>
      <c r="O434" s="1223"/>
      <c r="P434" s="1223"/>
      <c r="Q434" s="1223"/>
      <c r="R434" s="1223"/>
      <c r="S434" s="1223"/>
      <c r="T434" s="1223"/>
      <c r="U434" s="1223"/>
      <c r="V434" s="1223"/>
      <c r="W434" s="1223"/>
      <c r="X434" s="1223"/>
      <c r="Y434" s="1223"/>
      <c r="Z434" s="1223"/>
      <c r="AA434" s="1223"/>
      <c r="AB434" s="1223"/>
      <c r="AC434" s="1223"/>
      <c r="AD434" s="1223"/>
      <c r="AE434" s="1223"/>
      <c r="AF434" s="1223"/>
      <c r="AG434" s="1223"/>
      <c r="AH434" s="1223"/>
      <c r="AI434" s="1223"/>
      <c r="AJ434" s="1223"/>
      <c r="AK434" s="1223"/>
      <c r="AL434" s="1223"/>
      <c r="AM434" s="1223">
        <v>2</v>
      </c>
      <c r="AN434" s="1223"/>
      <c r="AO434" s="1223">
        <v>1</v>
      </c>
      <c r="AP434" s="1223"/>
      <c r="AQ434" s="1223">
        <f t="shared" si="67"/>
        <v>3</v>
      </c>
      <c r="AR434" s="1223">
        <f t="shared" si="65"/>
        <v>1</v>
      </c>
      <c r="AS434" s="1257">
        <f t="shared" si="68"/>
        <v>3</v>
      </c>
      <c r="AT434" s="1259"/>
    </row>
    <row r="435" s="1205" customFormat="1" ht="18.75" customHeight="1" spans="2:46">
      <c r="B435" s="1225">
        <v>14</v>
      </c>
      <c r="C435" s="1226" t="s">
        <v>52</v>
      </c>
      <c r="D435" s="1316">
        <f t="shared" si="66"/>
        <v>0</v>
      </c>
      <c r="E435" s="1223">
        <f>'RK 1'!AH398</f>
        <v>0</v>
      </c>
      <c r="F435" s="1223">
        <f t="shared" si="64"/>
        <v>0</v>
      </c>
      <c r="G435" s="1223"/>
      <c r="H435" s="1223"/>
      <c r="I435" s="1223"/>
      <c r="J435" s="1223"/>
      <c r="K435" s="1223"/>
      <c r="L435" s="1223"/>
      <c r="M435" s="1223"/>
      <c r="N435" s="1223"/>
      <c r="O435" s="1223"/>
      <c r="P435" s="1223"/>
      <c r="Q435" s="1223"/>
      <c r="R435" s="1223"/>
      <c r="S435" s="1223"/>
      <c r="T435" s="1223"/>
      <c r="U435" s="1223"/>
      <c r="V435" s="1223"/>
      <c r="W435" s="1223"/>
      <c r="X435" s="1223"/>
      <c r="Y435" s="1223"/>
      <c r="Z435" s="1223"/>
      <c r="AA435" s="1223"/>
      <c r="AB435" s="1223"/>
      <c r="AC435" s="1223"/>
      <c r="AD435" s="1223"/>
      <c r="AE435" s="1223"/>
      <c r="AF435" s="1223"/>
      <c r="AG435" s="1223"/>
      <c r="AH435" s="1223"/>
      <c r="AI435" s="1223"/>
      <c r="AJ435" s="1223"/>
      <c r="AK435" s="1223"/>
      <c r="AL435" s="1223"/>
      <c r="AM435" s="1223"/>
      <c r="AN435" s="1223"/>
      <c r="AO435" s="1223"/>
      <c r="AP435" s="1223"/>
      <c r="AQ435" s="1223">
        <f t="shared" si="67"/>
        <v>0</v>
      </c>
      <c r="AR435" s="1223">
        <f t="shared" si="65"/>
        <v>0</v>
      </c>
      <c r="AS435" s="1257">
        <f t="shared" si="68"/>
        <v>0</v>
      </c>
      <c r="AT435" s="1260"/>
    </row>
    <row r="436" s="1205" customFormat="1" ht="18.75" customHeight="1" spans="2:46">
      <c r="B436" s="1225">
        <v>15</v>
      </c>
      <c r="C436" s="1226" t="s">
        <v>53</v>
      </c>
      <c r="D436" s="1316">
        <f t="shared" si="66"/>
        <v>0</v>
      </c>
      <c r="E436" s="1223">
        <f>'RK 1'!AH399</f>
        <v>0</v>
      </c>
      <c r="F436" s="1223">
        <f t="shared" si="64"/>
        <v>0</v>
      </c>
      <c r="G436" s="1223"/>
      <c r="H436" s="1223"/>
      <c r="I436" s="1223"/>
      <c r="J436" s="1223"/>
      <c r="K436" s="1223"/>
      <c r="L436" s="1223"/>
      <c r="M436" s="1223"/>
      <c r="N436" s="1223"/>
      <c r="O436" s="1223"/>
      <c r="P436" s="1223"/>
      <c r="Q436" s="1223"/>
      <c r="R436" s="1223"/>
      <c r="S436" s="1223"/>
      <c r="T436" s="1223"/>
      <c r="U436" s="1223"/>
      <c r="V436" s="1223"/>
      <c r="W436" s="1223"/>
      <c r="X436" s="1223"/>
      <c r="Y436" s="1223"/>
      <c r="Z436" s="1223"/>
      <c r="AA436" s="1223"/>
      <c r="AB436" s="1223"/>
      <c r="AC436" s="1223"/>
      <c r="AD436" s="1223"/>
      <c r="AE436" s="1223"/>
      <c r="AF436" s="1223"/>
      <c r="AG436" s="1223"/>
      <c r="AH436" s="1223"/>
      <c r="AI436" s="1223"/>
      <c r="AJ436" s="1223"/>
      <c r="AK436" s="1223"/>
      <c r="AL436" s="1223"/>
      <c r="AM436" s="1223"/>
      <c r="AN436" s="1223"/>
      <c r="AO436" s="1223"/>
      <c r="AP436" s="1223"/>
      <c r="AQ436" s="1223">
        <f t="shared" si="67"/>
        <v>0</v>
      </c>
      <c r="AR436" s="1223">
        <f t="shared" si="65"/>
        <v>0</v>
      </c>
      <c r="AS436" s="1257">
        <f t="shared" si="68"/>
        <v>0</v>
      </c>
      <c r="AT436" s="1261"/>
    </row>
    <row r="437" s="1205" customFormat="1" ht="18.75" customHeight="1" spans="2:46">
      <c r="B437" s="1225">
        <v>16</v>
      </c>
      <c r="C437" s="1124" t="s">
        <v>90</v>
      </c>
      <c r="D437" s="1316">
        <f t="shared" si="66"/>
        <v>0</v>
      </c>
      <c r="E437" s="1223">
        <f>'RK 1'!AH400</f>
        <v>0</v>
      </c>
      <c r="F437" s="1223">
        <f t="shared" si="64"/>
        <v>0</v>
      </c>
      <c r="G437" s="1223"/>
      <c r="H437" s="1223"/>
      <c r="I437" s="1223"/>
      <c r="J437" s="1223"/>
      <c r="K437" s="1223"/>
      <c r="L437" s="1223"/>
      <c r="M437" s="1223"/>
      <c r="N437" s="1223"/>
      <c r="O437" s="1223"/>
      <c r="P437" s="1223"/>
      <c r="Q437" s="1223"/>
      <c r="R437" s="1223"/>
      <c r="S437" s="1223"/>
      <c r="T437" s="1223"/>
      <c r="U437" s="1223"/>
      <c r="V437" s="1223"/>
      <c r="W437" s="1223"/>
      <c r="X437" s="1223"/>
      <c r="Y437" s="1223"/>
      <c r="Z437" s="1223"/>
      <c r="AA437" s="1223"/>
      <c r="AB437" s="1223"/>
      <c r="AC437" s="1223"/>
      <c r="AD437" s="1223"/>
      <c r="AE437" s="1223"/>
      <c r="AF437" s="1223"/>
      <c r="AG437" s="1223"/>
      <c r="AH437" s="1223"/>
      <c r="AI437" s="1223"/>
      <c r="AJ437" s="1223"/>
      <c r="AK437" s="1223"/>
      <c r="AL437" s="1223"/>
      <c r="AM437" s="1223"/>
      <c r="AN437" s="1223"/>
      <c r="AO437" s="1223"/>
      <c r="AP437" s="1223"/>
      <c r="AQ437" s="1223">
        <f t="shared" si="67"/>
        <v>0</v>
      </c>
      <c r="AR437" s="1223">
        <f t="shared" si="65"/>
        <v>0</v>
      </c>
      <c r="AS437" s="1257">
        <f t="shared" si="68"/>
        <v>0</v>
      </c>
      <c r="AT437" s="1261"/>
    </row>
    <row r="438" s="1205" customFormat="1" ht="18.75" customHeight="1" spans="2:46">
      <c r="B438" s="1227">
        <v>17</v>
      </c>
      <c r="C438" s="1228" t="s">
        <v>55</v>
      </c>
      <c r="D438" s="1316">
        <f t="shared" si="66"/>
        <v>1</v>
      </c>
      <c r="E438" s="1223">
        <f>'RK 1'!AH401</f>
        <v>0</v>
      </c>
      <c r="F438" s="1223">
        <f t="shared" si="64"/>
        <v>1</v>
      </c>
      <c r="G438" s="1223"/>
      <c r="H438" s="1223"/>
      <c r="I438" s="1223"/>
      <c r="J438" s="1223"/>
      <c r="K438" s="1223"/>
      <c r="L438" s="1223"/>
      <c r="M438" s="1223"/>
      <c r="N438" s="1223"/>
      <c r="O438" s="1223"/>
      <c r="P438" s="1223"/>
      <c r="Q438" s="1223"/>
      <c r="R438" s="1223"/>
      <c r="S438" s="1223"/>
      <c r="T438" s="1223"/>
      <c r="U438" s="1223"/>
      <c r="V438" s="1223"/>
      <c r="W438" s="1223"/>
      <c r="X438" s="1223"/>
      <c r="Y438" s="1223"/>
      <c r="Z438" s="1223"/>
      <c r="AA438" s="1223"/>
      <c r="AB438" s="1223"/>
      <c r="AC438" s="1223"/>
      <c r="AD438" s="1223"/>
      <c r="AE438" s="1223"/>
      <c r="AF438" s="1223"/>
      <c r="AG438" s="1223"/>
      <c r="AH438" s="1223"/>
      <c r="AI438" s="1223"/>
      <c r="AJ438" s="1223"/>
      <c r="AK438" s="1223"/>
      <c r="AL438" s="1223"/>
      <c r="AM438" s="1223"/>
      <c r="AN438" s="1223"/>
      <c r="AO438" s="1223"/>
      <c r="AP438" s="1223"/>
      <c r="AQ438" s="1223">
        <f t="shared" si="67"/>
        <v>0</v>
      </c>
      <c r="AR438" s="1223">
        <f t="shared" si="65"/>
        <v>1</v>
      </c>
      <c r="AS438" s="1257">
        <f t="shared" si="68"/>
        <v>0</v>
      </c>
      <c r="AT438" s="1262"/>
    </row>
    <row r="439" s="1205" customFormat="1" ht="18.75" customHeight="1" spans="2:46">
      <c r="B439" s="1317">
        <v>18</v>
      </c>
      <c r="C439" s="1230" t="s">
        <v>56</v>
      </c>
      <c r="D439" s="1316">
        <f t="shared" si="66"/>
        <v>0</v>
      </c>
      <c r="E439" s="1223">
        <f>'RK 1'!AH402</f>
        <v>1</v>
      </c>
      <c r="F439" s="1223">
        <f t="shared" si="64"/>
        <v>1</v>
      </c>
      <c r="G439" s="1231"/>
      <c r="H439" s="1231"/>
      <c r="I439" s="1231"/>
      <c r="J439" s="1223"/>
      <c r="K439" s="1223"/>
      <c r="L439" s="1223"/>
      <c r="M439" s="1223"/>
      <c r="N439" s="1223"/>
      <c r="O439" s="1223"/>
      <c r="P439" s="1223"/>
      <c r="Q439" s="1223"/>
      <c r="R439" s="1223"/>
      <c r="S439" s="1223"/>
      <c r="T439" s="1223"/>
      <c r="U439" s="1223"/>
      <c r="V439" s="1223"/>
      <c r="W439" s="1223"/>
      <c r="X439" s="1223"/>
      <c r="Y439" s="1223"/>
      <c r="Z439" s="1223"/>
      <c r="AA439" s="1223"/>
      <c r="AB439" s="1223"/>
      <c r="AC439" s="1223"/>
      <c r="AD439" s="1223"/>
      <c r="AE439" s="1223"/>
      <c r="AF439" s="1223"/>
      <c r="AG439" s="1223"/>
      <c r="AH439" s="1223"/>
      <c r="AI439" s="1223"/>
      <c r="AJ439" s="1223"/>
      <c r="AK439" s="1223"/>
      <c r="AL439" s="1223"/>
      <c r="AM439" s="1223">
        <v>1</v>
      </c>
      <c r="AN439" s="1223"/>
      <c r="AO439" s="1223"/>
      <c r="AP439" s="1223"/>
      <c r="AQ439" s="1223">
        <f t="shared" si="67"/>
        <v>1</v>
      </c>
      <c r="AR439" s="1223">
        <f t="shared" si="65"/>
        <v>0</v>
      </c>
      <c r="AS439" s="1257">
        <f t="shared" si="68"/>
        <v>1</v>
      </c>
      <c r="AT439" s="1275"/>
    </row>
    <row r="440" s="1205" customFormat="1" ht="17.1" customHeight="1" spans="2:46">
      <c r="B440" s="1232" t="s">
        <v>57</v>
      </c>
      <c r="C440" s="1233"/>
      <c r="D440" s="1234">
        <f>SUM(D422:D439)</f>
        <v>2</v>
      </c>
      <c r="E440" s="1234">
        <f t="shared" ref="E440:AS440" si="69">SUM(E422:E439)</f>
        <v>6</v>
      </c>
      <c r="F440" s="1234">
        <f t="shared" si="69"/>
        <v>8</v>
      </c>
      <c r="G440" s="1234">
        <f t="shared" si="69"/>
        <v>0</v>
      </c>
      <c r="H440" s="1234">
        <f t="shared" si="69"/>
        <v>0</v>
      </c>
      <c r="I440" s="1234">
        <f t="shared" si="69"/>
        <v>0</v>
      </c>
      <c r="J440" s="1234">
        <f t="shared" si="69"/>
        <v>0</v>
      </c>
      <c r="K440" s="1234">
        <f t="shared" si="69"/>
        <v>0</v>
      </c>
      <c r="L440" s="1234">
        <f t="shared" si="69"/>
        <v>0</v>
      </c>
      <c r="M440" s="1234">
        <f t="shared" si="69"/>
        <v>0</v>
      </c>
      <c r="N440" s="1234">
        <f t="shared" si="69"/>
        <v>1</v>
      </c>
      <c r="O440" s="1234">
        <f t="shared" si="69"/>
        <v>0</v>
      </c>
      <c r="P440" s="1234">
        <f t="shared" si="69"/>
        <v>0</v>
      </c>
      <c r="Q440" s="1234">
        <f t="shared" si="69"/>
        <v>0</v>
      </c>
      <c r="R440" s="1234">
        <f t="shared" si="69"/>
        <v>0</v>
      </c>
      <c r="S440" s="1234">
        <f t="shared" si="69"/>
        <v>0</v>
      </c>
      <c r="T440" s="1234">
        <f t="shared" si="69"/>
        <v>0</v>
      </c>
      <c r="U440" s="1234">
        <f t="shared" si="69"/>
        <v>0</v>
      </c>
      <c r="V440" s="1234">
        <f t="shared" si="69"/>
        <v>0</v>
      </c>
      <c r="W440" s="1234">
        <f t="shared" si="69"/>
        <v>0</v>
      </c>
      <c r="X440" s="1234">
        <f t="shared" si="69"/>
        <v>0</v>
      </c>
      <c r="Y440" s="1234">
        <f t="shared" si="69"/>
        <v>0</v>
      </c>
      <c r="Z440" s="1234">
        <f t="shared" si="69"/>
        <v>0</v>
      </c>
      <c r="AA440" s="1234">
        <f t="shared" si="69"/>
        <v>0</v>
      </c>
      <c r="AB440" s="1234">
        <f t="shared" si="69"/>
        <v>0</v>
      </c>
      <c r="AC440" s="1234">
        <f t="shared" si="69"/>
        <v>0</v>
      </c>
      <c r="AD440" s="1234">
        <f t="shared" si="69"/>
        <v>0</v>
      </c>
      <c r="AE440" s="1234">
        <f t="shared" si="69"/>
        <v>0</v>
      </c>
      <c r="AF440" s="1234">
        <f t="shared" si="69"/>
        <v>0</v>
      </c>
      <c r="AG440" s="1234">
        <f t="shared" si="69"/>
        <v>0</v>
      </c>
      <c r="AH440" s="1234">
        <f t="shared" si="69"/>
        <v>0</v>
      </c>
      <c r="AI440" s="1234">
        <f t="shared" si="69"/>
        <v>0</v>
      </c>
      <c r="AJ440" s="1234">
        <f t="shared" si="69"/>
        <v>0</v>
      </c>
      <c r="AK440" s="1234">
        <f t="shared" si="69"/>
        <v>0</v>
      </c>
      <c r="AL440" s="1234">
        <f t="shared" si="69"/>
        <v>0</v>
      </c>
      <c r="AM440" s="1234">
        <f t="shared" si="69"/>
        <v>7</v>
      </c>
      <c r="AN440" s="1234">
        <f t="shared" si="69"/>
        <v>0</v>
      </c>
      <c r="AO440" s="1234">
        <f t="shared" si="69"/>
        <v>1</v>
      </c>
      <c r="AP440" s="1234">
        <f t="shared" si="69"/>
        <v>0</v>
      </c>
      <c r="AQ440" s="1234">
        <f t="shared" si="69"/>
        <v>9</v>
      </c>
      <c r="AR440" s="1234">
        <f t="shared" si="69"/>
        <v>-1</v>
      </c>
      <c r="AS440" s="1234">
        <f t="shared" si="69"/>
        <v>9</v>
      </c>
      <c r="AT440" s="1264">
        <f>SUM(AT422:AT438)</f>
        <v>0</v>
      </c>
    </row>
    <row r="441" s="1205" customFormat="1" ht="17.1" customHeight="1" spans="2:46">
      <c r="B441" s="1235"/>
      <c r="C441" s="1236"/>
      <c r="D441" s="1237"/>
      <c r="E441" s="1237"/>
      <c r="F441" s="1237"/>
      <c r="G441" s="1237"/>
      <c r="H441" s="1237"/>
      <c r="I441" s="1237"/>
      <c r="J441" s="1237"/>
      <c r="K441" s="1237"/>
      <c r="L441" s="1237"/>
      <c r="M441" s="1237"/>
      <c r="N441" s="1237"/>
      <c r="O441" s="1237"/>
      <c r="P441" s="1237"/>
      <c r="Q441" s="1237"/>
      <c r="R441" s="1237"/>
      <c r="S441" s="1237"/>
      <c r="T441" s="1237"/>
      <c r="U441" s="1237"/>
      <c r="V441" s="1237"/>
      <c r="W441" s="1237"/>
      <c r="X441" s="1237"/>
      <c r="Y441" s="1237"/>
      <c r="Z441" s="1237"/>
      <c r="AA441" s="1237"/>
      <c r="AB441" s="1237"/>
      <c r="AC441" s="1237"/>
      <c r="AD441" s="1237"/>
      <c r="AE441" s="1237"/>
      <c r="AF441" s="1237"/>
      <c r="AG441" s="1237"/>
      <c r="AH441" s="1237"/>
      <c r="AI441" s="1237"/>
      <c r="AJ441" s="1237"/>
      <c r="AK441" s="1237"/>
      <c r="AL441" s="1237"/>
      <c r="AM441" s="1237"/>
      <c r="AN441" s="1237"/>
      <c r="AO441" s="1237"/>
      <c r="AP441" s="1237"/>
      <c r="AQ441" s="1237"/>
      <c r="AR441" s="1235"/>
      <c r="AS441" s="1235"/>
      <c r="AT441" s="1265"/>
    </row>
    <row r="442" s="1205" customFormat="1" ht="17.1" customHeight="1" spans="2:46">
      <c r="B442" s="956"/>
      <c r="C442" s="956"/>
      <c r="D442" s="956"/>
      <c r="E442" s="956"/>
      <c r="F442" s="956"/>
      <c r="G442" s="956"/>
      <c r="H442" s="919" t="s">
        <v>58</v>
      </c>
      <c r="I442" s="987"/>
      <c r="J442" s="987"/>
      <c r="K442" s="987"/>
      <c r="L442" s="987"/>
      <c r="M442" s="987"/>
      <c r="N442" s="987"/>
      <c r="O442" s="987"/>
      <c r="P442" s="987"/>
      <c r="Q442" s="987"/>
      <c r="R442" s="987"/>
      <c r="S442" s="987"/>
      <c r="T442" s="987"/>
      <c r="U442" s="987"/>
      <c r="V442" s="987"/>
      <c r="W442" s="987"/>
      <c r="X442" s="987"/>
      <c r="Y442" s="987"/>
      <c r="Z442" s="987"/>
      <c r="AA442" s="987"/>
      <c r="AB442" s="987"/>
      <c r="AC442" s="862" t="s">
        <v>104</v>
      </c>
      <c r="AD442" s="976"/>
      <c r="AE442" s="1148"/>
      <c r="AF442" s="976"/>
      <c r="AG442" s="976"/>
      <c r="AH442" s="976"/>
      <c r="AI442" s="976"/>
      <c r="AJ442" s="976"/>
      <c r="AK442" s="981"/>
      <c r="AL442" s="981"/>
      <c r="AM442" s="981"/>
      <c r="AN442" s="981"/>
      <c r="AO442" s="981"/>
      <c r="AP442" s="981"/>
      <c r="AQ442" s="981"/>
      <c r="AR442" s="981"/>
      <c r="AS442" s="981"/>
      <c r="AT442" s="1266"/>
    </row>
    <row r="443" s="1205" customFormat="1" ht="17.1" customHeight="1" spans="2:46">
      <c r="B443" s="956"/>
      <c r="C443" s="956"/>
      <c r="D443" s="956"/>
      <c r="E443" s="956"/>
      <c r="F443" s="956"/>
      <c r="G443" s="956"/>
      <c r="H443" s="1015" t="s">
        <v>60</v>
      </c>
      <c r="I443" s="987"/>
      <c r="J443" s="987"/>
      <c r="K443" s="987"/>
      <c r="L443" s="987"/>
      <c r="M443" s="987"/>
      <c r="N443" s="987"/>
      <c r="O443" s="987"/>
      <c r="P443" s="987"/>
      <c r="Q443" s="987"/>
      <c r="R443" s="987"/>
      <c r="S443" s="987"/>
      <c r="T443" s="987"/>
      <c r="U443" s="987"/>
      <c r="V443" s="987"/>
      <c r="W443" s="987"/>
      <c r="X443" s="987"/>
      <c r="Y443" s="987"/>
      <c r="Z443" s="987"/>
      <c r="AA443" s="987"/>
      <c r="AB443" s="987"/>
      <c r="AC443" s="890" t="s">
        <v>137</v>
      </c>
      <c r="AD443" s="978"/>
      <c r="AE443" s="1095"/>
      <c r="AF443" s="978"/>
      <c r="AG443" s="978"/>
      <c r="AH443" s="978"/>
      <c r="AI443" s="978"/>
      <c r="AJ443" s="978"/>
      <c r="AK443" s="986"/>
      <c r="AL443" s="986"/>
      <c r="AM443" s="986"/>
      <c r="AN443" s="987"/>
      <c r="AO443" s="987"/>
      <c r="AP443" s="987"/>
      <c r="AQ443" s="1015"/>
      <c r="AR443" s="987"/>
      <c r="AS443" s="987"/>
      <c r="AT443" s="1266"/>
    </row>
    <row r="444" s="1205" customFormat="1" ht="17.1" customHeight="1" spans="2:46">
      <c r="B444" s="956"/>
      <c r="C444" s="956"/>
      <c r="D444" s="956"/>
      <c r="E444" s="956"/>
      <c r="F444" s="956"/>
      <c r="G444" s="956"/>
      <c r="H444" s="1015"/>
      <c r="I444" s="987"/>
      <c r="J444" s="987"/>
      <c r="K444" s="987"/>
      <c r="L444" s="987"/>
      <c r="M444" s="987"/>
      <c r="N444" s="987"/>
      <c r="O444" s="987"/>
      <c r="P444" s="987"/>
      <c r="Q444" s="987"/>
      <c r="R444" s="987"/>
      <c r="S444" s="987"/>
      <c r="T444" s="987"/>
      <c r="U444" s="987"/>
      <c r="V444" s="987"/>
      <c r="W444" s="987"/>
      <c r="X444" s="987"/>
      <c r="Y444" s="987"/>
      <c r="Z444" s="987"/>
      <c r="AA444" s="987"/>
      <c r="AB444" s="987"/>
      <c r="AC444" s="1095"/>
      <c r="AD444" s="978"/>
      <c r="AE444" s="1095"/>
      <c r="AF444" s="978"/>
      <c r="AG444" s="978"/>
      <c r="AH444" s="978"/>
      <c r="AI444" s="978"/>
      <c r="AJ444" s="978"/>
      <c r="AK444" s="987"/>
      <c r="AL444" s="987"/>
      <c r="AM444" s="987"/>
      <c r="AN444" s="987"/>
      <c r="AO444" s="987"/>
      <c r="AP444" s="987"/>
      <c r="AQ444" s="1015"/>
      <c r="AR444" s="987"/>
      <c r="AS444" s="987"/>
      <c r="AT444" s="1266"/>
    </row>
    <row r="445" s="1205" customFormat="1" ht="17.1" customHeight="1" spans="2:46">
      <c r="B445" s="956"/>
      <c r="C445" s="956"/>
      <c r="D445" s="956"/>
      <c r="E445" s="956"/>
      <c r="F445" s="956"/>
      <c r="G445" s="956"/>
      <c r="H445" s="1015"/>
      <c r="I445" s="987"/>
      <c r="J445" s="987"/>
      <c r="K445" s="987"/>
      <c r="L445" s="987"/>
      <c r="M445" s="987"/>
      <c r="N445" s="987"/>
      <c r="O445" s="987"/>
      <c r="P445" s="987"/>
      <c r="Q445" s="987"/>
      <c r="R445" s="987"/>
      <c r="S445" s="987"/>
      <c r="T445" s="987"/>
      <c r="U445" s="987"/>
      <c r="V445" s="987"/>
      <c r="W445" s="987"/>
      <c r="X445" s="987"/>
      <c r="Y445" s="987"/>
      <c r="Z445" s="987"/>
      <c r="AA445" s="987"/>
      <c r="AB445" s="987"/>
      <c r="AC445" s="1095"/>
      <c r="AD445" s="978"/>
      <c r="AE445" s="1095"/>
      <c r="AF445" s="978"/>
      <c r="AG445" s="978"/>
      <c r="AH445" s="978"/>
      <c r="AI445" s="978"/>
      <c r="AJ445" s="978"/>
      <c r="AK445" s="987"/>
      <c r="AL445" s="987"/>
      <c r="AM445" s="987"/>
      <c r="AN445" s="987"/>
      <c r="AO445" s="987"/>
      <c r="AP445" s="987"/>
      <c r="AQ445" s="1015"/>
      <c r="AR445" s="987"/>
      <c r="AS445" s="987"/>
      <c r="AT445" s="1266"/>
    </row>
    <row r="446" s="1205" customFormat="1" ht="17.1" customHeight="1" spans="2:46">
      <c r="B446" s="956"/>
      <c r="C446" s="956"/>
      <c r="D446" s="956"/>
      <c r="E446" s="956"/>
      <c r="F446" s="956"/>
      <c r="G446" s="956"/>
      <c r="H446" s="1015"/>
      <c r="I446" s="987"/>
      <c r="J446" s="987"/>
      <c r="K446" s="987"/>
      <c r="L446" s="987"/>
      <c r="M446" s="987"/>
      <c r="N446" s="987"/>
      <c r="O446" s="987"/>
      <c r="P446" s="987"/>
      <c r="Q446" s="987"/>
      <c r="R446" s="987"/>
      <c r="S446" s="987"/>
      <c r="T446" s="987"/>
      <c r="U446" s="987"/>
      <c r="V446" s="987"/>
      <c r="W446" s="987"/>
      <c r="X446" s="987"/>
      <c r="Y446" s="987"/>
      <c r="Z446" s="987"/>
      <c r="AA446" s="987"/>
      <c r="AB446" s="987"/>
      <c r="AC446" s="1095"/>
      <c r="AD446" s="978"/>
      <c r="AE446" s="1095"/>
      <c r="AF446" s="978"/>
      <c r="AG446" s="978"/>
      <c r="AH446" s="978"/>
      <c r="AI446" s="978"/>
      <c r="AJ446" s="978"/>
      <c r="AK446" s="987"/>
      <c r="AL446" s="987"/>
      <c r="AM446" s="987"/>
      <c r="AN446" s="987"/>
      <c r="AO446" s="987"/>
      <c r="AP446" s="987"/>
      <c r="AQ446" s="1015"/>
      <c r="AR446" s="987"/>
      <c r="AS446" s="987"/>
      <c r="AT446" s="1266"/>
    </row>
    <row r="447" s="1205" customFormat="1" ht="20.25" customHeight="1" spans="2:46">
      <c r="B447" s="962"/>
      <c r="C447" s="962"/>
      <c r="D447" s="962"/>
      <c r="E447" s="962"/>
      <c r="F447" s="962"/>
      <c r="G447" s="962"/>
      <c r="H447" s="1015" t="s">
        <v>62</v>
      </c>
      <c r="I447" s="1245"/>
      <c r="J447" s="1245"/>
      <c r="K447" s="1245"/>
      <c r="L447" s="1245"/>
      <c r="M447" s="1245"/>
      <c r="N447" s="1245"/>
      <c r="O447" s="989"/>
      <c r="P447" s="989"/>
      <c r="Q447" s="989"/>
      <c r="R447" s="989"/>
      <c r="S447" s="989"/>
      <c r="T447" s="989"/>
      <c r="U447" s="989"/>
      <c r="V447" s="989"/>
      <c r="W447" s="989"/>
      <c r="X447" s="989"/>
      <c r="Y447" s="989"/>
      <c r="Z447" s="989"/>
      <c r="AA447" s="989"/>
      <c r="AB447" s="989"/>
      <c r="AC447" s="1194" t="s">
        <v>63</v>
      </c>
      <c r="AD447" s="979"/>
      <c r="AE447" s="1166"/>
      <c r="AF447" s="979"/>
      <c r="AG447" s="979"/>
      <c r="AH447" s="979"/>
      <c r="AI447" s="979"/>
      <c r="AJ447" s="979"/>
      <c r="AK447" s="979"/>
      <c r="AL447" s="1249"/>
      <c r="AM447" s="1249"/>
      <c r="AN447" s="989"/>
      <c r="AO447" s="989"/>
      <c r="AP447" s="989"/>
      <c r="AQ447" s="989"/>
      <c r="AR447" s="989"/>
      <c r="AS447" s="989"/>
      <c r="AT447" s="989"/>
    </row>
    <row r="448" s="1205" customFormat="1" ht="15.75" spans="2:46">
      <c r="B448" s="964"/>
      <c r="C448" s="964"/>
      <c r="D448" s="964"/>
      <c r="E448" s="964"/>
      <c r="F448" s="964"/>
      <c r="G448" s="964"/>
      <c r="H448" s="1016" t="s">
        <v>64</v>
      </c>
      <c r="I448" s="990"/>
      <c r="J448" s="990"/>
      <c r="K448" s="990"/>
      <c r="L448" s="990"/>
      <c r="M448" s="990"/>
      <c r="N448" s="990"/>
      <c r="O448" s="990"/>
      <c r="P448" s="990"/>
      <c r="Q448" s="990"/>
      <c r="R448" s="990"/>
      <c r="S448" s="990"/>
      <c r="T448" s="990"/>
      <c r="U448" s="990"/>
      <c r="V448" s="990"/>
      <c r="W448" s="990"/>
      <c r="X448" s="990"/>
      <c r="Y448" s="990"/>
      <c r="Z448" s="990"/>
      <c r="AA448" s="990"/>
      <c r="AB448" s="990"/>
      <c r="AC448" s="1046" t="s">
        <v>65</v>
      </c>
      <c r="AD448" s="978"/>
      <c r="AE448" s="1095"/>
      <c r="AF448" s="978"/>
      <c r="AG448" s="978"/>
      <c r="AH448" s="978"/>
      <c r="AI448" s="978"/>
      <c r="AJ448" s="978"/>
      <c r="AK448" s="990"/>
      <c r="AL448" s="990"/>
      <c r="AM448" s="990"/>
      <c r="AN448" s="990"/>
      <c r="AO448" s="990"/>
      <c r="AP448" s="990"/>
      <c r="AQ448" s="1016"/>
      <c r="AR448" s="990"/>
      <c r="AS448" s="990"/>
      <c r="AT448" s="1266"/>
    </row>
    <row r="449" s="1205" customFormat="1" ht="95.25" customHeight="1" spans="2:46">
      <c r="B449" s="964"/>
      <c r="C449" s="964"/>
      <c r="D449" s="964"/>
      <c r="E449" s="964"/>
      <c r="F449" s="964"/>
      <c r="G449" s="964"/>
      <c r="H449" s="1016"/>
      <c r="I449" s="990"/>
      <c r="J449" s="990"/>
      <c r="K449" s="990"/>
      <c r="L449" s="990"/>
      <c r="M449" s="990"/>
      <c r="N449" s="990"/>
      <c r="O449" s="990"/>
      <c r="P449" s="990"/>
      <c r="Q449" s="990"/>
      <c r="R449" s="990"/>
      <c r="S449" s="990"/>
      <c r="T449" s="990"/>
      <c r="U449" s="990"/>
      <c r="V449" s="990"/>
      <c r="W449" s="990"/>
      <c r="X449" s="990"/>
      <c r="Y449" s="990"/>
      <c r="Z449" s="990"/>
      <c r="AA449" s="990"/>
      <c r="AB449" s="990"/>
      <c r="AC449" s="1046"/>
      <c r="AD449" s="978"/>
      <c r="AE449" s="1095"/>
      <c r="AF449" s="978"/>
      <c r="AG449" s="978"/>
      <c r="AH449" s="978"/>
      <c r="AI449" s="978"/>
      <c r="AJ449" s="978"/>
      <c r="AK449" s="990"/>
      <c r="AL449" s="990"/>
      <c r="AM449" s="990"/>
      <c r="AN449" s="990"/>
      <c r="AO449" s="990"/>
      <c r="AP449" s="990"/>
      <c r="AQ449" s="1016"/>
      <c r="AR449" s="990"/>
      <c r="AS449" s="990"/>
      <c r="AT449" s="1266"/>
    </row>
    <row r="450" s="1205" customFormat="1" ht="17.1" customHeight="1" spans="2:46">
      <c r="B450" s="1209" t="s">
        <v>138</v>
      </c>
      <c r="C450" s="1209"/>
      <c r="D450" s="1209"/>
      <c r="E450" s="1209"/>
      <c r="F450" s="1209"/>
      <c r="G450" s="1209"/>
      <c r="H450" s="1209"/>
      <c r="I450" s="1209"/>
      <c r="J450" s="1209"/>
      <c r="K450" s="1209"/>
      <c r="L450" s="1209"/>
      <c r="M450" s="1209"/>
      <c r="N450" s="1209"/>
      <c r="O450" s="1209"/>
      <c r="P450" s="1209"/>
      <c r="Q450" s="1209"/>
      <c r="R450" s="1209"/>
      <c r="S450" s="1209"/>
      <c r="T450" s="1209"/>
      <c r="U450" s="1209"/>
      <c r="V450" s="1209"/>
      <c r="W450" s="1209"/>
      <c r="X450" s="1209"/>
      <c r="Y450" s="1209"/>
      <c r="Z450" s="1209"/>
      <c r="AA450" s="1209"/>
      <c r="AB450" s="1209"/>
      <c r="AC450" s="1209"/>
      <c r="AD450" s="1209"/>
      <c r="AE450" s="1209"/>
      <c r="AF450" s="1209"/>
      <c r="AG450" s="1209"/>
      <c r="AH450" s="1209"/>
      <c r="AI450" s="1209"/>
      <c r="AJ450" s="1209"/>
      <c r="AK450" s="1209"/>
      <c r="AL450" s="1209"/>
      <c r="AM450" s="1209"/>
      <c r="AN450" s="1209"/>
      <c r="AO450" s="1209"/>
      <c r="AP450" s="1209"/>
      <c r="AQ450" s="1209"/>
      <c r="AR450" s="1209"/>
      <c r="AS450" s="1209"/>
      <c r="AT450" s="1209"/>
    </row>
    <row r="451" s="1205" customFormat="1" ht="17.1" customHeight="1" spans="2:46">
      <c r="B451" s="1209" t="str">
        <f>'RK 1'!A413</f>
        <v>BULAN JANUARI s/d APRIL TAHUN 2023</v>
      </c>
      <c r="C451" s="1209"/>
      <c r="D451" s="1209"/>
      <c r="E451" s="1209"/>
      <c r="F451" s="1209"/>
      <c r="G451" s="1209"/>
      <c r="H451" s="1209"/>
      <c r="I451" s="1209"/>
      <c r="J451" s="1209"/>
      <c r="K451" s="1209"/>
      <c r="L451" s="1209"/>
      <c r="M451" s="1209"/>
      <c r="N451" s="1209"/>
      <c r="O451" s="1209"/>
      <c r="P451" s="1209"/>
      <c r="Q451" s="1209"/>
      <c r="R451" s="1209"/>
      <c r="S451" s="1209"/>
      <c r="T451" s="1209"/>
      <c r="U451" s="1209"/>
      <c r="V451" s="1209"/>
      <c r="W451" s="1209"/>
      <c r="X451" s="1209"/>
      <c r="Y451" s="1209"/>
      <c r="Z451" s="1209"/>
      <c r="AA451" s="1209"/>
      <c r="AB451" s="1209"/>
      <c r="AC451" s="1209"/>
      <c r="AD451" s="1209"/>
      <c r="AE451" s="1209"/>
      <c r="AF451" s="1209"/>
      <c r="AG451" s="1209"/>
      <c r="AH451" s="1209"/>
      <c r="AI451" s="1209"/>
      <c r="AJ451" s="1209"/>
      <c r="AK451" s="1209"/>
      <c r="AL451" s="1209"/>
      <c r="AM451" s="1209"/>
      <c r="AN451" s="1209"/>
      <c r="AO451" s="1209"/>
      <c r="AP451" s="1209"/>
      <c r="AQ451" s="1209"/>
      <c r="AR451" s="1209"/>
      <c r="AS451" s="1209"/>
      <c r="AT451" s="1209"/>
    </row>
    <row r="452" s="1205" customFormat="1" ht="16.5" customHeight="1" spans="2:46">
      <c r="B452" s="1210"/>
      <c r="C452" s="1210"/>
      <c r="D452" s="1210"/>
      <c r="E452" s="1210"/>
      <c r="F452" s="1210"/>
      <c r="G452" s="1210"/>
      <c r="H452" s="1210"/>
      <c r="I452" s="1210"/>
      <c r="J452" s="1210"/>
      <c r="K452" s="1210"/>
      <c r="L452" s="1210"/>
      <c r="M452" s="1210"/>
      <c r="N452" s="1210"/>
      <c r="O452" s="1210"/>
      <c r="P452" s="1210"/>
      <c r="Q452" s="1210"/>
      <c r="R452" s="1210"/>
      <c r="S452" s="1210"/>
      <c r="T452" s="1210"/>
      <c r="U452" s="1210"/>
      <c r="V452" s="1210"/>
      <c r="W452" s="1210"/>
      <c r="X452" s="1210"/>
      <c r="Y452" s="1210"/>
      <c r="Z452" s="1210"/>
      <c r="AA452" s="1210"/>
      <c r="AB452" s="1210"/>
      <c r="AC452" s="1210"/>
      <c r="AD452" s="1210"/>
      <c r="AE452" s="1210"/>
      <c r="AF452" s="1210"/>
      <c r="AG452" s="1210"/>
      <c r="AH452" s="1210"/>
      <c r="AI452" s="1210"/>
      <c r="AJ452" s="1210"/>
      <c r="AK452" s="1210"/>
      <c r="AL452" s="1210"/>
      <c r="AM452" s="1210"/>
      <c r="AN452" s="1210"/>
      <c r="AO452" s="1210"/>
      <c r="AP452" s="1210"/>
      <c r="AQ452" s="1250"/>
      <c r="AR452" s="1251"/>
      <c r="AS452" s="1251"/>
      <c r="AT452" s="1210" t="s">
        <v>116</v>
      </c>
    </row>
    <row r="453" s="1205" customFormat="1" ht="17.1" customHeight="1" spans="2:46">
      <c r="B453" s="924" t="s">
        <v>3</v>
      </c>
      <c r="C453" s="925" t="s">
        <v>4</v>
      </c>
      <c r="D453" s="926" t="s">
        <v>139</v>
      </c>
      <c r="E453" s="926" t="s">
        <v>140</v>
      </c>
      <c r="F453" s="926" t="s">
        <v>57</v>
      </c>
      <c r="G453" s="927" t="s">
        <v>119</v>
      </c>
      <c r="H453" s="928" t="s">
        <v>5</v>
      </c>
      <c r="I453" s="929"/>
      <c r="J453" s="929"/>
      <c r="K453" s="929"/>
      <c r="L453" s="929"/>
      <c r="M453" s="929"/>
      <c r="N453" s="929"/>
      <c r="O453" s="929"/>
      <c r="P453" s="929"/>
      <c r="Q453" s="929"/>
      <c r="R453" s="929"/>
      <c r="S453" s="929"/>
      <c r="T453" s="929"/>
      <c r="U453" s="929"/>
      <c r="V453" s="929"/>
      <c r="W453" s="929"/>
      <c r="X453" s="929"/>
      <c r="Y453" s="929"/>
      <c r="Z453" s="929"/>
      <c r="AA453" s="929"/>
      <c r="AB453" s="929"/>
      <c r="AC453" s="929"/>
      <c r="AD453" s="975"/>
      <c r="AE453" s="926" t="s">
        <v>120</v>
      </c>
      <c r="AF453" s="926" t="s">
        <v>7</v>
      </c>
      <c r="AG453" s="926" t="s">
        <v>8</v>
      </c>
      <c r="AH453" s="926" t="s">
        <v>9</v>
      </c>
      <c r="AI453" s="926" t="s">
        <v>10</v>
      </c>
      <c r="AJ453" s="926" t="s">
        <v>121</v>
      </c>
      <c r="AK453" s="926" t="s">
        <v>12</v>
      </c>
      <c r="AL453" s="926" t="s">
        <v>13</v>
      </c>
      <c r="AM453" s="926" t="s">
        <v>122</v>
      </c>
      <c r="AN453" s="926" t="s">
        <v>123</v>
      </c>
      <c r="AO453" s="926" t="s">
        <v>124</v>
      </c>
      <c r="AP453" s="926" t="s">
        <v>125</v>
      </c>
      <c r="AQ453" s="926" t="s">
        <v>14</v>
      </c>
      <c r="AR453" s="926" t="s">
        <v>141</v>
      </c>
      <c r="AS453" s="926" t="s">
        <v>127</v>
      </c>
      <c r="AT453" s="1331" t="s">
        <v>142</v>
      </c>
    </row>
    <row r="454" s="1205" customFormat="1" ht="156" customHeight="1" spans="2:46">
      <c r="B454" s="930"/>
      <c r="C454" s="931"/>
      <c r="D454" s="932"/>
      <c r="E454" s="932"/>
      <c r="F454" s="932"/>
      <c r="G454" s="933"/>
      <c r="H454" s="1318" t="s">
        <v>16</v>
      </c>
      <c r="I454" s="1330" t="s">
        <v>17</v>
      </c>
      <c r="J454" s="1330" t="s">
        <v>18</v>
      </c>
      <c r="K454" s="1330" t="s">
        <v>19</v>
      </c>
      <c r="L454" s="1330" t="s">
        <v>20</v>
      </c>
      <c r="M454" s="1330" t="s">
        <v>21</v>
      </c>
      <c r="N454" s="1330" t="s">
        <v>22</v>
      </c>
      <c r="O454" s="1330" t="s">
        <v>23</v>
      </c>
      <c r="P454" s="1330" t="s">
        <v>24</v>
      </c>
      <c r="Q454" s="1330" t="s">
        <v>25</v>
      </c>
      <c r="R454" s="1330" t="s">
        <v>129</v>
      </c>
      <c r="S454" s="1330" t="s">
        <v>27</v>
      </c>
      <c r="T454" s="1330" t="s">
        <v>28</v>
      </c>
      <c r="U454" s="1330" t="s">
        <v>29</v>
      </c>
      <c r="V454" s="1330" t="s">
        <v>30</v>
      </c>
      <c r="W454" s="1330" t="s">
        <v>31</v>
      </c>
      <c r="X454" s="1330" t="s">
        <v>32</v>
      </c>
      <c r="Y454" s="1330" t="s">
        <v>33</v>
      </c>
      <c r="Z454" s="1330" t="s">
        <v>34</v>
      </c>
      <c r="AA454" s="1330" t="s">
        <v>35</v>
      </c>
      <c r="AB454" s="1330" t="s">
        <v>36</v>
      </c>
      <c r="AC454" s="1330" t="s">
        <v>37</v>
      </c>
      <c r="AD454" s="1330" t="s">
        <v>38</v>
      </c>
      <c r="AE454" s="932"/>
      <c r="AF454" s="932"/>
      <c r="AG454" s="932"/>
      <c r="AH454" s="932"/>
      <c r="AI454" s="932"/>
      <c r="AJ454" s="932"/>
      <c r="AK454" s="932"/>
      <c r="AL454" s="932"/>
      <c r="AM454" s="932"/>
      <c r="AN454" s="932"/>
      <c r="AO454" s="932"/>
      <c r="AP454" s="932"/>
      <c r="AQ454" s="932"/>
      <c r="AR454" s="932"/>
      <c r="AS454" s="932"/>
      <c r="AT454" s="1332"/>
    </row>
    <row r="455" s="1205" customFormat="1" ht="17.1" customHeight="1" spans="2:46">
      <c r="B455" s="1219">
        <v>1</v>
      </c>
      <c r="C455" s="1220">
        <v>2</v>
      </c>
      <c r="D455" s="1220">
        <v>3</v>
      </c>
      <c r="E455" s="1220">
        <v>4</v>
      </c>
      <c r="F455" s="1220">
        <v>5</v>
      </c>
      <c r="G455" s="1220">
        <v>6</v>
      </c>
      <c r="H455" s="1220">
        <v>7</v>
      </c>
      <c r="I455" s="1220">
        <v>8</v>
      </c>
      <c r="J455" s="1220">
        <v>9</v>
      </c>
      <c r="K455" s="1220">
        <v>10</v>
      </c>
      <c r="L455" s="1220">
        <v>11</v>
      </c>
      <c r="M455" s="1220">
        <v>12</v>
      </c>
      <c r="N455" s="1220">
        <v>13</v>
      </c>
      <c r="O455" s="1220">
        <v>14</v>
      </c>
      <c r="P455" s="1220">
        <v>15</v>
      </c>
      <c r="Q455" s="1220">
        <v>16</v>
      </c>
      <c r="R455" s="1220">
        <v>17</v>
      </c>
      <c r="S455" s="1220">
        <v>18</v>
      </c>
      <c r="T455" s="1220">
        <v>19</v>
      </c>
      <c r="U455" s="1220">
        <v>20</v>
      </c>
      <c r="V455" s="1220">
        <v>21</v>
      </c>
      <c r="W455" s="1220">
        <v>22</v>
      </c>
      <c r="X455" s="1220">
        <v>23</v>
      </c>
      <c r="Y455" s="1220">
        <v>24</v>
      </c>
      <c r="Z455" s="1220">
        <v>25</v>
      </c>
      <c r="AA455" s="1220">
        <v>26</v>
      </c>
      <c r="AB455" s="1220">
        <v>27</v>
      </c>
      <c r="AC455" s="1220">
        <v>28</v>
      </c>
      <c r="AD455" s="1220">
        <v>29</v>
      </c>
      <c r="AE455" s="1220">
        <v>30</v>
      </c>
      <c r="AF455" s="1220">
        <v>31</v>
      </c>
      <c r="AG455" s="1220">
        <v>32</v>
      </c>
      <c r="AH455" s="1220">
        <v>33</v>
      </c>
      <c r="AI455" s="1220">
        <v>34</v>
      </c>
      <c r="AJ455" s="1220">
        <v>35</v>
      </c>
      <c r="AK455" s="1220">
        <v>36</v>
      </c>
      <c r="AL455" s="1220">
        <v>37</v>
      </c>
      <c r="AM455" s="1220">
        <v>38</v>
      </c>
      <c r="AN455" s="1220">
        <v>39</v>
      </c>
      <c r="AO455" s="1220">
        <v>40</v>
      </c>
      <c r="AP455" s="1220">
        <v>41</v>
      </c>
      <c r="AQ455" s="1254">
        <v>42</v>
      </c>
      <c r="AR455" s="1220">
        <v>43</v>
      </c>
      <c r="AS455" s="1255">
        <v>44</v>
      </c>
      <c r="AT455" s="1256">
        <v>45</v>
      </c>
    </row>
    <row r="456" s="1205" customFormat="1" ht="19.5" customHeight="1" spans="2:46">
      <c r="B456" s="1319">
        <v>1</v>
      </c>
      <c r="C456" s="1320" t="s">
        <v>39</v>
      </c>
      <c r="D456" s="1316">
        <f t="shared" ref="D456:D472" si="70">D7</f>
        <v>0</v>
      </c>
      <c r="E456" s="1223">
        <f>'RK 1'!AH418</f>
        <v>5</v>
      </c>
      <c r="F456" s="1223">
        <f>SUM(D456:E456)</f>
        <v>5</v>
      </c>
      <c r="G456" s="1223">
        <f>G7+G50+G93+G135</f>
        <v>0</v>
      </c>
      <c r="H456" s="1223">
        <f t="shared" ref="H456:AP456" si="71">H7+H50+H93+H135</f>
        <v>0</v>
      </c>
      <c r="I456" s="1223">
        <f t="shared" si="71"/>
        <v>0</v>
      </c>
      <c r="J456" s="1223">
        <f t="shared" si="71"/>
        <v>0</v>
      </c>
      <c r="K456" s="1223">
        <f t="shared" si="71"/>
        <v>0</v>
      </c>
      <c r="L456" s="1223">
        <f t="shared" si="71"/>
        <v>0</v>
      </c>
      <c r="M456" s="1223">
        <f t="shared" si="71"/>
        <v>0</v>
      </c>
      <c r="N456" s="1223">
        <f t="shared" si="71"/>
        <v>2</v>
      </c>
      <c r="O456" s="1223">
        <f t="shared" si="71"/>
        <v>1</v>
      </c>
      <c r="P456" s="1223">
        <f t="shared" si="71"/>
        <v>0</v>
      </c>
      <c r="Q456" s="1223">
        <f t="shared" si="71"/>
        <v>0</v>
      </c>
      <c r="R456" s="1223">
        <f t="shared" si="71"/>
        <v>0</v>
      </c>
      <c r="S456" s="1223">
        <f t="shared" si="71"/>
        <v>0</v>
      </c>
      <c r="T456" s="1223">
        <f t="shared" si="71"/>
        <v>0</v>
      </c>
      <c r="U456" s="1223">
        <f t="shared" si="71"/>
        <v>0</v>
      </c>
      <c r="V456" s="1223">
        <f t="shared" si="71"/>
        <v>0</v>
      </c>
      <c r="W456" s="1223">
        <f t="shared" si="71"/>
        <v>0</v>
      </c>
      <c r="X456" s="1223">
        <f t="shared" si="71"/>
        <v>0</v>
      </c>
      <c r="Y456" s="1223">
        <f t="shared" si="71"/>
        <v>0</v>
      </c>
      <c r="Z456" s="1223">
        <f t="shared" si="71"/>
        <v>0</v>
      </c>
      <c r="AA456" s="1223">
        <f t="shared" si="71"/>
        <v>0</v>
      </c>
      <c r="AB456" s="1223">
        <f t="shared" si="71"/>
        <v>0</v>
      </c>
      <c r="AC456" s="1223">
        <f t="shared" si="71"/>
        <v>0</v>
      </c>
      <c r="AD456" s="1223">
        <f t="shared" si="71"/>
        <v>0</v>
      </c>
      <c r="AE456" s="1223">
        <f t="shared" si="71"/>
        <v>0</v>
      </c>
      <c r="AF456" s="1223">
        <f t="shared" si="71"/>
        <v>0</v>
      </c>
      <c r="AG456" s="1223">
        <f t="shared" si="71"/>
        <v>0</v>
      </c>
      <c r="AH456" s="1223">
        <f t="shared" si="71"/>
        <v>0</v>
      </c>
      <c r="AI456" s="1223">
        <f t="shared" si="71"/>
        <v>0</v>
      </c>
      <c r="AJ456" s="1223">
        <f t="shared" si="71"/>
        <v>0</v>
      </c>
      <c r="AK456" s="1223">
        <f t="shared" si="71"/>
        <v>0</v>
      </c>
      <c r="AL456" s="1223">
        <f t="shared" si="71"/>
        <v>0</v>
      </c>
      <c r="AM456" s="1223">
        <f t="shared" si="71"/>
        <v>2</v>
      </c>
      <c r="AN456" s="1223">
        <f t="shared" si="71"/>
        <v>0</v>
      </c>
      <c r="AO456" s="1223">
        <f t="shared" si="71"/>
        <v>0</v>
      </c>
      <c r="AP456" s="1223">
        <f t="shared" si="71"/>
        <v>0</v>
      </c>
      <c r="AQ456" s="1223">
        <f>SUM(G456:AP456)</f>
        <v>5</v>
      </c>
      <c r="AR456" s="1223">
        <f>F456-AQ456</f>
        <v>0</v>
      </c>
      <c r="AS456" s="1257">
        <f>AQ456</f>
        <v>5</v>
      </c>
      <c r="AT456" s="1258"/>
    </row>
    <row r="457" s="1205" customFormat="1" ht="19.5" customHeight="1" spans="2:46">
      <c r="B457" s="1321">
        <v>2</v>
      </c>
      <c r="C457" s="1322" t="s">
        <v>40</v>
      </c>
      <c r="D457" s="1316">
        <f t="shared" si="70"/>
        <v>0</v>
      </c>
      <c r="E457" s="1223">
        <f>'RK 1'!AH419</f>
        <v>3</v>
      </c>
      <c r="F457" s="1223">
        <f t="shared" ref="F457:F473" si="72">SUM(D457:E457)</f>
        <v>3</v>
      </c>
      <c r="G457" s="1223">
        <f t="shared" ref="G457:G473" si="73">G8+G51+G94+G136</f>
        <v>0</v>
      </c>
      <c r="H457" s="1223">
        <f t="shared" ref="H457:AP457" si="74">H8+H51+H94+H136</f>
        <v>0</v>
      </c>
      <c r="I457" s="1223">
        <f t="shared" si="74"/>
        <v>0</v>
      </c>
      <c r="J457" s="1223">
        <f t="shared" si="74"/>
        <v>0</v>
      </c>
      <c r="K457" s="1223">
        <f t="shared" si="74"/>
        <v>0</v>
      </c>
      <c r="L457" s="1223">
        <f t="shared" si="74"/>
        <v>0</v>
      </c>
      <c r="M457" s="1223">
        <f t="shared" si="74"/>
        <v>1</v>
      </c>
      <c r="N457" s="1223">
        <f t="shared" si="74"/>
        <v>0</v>
      </c>
      <c r="O457" s="1223">
        <f t="shared" si="74"/>
        <v>0</v>
      </c>
      <c r="P457" s="1223">
        <f t="shared" si="74"/>
        <v>0</v>
      </c>
      <c r="Q457" s="1223">
        <f t="shared" si="74"/>
        <v>0</v>
      </c>
      <c r="R457" s="1223">
        <f t="shared" si="74"/>
        <v>0</v>
      </c>
      <c r="S457" s="1223">
        <f t="shared" si="74"/>
        <v>0</v>
      </c>
      <c r="T457" s="1223">
        <f t="shared" si="74"/>
        <v>0</v>
      </c>
      <c r="U457" s="1223">
        <f t="shared" si="74"/>
        <v>0</v>
      </c>
      <c r="V457" s="1223">
        <f t="shared" si="74"/>
        <v>0</v>
      </c>
      <c r="W457" s="1223">
        <f t="shared" si="74"/>
        <v>0</v>
      </c>
      <c r="X457" s="1223">
        <f t="shared" si="74"/>
        <v>0</v>
      </c>
      <c r="Y457" s="1223">
        <f t="shared" si="74"/>
        <v>0</v>
      </c>
      <c r="Z457" s="1223">
        <f t="shared" si="74"/>
        <v>0</v>
      </c>
      <c r="AA457" s="1223">
        <f t="shared" si="74"/>
        <v>0</v>
      </c>
      <c r="AB457" s="1223">
        <f t="shared" si="74"/>
        <v>0</v>
      </c>
      <c r="AC457" s="1223">
        <f t="shared" si="74"/>
        <v>0</v>
      </c>
      <c r="AD457" s="1223">
        <f t="shared" si="74"/>
        <v>0</v>
      </c>
      <c r="AE457" s="1223">
        <f t="shared" si="74"/>
        <v>0</v>
      </c>
      <c r="AF457" s="1223">
        <f t="shared" si="74"/>
        <v>0</v>
      </c>
      <c r="AG457" s="1223">
        <f t="shared" si="74"/>
        <v>0</v>
      </c>
      <c r="AH457" s="1223">
        <f t="shared" si="74"/>
        <v>0</v>
      </c>
      <c r="AI457" s="1223">
        <f t="shared" si="74"/>
        <v>0</v>
      </c>
      <c r="AJ457" s="1223">
        <f t="shared" si="74"/>
        <v>0</v>
      </c>
      <c r="AK457" s="1223">
        <f t="shared" si="74"/>
        <v>0</v>
      </c>
      <c r="AL457" s="1223">
        <f t="shared" si="74"/>
        <v>0</v>
      </c>
      <c r="AM457" s="1223">
        <f t="shared" si="74"/>
        <v>1</v>
      </c>
      <c r="AN457" s="1223">
        <f t="shared" si="74"/>
        <v>1</v>
      </c>
      <c r="AO457" s="1223">
        <f t="shared" si="74"/>
        <v>0</v>
      </c>
      <c r="AP457" s="1223">
        <f t="shared" si="74"/>
        <v>0</v>
      </c>
      <c r="AQ457" s="1223">
        <f t="shared" ref="AQ457:AQ473" si="75">SUM(G457:AP457)</f>
        <v>3</v>
      </c>
      <c r="AR457" s="1223">
        <f t="shared" ref="AR457:AR473" si="76">F457-AQ457</f>
        <v>0</v>
      </c>
      <c r="AS457" s="1257">
        <f t="shared" ref="AS457:AS473" si="77">AQ457</f>
        <v>3</v>
      </c>
      <c r="AT457" s="1259"/>
    </row>
    <row r="458" s="1205" customFormat="1" ht="19.5" customHeight="1" spans="2:46">
      <c r="B458" s="1321">
        <v>3</v>
      </c>
      <c r="C458" s="1322" t="s">
        <v>41</v>
      </c>
      <c r="D458" s="1316">
        <f t="shared" si="70"/>
        <v>0</v>
      </c>
      <c r="E458" s="1223">
        <f>'RK 1'!AH420</f>
        <v>0</v>
      </c>
      <c r="F458" s="1223">
        <f t="shared" si="72"/>
        <v>0</v>
      </c>
      <c r="G458" s="1223">
        <f t="shared" si="73"/>
        <v>0</v>
      </c>
      <c r="H458" s="1223">
        <f t="shared" ref="H458:AP458" si="78">H9+H52+H95+H137</f>
        <v>0</v>
      </c>
      <c r="I458" s="1223">
        <f t="shared" si="78"/>
        <v>0</v>
      </c>
      <c r="J458" s="1223">
        <f t="shared" si="78"/>
        <v>0</v>
      </c>
      <c r="K458" s="1223">
        <f t="shared" si="78"/>
        <v>0</v>
      </c>
      <c r="L458" s="1223">
        <f t="shared" si="78"/>
        <v>0</v>
      </c>
      <c r="M458" s="1223">
        <f t="shared" si="78"/>
        <v>0</v>
      </c>
      <c r="N458" s="1223">
        <f t="shared" si="78"/>
        <v>0</v>
      </c>
      <c r="O458" s="1223">
        <f t="shared" si="78"/>
        <v>0</v>
      </c>
      <c r="P458" s="1223">
        <f t="shared" si="78"/>
        <v>0</v>
      </c>
      <c r="Q458" s="1223">
        <f t="shared" si="78"/>
        <v>0</v>
      </c>
      <c r="R458" s="1223">
        <f t="shared" si="78"/>
        <v>0</v>
      </c>
      <c r="S458" s="1223">
        <f t="shared" si="78"/>
        <v>0</v>
      </c>
      <c r="T458" s="1223">
        <f t="shared" si="78"/>
        <v>0</v>
      </c>
      <c r="U458" s="1223">
        <f t="shared" si="78"/>
        <v>0</v>
      </c>
      <c r="V458" s="1223">
        <f t="shared" si="78"/>
        <v>0</v>
      </c>
      <c r="W458" s="1223">
        <f t="shared" si="78"/>
        <v>0</v>
      </c>
      <c r="X458" s="1223">
        <f t="shared" si="78"/>
        <v>0</v>
      </c>
      <c r="Y458" s="1223">
        <f t="shared" si="78"/>
        <v>0</v>
      </c>
      <c r="Z458" s="1223">
        <f t="shared" si="78"/>
        <v>0</v>
      </c>
      <c r="AA458" s="1223">
        <f t="shared" si="78"/>
        <v>0</v>
      </c>
      <c r="AB458" s="1223">
        <f t="shared" si="78"/>
        <v>0</v>
      </c>
      <c r="AC458" s="1223">
        <f t="shared" si="78"/>
        <v>0</v>
      </c>
      <c r="AD458" s="1223">
        <f t="shared" si="78"/>
        <v>0</v>
      </c>
      <c r="AE458" s="1223">
        <f t="shared" si="78"/>
        <v>0</v>
      </c>
      <c r="AF458" s="1223">
        <f t="shared" si="78"/>
        <v>0</v>
      </c>
      <c r="AG458" s="1223">
        <f t="shared" si="78"/>
        <v>0</v>
      </c>
      <c r="AH458" s="1223">
        <f t="shared" si="78"/>
        <v>0</v>
      </c>
      <c r="AI458" s="1223">
        <f t="shared" si="78"/>
        <v>0</v>
      </c>
      <c r="AJ458" s="1223">
        <f t="shared" si="78"/>
        <v>0</v>
      </c>
      <c r="AK458" s="1223">
        <f t="shared" si="78"/>
        <v>0</v>
      </c>
      <c r="AL458" s="1223">
        <f t="shared" si="78"/>
        <v>0</v>
      </c>
      <c r="AM458" s="1223">
        <f t="shared" si="78"/>
        <v>0</v>
      </c>
      <c r="AN458" s="1223">
        <f t="shared" si="78"/>
        <v>0</v>
      </c>
      <c r="AO458" s="1223">
        <f t="shared" si="78"/>
        <v>0</v>
      </c>
      <c r="AP458" s="1223">
        <f t="shared" si="78"/>
        <v>0</v>
      </c>
      <c r="AQ458" s="1223">
        <f t="shared" si="75"/>
        <v>0</v>
      </c>
      <c r="AR458" s="1223">
        <f t="shared" si="76"/>
        <v>0</v>
      </c>
      <c r="AS458" s="1257">
        <f t="shared" si="77"/>
        <v>0</v>
      </c>
      <c r="AT458" s="1259"/>
    </row>
    <row r="459" s="1205" customFormat="1" ht="19.5" customHeight="1" spans="2:46">
      <c r="B459" s="1321">
        <v>4</v>
      </c>
      <c r="C459" s="1322" t="s">
        <v>42</v>
      </c>
      <c r="D459" s="1316">
        <f t="shared" si="70"/>
        <v>0</v>
      </c>
      <c r="E459" s="1223">
        <f>'RK 1'!AH421</f>
        <v>4</v>
      </c>
      <c r="F459" s="1223">
        <f t="shared" si="72"/>
        <v>4</v>
      </c>
      <c r="G459" s="1223">
        <f t="shared" si="73"/>
        <v>0</v>
      </c>
      <c r="H459" s="1223">
        <f t="shared" ref="H459:AP459" si="79">H10+H53+H96+H138</f>
        <v>0</v>
      </c>
      <c r="I459" s="1223">
        <f t="shared" si="79"/>
        <v>0</v>
      </c>
      <c r="J459" s="1223">
        <f t="shared" si="79"/>
        <v>0</v>
      </c>
      <c r="K459" s="1223">
        <f t="shared" si="79"/>
        <v>0</v>
      </c>
      <c r="L459" s="1223">
        <f t="shared" si="79"/>
        <v>0</v>
      </c>
      <c r="M459" s="1223">
        <f t="shared" si="79"/>
        <v>1</v>
      </c>
      <c r="N459" s="1223">
        <f t="shared" si="79"/>
        <v>0</v>
      </c>
      <c r="O459" s="1223">
        <f t="shared" si="79"/>
        <v>0</v>
      </c>
      <c r="P459" s="1223">
        <f t="shared" si="79"/>
        <v>0</v>
      </c>
      <c r="Q459" s="1223">
        <f t="shared" si="79"/>
        <v>0</v>
      </c>
      <c r="R459" s="1223">
        <f t="shared" si="79"/>
        <v>0</v>
      </c>
      <c r="S459" s="1223">
        <f t="shared" si="79"/>
        <v>0</v>
      </c>
      <c r="T459" s="1223">
        <f t="shared" si="79"/>
        <v>0</v>
      </c>
      <c r="U459" s="1223">
        <f t="shared" si="79"/>
        <v>0</v>
      </c>
      <c r="V459" s="1223">
        <f t="shared" si="79"/>
        <v>0</v>
      </c>
      <c r="W459" s="1223">
        <f t="shared" si="79"/>
        <v>0</v>
      </c>
      <c r="X459" s="1223">
        <f t="shared" si="79"/>
        <v>0</v>
      </c>
      <c r="Y459" s="1223">
        <f t="shared" si="79"/>
        <v>0</v>
      </c>
      <c r="Z459" s="1223">
        <f t="shared" si="79"/>
        <v>0</v>
      </c>
      <c r="AA459" s="1223">
        <f t="shared" si="79"/>
        <v>0</v>
      </c>
      <c r="AB459" s="1223">
        <f t="shared" si="79"/>
        <v>0</v>
      </c>
      <c r="AC459" s="1223">
        <f t="shared" si="79"/>
        <v>0</v>
      </c>
      <c r="AD459" s="1223">
        <f t="shared" si="79"/>
        <v>0</v>
      </c>
      <c r="AE459" s="1223">
        <f t="shared" si="79"/>
        <v>0</v>
      </c>
      <c r="AF459" s="1223">
        <f t="shared" si="79"/>
        <v>0</v>
      </c>
      <c r="AG459" s="1223">
        <f t="shared" si="79"/>
        <v>0</v>
      </c>
      <c r="AH459" s="1223">
        <f t="shared" si="79"/>
        <v>1</v>
      </c>
      <c r="AI459" s="1223">
        <f t="shared" si="79"/>
        <v>0</v>
      </c>
      <c r="AJ459" s="1223">
        <f t="shared" si="79"/>
        <v>0</v>
      </c>
      <c r="AK459" s="1223">
        <f t="shared" si="79"/>
        <v>0</v>
      </c>
      <c r="AL459" s="1223">
        <f t="shared" si="79"/>
        <v>1</v>
      </c>
      <c r="AM459" s="1223">
        <f t="shared" si="79"/>
        <v>1</v>
      </c>
      <c r="AN459" s="1223">
        <f t="shared" si="79"/>
        <v>0</v>
      </c>
      <c r="AO459" s="1223">
        <f t="shared" si="79"/>
        <v>0</v>
      </c>
      <c r="AP459" s="1223">
        <f t="shared" si="79"/>
        <v>0</v>
      </c>
      <c r="AQ459" s="1223">
        <f t="shared" si="75"/>
        <v>4</v>
      </c>
      <c r="AR459" s="1223">
        <f t="shared" si="76"/>
        <v>0</v>
      </c>
      <c r="AS459" s="1257">
        <f t="shared" si="77"/>
        <v>4</v>
      </c>
      <c r="AT459" s="1259"/>
    </row>
    <row r="460" s="1205" customFormat="1" ht="19.5" customHeight="1" spans="2:46">
      <c r="B460" s="1321">
        <v>5</v>
      </c>
      <c r="C460" s="1322" t="s">
        <v>43</v>
      </c>
      <c r="D460" s="1316">
        <f t="shared" si="70"/>
        <v>0</v>
      </c>
      <c r="E460" s="1223">
        <f>'RK 1'!AH422</f>
        <v>3</v>
      </c>
      <c r="F460" s="1223">
        <f t="shared" si="72"/>
        <v>3</v>
      </c>
      <c r="G460" s="1223">
        <f t="shared" si="73"/>
        <v>0</v>
      </c>
      <c r="H460" s="1223">
        <f t="shared" ref="H460:AP460" si="80">H11+H54+H97+H139</f>
        <v>0</v>
      </c>
      <c r="I460" s="1223">
        <f t="shared" si="80"/>
        <v>0</v>
      </c>
      <c r="J460" s="1223">
        <f t="shared" si="80"/>
        <v>0</v>
      </c>
      <c r="K460" s="1223">
        <f t="shared" si="80"/>
        <v>0</v>
      </c>
      <c r="L460" s="1223">
        <f t="shared" si="80"/>
        <v>0</v>
      </c>
      <c r="M460" s="1223">
        <f t="shared" si="80"/>
        <v>1</v>
      </c>
      <c r="N460" s="1223">
        <f t="shared" si="80"/>
        <v>0</v>
      </c>
      <c r="O460" s="1223">
        <f t="shared" si="80"/>
        <v>0</v>
      </c>
      <c r="P460" s="1223">
        <f t="shared" si="80"/>
        <v>0</v>
      </c>
      <c r="Q460" s="1223">
        <f t="shared" si="80"/>
        <v>0</v>
      </c>
      <c r="R460" s="1223">
        <f t="shared" si="80"/>
        <v>0</v>
      </c>
      <c r="S460" s="1223">
        <f t="shared" si="80"/>
        <v>0</v>
      </c>
      <c r="T460" s="1223">
        <f t="shared" si="80"/>
        <v>0</v>
      </c>
      <c r="U460" s="1223">
        <f t="shared" si="80"/>
        <v>0</v>
      </c>
      <c r="V460" s="1223">
        <f t="shared" si="80"/>
        <v>0</v>
      </c>
      <c r="W460" s="1223">
        <f t="shared" si="80"/>
        <v>0</v>
      </c>
      <c r="X460" s="1223">
        <f t="shared" si="80"/>
        <v>0</v>
      </c>
      <c r="Y460" s="1223">
        <f t="shared" si="80"/>
        <v>0</v>
      </c>
      <c r="Z460" s="1223">
        <f t="shared" si="80"/>
        <v>0</v>
      </c>
      <c r="AA460" s="1223">
        <f t="shared" si="80"/>
        <v>0</v>
      </c>
      <c r="AB460" s="1223">
        <f t="shared" si="80"/>
        <v>0</v>
      </c>
      <c r="AC460" s="1223">
        <f t="shared" si="80"/>
        <v>0</v>
      </c>
      <c r="AD460" s="1223">
        <f t="shared" si="80"/>
        <v>0</v>
      </c>
      <c r="AE460" s="1223">
        <f t="shared" si="80"/>
        <v>0</v>
      </c>
      <c r="AF460" s="1223">
        <f t="shared" si="80"/>
        <v>0</v>
      </c>
      <c r="AG460" s="1223">
        <f t="shared" si="80"/>
        <v>0</v>
      </c>
      <c r="AH460" s="1223">
        <f t="shared" si="80"/>
        <v>0</v>
      </c>
      <c r="AI460" s="1223">
        <f t="shared" si="80"/>
        <v>0</v>
      </c>
      <c r="AJ460" s="1223">
        <f t="shared" si="80"/>
        <v>0</v>
      </c>
      <c r="AK460" s="1223">
        <f t="shared" si="80"/>
        <v>0</v>
      </c>
      <c r="AL460" s="1223">
        <f t="shared" si="80"/>
        <v>0</v>
      </c>
      <c r="AM460" s="1223">
        <f t="shared" si="80"/>
        <v>2</v>
      </c>
      <c r="AN460" s="1223">
        <f t="shared" si="80"/>
        <v>0</v>
      </c>
      <c r="AO460" s="1223">
        <f t="shared" si="80"/>
        <v>0</v>
      </c>
      <c r="AP460" s="1223">
        <f t="shared" si="80"/>
        <v>0</v>
      </c>
      <c r="AQ460" s="1223">
        <f t="shared" si="75"/>
        <v>3</v>
      </c>
      <c r="AR460" s="1223">
        <f t="shared" si="76"/>
        <v>0</v>
      </c>
      <c r="AS460" s="1257">
        <f t="shared" si="77"/>
        <v>3</v>
      </c>
      <c r="AT460" s="1259"/>
    </row>
    <row r="461" s="1205" customFormat="1" ht="19.5" customHeight="1" spans="2:46">
      <c r="B461" s="1321">
        <v>6</v>
      </c>
      <c r="C461" s="1322" t="s">
        <v>44</v>
      </c>
      <c r="D461" s="1316">
        <f t="shared" si="70"/>
        <v>0</v>
      </c>
      <c r="E461" s="1223">
        <f>'RK 1'!AH423</f>
        <v>0</v>
      </c>
      <c r="F461" s="1223">
        <f t="shared" si="72"/>
        <v>0</v>
      </c>
      <c r="G461" s="1223">
        <f t="shared" si="73"/>
        <v>0</v>
      </c>
      <c r="H461" s="1223">
        <f t="shared" ref="H461:AP461" si="81">H12+H55+H98+H140</f>
        <v>0</v>
      </c>
      <c r="I461" s="1223">
        <f t="shared" si="81"/>
        <v>0</v>
      </c>
      <c r="J461" s="1223">
        <f t="shared" si="81"/>
        <v>0</v>
      </c>
      <c r="K461" s="1223">
        <f t="shared" si="81"/>
        <v>0</v>
      </c>
      <c r="L461" s="1223">
        <f t="shared" si="81"/>
        <v>0</v>
      </c>
      <c r="M461" s="1223">
        <f t="shared" si="81"/>
        <v>0</v>
      </c>
      <c r="N461" s="1223">
        <f t="shared" si="81"/>
        <v>0</v>
      </c>
      <c r="O461" s="1223">
        <f t="shared" si="81"/>
        <v>0</v>
      </c>
      <c r="P461" s="1223">
        <f t="shared" si="81"/>
        <v>0</v>
      </c>
      <c r="Q461" s="1223">
        <f t="shared" si="81"/>
        <v>0</v>
      </c>
      <c r="R461" s="1223">
        <f t="shared" si="81"/>
        <v>0</v>
      </c>
      <c r="S461" s="1223">
        <f t="shared" si="81"/>
        <v>0</v>
      </c>
      <c r="T461" s="1223">
        <f t="shared" si="81"/>
        <v>0</v>
      </c>
      <c r="U461" s="1223">
        <f t="shared" si="81"/>
        <v>0</v>
      </c>
      <c r="V461" s="1223">
        <f t="shared" si="81"/>
        <v>0</v>
      </c>
      <c r="W461" s="1223">
        <f t="shared" si="81"/>
        <v>0</v>
      </c>
      <c r="X461" s="1223">
        <f t="shared" si="81"/>
        <v>0</v>
      </c>
      <c r="Y461" s="1223">
        <f t="shared" si="81"/>
        <v>0</v>
      </c>
      <c r="Z461" s="1223">
        <f t="shared" si="81"/>
        <v>0</v>
      </c>
      <c r="AA461" s="1223">
        <f t="shared" si="81"/>
        <v>0</v>
      </c>
      <c r="AB461" s="1223">
        <f t="shared" si="81"/>
        <v>0</v>
      </c>
      <c r="AC461" s="1223">
        <f t="shared" si="81"/>
        <v>0</v>
      </c>
      <c r="AD461" s="1223">
        <f t="shared" si="81"/>
        <v>0</v>
      </c>
      <c r="AE461" s="1223">
        <f t="shared" si="81"/>
        <v>0</v>
      </c>
      <c r="AF461" s="1223">
        <f t="shared" si="81"/>
        <v>0</v>
      </c>
      <c r="AG461" s="1223">
        <f t="shared" si="81"/>
        <v>0</v>
      </c>
      <c r="AH461" s="1223">
        <f t="shared" si="81"/>
        <v>0</v>
      </c>
      <c r="AI461" s="1223">
        <f t="shared" si="81"/>
        <v>0</v>
      </c>
      <c r="AJ461" s="1223">
        <f t="shared" si="81"/>
        <v>0</v>
      </c>
      <c r="AK461" s="1223">
        <f t="shared" si="81"/>
        <v>0</v>
      </c>
      <c r="AL461" s="1223">
        <f t="shared" si="81"/>
        <v>0</v>
      </c>
      <c r="AM461" s="1223">
        <f t="shared" si="81"/>
        <v>0</v>
      </c>
      <c r="AN461" s="1223">
        <f t="shared" si="81"/>
        <v>0</v>
      </c>
      <c r="AO461" s="1223">
        <f t="shared" si="81"/>
        <v>0</v>
      </c>
      <c r="AP461" s="1223">
        <f t="shared" si="81"/>
        <v>0</v>
      </c>
      <c r="AQ461" s="1223">
        <f t="shared" si="75"/>
        <v>0</v>
      </c>
      <c r="AR461" s="1223">
        <f t="shared" si="76"/>
        <v>0</v>
      </c>
      <c r="AS461" s="1257">
        <f t="shared" si="77"/>
        <v>0</v>
      </c>
      <c r="AT461" s="1259"/>
    </row>
    <row r="462" s="1205" customFormat="1" ht="19.5" customHeight="1" spans="2:46">
      <c r="B462" s="1321">
        <v>7</v>
      </c>
      <c r="C462" s="1322" t="s">
        <v>45</v>
      </c>
      <c r="D462" s="1316">
        <f t="shared" si="70"/>
        <v>0</v>
      </c>
      <c r="E462" s="1223">
        <f>'RK 1'!AH424</f>
        <v>1</v>
      </c>
      <c r="F462" s="1223">
        <f t="shared" si="72"/>
        <v>1</v>
      </c>
      <c r="G462" s="1223">
        <f t="shared" si="73"/>
        <v>0</v>
      </c>
      <c r="H462" s="1223">
        <f t="shared" ref="H462:AP462" si="82">H13+H56+H99+H141</f>
        <v>0</v>
      </c>
      <c r="I462" s="1223">
        <f t="shared" si="82"/>
        <v>0</v>
      </c>
      <c r="J462" s="1223">
        <f t="shared" si="82"/>
        <v>0</v>
      </c>
      <c r="K462" s="1223">
        <f t="shared" si="82"/>
        <v>0</v>
      </c>
      <c r="L462" s="1223">
        <f t="shared" si="82"/>
        <v>0</v>
      </c>
      <c r="M462" s="1223">
        <f t="shared" si="82"/>
        <v>0</v>
      </c>
      <c r="N462" s="1223">
        <f t="shared" si="82"/>
        <v>0</v>
      </c>
      <c r="O462" s="1223">
        <f t="shared" si="82"/>
        <v>0</v>
      </c>
      <c r="P462" s="1223">
        <f t="shared" si="82"/>
        <v>0</v>
      </c>
      <c r="Q462" s="1223">
        <f t="shared" si="82"/>
        <v>0</v>
      </c>
      <c r="R462" s="1223">
        <f t="shared" si="82"/>
        <v>0</v>
      </c>
      <c r="S462" s="1223">
        <f t="shared" si="82"/>
        <v>0</v>
      </c>
      <c r="T462" s="1223">
        <f t="shared" si="82"/>
        <v>0</v>
      </c>
      <c r="U462" s="1223">
        <f t="shared" si="82"/>
        <v>0</v>
      </c>
      <c r="V462" s="1223">
        <f t="shared" si="82"/>
        <v>0</v>
      </c>
      <c r="W462" s="1223">
        <f t="shared" si="82"/>
        <v>0</v>
      </c>
      <c r="X462" s="1223">
        <f t="shared" si="82"/>
        <v>0</v>
      </c>
      <c r="Y462" s="1223">
        <f t="shared" si="82"/>
        <v>0</v>
      </c>
      <c r="Z462" s="1223">
        <f t="shared" si="82"/>
        <v>0</v>
      </c>
      <c r="AA462" s="1223">
        <f t="shared" si="82"/>
        <v>0</v>
      </c>
      <c r="AB462" s="1223">
        <f t="shared" si="82"/>
        <v>0</v>
      </c>
      <c r="AC462" s="1223">
        <f t="shared" si="82"/>
        <v>0</v>
      </c>
      <c r="AD462" s="1223">
        <f t="shared" si="82"/>
        <v>0</v>
      </c>
      <c r="AE462" s="1223">
        <f t="shared" si="82"/>
        <v>0</v>
      </c>
      <c r="AF462" s="1223">
        <f t="shared" si="82"/>
        <v>0</v>
      </c>
      <c r="AG462" s="1223">
        <f t="shared" si="82"/>
        <v>0</v>
      </c>
      <c r="AH462" s="1223">
        <f t="shared" si="82"/>
        <v>0</v>
      </c>
      <c r="AI462" s="1223">
        <f t="shared" si="82"/>
        <v>0</v>
      </c>
      <c r="AJ462" s="1223">
        <f t="shared" si="82"/>
        <v>0</v>
      </c>
      <c r="AK462" s="1223">
        <f t="shared" si="82"/>
        <v>0</v>
      </c>
      <c r="AL462" s="1223">
        <f t="shared" si="82"/>
        <v>0</v>
      </c>
      <c r="AM462" s="1223">
        <f t="shared" si="82"/>
        <v>1</v>
      </c>
      <c r="AN462" s="1223">
        <f t="shared" si="82"/>
        <v>0</v>
      </c>
      <c r="AO462" s="1223">
        <f t="shared" si="82"/>
        <v>0</v>
      </c>
      <c r="AP462" s="1223">
        <f t="shared" si="82"/>
        <v>0</v>
      </c>
      <c r="AQ462" s="1223">
        <f t="shared" si="75"/>
        <v>1</v>
      </c>
      <c r="AR462" s="1223">
        <f t="shared" si="76"/>
        <v>0</v>
      </c>
      <c r="AS462" s="1257">
        <f t="shared" si="77"/>
        <v>1</v>
      </c>
      <c r="AT462" s="1259"/>
    </row>
    <row r="463" s="1205" customFormat="1" ht="19.5" customHeight="1" spans="2:46">
      <c r="B463" s="1321">
        <v>8</v>
      </c>
      <c r="C463" s="1322" t="s">
        <v>46</v>
      </c>
      <c r="D463" s="1316">
        <f t="shared" si="70"/>
        <v>0</v>
      </c>
      <c r="E463" s="1223">
        <f>'RK 1'!AH425</f>
        <v>1</v>
      </c>
      <c r="F463" s="1223">
        <f t="shared" si="72"/>
        <v>1</v>
      </c>
      <c r="G463" s="1223">
        <f t="shared" si="73"/>
        <v>0</v>
      </c>
      <c r="H463" s="1223">
        <f t="shared" ref="H463:AP463" si="83">H14+H57+H100+H142</f>
        <v>0</v>
      </c>
      <c r="I463" s="1223">
        <f t="shared" si="83"/>
        <v>0</v>
      </c>
      <c r="J463" s="1223">
        <f t="shared" si="83"/>
        <v>0</v>
      </c>
      <c r="K463" s="1223">
        <f t="shared" si="83"/>
        <v>0</v>
      </c>
      <c r="L463" s="1223">
        <f t="shared" si="83"/>
        <v>0</v>
      </c>
      <c r="M463" s="1223">
        <f t="shared" si="83"/>
        <v>0</v>
      </c>
      <c r="N463" s="1223">
        <f t="shared" si="83"/>
        <v>0</v>
      </c>
      <c r="O463" s="1223">
        <f t="shared" si="83"/>
        <v>0</v>
      </c>
      <c r="P463" s="1223">
        <f t="shared" si="83"/>
        <v>0</v>
      </c>
      <c r="Q463" s="1223">
        <f t="shared" si="83"/>
        <v>0</v>
      </c>
      <c r="R463" s="1223">
        <f t="shared" si="83"/>
        <v>0</v>
      </c>
      <c r="S463" s="1223">
        <f t="shared" si="83"/>
        <v>0</v>
      </c>
      <c r="T463" s="1223">
        <f t="shared" si="83"/>
        <v>0</v>
      </c>
      <c r="U463" s="1223">
        <f t="shared" si="83"/>
        <v>0</v>
      </c>
      <c r="V463" s="1223">
        <f t="shared" si="83"/>
        <v>0</v>
      </c>
      <c r="W463" s="1223">
        <f t="shared" si="83"/>
        <v>0</v>
      </c>
      <c r="X463" s="1223">
        <f t="shared" si="83"/>
        <v>0</v>
      </c>
      <c r="Y463" s="1223">
        <f t="shared" si="83"/>
        <v>0</v>
      </c>
      <c r="Z463" s="1223">
        <f t="shared" si="83"/>
        <v>0</v>
      </c>
      <c r="AA463" s="1223">
        <f t="shared" si="83"/>
        <v>0</v>
      </c>
      <c r="AB463" s="1223">
        <f t="shared" si="83"/>
        <v>0</v>
      </c>
      <c r="AC463" s="1223">
        <f t="shared" si="83"/>
        <v>0</v>
      </c>
      <c r="AD463" s="1223">
        <f t="shared" si="83"/>
        <v>0</v>
      </c>
      <c r="AE463" s="1223">
        <f t="shared" si="83"/>
        <v>0</v>
      </c>
      <c r="AF463" s="1223">
        <f t="shared" si="83"/>
        <v>0</v>
      </c>
      <c r="AG463" s="1223">
        <f t="shared" si="83"/>
        <v>0</v>
      </c>
      <c r="AH463" s="1223">
        <f t="shared" si="83"/>
        <v>0</v>
      </c>
      <c r="AI463" s="1223">
        <f t="shared" si="83"/>
        <v>0</v>
      </c>
      <c r="AJ463" s="1223">
        <f t="shared" si="83"/>
        <v>0</v>
      </c>
      <c r="AK463" s="1223">
        <f t="shared" si="83"/>
        <v>0</v>
      </c>
      <c r="AL463" s="1223">
        <f t="shared" si="83"/>
        <v>0</v>
      </c>
      <c r="AM463" s="1223">
        <f t="shared" si="83"/>
        <v>0</v>
      </c>
      <c r="AN463" s="1223">
        <f t="shared" si="83"/>
        <v>0</v>
      </c>
      <c r="AO463" s="1223">
        <f t="shared" si="83"/>
        <v>0</v>
      </c>
      <c r="AP463" s="1223">
        <f t="shared" si="83"/>
        <v>0</v>
      </c>
      <c r="AQ463" s="1223">
        <f t="shared" si="75"/>
        <v>0</v>
      </c>
      <c r="AR463" s="1223">
        <f t="shared" si="76"/>
        <v>1</v>
      </c>
      <c r="AS463" s="1257">
        <f t="shared" si="77"/>
        <v>0</v>
      </c>
      <c r="AT463" s="1259"/>
    </row>
    <row r="464" s="1205" customFormat="1" ht="19.5" customHeight="1" spans="2:46">
      <c r="B464" s="1321">
        <v>9</v>
      </c>
      <c r="C464" s="1322" t="s">
        <v>47</v>
      </c>
      <c r="D464" s="1316">
        <f t="shared" si="70"/>
        <v>0</v>
      </c>
      <c r="E464" s="1223">
        <f>'RK 1'!AH426</f>
        <v>1</v>
      </c>
      <c r="F464" s="1223">
        <f t="shared" si="72"/>
        <v>1</v>
      </c>
      <c r="G464" s="1223">
        <f t="shared" si="73"/>
        <v>0</v>
      </c>
      <c r="H464" s="1223">
        <f t="shared" ref="H464:AP464" si="84">H15+H58+H101+H143</f>
        <v>0</v>
      </c>
      <c r="I464" s="1223">
        <f t="shared" si="84"/>
        <v>0</v>
      </c>
      <c r="J464" s="1223">
        <f t="shared" si="84"/>
        <v>0</v>
      </c>
      <c r="K464" s="1223">
        <f t="shared" si="84"/>
        <v>0</v>
      </c>
      <c r="L464" s="1223">
        <f t="shared" si="84"/>
        <v>0</v>
      </c>
      <c r="M464" s="1223">
        <f t="shared" si="84"/>
        <v>0</v>
      </c>
      <c r="N464" s="1223">
        <f t="shared" si="84"/>
        <v>0</v>
      </c>
      <c r="O464" s="1223">
        <f t="shared" si="84"/>
        <v>0</v>
      </c>
      <c r="P464" s="1223">
        <f t="shared" si="84"/>
        <v>0</v>
      </c>
      <c r="Q464" s="1223">
        <f t="shared" si="84"/>
        <v>0</v>
      </c>
      <c r="R464" s="1223">
        <f t="shared" si="84"/>
        <v>0</v>
      </c>
      <c r="S464" s="1223">
        <f t="shared" si="84"/>
        <v>0</v>
      </c>
      <c r="T464" s="1223">
        <f t="shared" si="84"/>
        <v>0</v>
      </c>
      <c r="U464" s="1223">
        <f t="shared" si="84"/>
        <v>0</v>
      </c>
      <c r="V464" s="1223">
        <f t="shared" si="84"/>
        <v>0</v>
      </c>
      <c r="W464" s="1223">
        <f t="shared" si="84"/>
        <v>0</v>
      </c>
      <c r="X464" s="1223">
        <f t="shared" si="84"/>
        <v>0</v>
      </c>
      <c r="Y464" s="1223">
        <f t="shared" si="84"/>
        <v>0</v>
      </c>
      <c r="Z464" s="1223">
        <f t="shared" si="84"/>
        <v>0</v>
      </c>
      <c r="AA464" s="1223">
        <f t="shared" si="84"/>
        <v>0</v>
      </c>
      <c r="AB464" s="1223">
        <f t="shared" si="84"/>
        <v>0</v>
      </c>
      <c r="AC464" s="1223">
        <f t="shared" si="84"/>
        <v>0</v>
      </c>
      <c r="AD464" s="1223">
        <f t="shared" si="84"/>
        <v>0</v>
      </c>
      <c r="AE464" s="1223">
        <f t="shared" si="84"/>
        <v>0</v>
      </c>
      <c r="AF464" s="1223">
        <f t="shared" si="84"/>
        <v>0</v>
      </c>
      <c r="AG464" s="1223">
        <f t="shared" si="84"/>
        <v>0</v>
      </c>
      <c r="AH464" s="1223">
        <f t="shared" si="84"/>
        <v>0</v>
      </c>
      <c r="AI464" s="1223">
        <f t="shared" si="84"/>
        <v>0</v>
      </c>
      <c r="AJ464" s="1223">
        <f t="shared" si="84"/>
        <v>0</v>
      </c>
      <c r="AK464" s="1223">
        <f t="shared" si="84"/>
        <v>0</v>
      </c>
      <c r="AL464" s="1223">
        <f t="shared" si="84"/>
        <v>0</v>
      </c>
      <c r="AM464" s="1223">
        <f t="shared" si="84"/>
        <v>0</v>
      </c>
      <c r="AN464" s="1223">
        <f t="shared" si="84"/>
        <v>0</v>
      </c>
      <c r="AO464" s="1223">
        <f t="shared" si="84"/>
        <v>0</v>
      </c>
      <c r="AP464" s="1223">
        <f t="shared" si="84"/>
        <v>0</v>
      </c>
      <c r="AQ464" s="1223">
        <f t="shared" si="75"/>
        <v>0</v>
      </c>
      <c r="AR464" s="1223">
        <f t="shared" si="76"/>
        <v>1</v>
      </c>
      <c r="AS464" s="1257">
        <f t="shared" si="77"/>
        <v>0</v>
      </c>
      <c r="AT464" s="1259"/>
    </row>
    <row r="465" s="1205" customFormat="1" ht="19.5" customHeight="1" spans="2:46">
      <c r="B465" s="1321">
        <v>10</v>
      </c>
      <c r="C465" s="1322" t="s">
        <v>48</v>
      </c>
      <c r="D465" s="1316">
        <f t="shared" si="70"/>
        <v>0</v>
      </c>
      <c r="E465" s="1223">
        <f>'RK 1'!AH427</f>
        <v>0</v>
      </c>
      <c r="F465" s="1223">
        <f t="shared" si="72"/>
        <v>0</v>
      </c>
      <c r="G465" s="1223">
        <f t="shared" si="73"/>
        <v>0</v>
      </c>
      <c r="H465" s="1223">
        <f t="shared" ref="H465:AP465" si="85">H16+H59+H102+H144</f>
        <v>0</v>
      </c>
      <c r="I465" s="1223">
        <f t="shared" si="85"/>
        <v>0</v>
      </c>
      <c r="J465" s="1223">
        <f t="shared" si="85"/>
        <v>0</v>
      </c>
      <c r="K465" s="1223">
        <f t="shared" si="85"/>
        <v>0</v>
      </c>
      <c r="L465" s="1223">
        <f t="shared" si="85"/>
        <v>0</v>
      </c>
      <c r="M465" s="1223">
        <f t="shared" si="85"/>
        <v>0</v>
      </c>
      <c r="N465" s="1223">
        <f t="shared" si="85"/>
        <v>0</v>
      </c>
      <c r="O465" s="1223">
        <f t="shared" si="85"/>
        <v>0</v>
      </c>
      <c r="P465" s="1223">
        <f t="shared" si="85"/>
        <v>0</v>
      </c>
      <c r="Q465" s="1223">
        <f t="shared" si="85"/>
        <v>0</v>
      </c>
      <c r="R465" s="1223">
        <f t="shared" si="85"/>
        <v>0</v>
      </c>
      <c r="S465" s="1223">
        <f t="shared" si="85"/>
        <v>0</v>
      </c>
      <c r="T465" s="1223">
        <f t="shared" si="85"/>
        <v>0</v>
      </c>
      <c r="U465" s="1223">
        <f t="shared" si="85"/>
        <v>0</v>
      </c>
      <c r="V465" s="1223">
        <f t="shared" si="85"/>
        <v>0</v>
      </c>
      <c r="W465" s="1223">
        <f t="shared" si="85"/>
        <v>0</v>
      </c>
      <c r="X465" s="1223">
        <f t="shared" si="85"/>
        <v>0</v>
      </c>
      <c r="Y465" s="1223">
        <f t="shared" si="85"/>
        <v>0</v>
      </c>
      <c r="Z465" s="1223">
        <f t="shared" si="85"/>
        <v>0</v>
      </c>
      <c r="AA465" s="1223">
        <f t="shared" si="85"/>
        <v>0</v>
      </c>
      <c r="AB465" s="1223">
        <f t="shared" si="85"/>
        <v>0</v>
      </c>
      <c r="AC465" s="1223">
        <f t="shared" si="85"/>
        <v>0</v>
      </c>
      <c r="AD465" s="1223">
        <f t="shared" si="85"/>
        <v>0</v>
      </c>
      <c r="AE465" s="1223">
        <f t="shared" si="85"/>
        <v>0</v>
      </c>
      <c r="AF465" s="1223">
        <f t="shared" si="85"/>
        <v>0</v>
      </c>
      <c r="AG465" s="1223">
        <f t="shared" si="85"/>
        <v>0</v>
      </c>
      <c r="AH465" s="1223">
        <f t="shared" si="85"/>
        <v>0</v>
      </c>
      <c r="AI465" s="1223">
        <f t="shared" si="85"/>
        <v>0</v>
      </c>
      <c r="AJ465" s="1223">
        <f t="shared" si="85"/>
        <v>0</v>
      </c>
      <c r="AK465" s="1223">
        <f t="shared" si="85"/>
        <v>0</v>
      </c>
      <c r="AL465" s="1223">
        <f t="shared" si="85"/>
        <v>0</v>
      </c>
      <c r="AM465" s="1223">
        <f t="shared" si="85"/>
        <v>0</v>
      </c>
      <c r="AN465" s="1223">
        <f t="shared" si="85"/>
        <v>0</v>
      </c>
      <c r="AO465" s="1223">
        <f t="shared" si="85"/>
        <v>0</v>
      </c>
      <c r="AP465" s="1223">
        <f t="shared" si="85"/>
        <v>0</v>
      </c>
      <c r="AQ465" s="1223">
        <f t="shared" si="75"/>
        <v>0</v>
      </c>
      <c r="AR465" s="1223">
        <f t="shared" si="76"/>
        <v>0</v>
      </c>
      <c r="AS465" s="1257">
        <f t="shared" si="77"/>
        <v>0</v>
      </c>
      <c r="AT465" s="1259"/>
    </row>
    <row r="466" s="1205" customFormat="1" ht="19.5" customHeight="1" spans="2:46">
      <c r="B466" s="1321">
        <v>11</v>
      </c>
      <c r="C466" s="1322" t="s">
        <v>49</v>
      </c>
      <c r="D466" s="1316">
        <f t="shared" si="70"/>
        <v>0</v>
      </c>
      <c r="E466" s="1223">
        <f>'RK 1'!AH428</f>
        <v>1</v>
      </c>
      <c r="F466" s="1223">
        <f t="shared" si="72"/>
        <v>1</v>
      </c>
      <c r="G466" s="1223">
        <f t="shared" si="73"/>
        <v>0</v>
      </c>
      <c r="H466" s="1223">
        <f t="shared" ref="H466:AP466" si="86">H17+H60+H103+H145</f>
        <v>0</v>
      </c>
      <c r="I466" s="1223">
        <f t="shared" si="86"/>
        <v>0</v>
      </c>
      <c r="J466" s="1223">
        <f t="shared" si="86"/>
        <v>0</v>
      </c>
      <c r="K466" s="1223">
        <f t="shared" si="86"/>
        <v>0</v>
      </c>
      <c r="L466" s="1223">
        <f t="shared" si="86"/>
        <v>0</v>
      </c>
      <c r="M466" s="1223">
        <f t="shared" si="86"/>
        <v>0</v>
      </c>
      <c r="N466" s="1223">
        <f t="shared" si="86"/>
        <v>0</v>
      </c>
      <c r="O466" s="1223">
        <f t="shared" si="86"/>
        <v>0</v>
      </c>
      <c r="P466" s="1223">
        <f t="shared" si="86"/>
        <v>0</v>
      </c>
      <c r="Q466" s="1223">
        <f t="shared" si="86"/>
        <v>0</v>
      </c>
      <c r="R466" s="1223">
        <f t="shared" si="86"/>
        <v>0</v>
      </c>
      <c r="S466" s="1223">
        <f t="shared" si="86"/>
        <v>0</v>
      </c>
      <c r="T466" s="1223">
        <f t="shared" si="86"/>
        <v>0</v>
      </c>
      <c r="U466" s="1223">
        <f t="shared" si="86"/>
        <v>0</v>
      </c>
      <c r="V466" s="1223">
        <f t="shared" si="86"/>
        <v>0</v>
      </c>
      <c r="W466" s="1223">
        <f t="shared" si="86"/>
        <v>0</v>
      </c>
      <c r="X466" s="1223">
        <f t="shared" si="86"/>
        <v>0</v>
      </c>
      <c r="Y466" s="1223">
        <f t="shared" si="86"/>
        <v>0</v>
      </c>
      <c r="Z466" s="1223">
        <f t="shared" si="86"/>
        <v>0</v>
      </c>
      <c r="AA466" s="1223">
        <f t="shared" si="86"/>
        <v>0</v>
      </c>
      <c r="AB466" s="1223">
        <f t="shared" si="86"/>
        <v>0</v>
      </c>
      <c r="AC466" s="1223">
        <f t="shared" si="86"/>
        <v>0</v>
      </c>
      <c r="AD466" s="1223">
        <f t="shared" si="86"/>
        <v>0</v>
      </c>
      <c r="AE466" s="1223">
        <f t="shared" si="86"/>
        <v>0</v>
      </c>
      <c r="AF466" s="1223">
        <f t="shared" si="86"/>
        <v>0</v>
      </c>
      <c r="AG466" s="1223">
        <f t="shared" si="86"/>
        <v>0</v>
      </c>
      <c r="AH466" s="1223">
        <f t="shared" si="86"/>
        <v>0</v>
      </c>
      <c r="AI466" s="1223">
        <f t="shared" si="86"/>
        <v>0</v>
      </c>
      <c r="AJ466" s="1223">
        <f t="shared" si="86"/>
        <v>0</v>
      </c>
      <c r="AK466" s="1223">
        <f t="shared" si="86"/>
        <v>0</v>
      </c>
      <c r="AL466" s="1223">
        <f t="shared" si="86"/>
        <v>0</v>
      </c>
      <c r="AM466" s="1223">
        <f t="shared" si="86"/>
        <v>1</v>
      </c>
      <c r="AN466" s="1223">
        <f t="shared" si="86"/>
        <v>0</v>
      </c>
      <c r="AO466" s="1223">
        <f t="shared" si="86"/>
        <v>0</v>
      </c>
      <c r="AP466" s="1223">
        <f t="shared" si="86"/>
        <v>0</v>
      </c>
      <c r="AQ466" s="1223">
        <f t="shared" si="75"/>
        <v>1</v>
      </c>
      <c r="AR466" s="1223">
        <f t="shared" si="76"/>
        <v>0</v>
      </c>
      <c r="AS466" s="1257">
        <f t="shared" si="77"/>
        <v>1</v>
      </c>
      <c r="AT466" s="1259"/>
    </row>
    <row r="467" s="1205" customFormat="1" ht="19.5" customHeight="1" spans="2:46">
      <c r="B467" s="1321">
        <v>12</v>
      </c>
      <c r="C467" s="1322" t="s">
        <v>50</v>
      </c>
      <c r="D467" s="1316">
        <f t="shared" si="70"/>
        <v>0</v>
      </c>
      <c r="E467" s="1223">
        <f>'RK 1'!AH429</f>
        <v>0</v>
      </c>
      <c r="F467" s="1223">
        <f t="shared" si="72"/>
        <v>0</v>
      </c>
      <c r="G467" s="1223">
        <f t="shared" si="73"/>
        <v>0</v>
      </c>
      <c r="H467" s="1223">
        <f t="shared" ref="H467:AP467" si="87">H18+H61+H104+H146</f>
        <v>0</v>
      </c>
      <c r="I467" s="1223">
        <f t="shared" si="87"/>
        <v>0</v>
      </c>
      <c r="J467" s="1223">
        <f t="shared" si="87"/>
        <v>0</v>
      </c>
      <c r="K467" s="1223">
        <f t="shared" si="87"/>
        <v>0</v>
      </c>
      <c r="L467" s="1223">
        <f t="shared" si="87"/>
        <v>0</v>
      </c>
      <c r="M467" s="1223">
        <f t="shared" si="87"/>
        <v>0</v>
      </c>
      <c r="N467" s="1223">
        <f t="shared" si="87"/>
        <v>0</v>
      </c>
      <c r="O467" s="1223">
        <f t="shared" si="87"/>
        <v>0</v>
      </c>
      <c r="P467" s="1223">
        <f t="shared" si="87"/>
        <v>0</v>
      </c>
      <c r="Q467" s="1223">
        <f t="shared" si="87"/>
        <v>0</v>
      </c>
      <c r="R467" s="1223">
        <f t="shared" si="87"/>
        <v>0</v>
      </c>
      <c r="S467" s="1223">
        <f t="shared" si="87"/>
        <v>0</v>
      </c>
      <c r="T467" s="1223">
        <f t="shared" si="87"/>
        <v>0</v>
      </c>
      <c r="U467" s="1223">
        <f t="shared" si="87"/>
        <v>0</v>
      </c>
      <c r="V467" s="1223">
        <f t="shared" si="87"/>
        <v>0</v>
      </c>
      <c r="W467" s="1223">
        <f t="shared" si="87"/>
        <v>0</v>
      </c>
      <c r="X467" s="1223">
        <f t="shared" si="87"/>
        <v>0</v>
      </c>
      <c r="Y467" s="1223">
        <f t="shared" si="87"/>
        <v>0</v>
      </c>
      <c r="Z467" s="1223">
        <f t="shared" si="87"/>
        <v>0</v>
      </c>
      <c r="AA467" s="1223">
        <f t="shared" si="87"/>
        <v>0</v>
      </c>
      <c r="AB467" s="1223">
        <f t="shared" si="87"/>
        <v>0</v>
      </c>
      <c r="AC467" s="1223">
        <f t="shared" si="87"/>
        <v>0</v>
      </c>
      <c r="AD467" s="1223">
        <f t="shared" si="87"/>
        <v>0</v>
      </c>
      <c r="AE467" s="1223">
        <f t="shared" si="87"/>
        <v>0</v>
      </c>
      <c r="AF467" s="1223">
        <f t="shared" si="87"/>
        <v>0</v>
      </c>
      <c r="AG467" s="1223">
        <f t="shared" si="87"/>
        <v>0</v>
      </c>
      <c r="AH467" s="1223">
        <f t="shared" si="87"/>
        <v>0</v>
      </c>
      <c r="AI467" s="1223">
        <f t="shared" si="87"/>
        <v>0</v>
      </c>
      <c r="AJ467" s="1223">
        <f t="shared" si="87"/>
        <v>0</v>
      </c>
      <c r="AK467" s="1223">
        <f t="shared" si="87"/>
        <v>0</v>
      </c>
      <c r="AL467" s="1223">
        <f t="shared" si="87"/>
        <v>0</v>
      </c>
      <c r="AM467" s="1223">
        <f t="shared" si="87"/>
        <v>0</v>
      </c>
      <c r="AN467" s="1223">
        <f t="shared" si="87"/>
        <v>0</v>
      </c>
      <c r="AO467" s="1223">
        <f t="shared" si="87"/>
        <v>0</v>
      </c>
      <c r="AP467" s="1223">
        <f t="shared" si="87"/>
        <v>0</v>
      </c>
      <c r="AQ467" s="1223">
        <f t="shared" si="75"/>
        <v>0</v>
      </c>
      <c r="AR467" s="1223">
        <f t="shared" si="76"/>
        <v>0</v>
      </c>
      <c r="AS467" s="1257">
        <f t="shared" si="77"/>
        <v>0</v>
      </c>
      <c r="AT467" s="1259"/>
    </row>
    <row r="468" s="1205" customFormat="1" ht="19.5" customHeight="1" spans="2:46">
      <c r="B468" s="1321">
        <v>13</v>
      </c>
      <c r="C468" s="1322" t="s">
        <v>51</v>
      </c>
      <c r="D468" s="1316">
        <f t="shared" si="70"/>
        <v>0</v>
      </c>
      <c r="E468" s="1223">
        <f>'RK 1'!AH430</f>
        <v>1</v>
      </c>
      <c r="F468" s="1223">
        <f t="shared" si="72"/>
        <v>1</v>
      </c>
      <c r="G468" s="1223">
        <f t="shared" si="73"/>
        <v>0</v>
      </c>
      <c r="H468" s="1223">
        <f t="shared" ref="H468:AP468" si="88">H19+H62+H105+H147</f>
        <v>0</v>
      </c>
      <c r="I468" s="1223">
        <f t="shared" si="88"/>
        <v>0</v>
      </c>
      <c r="J468" s="1223">
        <f t="shared" si="88"/>
        <v>0</v>
      </c>
      <c r="K468" s="1223">
        <f t="shared" si="88"/>
        <v>0</v>
      </c>
      <c r="L468" s="1223">
        <f t="shared" si="88"/>
        <v>0</v>
      </c>
      <c r="M468" s="1223">
        <f t="shared" si="88"/>
        <v>0</v>
      </c>
      <c r="N468" s="1223">
        <f t="shared" si="88"/>
        <v>0</v>
      </c>
      <c r="O468" s="1223">
        <f t="shared" si="88"/>
        <v>0</v>
      </c>
      <c r="P468" s="1223">
        <f t="shared" si="88"/>
        <v>0</v>
      </c>
      <c r="Q468" s="1223">
        <f t="shared" si="88"/>
        <v>0</v>
      </c>
      <c r="R468" s="1223">
        <f t="shared" si="88"/>
        <v>0</v>
      </c>
      <c r="S468" s="1223">
        <f t="shared" si="88"/>
        <v>0</v>
      </c>
      <c r="T468" s="1223">
        <f t="shared" si="88"/>
        <v>0</v>
      </c>
      <c r="U468" s="1223">
        <f t="shared" si="88"/>
        <v>0</v>
      </c>
      <c r="V468" s="1223">
        <f t="shared" si="88"/>
        <v>0</v>
      </c>
      <c r="W468" s="1223">
        <f t="shared" si="88"/>
        <v>0</v>
      </c>
      <c r="X468" s="1223">
        <f t="shared" si="88"/>
        <v>0</v>
      </c>
      <c r="Y468" s="1223">
        <f t="shared" si="88"/>
        <v>0</v>
      </c>
      <c r="Z468" s="1223">
        <f t="shared" si="88"/>
        <v>0</v>
      </c>
      <c r="AA468" s="1223">
        <f t="shared" si="88"/>
        <v>0</v>
      </c>
      <c r="AB468" s="1223">
        <f t="shared" si="88"/>
        <v>0</v>
      </c>
      <c r="AC468" s="1223">
        <f t="shared" si="88"/>
        <v>0</v>
      </c>
      <c r="AD468" s="1223">
        <f t="shared" si="88"/>
        <v>0</v>
      </c>
      <c r="AE468" s="1223">
        <f t="shared" si="88"/>
        <v>0</v>
      </c>
      <c r="AF468" s="1223">
        <f t="shared" si="88"/>
        <v>0</v>
      </c>
      <c r="AG468" s="1223">
        <f t="shared" si="88"/>
        <v>0</v>
      </c>
      <c r="AH468" s="1223">
        <f t="shared" si="88"/>
        <v>0</v>
      </c>
      <c r="AI468" s="1223">
        <f t="shared" si="88"/>
        <v>0</v>
      </c>
      <c r="AJ468" s="1223">
        <f t="shared" si="88"/>
        <v>0</v>
      </c>
      <c r="AK468" s="1223">
        <f t="shared" si="88"/>
        <v>0</v>
      </c>
      <c r="AL468" s="1223">
        <f t="shared" si="88"/>
        <v>0</v>
      </c>
      <c r="AM468" s="1223">
        <f t="shared" si="88"/>
        <v>1</v>
      </c>
      <c r="AN468" s="1223">
        <f t="shared" si="88"/>
        <v>0</v>
      </c>
      <c r="AO468" s="1223">
        <f t="shared" si="88"/>
        <v>0</v>
      </c>
      <c r="AP468" s="1223">
        <f t="shared" si="88"/>
        <v>0</v>
      </c>
      <c r="AQ468" s="1223">
        <f t="shared" si="75"/>
        <v>1</v>
      </c>
      <c r="AR468" s="1223">
        <f t="shared" si="76"/>
        <v>0</v>
      </c>
      <c r="AS468" s="1257">
        <f t="shared" si="77"/>
        <v>1</v>
      </c>
      <c r="AT468" s="1259"/>
    </row>
    <row r="469" s="1205" customFormat="1" ht="19.5" customHeight="1" spans="2:46">
      <c r="B469" s="1321">
        <v>14</v>
      </c>
      <c r="C469" s="1322" t="s">
        <v>52</v>
      </c>
      <c r="D469" s="1316">
        <f t="shared" si="70"/>
        <v>0</v>
      </c>
      <c r="E469" s="1223">
        <f>'RK 1'!AH431</f>
        <v>2</v>
      </c>
      <c r="F469" s="1223">
        <f t="shared" si="72"/>
        <v>2</v>
      </c>
      <c r="G469" s="1223">
        <f t="shared" si="73"/>
        <v>0</v>
      </c>
      <c r="H469" s="1223">
        <f t="shared" ref="H469:AP469" si="89">H20+H63+H106+H148</f>
        <v>0</v>
      </c>
      <c r="I469" s="1223">
        <f t="shared" si="89"/>
        <v>0</v>
      </c>
      <c r="J469" s="1223">
        <f t="shared" si="89"/>
        <v>0</v>
      </c>
      <c r="K469" s="1223">
        <f t="shared" si="89"/>
        <v>0</v>
      </c>
      <c r="L469" s="1223">
        <f t="shared" si="89"/>
        <v>0</v>
      </c>
      <c r="M469" s="1223">
        <f t="shared" si="89"/>
        <v>0</v>
      </c>
      <c r="N469" s="1223">
        <f t="shared" si="89"/>
        <v>1</v>
      </c>
      <c r="O469" s="1223">
        <f t="shared" si="89"/>
        <v>0</v>
      </c>
      <c r="P469" s="1223">
        <f t="shared" si="89"/>
        <v>0</v>
      </c>
      <c r="Q469" s="1223">
        <f t="shared" si="89"/>
        <v>0</v>
      </c>
      <c r="R469" s="1223">
        <f t="shared" si="89"/>
        <v>0</v>
      </c>
      <c r="S469" s="1223">
        <f t="shared" si="89"/>
        <v>0</v>
      </c>
      <c r="T469" s="1223">
        <f t="shared" si="89"/>
        <v>0</v>
      </c>
      <c r="U469" s="1223">
        <f t="shared" si="89"/>
        <v>0</v>
      </c>
      <c r="V469" s="1223">
        <f t="shared" si="89"/>
        <v>0</v>
      </c>
      <c r="W469" s="1223">
        <f t="shared" si="89"/>
        <v>0</v>
      </c>
      <c r="X469" s="1223">
        <f t="shared" si="89"/>
        <v>0</v>
      </c>
      <c r="Y469" s="1223">
        <f t="shared" si="89"/>
        <v>0</v>
      </c>
      <c r="Z469" s="1223">
        <f t="shared" si="89"/>
        <v>0</v>
      </c>
      <c r="AA469" s="1223">
        <f t="shared" si="89"/>
        <v>0</v>
      </c>
      <c r="AB469" s="1223">
        <f t="shared" si="89"/>
        <v>0</v>
      </c>
      <c r="AC469" s="1223">
        <f t="shared" si="89"/>
        <v>0</v>
      </c>
      <c r="AD469" s="1223">
        <f t="shared" si="89"/>
        <v>0</v>
      </c>
      <c r="AE469" s="1223">
        <f t="shared" si="89"/>
        <v>0</v>
      </c>
      <c r="AF469" s="1223">
        <f t="shared" si="89"/>
        <v>0</v>
      </c>
      <c r="AG469" s="1223">
        <f t="shared" si="89"/>
        <v>0</v>
      </c>
      <c r="AH469" s="1223">
        <f t="shared" si="89"/>
        <v>0</v>
      </c>
      <c r="AI469" s="1223">
        <f t="shared" si="89"/>
        <v>0</v>
      </c>
      <c r="AJ469" s="1223">
        <f t="shared" si="89"/>
        <v>0</v>
      </c>
      <c r="AK469" s="1223">
        <f t="shared" si="89"/>
        <v>0</v>
      </c>
      <c r="AL469" s="1223">
        <f t="shared" si="89"/>
        <v>0</v>
      </c>
      <c r="AM469" s="1223">
        <f t="shared" si="89"/>
        <v>1</v>
      </c>
      <c r="AN469" s="1223">
        <f t="shared" si="89"/>
        <v>0</v>
      </c>
      <c r="AO469" s="1223">
        <f t="shared" si="89"/>
        <v>0</v>
      </c>
      <c r="AP469" s="1223">
        <f t="shared" si="89"/>
        <v>0</v>
      </c>
      <c r="AQ469" s="1223">
        <f t="shared" si="75"/>
        <v>2</v>
      </c>
      <c r="AR469" s="1223">
        <f t="shared" si="76"/>
        <v>0</v>
      </c>
      <c r="AS469" s="1257">
        <f t="shared" si="77"/>
        <v>2</v>
      </c>
      <c r="AT469" s="1260"/>
    </row>
    <row r="470" s="1205" customFormat="1" ht="19.5" customHeight="1" spans="2:46">
      <c r="B470" s="1321">
        <v>15</v>
      </c>
      <c r="C470" s="1322" t="s">
        <v>53</v>
      </c>
      <c r="D470" s="1316">
        <f t="shared" si="70"/>
        <v>0</v>
      </c>
      <c r="E470" s="1223">
        <f>'RK 1'!AH432</f>
        <v>0</v>
      </c>
      <c r="F470" s="1223">
        <f t="shared" si="72"/>
        <v>0</v>
      </c>
      <c r="G470" s="1223">
        <f t="shared" si="73"/>
        <v>0</v>
      </c>
      <c r="H470" s="1223">
        <f t="shared" ref="H470:AP470" si="90">H21+H64+H107+H149</f>
        <v>0</v>
      </c>
      <c r="I470" s="1223">
        <f t="shared" si="90"/>
        <v>0</v>
      </c>
      <c r="J470" s="1223">
        <f t="shared" si="90"/>
        <v>0</v>
      </c>
      <c r="K470" s="1223">
        <f t="shared" si="90"/>
        <v>0</v>
      </c>
      <c r="L470" s="1223">
        <f t="shared" si="90"/>
        <v>0</v>
      </c>
      <c r="M470" s="1223">
        <f t="shared" si="90"/>
        <v>0</v>
      </c>
      <c r="N470" s="1223">
        <f t="shared" si="90"/>
        <v>0</v>
      </c>
      <c r="O470" s="1223">
        <f t="shared" si="90"/>
        <v>0</v>
      </c>
      <c r="P470" s="1223">
        <f t="shared" si="90"/>
        <v>0</v>
      </c>
      <c r="Q470" s="1223">
        <f t="shared" si="90"/>
        <v>0</v>
      </c>
      <c r="R470" s="1223">
        <f t="shared" si="90"/>
        <v>0</v>
      </c>
      <c r="S470" s="1223">
        <f t="shared" si="90"/>
        <v>0</v>
      </c>
      <c r="T470" s="1223">
        <f t="shared" si="90"/>
        <v>0</v>
      </c>
      <c r="U470" s="1223">
        <f t="shared" si="90"/>
        <v>0</v>
      </c>
      <c r="V470" s="1223">
        <f t="shared" si="90"/>
        <v>0</v>
      </c>
      <c r="W470" s="1223">
        <f t="shared" si="90"/>
        <v>0</v>
      </c>
      <c r="X470" s="1223">
        <f t="shared" si="90"/>
        <v>0</v>
      </c>
      <c r="Y470" s="1223">
        <f t="shared" si="90"/>
        <v>0</v>
      </c>
      <c r="Z470" s="1223">
        <f t="shared" si="90"/>
        <v>0</v>
      </c>
      <c r="AA470" s="1223">
        <f t="shared" si="90"/>
        <v>0</v>
      </c>
      <c r="AB470" s="1223">
        <f t="shared" si="90"/>
        <v>0</v>
      </c>
      <c r="AC470" s="1223">
        <f t="shared" si="90"/>
        <v>0</v>
      </c>
      <c r="AD470" s="1223">
        <f t="shared" si="90"/>
        <v>0</v>
      </c>
      <c r="AE470" s="1223">
        <f t="shared" si="90"/>
        <v>0</v>
      </c>
      <c r="AF470" s="1223">
        <f t="shared" si="90"/>
        <v>0</v>
      </c>
      <c r="AG470" s="1223">
        <f t="shared" si="90"/>
        <v>0</v>
      </c>
      <c r="AH470" s="1223">
        <f t="shared" si="90"/>
        <v>0</v>
      </c>
      <c r="AI470" s="1223">
        <f t="shared" si="90"/>
        <v>0</v>
      </c>
      <c r="AJ470" s="1223">
        <f t="shared" si="90"/>
        <v>0</v>
      </c>
      <c r="AK470" s="1223">
        <f t="shared" si="90"/>
        <v>0</v>
      </c>
      <c r="AL470" s="1223">
        <f t="shared" si="90"/>
        <v>0</v>
      </c>
      <c r="AM470" s="1223">
        <f t="shared" si="90"/>
        <v>0</v>
      </c>
      <c r="AN470" s="1223">
        <f t="shared" si="90"/>
        <v>0</v>
      </c>
      <c r="AO470" s="1223">
        <f t="shared" si="90"/>
        <v>0</v>
      </c>
      <c r="AP470" s="1223">
        <f t="shared" si="90"/>
        <v>0</v>
      </c>
      <c r="AQ470" s="1223">
        <f t="shared" si="75"/>
        <v>0</v>
      </c>
      <c r="AR470" s="1223">
        <f t="shared" si="76"/>
        <v>0</v>
      </c>
      <c r="AS470" s="1257">
        <f t="shared" si="77"/>
        <v>0</v>
      </c>
      <c r="AT470" s="1261"/>
    </row>
    <row r="471" s="1205" customFormat="1" ht="19.5" customHeight="1" spans="2:46">
      <c r="B471" s="1321">
        <v>16</v>
      </c>
      <c r="C471" s="1323" t="s">
        <v>90</v>
      </c>
      <c r="D471" s="1316">
        <f t="shared" si="70"/>
        <v>0</v>
      </c>
      <c r="E471" s="1223">
        <f>'RK 1'!AH433</f>
        <v>0</v>
      </c>
      <c r="F471" s="1223">
        <f t="shared" si="72"/>
        <v>0</v>
      </c>
      <c r="G471" s="1223">
        <f t="shared" si="73"/>
        <v>0</v>
      </c>
      <c r="H471" s="1223">
        <f t="shared" ref="H471:AP471" si="91">H22+H65+H108+H150</f>
        <v>0</v>
      </c>
      <c r="I471" s="1223">
        <f t="shared" si="91"/>
        <v>0</v>
      </c>
      <c r="J471" s="1223">
        <f t="shared" si="91"/>
        <v>0</v>
      </c>
      <c r="K471" s="1223">
        <f t="shared" si="91"/>
        <v>0</v>
      </c>
      <c r="L471" s="1223">
        <f t="shared" si="91"/>
        <v>0</v>
      </c>
      <c r="M471" s="1223">
        <f t="shared" si="91"/>
        <v>0</v>
      </c>
      <c r="N471" s="1223">
        <f t="shared" si="91"/>
        <v>0</v>
      </c>
      <c r="O471" s="1223">
        <f t="shared" si="91"/>
        <v>0</v>
      </c>
      <c r="P471" s="1223">
        <f t="shared" si="91"/>
        <v>0</v>
      </c>
      <c r="Q471" s="1223">
        <f t="shared" si="91"/>
        <v>0</v>
      </c>
      <c r="R471" s="1223">
        <f t="shared" si="91"/>
        <v>0</v>
      </c>
      <c r="S471" s="1223">
        <f t="shared" si="91"/>
        <v>0</v>
      </c>
      <c r="T471" s="1223">
        <f t="shared" si="91"/>
        <v>0</v>
      </c>
      <c r="U471" s="1223">
        <f t="shared" si="91"/>
        <v>0</v>
      </c>
      <c r="V471" s="1223">
        <f t="shared" si="91"/>
        <v>0</v>
      </c>
      <c r="W471" s="1223">
        <f t="shared" si="91"/>
        <v>0</v>
      </c>
      <c r="X471" s="1223">
        <f t="shared" si="91"/>
        <v>0</v>
      </c>
      <c r="Y471" s="1223">
        <f t="shared" si="91"/>
        <v>0</v>
      </c>
      <c r="Z471" s="1223">
        <f t="shared" si="91"/>
        <v>0</v>
      </c>
      <c r="AA471" s="1223">
        <f t="shared" si="91"/>
        <v>0</v>
      </c>
      <c r="AB471" s="1223">
        <f t="shared" si="91"/>
        <v>0</v>
      </c>
      <c r="AC471" s="1223">
        <f t="shared" si="91"/>
        <v>0</v>
      </c>
      <c r="AD471" s="1223">
        <f t="shared" si="91"/>
        <v>0</v>
      </c>
      <c r="AE471" s="1223">
        <f t="shared" si="91"/>
        <v>0</v>
      </c>
      <c r="AF471" s="1223">
        <f t="shared" si="91"/>
        <v>0</v>
      </c>
      <c r="AG471" s="1223">
        <f t="shared" si="91"/>
        <v>0</v>
      </c>
      <c r="AH471" s="1223">
        <f t="shared" si="91"/>
        <v>0</v>
      </c>
      <c r="AI471" s="1223">
        <f t="shared" si="91"/>
        <v>0</v>
      </c>
      <c r="AJ471" s="1223">
        <f t="shared" si="91"/>
        <v>0</v>
      </c>
      <c r="AK471" s="1223">
        <f t="shared" si="91"/>
        <v>0</v>
      </c>
      <c r="AL471" s="1223">
        <f t="shared" si="91"/>
        <v>0</v>
      </c>
      <c r="AM471" s="1223">
        <f t="shared" si="91"/>
        <v>0</v>
      </c>
      <c r="AN471" s="1223">
        <f t="shared" si="91"/>
        <v>0</v>
      </c>
      <c r="AO471" s="1223">
        <f t="shared" si="91"/>
        <v>0</v>
      </c>
      <c r="AP471" s="1223">
        <f t="shared" si="91"/>
        <v>0</v>
      </c>
      <c r="AQ471" s="1223">
        <f t="shared" si="75"/>
        <v>0</v>
      </c>
      <c r="AR471" s="1223">
        <f t="shared" si="76"/>
        <v>0</v>
      </c>
      <c r="AS471" s="1257">
        <f t="shared" si="77"/>
        <v>0</v>
      </c>
      <c r="AT471" s="1261"/>
    </row>
    <row r="472" s="1205" customFormat="1" ht="19.5" customHeight="1" spans="2:46">
      <c r="B472" s="1324">
        <v>17</v>
      </c>
      <c r="C472" s="1325" t="s">
        <v>55</v>
      </c>
      <c r="D472" s="1326">
        <f t="shared" si="70"/>
        <v>0</v>
      </c>
      <c r="E472" s="1223">
        <f>'RK 1'!AH434</f>
        <v>1</v>
      </c>
      <c r="F472" s="1223">
        <f t="shared" si="72"/>
        <v>1</v>
      </c>
      <c r="G472" s="1223">
        <f t="shared" si="73"/>
        <v>0</v>
      </c>
      <c r="H472" s="1223">
        <f t="shared" ref="H472:AP472" si="92">H23+H66+H109+H151</f>
        <v>0</v>
      </c>
      <c r="I472" s="1223">
        <f t="shared" si="92"/>
        <v>0</v>
      </c>
      <c r="J472" s="1223">
        <f t="shared" si="92"/>
        <v>0</v>
      </c>
      <c r="K472" s="1223">
        <f t="shared" si="92"/>
        <v>0</v>
      </c>
      <c r="L472" s="1223">
        <f t="shared" si="92"/>
        <v>0</v>
      </c>
      <c r="M472" s="1223">
        <f t="shared" si="92"/>
        <v>0</v>
      </c>
      <c r="N472" s="1223">
        <f t="shared" si="92"/>
        <v>0</v>
      </c>
      <c r="O472" s="1223">
        <f t="shared" si="92"/>
        <v>0</v>
      </c>
      <c r="P472" s="1223">
        <f t="shared" si="92"/>
        <v>0</v>
      </c>
      <c r="Q472" s="1223">
        <f t="shared" si="92"/>
        <v>0</v>
      </c>
      <c r="R472" s="1223">
        <f t="shared" si="92"/>
        <v>0</v>
      </c>
      <c r="S472" s="1223">
        <f t="shared" si="92"/>
        <v>0</v>
      </c>
      <c r="T472" s="1223">
        <f t="shared" si="92"/>
        <v>0</v>
      </c>
      <c r="U472" s="1223">
        <f t="shared" si="92"/>
        <v>0</v>
      </c>
      <c r="V472" s="1223">
        <f t="shared" si="92"/>
        <v>0</v>
      </c>
      <c r="W472" s="1223">
        <f t="shared" si="92"/>
        <v>0</v>
      </c>
      <c r="X472" s="1223">
        <f t="shared" si="92"/>
        <v>0</v>
      </c>
      <c r="Y472" s="1223">
        <f t="shared" si="92"/>
        <v>0</v>
      </c>
      <c r="Z472" s="1223">
        <f t="shared" si="92"/>
        <v>0</v>
      </c>
      <c r="AA472" s="1223">
        <f t="shared" si="92"/>
        <v>0</v>
      </c>
      <c r="AB472" s="1223">
        <f t="shared" si="92"/>
        <v>0</v>
      </c>
      <c r="AC472" s="1223">
        <f t="shared" si="92"/>
        <v>0</v>
      </c>
      <c r="AD472" s="1223">
        <f t="shared" si="92"/>
        <v>0</v>
      </c>
      <c r="AE472" s="1223">
        <f t="shared" si="92"/>
        <v>0</v>
      </c>
      <c r="AF472" s="1223">
        <f t="shared" si="92"/>
        <v>0</v>
      </c>
      <c r="AG472" s="1223">
        <f t="shared" si="92"/>
        <v>0</v>
      </c>
      <c r="AH472" s="1223">
        <f t="shared" si="92"/>
        <v>0</v>
      </c>
      <c r="AI472" s="1223">
        <f t="shared" si="92"/>
        <v>0</v>
      </c>
      <c r="AJ472" s="1223">
        <f t="shared" si="92"/>
        <v>0</v>
      </c>
      <c r="AK472" s="1223">
        <f t="shared" si="92"/>
        <v>0</v>
      </c>
      <c r="AL472" s="1223">
        <f t="shared" si="92"/>
        <v>0</v>
      </c>
      <c r="AM472" s="1223">
        <f t="shared" si="92"/>
        <v>1</v>
      </c>
      <c r="AN472" s="1223">
        <f t="shared" si="92"/>
        <v>0</v>
      </c>
      <c r="AO472" s="1223">
        <f t="shared" si="92"/>
        <v>0</v>
      </c>
      <c r="AP472" s="1223">
        <f t="shared" si="92"/>
        <v>0</v>
      </c>
      <c r="AQ472" s="1223">
        <f t="shared" si="75"/>
        <v>1</v>
      </c>
      <c r="AR472" s="1223">
        <f t="shared" si="76"/>
        <v>0</v>
      </c>
      <c r="AS472" s="1257">
        <f t="shared" si="77"/>
        <v>1</v>
      </c>
      <c r="AT472" s="1262"/>
    </row>
    <row r="473" s="1205" customFormat="1" ht="19.5" customHeight="1" spans="2:46">
      <c r="B473" s="1327">
        <v>18</v>
      </c>
      <c r="C473" s="1328" t="s">
        <v>56</v>
      </c>
      <c r="D473" s="1329">
        <v>0</v>
      </c>
      <c r="E473" s="1223">
        <f>'RK 1'!AH435</f>
        <v>0</v>
      </c>
      <c r="F473" s="1223">
        <f t="shared" si="72"/>
        <v>0</v>
      </c>
      <c r="G473" s="1223">
        <f t="shared" si="73"/>
        <v>0</v>
      </c>
      <c r="H473" s="1223">
        <f t="shared" ref="H473:AP473" si="93">H24+H67+H110+H152</f>
        <v>0</v>
      </c>
      <c r="I473" s="1223">
        <f t="shared" si="93"/>
        <v>0</v>
      </c>
      <c r="J473" s="1223">
        <f t="shared" si="93"/>
        <v>0</v>
      </c>
      <c r="K473" s="1223">
        <f t="shared" si="93"/>
        <v>0</v>
      </c>
      <c r="L473" s="1223">
        <f t="shared" si="93"/>
        <v>0</v>
      </c>
      <c r="M473" s="1223">
        <f t="shared" si="93"/>
        <v>0</v>
      </c>
      <c r="N473" s="1223">
        <f t="shared" si="93"/>
        <v>0</v>
      </c>
      <c r="O473" s="1223">
        <f t="shared" si="93"/>
        <v>0</v>
      </c>
      <c r="P473" s="1223">
        <f t="shared" si="93"/>
        <v>0</v>
      </c>
      <c r="Q473" s="1223">
        <f t="shared" si="93"/>
        <v>0</v>
      </c>
      <c r="R473" s="1223">
        <f t="shared" si="93"/>
        <v>0</v>
      </c>
      <c r="S473" s="1223">
        <f t="shared" si="93"/>
        <v>0</v>
      </c>
      <c r="T473" s="1223">
        <f t="shared" si="93"/>
        <v>0</v>
      </c>
      <c r="U473" s="1223">
        <f t="shared" si="93"/>
        <v>0</v>
      </c>
      <c r="V473" s="1223">
        <f t="shared" si="93"/>
        <v>0</v>
      </c>
      <c r="W473" s="1223">
        <f t="shared" si="93"/>
        <v>0</v>
      </c>
      <c r="X473" s="1223">
        <f t="shared" si="93"/>
        <v>0</v>
      </c>
      <c r="Y473" s="1223">
        <f t="shared" si="93"/>
        <v>0</v>
      </c>
      <c r="Z473" s="1223">
        <f t="shared" si="93"/>
        <v>0</v>
      </c>
      <c r="AA473" s="1223">
        <f t="shared" si="93"/>
        <v>0</v>
      </c>
      <c r="AB473" s="1223">
        <f t="shared" si="93"/>
        <v>0</v>
      </c>
      <c r="AC473" s="1223">
        <f t="shared" si="93"/>
        <v>0</v>
      </c>
      <c r="AD473" s="1223">
        <f t="shared" si="93"/>
        <v>0</v>
      </c>
      <c r="AE473" s="1223">
        <f t="shared" si="93"/>
        <v>0</v>
      </c>
      <c r="AF473" s="1223">
        <f t="shared" si="93"/>
        <v>0</v>
      </c>
      <c r="AG473" s="1223">
        <f t="shared" si="93"/>
        <v>0</v>
      </c>
      <c r="AH473" s="1223">
        <f t="shared" si="93"/>
        <v>0</v>
      </c>
      <c r="AI473" s="1223">
        <f t="shared" si="93"/>
        <v>0</v>
      </c>
      <c r="AJ473" s="1223">
        <f t="shared" si="93"/>
        <v>0</v>
      </c>
      <c r="AK473" s="1223">
        <f t="shared" si="93"/>
        <v>0</v>
      </c>
      <c r="AL473" s="1223">
        <f t="shared" si="93"/>
        <v>0</v>
      </c>
      <c r="AM473" s="1223">
        <f t="shared" si="93"/>
        <v>0</v>
      </c>
      <c r="AN473" s="1223">
        <f t="shared" si="93"/>
        <v>0</v>
      </c>
      <c r="AO473" s="1223">
        <f t="shared" si="93"/>
        <v>0</v>
      </c>
      <c r="AP473" s="1223">
        <f t="shared" si="93"/>
        <v>0</v>
      </c>
      <c r="AQ473" s="1223">
        <f t="shared" si="75"/>
        <v>0</v>
      </c>
      <c r="AR473" s="1223">
        <f t="shared" si="76"/>
        <v>0</v>
      </c>
      <c r="AS473" s="1257">
        <f t="shared" si="77"/>
        <v>0</v>
      </c>
      <c r="AT473" s="1275"/>
    </row>
    <row r="474" s="1205" customFormat="1" ht="17.1" customHeight="1" spans="2:46">
      <c r="B474" s="1232" t="s">
        <v>57</v>
      </c>
      <c r="C474" s="1233"/>
      <c r="D474" s="1234">
        <f>SUM(D456:D472)</f>
        <v>0</v>
      </c>
      <c r="E474" s="1234">
        <f>SUM(E456:E473)</f>
        <v>23</v>
      </c>
      <c r="F474" s="1234">
        <f t="shared" ref="F474:AS474" si="94">SUM(F456:F473)</f>
        <v>23</v>
      </c>
      <c r="G474" s="1234">
        <f t="shared" si="94"/>
        <v>0</v>
      </c>
      <c r="H474" s="1234">
        <f t="shared" si="94"/>
        <v>0</v>
      </c>
      <c r="I474" s="1234">
        <f t="shared" si="94"/>
        <v>0</v>
      </c>
      <c r="J474" s="1234">
        <f t="shared" si="94"/>
        <v>0</v>
      </c>
      <c r="K474" s="1234">
        <f t="shared" si="94"/>
        <v>0</v>
      </c>
      <c r="L474" s="1234">
        <f t="shared" si="94"/>
        <v>0</v>
      </c>
      <c r="M474" s="1234">
        <f t="shared" si="94"/>
        <v>3</v>
      </c>
      <c r="N474" s="1234">
        <f t="shared" si="94"/>
        <v>3</v>
      </c>
      <c r="O474" s="1234">
        <f t="shared" si="94"/>
        <v>1</v>
      </c>
      <c r="P474" s="1234">
        <f t="shared" si="94"/>
        <v>0</v>
      </c>
      <c r="Q474" s="1234">
        <f t="shared" si="94"/>
        <v>0</v>
      </c>
      <c r="R474" s="1234">
        <f t="shared" si="94"/>
        <v>0</v>
      </c>
      <c r="S474" s="1234">
        <f t="shared" si="94"/>
        <v>0</v>
      </c>
      <c r="T474" s="1234">
        <f t="shared" si="94"/>
        <v>0</v>
      </c>
      <c r="U474" s="1234">
        <f t="shared" si="94"/>
        <v>0</v>
      </c>
      <c r="V474" s="1234">
        <f t="shared" si="94"/>
        <v>0</v>
      </c>
      <c r="W474" s="1234">
        <f t="shared" si="94"/>
        <v>0</v>
      </c>
      <c r="X474" s="1234">
        <f t="shared" si="94"/>
        <v>0</v>
      </c>
      <c r="Y474" s="1234">
        <f t="shared" si="94"/>
        <v>0</v>
      </c>
      <c r="Z474" s="1234">
        <f t="shared" si="94"/>
        <v>0</v>
      </c>
      <c r="AA474" s="1234">
        <f t="shared" si="94"/>
        <v>0</v>
      </c>
      <c r="AB474" s="1234">
        <f t="shared" si="94"/>
        <v>0</v>
      </c>
      <c r="AC474" s="1234">
        <f t="shared" si="94"/>
        <v>0</v>
      </c>
      <c r="AD474" s="1234">
        <f t="shared" si="94"/>
        <v>0</v>
      </c>
      <c r="AE474" s="1234">
        <f t="shared" si="94"/>
        <v>0</v>
      </c>
      <c r="AF474" s="1234">
        <f t="shared" si="94"/>
        <v>0</v>
      </c>
      <c r="AG474" s="1234">
        <f t="shared" si="94"/>
        <v>0</v>
      </c>
      <c r="AH474" s="1234">
        <f t="shared" si="94"/>
        <v>1</v>
      </c>
      <c r="AI474" s="1234">
        <f t="shared" si="94"/>
        <v>0</v>
      </c>
      <c r="AJ474" s="1234">
        <f t="shared" si="94"/>
        <v>0</v>
      </c>
      <c r="AK474" s="1234">
        <f t="shared" si="94"/>
        <v>0</v>
      </c>
      <c r="AL474" s="1234">
        <f t="shared" si="94"/>
        <v>1</v>
      </c>
      <c r="AM474" s="1234">
        <f t="shared" si="94"/>
        <v>11</v>
      </c>
      <c r="AN474" s="1234">
        <f t="shared" si="94"/>
        <v>1</v>
      </c>
      <c r="AO474" s="1234">
        <f t="shared" si="94"/>
        <v>0</v>
      </c>
      <c r="AP474" s="1234">
        <f t="shared" si="94"/>
        <v>0</v>
      </c>
      <c r="AQ474" s="1234">
        <f t="shared" si="94"/>
        <v>21</v>
      </c>
      <c r="AR474" s="1234">
        <f t="shared" si="94"/>
        <v>2</v>
      </c>
      <c r="AS474" s="1234">
        <f t="shared" si="94"/>
        <v>21</v>
      </c>
      <c r="AT474" s="1264">
        <f>SUM(AT456:AT472)</f>
        <v>0</v>
      </c>
    </row>
    <row r="475" s="1205" customFormat="1" ht="17.1" customHeight="1" spans="2:46">
      <c r="B475" s="1235"/>
      <c r="C475" s="1236"/>
      <c r="D475" s="1237"/>
      <c r="E475" s="1237"/>
      <c r="F475" s="1237"/>
      <c r="G475" s="1237"/>
      <c r="H475" s="1237"/>
      <c r="I475" s="1237"/>
      <c r="J475" s="1237"/>
      <c r="K475" s="1237"/>
      <c r="L475" s="1237"/>
      <c r="M475" s="1237"/>
      <c r="N475" s="1237"/>
      <c r="O475" s="1237"/>
      <c r="P475" s="1237"/>
      <c r="Q475" s="1237"/>
      <c r="R475" s="1237"/>
      <c r="S475" s="1237"/>
      <c r="T475" s="1237"/>
      <c r="U475" s="1237"/>
      <c r="V475" s="1237"/>
      <c r="W475" s="1237"/>
      <c r="X475" s="1237"/>
      <c r="Y475" s="1237"/>
      <c r="Z475" s="1237"/>
      <c r="AA475" s="1237"/>
      <c r="AB475" s="1237"/>
      <c r="AC475" s="1237"/>
      <c r="AD475" s="1237"/>
      <c r="AE475" s="1237"/>
      <c r="AF475" s="1237"/>
      <c r="AG475" s="1237"/>
      <c r="AH475" s="1237"/>
      <c r="AI475" s="1237"/>
      <c r="AJ475" s="1237"/>
      <c r="AK475" s="1237"/>
      <c r="AL475" s="1237"/>
      <c r="AM475" s="1237"/>
      <c r="AN475" s="1237"/>
      <c r="AO475" s="1237"/>
      <c r="AP475" s="1237"/>
      <c r="AQ475" s="1237"/>
      <c r="AR475" s="1235"/>
      <c r="AS475" s="1235"/>
      <c r="AT475" s="1265"/>
    </row>
    <row r="476" s="1205" customFormat="1" ht="17.1" customHeight="1" spans="2:46">
      <c r="B476" s="956"/>
      <c r="C476" s="956"/>
      <c r="D476" s="956"/>
      <c r="E476" s="956"/>
      <c r="F476" s="956"/>
      <c r="G476" s="956"/>
      <c r="H476" s="919" t="s">
        <v>58</v>
      </c>
      <c r="I476" s="987"/>
      <c r="J476" s="987"/>
      <c r="K476" s="987"/>
      <c r="L476" s="987"/>
      <c r="M476" s="987"/>
      <c r="N476" s="987"/>
      <c r="O476" s="987"/>
      <c r="P476" s="987"/>
      <c r="Q476" s="987"/>
      <c r="R476" s="987"/>
      <c r="S476" s="987"/>
      <c r="T476" s="987"/>
      <c r="U476" s="987"/>
      <c r="V476" s="987"/>
      <c r="W476" s="987"/>
      <c r="X476" s="987"/>
      <c r="Y476" s="987"/>
      <c r="Z476" s="987"/>
      <c r="AA476" s="987"/>
      <c r="AB476" s="987"/>
      <c r="AC476" s="862" t="s">
        <v>104</v>
      </c>
      <c r="AD476" s="976"/>
      <c r="AE476" s="976"/>
      <c r="AF476" s="976"/>
      <c r="AG476" s="976"/>
      <c r="AH476" s="976"/>
      <c r="AI476" s="976"/>
      <c r="AJ476" s="976"/>
      <c r="AK476" s="981"/>
      <c r="AL476" s="981"/>
      <c r="AM476" s="981"/>
      <c r="AN476" s="981"/>
      <c r="AO476" s="981"/>
      <c r="AP476" s="981"/>
      <c r="AQ476" s="981"/>
      <c r="AR476" s="981"/>
      <c r="AS476" s="1005"/>
      <c r="AT476" s="1266"/>
    </row>
    <row r="477" s="1205" customFormat="1" ht="17.1" customHeight="1" spans="2:46">
      <c r="B477" s="956"/>
      <c r="C477" s="956"/>
      <c r="D477" s="956"/>
      <c r="E477" s="956"/>
      <c r="F477" s="956"/>
      <c r="G477" s="956"/>
      <c r="H477" s="1015" t="s">
        <v>60</v>
      </c>
      <c r="I477" s="987"/>
      <c r="J477" s="987"/>
      <c r="K477" s="987"/>
      <c r="L477" s="987"/>
      <c r="M477" s="987"/>
      <c r="N477" s="987"/>
      <c r="O477" s="987"/>
      <c r="P477" s="987"/>
      <c r="Q477" s="987"/>
      <c r="R477" s="987"/>
      <c r="S477" s="987"/>
      <c r="T477" s="987"/>
      <c r="U477" s="987"/>
      <c r="V477" s="987"/>
      <c r="W477" s="987"/>
      <c r="X477" s="987"/>
      <c r="Y477" s="987"/>
      <c r="Z477" s="987"/>
      <c r="AA477" s="987"/>
      <c r="AB477" s="987"/>
      <c r="AC477" s="890" t="s">
        <v>137</v>
      </c>
      <c r="AD477" s="978"/>
      <c r="AE477" s="978"/>
      <c r="AF477" s="978"/>
      <c r="AG477" s="978"/>
      <c r="AH477" s="978"/>
      <c r="AI477" s="978"/>
      <c r="AJ477" s="978"/>
      <c r="AK477" s="986"/>
      <c r="AL477" s="986"/>
      <c r="AM477" s="986"/>
      <c r="AN477" s="987"/>
      <c r="AO477" s="987"/>
      <c r="AP477" s="987"/>
      <c r="AQ477" s="1015"/>
      <c r="AR477" s="987"/>
      <c r="AS477" s="987"/>
      <c r="AT477" s="1266"/>
    </row>
    <row r="478" s="1205" customFormat="1" ht="17.1" customHeight="1" spans="2:46">
      <c r="B478" s="956"/>
      <c r="C478" s="956"/>
      <c r="D478" s="956"/>
      <c r="E478" s="956"/>
      <c r="F478" s="956"/>
      <c r="G478" s="956"/>
      <c r="H478" s="1015"/>
      <c r="I478" s="987"/>
      <c r="J478" s="987"/>
      <c r="K478" s="987"/>
      <c r="L478" s="987"/>
      <c r="M478" s="987"/>
      <c r="N478" s="987"/>
      <c r="O478" s="987"/>
      <c r="P478" s="987"/>
      <c r="Q478" s="987"/>
      <c r="R478" s="987"/>
      <c r="S478" s="987"/>
      <c r="T478" s="987"/>
      <c r="U478" s="987"/>
      <c r="V478" s="987"/>
      <c r="W478" s="987"/>
      <c r="X478" s="987"/>
      <c r="Y478" s="987"/>
      <c r="Z478" s="987"/>
      <c r="AA478" s="987"/>
      <c r="AB478" s="987"/>
      <c r="AC478" s="1095"/>
      <c r="AD478" s="978"/>
      <c r="AE478" s="978"/>
      <c r="AF478" s="978"/>
      <c r="AG478" s="978"/>
      <c r="AH478" s="978"/>
      <c r="AI478" s="978"/>
      <c r="AJ478" s="978"/>
      <c r="AK478" s="987"/>
      <c r="AL478" s="987"/>
      <c r="AM478" s="987"/>
      <c r="AN478" s="987"/>
      <c r="AO478" s="987"/>
      <c r="AP478" s="987"/>
      <c r="AQ478" s="1015"/>
      <c r="AR478" s="987"/>
      <c r="AS478" s="987"/>
      <c r="AT478" s="1266"/>
    </row>
    <row r="479" s="1205" customFormat="1" ht="17.1" customHeight="1" spans="2:46">
      <c r="B479" s="956"/>
      <c r="C479" s="956"/>
      <c r="D479" s="956"/>
      <c r="E479" s="956"/>
      <c r="F479" s="956"/>
      <c r="G479" s="956"/>
      <c r="H479" s="1015"/>
      <c r="I479" s="987"/>
      <c r="J479" s="987"/>
      <c r="K479" s="987"/>
      <c r="L479" s="987"/>
      <c r="M479" s="987"/>
      <c r="N479" s="987"/>
      <c r="O479" s="987"/>
      <c r="P479" s="987"/>
      <c r="Q479" s="987"/>
      <c r="R479" s="987"/>
      <c r="S479" s="987"/>
      <c r="T479" s="987"/>
      <c r="U479" s="987"/>
      <c r="V479" s="987"/>
      <c r="W479" s="987"/>
      <c r="X479" s="987"/>
      <c r="Y479" s="987"/>
      <c r="Z479" s="987"/>
      <c r="AA479" s="987"/>
      <c r="AB479" s="987"/>
      <c r="AC479" s="1095"/>
      <c r="AD479" s="978"/>
      <c r="AE479" s="978"/>
      <c r="AF479" s="978"/>
      <c r="AG479" s="978"/>
      <c r="AH479" s="978"/>
      <c r="AI479" s="978"/>
      <c r="AJ479" s="978"/>
      <c r="AK479" s="987"/>
      <c r="AL479" s="987"/>
      <c r="AM479" s="987"/>
      <c r="AN479" s="987"/>
      <c r="AO479" s="987"/>
      <c r="AP479" s="987"/>
      <c r="AQ479" s="1015"/>
      <c r="AR479" s="987"/>
      <c r="AS479" s="987"/>
      <c r="AT479" s="1266"/>
    </row>
    <row r="480" s="1205" customFormat="1" ht="17.1" customHeight="1" spans="2:46">
      <c r="B480" s="956"/>
      <c r="C480" s="956"/>
      <c r="D480" s="956"/>
      <c r="E480" s="956"/>
      <c r="F480" s="956"/>
      <c r="G480" s="956"/>
      <c r="H480" s="1015"/>
      <c r="I480" s="987"/>
      <c r="J480" s="987"/>
      <c r="K480" s="987"/>
      <c r="L480" s="987"/>
      <c r="M480" s="987"/>
      <c r="N480" s="987"/>
      <c r="O480" s="987"/>
      <c r="P480" s="987"/>
      <c r="Q480" s="987"/>
      <c r="R480" s="987"/>
      <c r="S480" s="987"/>
      <c r="T480" s="987"/>
      <c r="U480" s="987"/>
      <c r="V480" s="987"/>
      <c r="W480" s="987"/>
      <c r="X480" s="987"/>
      <c r="Y480" s="987"/>
      <c r="Z480" s="987"/>
      <c r="AA480" s="987"/>
      <c r="AB480" s="987"/>
      <c r="AC480" s="1095"/>
      <c r="AD480" s="978"/>
      <c r="AE480" s="978"/>
      <c r="AF480" s="978"/>
      <c r="AG480" s="978"/>
      <c r="AH480" s="978"/>
      <c r="AI480" s="978"/>
      <c r="AJ480" s="978"/>
      <c r="AK480" s="987"/>
      <c r="AL480" s="987"/>
      <c r="AM480" s="987"/>
      <c r="AN480" s="987"/>
      <c r="AO480" s="987"/>
      <c r="AP480" s="987"/>
      <c r="AQ480" s="1015"/>
      <c r="AR480" s="987"/>
      <c r="AS480" s="987"/>
      <c r="AT480" s="1266"/>
    </row>
    <row r="481" s="1205" customFormat="1" ht="20.25" customHeight="1" spans="2:46">
      <c r="B481" s="962"/>
      <c r="C481" s="962"/>
      <c r="D481" s="962"/>
      <c r="E481" s="962"/>
      <c r="F481" s="962"/>
      <c r="G481" s="962"/>
      <c r="H481" s="1015" t="s">
        <v>62</v>
      </c>
      <c r="I481" s="1245"/>
      <c r="J481" s="1245"/>
      <c r="K481" s="1245"/>
      <c r="L481" s="1245"/>
      <c r="M481" s="1245"/>
      <c r="N481" s="1245"/>
      <c r="O481" s="989"/>
      <c r="P481" s="989"/>
      <c r="Q481" s="989"/>
      <c r="R481" s="989"/>
      <c r="S481" s="989"/>
      <c r="T481" s="989"/>
      <c r="U481" s="989"/>
      <c r="V481" s="989"/>
      <c r="W481" s="989"/>
      <c r="X481" s="989"/>
      <c r="Y481" s="989"/>
      <c r="Z481" s="989"/>
      <c r="AA481" s="989"/>
      <c r="AB481" s="989"/>
      <c r="AC481" s="1194" t="s">
        <v>63</v>
      </c>
      <c r="AD481" s="979"/>
      <c r="AE481" s="979"/>
      <c r="AF481" s="979"/>
      <c r="AG481" s="979"/>
      <c r="AH481" s="979"/>
      <c r="AI481" s="979"/>
      <c r="AJ481" s="979"/>
      <c r="AK481" s="979"/>
      <c r="AL481" s="1249"/>
      <c r="AM481" s="1249"/>
      <c r="AN481" s="989"/>
      <c r="AO481" s="989"/>
      <c r="AP481" s="989"/>
      <c r="AQ481" s="989"/>
      <c r="AR481" s="989"/>
      <c r="AS481" s="989"/>
      <c r="AT481" s="989"/>
    </row>
    <row r="482" s="1205" customFormat="1" ht="17.1" customHeight="1" spans="2:46">
      <c r="B482" s="964"/>
      <c r="C482" s="964"/>
      <c r="D482" s="964"/>
      <c r="E482" s="964"/>
      <c r="F482" s="964"/>
      <c r="G482" s="964"/>
      <c r="H482" s="1015" t="s">
        <v>64</v>
      </c>
      <c r="I482" s="990"/>
      <c r="J482" s="990"/>
      <c r="K482" s="990"/>
      <c r="L482" s="990"/>
      <c r="M482" s="990"/>
      <c r="N482" s="990"/>
      <c r="O482" s="990"/>
      <c r="P482" s="990"/>
      <c r="Q482" s="990"/>
      <c r="R482" s="990"/>
      <c r="S482" s="990"/>
      <c r="T482" s="990"/>
      <c r="U482" s="990"/>
      <c r="V482" s="990"/>
      <c r="W482" s="990"/>
      <c r="X482" s="990"/>
      <c r="Y482" s="990"/>
      <c r="Z482" s="990"/>
      <c r="AA482" s="990"/>
      <c r="AB482" s="990"/>
      <c r="AC482" s="1046" t="s">
        <v>65</v>
      </c>
      <c r="AD482" s="978"/>
      <c r="AE482" s="978"/>
      <c r="AF482" s="978"/>
      <c r="AG482" s="978"/>
      <c r="AH482" s="978"/>
      <c r="AI482" s="978"/>
      <c r="AJ482" s="978"/>
      <c r="AK482" s="990"/>
      <c r="AL482" s="990"/>
      <c r="AM482" s="990"/>
      <c r="AN482" s="990"/>
      <c r="AO482" s="990"/>
      <c r="AP482" s="990"/>
      <c r="AQ482" s="1016"/>
      <c r="AR482" s="990"/>
      <c r="AS482" s="990"/>
      <c r="AT482" s="1266"/>
    </row>
    <row r="483" s="1205" customFormat="1" ht="17.1" customHeight="1" spans="2:46">
      <c r="B483" s="964"/>
      <c r="C483" s="964"/>
      <c r="D483" s="964"/>
      <c r="E483" s="964"/>
      <c r="F483" s="964"/>
      <c r="G483" s="964"/>
      <c r="H483" s="1015"/>
      <c r="I483" s="990"/>
      <c r="J483" s="990"/>
      <c r="K483" s="990"/>
      <c r="L483" s="990"/>
      <c r="M483" s="990"/>
      <c r="N483" s="990"/>
      <c r="O483" s="990"/>
      <c r="P483" s="990"/>
      <c r="Q483" s="990"/>
      <c r="R483" s="990"/>
      <c r="S483" s="990"/>
      <c r="T483" s="990"/>
      <c r="U483" s="990"/>
      <c r="V483" s="990"/>
      <c r="W483" s="990"/>
      <c r="X483" s="990"/>
      <c r="Y483" s="990"/>
      <c r="Z483" s="990"/>
      <c r="AA483" s="990"/>
      <c r="AB483" s="990"/>
      <c r="AC483" s="1046"/>
      <c r="AD483" s="978"/>
      <c r="AE483" s="978"/>
      <c r="AF483" s="978"/>
      <c r="AG483" s="978"/>
      <c r="AH483" s="978"/>
      <c r="AI483" s="978"/>
      <c r="AJ483" s="978"/>
      <c r="AK483" s="990"/>
      <c r="AL483" s="990"/>
      <c r="AM483" s="990"/>
      <c r="AN483" s="990"/>
      <c r="AO483" s="990"/>
      <c r="AP483" s="990"/>
      <c r="AQ483" s="1016"/>
      <c r="AR483" s="990"/>
      <c r="AS483" s="990"/>
      <c r="AT483" s="1266"/>
    </row>
    <row r="484" s="1205" customFormat="1" ht="17.1" customHeight="1" spans="2:46">
      <c r="B484" s="964"/>
      <c r="C484" s="964"/>
      <c r="D484" s="964"/>
      <c r="E484" s="964"/>
      <c r="F484" s="964"/>
      <c r="G484" s="964"/>
      <c r="H484" s="1015"/>
      <c r="I484" s="990"/>
      <c r="J484" s="990"/>
      <c r="K484" s="990"/>
      <c r="L484" s="990"/>
      <c r="M484" s="990"/>
      <c r="N484" s="990"/>
      <c r="O484" s="990"/>
      <c r="P484" s="990"/>
      <c r="Q484" s="990"/>
      <c r="R484" s="990"/>
      <c r="S484" s="990"/>
      <c r="T484" s="990"/>
      <c r="U484" s="990"/>
      <c r="V484" s="990"/>
      <c r="W484" s="990"/>
      <c r="X484" s="990"/>
      <c r="Y484" s="990"/>
      <c r="Z484" s="990"/>
      <c r="AA484" s="990"/>
      <c r="AB484" s="990"/>
      <c r="AC484" s="1014"/>
      <c r="AD484" s="978"/>
      <c r="AE484" s="978"/>
      <c r="AF484" s="978"/>
      <c r="AG484" s="978"/>
      <c r="AH484" s="978"/>
      <c r="AI484" s="978"/>
      <c r="AJ484" s="978"/>
      <c r="AK484" s="990"/>
      <c r="AL484" s="990"/>
      <c r="AM484" s="990"/>
      <c r="AN484" s="990"/>
      <c r="AO484" s="990"/>
      <c r="AP484" s="990"/>
      <c r="AQ484" s="1016"/>
      <c r="AR484" s="990"/>
      <c r="AS484" s="990"/>
      <c r="AT484" s="1266"/>
    </row>
    <row r="485" s="954" customFormat="1" ht="19.5" customHeight="1" spans="2:46">
      <c r="B485" s="1209" t="s">
        <v>138</v>
      </c>
      <c r="C485" s="1209"/>
      <c r="D485" s="1209"/>
      <c r="E485" s="1209"/>
      <c r="F485" s="1209"/>
      <c r="G485" s="1209"/>
      <c r="H485" s="1209"/>
      <c r="I485" s="1209"/>
      <c r="J485" s="1209"/>
      <c r="K485" s="1209"/>
      <c r="L485" s="1209"/>
      <c r="M485" s="1209"/>
      <c r="N485" s="1209"/>
      <c r="O485" s="1209"/>
      <c r="P485" s="1209"/>
      <c r="Q485" s="1209"/>
      <c r="R485" s="1209"/>
      <c r="S485" s="1209"/>
      <c r="T485" s="1209"/>
      <c r="U485" s="1209"/>
      <c r="V485" s="1209"/>
      <c r="W485" s="1209"/>
      <c r="X485" s="1209"/>
      <c r="Y485" s="1209"/>
      <c r="Z485" s="1209"/>
      <c r="AA485" s="1209"/>
      <c r="AB485" s="1209"/>
      <c r="AC485" s="1209"/>
      <c r="AD485" s="1209"/>
      <c r="AE485" s="1209"/>
      <c r="AF485" s="1209"/>
      <c r="AG485" s="1209"/>
      <c r="AH485" s="1209"/>
      <c r="AI485" s="1209"/>
      <c r="AJ485" s="1209"/>
      <c r="AK485" s="1209"/>
      <c r="AL485" s="1209"/>
      <c r="AM485" s="1209"/>
      <c r="AN485" s="1209"/>
      <c r="AO485" s="1209"/>
      <c r="AP485" s="1209"/>
      <c r="AQ485" s="1209"/>
      <c r="AR485" s="1209"/>
      <c r="AS485" s="1209"/>
      <c r="AT485" s="1209"/>
    </row>
    <row r="486" s="954" customFormat="1" ht="17.1" customHeight="1" spans="2:46">
      <c r="B486" s="1209" t="s">
        <v>143</v>
      </c>
      <c r="C486" s="1209"/>
      <c r="D486" s="1209"/>
      <c r="E486" s="1209"/>
      <c r="F486" s="1209"/>
      <c r="G486" s="1209"/>
      <c r="H486" s="1209"/>
      <c r="I486" s="1209"/>
      <c r="J486" s="1209"/>
      <c r="K486" s="1209"/>
      <c r="L486" s="1209"/>
      <c r="M486" s="1209"/>
      <c r="N486" s="1209"/>
      <c r="O486" s="1209"/>
      <c r="P486" s="1209"/>
      <c r="Q486" s="1209"/>
      <c r="R486" s="1209"/>
      <c r="S486" s="1209"/>
      <c r="T486" s="1209"/>
      <c r="U486" s="1209"/>
      <c r="V486" s="1209"/>
      <c r="W486" s="1209"/>
      <c r="X486" s="1209"/>
      <c r="Y486" s="1209"/>
      <c r="Z486" s="1209"/>
      <c r="AA486" s="1209"/>
      <c r="AB486" s="1209"/>
      <c r="AC486" s="1209"/>
      <c r="AD486" s="1209"/>
      <c r="AE486" s="1209"/>
      <c r="AF486" s="1209"/>
      <c r="AG486" s="1209"/>
      <c r="AH486" s="1209"/>
      <c r="AI486" s="1209"/>
      <c r="AJ486" s="1209"/>
      <c r="AK486" s="1209"/>
      <c r="AL486" s="1209"/>
      <c r="AM486" s="1209"/>
      <c r="AN486" s="1209"/>
      <c r="AO486" s="1209"/>
      <c r="AP486" s="1209"/>
      <c r="AQ486" s="1209"/>
      <c r="AR486" s="1209"/>
      <c r="AS486" s="1209"/>
      <c r="AT486" s="1209"/>
    </row>
    <row r="487" s="954" customFormat="1" ht="17.1" customHeight="1" spans="2:46">
      <c r="B487" s="1210"/>
      <c r="C487" s="1210"/>
      <c r="D487" s="1210"/>
      <c r="E487" s="1210"/>
      <c r="F487" s="1210"/>
      <c r="G487" s="1210"/>
      <c r="H487" s="1210"/>
      <c r="I487" s="1210"/>
      <c r="J487" s="1210"/>
      <c r="K487" s="1210"/>
      <c r="L487" s="1210"/>
      <c r="M487" s="1210"/>
      <c r="N487" s="1210"/>
      <c r="O487" s="1210"/>
      <c r="P487" s="1210"/>
      <c r="Q487" s="1210"/>
      <c r="R487" s="1210"/>
      <c r="S487" s="1210"/>
      <c r="T487" s="1210"/>
      <c r="U487" s="1210"/>
      <c r="V487" s="1210"/>
      <c r="W487" s="1210"/>
      <c r="X487" s="1210"/>
      <c r="Y487" s="1210"/>
      <c r="Z487" s="1210"/>
      <c r="AA487" s="1210"/>
      <c r="AB487" s="1210"/>
      <c r="AC487" s="1210"/>
      <c r="AD487" s="1210"/>
      <c r="AE487" s="1210"/>
      <c r="AF487" s="1210"/>
      <c r="AG487" s="1210"/>
      <c r="AH487" s="1210"/>
      <c r="AI487" s="1210"/>
      <c r="AJ487" s="1210"/>
      <c r="AK487" s="1210"/>
      <c r="AL487" s="1210"/>
      <c r="AM487" s="1210"/>
      <c r="AN487" s="1210"/>
      <c r="AO487" s="1210"/>
      <c r="AP487" s="1210"/>
      <c r="AQ487" s="1250"/>
      <c r="AR487" s="1251"/>
      <c r="AS487" s="1251"/>
      <c r="AT487" s="1210" t="s">
        <v>116</v>
      </c>
    </row>
    <row r="488" s="954" customFormat="1" ht="18.95" customHeight="1" spans="2:46">
      <c r="B488" s="1211" t="s">
        <v>3</v>
      </c>
      <c r="C488" s="1212" t="s">
        <v>4</v>
      </c>
      <c r="D488" s="1213" t="s">
        <v>144</v>
      </c>
      <c r="E488" s="1213" t="s">
        <v>118</v>
      </c>
      <c r="F488" s="1213" t="s">
        <v>57</v>
      </c>
      <c r="G488" s="927" t="s">
        <v>119</v>
      </c>
      <c r="H488" s="1214" t="s">
        <v>5</v>
      </c>
      <c r="I488" s="1243"/>
      <c r="J488" s="1243"/>
      <c r="K488" s="1243"/>
      <c r="L488" s="1243"/>
      <c r="M488" s="1243"/>
      <c r="N488" s="1243"/>
      <c r="O488" s="1243"/>
      <c r="P488" s="1243"/>
      <c r="Q488" s="1243"/>
      <c r="R488" s="1243"/>
      <c r="S488" s="1243"/>
      <c r="T488" s="1243"/>
      <c r="U488" s="1243"/>
      <c r="V488" s="1243"/>
      <c r="W488" s="1243"/>
      <c r="X488" s="1243"/>
      <c r="Y488" s="1243"/>
      <c r="Z488" s="1243"/>
      <c r="AA488" s="1243"/>
      <c r="AB488" s="1243"/>
      <c r="AC488" s="1243"/>
      <c r="AD488" s="1246"/>
      <c r="AE488" s="1213" t="s">
        <v>120</v>
      </c>
      <c r="AF488" s="1213" t="s">
        <v>7</v>
      </c>
      <c r="AG488" s="1213" t="s">
        <v>8</v>
      </c>
      <c r="AH488" s="1213" t="s">
        <v>9</v>
      </c>
      <c r="AI488" s="1213" t="s">
        <v>10</v>
      </c>
      <c r="AJ488" s="1213" t="s">
        <v>121</v>
      </c>
      <c r="AK488" s="1213" t="s">
        <v>12</v>
      </c>
      <c r="AL488" s="1213" t="s">
        <v>13</v>
      </c>
      <c r="AM488" s="1247" t="s">
        <v>122</v>
      </c>
      <c r="AN488" s="1247" t="s">
        <v>123</v>
      </c>
      <c r="AO488" s="1247" t="s">
        <v>124</v>
      </c>
      <c r="AP488" s="1247" t="s">
        <v>125</v>
      </c>
      <c r="AQ488" s="1213" t="s">
        <v>14</v>
      </c>
      <c r="AR488" s="1247" t="s">
        <v>126</v>
      </c>
      <c r="AS488" s="1247" t="s">
        <v>127</v>
      </c>
      <c r="AT488" s="1252" t="s">
        <v>128</v>
      </c>
    </row>
    <row r="489" s="954" customFormat="1" ht="135" customHeight="1" spans="2:46">
      <c r="B489" s="1215"/>
      <c r="C489" s="1216"/>
      <c r="D489" s="1217"/>
      <c r="E489" s="1217"/>
      <c r="F489" s="1217"/>
      <c r="G489" s="933"/>
      <c r="H489" s="1218" t="s">
        <v>16</v>
      </c>
      <c r="I489" s="105" t="s">
        <v>17</v>
      </c>
      <c r="J489" s="105" t="s">
        <v>18</v>
      </c>
      <c r="K489" s="105" t="s">
        <v>19</v>
      </c>
      <c r="L489" s="105" t="s">
        <v>20</v>
      </c>
      <c r="M489" s="105" t="s">
        <v>21</v>
      </c>
      <c r="N489" s="105" t="s">
        <v>22</v>
      </c>
      <c r="O489" s="105" t="s">
        <v>23</v>
      </c>
      <c r="P489" s="105" t="s">
        <v>24</v>
      </c>
      <c r="Q489" s="105" t="s">
        <v>25</v>
      </c>
      <c r="R489" s="105" t="s">
        <v>129</v>
      </c>
      <c r="S489" s="105" t="s">
        <v>27</v>
      </c>
      <c r="T489" s="105" t="s">
        <v>28</v>
      </c>
      <c r="U489" s="105" t="s">
        <v>29</v>
      </c>
      <c r="V489" s="105" t="s">
        <v>30</v>
      </c>
      <c r="W489" s="105" t="s">
        <v>31</v>
      </c>
      <c r="X489" s="105" t="s">
        <v>32</v>
      </c>
      <c r="Y489" s="105" t="s">
        <v>33</v>
      </c>
      <c r="Z489" s="105" t="s">
        <v>34</v>
      </c>
      <c r="AA489" s="105" t="s">
        <v>35</v>
      </c>
      <c r="AB489" s="105" t="s">
        <v>36</v>
      </c>
      <c r="AC489" s="105" t="s">
        <v>37</v>
      </c>
      <c r="AD489" s="105" t="s">
        <v>38</v>
      </c>
      <c r="AE489" s="1217"/>
      <c r="AF489" s="1217"/>
      <c r="AG489" s="1217"/>
      <c r="AH489" s="1217"/>
      <c r="AI489" s="1217"/>
      <c r="AJ489" s="1217"/>
      <c r="AK489" s="1217"/>
      <c r="AL489" s="1217"/>
      <c r="AM489" s="1248"/>
      <c r="AN489" s="1248"/>
      <c r="AO489" s="1248"/>
      <c r="AP489" s="1248"/>
      <c r="AQ489" s="1217"/>
      <c r="AR489" s="1248"/>
      <c r="AS489" s="1248"/>
      <c r="AT489" s="1253"/>
    </row>
    <row r="490" s="954" customFormat="1" ht="17.1" customHeight="1" spans="2:46">
      <c r="B490" s="1219">
        <v>1</v>
      </c>
      <c r="C490" s="1220">
        <v>2</v>
      </c>
      <c r="D490" s="1220">
        <v>3</v>
      </c>
      <c r="E490" s="1220">
        <v>4</v>
      </c>
      <c r="F490" s="1220">
        <v>5</v>
      </c>
      <c r="G490" s="1220">
        <v>6</v>
      </c>
      <c r="H490" s="1220">
        <v>7</v>
      </c>
      <c r="I490" s="1220">
        <v>8</v>
      </c>
      <c r="J490" s="1220">
        <v>9</v>
      </c>
      <c r="K490" s="1220">
        <v>10</v>
      </c>
      <c r="L490" s="1220">
        <v>11</v>
      </c>
      <c r="M490" s="1220">
        <v>12</v>
      </c>
      <c r="N490" s="1220">
        <v>13</v>
      </c>
      <c r="O490" s="1220">
        <v>14</v>
      </c>
      <c r="P490" s="1220">
        <v>15</v>
      </c>
      <c r="Q490" s="1220">
        <v>16</v>
      </c>
      <c r="R490" s="1220">
        <v>17</v>
      </c>
      <c r="S490" s="1220">
        <v>18</v>
      </c>
      <c r="T490" s="1220">
        <v>19</v>
      </c>
      <c r="U490" s="1220">
        <v>20</v>
      </c>
      <c r="V490" s="1220">
        <v>21</v>
      </c>
      <c r="W490" s="1220">
        <v>22</v>
      </c>
      <c r="X490" s="1220">
        <v>23</v>
      </c>
      <c r="Y490" s="1220">
        <v>24</v>
      </c>
      <c r="Z490" s="1220">
        <v>25</v>
      </c>
      <c r="AA490" s="1220">
        <v>26</v>
      </c>
      <c r="AB490" s="1220">
        <v>27</v>
      </c>
      <c r="AC490" s="1220">
        <v>28</v>
      </c>
      <c r="AD490" s="1220">
        <v>29</v>
      </c>
      <c r="AE490" s="1220">
        <v>30</v>
      </c>
      <c r="AF490" s="1220">
        <v>31</v>
      </c>
      <c r="AG490" s="1220">
        <v>32</v>
      </c>
      <c r="AH490" s="1220">
        <v>33</v>
      </c>
      <c r="AI490" s="1220">
        <v>34</v>
      </c>
      <c r="AJ490" s="1220">
        <v>35</v>
      </c>
      <c r="AK490" s="1220">
        <v>36</v>
      </c>
      <c r="AL490" s="1220">
        <v>37</v>
      </c>
      <c r="AM490" s="1220">
        <v>38</v>
      </c>
      <c r="AN490" s="1220">
        <v>39</v>
      </c>
      <c r="AO490" s="1220">
        <v>40</v>
      </c>
      <c r="AP490" s="1220">
        <v>41</v>
      </c>
      <c r="AQ490" s="1254">
        <v>42</v>
      </c>
      <c r="AR490" s="1220">
        <v>43</v>
      </c>
      <c r="AS490" s="1255">
        <v>44</v>
      </c>
      <c r="AT490" s="1256">
        <v>45</v>
      </c>
    </row>
    <row r="491" s="954" customFormat="1" ht="20.25" customHeight="1" spans="2:46">
      <c r="B491" s="1221">
        <v>1</v>
      </c>
      <c r="C491" s="1222" t="s">
        <v>39</v>
      </c>
      <c r="D491" s="1223">
        <f t="shared" ref="D491:D507" si="95">D7</f>
        <v>0</v>
      </c>
      <c r="E491" s="1223">
        <f>'RK 1'!AH453</f>
        <v>12</v>
      </c>
      <c r="F491" s="1223">
        <f t="shared" ref="F491:F507" si="96">SUM(D491:E491)</f>
        <v>12</v>
      </c>
      <c r="G491" s="1223">
        <f>G7+G50+G93+G135+G177+G216+G251+G286</f>
        <v>0</v>
      </c>
      <c r="H491" s="1223">
        <f t="shared" ref="H491:AP498" si="97">H7+H50+H93+H135+H177+H216+H251+H286</f>
        <v>0</v>
      </c>
      <c r="I491" s="1223">
        <f t="shared" si="97"/>
        <v>0</v>
      </c>
      <c r="J491" s="1223">
        <f t="shared" si="97"/>
        <v>0</v>
      </c>
      <c r="K491" s="1223">
        <f t="shared" si="97"/>
        <v>0</v>
      </c>
      <c r="L491" s="1223">
        <f t="shared" si="97"/>
        <v>0</v>
      </c>
      <c r="M491" s="1223">
        <f t="shared" si="97"/>
        <v>3</v>
      </c>
      <c r="N491" s="1223">
        <f t="shared" si="97"/>
        <v>2</v>
      </c>
      <c r="O491" s="1223">
        <f t="shared" si="97"/>
        <v>1</v>
      </c>
      <c r="P491" s="1223">
        <f t="shared" si="97"/>
        <v>0</v>
      </c>
      <c r="Q491" s="1223">
        <f t="shared" si="97"/>
        <v>0</v>
      </c>
      <c r="R491" s="1223">
        <f t="shared" si="97"/>
        <v>0</v>
      </c>
      <c r="S491" s="1223">
        <f t="shared" si="97"/>
        <v>0</v>
      </c>
      <c r="T491" s="1223">
        <f t="shared" si="97"/>
        <v>0</v>
      </c>
      <c r="U491" s="1223">
        <f t="shared" si="97"/>
        <v>0</v>
      </c>
      <c r="V491" s="1223">
        <f t="shared" si="97"/>
        <v>0</v>
      </c>
      <c r="W491" s="1223">
        <f t="shared" si="97"/>
        <v>0</v>
      </c>
      <c r="X491" s="1223">
        <f t="shared" si="97"/>
        <v>0</v>
      </c>
      <c r="Y491" s="1223">
        <f t="shared" si="97"/>
        <v>0</v>
      </c>
      <c r="Z491" s="1223">
        <f t="shared" si="97"/>
        <v>0</v>
      </c>
      <c r="AA491" s="1223">
        <f t="shared" si="97"/>
        <v>0</v>
      </c>
      <c r="AB491" s="1223">
        <f t="shared" si="97"/>
        <v>0</v>
      </c>
      <c r="AC491" s="1223">
        <f t="shared" si="97"/>
        <v>0</v>
      </c>
      <c r="AD491" s="1223">
        <f t="shared" si="97"/>
        <v>0</v>
      </c>
      <c r="AE491" s="1223">
        <f t="shared" si="97"/>
        <v>0</v>
      </c>
      <c r="AF491" s="1223">
        <f t="shared" si="97"/>
        <v>0</v>
      </c>
      <c r="AG491" s="1223">
        <f t="shared" si="97"/>
        <v>0</v>
      </c>
      <c r="AH491" s="1223">
        <f t="shared" si="97"/>
        <v>0</v>
      </c>
      <c r="AI491" s="1223">
        <f t="shared" si="97"/>
        <v>0</v>
      </c>
      <c r="AJ491" s="1223">
        <f t="shared" si="97"/>
        <v>0</v>
      </c>
      <c r="AK491" s="1223">
        <f t="shared" si="97"/>
        <v>0</v>
      </c>
      <c r="AL491" s="1223">
        <f t="shared" si="97"/>
        <v>0</v>
      </c>
      <c r="AM491" s="1223">
        <f t="shared" si="97"/>
        <v>5</v>
      </c>
      <c r="AN491" s="1223">
        <f t="shared" si="97"/>
        <v>1</v>
      </c>
      <c r="AO491" s="1223">
        <f t="shared" si="97"/>
        <v>0</v>
      </c>
      <c r="AP491" s="1223">
        <f t="shared" si="97"/>
        <v>0</v>
      </c>
      <c r="AQ491" s="1223">
        <f>SUM(H491:AP491)</f>
        <v>12</v>
      </c>
      <c r="AR491" s="1223">
        <f>F491-(G491+AQ491)</f>
        <v>0</v>
      </c>
      <c r="AS491" s="1257">
        <v>0</v>
      </c>
      <c r="AT491" s="1258"/>
    </row>
    <row r="492" s="954" customFormat="1" ht="20.25" customHeight="1" spans="2:46">
      <c r="B492" s="1225">
        <v>2</v>
      </c>
      <c r="C492" s="1226" t="s">
        <v>40</v>
      </c>
      <c r="D492" s="1223">
        <f t="shared" si="95"/>
        <v>0</v>
      </c>
      <c r="E492" s="1223">
        <f>'RK 1'!AH454</f>
        <v>3</v>
      </c>
      <c r="F492" s="1223">
        <f t="shared" si="96"/>
        <v>3</v>
      </c>
      <c r="G492" s="1223">
        <f t="shared" ref="G492:V507" si="98">G8+G51+G94+G136+G178+G217+G252+G287</f>
        <v>0</v>
      </c>
      <c r="H492" s="1223">
        <f t="shared" si="98"/>
        <v>0</v>
      </c>
      <c r="I492" s="1223">
        <f t="shared" si="98"/>
        <v>0</v>
      </c>
      <c r="J492" s="1223">
        <f t="shared" si="98"/>
        <v>0</v>
      </c>
      <c r="K492" s="1223">
        <f t="shared" si="98"/>
        <v>0</v>
      </c>
      <c r="L492" s="1223">
        <f t="shared" si="98"/>
        <v>0</v>
      </c>
      <c r="M492" s="1223">
        <f t="shared" si="98"/>
        <v>1</v>
      </c>
      <c r="N492" s="1223">
        <f t="shared" si="98"/>
        <v>0</v>
      </c>
      <c r="O492" s="1223">
        <f t="shared" si="98"/>
        <v>0</v>
      </c>
      <c r="P492" s="1223">
        <f t="shared" si="98"/>
        <v>0</v>
      </c>
      <c r="Q492" s="1223">
        <f t="shared" si="98"/>
        <v>0</v>
      </c>
      <c r="R492" s="1223">
        <f t="shared" si="98"/>
        <v>0</v>
      </c>
      <c r="S492" s="1223">
        <f t="shared" si="98"/>
        <v>0</v>
      </c>
      <c r="T492" s="1223">
        <f t="shared" si="98"/>
        <v>0</v>
      </c>
      <c r="U492" s="1223">
        <f t="shared" si="98"/>
        <v>0</v>
      </c>
      <c r="V492" s="1223">
        <f t="shared" si="98"/>
        <v>0</v>
      </c>
      <c r="W492" s="1223">
        <f t="shared" si="97"/>
        <v>0</v>
      </c>
      <c r="X492" s="1223">
        <f t="shared" si="97"/>
        <v>0</v>
      </c>
      <c r="Y492" s="1223">
        <f t="shared" si="97"/>
        <v>0</v>
      </c>
      <c r="Z492" s="1223">
        <f t="shared" si="97"/>
        <v>0</v>
      </c>
      <c r="AA492" s="1223">
        <f t="shared" si="97"/>
        <v>0</v>
      </c>
      <c r="AB492" s="1223">
        <f t="shared" si="97"/>
        <v>0</v>
      </c>
      <c r="AC492" s="1223">
        <f t="shared" si="97"/>
        <v>0</v>
      </c>
      <c r="AD492" s="1223">
        <f t="shared" si="97"/>
        <v>0</v>
      </c>
      <c r="AE492" s="1223">
        <f t="shared" si="97"/>
        <v>0</v>
      </c>
      <c r="AF492" s="1223">
        <f t="shared" si="97"/>
        <v>0</v>
      </c>
      <c r="AG492" s="1223">
        <f t="shared" si="97"/>
        <v>0</v>
      </c>
      <c r="AH492" s="1223">
        <f t="shared" si="97"/>
        <v>0</v>
      </c>
      <c r="AI492" s="1223">
        <f t="shared" si="97"/>
        <v>0</v>
      </c>
      <c r="AJ492" s="1223">
        <f t="shared" si="97"/>
        <v>0</v>
      </c>
      <c r="AK492" s="1223">
        <f t="shared" si="97"/>
        <v>0</v>
      </c>
      <c r="AL492" s="1223">
        <f t="shared" si="97"/>
        <v>0</v>
      </c>
      <c r="AM492" s="1223">
        <f t="shared" si="97"/>
        <v>1</v>
      </c>
      <c r="AN492" s="1223">
        <f t="shared" si="97"/>
        <v>1</v>
      </c>
      <c r="AO492" s="1223">
        <f t="shared" si="97"/>
        <v>0</v>
      </c>
      <c r="AP492" s="1223">
        <f t="shared" si="97"/>
        <v>0</v>
      </c>
      <c r="AQ492" s="1223">
        <f t="shared" ref="AQ492:AQ507" si="99">SUM(H492:AP492)</f>
        <v>3</v>
      </c>
      <c r="AR492" s="1223">
        <f t="shared" ref="AR492:AR507" si="100">F492-(G492+AQ492)</f>
        <v>0</v>
      </c>
      <c r="AS492" s="1257">
        <v>0</v>
      </c>
      <c r="AT492" s="1259"/>
    </row>
    <row r="493" s="954" customFormat="1" ht="20.25" customHeight="1" spans="2:46">
      <c r="B493" s="1225">
        <v>3</v>
      </c>
      <c r="C493" s="1226" t="s">
        <v>41</v>
      </c>
      <c r="D493" s="1223">
        <f t="shared" si="95"/>
        <v>0</v>
      </c>
      <c r="E493" s="1223">
        <f>'RK 1'!AH455</f>
        <v>2</v>
      </c>
      <c r="F493" s="1223">
        <f t="shared" si="96"/>
        <v>2</v>
      </c>
      <c r="G493" s="1223">
        <f t="shared" si="98"/>
        <v>0</v>
      </c>
      <c r="H493" s="1223">
        <f t="shared" si="97"/>
        <v>0</v>
      </c>
      <c r="I493" s="1223">
        <f t="shared" si="97"/>
        <v>0</v>
      </c>
      <c r="J493" s="1223">
        <f t="shared" si="97"/>
        <v>0</v>
      </c>
      <c r="K493" s="1223">
        <f t="shared" si="97"/>
        <v>0</v>
      </c>
      <c r="L493" s="1223">
        <f t="shared" si="97"/>
        <v>0</v>
      </c>
      <c r="M493" s="1223">
        <f t="shared" si="97"/>
        <v>0</v>
      </c>
      <c r="N493" s="1223">
        <f t="shared" si="97"/>
        <v>1</v>
      </c>
      <c r="O493" s="1223">
        <f t="shared" si="97"/>
        <v>0</v>
      </c>
      <c r="P493" s="1223">
        <f t="shared" si="97"/>
        <v>0</v>
      </c>
      <c r="Q493" s="1223">
        <f t="shared" si="97"/>
        <v>0</v>
      </c>
      <c r="R493" s="1223">
        <f t="shared" si="97"/>
        <v>0</v>
      </c>
      <c r="S493" s="1223">
        <f t="shared" si="97"/>
        <v>0</v>
      </c>
      <c r="T493" s="1223">
        <f t="shared" si="97"/>
        <v>0</v>
      </c>
      <c r="U493" s="1223">
        <f t="shared" si="97"/>
        <v>0</v>
      </c>
      <c r="V493" s="1223">
        <f t="shared" si="97"/>
        <v>0</v>
      </c>
      <c r="W493" s="1223">
        <f t="shared" si="97"/>
        <v>0</v>
      </c>
      <c r="X493" s="1223">
        <f t="shared" si="97"/>
        <v>0</v>
      </c>
      <c r="Y493" s="1223">
        <f t="shared" si="97"/>
        <v>0</v>
      </c>
      <c r="Z493" s="1223">
        <f t="shared" si="97"/>
        <v>0</v>
      </c>
      <c r="AA493" s="1223">
        <f t="shared" si="97"/>
        <v>0</v>
      </c>
      <c r="AB493" s="1223">
        <f t="shared" si="97"/>
        <v>0</v>
      </c>
      <c r="AC493" s="1223">
        <f t="shared" si="97"/>
        <v>0</v>
      </c>
      <c r="AD493" s="1223">
        <f t="shared" si="97"/>
        <v>0</v>
      </c>
      <c r="AE493" s="1223">
        <f t="shared" si="97"/>
        <v>0</v>
      </c>
      <c r="AF493" s="1223">
        <f t="shared" si="97"/>
        <v>0</v>
      </c>
      <c r="AG493" s="1223">
        <f t="shared" si="97"/>
        <v>0</v>
      </c>
      <c r="AH493" s="1223">
        <f t="shared" si="97"/>
        <v>0</v>
      </c>
      <c r="AI493" s="1223">
        <f t="shared" si="97"/>
        <v>0</v>
      </c>
      <c r="AJ493" s="1223">
        <f t="shared" si="97"/>
        <v>0</v>
      </c>
      <c r="AK493" s="1223">
        <f t="shared" si="97"/>
        <v>0</v>
      </c>
      <c r="AL493" s="1223">
        <f t="shared" si="97"/>
        <v>0</v>
      </c>
      <c r="AM493" s="1223">
        <f t="shared" si="97"/>
        <v>0</v>
      </c>
      <c r="AN493" s="1223">
        <f t="shared" si="97"/>
        <v>0</v>
      </c>
      <c r="AO493" s="1223">
        <f t="shared" si="97"/>
        <v>0</v>
      </c>
      <c r="AP493" s="1223">
        <f t="shared" si="97"/>
        <v>0</v>
      </c>
      <c r="AQ493" s="1223">
        <f t="shared" si="99"/>
        <v>1</v>
      </c>
      <c r="AR493" s="1223">
        <f t="shared" si="100"/>
        <v>1</v>
      </c>
      <c r="AS493" s="1257">
        <v>0</v>
      </c>
      <c r="AT493" s="1259"/>
    </row>
    <row r="494" s="954" customFormat="1" ht="20.25" customHeight="1" spans="2:46">
      <c r="B494" s="1225">
        <v>4</v>
      </c>
      <c r="C494" s="1226" t="s">
        <v>42</v>
      </c>
      <c r="D494" s="1223">
        <f t="shared" si="95"/>
        <v>0</v>
      </c>
      <c r="E494" s="1223">
        <f>'RK 1'!AH456</f>
        <v>6</v>
      </c>
      <c r="F494" s="1223">
        <f t="shared" si="96"/>
        <v>6</v>
      </c>
      <c r="G494" s="1223">
        <f t="shared" si="98"/>
        <v>0</v>
      </c>
      <c r="H494" s="1223">
        <f t="shared" si="97"/>
        <v>0</v>
      </c>
      <c r="I494" s="1223">
        <f t="shared" si="97"/>
        <v>0</v>
      </c>
      <c r="J494" s="1223">
        <f t="shared" si="97"/>
        <v>0</v>
      </c>
      <c r="K494" s="1223">
        <f t="shared" si="97"/>
        <v>0</v>
      </c>
      <c r="L494" s="1223">
        <f t="shared" si="97"/>
        <v>0</v>
      </c>
      <c r="M494" s="1223">
        <f t="shared" si="97"/>
        <v>1</v>
      </c>
      <c r="N494" s="1223">
        <f t="shared" si="97"/>
        <v>0</v>
      </c>
      <c r="O494" s="1223">
        <f t="shared" si="97"/>
        <v>2</v>
      </c>
      <c r="P494" s="1223">
        <f t="shared" si="97"/>
        <v>0</v>
      </c>
      <c r="Q494" s="1223">
        <f t="shared" si="97"/>
        <v>0</v>
      </c>
      <c r="R494" s="1223">
        <f t="shared" si="97"/>
        <v>0</v>
      </c>
      <c r="S494" s="1223">
        <f t="shared" si="97"/>
        <v>0</v>
      </c>
      <c r="T494" s="1223">
        <f t="shared" si="97"/>
        <v>0</v>
      </c>
      <c r="U494" s="1223">
        <f t="shared" si="97"/>
        <v>0</v>
      </c>
      <c r="V494" s="1223">
        <f t="shared" si="97"/>
        <v>0</v>
      </c>
      <c r="W494" s="1223">
        <f t="shared" si="97"/>
        <v>0</v>
      </c>
      <c r="X494" s="1223">
        <f t="shared" si="97"/>
        <v>0</v>
      </c>
      <c r="Y494" s="1223">
        <f t="shared" si="97"/>
        <v>0</v>
      </c>
      <c r="Z494" s="1223">
        <f t="shared" si="97"/>
        <v>0</v>
      </c>
      <c r="AA494" s="1223">
        <f t="shared" si="97"/>
        <v>0</v>
      </c>
      <c r="AB494" s="1223">
        <f t="shared" si="97"/>
        <v>0</v>
      </c>
      <c r="AC494" s="1223">
        <f t="shared" si="97"/>
        <v>0</v>
      </c>
      <c r="AD494" s="1223">
        <f t="shared" si="97"/>
        <v>0</v>
      </c>
      <c r="AE494" s="1223">
        <f t="shared" si="97"/>
        <v>0</v>
      </c>
      <c r="AF494" s="1223">
        <f t="shared" si="97"/>
        <v>0</v>
      </c>
      <c r="AG494" s="1223">
        <f t="shared" si="97"/>
        <v>0</v>
      </c>
      <c r="AH494" s="1223">
        <f t="shared" si="97"/>
        <v>1</v>
      </c>
      <c r="AI494" s="1223">
        <f t="shared" si="97"/>
        <v>0</v>
      </c>
      <c r="AJ494" s="1223">
        <f t="shared" si="97"/>
        <v>0</v>
      </c>
      <c r="AK494" s="1223">
        <f t="shared" si="97"/>
        <v>0</v>
      </c>
      <c r="AL494" s="1223">
        <f t="shared" si="97"/>
        <v>1</v>
      </c>
      <c r="AM494" s="1223">
        <f t="shared" si="97"/>
        <v>1</v>
      </c>
      <c r="AN494" s="1223">
        <f t="shared" si="97"/>
        <v>0</v>
      </c>
      <c r="AO494" s="1223">
        <f t="shared" si="97"/>
        <v>0</v>
      </c>
      <c r="AP494" s="1223">
        <f t="shared" si="97"/>
        <v>0</v>
      </c>
      <c r="AQ494" s="1223">
        <f t="shared" si="99"/>
        <v>6</v>
      </c>
      <c r="AR494" s="1223">
        <f t="shared" si="100"/>
        <v>0</v>
      </c>
      <c r="AS494" s="1257">
        <v>0</v>
      </c>
      <c r="AT494" s="1259"/>
    </row>
    <row r="495" s="954" customFormat="1" ht="20.25" customHeight="1" spans="2:46">
      <c r="B495" s="1225">
        <v>5</v>
      </c>
      <c r="C495" s="1226" t="s">
        <v>43</v>
      </c>
      <c r="D495" s="1223">
        <f t="shared" si="95"/>
        <v>0</v>
      </c>
      <c r="E495" s="1223">
        <f>'RK 1'!AH457</f>
        <v>5</v>
      </c>
      <c r="F495" s="1223">
        <f t="shared" si="96"/>
        <v>5</v>
      </c>
      <c r="G495" s="1223">
        <f t="shared" si="98"/>
        <v>0</v>
      </c>
      <c r="H495" s="1223">
        <f t="shared" si="97"/>
        <v>0</v>
      </c>
      <c r="I495" s="1223">
        <f t="shared" si="97"/>
        <v>0</v>
      </c>
      <c r="J495" s="1223">
        <f t="shared" si="97"/>
        <v>0</v>
      </c>
      <c r="K495" s="1223">
        <f t="shared" si="97"/>
        <v>0</v>
      </c>
      <c r="L495" s="1223">
        <f t="shared" si="97"/>
        <v>0</v>
      </c>
      <c r="M495" s="1223">
        <f t="shared" si="97"/>
        <v>2</v>
      </c>
      <c r="N495" s="1223">
        <f t="shared" si="97"/>
        <v>1</v>
      </c>
      <c r="O495" s="1223">
        <f t="shared" si="97"/>
        <v>0</v>
      </c>
      <c r="P495" s="1223">
        <f t="shared" si="97"/>
        <v>0</v>
      </c>
      <c r="Q495" s="1223">
        <f t="shared" si="97"/>
        <v>0</v>
      </c>
      <c r="R495" s="1223">
        <f t="shared" si="97"/>
        <v>0</v>
      </c>
      <c r="S495" s="1223">
        <f t="shared" si="97"/>
        <v>0</v>
      </c>
      <c r="T495" s="1223">
        <f t="shared" si="97"/>
        <v>0</v>
      </c>
      <c r="U495" s="1223">
        <f t="shared" si="97"/>
        <v>0</v>
      </c>
      <c r="V495" s="1223">
        <f t="shared" si="97"/>
        <v>0</v>
      </c>
      <c r="W495" s="1223">
        <f t="shared" si="97"/>
        <v>0</v>
      </c>
      <c r="X495" s="1223">
        <f t="shared" si="97"/>
        <v>0</v>
      </c>
      <c r="Y495" s="1223">
        <f t="shared" si="97"/>
        <v>0</v>
      </c>
      <c r="Z495" s="1223">
        <f t="shared" si="97"/>
        <v>0</v>
      </c>
      <c r="AA495" s="1223">
        <f t="shared" si="97"/>
        <v>0</v>
      </c>
      <c r="AB495" s="1223">
        <f t="shared" si="97"/>
        <v>0</v>
      </c>
      <c r="AC495" s="1223">
        <f t="shared" si="97"/>
        <v>0</v>
      </c>
      <c r="AD495" s="1223">
        <f t="shared" si="97"/>
        <v>0</v>
      </c>
      <c r="AE495" s="1223">
        <f t="shared" si="97"/>
        <v>0</v>
      </c>
      <c r="AF495" s="1223">
        <f t="shared" si="97"/>
        <v>0</v>
      </c>
      <c r="AG495" s="1223">
        <f t="shared" si="97"/>
        <v>0</v>
      </c>
      <c r="AH495" s="1223">
        <f t="shared" si="97"/>
        <v>0</v>
      </c>
      <c r="AI495" s="1223">
        <f t="shared" si="97"/>
        <v>0</v>
      </c>
      <c r="AJ495" s="1223">
        <f t="shared" si="97"/>
        <v>0</v>
      </c>
      <c r="AK495" s="1223">
        <f t="shared" si="97"/>
        <v>0</v>
      </c>
      <c r="AL495" s="1223">
        <f t="shared" si="97"/>
        <v>0</v>
      </c>
      <c r="AM495" s="1223">
        <f t="shared" si="97"/>
        <v>2</v>
      </c>
      <c r="AN495" s="1223">
        <f t="shared" si="97"/>
        <v>0</v>
      </c>
      <c r="AO495" s="1223">
        <f t="shared" si="97"/>
        <v>0</v>
      </c>
      <c r="AP495" s="1223">
        <f t="shared" si="97"/>
        <v>0</v>
      </c>
      <c r="AQ495" s="1223">
        <f t="shared" si="99"/>
        <v>5</v>
      </c>
      <c r="AR495" s="1223">
        <f t="shared" si="100"/>
        <v>0</v>
      </c>
      <c r="AS495" s="1257">
        <v>0</v>
      </c>
      <c r="AT495" s="1259"/>
    </row>
    <row r="496" s="954" customFormat="1" ht="20.25" customHeight="1" spans="2:46">
      <c r="B496" s="1225">
        <v>6</v>
      </c>
      <c r="C496" s="1226" t="s">
        <v>44</v>
      </c>
      <c r="D496" s="1223">
        <f t="shared" si="95"/>
        <v>0</v>
      </c>
      <c r="E496" s="1223">
        <f>'RK 1'!AH458</f>
        <v>0</v>
      </c>
      <c r="F496" s="1223">
        <f t="shared" si="96"/>
        <v>0</v>
      </c>
      <c r="G496" s="1223">
        <f t="shared" si="98"/>
        <v>0</v>
      </c>
      <c r="H496" s="1223">
        <f t="shared" si="97"/>
        <v>0</v>
      </c>
      <c r="I496" s="1223">
        <f t="shared" si="97"/>
        <v>0</v>
      </c>
      <c r="J496" s="1223">
        <f t="shared" si="97"/>
        <v>0</v>
      </c>
      <c r="K496" s="1223">
        <f t="shared" si="97"/>
        <v>0</v>
      </c>
      <c r="L496" s="1223">
        <f t="shared" si="97"/>
        <v>0</v>
      </c>
      <c r="M496" s="1223">
        <f t="shared" si="97"/>
        <v>0</v>
      </c>
      <c r="N496" s="1223">
        <f t="shared" si="97"/>
        <v>0</v>
      </c>
      <c r="O496" s="1223">
        <f t="shared" si="97"/>
        <v>0</v>
      </c>
      <c r="P496" s="1223">
        <f t="shared" si="97"/>
        <v>0</v>
      </c>
      <c r="Q496" s="1223">
        <f t="shared" si="97"/>
        <v>0</v>
      </c>
      <c r="R496" s="1223">
        <f t="shared" si="97"/>
        <v>0</v>
      </c>
      <c r="S496" s="1223">
        <f t="shared" si="97"/>
        <v>0</v>
      </c>
      <c r="T496" s="1223">
        <f t="shared" si="97"/>
        <v>0</v>
      </c>
      <c r="U496" s="1223">
        <f t="shared" si="97"/>
        <v>0</v>
      </c>
      <c r="V496" s="1223">
        <f t="shared" si="97"/>
        <v>0</v>
      </c>
      <c r="W496" s="1223">
        <f t="shared" si="97"/>
        <v>0</v>
      </c>
      <c r="X496" s="1223">
        <f t="shared" si="97"/>
        <v>0</v>
      </c>
      <c r="Y496" s="1223">
        <f t="shared" si="97"/>
        <v>0</v>
      </c>
      <c r="Z496" s="1223">
        <f t="shared" si="97"/>
        <v>0</v>
      </c>
      <c r="AA496" s="1223">
        <f t="shared" si="97"/>
        <v>0</v>
      </c>
      <c r="AB496" s="1223">
        <f t="shared" si="97"/>
        <v>0</v>
      </c>
      <c r="AC496" s="1223">
        <f t="shared" si="97"/>
        <v>0</v>
      </c>
      <c r="AD496" s="1223">
        <f t="shared" si="97"/>
        <v>0</v>
      </c>
      <c r="AE496" s="1223">
        <f t="shared" si="97"/>
        <v>0</v>
      </c>
      <c r="AF496" s="1223">
        <f t="shared" si="97"/>
        <v>0</v>
      </c>
      <c r="AG496" s="1223">
        <f t="shared" si="97"/>
        <v>0</v>
      </c>
      <c r="AH496" s="1223">
        <f t="shared" si="97"/>
        <v>0</v>
      </c>
      <c r="AI496" s="1223">
        <f t="shared" si="97"/>
        <v>0</v>
      </c>
      <c r="AJ496" s="1223">
        <f t="shared" si="97"/>
        <v>0</v>
      </c>
      <c r="AK496" s="1223">
        <f t="shared" si="97"/>
        <v>0</v>
      </c>
      <c r="AL496" s="1223">
        <f t="shared" si="97"/>
        <v>0</v>
      </c>
      <c r="AM496" s="1223">
        <f t="shared" si="97"/>
        <v>0</v>
      </c>
      <c r="AN496" s="1223">
        <f t="shared" si="97"/>
        <v>0</v>
      </c>
      <c r="AO496" s="1223">
        <f t="shared" si="97"/>
        <v>0</v>
      </c>
      <c r="AP496" s="1223">
        <f t="shared" si="97"/>
        <v>0</v>
      </c>
      <c r="AQ496" s="1223">
        <f t="shared" si="99"/>
        <v>0</v>
      </c>
      <c r="AR496" s="1223">
        <f t="shared" si="100"/>
        <v>0</v>
      </c>
      <c r="AS496" s="1257">
        <v>0</v>
      </c>
      <c r="AT496" s="1259"/>
    </row>
    <row r="497" s="954" customFormat="1" ht="20.25" customHeight="1" spans="2:46">
      <c r="B497" s="1225">
        <v>7</v>
      </c>
      <c r="C497" s="1226" t="s">
        <v>45</v>
      </c>
      <c r="D497" s="1223">
        <f t="shared" si="95"/>
        <v>0</v>
      </c>
      <c r="E497" s="1223">
        <f>'RK 1'!AH459</f>
        <v>3</v>
      </c>
      <c r="F497" s="1223">
        <f t="shared" si="96"/>
        <v>3</v>
      </c>
      <c r="G497" s="1223">
        <f t="shared" si="98"/>
        <v>0</v>
      </c>
      <c r="H497" s="1223">
        <f t="shared" si="97"/>
        <v>0</v>
      </c>
      <c r="I497" s="1223">
        <f t="shared" si="97"/>
        <v>0</v>
      </c>
      <c r="J497" s="1223">
        <f t="shared" si="97"/>
        <v>0</v>
      </c>
      <c r="K497" s="1223">
        <f t="shared" si="97"/>
        <v>0</v>
      </c>
      <c r="L497" s="1223">
        <f t="shared" si="97"/>
        <v>0</v>
      </c>
      <c r="M497" s="1223">
        <f t="shared" si="97"/>
        <v>1</v>
      </c>
      <c r="N497" s="1223">
        <f t="shared" si="97"/>
        <v>0</v>
      </c>
      <c r="O497" s="1223">
        <f t="shared" si="97"/>
        <v>0</v>
      </c>
      <c r="P497" s="1223">
        <f t="shared" si="97"/>
        <v>0</v>
      </c>
      <c r="Q497" s="1223">
        <f t="shared" si="97"/>
        <v>0</v>
      </c>
      <c r="R497" s="1223">
        <f t="shared" si="97"/>
        <v>0</v>
      </c>
      <c r="S497" s="1223">
        <f t="shared" si="97"/>
        <v>0</v>
      </c>
      <c r="T497" s="1223">
        <f t="shared" si="97"/>
        <v>0</v>
      </c>
      <c r="U497" s="1223">
        <f t="shared" si="97"/>
        <v>0</v>
      </c>
      <c r="V497" s="1223">
        <f t="shared" si="97"/>
        <v>0</v>
      </c>
      <c r="W497" s="1223">
        <f t="shared" si="97"/>
        <v>0</v>
      </c>
      <c r="X497" s="1223">
        <f t="shared" si="97"/>
        <v>0</v>
      </c>
      <c r="Y497" s="1223">
        <f t="shared" si="97"/>
        <v>0</v>
      </c>
      <c r="Z497" s="1223">
        <f t="shared" si="97"/>
        <v>0</v>
      </c>
      <c r="AA497" s="1223">
        <f t="shared" si="97"/>
        <v>0</v>
      </c>
      <c r="AB497" s="1223">
        <f t="shared" si="97"/>
        <v>0</v>
      </c>
      <c r="AC497" s="1223">
        <f t="shared" si="97"/>
        <v>0</v>
      </c>
      <c r="AD497" s="1223">
        <f t="shared" si="97"/>
        <v>0</v>
      </c>
      <c r="AE497" s="1223">
        <f t="shared" si="97"/>
        <v>0</v>
      </c>
      <c r="AF497" s="1223">
        <f t="shared" si="97"/>
        <v>0</v>
      </c>
      <c r="AG497" s="1223">
        <f t="shared" si="97"/>
        <v>0</v>
      </c>
      <c r="AH497" s="1223">
        <f t="shared" si="97"/>
        <v>0</v>
      </c>
      <c r="AI497" s="1223">
        <f t="shared" si="97"/>
        <v>0</v>
      </c>
      <c r="AJ497" s="1223">
        <f t="shared" si="97"/>
        <v>0</v>
      </c>
      <c r="AK497" s="1223">
        <f t="shared" si="97"/>
        <v>0</v>
      </c>
      <c r="AL497" s="1223">
        <f t="shared" si="97"/>
        <v>0</v>
      </c>
      <c r="AM497" s="1223">
        <f t="shared" si="97"/>
        <v>2</v>
      </c>
      <c r="AN497" s="1223">
        <f t="shared" si="97"/>
        <v>0</v>
      </c>
      <c r="AO497" s="1223">
        <f t="shared" si="97"/>
        <v>0</v>
      </c>
      <c r="AP497" s="1223">
        <f t="shared" si="97"/>
        <v>0</v>
      </c>
      <c r="AQ497" s="1223">
        <f t="shared" si="99"/>
        <v>3</v>
      </c>
      <c r="AR497" s="1223">
        <f t="shared" si="100"/>
        <v>0</v>
      </c>
      <c r="AS497" s="1257">
        <v>0</v>
      </c>
      <c r="AT497" s="1259"/>
    </row>
    <row r="498" s="954" customFormat="1" ht="20.25" customHeight="1" spans="2:46">
      <c r="B498" s="1225">
        <v>8</v>
      </c>
      <c r="C498" s="1226" t="s">
        <v>46</v>
      </c>
      <c r="D498" s="1223">
        <f t="shared" si="95"/>
        <v>0</v>
      </c>
      <c r="E498" s="1223">
        <f>'RK 1'!AH460</f>
        <v>1</v>
      </c>
      <c r="F498" s="1223">
        <f t="shared" si="96"/>
        <v>1</v>
      </c>
      <c r="G498" s="1223">
        <f t="shared" si="98"/>
        <v>0</v>
      </c>
      <c r="H498" s="1223">
        <f t="shared" si="97"/>
        <v>0</v>
      </c>
      <c r="I498" s="1223">
        <f t="shared" si="97"/>
        <v>0</v>
      </c>
      <c r="J498" s="1223">
        <f t="shared" si="97"/>
        <v>0</v>
      </c>
      <c r="K498" s="1223">
        <f t="shared" si="97"/>
        <v>0</v>
      </c>
      <c r="L498" s="1223">
        <f t="shared" si="97"/>
        <v>0</v>
      </c>
      <c r="M498" s="1223">
        <f t="shared" si="97"/>
        <v>0</v>
      </c>
      <c r="N498" s="1223">
        <f t="shared" si="97"/>
        <v>1</v>
      </c>
      <c r="O498" s="1223">
        <f t="shared" si="97"/>
        <v>0</v>
      </c>
      <c r="P498" s="1223">
        <f t="shared" si="97"/>
        <v>0</v>
      </c>
      <c r="Q498" s="1223">
        <f t="shared" si="97"/>
        <v>0</v>
      </c>
      <c r="R498" s="1223">
        <f t="shared" si="97"/>
        <v>0</v>
      </c>
      <c r="S498" s="1223">
        <f t="shared" si="97"/>
        <v>0</v>
      </c>
      <c r="T498" s="1223">
        <f t="shared" si="97"/>
        <v>0</v>
      </c>
      <c r="U498" s="1223">
        <f t="shared" si="97"/>
        <v>0</v>
      </c>
      <c r="V498" s="1223">
        <f t="shared" si="97"/>
        <v>0</v>
      </c>
      <c r="W498" s="1223">
        <f t="shared" si="97"/>
        <v>0</v>
      </c>
      <c r="X498" s="1223">
        <f t="shared" si="97"/>
        <v>0</v>
      </c>
      <c r="Y498" s="1223">
        <f t="shared" si="97"/>
        <v>0</v>
      </c>
      <c r="Z498" s="1223">
        <f t="shared" si="97"/>
        <v>0</v>
      </c>
      <c r="AA498" s="1223">
        <f t="shared" si="97"/>
        <v>0</v>
      </c>
      <c r="AB498" s="1223">
        <f t="shared" si="97"/>
        <v>0</v>
      </c>
      <c r="AC498" s="1223">
        <f t="shared" si="97"/>
        <v>0</v>
      </c>
      <c r="AD498" s="1223">
        <f t="shared" si="97"/>
        <v>0</v>
      </c>
      <c r="AE498" s="1223">
        <f t="shared" si="97"/>
        <v>0</v>
      </c>
      <c r="AF498" s="1223">
        <f t="shared" si="97"/>
        <v>0</v>
      </c>
      <c r="AG498" s="1223">
        <f t="shared" ref="H498:AP505" si="101">AG14+AG57+AG100+AG142+AG184+AG223+AG258+AG293</f>
        <v>0</v>
      </c>
      <c r="AH498" s="1223">
        <f t="shared" si="101"/>
        <v>0</v>
      </c>
      <c r="AI498" s="1223">
        <f t="shared" si="101"/>
        <v>0</v>
      </c>
      <c r="AJ498" s="1223">
        <f t="shared" si="101"/>
        <v>0</v>
      </c>
      <c r="AK498" s="1223">
        <f t="shared" si="101"/>
        <v>0</v>
      </c>
      <c r="AL498" s="1223">
        <f t="shared" si="101"/>
        <v>0</v>
      </c>
      <c r="AM498" s="1223">
        <f t="shared" si="101"/>
        <v>0</v>
      </c>
      <c r="AN498" s="1223">
        <f t="shared" si="101"/>
        <v>0</v>
      </c>
      <c r="AO498" s="1223">
        <f t="shared" si="101"/>
        <v>0</v>
      </c>
      <c r="AP498" s="1223">
        <f t="shared" si="101"/>
        <v>0</v>
      </c>
      <c r="AQ498" s="1223">
        <f t="shared" si="99"/>
        <v>1</v>
      </c>
      <c r="AR498" s="1223">
        <f t="shared" si="100"/>
        <v>0</v>
      </c>
      <c r="AS498" s="1257">
        <v>0</v>
      </c>
      <c r="AT498" s="1259"/>
    </row>
    <row r="499" s="954" customFormat="1" ht="20.25" customHeight="1" spans="2:46">
      <c r="B499" s="1225">
        <v>9</v>
      </c>
      <c r="C499" s="1226" t="s">
        <v>47</v>
      </c>
      <c r="D499" s="1223">
        <f t="shared" si="95"/>
        <v>0</v>
      </c>
      <c r="E499" s="1223">
        <f>'RK 1'!AH461</f>
        <v>1</v>
      </c>
      <c r="F499" s="1223">
        <f t="shared" si="96"/>
        <v>1</v>
      </c>
      <c r="G499" s="1223">
        <f t="shared" si="98"/>
        <v>0</v>
      </c>
      <c r="H499" s="1223">
        <f t="shared" si="101"/>
        <v>0</v>
      </c>
      <c r="I499" s="1223">
        <f t="shared" si="101"/>
        <v>0</v>
      </c>
      <c r="J499" s="1223">
        <f t="shared" si="101"/>
        <v>0</v>
      </c>
      <c r="K499" s="1223">
        <f t="shared" si="101"/>
        <v>0</v>
      </c>
      <c r="L499" s="1223">
        <f t="shared" si="101"/>
        <v>0</v>
      </c>
      <c r="M499" s="1223">
        <f t="shared" si="101"/>
        <v>1</v>
      </c>
      <c r="N499" s="1223">
        <f t="shared" si="101"/>
        <v>0</v>
      </c>
      <c r="O499" s="1223">
        <f t="shared" si="101"/>
        <v>0</v>
      </c>
      <c r="P499" s="1223">
        <f t="shared" si="101"/>
        <v>0</v>
      </c>
      <c r="Q499" s="1223">
        <f t="shared" si="101"/>
        <v>0</v>
      </c>
      <c r="R499" s="1223">
        <f t="shared" si="101"/>
        <v>0</v>
      </c>
      <c r="S499" s="1223">
        <f t="shared" si="101"/>
        <v>0</v>
      </c>
      <c r="T499" s="1223">
        <f t="shared" si="101"/>
        <v>0</v>
      </c>
      <c r="U499" s="1223">
        <f t="shared" si="101"/>
        <v>0</v>
      </c>
      <c r="V499" s="1223">
        <f t="shared" si="101"/>
        <v>0</v>
      </c>
      <c r="W499" s="1223">
        <f t="shared" si="101"/>
        <v>0</v>
      </c>
      <c r="X499" s="1223">
        <f t="shared" si="101"/>
        <v>0</v>
      </c>
      <c r="Y499" s="1223">
        <f t="shared" si="101"/>
        <v>0</v>
      </c>
      <c r="Z499" s="1223">
        <f t="shared" si="101"/>
        <v>0</v>
      </c>
      <c r="AA499" s="1223">
        <f t="shared" si="101"/>
        <v>0</v>
      </c>
      <c r="AB499" s="1223">
        <f t="shared" si="101"/>
        <v>0</v>
      </c>
      <c r="AC499" s="1223">
        <f t="shared" si="101"/>
        <v>0</v>
      </c>
      <c r="AD499" s="1223">
        <f t="shared" si="101"/>
        <v>0</v>
      </c>
      <c r="AE499" s="1223">
        <f t="shared" si="101"/>
        <v>0</v>
      </c>
      <c r="AF499" s="1223">
        <f t="shared" si="101"/>
        <v>0</v>
      </c>
      <c r="AG499" s="1223">
        <f t="shared" si="101"/>
        <v>0</v>
      </c>
      <c r="AH499" s="1223">
        <f t="shared" si="101"/>
        <v>0</v>
      </c>
      <c r="AI499" s="1223">
        <f t="shared" si="101"/>
        <v>0</v>
      </c>
      <c r="AJ499" s="1223">
        <f t="shared" si="101"/>
        <v>0</v>
      </c>
      <c r="AK499" s="1223">
        <f t="shared" si="101"/>
        <v>0</v>
      </c>
      <c r="AL499" s="1223">
        <f t="shared" si="101"/>
        <v>0</v>
      </c>
      <c r="AM499" s="1223">
        <f t="shared" si="101"/>
        <v>0</v>
      </c>
      <c r="AN499" s="1223">
        <f t="shared" si="101"/>
        <v>0</v>
      </c>
      <c r="AO499" s="1223">
        <f t="shared" si="101"/>
        <v>0</v>
      </c>
      <c r="AP499" s="1223">
        <f t="shared" si="101"/>
        <v>0</v>
      </c>
      <c r="AQ499" s="1223">
        <f t="shared" si="99"/>
        <v>1</v>
      </c>
      <c r="AR499" s="1223">
        <f t="shared" si="100"/>
        <v>0</v>
      </c>
      <c r="AS499" s="1257">
        <v>0</v>
      </c>
      <c r="AT499" s="1259"/>
    </row>
    <row r="500" s="954" customFormat="1" ht="20.25" customHeight="1" spans="2:46">
      <c r="B500" s="1225">
        <v>10</v>
      </c>
      <c r="C500" s="1226" t="s">
        <v>48</v>
      </c>
      <c r="D500" s="1223">
        <f t="shared" si="95"/>
        <v>0</v>
      </c>
      <c r="E500" s="1223">
        <f>'RK 1'!AH462</f>
        <v>0</v>
      </c>
      <c r="F500" s="1223">
        <f t="shared" si="96"/>
        <v>0</v>
      </c>
      <c r="G500" s="1223">
        <f t="shared" si="98"/>
        <v>0</v>
      </c>
      <c r="H500" s="1223">
        <f t="shared" si="101"/>
        <v>0</v>
      </c>
      <c r="I500" s="1223">
        <f t="shared" si="101"/>
        <v>0</v>
      </c>
      <c r="J500" s="1223">
        <f t="shared" si="101"/>
        <v>0</v>
      </c>
      <c r="K500" s="1223">
        <f t="shared" si="101"/>
        <v>0</v>
      </c>
      <c r="L500" s="1223">
        <f t="shared" si="101"/>
        <v>0</v>
      </c>
      <c r="M500" s="1223">
        <f t="shared" si="101"/>
        <v>0</v>
      </c>
      <c r="N500" s="1223">
        <f t="shared" si="101"/>
        <v>0</v>
      </c>
      <c r="O500" s="1223">
        <f t="shared" si="101"/>
        <v>0</v>
      </c>
      <c r="P500" s="1223">
        <f t="shared" si="101"/>
        <v>0</v>
      </c>
      <c r="Q500" s="1223">
        <f t="shared" si="101"/>
        <v>0</v>
      </c>
      <c r="R500" s="1223">
        <f t="shared" si="101"/>
        <v>0</v>
      </c>
      <c r="S500" s="1223">
        <f t="shared" si="101"/>
        <v>0</v>
      </c>
      <c r="T500" s="1223">
        <f t="shared" si="101"/>
        <v>0</v>
      </c>
      <c r="U500" s="1223">
        <f t="shared" si="101"/>
        <v>0</v>
      </c>
      <c r="V500" s="1223">
        <f t="shared" si="101"/>
        <v>0</v>
      </c>
      <c r="W500" s="1223">
        <f t="shared" si="101"/>
        <v>0</v>
      </c>
      <c r="X500" s="1223">
        <f t="shared" si="101"/>
        <v>0</v>
      </c>
      <c r="Y500" s="1223">
        <f t="shared" si="101"/>
        <v>0</v>
      </c>
      <c r="Z500" s="1223">
        <f t="shared" si="101"/>
        <v>0</v>
      </c>
      <c r="AA500" s="1223">
        <f t="shared" si="101"/>
        <v>0</v>
      </c>
      <c r="AB500" s="1223">
        <f t="shared" si="101"/>
        <v>0</v>
      </c>
      <c r="AC500" s="1223">
        <f t="shared" si="101"/>
        <v>0</v>
      </c>
      <c r="AD500" s="1223">
        <f t="shared" si="101"/>
        <v>0</v>
      </c>
      <c r="AE500" s="1223">
        <f t="shared" si="101"/>
        <v>0</v>
      </c>
      <c r="AF500" s="1223">
        <f t="shared" si="101"/>
        <v>0</v>
      </c>
      <c r="AG500" s="1223">
        <f t="shared" si="101"/>
        <v>0</v>
      </c>
      <c r="AH500" s="1223">
        <f t="shared" si="101"/>
        <v>0</v>
      </c>
      <c r="AI500" s="1223">
        <f t="shared" si="101"/>
        <v>0</v>
      </c>
      <c r="AJ500" s="1223">
        <f t="shared" si="101"/>
        <v>0</v>
      </c>
      <c r="AK500" s="1223">
        <f t="shared" si="101"/>
        <v>0</v>
      </c>
      <c r="AL500" s="1223">
        <f t="shared" si="101"/>
        <v>0</v>
      </c>
      <c r="AM500" s="1223">
        <f t="shared" si="101"/>
        <v>0</v>
      </c>
      <c r="AN500" s="1223">
        <f t="shared" si="101"/>
        <v>0</v>
      </c>
      <c r="AO500" s="1223">
        <f t="shared" si="101"/>
        <v>0</v>
      </c>
      <c r="AP500" s="1223">
        <f t="shared" si="101"/>
        <v>0</v>
      </c>
      <c r="AQ500" s="1223">
        <f t="shared" si="99"/>
        <v>0</v>
      </c>
      <c r="AR500" s="1223">
        <f t="shared" si="100"/>
        <v>0</v>
      </c>
      <c r="AS500" s="1257">
        <v>0</v>
      </c>
      <c r="AT500" s="1259"/>
    </row>
    <row r="501" s="954" customFormat="1" ht="20.25" customHeight="1" spans="2:46">
      <c r="B501" s="1225">
        <v>11</v>
      </c>
      <c r="C501" s="1226" t="s">
        <v>49</v>
      </c>
      <c r="D501" s="1223">
        <f t="shared" si="95"/>
        <v>0</v>
      </c>
      <c r="E501" s="1223">
        <f>'RK 1'!AH463</f>
        <v>1</v>
      </c>
      <c r="F501" s="1223">
        <f t="shared" si="96"/>
        <v>1</v>
      </c>
      <c r="G501" s="1223">
        <f t="shared" si="98"/>
        <v>0</v>
      </c>
      <c r="H501" s="1223">
        <f t="shared" si="101"/>
        <v>0</v>
      </c>
      <c r="I501" s="1223">
        <f t="shared" si="101"/>
        <v>0</v>
      </c>
      <c r="J501" s="1223">
        <f t="shared" si="101"/>
        <v>0</v>
      </c>
      <c r="K501" s="1223">
        <f t="shared" si="101"/>
        <v>0</v>
      </c>
      <c r="L501" s="1223">
        <f t="shared" si="101"/>
        <v>0</v>
      </c>
      <c r="M501" s="1223">
        <f t="shared" si="101"/>
        <v>0</v>
      </c>
      <c r="N501" s="1223">
        <f t="shared" si="101"/>
        <v>0</v>
      </c>
      <c r="O501" s="1223">
        <f t="shared" si="101"/>
        <v>0</v>
      </c>
      <c r="P501" s="1223">
        <f t="shared" si="101"/>
        <v>0</v>
      </c>
      <c r="Q501" s="1223">
        <f t="shared" si="101"/>
        <v>0</v>
      </c>
      <c r="R501" s="1223">
        <f t="shared" si="101"/>
        <v>0</v>
      </c>
      <c r="S501" s="1223">
        <f t="shared" si="101"/>
        <v>0</v>
      </c>
      <c r="T501" s="1223">
        <f t="shared" si="101"/>
        <v>0</v>
      </c>
      <c r="U501" s="1223">
        <f t="shared" si="101"/>
        <v>0</v>
      </c>
      <c r="V501" s="1223">
        <f t="shared" si="101"/>
        <v>0</v>
      </c>
      <c r="W501" s="1223">
        <f t="shared" si="101"/>
        <v>0</v>
      </c>
      <c r="X501" s="1223">
        <f t="shared" si="101"/>
        <v>0</v>
      </c>
      <c r="Y501" s="1223">
        <f t="shared" si="101"/>
        <v>0</v>
      </c>
      <c r="Z501" s="1223">
        <f t="shared" si="101"/>
        <v>0</v>
      </c>
      <c r="AA501" s="1223">
        <f t="shared" si="101"/>
        <v>0</v>
      </c>
      <c r="AB501" s="1223">
        <f t="shared" si="101"/>
        <v>0</v>
      </c>
      <c r="AC501" s="1223">
        <f t="shared" si="101"/>
        <v>0</v>
      </c>
      <c r="AD501" s="1223">
        <f t="shared" si="101"/>
        <v>0</v>
      </c>
      <c r="AE501" s="1223">
        <f t="shared" si="101"/>
        <v>0</v>
      </c>
      <c r="AF501" s="1223">
        <f t="shared" si="101"/>
        <v>0</v>
      </c>
      <c r="AG501" s="1223">
        <f t="shared" si="101"/>
        <v>0</v>
      </c>
      <c r="AH501" s="1223">
        <f t="shared" si="101"/>
        <v>0</v>
      </c>
      <c r="AI501" s="1223">
        <f t="shared" si="101"/>
        <v>0</v>
      </c>
      <c r="AJ501" s="1223">
        <f t="shared" si="101"/>
        <v>0</v>
      </c>
      <c r="AK501" s="1223">
        <f t="shared" si="101"/>
        <v>0</v>
      </c>
      <c r="AL501" s="1223">
        <f t="shared" si="101"/>
        <v>0</v>
      </c>
      <c r="AM501" s="1223">
        <f t="shared" si="101"/>
        <v>1</v>
      </c>
      <c r="AN501" s="1223">
        <f t="shared" si="101"/>
        <v>0</v>
      </c>
      <c r="AO501" s="1223">
        <f t="shared" si="101"/>
        <v>0</v>
      </c>
      <c r="AP501" s="1223">
        <f t="shared" si="101"/>
        <v>0</v>
      </c>
      <c r="AQ501" s="1223">
        <f t="shared" si="99"/>
        <v>1</v>
      </c>
      <c r="AR501" s="1223">
        <f t="shared" si="100"/>
        <v>0</v>
      </c>
      <c r="AS501" s="1257">
        <v>0</v>
      </c>
      <c r="AT501" s="1259"/>
    </row>
    <row r="502" s="954" customFormat="1" ht="20.25" customHeight="1" spans="2:46">
      <c r="B502" s="1225">
        <v>12</v>
      </c>
      <c r="C502" s="1226" t="s">
        <v>50</v>
      </c>
      <c r="D502" s="1223">
        <f t="shared" si="95"/>
        <v>0</v>
      </c>
      <c r="E502" s="1223">
        <f>'RK 1'!AH464</f>
        <v>2</v>
      </c>
      <c r="F502" s="1223">
        <f t="shared" si="96"/>
        <v>2</v>
      </c>
      <c r="G502" s="1223">
        <f t="shared" si="98"/>
        <v>0</v>
      </c>
      <c r="H502" s="1223">
        <f t="shared" si="101"/>
        <v>0</v>
      </c>
      <c r="I502" s="1223">
        <f t="shared" si="101"/>
        <v>0</v>
      </c>
      <c r="J502" s="1223">
        <f t="shared" si="101"/>
        <v>0</v>
      </c>
      <c r="K502" s="1223">
        <f t="shared" si="101"/>
        <v>0</v>
      </c>
      <c r="L502" s="1223">
        <f t="shared" si="101"/>
        <v>0</v>
      </c>
      <c r="M502" s="1223">
        <f t="shared" si="101"/>
        <v>0</v>
      </c>
      <c r="N502" s="1223">
        <f t="shared" si="101"/>
        <v>0</v>
      </c>
      <c r="O502" s="1223">
        <f t="shared" si="101"/>
        <v>1</v>
      </c>
      <c r="P502" s="1223">
        <f t="shared" si="101"/>
        <v>0</v>
      </c>
      <c r="Q502" s="1223">
        <f t="shared" si="101"/>
        <v>0</v>
      </c>
      <c r="R502" s="1223">
        <f t="shared" si="101"/>
        <v>0</v>
      </c>
      <c r="S502" s="1223">
        <f t="shared" si="101"/>
        <v>0</v>
      </c>
      <c r="T502" s="1223">
        <f t="shared" si="101"/>
        <v>0</v>
      </c>
      <c r="U502" s="1223">
        <f t="shared" si="101"/>
        <v>0</v>
      </c>
      <c r="V502" s="1223">
        <f t="shared" si="101"/>
        <v>0</v>
      </c>
      <c r="W502" s="1223">
        <f t="shared" si="101"/>
        <v>0</v>
      </c>
      <c r="X502" s="1223">
        <f t="shared" si="101"/>
        <v>0</v>
      </c>
      <c r="Y502" s="1223">
        <f t="shared" si="101"/>
        <v>0</v>
      </c>
      <c r="Z502" s="1223">
        <f t="shared" si="101"/>
        <v>0</v>
      </c>
      <c r="AA502" s="1223">
        <f t="shared" si="101"/>
        <v>0</v>
      </c>
      <c r="AB502" s="1223">
        <f t="shared" si="101"/>
        <v>0</v>
      </c>
      <c r="AC502" s="1223">
        <f t="shared" si="101"/>
        <v>0</v>
      </c>
      <c r="AD502" s="1223">
        <f t="shared" si="101"/>
        <v>0</v>
      </c>
      <c r="AE502" s="1223">
        <f t="shared" si="101"/>
        <v>0</v>
      </c>
      <c r="AF502" s="1223">
        <f t="shared" si="101"/>
        <v>0</v>
      </c>
      <c r="AG502" s="1223">
        <f t="shared" si="101"/>
        <v>0</v>
      </c>
      <c r="AH502" s="1223">
        <f t="shared" si="101"/>
        <v>0</v>
      </c>
      <c r="AI502" s="1223">
        <f t="shared" si="101"/>
        <v>0</v>
      </c>
      <c r="AJ502" s="1223">
        <f t="shared" si="101"/>
        <v>0</v>
      </c>
      <c r="AK502" s="1223">
        <f t="shared" si="101"/>
        <v>0</v>
      </c>
      <c r="AL502" s="1223">
        <f t="shared" si="101"/>
        <v>0</v>
      </c>
      <c r="AM502" s="1223">
        <f t="shared" si="101"/>
        <v>0</v>
      </c>
      <c r="AN502" s="1223">
        <f t="shared" si="101"/>
        <v>0</v>
      </c>
      <c r="AO502" s="1223">
        <f t="shared" si="101"/>
        <v>0</v>
      </c>
      <c r="AP502" s="1223">
        <f t="shared" si="101"/>
        <v>0</v>
      </c>
      <c r="AQ502" s="1223">
        <f t="shared" si="99"/>
        <v>1</v>
      </c>
      <c r="AR502" s="1223">
        <f t="shared" si="100"/>
        <v>1</v>
      </c>
      <c r="AS502" s="1257">
        <v>0</v>
      </c>
      <c r="AT502" s="1259"/>
    </row>
    <row r="503" s="954" customFormat="1" ht="20.25" customHeight="1" spans="2:46">
      <c r="B503" s="1225">
        <v>13</v>
      </c>
      <c r="C503" s="1226" t="s">
        <v>51</v>
      </c>
      <c r="D503" s="1223">
        <f t="shared" si="95"/>
        <v>0</v>
      </c>
      <c r="E503" s="1223">
        <f>'RK 1'!AH465</f>
        <v>2</v>
      </c>
      <c r="F503" s="1223">
        <f t="shared" si="96"/>
        <v>2</v>
      </c>
      <c r="G503" s="1223">
        <f t="shared" si="98"/>
        <v>0</v>
      </c>
      <c r="H503" s="1223">
        <f t="shared" si="101"/>
        <v>0</v>
      </c>
      <c r="I503" s="1223">
        <f t="shared" si="101"/>
        <v>0</v>
      </c>
      <c r="J503" s="1223">
        <f t="shared" si="101"/>
        <v>0</v>
      </c>
      <c r="K503" s="1223">
        <f t="shared" si="101"/>
        <v>0</v>
      </c>
      <c r="L503" s="1223">
        <f t="shared" si="101"/>
        <v>0</v>
      </c>
      <c r="M503" s="1223">
        <f t="shared" si="101"/>
        <v>0</v>
      </c>
      <c r="N503" s="1223">
        <f t="shared" si="101"/>
        <v>0</v>
      </c>
      <c r="O503" s="1223">
        <f t="shared" si="101"/>
        <v>1</v>
      </c>
      <c r="P503" s="1223">
        <f t="shared" si="101"/>
        <v>0</v>
      </c>
      <c r="Q503" s="1223">
        <f t="shared" si="101"/>
        <v>0</v>
      </c>
      <c r="R503" s="1223">
        <f t="shared" si="101"/>
        <v>0</v>
      </c>
      <c r="S503" s="1223">
        <f t="shared" si="101"/>
        <v>0</v>
      </c>
      <c r="T503" s="1223">
        <f t="shared" si="101"/>
        <v>0</v>
      </c>
      <c r="U503" s="1223">
        <f t="shared" si="101"/>
        <v>0</v>
      </c>
      <c r="V503" s="1223">
        <f t="shared" si="101"/>
        <v>0</v>
      </c>
      <c r="W503" s="1223">
        <f t="shared" si="101"/>
        <v>0</v>
      </c>
      <c r="X503" s="1223">
        <f t="shared" si="101"/>
        <v>0</v>
      </c>
      <c r="Y503" s="1223">
        <f t="shared" si="101"/>
        <v>0</v>
      </c>
      <c r="Z503" s="1223">
        <f t="shared" si="101"/>
        <v>0</v>
      </c>
      <c r="AA503" s="1223">
        <f t="shared" si="101"/>
        <v>0</v>
      </c>
      <c r="AB503" s="1223">
        <f t="shared" si="101"/>
        <v>0</v>
      </c>
      <c r="AC503" s="1223">
        <f t="shared" si="101"/>
        <v>0</v>
      </c>
      <c r="AD503" s="1223">
        <f t="shared" si="101"/>
        <v>0</v>
      </c>
      <c r="AE503" s="1223">
        <f t="shared" si="101"/>
        <v>0</v>
      </c>
      <c r="AF503" s="1223">
        <f t="shared" si="101"/>
        <v>0</v>
      </c>
      <c r="AG503" s="1223">
        <f t="shared" si="101"/>
        <v>0</v>
      </c>
      <c r="AH503" s="1223">
        <f t="shared" si="101"/>
        <v>0</v>
      </c>
      <c r="AI503" s="1223">
        <f t="shared" si="101"/>
        <v>0</v>
      </c>
      <c r="AJ503" s="1223">
        <f t="shared" si="101"/>
        <v>0</v>
      </c>
      <c r="AK503" s="1223">
        <f t="shared" si="101"/>
        <v>0</v>
      </c>
      <c r="AL503" s="1223">
        <f t="shared" si="101"/>
        <v>0</v>
      </c>
      <c r="AM503" s="1223">
        <f t="shared" si="101"/>
        <v>1</v>
      </c>
      <c r="AN503" s="1223">
        <f t="shared" si="101"/>
        <v>0</v>
      </c>
      <c r="AO503" s="1223">
        <f t="shared" si="101"/>
        <v>0</v>
      </c>
      <c r="AP503" s="1223">
        <f t="shared" si="101"/>
        <v>0</v>
      </c>
      <c r="AQ503" s="1223">
        <f t="shared" si="99"/>
        <v>2</v>
      </c>
      <c r="AR503" s="1223">
        <f t="shared" si="100"/>
        <v>0</v>
      </c>
      <c r="AS503" s="1257">
        <v>0</v>
      </c>
      <c r="AT503" s="1259"/>
    </row>
    <row r="504" s="954" customFormat="1" ht="20.25" customHeight="1" spans="2:46">
      <c r="B504" s="1225">
        <v>14</v>
      </c>
      <c r="C504" s="1226" t="s">
        <v>52</v>
      </c>
      <c r="D504" s="1223">
        <f t="shared" si="95"/>
        <v>0</v>
      </c>
      <c r="E504" s="1223">
        <f>'RK 1'!AH466</f>
        <v>6</v>
      </c>
      <c r="F504" s="1223">
        <f t="shared" si="96"/>
        <v>6</v>
      </c>
      <c r="G504" s="1223">
        <f t="shared" si="98"/>
        <v>0</v>
      </c>
      <c r="H504" s="1223">
        <f t="shared" si="101"/>
        <v>0</v>
      </c>
      <c r="I504" s="1223">
        <f t="shared" si="101"/>
        <v>0</v>
      </c>
      <c r="J504" s="1223">
        <f t="shared" si="101"/>
        <v>0</v>
      </c>
      <c r="K504" s="1223">
        <f t="shared" si="101"/>
        <v>0</v>
      </c>
      <c r="L504" s="1223">
        <f t="shared" si="101"/>
        <v>0</v>
      </c>
      <c r="M504" s="1223">
        <f t="shared" si="101"/>
        <v>0</v>
      </c>
      <c r="N504" s="1223">
        <f t="shared" si="101"/>
        <v>3</v>
      </c>
      <c r="O504" s="1223">
        <f t="shared" si="101"/>
        <v>0</v>
      </c>
      <c r="P504" s="1223">
        <f t="shared" si="101"/>
        <v>0</v>
      </c>
      <c r="Q504" s="1223">
        <f t="shared" si="101"/>
        <v>0</v>
      </c>
      <c r="R504" s="1223">
        <f t="shared" si="101"/>
        <v>0</v>
      </c>
      <c r="S504" s="1223">
        <f t="shared" si="101"/>
        <v>0</v>
      </c>
      <c r="T504" s="1223">
        <f t="shared" si="101"/>
        <v>0</v>
      </c>
      <c r="U504" s="1223">
        <f t="shared" si="101"/>
        <v>0</v>
      </c>
      <c r="V504" s="1223">
        <f t="shared" si="101"/>
        <v>0</v>
      </c>
      <c r="W504" s="1223">
        <f t="shared" si="101"/>
        <v>0</v>
      </c>
      <c r="X504" s="1223">
        <f t="shared" si="101"/>
        <v>0</v>
      </c>
      <c r="Y504" s="1223">
        <f t="shared" si="101"/>
        <v>0</v>
      </c>
      <c r="Z504" s="1223">
        <f t="shared" si="101"/>
        <v>0</v>
      </c>
      <c r="AA504" s="1223">
        <f t="shared" si="101"/>
        <v>0</v>
      </c>
      <c r="AB504" s="1223">
        <f t="shared" si="101"/>
        <v>0</v>
      </c>
      <c r="AC504" s="1223">
        <f t="shared" si="101"/>
        <v>0</v>
      </c>
      <c r="AD504" s="1223">
        <f t="shared" si="101"/>
        <v>0</v>
      </c>
      <c r="AE504" s="1223">
        <f t="shared" si="101"/>
        <v>0</v>
      </c>
      <c r="AF504" s="1223">
        <f t="shared" si="101"/>
        <v>0</v>
      </c>
      <c r="AG504" s="1223">
        <f t="shared" si="101"/>
        <v>0</v>
      </c>
      <c r="AH504" s="1223">
        <f t="shared" si="101"/>
        <v>0</v>
      </c>
      <c r="AI504" s="1223">
        <f t="shared" si="101"/>
        <v>0</v>
      </c>
      <c r="AJ504" s="1223">
        <f t="shared" si="101"/>
        <v>0</v>
      </c>
      <c r="AK504" s="1223">
        <f t="shared" si="101"/>
        <v>0</v>
      </c>
      <c r="AL504" s="1223">
        <f t="shared" si="101"/>
        <v>0</v>
      </c>
      <c r="AM504" s="1223">
        <f t="shared" si="101"/>
        <v>2</v>
      </c>
      <c r="AN504" s="1223">
        <f t="shared" si="101"/>
        <v>1</v>
      </c>
      <c r="AO504" s="1223">
        <f t="shared" si="101"/>
        <v>0</v>
      </c>
      <c r="AP504" s="1223">
        <f t="shared" si="101"/>
        <v>0</v>
      </c>
      <c r="AQ504" s="1223">
        <f t="shared" si="99"/>
        <v>6</v>
      </c>
      <c r="AR504" s="1223">
        <f t="shared" si="100"/>
        <v>0</v>
      </c>
      <c r="AS504" s="1257">
        <v>0</v>
      </c>
      <c r="AT504" s="1260"/>
    </row>
    <row r="505" s="954" customFormat="1" ht="20.25" customHeight="1" spans="2:46">
      <c r="B505" s="1225">
        <v>15</v>
      </c>
      <c r="C505" s="1226" t="s">
        <v>53</v>
      </c>
      <c r="D505" s="1223">
        <f t="shared" si="95"/>
        <v>0</v>
      </c>
      <c r="E505" s="1223">
        <f>'RK 1'!AH467</f>
        <v>0</v>
      </c>
      <c r="F505" s="1223">
        <f t="shared" si="96"/>
        <v>0</v>
      </c>
      <c r="G505" s="1223">
        <f t="shared" si="98"/>
        <v>0</v>
      </c>
      <c r="H505" s="1223">
        <f t="shared" si="101"/>
        <v>0</v>
      </c>
      <c r="I505" s="1223">
        <f t="shared" si="101"/>
        <v>0</v>
      </c>
      <c r="J505" s="1223">
        <f t="shared" si="101"/>
        <v>0</v>
      </c>
      <c r="K505" s="1223">
        <f t="shared" si="101"/>
        <v>0</v>
      </c>
      <c r="L505" s="1223">
        <f t="shared" si="101"/>
        <v>0</v>
      </c>
      <c r="M505" s="1223">
        <f t="shared" si="101"/>
        <v>0</v>
      </c>
      <c r="N505" s="1223">
        <f t="shared" si="101"/>
        <v>0</v>
      </c>
      <c r="O505" s="1223">
        <f t="shared" si="101"/>
        <v>0</v>
      </c>
      <c r="P505" s="1223">
        <f t="shared" si="101"/>
        <v>0</v>
      </c>
      <c r="Q505" s="1223">
        <f t="shared" si="101"/>
        <v>0</v>
      </c>
      <c r="R505" s="1223">
        <f t="shared" si="101"/>
        <v>0</v>
      </c>
      <c r="S505" s="1223">
        <f t="shared" si="101"/>
        <v>0</v>
      </c>
      <c r="T505" s="1223">
        <f t="shared" si="101"/>
        <v>0</v>
      </c>
      <c r="U505" s="1223">
        <f t="shared" si="101"/>
        <v>0</v>
      </c>
      <c r="V505" s="1223">
        <f t="shared" si="101"/>
        <v>0</v>
      </c>
      <c r="W505" s="1223">
        <f t="shared" si="101"/>
        <v>0</v>
      </c>
      <c r="X505" s="1223">
        <f t="shared" si="101"/>
        <v>0</v>
      </c>
      <c r="Y505" s="1223">
        <f t="shared" si="101"/>
        <v>0</v>
      </c>
      <c r="Z505" s="1223">
        <f t="shared" si="101"/>
        <v>0</v>
      </c>
      <c r="AA505" s="1223">
        <f t="shared" si="101"/>
        <v>0</v>
      </c>
      <c r="AB505" s="1223">
        <f t="shared" si="101"/>
        <v>0</v>
      </c>
      <c r="AC505" s="1223">
        <f t="shared" si="101"/>
        <v>0</v>
      </c>
      <c r="AD505" s="1223">
        <f t="shared" si="101"/>
        <v>0</v>
      </c>
      <c r="AE505" s="1223">
        <f t="shared" si="101"/>
        <v>0</v>
      </c>
      <c r="AF505" s="1223">
        <f t="shared" si="101"/>
        <v>0</v>
      </c>
      <c r="AG505" s="1223">
        <f t="shared" si="101"/>
        <v>0</v>
      </c>
      <c r="AH505" s="1223">
        <f t="shared" si="101"/>
        <v>0</v>
      </c>
      <c r="AI505" s="1223">
        <f t="shared" si="101"/>
        <v>0</v>
      </c>
      <c r="AJ505" s="1223">
        <f t="shared" si="101"/>
        <v>0</v>
      </c>
      <c r="AK505" s="1223">
        <f t="shared" si="101"/>
        <v>0</v>
      </c>
      <c r="AL505" s="1223">
        <f t="shared" si="101"/>
        <v>0</v>
      </c>
      <c r="AM505" s="1223">
        <f t="shared" si="101"/>
        <v>0</v>
      </c>
      <c r="AN505" s="1223">
        <f t="shared" si="101"/>
        <v>0</v>
      </c>
      <c r="AO505" s="1223">
        <f t="shared" si="101"/>
        <v>0</v>
      </c>
      <c r="AP505" s="1223">
        <f t="shared" si="101"/>
        <v>0</v>
      </c>
      <c r="AQ505" s="1223">
        <f t="shared" si="99"/>
        <v>0</v>
      </c>
      <c r="AR505" s="1223">
        <f t="shared" si="100"/>
        <v>0</v>
      </c>
      <c r="AS505" s="1257">
        <v>0</v>
      </c>
      <c r="AT505" s="1261"/>
    </row>
    <row r="506" s="954" customFormat="1" ht="20.25" customHeight="1" spans="2:46">
      <c r="B506" s="1225">
        <v>16</v>
      </c>
      <c r="C506" s="1226" t="s">
        <v>54</v>
      </c>
      <c r="D506" s="1223">
        <f t="shared" si="95"/>
        <v>0</v>
      </c>
      <c r="E506" s="1223">
        <f>'RK 1'!AH468</f>
        <v>2</v>
      </c>
      <c r="F506" s="1223">
        <f t="shared" si="96"/>
        <v>2</v>
      </c>
      <c r="G506" s="1223">
        <f t="shared" si="98"/>
        <v>0</v>
      </c>
      <c r="H506" s="1223">
        <f t="shared" ref="H506:AP507" si="102">H22+H65+H108+H150+H192+H231+H266+H301</f>
        <v>0</v>
      </c>
      <c r="I506" s="1223">
        <f t="shared" si="102"/>
        <v>0</v>
      </c>
      <c r="J506" s="1223">
        <f t="shared" si="102"/>
        <v>0</v>
      </c>
      <c r="K506" s="1223">
        <f t="shared" si="102"/>
        <v>0</v>
      </c>
      <c r="L506" s="1223">
        <f t="shared" si="102"/>
        <v>0</v>
      </c>
      <c r="M506" s="1223">
        <f t="shared" si="102"/>
        <v>1</v>
      </c>
      <c r="N506" s="1223">
        <f t="shared" si="102"/>
        <v>0</v>
      </c>
      <c r="O506" s="1223">
        <f t="shared" si="102"/>
        <v>0</v>
      </c>
      <c r="P506" s="1223">
        <f t="shared" si="102"/>
        <v>0</v>
      </c>
      <c r="Q506" s="1223">
        <f t="shared" si="102"/>
        <v>0</v>
      </c>
      <c r="R506" s="1223">
        <f t="shared" si="102"/>
        <v>0</v>
      </c>
      <c r="S506" s="1223">
        <f t="shared" si="102"/>
        <v>0</v>
      </c>
      <c r="T506" s="1223">
        <f t="shared" si="102"/>
        <v>0</v>
      </c>
      <c r="U506" s="1223">
        <f t="shared" si="102"/>
        <v>0</v>
      </c>
      <c r="V506" s="1223">
        <f t="shared" si="102"/>
        <v>0</v>
      </c>
      <c r="W506" s="1223">
        <f t="shared" si="102"/>
        <v>0</v>
      </c>
      <c r="X506" s="1223">
        <f t="shared" si="102"/>
        <v>0</v>
      </c>
      <c r="Y506" s="1223">
        <f t="shared" si="102"/>
        <v>0</v>
      </c>
      <c r="Z506" s="1223">
        <f t="shared" si="102"/>
        <v>0</v>
      </c>
      <c r="AA506" s="1223">
        <f t="shared" si="102"/>
        <v>0</v>
      </c>
      <c r="AB506" s="1223">
        <f t="shared" si="102"/>
        <v>0</v>
      </c>
      <c r="AC506" s="1223">
        <f t="shared" si="102"/>
        <v>0</v>
      </c>
      <c r="AD506" s="1223">
        <f t="shared" si="102"/>
        <v>0</v>
      </c>
      <c r="AE506" s="1223">
        <f t="shared" si="102"/>
        <v>0</v>
      </c>
      <c r="AF506" s="1223">
        <f t="shared" si="102"/>
        <v>0</v>
      </c>
      <c r="AG506" s="1223">
        <f t="shared" si="102"/>
        <v>0</v>
      </c>
      <c r="AH506" s="1223">
        <f t="shared" si="102"/>
        <v>0</v>
      </c>
      <c r="AI506" s="1223">
        <f t="shared" si="102"/>
        <v>0</v>
      </c>
      <c r="AJ506" s="1223">
        <f t="shared" si="102"/>
        <v>0</v>
      </c>
      <c r="AK506" s="1223">
        <f t="shared" si="102"/>
        <v>0</v>
      </c>
      <c r="AL506" s="1223">
        <f t="shared" si="102"/>
        <v>1</v>
      </c>
      <c r="AM506" s="1223">
        <f t="shared" si="102"/>
        <v>0</v>
      </c>
      <c r="AN506" s="1223">
        <f t="shared" si="102"/>
        <v>0</v>
      </c>
      <c r="AO506" s="1223">
        <f t="shared" si="102"/>
        <v>0</v>
      </c>
      <c r="AP506" s="1223">
        <f t="shared" si="102"/>
        <v>0</v>
      </c>
      <c r="AQ506" s="1223">
        <f t="shared" si="99"/>
        <v>2</v>
      </c>
      <c r="AR506" s="1223">
        <f t="shared" si="100"/>
        <v>0</v>
      </c>
      <c r="AS506" s="1257">
        <v>0</v>
      </c>
      <c r="AT506" s="1261"/>
    </row>
    <row r="507" s="954" customFormat="1" ht="20.25" customHeight="1" spans="2:46">
      <c r="B507" s="1227">
        <v>17</v>
      </c>
      <c r="C507" s="1228" t="s">
        <v>55</v>
      </c>
      <c r="D507" s="1223">
        <f t="shared" si="95"/>
        <v>0</v>
      </c>
      <c r="E507" s="1223">
        <f>'RK 1'!AH469</f>
        <v>1</v>
      </c>
      <c r="F507" s="1223">
        <f t="shared" si="96"/>
        <v>1</v>
      </c>
      <c r="G507" s="1223">
        <f t="shared" si="98"/>
        <v>0</v>
      </c>
      <c r="H507" s="1223">
        <f t="shared" si="102"/>
        <v>0</v>
      </c>
      <c r="I507" s="1223">
        <f t="shared" si="102"/>
        <v>0</v>
      </c>
      <c r="J507" s="1223">
        <f t="shared" si="102"/>
        <v>0</v>
      </c>
      <c r="K507" s="1223">
        <f t="shared" si="102"/>
        <v>0</v>
      </c>
      <c r="L507" s="1223">
        <f t="shared" si="102"/>
        <v>0</v>
      </c>
      <c r="M507" s="1223">
        <f t="shared" si="102"/>
        <v>0</v>
      </c>
      <c r="N507" s="1223">
        <f t="shared" si="102"/>
        <v>0</v>
      </c>
      <c r="O507" s="1223">
        <f t="shared" si="102"/>
        <v>0</v>
      </c>
      <c r="P507" s="1223">
        <f t="shared" si="102"/>
        <v>0</v>
      </c>
      <c r="Q507" s="1223">
        <f t="shared" si="102"/>
        <v>0</v>
      </c>
      <c r="R507" s="1223">
        <f t="shared" si="102"/>
        <v>0</v>
      </c>
      <c r="S507" s="1223">
        <f t="shared" si="102"/>
        <v>0</v>
      </c>
      <c r="T507" s="1223">
        <f t="shared" si="102"/>
        <v>0</v>
      </c>
      <c r="U507" s="1223">
        <f t="shared" si="102"/>
        <v>0</v>
      </c>
      <c r="V507" s="1223">
        <f t="shared" si="102"/>
        <v>0</v>
      </c>
      <c r="W507" s="1223">
        <f t="shared" si="102"/>
        <v>0</v>
      </c>
      <c r="X507" s="1223">
        <f t="shared" si="102"/>
        <v>0</v>
      </c>
      <c r="Y507" s="1223">
        <f t="shared" si="102"/>
        <v>0</v>
      </c>
      <c r="Z507" s="1223">
        <f t="shared" si="102"/>
        <v>0</v>
      </c>
      <c r="AA507" s="1223">
        <f t="shared" si="102"/>
        <v>0</v>
      </c>
      <c r="AB507" s="1223">
        <f t="shared" si="102"/>
        <v>0</v>
      </c>
      <c r="AC507" s="1223">
        <f t="shared" si="102"/>
        <v>0</v>
      </c>
      <c r="AD507" s="1223">
        <f t="shared" si="102"/>
        <v>0</v>
      </c>
      <c r="AE507" s="1223">
        <f t="shared" si="102"/>
        <v>0</v>
      </c>
      <c r="AF507" s="1223">
        <f t="shared" si="102"/>
        <v>0</v>
      </c>
      <c r="AG507" s="1223">
        <f t="shared" si="102"/>
        <v>0</v>
      </c>
      <c r="AH507" s="1223">
        <f t="shared" si="102"/>
        <v>0</v>
      </c>
      <c r="AI507" s="1223">
        <f t="shared" si="102"/>
        <v>0</v>
      </c>
      <c r="AJ507" s="1223">
        <f t="shared" si="102"/>
        <v>0</v>
      </c>
      <c r="AK507" s="1223">
        <f t="shared" si="102"/>
        <v>0</v>
      </c>
      <c r="AL507" s="1223">
        <f t="shared" si="102"/>
        <v>0</v>
      </c>
      <c r="AM507" s="1223">
        <f t="shared" si="102"/>
        <v>1</v>
      </c>
      <c r="AN507" s="1223">
        <f t="shared" si="102"/>
        <v>0</v>
      </c>
      <c r="AO507" s="1223">
        <f t="shared" si="102"/>
        <v>0</v>
      </c>
      <c r="AP507" s="1223">
        <f t="shared" si="102"/>
        <v>0</v>
      </c>
      <c r="AQ507" s="1223">
        <f t="shared" si="99"/>
        <v>1</v>
      </c>
      <c r="AR507" s="1223">
        <f t="shared" si="100"/>
        <v>0</v>
      </c>
      <c r="AS507" s="1257">
        <v>0</v>
      </c>
      <c r="AT507" s="1262"/>
    </row>
    <row r="508" s="955" customFormat="1" ht="23.25" customHeight="1" spans="2:46">
      <c r="B508" s="1232" t="s">
        <v>57</v>
      </c>
      <c r="C508" s="1233"/>
      <c r="D508" s="1234">
        <f>SUM(D491:D507)</f>
        <v>0</v>
      </c>
      <c r="E508" s="1234">
        <f>SUM(E491:E507)</f>
        <v>47</v>
      </c>
      <c r="F508" s="1234">
        <f t="shared" ref="F508:AT508" si="103">SUM(F491:F507)</f>
        <v>47</v>
      </c>
      <c r="G508" s="1234">
        <f t="shared" si="103"/>
        <v>0</v>
      </c>
      <c r="H508" s="1234">
        <f t="shared" si="103"/>
        <v>0</v>
      </c>
      <c r="I508" s="1234">
        <f t="shared" si="103"/>
        <v>0</v>
      </c>
      <c r="J508" s="1234">
        <f t="shared" si="103"/>
        <v>0</v>
      </c>
      <c r="K508" s="1234">
        <f t="shared" si="103"/>
        <v>0</v>
      </c>
      <c r="L508" s="1234">
        <f t="shared" si="103"/>
        <v>0</v>
      </c>
      <c r="M508" s="1234">
        <f t="shared" si="103"/>
        <v>10</v>
      </c>
      <c r="N508" s="1234">
        <f t="shared" si="103"/>
        <v>8</v>
      </c>
      <c r="O508" s="1234">
        <f t="shared" si="103"/>
        <v>5</v>
      </c>
      <c r="P508" s="1234">
        <f t="shared" si="103"/>
        <v>0</v>
      </c>
      <c r="Q508" s="1234">
        <f t="shared" si="103"/>
        <v>0</v>
      </c>
      <c r="R508" s="1234">
        <f t="shared" si="103"/>
        <v>0</v>
      </c>
      <c r="S508" s="1234">
        <f t="shared" si="103"/>
        <v>0</v>
      </c>
      <c r="T508" s="1234">
        <f t="shared" si="103"/>
        <v>0</v>
      </c>
      <c r="U508" s="1234">
        <f t="shared" si="103"/>
        <v>0</v>
      </c>
      <c r="V508" s="1234">
        <f t="shared" si="103"/>
        <v>0</v>
      </c>
      <c r="W508" s="1234">
        <f t="shared" si="103"/>
        <v>0</v>
      </c>
      <c r="X508" s="1234">
        <f t="shared" si="103"/>
        <v>0</v>
      </c>
      <c r="Y508" s="1234">
        <f t="shared" si="103"/>
        <v>0</v>
      </c>
      <c r="Z508" s="1234">
        <f t="shared" si="103"/>
        <v>0</v>
      </c>
      <c r="AA508" s="1234">
        <f t="shared" si="103"/>
        <v>0</v>
      </c>
      <c r="AB508" s="1234">
        <f t="shared" si="103"/>
        <v>0</v>
      </c>
      <c r="AC508" s="1234">
        <f t="shared" si="103"/>
        <v>0</v>
      </c>
      <c r="AD508" s="1234">
        <f t="shared" si="103"/>
        <v>0</v>
      </c>
      <c r="AE508" s="1234">
        <f t="shared" si="103"/>
        <v>0</v>
      </c>
      <c r="AF508" s="1234">
        <f t="shared" si="103"/>
        <v>0</v>
      </c>
      <c r="AG508" s="1234">
        <f t="shared" si="103"/>
        <v>0</v>
      </c>
      <c r="AH508" s="1234">
        <f t="shared" si="103"/>
        <v>1</v>
      </c>
      <c r="AI508" s="1234">
        <f t="shared" si="103"/>
        <v>0</v>
      </c>
      <c r="AJ508" s="1234">
        <f t="shared" si="103"/>
        <v>0</v>
      </c>
      <c r="AK508" s="1234">
        <f t="shared" si="103"/>
        <v>0</v>
      </c>
      <c r="AL508" s="1234">
        <f t="shared" si="103"/>
        <v>2</v>
      </c>
      <c r="AM508" s="1234">
        <f t="shared" si="103"/>
        <v>16</v>
      </c>
      <c r="AN508" s="1234">
        <f t="shared" si="103"/>
        <v>3</v>
      </c>
      <c r="AO508" s="1234">
        <f t="shared" si="103"/>
        <v>0</v>
      </c>
      <c r="AP508" s="1234">
        <f t="shared" si="103"/>
        <v>0</v>
      </c>
      <c r="AQ508" s="1234">
        <f t="shared" si="103"/>
        <v>45</v>
      </c>
      <c r="AR508" s="1234">
        <f t="shared" si="103"/>
        <v>2</v>
      </c>
      <c r="AS508" s="1234">
        <f t="shared" si="103"/>
        <v>0</v>
      </c>
      <c r="AT508" s="1264">
        <f t="shared" si="103"/>
        <v>0</v>
      </c>
    </row>
    <row r="509" s="954" customFormat="1" ht="17.1" customHeight="1" spans="2:46">
      <c r="B509" s="1235"/>
      <c r="C509" s="1236"/>
      <c r="D509" s="1237"/>
      <c r="E509" s="1237"/>
      <c r="F509" s="1237"/>
      <c r="G509" s="1237"/>
      <c r="H509" s="1237"/>
      <c r="I509" s="1237"/>
      <c r="J509" s="1237"/>
      <c r="K509" s="1237"/>
      <c r="L509" s="1237"/>
      <c r="M509" s="1237"/>
      <c r="N509" s="1237"/>
      <c r="O509" s="1237"/>
      <c r="P509" s="1237"/>
      <c r="Q509" s="1237"/>
      <c r="R509" s="1237"/>
      <c r="S509" s="1237"/>
      <c r="T509" s="1237"/>
      <c r="U509" s="1237"/>
      <c r="V509" s="1237"/>
      <c r="W509" s="1237"/>
      <c r="X509" s="1237"/>
      <c r="Y509" s="1237"/>
      <c r="Z509" s="1237"/>
      <c r="AA509" s="1237"/>
      <c r="AB509" s="1237"/>
      <c r="AC509" s="1237"/>
      <c r="AD509" s="1237"/>
      <c r="AE509" s="1237"/>
      <c r="AF509" s="1237"/>
      <c r="AG509" s="1237"/>
      <c r="AH509" s="1237"/>
      <c r="AI509" s="1237"/>
      <c r="AJ509" s="1237"/>
      <c r="AK509" s="1237"/>
      <c r="AL509" s="1237"/>
      <c r="AM509" s="1237"/>
      <c r="AN509" s="1237"/>
      <c r="AO509" s="1237"/>
      <c r="AP509" s="1237"/>
      <c r="AQ509" s="1237"/>
      <c r="AR509" s="1235"/>
      <c r="AS509" s="1235"/>
      <c r="AT509" s="1265"/>
    </row>
    <row r="510" s="954" customFormat="1" ht="17.1" customHeight="1" spans="2:46">
      <c r="B510" s="956"/>
      <c r="C510" s="956"/>
      <c r="D510" s="956"/>
      <c r="E510" s="956"/>
      <c r="F510" s="956"/>
      <c r="G510" s="956"/>
      <c r="H510" s="919" t="str">
        <f>H236</f>
        <v>Mengetahui :</v>
      </c>
      <c r="I510" s="987"/>
      <c r="J510" s="987"/>
      <c r="K510" s="987"/>
      <c r="L510" s="987"/>
      <c r="M510" s="987"/>
      <c r="N510" s="987"/>
      <c r="O510" s="987"/>
      <c r="P510" s="987"/>
      <c r="Q510" s="987"/>
      <c r="R510" s="987"/>
      <c r="S510" s="987"/>
      <c r="T510" s="987"/>
      <c r="U510" s="987"/>
      <c r="V510" s="987"/>
      <c r="W510" s="987"/>
      <c r="X510" s="987"/>
      <c r="Y510" s="987"/>
      <c r="Z510" s="987"/>
      <c r="AA510" s="987"/>
      <c r="AB510" s="987"/>
      <c r="AC510" s="1035" t="str">
        <f>'RK 1'!Y473</f>
        <v>Panitera Pengadilan Tinggi Agama Padang,</v>
      </c>
      <c r="AD510" s="976"/>
      <c r="AE510" s="976"/>
      <c r="AF510" s="976"/>
      <c r="AG510" s="976"/>
      <c r="AH510" s="976"/>
      <c r="AI510" s="976"/>
      <c r="AJ510" s="976"/>
      <c r="AK510" s="981"/>
      <c r="AL510" s="981"/>
      <c r="AM510" s="981"/>
      <c r="AN510" s="981"/>
      <c r="AO510" s="981"/>
      <c r="AP510" s="981"/>
      <c r="AQ510" s="981"/>
      <c r="AR510" s="981"/>
      <c r="AS510" s="981"/>
      <c r="AT510" s="1266"/>
    </row>
    <row r="511" s="954" customFormat="1" ht="17.1" customHeight="1" spans="2:46">
      <c r="B511" s="956"/>
      <c r="C511" s="956"/>
      <c r="D511" s="956"/>
      <c r="E511" s="956"/>
      <c r="F511" s="956"/>
      <c r="G511" s="956"/>
      <c r="H511" s="1015" t="str">
        <f>'RK 1'!C270</f>
        <v>Ketua Pengadilan Tinggi Agama Padang,</v>
      </c>
      <c r="I511" s="987"/>
      <c r="J511" s="987"/>
      <c r="K511" s="987"/>
      <c r="L511" s="987"/>
      <c r="M511" s="987"/>
      <c r="N511" s="987"/>
      <c r="O511" s="987"/>
      <c r="P511" s="987"/>
      <c r="Q511" s="987"/>
      <c r="R511" s="987"/>
      <c r="S511" s="987"/>
      <c r="T511" s="987"/>
      <c r="U511" s="987"/>
      <c r="V511" s="987"/>
      <c r="W511" s="987"/>
      <c r="X511" s="987"/>
      <c r="Y511" s="987"/>
      <c r="Z511" s="987"/>
      <c r="AA511" s="987"/>
      <c r="AB511" s="987"/>
      <c r="AC511" s="1014" t="str">
        <f>AC237</f>
        <v>Panitera Pengadilan Tinggi Agama Padang,</v>
      </c>
      <c r="AD511" s="978"/>
      <c r="AE511" s="978"/>
      <c r="AF511" s="978"/>
      <c r="AG511" s="978"/>
      <c r="AH511" s="978"/>
      <c r="AI511" s="978"/>
      <c r="AJ511" s="978"/>
      <c r="AK511" s="986"/>
      <c r="AL511" s="986"/>
      <c r="AM511" s="986"/>
      <c r="AN511" s="987"/>
      <c r="AO511" s="987"/>
      <c r="AP511" s="987"/>
      <c r="AQ511" s="1015"/>
      <c r="AR511" s="987"/>
      <c r="AS511" s="987"/>
      <c r="AT511" s="1266"/>
    </row>
    <row r="512" s="954" customFormat="1" ht="17.1" customHeight="1" spans="2:46">
      <c r="B512" s="956"/>
      <c r="C512" s="956"/>
      <c r="D512" s="956"/>
      <c r="E512" s="956"/>
      <c r="F512" s="956"/>
      <c r="G512" s="956"/>
      <c r="H512" s="1015"/>
      <c r="I512" s="987"/>
      <c r="J512" s="987"/>
      <c r="K512" s="987"/>
      <c r="L512" s="987"/>
      <c r="M512" s="987"/>
      <c r="N512" s="987"/>
      <c r="O512" s="987"/>
      <c r="P512" s="987"/>
      <c r="Q512" s="987"/>
      <c r="R512" s="987"/>
      <c r="S512" s="987"/>
      <c r="T512" s="987"/>
      <c r="U512" s="987"/>
      <c r="V512" s="987"/>
      <c r="W512" s="987"/>
      <c r="X512" s="987"/>
      <c r="Y512" s="987"/>
      <c r="Z512" s="987"/>
      <c r="AA512" s="987"/>
      <c r="AB512" s="987"/>
      <c r="AC512" s="1014"/>
      <c r="AD512" s="978"/>
      <c r="AE512" s="978"/>
      <c r="AF512" s="978"/>
      <c r="AG512" s="978"/>
      <c r="AH512" s="978"/>
      <c r="AI512" s="978"/>
      <c r="AJ512" s="978"/>
      <c r="AK512" s="987"/>
      <c r="AL512" s="987"/>
      <c r="AM512" s="987"/>
      <c r="AN512" s="987"/>
      <c r="AO512" s="987"/>
      <c r="AP512" s="987"/>
      <c r="AQ512" s="1015"/>
      <c r="AR512" s="987"/>
      <c r="AS512" s="987"/>
      <c r="AT512" s="1266"/>
    </row>
    <row r="513" s="954" customFormat="1" ht="17.1" customHeight="1" spans="2:46">
      <c r="B513" s="956"/>
      <c r="C513" s="956"/>
      <c r="D513" s="956"/>
      <c r="E513" s="956"/>
      <c r="F513" s="956"/>
      <c r="G513" s="956"/>
      <c r="H513" s="1015"/>
      <c r="I513" s="987"/>
      <c r="J513" s="987"/>
      <c r="K513" s="987"/>
      <c r="L513" s="987"/>
      <c r="M513" s="987"/>
      <c r="N513" s="987"/>
      <c r="O513" s="987"/>
      <c r="P513" s="987"/>
      <c r="Q513" s="987"/>
      <c r="R513" s="987"/>
      <c r="S513" s="987"/>
      <c r="T513" s="987"/>
      <c r="U513" s="987"/>
      <c r="V513" s="987"/>
      <c r="W513" s="987"/>
      <c r="X513" s="987"/>
      <c r="Y513" s="987"/>
      <c r="Z513" s="987"/>
      <c r="AA513" s="987"/>
      <c r="AB513" s="987"/>
      <c r="AC513" s="1014"/>
      <c r="AD513" s="978"/>
      <c r="AE513" s="978"/>
      <c r="AF513" s="978"/>
      <c r="AG513" s="978"/>
      <c r="AH513" s="978"/>
      <c r="AI513" s="978"/>
      <c r="AJ513" s="978"/>
      <c r="AK513" s="987"/>
      <c r="AL513" s="987"/>
      <c r="AM513" s="987"/>
      <c r="AN513" s="987"/>
      <c r="AO513" s="987"/>
      <c r="AP513" s="987"/>
      <c r="AQ513" s="1015"/>
      <c r="AR513" s="987"/>
      <c r="AS513" s="987"/>
      <c r="AT513" s="1266"/>
    </row>
    <row r="514" s="954" customFormat="1" ht="17.1" customHeight="1" spans="2:46">
      <c r="B514" s="956"/>
      <c r="C514" s="956"/>
      <c r="D514" s="956"/>
      <c r="E514" s="956"/>
      <c r="F514" s="956"/>
      <c r="G514" s="956"/>
      <c r="H514" s="1015"/>
      <c r="I514" s="987"/>
      <c r="J514" s="987"/>
      <c r="K514" s="987"/>
      <c r="L514" s="987"/>
      <c r="M514" s="987"/>
      <c r="N514" s="987"/>
      <c r="O514" s="987"/>
      <c r="P514" s="987"/>
      <c r="Q514" s="987"/>
      <c r="R514" s="987"/>
      <c r="S514" s="987"/>
      <c r="T514" s="987"/>
      <c r="U514" s="987"/>
      <c r="V514" s="987"/>
      <c r="W514" s="987"/>
      <c r="X514" s="987"/>
      <c r="Y514" s="987"/>
      <c r="Z514" s="987"/>
      <c r="AA514" s="987"/>
      <c r="AB514" s="987"/>
      <c r="AC514" s="1014"/>
      <c r="AD514" s="978"/>
      <c r="AE514" s="978"/>
      <c r="AF514" s="978"/>
      <c r="AG514" s="978"/>
      <c r="AH514" s="978"/>
      <c r="AI514" s="978"/>
      <c r="AJ514" s="978"/>
      <c r="AK514" s="987"/>
      <c r="AL514" s="987"/>
      <c r="AM514" s="987"/>
      <c r="AN514" s="987"/>
      <c r="AO514" s="987"/>
      <c r="AP514" s="987"/>
      <c r="AQ514" s="1015"/>
      <c r="AR514" s="987"/>
      <c r="AS514" s="987"/>
      <c r="AT514" s="1266"/>
    </row>
    <row r="515" s="961" customFormat="1" ht="19.5" customHeight="1" spans="2:46">
      <c r="B515" s="962"/>
      <c r="C515" s="962"/>
      <c r="D515" s="962"/>
      <c r="E515" s="962"/>
      <c r="F515" s="962"/>
      <c r="G515" s="962"/>
      <c r="H515" s="1174" t="str">
        <f>'RK 1'!C274</f>
        <v>Dr. Drs. H. Pelmizar, M.H.I.</v>
      </c>
      <c r="I515" s="1245"/>
      <c r="J515" s="1245"/>
      <c r="K515" s="1245"/>
      <c r="L515" s="1245"/>
      <c r="M515" s="1245"/>
      <c r="N515" s="1245"/>
      <c r="O515" s="989"/>
      <c r="P515" s="989"/>
      <c r="Q515" s="989"/>
      <c r="R515" s="989"/>
      <c r="S515" s="989"/>
      <c r="T515" s="989"/>
      <c r="U515" s="989"/>
      <c r="V515" s="989"/>
      <c r="W515" s="989"/>
      <c r="X515" s="989"/>
      <c r="Y515" s="989"/>
      <c r="Z515" s="989"/>
      <c r="AA515" s="989"/>
      <c r="AB515" s="989"/>
      <c r="AC515" s="1175" t="s">
        <v>111</v>
      </c>
      <c r="AD515" s="979"/>
      <c r="AE515" s="979"/>
      <c r="AF515" s="979"/>
      <c r="AG515" s="979"/>
      <c r="AH515" s="979"/>
      <c r="AI515" s="979"/>
      <c r="AJ515" s="979"/>
      <c r="AK515" s="979"/>
      <c r="AL515" s="1249"/>
      <c r="AM515" s="1249"/>
      <c r="AN515" s="989"/>
      <c r="AO515" s="989"/>
      <c r="AP515" s="989"/>
      <c r="AQ515" s="989"/>
      <c r="AR515" s="989"/>
      <c r="AS515" s="989"/>
      <c r="AT515" s="989"/>
    </row>
    <row r="516" s="1205" customFormat="1" ht="17.1" customHeight="1" spans="2:46">
      <c r="B516" s="964"/>
      <c r="C516" s="964"/>
      <c r="D516" s="964"/>
      <c r="E516" s="964"/>
      <c r="F516" s="964"/>
      <c r="G516" s="964"/>
      <c r="H516" s="1015" t="str">
        <f>'RK 1'!C275</f>
        <v>NIP. 19561112 198103 1 009</v>
      </c>
      <c r="I516" s="990"/>
      <c r="J516" s="990"/>
      <c r="K516" s="990"/>
      <c r="L516" s="990"/>
      <c r="M516" s="990"/>
      <c r="N516" s="990"/>
      <c r="O516" s="990"/>
      <c r="P516" s="990"/>
      <c r="Q516" s="990"/>
      <c r="R516" s="990"/>
      <c r="S516" s="990"/>
      <c r="T516" s="990"/>
      <c r="U516" s="990"/>
      <c r="V516" s="990"/>
      <c r="W516" s="990"/>
      <c r="X516" s="990"/>
      <c r="Y516" s="990"/>
      <c r="Z516" s="990"/>
      <c r="AA516" s="990"/>
      <c r="AB516" s="990"/>
      <c r="AC516" s="1014" t="s">
        <v>113</v>
      </c>
      <c r="AD516" s="978"/>
      <c r="AE516" s="978"/>
      <c r="AF516" s="978"/>
      <c r="AG516" s="978"/>
      <c r="AH516" s="978"/>
      <c r="AI516" s="978"/>
      <c r="AJ516" s="978"/>
      <c r="AK516" s="990"/>
      <c r="AL516" s="990"/>
      <c r="AM516" s="990"/>
      <c r="AN516" s="990"/>
      <c r="AO516" s="990"/>
      <c r="AP516" s="990"/>
      <c r="AQ516" s="1016"/>
      <c r="AR516" s="990"/>
      <c r="AS516" s="990"/>
      <c r="AT516" s="1266"/>
    </row>
  </sheetData>
  <mergeCells count="358">
    <mergeCell ref="B1:AT1"/>
    <mergeCell ref="B2:AT2"/>
    <mergeCell ref="H4:AD4"/>
    <mergeCell ref="B25:C25"/>
    <mergeCell ref="B44:AT44"/>
    <mergeCell ref="B45:AT45"/>
    <mergeCell ref="H47:AD47"/>
    <mergeCell ref="B87:AT87"/>
    <mergeCell ref="B88:AT88"/>
    <mergeCell ref="H90:AD90"/>
    <mergeCell ref="B129:AT129"/>
    <mergeCell ref="B130:AT130"/>
    <mergeCell ref="H132:AD132"/>
    <mergeCell ref="B153:C153"/>
    <mergeCell ref="B171:AT171"/>
    <mergeCell ref="B172:AT172"/>
    <mergeCell ref="H174:AD174"/>
    <mergeCell ref="B195:C195"/>
    <mergeCell ref="B210:AT210"/>
    <mergeCell ref="B211:AT211"/>
    <mergeCell ref="H213:AD213"/>
    <mergeCell ref="B245:AT245"/>
    <mergeCell ref="B246:AT246"/>
    <mergeCell ref="H248:AD248"/>
    <mergeCell ref="B269:C269"/>
    <mergeCell ref="B280:AT280"/>
    <mergeCell ref="B281:AT281"/>
    <mergeCell ref="H283:AD283"/>
    <mergeCell ref="B304:C304"/>
    <mergeCell ref="B314:AT314"/>
    <mergeCell ref="B315:AT315"/>
    <mergeCell ref="H317:AD317"/>
    <mergeCell ref="B338:C338"/>
    <mergeCell ref="B350:AT350"/>
    <mergeCell ref="B351:AT351"/>
    <mergeCell ref="H353:AD353"/>
    <mergeCell ref="B383:AT383"/>
    <mergeCell ref="B384:AT384"/>
    <mergeCell ref="H386:AD386"/>
    <mergeCell ref="B416:AT416"/>
    <mergeCell ref="B417:AT417"/>
    <mergeCell ref="H419:AD419"/>
    <mergeCell ref="B440:C440"/>
    <mergeCell ref="B450:AT450"/>
    <mergeCell ref="B451:AT451"/>
    <mergeCell ref="H453:AD453"/>
    <mergeCell ref="B474:C474"/>
    <mergeCell ref="B485:AT485"/>
    <mergeCell ref="B486:AT486"/>
    <mergeCell ref="H488:AD488"/>
    <mergeCell ref="B4:B5"/>
    <mergeCell ref="B47:B48"/>
    <mergeCell ref="B90:B91"/>
    <mergeCell ref="B132:B133"/>
    <mergeCell ref="B174:B175"/>
    <mergeCell ref="B213:B214"/>
    <mergeCell ref="B248:B249"/>
    <mergeCell ref="B283:B284"/>
    <mergeCell ref="B317:B318"/>
    <mergeCell ref="B353:B354"/>
    <mergeCell ref="B386:B387"/>
    <mergeCell ref="B419:B420"/>
    <mergeCell ref="B453:B454"/>
    <mergeCell ref="B488:B489"/>
    <mergeCell ref="C4:C5"/>
    <mergeCell ref="C47:C48"/>
    <mergeCell ref="C90:C91"/>
    <mergeCell ref="C132:C133"/>
    <mergeCell ref="C174:C175"/>
    <mergeCell ref="C213:C214"/>
    <mergeCell ref="C248:C249"/>
    <mergeCell ref="C283:C284"/>
    <mergeCell ref="C317:C318"/>
    <mergeCell ref="C353:C354"/>
    <mergeCell ref="C386:C387"/>
    <mergeCell ref="C419:C420"/>
    <mergeCell ref="C453:C454"/>
    <mergeCell ref="C488:C489"/>
    <mergeCell ref="D4:D5"/>
    <mergeCell ref="D47:D48"/>
    <mergeCell ref="D90:D91"/>
    <mergeCell ref="D132:D133"/>
    <mergeCell ref="D174:D175"/>
    <mergeCell ref="D213:D214"/>
    <mergeCell ref="D248:D249"/>
    <mergeCell ref="D283:D284"/>
    <mergeCell ref="D317:D318"/>
    <mergeCell ref="D353:D354"/>
    <mergeCell ref="D386:D387"/>
    <mergeCell ref="D419:D420"/>
    <mergeCell ref="D453:D454"/>
    <mergeCell ref="D488:D489"/>
    <mergeCell ref="E4:E5"/>
    <mergeCell ref="E47:E48"/>
    <mergeCell ref="E90:E91"/>
    <mergeCell ref="E132:E133"/>
    <mergeCell ref="E174:E175"/>
    <mergeCell ref="E213:E214"/>
    <mergeCell ref="E248:E249"/>
    <mergeCell ref="E283:E284"/>
    <mergeCell ref="E317:E318"/>
    <mergeCell ref="E353:E354"/>
    <mergeCell ref="E386:E387"/>
    <mergeCell ref="E419:E420"/>
    <mergeCell ref="E453:E454"/>
    <mergeCell ref="E488:E489"/>
    <mergeCell ref="F4:F5"/>
    <mergeCell ref="F47:F48"/>
    <mergeCell ref="F90:F91"/>
    <mergeCell ref="F132:F133"/>
    <mergeCell ref="F174:F175"/>
    <mergeCell ref="F213:F214"/>
    <mergeCell ref="F248:F249"/>
    <mergeCell ref="F283:F284"/>
    <mergeCell ref="F317:F318"/>
    <mergeCell ref="F353:F354"/>
    <mergeCell ref="F386:F387"/>
    <mergeCell ref="F419:F420"/>
    <mergeCell ref="F453:F454"/>
    <mergeCell ref="F488:F489"/>
    <mergeCell ref="G4:G5"/>
    <mergeCell ref="G47:G48"/>
    <mergeCell ref="G90:G91"/>
    <mergeCell ref="G132:G133"/>
    <mergeCell ref="G174:G175"/>
    <mergeCell ref="G213:G214"/>
    <mergeCell ref="G248:G249"/>
    <mergeCell ref="G283:G284"/>
    <mergeCell ref="G317:G318"/>
    <mergeCell ref="G353:G354"/>
    <mergeCell ref="G386:G387"/>
    <mergeCell ref="G419:G420"/>
    <mergeCell ref="G453:G454"/>
    <mergeCell ref="G488:G489"/>
    <mergeCell ref="AE4:AE5"/>
    <mergeCell ref="AE47:AE48"/>
    <mergeCell ref="AE90:AE91"/>
    <mergeCell ref="AE132:AE133"/>
    <mergeCell ref="AE174:AE175"/>
    <mergeCell ref="AE213:AE214"/>
    <mergeCell ref="AE248:AE249"/>
    <mergeCell ref="AE283:AE284"/>
    <mergeCell ref="AE317:AE318"/>
    <mergeCell ref="AE353:AE354"/>
    <mergeCell ref="AE386:AE387"/>
    <mergeCell ref="AE419:AE420"/>
    <mergeCell ref="AE453:AE454"/>
    <mergeCell ref="AE488:AE489"/>
    <mergeCell ref="AF4:AF5"/>
    <mergeCell ref="AF47:AF48"/>
    <mergeCell ref="AF90:AF91"/>
    <mergeCell ref="AF132:AF133"/>
    <mergeCell ref="AF174:AF175"/>
    <mergeCell ref="AF213:AF214"/>
    <mergeCell ref="AF248:AF249"/>
    <mergeCell ref="AF283:AF284"/>
    <mergeCell ref="AF317:AF318"/>
    <mergeCell ref="AF353:AF354"/>
    <mergeCell ref="AF386:AF387"/>
    <mergeCell ref="AF419:AF420"/>
    <mergeCell ref="AF453:AF454"/>
    <mergeCell ref="AF488:AF489"/>
    <mergeCell ref="AG4:AG5"/>
    <mergeCell ref="AG47:AG48"/>
    <mergeCell ref="AG90:AG91"/>
    <mergeCell ref="AG132:AG133"/>
    <mergeCell ref="AG174:AG175"/>
    <mergeCell ref="AG213:AG214"/>
    <mergeCell ref="AG248:AG249"/>
    <mergeCell ref="AG283:AG284"/>
    <mergeCell ref="AG317:AG318"/>
    <mergeCell ref="AG353:AG354"/>
    <mergeCell ref="AG386:AG387"/>
    <mergeCell ref="AG419:AG420"/>
    <mergeCell ref="AG453:AG454"/>
    <mergeCell ref="AG488:AG489"/>
    <mergeCell ref="AH4:AH5"/>
    <mergeCell ref="AH47:AH48"/>
    <mergeCell ref="AH90:AH91"/>
    <mergeCell ref="AH132:AH133"/>
    <mergeCell ref="AH174:AH175"/>
    <mergeCell ref="AH213:AH214"/>
    <mergeCell ref="AH248:AH249"/>
    <mergeCell ref="AH283:AH284"/>
    <mergeCell ref="AH317:AH318"/>
    <mergeCell ref="AH353:AH354"/>
    <mergeCell ref="AH386:AH387"/>
    <mergeCell ref="AH419:AH420"/>
    <mergeCell ref="AH453:AH454"/>
    <mergeCell ref="AH488:AH489"/>
    <mergeCell ref="AI4:AI5"/>
    <mergeCell ref="AI47:AI48"/>
    <mergeCell ref="AI90:AI91"/>
    <mergeCell ref="AI132:AI133"/>
    <mergeCell ref="AI174:AI175"/>
    <mergeCell ref="AI213:AI214"/>
    <mergeCell ref="AI248:AI249"/>
    <mergeCell ref="AI283:AI284"/>
    <mergeCell ref="AI317:AI318"/>
    <mergeCell ref="AI353:AI354"/>
    <mergeCell ref="AI386:AI387"/>
    <mergeCell ref="AI419:AI420"/>
    <mergeCell ref="AI453:AI454"/>
    <mergeCell ref="AI488:AI489"/>
    <mergeCell ref="AJ4:AJ5"/>
    <mergeCell ref="AJ47:AJ48"/>
    <mergeCell ref="AJ90:AJ91"/>
    <mergeCell ref="AJ132:AJ133"/>
    <mergeCell ref="AJ174:AJ175"/>
    <mergeCell ref="AJ213:AJ214"/>
    <mergeCell ref="AJ248:AJ249"/>
    <mergeCell ref="AJ283:AJ284"/>
    <mergeCell ref="AJ317:AJ318"/>
    <mergeCell ref="AJ353:AJ354"/>
    <mergeCell ref="AJ386:AJ387"/>
    <mergeCell ref="AJ419:AJ420"/>
    <mergeCell ref="AJ453:AJ454"/>
    <mergeCell ref="AJ488:AJ489"/>
    <mergeCell ref="AK4:AK5"/>
    <mergeCell ref="AK47:AK48"/>
    <mergeCell ref="AK90:AK91"/>
    <mergeCell ref="AK132:AK133"/>
    <mergeCell ref="AK174:AK175"/>
    <mergeCell ref="AK213:AK214"/>
    <mergeCell ref="AK248:AK249"/>
    <mergeCell ref="AK283:AK284"/>
    <mergeCell ref="AK317:AK318"/>
    <mergeCell ref="AK353:AK354"/>
    <mergeCell ref="AK386:AK387"/>
    <mergeCell ref="AK419:AK420"/>
    <mergeCell ref="AK453:AK454"/>
    <mergeCell ref="AK488:AK489"/>
    <mergeCell ref="AL4:AL5"/>
    <mergeCell ref="AL47:AL48"/>
    <mergeCell ref="AL90:AL91"/>
    <mergeCell ref="AL132:AL133"/>
    <mergeCell ref="AL174:AL175"/>
    <mergeCell ref="AL213:AL214"/>
    <mergeCell ref="AL248:AL249"/>
    <mergeCell ref="AL283:AL284"/>
    <mergeCell ref="AL317:AL318"/>
    <mergeCell ref="AL353:AL354"/>
    <mergeCell ref="AL386:AL387"/>
    <mergeCell ref="AL419:AL420"/>
    <mergeCell ref="AL453:AL454"/>
    <mergeCell ref="AL488:AL489"/>
    <mergeCell ref="AM4:AM5"/>
    <mergeCell ref="AM47:AM48"/>
    <mergeCell ref="AM90:AM91"/>
    <mergeCell ref="AM132:AM133"/>
    <mergeCell ref="AM174:AM175"/>
    <mergeCell ref="AM213:AM214"/>
    <mergeCell ref="AM248:AM249"/>
    <mergeCell ref="AM283:AM284"/>
    <mergeCell ref="AM317:AM318"/>
    <mergeCell ref="AM353:AM354"/>
    <mergeCell ref="AM386:AM387"/>
    <mergeCell ref="AM419:AM420"/>
    <mergeCell ref="AM453:AM454"/>
    <mergeCell ref="AM488:AM489"/>
    <mergeCell ref="AN4:AN5"/>
    <mergeCell ref="AN47:AN48"/>
    <mergeCell ref="AN90:AN91"/>
    <mergeCell ref="AN132:AN133"/>
    <mergeCell ref="AN174:AN175"/>
    <mergeCell ref="AN213:AN214"/>
    <mergeCell ref="AN248:AN249"/>
    <mergeCell ref="AN283:AN284"/>
    <mergeCell ref="AN317:AN318"/>
    <mergeCell ref="AN353:AN354"/>
    <mergeCell ref="AN386:AN387"/>
    <mergeCell ref="AN419:AN420"/>
    <mergeCell ref="AN453:AN454"/>
    <mergeCell ref="AN488:AN489"/>
    <mergeCell ref="AO4:AO5"/>
    <mergeCell ref="AO47:AO48"/>
    <mergeCell ref="AO90:AO91"/>
    <mergeCell ref="AO132:AO133"/>
    <mergeCell ref="AO174:AO175"/>
    <mergeCell ref="AO213:AO214"/>
    <mergeCell ref="AO248:AO249"/>
    <mergeCell ref="AO283:AO284"/>
    <mergeCell ref="AO317:AO318"/>
    <mergeCell ref="AO353:AO354"/>
    <mergeCell ref="AO386:AO387"/>
    <mergeCell ref="AO419:AO420"/>
    <mergeCell ref="AO453:AO454"/>
    <mergeCell ref="AO488:AO489"/>
    <mergeCell ref="AP4:AP5"/>
    <mergeCell ref="AP47:AP48"/>
    <mergeCell ref="AP90:AP91"/>
    <mergeCell ref="AP132:AP133"/>
    <mergeCell ref="AP174:AP175"/>
    <mergeCell ref="AP213:AP214"/>
    <mergeCell ref="AP248:AP249"/>
    <mergeCell ref="AP283:AP284"/>
    <mergeCell ref="AP317:AP318"/>
    <mergeCell ref="AP353:AP354"/>
    <mergeCell ref="AP386:AP387"/>
    <mergeCell ref="AP419:AP420"/>
    <mergeCell ref="AP453:AP454"/>
    <mergeCell ref="AP488:AP489"/>
    <mergeCell ref="AQ4:AQ5"/>
    <mergeCell ref="AQ47:AQ48"/>
    <mergeCell ref="AQ90:AQ91"/>
    <mergeCell ref="AQ132:AQ133"/>
    <mergeCell ref="AQ174:AQ175"/>
    <mergeCell ref="AQ213:AQ214"/>
    <mergeCell ref="AQ248:AQ249"/>
    <mergeCell ref="AQ283:AQ284"/>
    <mergeCell ref="AQ317:AQ318"/>
    <mergeCell ref="AQ353:AQ354"/>
    <mergeCell ref="AQ386:AQ387"/>
    <mergeCell ref="AQ419:AQ420"/>
    <mergeCell ref="AQ453:AQ454"/>
    <mergeCell ref="AQ488:AQ489"/>
    <mergeCell ref="AR4:AR5"/>
    <mergeCell ref="AR47:AR48"/>
    <mergeCell ref="AR90:AR91"/>
    <mergeCell ref="AR132:AR133"/>
    <mergeCell ref="AR174:AR175"/>
    <mergeCell ref="AR213:AR214"/>
    <mergeCell ref="AR248:AR249"/>
    <mergeCell ref="AR283:AR284"/>
    <mergeCell ref="AR317:AR318"/>
    <mergeCell ref="AR353:AR354"/>
    <mergeCell ref="AR386:AR387"/>
    <mergeCell ref="AR419:AR420"/>
    <mergeCell ref="AR453:AR454"/>
    <mergeCell ref="AR488:AR489"/>
    <mergeCell ref="AS4:AS5"/>
    <mergeCell ref="AS47:AS48"/>
    <mergeCell ref="AS90:AS91"/>
    <mergeCell ref="AS132:AS133"/>
    <mergeCell ref="AS174:AS175"/>
    <mergeCell ref="AS213:AS214"/>
    <mergeCell ref="AS248:AS249"/>
    <mergeCell ref="AS283:AS284"/>
    <mergeCell ref="AS317:AS318"/>
    <mergeCell ref="AS353:AS354"/>
    <mergeCell ref="AS386:AS387"/>
    <mergeCell ref="AS419:AS420"/>
    <mergeCell ref="AS453:AS454"/>
    <mergeCell ref="AS488:AS489"/>
    <mergeCell ref="AT4:AT5"/>
    <mergeCell ref="AT47:AT48"/>
    <mergeCell ref="AT90:AT91"/>
    <mergeCell ref="AT132:AT133"/>
    <mergeCell ref="AT174:AT175"/>
    <mergeCell ref="AT213:AT214"/>
    <mergeCell ref="AT248:AT249"/>
    <mergeCell ref="AT283:AT284"/>
    <mergeCell ref="AT317:AT318"/>
    <mergeCell ref="AT353:AT354"/>
    <mergeCell ref="AT386:AT387"/>
    <mergeCell ref="AT419:AT420"/>
    <mergeCell ref="AT453:AT454"/>
    <mergeCell ref="AT488:AT489"/>
  </mergeCells>
  <printOptions horizontalCentered="1" verticalCentered="1"/>
  <pageMargins left="0.196850393700787" right="0.196850393700787" top="0.511811023622047" bottom="1.45" header="0.31496062992126" footer="0.31496062992126"/>
  <pageSetup paperSize="9" scale="58" fitToHeight="0" orientation="landscape" verticalDpi="598"/>
  <headerFooter/>
  <rowBreaks count="2" manualBreakCount="2">
    <brk id="209" max="45" man="1"/>
    <brk id="244" max="45" man="1"/>
  </row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40"/>
  <sheetViews>
    <sheetView topLeftCell="E16" workbookViewId="0">
      <selection activeCell="K40" sqref="K40"/>
    </sheetView>
  </sheetViews>
  <sheetFormatPr defaultColWidth="9" defaultRowHeight="15"/>
  <cols>
    <col min="1" max="1" width="20.8571428571429" customWidth="1"/>
    <col min="4" max="4" width="22.7142857142857" customWidth="1"/>
    <col min="5" max="5" width="19.2857142857143" customWidth="1"/>
    <col min="7" max="7" width="15.4285714285714" customWidth="1"/>
    <col min="9" max="9" width="8.71428571428571" customWidth="1"/>
    <col min="10" max="10" width="24" customWidth="1"/>
    <col min="13" max="13" width="22.2857142857143" customWidth="1"/>
    <col min="16" max="16" width="14.1428571428571" customWidth="1"/>
    <col min="25" max="25" width="22.5714285714286" customWidth="1"/>
    <col min="26" max="26" width="19.2857142857143" customWidth="1"/>
    <col min="43" max="43" width="20.5714285714286" customWidth="1"/>
    <col min="46" max="46" width="23.2857142857143" customWidth="1"/>
    <col min="52" max="52" width="20.7142857142857" customWidth="1"/>
  </cols>
  <sheetData>
    <row r="1" spans="1:1">
      <c r="A1" t="s">
        <v>518</v>
      </c>
    </row>
    <row r="2" spans="2:2">
      <c r="B2" t="s">
        <v>519</v>
      </c>
    </row>
    <row r="3" spans="1:3">
      <c r="A3" s="126" t="s">
        <v>39</v>
      </c>
      <c r="B3">
        <f>SUM(C23:C161)</f>
        <v>0</v>
      </c>
      <c r="C3" s="127" t="s">
        <v>520</v>
      </c>
    </row>
    <row r="4" spans="1:1">
      <c r="A4" s="128" t="s">
        <v>40</v>
      </c>
    </row>
    <row r="5" spans="1:3">
      <c r="A5" s="128" t="s">
        <v>41</v>
      </c>
      <c r="B5">
        <f t="shared" ref="B5:B20" si="0">SUM(C25:C163)</f>
        <v>0</v>
      </c>
      <c r="C5" s="127" t="s">
        <v>521</v>
      </c>
    </row>
    <row r="6" spans="1:3">
      <c r="A6" s="128" t="s">
        <v>42</v>
      </c>
      <c r="B6">
        <f t="shared" si="0"/>
        <v>0</v>
      </c>
      <c r="C6" t="s">
        <v>522</v>
      </c>
    </row>
    <row r="7" spans="1:2">
      <c r="A7" s="128" t="s">
        <v>43</v>
      </c>
      <c r="B7">
        <f t="shared" si="0"/>
        <v>0</v>
      </c>
    </row>
    <row r="8" spans="1:2">
      <c r="A8" s="128" t="s">
        <v>44</v>
      </c>
      <c r="B8">
        <f t="shared" si="0"/>
        <v>0</v>
      </c>
    </row>
    <row r="9" spans="1:2">
      <c r="A9" s="128" t="s">
        <v>45</v>
      </c>
      <c r="B9">
        <f t="shared" si="0"/>
        <v>0</v>
      </c>
    </row>
    <row r="10" spans="1:2">
      <c r="A10" s="128" t="s">
        <v>46</v>
      </c>
      <c r="B10">
        <f t="shared" si="0"/>
        <v>0</v>
      </c>
    </row>
    <row r="11" spans="1:2">
      <c r="A11" s="128" t="s">
        <v>47</v>
      </c>
      <c r="B11">
        <f t="shared" si="0"/>
        <v>0</v>
      </c>
    </row>
    <row r="12" spans="1:3">
      <c r="A12" s="128" t="s">
        <v>48</v>
      </c>
      <c r="B12">
        <f t="shared" si="0"/>
        <v>0</v>
      </c>
      <c r="C12" s="127" t="s">
        <v>520</v>
      </c>
    </row>
    <row r="13" spans="1:3">
      <c r="A13" s="128" t="s">
        <v>49</v>
      </c>
      <c r="B13">
        <f t="shared" si="0"/>
        <v>0</v>
      </c>
      <c r="C13" s="127" t="s">
        <v>520</v>
      </c>
    </row>
    <row r="14" spans="1:3">
      <c r="A14" s="128" t="s">
        <v>50</v>
      </c>
      <c r="C14" t="s">
        <v>523</v>
      </c>
    </row>
    <row r="15" spans="1:2">
      <c r="A15" s="128" t="s">
        <v>51</v>
      </c>
      <c r="B15">
        <f t="shared" si="0"/>
        <v>0</v>
      </c>
    </row>
    <row r="16" spans="1:3">
      <c r="A16" s="128" t="s">
        <v>52</v>
      </c>
      <c r="B16">
        <f t="shared" si="0"/>
        <v>0</v>
      </c>
      <c r="C16" t="s">
        <v>520</v>
      </c>
    </row>
    <row r="17" spans="1:2">
      <c r="A17" s="128" t="s">
        <v>53</v>
      </c>
      <c r="B17">
        <f t="shared" si="0"/>
        <v>0</v>
      </c>
    </row>
    <row r="18" spans="1:2">
      <c r="A18" s="128" t="s">
        <v>90</v>
      </c>
      <c r="B18">
        <f t="shared" si="0"/>
        <v>0</v>
      </c>
    </row>
    <row r="19" spans="1:2">
      <c r="A19" s="129" t="s">
        <v>55</v>
      </c>
      <c r="B19">
        <f t="shared" si="0"/>
        <v>0</v>
      </c>
    </row>
    <row r="20" ht="15.75" spans="1:2">
      <c r="A20" s="130" t="s">
        <v>56</v>
      </c>
      <c r="B20">
        <f t="shared" si="0"/>
        <v>0</v>
      </c>
    </row>
    <row r="22" ht="15.75" spans="1:52">
      <c r="A22" s="131" t="s">
        <v>524</v>
      </c>
      <c r="D22" s="132" t="s">
        <v>525</v>
      </c>
      <c r="G22" s="128" t="s">
        <v>41</v>
      </c>
      <c r="J22" s="128" t="s">
        <v>42</v>
      </c>
      <c r="M22" s="128" t="s">
        <v>43</v>
      </c>
      <c r="P22" s="128" t="s">
        <v>44</v>
      </c>
      <c r="S22" s="128" t="s">
        <v>45</v>
      </c>
      <c r="V22" s="128" t="s">
        <v>46</v>
      </c>
      <c r="Y22" s="128" t="s">
        <v>47</v>
      </c>
      <c r="AB22" s="128" t="s">
        <v>48</v>
      </c>
      <c r="AE22" s="128" t="s">
        <v>49</v>
      </c>
      <c r="AH22" s="128" t="s">
        <v>50</v>
      </c>
      <c r="AK22" s="128" t="s">
        <v>51</v>
      </c>
      <c r="AN22" s="128" t="s">
        <v>52</v>
      </c>
      <c r="AQ22" s="128" t="s">
        <v>53</v>
      </c>
      <c r="AT22" s="128" t="s">
        <v>90</v>
      </c>
      <c r="AW22" s="129" t="s">
        <v>55</v>
      </c>
      <c r="AZ22" s="130" t="s">
        <v>56</v>
      </c>
    </row>
    <row r="23" spans="1:25">
      <c r="A23" s="133" t="s">
        <v>526</v>
      </c>
      <c r="Y23" t="s">
        <v>527</v>
      </c>
    </row>
    <row r="24" spans="4:54">
      <c r="D24" t="s">
        <v>528</v>
      </c>
      <c r="E24" t="s">
        <v>529</v>
      </c>
      <c r="F24">
        <v>22</v>
      </c>
      <c r="G24" t="s">
        <v>530</v>
      </c>
      <c r="H24">
        <v>21</v>
      </c>
      <c r="J24" s="127" t="s">
        <v>531</v>
      </c>
      <c r="K24" s="127" t="s">
        <v>530</v>
      </c>
      <c r="L24">
        <v>1</v>
      </c>
      <c r="M24" s="127"/>
      <c r="P24" s="127" t="s">
        <v>532</v>
      </c>
      <c r="Q24" s="127" t="s">
        <v>533</v>
      </c>
      <c r="R24">
        <v>1</v>
      </c>
      <c r="V24" s="127" t="s">
        <v>534</v>
      </c>
      <c r="X24" t="s">
        <v>533</v>
      </c>
      <c r="Y24" t="s">
        <v>535</v>
      </c>
      <c r="Z24" t="s">
        <v>149</v>
      </c>
      <c r="AA24">
        <v>1</v>
      </c>
      <c r="AI24" s="127" t="s">
        <v>536</v>
      </c>
      <c r="AJ24">
        <v>1</v>
      </c>
      <c r="AO24" t="s">
        <v>537</v>
      </c>
      <c r="AP24">
        <v>3</v>
      </c>
      <c r="AQ24" s="127" t="s">
        <v>538</v>
      </c>
      <c r="AR24" s="127" t="s">
        <v>539</v>
      </c>
      <c r="AS24">
        <v>1</v>
      </c>
      <c r="AT24" s="127" t="s">
        <v>540</v>
      </c>
      <c r="AU24" s="127" t="s">
        <v>536</v>
      </c>
      <c r="AV24">
        <v>5</v>
      </c>
      <c r="AW24" s="127" t="s">
        <v>541</v>
      </c>
      <c r="AY24" s="127" t="s">
        <v>536</v>
      </c>
      <c r="AZ24" t="s">
        <v>542</v>
      </c>
      <c r="BA24" t="s">
        <v>537</v>
      </c>
      <c r="BB24">
        <v>1</v>
      </c>
    </row>
    <row r="25" spans="4:54">
      <c r="D25" t="s">
        <v>543</v>
      </c>
      <c r="E25" t="s">
        <v>530</v>
      </c>
      <c r="F25">
        <v>1</v>
      </c>
      <c r="G25" t="s">
        <v>536</v>
      </c>
      <c r="H25">
        <v>8</v>
      </c>
      <c r="J25" s="127" t="s">
        <v>544</v>
      </c>
      <c r="K25" s="127" t="s">
        <v>530</v>
      </c>
      <c r="L25">
        <v>1</v>
      </c>
      <c r="M25" s="127"/>
      <c r="P25" s="127" t="s">
        <v>545</v>
      </c>
      <c r="Q25" s="127" t="s">
        <v>546</v>
      </c>
      <c r="R25">
        <v>1</v>
      </c>
      <c r="V25" t="s">
        <v>547</v>
      </c>
      <c r="X25" t="s">
        <v>548</v>
      </c>
      <c r="Y25" t="s">
        <v>549</v>
      </c>
      <c r="Z25" t="s">
        <v>149</v>
      </c>
      <c r="AA25">
        <v>1</v>
      </c>
      <c r="AI25" s="127" t="s">
        <v>537</v>
      </c>
      <c r="AJ25">
        <v>9</v>
      </c>
      <c r="AO25" t="s">
        <v>546</v>
      </c>
      <c r="AP25">
        <v>1</v>
      </c>
      <c r="AQ25" s="127" t="s">
        <v>550</v>
      </c>
      <c r="AR25" s="127" t="s">
        <v>537</v>
      </c>
      <c r="AS25">
        <v>1</v>
      </c>
      <c r="AT25" s="127" t="s">
        <v>551</v>
      </c>
      <c r="AW25" s="127" t="s">
        <v>552</v>
      </c>
      <c r="AY25" s="127" t="s">
        <v>536</v>
      </c>
      <c r="AZ25" t="s">
        <v>553</v>
      </c>
      <c r="BA25" t="s">
        <v>537</v>
      </c>
      <c r="BB25">
        <v>1</v>
      </c>
    </row>
    <row r="26" spans="4:51">
      <c r="D26" t="s">
        <v>554</v>
      </c>
      <c r="E26" t="s">
        <v>555</v>
      </c>
      <c r="F26">
        <v>1</v>
      </c>
      <c r="G26" t="s">
        <v>537</v>
      </c>
      <c r="H26">
        <v>4</v>
      </c>
      <c r="J26" s="127" t="s">
        <v>556</v>
      </c>
      <c r="K26" s="127" t="s">
        <v>530</v>
      </c>
      <c r="L26">
        <v>1</v>
      </c>
      <c r="M26" s="127"/>
      <c r="P26" t="s">
        <v>557</v>
      </c>
      <c r="Q26" t="s">
        <v>558</v>
      </c>
      <c r="V26" t="s">
        <v>559</v>
      </c>
      <c r="X26" t="s">
        <v>539</v>
      </c>
      <c r="Y26" t="s">
        <v>560</v>
      </c>
      <c r="Z26" t="s">
        <v>149</v>
      </c>
      <c r="AA26">
        <v>1</v>
      </c>
      <c r="AI26" s="127" t="s">
        <v>561</v>
      </c>
      <c r="AJ26">
        <v>2</v>
      </c>
      <c r="AO26" t="s">
        <v>562</v>
      </c>
      <c r="AP26">
        <v>1</v>
      </c>
      <c r="AQ26" t="s">
        <v>563</v>
      </c>
      <c r="AR26" t="s">
        <v>537</v>
      </c>
      <c r="AT26" s="127" t="s">
        <v>564</v>
      </c>
      <c r="AW26" s="127" t="s">
        <v>565</v>
      </c>
      <c r="AY26" s="127" t="s">
        <v>536</v>
      </c>
    </row>
    <row r="27" spans="10:51">
      <c r="J27" s="127" t="s">
        <v>534</v>
      </c>
      <c r="K27" s="127" t="s">
        <v>530</v>
      </c>
      <c r="L27">
        <v>1</v>
      </c>
      <c r="M27" s="127"/>
      <c r="P27" t="s">
        <v>566</v>
      </c>
      <c r="Q27" t="s">
        <v>558</v>
      </c>
      <c r="Y27" t="s">
        <v>567</v>
      </c>
      <c r="Z27" t="s">
        <v>149</v>
      </c>
      <c r="AA27">
        <v>1</v>
      </c>
      <c r="AI27" s="127" t="s">
        <v>568</v>
      </c>
      <c r="AJ27">
        <v>1</v>
      </c>
      <c r="AO27" t="s">
        <v>558</v>
      </c>
      <c r="AP27">
        <v>1</v>
      </c>
      <c r="AT27" s="127" t="s">
        <v>569</v>
      </c>
      <c r="AW27" s="127" t="s">
        <v>570</v>
      </c>
      <c r="AY27" s="134" t="s">
        <v>530</v>
      </c>
    </row>
    <row r="28" spans="10:51">
      <c r="J28" s="127" t="s">
        <v>571</v>
      </c>
      <c r="K28" s="127" t="s">
        <v>530</v>
      </c>
      <c r="L28">
        <v>1</v>
      </c>
      <c r="M28" s="127"/>
      <c r="P28" t="s">
        <v>572</v>
      </c>
      <c r="Q28" t="s">
        <v>562</v>
      </c>
      <c r="Y28" t="s">
        <v>573</v>
      </c>
      <c r="Z28" t="s">
        <v>149</v>
      </c>
      <c r="AA28">
        <v>1</v>
      </c>
      <c r="AT28" s="127" t="s">
        <v>574</v>
      </c>
      <c r="AU28" t="s">
        <v>530</v>
      </c>
      <c r="AV28">
        <v>10</v>
      </c>
      <c r="AW28" s="127" t="s">
        <v>575</v>
      </c>
      <c r="AY28" s="134" t="s">
        <v>530</v>
      </c>
    </row>
    <row r="29" spans="10:51">
      <c r="J29" s="127" t="s">
        <v>576</v>
      </c>
      <c r="K29" s="127" t="s">
        <v>530</v>
      </c>
      <c r="L29">
        <v>1</v>
      </c>
      <c r="M29" s="127"/>
      <c r="P29" t="s">
        <v>577</v>
      </c>
      <c r="Q29" t="s">
        <v>562</v>
      </c>
      <c r="Y29" t="s">
        <v>578</v>
      </c>
      <c r="Z29" t="s">
        <v>529</v>
      </c>
      <c r="AA29">
        <v>1</v>
      </c>
      <c r="AT29" s="127" t="s">
        <v>579</v>
      </c>
      <c r="AW29" s="127" t="s">
        <v>580</v>
      </c>
      <c r="AY29" s="134" t="s">
        <v>537</v>
      </c>
    </row>
    <row r="30" spans="10:51">
      <c r="J30" s="127" t="s">
        <v>581</v>
      </c>
      <c r="K30" s="127" t="s">
        <v>530</v>
      </c>
      <c r="L30">
        <v>1</v>
      </c>
      <c r="M30" s="127"/>
      <c r="P30" t="s">
        <v>582</v>
      </c>
      <c r="Q30" t="s">
        <v>533</v>
      </c>
      <c r="Y30" t="s">
        <v>583</v>
      </c>
      <c r="Z30" t="s">
        <v>529</v>
      </c>
      <c r="AA30">
        <v>1</v>
      </c>
      <c r="AT30" s="127" t="s">
        <v>584</v>
      </c>
      <c r="AW30" s="127" t="s">
        <v>585</v>
      </c>
      <c r="AY30" s="134" t="s">
        <v>537</v>
      </c>
    </row>
    <row r="31" spans="10:49">
      <c r="J31" s="127" t="s">
        <v>586</v>
      </c>
      <c r="K31" s="127" t="s">
        <v>530</v>
      </c>
      <c r="L31">
        <v>1</v>
      </c>
      <c r="M31" s="127"/>
      <c r="P31" t="s">
        <v>587</v>
      </c>
      <c r="Q31" t="s">
        <v>533</v>
      </c>
      <c r="Y31" t="s">
        <v>588</v>
      </c>
      <c r="Z31" t="s">
        <v>529</v>
      </c>
      <c r="AA31">
        <v>1</v>
      </c>
      <c r="AT31" s="127" t="s">
        <v>589</v>
      </c>
      <c r="AW31" s="127"/>
    </row>
    <row r="32" spans="10:46">
      <c r="J32" s="127" t="s">
        <v>590</v>
      </c>
      <c r="K32" s="127" t="s">
        <v>536</v>
      </c>
      <c r="L32">
        <v>1</v>
      </c>
      <c r="M32" s="127"/>
      <c r="P32" t="s">
        <v>591</v>
      </c>
      <c r="Q32" t="s">
        <v>533</v>
      </c>
      <c r="Y32" t="s">
        <v>592</v>
      </c>
      <c r="Z32" t="s">
        <v>593</v>
      </c>
      <c r="AA32">
        <v>1</v>
      </c>
      <c r="AT32" s="127" t="s">
        <v>594</v>
      </c>
    </row>
    <row r="33" spans="10:46">
      <c r="J33" s="127" t="s">
        <v>595</v>
      </c>
      <c r="K33" s="127" t="s">
        <v>536</v>
      </c>
      <c r="L33">
        <v>1</v>
      </c>
      <c r="M33" s="127"/>
      <c r="Y33" t="s">
        <v>596</v>
      </c>
      <c r="Z33" t="s">
        <v>597</v>
      </c>
      <c r="AA33">
        <v>1</v>
      </c>
      <c r="AT33" s="127" t="s">
        <v>598</v>
      </c>
    </row>
    <row r="34" spans="10:46">
      <c r="J34" s="127" t="s">
        <v>547</v>
      </c>
      <c r="K34" s="127" t="s">
        <v>536</v>
      </c>
      <c r="L34">
        <v>1</v>
      </c>
      <c r="M34" s="127"/>
      <c r="Y34" t="s">
        <v>599</v>
      </c>
      <c r="Z34" t="s">
        <v>597</v>
      </c>
      <c r="AA34">
        <v>1</v>
      </c>
      <c r="AT34" s="127" t="s">
        <v>600</v>
      </c>
    </row>
    <row r="35" spans="10:46">
      <c r="J35" s="127" t="s">
        <v>601</v>
      </c>
      <c r="K35" s="127" t="s">
        <v>536</v>
      </c>
      <c r="L35">
        <v>1</v>
      </c>
      <c r="M35" s="127"/>
      <c r="Y35" t="s">
        <v>602</v>
      </c>
      <c r="Z35" t="s">
        <v>597</v>
      </c>
      <c r="AA35">
        <v>1</v>
      </c>
      <c r="AT35" s="127" t="s">
        <v>603</v>
      </c>
    </row>
    <row r="36" spans="10:46">
      <c r="J36" s="127" t="s">
        <v>604</v>
      </c>
      <c r="K36" s="127" t="s">
        <v>29</v>
      </c>
      <c r="L36">
        <v>1</v>
      </c>
      <c r="M36" s="127"/>
      <c r="Y36" t="s">
        <v>605</v>
      </c>
      <c r="Z36" t="s">
        <v>529</v>
      </c>
      <c r="AA36">
        <v>1</v>
      </c>
      <c r="AT36" s="127" t="s">
        <v>606</v>
      </c>
    </row>
    <row r="37" spans="10:46">
      <c r="J37" s="127" t="s">
        <v>559</v>
      </c>
      <c r="K37" s="127" t="s">
        <v>29</v>
      </c>
      <c r="L37">
        <v>1</v>
      </c>
      <c r="M37" s="127"/>
      <c r="AT37" s="127" t="s">
        <v>607</v>
      </c>
    </row>
    <row r="38" spans="10:48">
      <c r="J38" s="127" t="s">
        <v>608</v>
      </c>
      <c r="K38" s="127" t="s">
        <v>539</v>
      </c>
      <c r="L38">
        <v>1</v>
      </c>
      <c r="M38" s="127"/>
      <c r="AT38" s="127" t="s">
        <v>609</v>
      </c>
      <c r="AU38" t="s">
        <v>537</v>
      </c>
      <c r="AV38">
        <v>1</v>
      </c>
    </row>
    <row r="39" spans="10:48">
      <c r="J39" s="127" t="s">
        <v>544</v>
      </c>
      <c r="K39" s="127" t="s">
        <v>539</v>
      </c>
      <c r="L39">
        <v>1</v>
      </c>
      <c r="M39" s="127"/>
      <c r="AT39" s="127" t="s">
        <v>610</v>
      </c>
      <c r="AU39" t="s">
        <v>539</v>
      </c>
      <c r="AV39">
        <v>1</v>
      </c>
    </row>
    <row r="40" spans="10:12">
      <c r="J40" t="s">
        <v>611</v>
      </c>
      <c r="L40">
        <v>88</v>
      </c>
    </row>
  </sheetData>
  <hyperlinks>
    <hyperlink ref="A22" location="Sheet1!A3" display="Padang"/>
    <hyperlink ref="A3" location="Sheet1!A22" display="PADANG"/>
    <hyperlink ref="D22" location="Sheet1!A4" display="Pariaman"/>
    <hyperlink ref="A4" location="Sheet1!D22" display="PARIAMAN"/>
    <hyperlink ref="G22" location="Sheet1!A5" display="BATUSANGKAR"/>
    <hyperlink ref="A5" location="Sheet1!G22" display="BATUSANGKAR"/>
    <hyperlink ref="J22" location="Sheet1!A6" display="BUKITTINGGI"/>
    <hyperlink ref="A6" location="Sheet1!J22" display="BUKITTINGGI"/>
    <hyperlink ref="M22" location="Sheet1!A7" display="PAYAKUMBUH"/>
    <hyperlink ref="A7" location="Sheet1!M22" display="PAYAKUMBUH"/>
    <hyperlink ref="A8" location="Sheet1!P22" display="SAWAHLUNTO"/>
    <hyperlink ref="P22" location="Sheet1!A8" display="SAWAHLUNTO"/>
    <hyperlink ref="S22" location="Sheet1!A9" display="SOLOK"/>
    <hyperlink ref="A9" location="Sheet1!S22" display="SOLOK"/>
    <hyperlink ref="V22" location="Sheet1!A9" display="PADANG PANJANG"/>
    <hyperlink ref="A10" location="Sheet1!V22" display="PADANG PANJANG"/>
    <hyperlink ref="Y22" location="Sheet1!A10" display="MUARA LABUH"/>
    <hyperlink ref="A11" location="Sheet1!Y22" display="MUARA LABUH"/>
    <hyperlink ref="AB22" location="Sheet1!A11" display="SIJUNJUNG"/>
    <hyperlink ref="A12" location="Sheet1!AB22" display="SIJUNJUNG"/>
    <hyperlink ref="AE22" location="Sheet1!A13" display="KOTO BARU"/>
    <hyperlink ref="A13" location="Sheet1!AE22" display="KOTO BARU"/>
    <hyperlink ref="AH22" location="Sheet1!A14" display="PAINAN"/>
    <hyperlink ref="A14" location="Sheet1!AH22" display="PAINAN"/>
    <hyperlink ref="AK22" location="Sheet1!A15" display="LUBUK SIKAPING"/>
    <hyperlink ref="A15" location="Sheet1!AK22" display="LUBUK SIKAPING"/>
    <hyperlink ref="AN22" location="Sheet1!A16" display="TALU"/>
    <hyperlink ref="A16" location="Sheet1!AN22" display="TALU"/>
    <hyperlink ref="AQ22" location="Sheet1!A17" display="MANINJAU"/>
    <hyperlink ref="A17" location="Sheet1!AQ22" display="MANINJAU"/>
    <hyperlink ref="AT22" location="Sheet1!A18" display="LIMA PULUH KOTA"/>
    <hyperlink ref="A18" location="Sheet1!AT22" display="LIMA PULUH KOTA"/>
    <hyperlink ref="AW22" location="Sheet1!A19" display="LUBUK BASUNG"/>
    <hyperlink ref="A19" location="Sheet1!AW22" display="LUBUK BASUNG"/>
    <hyperlink ref="AZ22" location="Sheet1!A20" display="PULAU PUNJUNG"/>
    <hyperlink ref="A20" location="Sheet1!AZ22" display="PULAU PUNJUNG"/>
  </hyperlinks>
  <pageMargins left="0.7" right="0.7" top="0.75" bottom="0.75" header="0.3" footer="0.3"/>
  <pageSetup paperSize="1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69"/>
  <sheetViews>
    <sheetView zoomScale="70" zoomScaleNormal="70" zoomScaleSheetLayoutView="70" workbookViewId="0">
      <pane xSplit="18" ySplit="7" topLeftCell="S81" activePane="bottomRight" state="frozen"/>
      <selection/>
      <selection pane="topRight"/>
      <selection pane="bottomLeft"/>
      <selection pane="bottomRight" activeCell="Z88" sqref="Z88"/>
    </sheetView>
  </sheetViews>
  <sheetFormatPr defaultColWidth="9.14285714285714" defaultRowHeight="15"/>
  <cols>
    <col min="1" max="1" width="5.42857142857143" style="94" customWidth="1"/>
    <col min="2" max="2" width="24.5714285714286" style="94" customWidth="1"/>
    <col min="3" max="33" width="5.57142857142857" style="94" customWidth="1"/>
    <col min="34" max="34" width="9.71428571428571" style="94" customWidth="1"/>
    <col min="35" max="16384" width="9.14285714285714" style="94"/>
  </cols>
  <sheetData>
    <row r="1" spans="1:34">
      <c r="A1" s="95" t="s">
        <v>506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</row>
    <row r="2" spans="1:34">
      <c r="A2" s="95" t="s">
        <v>357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</row>
    <row r="3" spans="1:34">
      <c r="A3" s="95" t="s">
        <v>612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</row>
    <row r="4" ht="15.75" spans="1:34">
      <c r="A4" s="95"/>
      <c r="B4" s="95"/>
      <c r="C4" s="96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115" t="s">
        <v>507</v>
      </c>
      <c r="AG4" s="115"/>
      <c r="AH4" s="115"/>
    </row>
    <row r="5" spans="1:34">
      <c r="A5" s="98" t="s">
        <v>488</v>
      </c>
      <c r="B5" s="99" t="s">
        <v>489</v>
      </c>
      <c r="C5" s="100" t="s">
        <v>508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18"/>
    </row>
    <row r="6" spans="1:34">
      <c r="A6" s="102"/>
      <c r="B6" s="103"/>
      <c r="C6" s="104" t="s">
        <v>509</v>
      </c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16" t="s">
        <v>120</v>
      </c>
      <c r="AA6" s="116" t="s">
        <v>7</v>
      </c>
      <c r="AB6" s="116" t="s">
        <v>8</v>
      </c>
      <c r="AC6" s="116" t="s">
        <v>9</v>
      </c>
      <c r="AD6" s="116" t="s">
        <v>10</v>
      </c>
      <c r="AE6" s="116" t="s">
        <v>121</v>
      </c>
      <c r="AF6" s="116" t="s">
        <v>12</v>
      </c>
      <c r="AG6" s="116" t="s">
        <v>13</v>
      </c>
      <c r="AH6" s="119" t="s">
        <v>57</v>
      </c>
    </row>
    <row r="7" s="92" customFormat="1" ht="141.75" customHeight="1" spans="1:34">
      <c r="A7" s="102"/>
      <c r="B7" s="103"/>
      <c r="C7" s="105" t="s">
        <v>16</v>
      </c>
      <c r="D7" s="105" t="s">
        <v>17</v>
      </c>
      <c r="E7" s="105" t="s">
        <v>18</v>
      </c>
      <c r="F7" s="105" t="s">
        <v>19</v>
      </c>
      <c r="G7" s="105" t="s">
        <v>20</v>
      </c>
      <c r="H7" s="105" t="s">
        <v>21</v>
      </c>
      <c r="I7" s="105" t="s">
        <v>22</v>
      </c>
      <c r="J7" s="105" t="s">
        <v>23</v>
      </c>
      <c r="K7" s="105" t="s">
        <v>24</v>
      </c>
      <c r="L7" s="105" t="s">
        <v>25</v>
      </c>
      <c r="M7" s="105" t="s">
        <v>129</v>
      </c>
      <c r="N7" s="105" t="s">
        <v>27</v>
      </c>
      <c r="O7" s="105" t="s">
        <v>28</v>
      </c>
      <c r="P7" s="105" t="s">
        <v>29</v>
      </c>
      <c r="Q7" s="105" t="s">
        <v>30</v>
      </c>
      <c r="R7" s="105" t="s">
        <v>31</v>
      </c>
      <c r="S7" s="105" t="s">
        <v>32</v>
      </c>
      <c r="T7" s="105" t="s">
        <v>33</v>
      </c>
      <c r="U7" s="105" t="s">
        <v>34</v>
      </c>
      <c r="V7" s="105" t="s">
        <v>35</v>
      </c>
      <c r="W7" s="105" t="s">
        <v>36</v>
      </c>
      <c r="X7" s="105" t="s">
        <v>37</v>
      </c>
      <c r="Y7" s="105" t="s">
        <v>38</v>
      </c>
      <c r="Z7" s="116"/>
      <c r="AA7" s="116"/>
      <c r="AB7" s="116"/>
      <c r="AC7" s="116"/>
      <c r="AD7" s="116"/>
      <c r="AE7" s="116"/>
      <c r="AF7" s="116"/>
      <c r="AG7" s="116"/>
      <c r="AH7" s="120"/>
    </row>
    <row r="8" s="93" customFormat="1" ht="16.5" customHeight="1" spans="1:34">
      <c r="A8" s="106">
        <v>1</v>
      </c>
      <c r="B8" s="107">
        <v>2</v>
      </c>
      <c r="C8" s="107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  <c r="I8" s="107">
        <v>9</v>
      </c>
      <c r="J8" s="107">
        <v>10</v>
      </c>
      <c r="K8" s="107">
        <v>11</v>
      </c>
      <c r="L8" s="107">
        <v>12</v>
      </c>
      <c r="M8" s="107">
        <v>13</v>
      </c>
      <c r="N8" s="107">
        <v>14</v>
      </c>
      <c r="O8" s="107">
        <v>15</v>
      </c>
      <c r="P8" s="107">
        <v>16</v>
      </c>
      <c r="Q8" s="107">
        <v>17</v>
      </c>
      <c r="R8" s="107">
        <v>18</v>
      </c>
      <c r="S8" s="107">
        <v>19</v>
      </c>
      <c r="T8" s="107">
        <v>20</v>
      </c>
      <c r="U8" s="107">
        <v>21</v>
      </c>
      <c r="V8" s="107">
        <v>22</v>
      </c>
      <c r="W8" s="107">
        <v>23</v>
      </c>
      <c r="X8" s="107">
        <v>24</v>
      </c>
      <c r="Y8" s="107">
        <v>25</v>
      </c>
      <c r="Z8" s="107">
        <v>26</v>
      </c>
      <c r="AA8" s="107">
        <v>27</v>
      </c>
      <c r="AB8" s="107">
        <v>28</v>
      </c>
      <c r="AC8" s="107">
        <v>29</v>
      </c>
      <c r="AD8" s="107">
        <v>30</v>
      </c>
      <c r="AE8" s="107">
        <v>31</v>
      </c>
      <c r="AF8" s="107">
        <v>32</v>
      </c>
      <c r="AG8" s="107">
        <v>33</v>
      </c>
      <c r="AH8" s="121">
        <v>34</v>
      </c>
    </row>
    <row r="9" ht="19.5" customHeight="1" spans="1:34">
      <c r="A9" s="108">
        <v>1</v>
      </c>
      <c r="B9" s="109" t="s">
        <v>310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22">
        <f t="shared" ref="AH9:AH26" si="0">SUM(C9:AG9)</f>
        <v>0</v>
      </c>
    </row>
    <row r="10" ht="19.5" customHeight="1" spans="1:34">
      <c r="A10" s="108">
        <v>2</v>
      </c>
      <c r="B10" s="109" t="s">
        <v>311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22">
        <f t="shared" si="0"/>
        <v>0</v>
      </c>
    </row>
    <row r="11" ht="19.5" customHeight="1" spans="1:34">
      <c r="A11" s="108">
        <v>3</v>
      </c>
      <c r="B11" s="109" t="s">
        <v>312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22">
        <f t="shared" si="0"/>
        <v>0</v>
      </c>
    </row>
    <row r="12" ht="19.5" customHeight="1" spans="1:34">
      <c r="A12" s="108">
        <v>4</v>
      </c>
      <c r="B12" s="109" t="s">
        <v>313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22">
        <f t="shared" si="0"/>
        <v>0</v>
      </c>
    </row>
    <row r="13" ht="19.5" customHeight="1" spans="1:34">
      <c r="A13" s="108">
        <v>5</v>
      </c>
      <c r="B13" s="109" t="s">
        <v>314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22">
        <f t="shared" si="0"/>
        <v>0</v>
      </c>
    </row>
    <row r="14" ht="19.5" customHeight="1" spans="1:34">
      <c r="A14" s="108">
        <v>6</v>
      </c>
      <c r="B14" s="109" t="s">
        <v>315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22">
        <f t="shared" si="0"/>
        <v>0</v>
      </c>
    </row>
    <row r="15" ht="19.5" customHeight="1" spans="1:34">
      <c r="A15" s="108">
        <v>7</v>
      </c>
      <c r="B15" s="109" t="s">
        <v>316</v>
      </c>
      <c r="C15" s="110"/>
      <c r="D15" s="110"/>
      <c r="E15" s="110"/>
      <c r="F15" s="110"/>
      <c r="G15" s="110"/>
      <c r="H15" s="110">
        <v>2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>
        <v>1</v>
      </c>
      <c r="U15" s="110"/>
      <c r="V15" s="110">
        <v>2</v>
      </c>
      <c r="W15" s="110"/>
      <c r="X15" s="110">
        <v>9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22">
        <f t="shared" si="0"/>
        <v>14</v>
      </c>
    </row>
    <row r="16" ht="19.5" customHeight="1" spans="1:34">
      <c r="A16" s="108">
        <v>8</v>
      </c>
      <c r="B16" s="109" t="s">
        <v>317</v>
      </c>
      <c r="C16" s="110"/>
      <c r="D16" s="110"/>
      <c r="E16" s="110"/>
      <c r="F16" s="110"/>
      <c r="G16" s="110"/>
      <c r="H16" s="110"/>
      <c r="I16" s="110">
        <v>4</v>
      </c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22">
        <f t="shared" si="0"/>
        <v>4</v>
      </c>
    </row>
    <row r="17" ht="19.5" customHeight="1" spans="1:34">
      <c r="A17" s="108">
        <v>9</v>
      </c>
      <c r="B17" s="109" t="s">
        <v>318</v>
      </c>
      <c r="C17" s="110"/>
      <c r="D17" s="110"/>
      <c r="E17" s="110"/>
      <c r="F17" s="110"/>
      <c r="G17" s="110"/>
      <c r="H17" s="110">
        <v>17</v>
      </c>
      <c r="I17" s="110">
        <v>56</v>
      </c>
      <c r="J17" s="110">
        <v>1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>
        <v>16</v>
      </c>
      <c r="W17" s="110"/>
      <c r="X17" s="110">
        <v>5</v>
      </c>
      <c r="Y17" s="110"/>
      <c r="Z17" s="110"/>
      <c r="AA17" s="110"/>
      <c r="AB17" s="110"/>
      <c r="AC17" s="110"/>
      <c r="AD17" s="110"/>
      <c r="AE17" s="110"/>
      <c r="AF17" s="110"/>
      <c r="AG17" s="110"/>
      <c r="AH17" s="122">
        <f t="shared" si="0"/>
        <v>95</v>
      </c>
    </row>
    <row r="18" ht="19.5" customHeight="1" spans="1:34">
      <c r="A18" s="108">
        <v>10</v>
      </c>
      <c r="B18" s="109" t="s">
        <v>319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22">
        <f t="shared" si="0"/>
        <v>0</v>
      </c>
    </row>
    <row r="19" ht="19.5" customHeight="1" spans="1:34">
      <c r="A19" s="108">
        <v>11</v>
      </c>
      <c r="B19" s="109" t="s">
        <v>320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22">
        <f t="shared" si="0"/>
        <v>0</v>
      </c>
    </row>
    <row r="20" ht="19.5" customHeight="1" spans="1:34">
      <c r="A20" s="108">
        <v>12</v>
      </c>
      <c r="B20" s="109" t="s">
        <v>321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22">
        <f t="shared" si="0"/>
        <v>0</v>
      </c>
    </row>
    <row r="21" ht="19.5" customHeight="1" spans="1:34">
      <c r="A21" s="108">
        <v>13</v>
      </c>
      <c r="B21" s="109" t="s">
        <v>322</v>
      </c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22">
        <f t="shared" si="0"/>
        <v>0</v>
      </c>
    </row>
    <row r="22" ht="19.5" customHeight="1" spans="1:34">
      <c r="A22" s="108">
        <v>14</v>
      </c>
      <c r="B22" s="109" t="s">
        <v>323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22">
        <f t="shared" si="0"/>
        <v>0</v>
      </c>
    </row>
    <row r="23" ht="19.5" customHeight="1" spans="1:34">
      <c r="A23" s="108">
        <v>15</v>
      </c>
      <c r="B23" s="109" t="s">
        <v>330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22">
        <f t="shared" si="0"/>
        <v>0</v>
      </c>
    </row>
    <row r="24" ht="19.5" customHeight="1" spans="1:34">
      <c r="A24" s="108">
        <v>16</v>
      </c>
      <c r="B24" s="109" t="s">
        <v>325</v>
      </c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22">
        <f t="shared" si="0"/>
        <v>0</v>
      </c>
    </row>
    <row r="25" ht="19.5" customHeight="1" spans="1:34">
      <c r="A25" s="108">
        <v>17</v>
      </c>
      <c r="B25" s="109" t="s">
        <v>326</v>
      </c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22">
        <f t="shared" si="0"/>
        <v>0</v>
      </c>
    </row>
    <row r="26" ht="19.5" customHeight="1" spans="1:34">
      <c r="A26" s="108">
        <v>18</v>
      </c>
      <c r="B26" s="109" t="s">
        <v>327</v>
      </c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22">
        <f t="shared" si="0"/>
        <v>0</v>
      </c>
    </row>
    <row r="27" ht="19.5" customHeight="1" spans="1:34">
      <c r="A27" s="111" t="s">
        <v>14</v>
      </c>
      <c r="B27" s="112"/>
      <c r="C27" s="113">
        <f t="shared" ref="C27:AH27" si="1">SUM(C9:C26)</f>
        <v>0</v>
      </c>
      <c r="D27" s="113">
        <f t="shared" si="1"/>
        <v>0</v>
      </c>
      <c r="E27" s="113">
        <f t="shared" si="1"/>
        <v>0</v>
      </c>
      <c r="F27" s="113">
        <f t="shared" si="1"/>
        <v>0</v>
      </c>
      <c r="G27" s="113">
        <f t="shared" si="1"/>
        <v>0</v>
      </c>
      <c r="H27" s="113">
        <f t="shared" si="1"/>
        <v>19</v>
      </c>
      <c r="I27" s="113">
        <f t="shared" si="1"/>
        <v>60</v>
      </c>
      <c r="J27" s="113">
        <f t="shared" si="1"/>
        <v>1</v>
      </c>
      <c r="K27" s="113">
        <f t="shared" si="1"/>
        <v>0</v>
      </c>
      <c r="L27" s="113">
        <f t="shared" si="1"/>
        <v>0</v>
      </c>
      <c r="M27" s="113">
        <f t="shared" si="1"/>
        <v>0</v>
      </c>
      <c r="N27" s="113">
        <f t="shared" si="1"/>
        <v>0</v>
      </c>
      <c r="O27" s="113">
        <f t="shared" si="1"/>
        <v>0</v>
      </c>
      <c r="P27" s="113">
        <f t="shared" si="1"/>
        <v>0</v>
      </c>
      <c r="Q27" s="113">
        <f t="shared" si="1"/>
        <v>0</v>
      </c>
      <c r="R27" s="113">
        <f t="shared" si="1"/>
        <v>0</v>
      </c>
      <c r="S27" s="113">
        <f t="shared" si="1"/>
        <v>0</v>
      </c>
      <c r="T27" s="113">
        <f t="shared" si="1"/>
        <v>1</v>
      </c>
      <c r="U27" s="113">
        <f t="shared" si="1"/>
        <v>0</v>
      </c>
      <c r="V27" s="113">
        <f t="shared" si="1"/>
        <v>18</v>
      </c>
      <c r="W27" s="113">
        <f t="shared" si="1"/>
        <v>0</v>
      </c>
      <c r="X27" s="113">
        <f t="shared" si="1"/>
        <v>14</v>
      </c>
      <c r="Y27" s="113">
        <f t="shared" si="1"/>
        <v>0</v>
      </c>
      <c r="Z27" s="113">
        <f t="shared" si="1"/>
        <v>0</v>
      </c>
      <c r="AA27" s="113">
        <f t="shared" si="1"/>
        <v>0</v>
      </c>
      <c r="AB27" s="113">
        <f t="shared" si="1"/>
        <v>0</v>
      </c>
      <c r="AC27" s="113">
        <f t="shared" si="1"/>
        <v>0</v>
      </c>
      <c r="AD27" s="113">
        <f t="shared" si="1"/>
        <v>0</v>
      </c>
      <c r="AE27" s="113">
        <f t="shared" si="1"/>
        <v>0</v>
      </c>
      <c r="AF27" s="113">
        <f t="shared" si="1"/>
        <v>0</v>
      </c>
      <c r="AG27" s="113">
        <f t="shared" si="1"/>
        <v>0</v>
      </c>
      <c r="AH27" s="113">
        <f t="shared" si="1"/>
        <v>113</v>
      </c>
    </row>
    <row r="29" spans="4:26">
      <c r="D29" s="94" t="s">
        <v>58</v>
      </c>
      <c r="Z29" s="117" t="s">
        <v>613</v>
      </c>
    </row>
    <row r="30" spans="4:28">
      <c r="D30" s="114" t="s">
        <v>60</v>
      </c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 t="s">
        <v>137</v>
      </c>
      <c r="AA30" s="114"/>
      <c r="AB30" s="114"/>
    </row>
    <row r="31" spans="4:28"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</row>
    <row r="32" spans="4:28"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</row>
    <row r="33" spans="4:28"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</row>
    <row r="34" spans="4:28">
      <c r="D34" s="114" t="s">
        <v>614</v>
      </c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 t="s">
        <v>430</v>
      </c>
      <c r="AA34" s="114"/>
      <c r="AB34" s="114"/>
    </row>
    <row r="35" spans="4:28">
      <c r="D35" s="114" t="s">
        <v>332</v>
      </c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 t="s">
        <v>431</v>
      </c>
      <c r="AA35" s="114"/>
      <c r="AB35" s="114"/>
    </row>
    <row r="37" spans="1:34">
      <c r="A37" s="95" t="s">
        <v>506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</row>
    <row r="38" spans="1:34">
      <c r="A38" s="95" t="s">
        <v>357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</row>
    <row r="39" spans="1:34">
      <c r="A39" s="95" t="s">
        <v>615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</row>
    <row r="40" ht="15.75" spans="1:34">
      <c r="A40" s="95"/>
      <c r="B40" s="95"/>
      <c r="C40" s="96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115" t="s">
        <v>507</v>
      </c>
      <c r="AG40" s="115"/>
      <c r="AH40" s="115"/>
    </row>
    <row r="41" spans="1:34">
      <c r="A41" s="98" t="s">
        <v>488</v>
      </c>
      <c r="B41" s="99" t="s">
        <v>489</v>
      </c>
      <c r="C41" s="100" t="s">
        <v>508</v>
      </c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18"/>
    </row>
    <row r="42" spans="1:34">
      <c r="A42" s="102"/>
      <c r="B42" s="103"/>
      <c r="C42" s="104" t="s">
        <v>509</v>
      </c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16" t="s">
        <v>120</v>
      </c>
      <c r="AA42" s="116" t="s">
        <v>7</v>
      </c>
      <c r="AB42" s="116" t="s">
        <v>8</v>
      </c>
      <c r="AC42" s="116" t="s">
        <v>9</v>
      </c>
      <c r="AD42" s="116" t="s">
        <v>10</v>
      </c>
      <c r="AE42" s="116" t="s">
        <v>121</v>
      </c>
      <c r="AF42" s="116" t="s">
        <v>12</v>
      </c>
      <c r="AG42" s="116" t="s">
        <v>13</v>
      </c>
      <c r="AH42" s="119" t="s">
        <v>57</v>
      </c>
    </row>
    <row r="43" ht="120.8" spans="1:34">
      <c r="A43" s="102"/>
      <c r="B43" s="103"/>
      <c r="C43" s="105" t="s">
        <v>16</v>
      </c>
      <c r="D43" s="105" t="s">
        <v>17</v>
      </c>
      <c r="E43" s="105" t="s">
        <v>18</v>
      </c>
      <c r="F43" s="105" t="s">
        <v>19</v>
      </c>
      <c r="G43" s="105" t="s">
        <v>20</v>
      </c>
      <c r="H43" s="105" t="s">
        <v>21</v>
      </c>
      <c r="I43" s="105" t="s">
        <v>22</v>
      </c>
      <c r="J43" s="105" t="s">
        <v>23</v>
      </c>
      <c r="K43" s="105" t="s">
        <v>24</v>
      </c>
      <c r="L43" s="105" t="s">
        <v>25</v>
      </c>
      <c r="M43" s="105" t="s">
        <v>129</v>
      </c>
      <c r="N43" s="105" t="s">
        <v>27</v>
      </c>
      <c r="O43" s="105" t="s">
        <v>28</v>
      </c>
      <c r="P43" s="105" t="s">
        <v>29</v>
      </c>
      <c r="Q43" s="105" t="s">
        <v>30</v>
      </c>
      <c r="R43" s="105" t="s">
        <v>31</v>
      </c>
      <c r="S43" s="105" t="s">
        <v>32</v>
      </c>
      <c r="T43" s="105" t="s">
        <v>33</v>
      </c>
      <c r="U43" s="105" t="s">
        <v>34</v>
      </c>
      <c r="V43" s="105" t="s">
        <v>35</v>
      </c>
      <c r="W43" s="105" t="s">
        <v>36</v>
      </c>
      <c r="X43" s="105" t="s">
        <v>37</v>
      </c>
      <c r="Y43" s="105" t="s">
        <v>38</v>
      </c>
      <c r="Z43" s="116"/>
      <c r="AA43" s="116"/>
      <c r="AB43" s="116"/>
      <c r="AC43" s="116"/>
      <c r="AD43" s="116"/>
      <c r="AE43" s="116"/>
      <c r="AF43" s="116"/>
      <c r="AG43" s="116"/>
      <c r="AH43" s="120"/>
    </row>
    <row r="44" spans="1:34">
      <c r="A44" s="106">
        <v>1</v>
      </c>
      <c r="B44" s="107">
        <v>2</v>
      </c>
      <c r="C44" s="107">
        <v>3</v>
      </c>
      <c r="D44" s="107">
        <v>4</v>
      </c>
      <c r="E44" s="107">
        <v>5</v>
      </c>
      <c r="F44" s="107">
        <v>6</v>
      </c>
      <c r="G44" s="107">
        <v>7</v>
      </c>
      <c r="H44" s="107">
        <v>8</v>
      </c>
      <c r="I44" s="107">
        <v>9</v>
      </c>
      <c r="J44" s="107">
        <v>10</v>
      </c>
      <c r="K44" s="107">
        <v>11</v>
      </c>
      <c r="L44" s="107">
        <v>12</v>
      </c>
      <c r="M44" s="107">
        <v>13</v>
      </c>
      <c r="N44" s="107">
        <v>14</v>
      </c>
      <c r="O44" s="107">
        <v>15</v>
      </c>
      <c r="P44" s="107">
        <v>16</v>
      </c>
      <c r="Q44" s="107">
        <v>17</v>
      </c>
      <c r="R44" s="107">
        <v>18</v>
      </c>
      <c r="S44" s="107">
        <v>19</v>
      </c>
      <c r="T44" s="107">
        <v>20</v>
      </c>
      <c r="U44" s="107">
        <v>21</v>
      </c>
      <c r="V44" s="107">
        <v>22</v>
      </c>
      <c r="W44" s="107">
        <v>23</v>
      </c>
      <c r="X44" s="107">
        <v>24</v>
      </c>
      <c r="Y44" s="107">
        <v>25</v>
      </c>
      <c r="Z44" s="107">
        <v>26</v>
      </c>
      <c r="AA44" s="107">
        <v>27</v>
      </c>
      <c r="AB44" s="107">
        <v>28</v>
      </c>
      <c r="AC44" s="107">
        <v>29</v>
      </c>
      <c r="AD44" s="107">
        <v>30</v>
      </c>
      <c r="AE44" s="107">
        <v>31</v>
      </c>
      <c r="AF44" s="107">
        <v>32</v>
      </c>
      <c r="AG44" s="107">
        <v>33</v>
      </c>
      <c r="AH44" s="121">
        <v>34</v>
      </c>
    </row>
    <row r="45" spans="1:34">
      <c r="A45" s="108">
        <v>1</v>
      </c>
      <c r="B45" s="109" t="s">
        <v>310</v>
      </c>
      <c r="C45" s="110"/>
      <c r="D45" s="110"/>
      <c r="E45" s="110"/>
      <c r="F45" s="110"/>
      <c r="G45" s="110"/>
      <c r="H45" s="110">
        <v>4</v>
      </c>
      <c r="I45" s="110">
        <v>2</v>
      </c>
      <c r="J45" s="110">
        <v>1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>
        <v>1</v>
      </c>
      <c r="AA45" s="110">
        <v>1</v>
      </c>
      <c r="AB45" s="110"/>
      <c r="AC45" s="110"/>
      <c r="AD45" s="110"/>
      <c r="AE45" s="110"/>
      <c r="AF45" s="110"/>
      <c r="AG45" s="110"/>
      <c r="AH45" s="122">
        <f t="shared" ref="AH45:AH62" si="2">SUM(C45:AG45)</f>
        <v>9</v>
      </c>
    </row>
    <row r="46" spans="1:34">
      <c r="A46" s="108">
        <v>2</v>
      </c>
      <c r="B46" s="109" t="s">
        <v>311</v>
      </c>
      <c r="C46" s="110"/>
      <c r="D46" s="110"/>
      <c r="E46" s="110"/>
      <c r="F46" s="110"/>
      <c r="G46" s="110"/>
      <c r="H46" s="110">
        <v>3</v>
      </c>
      <c r="I46" s="110">
        <v>1</v>
      </c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v>28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>
        <v>1</v>
      </c>
      <c r="AH46" s="122">
        <f t="shared" si="2"/>
        <v>33</v>
      </c>
    </row>
    <row r="47" spans="1:34">
      <c r="A47" s="108">
        <v>3</v>
      </c>
      <c r="B47" s="109" t="s">
        <v>312</v>
      </c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22">
        <f t="shared" si="2"/>
        <v>0</v>
      </c>
    </row>
    <row r="48" spans="1:34">
      <c r="A48" s="108">
        <v>4</v>
      </c>
      <c r="B48" s="109" t="s">
        <v>313</v>
      </c>
      <c r="C48" s="110"/>
      <c r="D48" s="110"/>
      <c r="E48" s="110"/>
      <c r="F48" s="110">
        <v>1</v>
      </c>
      <c r="G48" s="110"/>
      <c r="H48" s="110">
        <v>10</v>
      </c>
      <c r="I48" s="110">
        <v>35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>
        <v>3</v>
      </c>
      <c r="W48" s="110"/>
      <c r="X48" s="110">
        <v>3</v>
      </c>
      <c r="Y48" s="110">
        <v>2</v>
      </c>
      <c r="Z48" s="110"/>
      <c r="AA48" s="110"/>
      <c r="AB48" s="110"/>
      <c r="AC48" s="110"/>
      <c r="AD48" s="110"/>
      <c r="AE48" s="110"/>
      <c r="AF48" s="110"/>
      <c r="AG48" s="110"/>
      <c r="AH48" s="122">
        <f t="shared" si="2"/>
        <v>54</v>
      </c>
    </row>
    <row r="49" spans="1:34">
      <c r="A49" s="108">
        <v>5</v>
      </c>
      <c r="B49" s="109" t="s">
        <v>314</v>
      </c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22">
        <f t="shared" si="2"/>
        <v>0</v>
      </c>
    </row>
    <row r="50" spans="1:34">
      <c r="A50" s="108">
        <v>6</v>
      </c>
      <c r="B50" s="109" t="s">
        <v>315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22">
        <f t="shared" si="2"/>
        <v>0</v>
      </c>
    </row>
    <row r="51" spans="1:34">
      <c r="A51" s="108">
        <v>7</v>
      </c>
      <c r="B51" s="109" t="s">
        <v>316</v>
      </c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>
        <v>2</v>
      </c>
      <c r="U51" s="110"/>
      <c r="V51" s="110">
        <v>1</v>
      </c>
      <c r="W51" s="110"/>
      <c r="X51" s="110">
        <v>11</v>
      </c>
      <c r="Y51" s="110"/>
      <c r="Z51" s="110"/>
      <c r="AA51" s="110"/>
      <c r="AB51" s="110"/>
      <c r="AC51" s="110"/>
      <c r="AD51" s="110"/>
      <c r="AE51" s="110"/>
      <c r="AF51" s="110"/>
      <c r="AG51" s="110"/>
      <c r="AH51" s="122">
        <f t="shared" si="2"/>
        <v>14</v>
      </c>
    </row>
    <row r="52" spans="1:34">
      <c r="A52" s="108">
        <v>8</v>
      </c>
      <c r="B52" s="109" t="s">
        <v>317</v>
      </c>
      <c r="C52" s="110"/>
      <c r="D52" s="110"/>
      <c r="E52" s="110"/>
      <c r="F52" s="110"/>
      <c r="G52" s="110"/>
      <c r="H52" s="110">
        <v>4</v>
      </c>
      <c r="I52" s="110">
        <v>3</v>
      </c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>
        <v>5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22">
        <f t="shared" si="2"/>
        <v>12</v>
      </c>
    </row>
    <row r="53" spans="1:34">
      <c r="A53" s="108">
        <v>9</v>
      </c>
      <c r="B53" s="109" t="s">
        <v>318</v>
      </c>
      <c r="C53" s="110"/>
      <c r="D53" s="110"/>
      <c r="E53" s="110"/>
      <c r="F53" s="110"/>
      <c r="G53" s="110"/>
      <c r="H53" s="110">
        <v>18</v>
      </c>
      <c r="I53" s="110">
        <v>31</v>
      </c>
      <c r="J53" s="110"/>
      <c r="K53" s="110"/>
      <c r="L53" s="110"/>
      <c r="M53" s="110"/>
      <c r="N53" s="110"/>
      <c r="O53" s="110"/>
      <c r="P53" s="110">
        <v>1</v>
      </c>
      <c r="Q53" s="110"/>
      <c r="R53" s="110"/>
      <c r="S53" s="110"/>
      <c r="T53" s="110"/>
      <c r="U53" s="110"/>
      <c r="V53" s="110">
        <v>11</v>
      </c>
      <c r="W53" s="110"/>
      <c r="X53" s="110">
        <v>7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22">
        <f t="shared" si="2"/>
        <v>68</v>
      </c>
    </row>
    <row r="54" spans="1:34">
      <c r="A54" s="108">
        <v>10</v>
      </c>
      <c r="B54" s="109" t="s">
        <v>319</v>
      </c>
      <c r="C54" s="110">
        <v>1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22">
        <f t="shared" si="2"/>
        <v>1</v>
      </c>
    </row>
    <row r="55" spans="1:34">
      <c r="A55" s="108">
        <v>11</v>
      </c>
      <c r="B55" s="109" t="s">
        <v>320</v>
      </c>
      <c r="C55" s="110"/>
      <c r="D55" s="110"/>
      <c r="E55" s="110"/>
      <c r="F55" s="110"/>
      <c r="G55" s="110"/>
      <c r="H55" s="110">
        <v>2</v>
      </c>
      <c r="I55" s="110">
        <v>4</v>
      </c>
      <c r="J55" s="110"/>
      <c r="K55" s="110"/>
      <c r="L55" s="110"/>
      <c r="M55" s="110"/>
      <c r="N55" s="110"/>
      <c r="O55" s="110"/>
      <c r="P55" s="110">
        <v>2</v>
      </c>
      <c r="Q55" s="110"/>
      <c r="R55" s="110"/>
      <c r="S55" s="110"/>
      <c r="T55" s="110"/>
      <c r="U55" s="110"/>
      <c r="V55" s="110">
        <v>1</v>
      </c>
      <c r="W55" s="110"/>
      <c r="X55" s="110">
        <v>4</v>
      </c>
      <c r="Y55" s="110"/>
      <c r="Z55" s="110"/>
      <c r="AA55" s="110"/>
      <c r="AB55" s="110"/>
      <c r="AC55" s="110"/>
      <c r="AD55" s="110"/>
      <c r="AE55" s="110"/>
      <c r="AF55" s="110"/>
      <c r="AG55" s="110"/>
      <c r="AH55" s="122">
        <f t="shared" si="2"/>
        <v>13</v>
      </c>
    </row>
    <row r="56" spans="1:34">
      <c r="A56" s="108">
        <v>12</v>
      </c>
      <c r="B56" s="109" t="s">
        <v>321</v>
      </c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22">
        <f t="shared" si="2"/>
        <v>0</v>
      </c>
    </row>
    <row r="57" spans="1:34">
      <c r="A57" s="108">
        <v>13</v>
      </c>
      <c r="B57" s="109" t="s">
        <v>322</v>
      </c>
      <c r="C57" s="110"/>
      <c r="D57" s="110"/>
      <c r="E57" s="110"/>
      <c r="F57" s="110"/>
      <c r="G57" s="110"/>
      <c r="H57" s="110">
        <v>3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>
        <v>1</v>
      </c>
      <c r="AH57" s="122">
        <f t="shared" si="2"/>
        <v>4</v>
      </c>
    </row>
    <row r="58" spans="1:34">
      <c r="A58" s="108">
        <v>14</v>
      </c>
      <c r="B58" s="109" t="s">
        <v>323</v>
      </c>
      <c r="C58" s="110"/>
      <c r="D58" s="110"/>
      <c r="E58" s="110"/>
      <c r="F58" s="110"/>
      <c r="G58" s="110"/>
      <c r="H58" s="110">
        <v>10</v>
      </c>
      <c r="I58" s="110">
        <v>24</v>
      </c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v>4</v>
      </c>
      <c r="W58" s="110"/>
      <c r="X58" s="110">
        <v>7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22">
        <f t="shared" si="2"/>
        <v>45</v>
      </c>
    </row>
    <row r="59" spans="1:34">
      <c r="A59" s="108">
        <v>15</v>
      </c>
      <c r="B59" s="109" t="s">
        <v>324</v>
      </c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22">
        <f t="shared" si="2"/>
        <v>0</v>
      </c>
    </row>
    <row r="60" spans="1:34">
      <c r="A60" s="108">
        <v>16</v>
      </c>
      <c r="B60" s="109" t="s">
        <v>325</v>
      </c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22">
        <f t="shared" si="2"/>
        <v>0</v>
      </c>
    </row>
    <row r="61" spans="1:34">
      <c r="A61" s="108">
        <v>17</v>
      </c>
      <c r="B61" s="109" t="s">
        <v>326</v>
      </c>
      <c r="C61" s="110"/>
      <c r="D61" s="110"/>
      <c r="E61" s="110"/>
      <c r="F61" s="110"/>
      <c r="G61" s="110"/>
      <c r="H61" s="110">
        <v>11</v>
      </c>
      <c r="I61" s="110">
        <v>34</v>
      </c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>
        <v>1</v>
      </c>
      <c r="U61" s="110"/>
      <c r="V61" s="110">
        <v>8</v>
      </c>
      <c r="W61" s="110"/>
      <c r="X61" s="110"/>
      <c r="Y61" s="110"/>
      <c r="Z61" s="110"/>
      <c r="AA61" s="110">
        <v>2</v>
      </c>
      <c r="AB61" s="110"/>
      <c r="AC61" s="110">
        <v>1</v>
      </c>
      <c r="AD61" s="110"/>
      <c r="AE61" s="110"/>
      <c r="AF61" s="110">
        <v>1</v>
      </c>
      <c r="AG61" s="110"/>
      <c r="AH61" s="122">
        <f t="shared" si="2"/>
        <v>58</v>
      </c>
    </row>
    <row r="62" spans="1:34">
      <c r="A62" s="108">
        <v>18</v>
      </c>
      <c r="B62" s="109" t="s">
        <v>327</v>
      </c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>
        <v>39</v>
      </c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22">
        <f t="shared" si="2"/>
        <v>39</v>
      </c>
    </row>
    <row r="63" ht="15.75" spans="1:34">
      <c r="A63" s="111" t="s">
        <v>14</v>
      </c>
      <c r="B63" s="112"/>
      <c r="C63" s="113">
        <f t="shared" ref="C63:AH63" si="3">SUM(C45:C62)</f>
        <v>1</v>
      </c>
      <c r="D63" s="113">
        <f t="shared" si="3"/>
        <v>0</v>
      </c>
      <c r="E63" s="113">
        <f t="shared" si="3"/>
        <v>0</v>
      </c>
      <c r="F63" s="113">
        <f t="shared" si="3"/>
        <v>1</v>
      </c>
      <c r="G63" s="113">
        <f t="shared" si="3"/>
        <v>0</v>
      </c>
      <c r="H63" s="113">
        <f t="shared" si="3"/>
        <v>65</v>
      </c>
      <c r="I63" s="113">
        <f t="shared" si="3"/>
        <v>134</v>
      </c>
      <c r="J63" s="113">
        <f t="shared" si="3"/>
        <v>1</v>
      </c>
      <c r="K63" s="113">
        <f t="shared" si="3"/>
        <v>0</v>
      </c>
      <c r="L63" s="113">
        <f t="shared" si="3"/>
        <v>0</v>
      </c>
      <c r="M63" s="113">
        <f t="shared" si="3"/>
        <v>0</v>
      </c>
      <c r="N63" s="113">
        <f t="shared" si="3"/>
        <v>0</v>
      </c>
      <c r="O63" s="113">
        <f t="shared" si="3"/>
        <v>0</v>
      </c>
      <c r="P63" s="113">
        <f t="shared" si="3"/>
        <v>3</v>
      </c>
      <c r="Q63" s="113">
        <f t="shared" si="3"/>
        <v>0</v>
      </c>
      <c r="R63" s="113">
        <f t="shared" si="3"/>
        <v>0</v>
      </c>
      <c r="S63" s="113">
        <f t="shared" si="3"/>
        <v>0</v>
      </c>
      <c r="T63" s="113">
        <f t="shared" si="3"/>
        <v>3</v>
      </c>
      <c r="U63" s="113">
        <f t="shared" si="3"/>
        <v>0</v>
      </c>
      <c r="V63" s="113">
        <f t="shared" si="3"/>
        <v>95</v>
      </c>
      <c r="W63" s="113">
        <f t="shared" si="3"/>
        <v>0</v>
      </c>
      <c r="X63" s="113">
        <f t="shared" si="3"/>
        <v>37</v>
      </c>
      <c r="Y63" s="113">
        <f t="shared" si="3"/>
        <v>2</v>
      </c>
      <c r="Z63" s="113">
        <f t="shared" si="3"/>
        <v>1</v>
      </c>
      <c r="AA63" s="113">
        <f t="shared" si="3"/>
        <v>3</v>
      </c>
      <c r="AB63" s="113">
        <f t="shared" si="3"/>
        <v>0</v>
      </c>
      <c r="AC63" s="113">
        <f t="shared" si="3"/>
        <v>1</v>
      </c>
      <c r="AD63" s="113">
        <f t="shared" si="3"/>
        <v>0</v>
      </c>
      <c r="AE63" s="113">
        <f t="shared" si="3"/>
        <v>0</v>
      </c>
      <c r="AF63" s="113">
        <f t="shared" si="3"/>
        <v>1</v>
      </c>
      <c r="AG63" s="113">
        <f t="shared" si="3"/>
        <v>2</v>
      </c>
      <c r="AH63" s="113">
        <f t="shared" si="3"/>
        <v>350</v>
      </c>
    </row>
    <row r="65" spans="4:26">
      <c r="D65" s="94" t="s">
        <v>58</v>
      </c>
      <c r="Z65" s="117" t="s">
        <v>616</v>
      </c>
    </row>
    <row r="66" spans="4:26">
      <c r="D66" s="94" t="s">
        <v>60</v>
      </c>
      <c r="Z66" s="94" t="s">
        <v>137</v>
      </c>
    </row>
    <row r="70" spans="4:26">
      <c r="D70" s="94" t="s">
        <v>614</v>
      </c>
      <c r="Z70" s="94" t="s">
        <v>430</v>
      </c>
    </row>
    <row r="71" spans="4:26">
      <c r="D71" s="94" t="s">
        <v>332</v>
      </c>
      <c r="Z71" s="94" t="s">
        <v>431</v>
      </c>
    </row>
    <row r="73" spans="1:34">
      <c r="A73" s="95" t="s">
        <v>506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</row>
    <row r="74" spans="1:34">
      <c r="A74" s="95" t="s">
        <v>357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</row>
    <row r="75" spans="1:34">
      <c r="A75" s="95" t="s">
        <v>617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</row>
    <row r="76" ht="15.75" spans="1:34">
      <c r="A76" s="95"/>
      <c r="B76" s="95"/>
      <c r="C76" s="96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115" t="s">
        <v>507</v>
      </c>
      <c r="AG76" s="115"/>
      <c r="AH76" s="115"/>
    </row>
    <row r="77" spans="1:34">
      <c r="A77" s="98" t="s">
        <v>488</v>
      </c>
      <c r="B77" s="99" t="s">
        <v>489</v>
      </c>
      <c r="C77" s="100" t="s">
        <v>508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18"/>
    </row>
    <row r="78" spans="1:34">
      <c r="A78" s="102"/>
      <c r="B78" s="103"/>
      <c r="C78" s="104" t="s">
        <v>509</v>
      </c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16" t="s">
        <v>120</v>
      </c>
      <c r="AA78" s="116" t="s">
        <v>7</v>
      </c>
      <c r="AB78" s="116" t="s">
        <v>8</v>
      </c>
      <c r="AC78" s="116" t="s">
        <v>9</v>
      </c>
      <c r="AD78" s="116" t="s">
        <v>10</v>
      </c>
      <c r="AE78" s="116" t="s">
        <v>121</v>
      </c>
      <c r="AF78" s="116" t="s">
        <v>12</v>
      </c>
      <c r="AG78" s="116" t="s">
        <v>13</v>
      </c>
      <c r="AH78" s="119" t="s">
        <v>57</v>
      </c>
    </row>
    <row r="79" ht="120.8" spans="1:34">
      <c r="A79" s="102"/>
      <c r="B79" s="103"/>
      <c r="C79" s="105" t="s">
        <v>16</v>
      </c>
      <c r="D79" s="105" t="s">
        <v>17</v>
      </c>
      <c r="E79" s="105" t="s">
        <v>18</v>
      </c>
      <c r="F79" s="105" t="s">
        <v>19</v>
      </c>
      <c r="G79" s="105" t="s">
        <v>20</v>
      </c>
      <c r="H79" s="105" t="s">
        <v>21</v>
      </c>
      <c r="I79" s="105" t="s">
        <v>22</v>
      </c>
      <c r="J79" s="105" t="s">
        <v>23</v>
      </c>
      <c r="K79" s="105" t="s">
        <v>24</v>
      </c>
      <c r="L79" s="105" t="s">
        <v>25</v>
      </c>
      <c r="M79" s="105" t="s">
        <v>129</v>
      </c>
      <c r="N79" s="105" t="s">
        <v>27</v>
      </c>
      <c r="O79" s="105" t="s">
        <v>28</v>
      </c>
      <c r="P79" s="105" t="s">
        <v>29</v>
      </c>
      <c r="Q79" s="105" t="s">
        <v>30</v>
      </c>
      <c r="R79" s="105" t="s">
        <v>31</v>
      </c>
      <c r="S79" s="105" t="s">
        <v>32</v>
      </c>
      <c r="T79" s="105" t="s">
        <v>33</v>
      </c>
      <c r="U79" s="105" t="s">
        <v>34</v>
      </c>
      <c r="V79" s="105" t="s">
        <v>35</v>
      </c>
      <c r="W79" s="105" t="s">
        <v>36</v>
      </c>
      <c r="X79" s="105" t="s">
        <v>37</v>
      </c>
      <c r="Y79" s="105" t="s">
        <v>38</v>
      </c>
      <c r="Z79" s="116"/>
      <c r="AA79" s="116"/>
      <c r="AB79" s="116"/>
      <c r="AC79" s="116"/>
      <c r="AD79" s="116"/>
      <c r="AE79" s="116"/>
      <c r="AF79" s="116"/>
      <c r="AG79" s="116"/>
      <c r="AH79" s="120"/>
    </row>
    <row r="80" spans="1:34">
      <c r="A80" s="106">
        <v>1</v>
      </c>
      <c r="B80" s="107">
        <v>2</v>
      </c>
      <c r="C80" s="107">
        <v>3</v>
      </c>
      <c r="D80" s="107">
        <v>4</v>
      </c>
      <c r="E80" s="107">
        <v>5</v>
      </c>
      <c r="F80" s="107">
        <v>6</v>
      </c>
      <c r="G80" s="107">
        <v>7</v>
      </c>
      <c r="H80" s="107">
        <v>8</v>
      </c>
      <c r="I80" s="107">
        <v>9</v>
      </c>
      <c r="J80" s="107">
        <v>10</v>
      </c>
      <c r="K80" s="107">
        <v>11</v>
      </c>
      <c r="L80" s="107">
        <v>12</v>
      </c>
      <c r="M80" s="107">
        <v>13</v>
      </c>
      <c r="N80" s="107">
        <v>14</v>
      </c>
      <c r="O80" s="107">
        <v>15</v>
      </c>
      <c r="P80" s="107">
        <v>16</v>
      </c>
      <c r="Q80" s="107">
        <v>17</v>
      </c>
      <c r="R80" s="107">
        <v>18</v>
      </c>
      <c r="S80" s="107">
        <v>19</v>
      </c>
      <c r="T80" s="107">
        <v>20</v>
      </c>
      <c r="U80" s="107">
        <v>21</v>
      </c>
      <c r="V80" s="107">
        <v>22</v>
      </c>
      <c r="W80" s="107">
        <v>23</v>
      </c>
      <c r="X80" s="107">
        <v>24</v>
      </c>
      <c r="Y80" s="107">
        <v>25</v>
      </c>
      <c r="Z80" s="107">
        <v>26</v>
      </c>
      <c r="AA80" s="107">
        <v>27</v>
      </c>
      <c r="AB80" s="107">
        <v>28</v>
      </c>
      <c r="AC80" s="107">
        <v>29</v>
      </c>
      <c r="AD80" s="107">
        <v>30</v>
      </c>
      <c r="AE80" s="107">
        <v>31</v>
      </c>
      <c r="AF80" s="107">
        <v>32</v>
      </c>
      <c r="AG80" s="107">
        <v>33</v>
      </c>
      <c r="AH80" s="121">
        <v>34</v>
      </c>
    </row>
    <row r="81" spans="1:34">
      <c r="A81" s="108">
        <v>1</v>
      </c>
      <c r="B81" s="109" t="s">
        <v>310</v>
      </c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22">
        <f t="shared" ref="AH81:AH98" si="4">SUM(C81:AG81)</f>
        <v>0</v>
      </c>
    </row>
    <row r="82" spans="1:34">
      <c r="A82" s="108">
        <v>2</v>
      </c>
      <c r="B82" s="109" t="s">
        <v>311</v>
      </c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22">
        <f t="shared" si="4"/>
        <v>0</v>
      </c>
    </row>
    <row r="83" spans="1:34">
      <c r="A83" s="108">
        <v>3</v>
      </c>
      <c r="B83" s="109" t="s">
        <v>312</v>
      </c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22">
        <f t="shared" si="4"/>
        <v>0</v>
      </c>
    </row>
    <row r="84" spans="1:34">
      <c r="A84" s="108">
        <v>4</v>
      </c>
      <c r="B84" s="109" t="s">
        <v>313</v>
      </c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22">
        <f t="shared" si="4"/>
        <v>0</v>
      </c>
    </row>
    <row r="85" spans="1:34">
      <c r="A85" s="108">
        <v>5</v>
      </c>
      <c r="B85" s="109" t="s">
        <v>314</v>
      </c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2">
        <f t="shared" si="4"/>
        <v>0</v>
      </c>
    </row>
    <row r="86" spans="1:34">
      <c r="A86" s="108">
        <v>6</v>
      </c>
      <c r="B86" s="109" t="s">
        <v>315</v>
      </c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22">
        <f t="shared" si="4"/>
        <v>0</v>
      </c>
    </row>
    <row r="87" spans="1:34">
      <c r="A87" s="108">
        <v>7</v>
      </c>
      <c r="B87" s="109" t="s">
        <v>316</v>
      </c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22">
        <f t="shared" si="4"/>
        <v>0</v>
      </c>
    </row>
    <row r="88" spans="1:34">
      <c r="A88" s="108">
        <v>8</v>
      </c>
      <c r="B88" s="109" t="s">
        <v>317</v>
      </c>
      <c r="C88" s="123"/>
      <c r="D88" s="123"/>
      <c r="E88" s="123"/>
      <c r="F88" s="123"/>
      <c r="G88" s="123"/>
      <c r="H88" s="123">
        <v>4</v>
      </c>
      <c r="I88" s="123">
        <v>4</v>
      </c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>
        <v>1</v>
      </c>
      <c r="AB88" s="123"/>
      <c r="AC88" s="123"/>
      <c r="AD88" s="123"/>
      <c r="AE88" s="123"/>
      <c r="AF88" s="123"/>
      <c r="AG88" s="123"/>
      <c r="AH88" s="122">
        <f t="shared" si="4"/>
        <v>9</v>
      </c>
    </row>
    <row r="89" spans="1:34">
      <c r="A89" s="108">
        <v>9</v>
      </c>
      <c r="B89" s="109" t="s">
        <v>318</v>
      </c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22">
        <f t="shared" si="4"/>
        <v>0</v>
      </c>
    </row>
    <row r="90" spans="1:34">
      <c r="A90" s="108">
        <v>10</v>
      </c>
      <c r="B90" s="109" t="s">
        <v>319</v>
      </c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22">
        <f t="shared" si="4"/>
        <v>0</v>
      </c>
    </row>
    <row r="91" spans="1:34">
      <c r="A91" s="108">
        <v>11</v>
      </c>
      <c r="B91" s="109" t="s">
        <v>320</v>
      </c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22">
        <f t="shared" si="4"/>
        <v>0</v>
      </c>
    </row>
    <row r="92" spans="1:34">
      <c r="A92" s="108">
        <v>12</v>
      </c>
      <c r="B92" s="109" t="s">
        <v>321</v>
      </c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22">
        <f t="shared" si="4"/>
        <v>0</v>
      </c>
    </row>
    <row r="93" spans="1:34">
      <c r="A93" s="108">
        <v>13</v>
      </c>
      <c r="B93" s="109" t="s">
        <v>322</v>
      </c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22">
        <f t="shared" si="4"/>
        <v>0</v>
      </c>
    </row>
    <row r="94" spans="1:34">
      <c r="A94" s="108">
        <v>14</v>
      </c>
      <c r="B94" s="109" t="s">
        <v>323</v>
      </c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22">
        <f t="shared" si="4"/>
        <v>0</v>
      </c>
    </row>
    <row r="95" spans="1:34">
      <c r="A95" s="108">
        <v>15</v>
      </c>
      <c r="B95" s="109" t="s">
        <v>324</v>
      </c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22">
        <f t="shared" si="4"/>
        <v>0</v>
      </c>
    </row>
    <row r="96" spans="1:34">
      <c r="A96" s="108">
        <v>16</v>
      </c>
      <c r="B96" s="109" t="s">
        <v>325</v>
      </c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22">
        <f t="shared" si="4"/>
        <v>0</v>
      </c>
    </row>
    <row r="97" spans="1:34">
      <c r="A97" s="108">
        <v>17</v>
      </c>
      <c r="B97" s="109" t="s">
        <v>326</v>
      </c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22">
        <f t="shared" si="4"/>
        <v>0</v>
      </c>
    </row>
    <row r="98" spans="1:34">
      <c r="A98" s="108">
        <v>18</v>
      </c>
      <c r="B98" s="124" t="s">
        <v>327</v>
      </c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22">
        <f t="shared" si="4"/>
        <v>0</v>
      </c>
    </row>
    <row r="99" ht="15.75" spans="1:34">
      <c r="A99" s="111" t="s">
        <v>14</v>
      </c>
      <c r="B99" s="112"/>
      <c r="C99" s="113">
        <f t="shared" ref="C99:AH99" si="5">SUM(C81:C98)</f>
        <v>0</v>
      </c>
      <c r="D99" s="113">
        <f t="shared" si="5"/>
        <v>0</v>
      </c>
      <c r="E99" s="113">
        <f t="shared" si="5"/>
        <v>0</v>
      </c>
      <c r="F99" s="113">
        <f t="shared" si="5"/>
        <v>0</v>
      </c>
      <c r="G99" s="113">
        <f t="shared" si="5"/>
        <v>0</v>
      </c>
      <c r="H99" s="113">
        <f t="shared" si="5"/>
        <v>4</v>
      </c>
      <c r="I99" s="113">
        <f t="shared" si="5"/>
        <v>4</v>
      </c>
      <c r="J99" s="113">
        <f t="shared" si="5"/>
        <v>0</v>
      </c>
      <c r="K99" s="113">
        <f t="shared" si="5"/>
        <v>0</v>
      </c>
      <c r="L99" s="113">
        <f t="shared" si="5"/>
        <v>0</v>
      </c>
      <c r="M99" s="113">
        <f t="shared" si="5"/>
        <v>0</v>
      </c>
      <c r="N99" s="113">
        <f t="shared" si="5"/>
        <v>0</v>
      </c>
      <c r="O99" s="113">
        <f t="shared" si="5"/>
        <v>0</v>
      </c>
      <c r="P99" s="113">
        <f t="shared" si="5"/>
        <v>0</v>
      </c>
      <c r="Q99" s="113">
        <f t="shared" si="5"/>
        <v>0</v>
      </c>
      <c r="R99" s="113">
        <f t="shared" si="5"/>
        <v>0</v>
      </c>
      <c r="S99" s="113">
        <f t="shared" si="5"/>
        <v>0</v>
      </c>
      <c r="T99" s="113">
        <f t="shared" si="5"/>
        <v>0</v>
      </c>
      <c r="U99" s="113">
        <f t="shared" si="5"/>
        <v>0</v>
      </c>
      <c r="V99" s="113">
        <f t="shared" si="5"/>
        <v>0</v>
      </c>
      <c r="W99" s="113">
        <f t="shared" si="5"/>
        <v>0</v>
      </c>
      <c r="X99" s="113">
        <f t="shared" si="5"/>
        <v>0</v>
      </c>
      <c r="Y99" s="113">
        <f t="shared" si="5"/>
        <v>0</v>
      </c>
      <c r="Z99" s="113">
        <f t="shared" si="5"/>
        <v>0</v>
      </c>
      <c r="AA99" s="113">
        <f t="shared" si="5"/>
        <v>1</v>
      </c>
      <c r="AB99" s="113">
        <f t="shared" si="5"/>
        <v>0</v>
      </c>
      <c r="AC99" s="113">
        <f t="shared" si="5"/>
        <v>0</v>
      </c>
      <c r="AD99" s="113">
        <f t="shared" si="5"/>
        <v>0</v>
      </c>
      <c r="AE99" s="113">
        <f t="shared" si="5"/>
        <v>0</v>
      </c>
      <c r="AF99" s="113">
        <f t="shared" si="5"/>
        <v>0</v>
      </c>
      <c r="AG99" s="113">
        <f t="shared" si="5"/>
        <v>0</v>
      </c>
      <c r="AH99" s="113">
        <f t="shared" si="5"/>
        <v>9</v>
      </c>
    </row>
    <row r="101" spans="4:26">
      <c r="D101" s="94" t="s">
        <v>58</v>
      </c>
      <c r="Z101" s="117" t="s">
        <v>618</v>
      </c>
    </row>
    <row r="102" spans="4:26">
      <c r="D102" s="94" t="s">
        <v>60</v>
      </c>
      <c r="Z102" s="94" t="s">
        <v>137</v>
      </c>
    </row>
    <row r="106" spans="4:26">
      <c r="D106" s="94" t="s">
        <v>614</v>
      </c>
      <c r="Z106" s="94" t="s">
        <v>430</v>
      </c>
    </row>
    <row r="107" spans="4:26">
      <c r="D107" s="94" t="s">
        <v>332</v>
      </c>
      <c r="Z107" s="94" t="s">
        <v>431</v>
      </c>
    </row>
    <row r="110" spans="1:34">
      <c r="A110" s="95" t="s">
        <v>506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</row>
    <row r="111" spans="1:34">
      <c r="A111" s="95" t="s">
        <v>357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</row>
    <row r="112" spans="1:34">
      <c r="A112" s="95" t="s">
        <v>619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</row>
    <row r="113" ht="15.75" spans="1:34">
      <c r="A113" s="95"/>
      <c r="B113" s="95"/>
      <c r="C113" s="96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115" t="s">
        <v>507</v>
      </c>
      <c r="AG113" s="115"/>
      <c r="AH113" s="115"/>
    </row>
    <row r="114" spans="1:34">
      <c r="A114" s="98" t="s">
        <v>488</v>
      </c>
      <c r="B114" s="99" t="s">
        <v>489</v>
      </c>
      <c r="C114" s="100" t="s">
        <v>508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18"/>
    </row>
    <row r="115" spans="1:34">
      <c r="A115" s="102"/>
      <c r="B115" s="103"/>
      <c r="C115" s="104" t="s">
        <v>509</v>
      </c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16" t="s">
        <v>120</v>
      </c>
      <c r="AA115" s="116" t="s">
        <v>7</v>
      </c>
      <c r="AB115" s="116" t="s">
        <v>8</v>
      </c>
      <c r="AC115" s="116" t="s">
        <v>9</v>
      </c>
      <c r="AD115" s="116" t="s">
        <v>10</v>
      </c>
      <c r="AE115" s="116" t="s">
        <v>121</v>
      </c>
      <c r="AF115" s="116" t="s">
        <v>12</v>
      </c>
      <c r="AG115" s="116" t="s">
        <v>13</v>
      </c>
      <c r="AH115" s="119" t="s">
        <v>57</v>
      </c>
    </row>
    <row r="116" ht="120.8" spans="1:34">
      <c r="A116" s="102"/>
      <c r="B116" s="103"/>
      <c r="C116" s="105" t="s">
        <v>16</v>
      </c>
      <c r="D116" s="105" t="s">
        <v>17</v>
      </c>
      <c r="E116" s="105" t="s">
        <v>18</v>
      </c>
      <c r="F116" s="105" t="s">
        <v>19</v>
      </c>
      <c r="G116" s="105" t="s">
        <v>20</v>
      </c>
      <c r="H116" s="105" t="s">
        <v>21</v>
      </c>
      <c r="I116" s="105" t="s">
        <v>22</v>
      </c>
      <c r="J116" s="105" t="s">
        <v>23</v>
      </c>
      <c r="K116" s="105" t="s">
        <v>24</v>
      </c>
      <c r="L116" s="105" t="s">
        <v>25</v>
      </c>
      <c r="M116" s="105" t="s">
        <v>129</v>
      </c>
      <c r="N116" s="105" t="s">
        <v>27</v>
      </c>
      <c r="O116" s="105" t="s">
        <v>28</v>
      </c>
      <c r="P116" s="105" t="s">
        <v>29</v>
      </c>
      <c r="Q116" s="105" t="s">
        <v>30</v>
      </c>
      <c r="R116" s="105" t="s">
        <v>31</v>
      </c>
      <c r="S116" s="105" t="s">
        <v>32</v>
      </c>
      <c r="T116" s="105" t="s">
        <v>33</v>
      </c>
      <c r="U116" s="105" t="s">
        <v>34</v>
      </c>
      <c r="V116" s="105" t="s">
        <v>35</v>
      </c>
      <c r="W116" s="105" t="s">
        <v>36</v>
      </c>
      <c r="X116" s="105" t="s">
        <v>37</v>
      </c>
      <c r="Y116" s="105" t="s">
        <v>38</v>
      </c>
      <c r="Z116" s="116"/>
      <c r="AA116" s="116"/>
      <c r="AB116" s="116"/>
      <c r="AC116" s="116"/>
      <c r="AD116" s="116"/>
      <c r="AE116" s="116"/>
      <c r="AF116" s="116"/>
      <c r="AG116" s="116"/>
      <c r="AH116" s="120"/>
    </row>
    <row r="117" spans="1:34">
      <c r="A117" s="106">
        <v>1</v>
      </c>
      <c r="B117" s="107">
        <v>2</v>
      </c>
      <c r="C117" s="107">
        <v>3</v>
      </c>
      <c r="D117" s="107">
        <v>4</v>
      </c>
      <c r="E117" s="107">
        <v>5</v>
      </c>
      <c r="F117" s="107">
        <v>6</v>
      </c>
      <c r="G117" s="107">
        <v>7</v>
      </c>
      <c r="H117" s="107">
        <v>8</v>
      </c>
      <c r="I117" s="107">
        <v>9</v>
      </c>
      <c r="J117" s="107">
        <v>10</v>
      </c>
      <c r="K117" s="107">
        <v>11</v>
      </c>
      <c r="L117" s="107">
        <v>12</v>
      </c>
      <c r="M117" s="107">
        <v>13</v>
      </c>
      <c r="N117" s="107">
        <v>14</v>
      </c>
      <c r="O117" s="107">
        <v>15</v>
      </c>
      <c r="P117" s="107">
        <v>16</v>
      </c>
      <c r="Q117" s="107">
        <v>17</v>
      </c>
      <c r="R117" s="107">
        <v>18</v>
      </c>
      <c r="S117" s="107">
        <v>19</v>
      </c>
      <c r="T117" s="107">
        <v>20</v>
      </c>
      <c r="U117" s="107">
        <v>21</v>
      </c>
      <c r="V117" s="107">
        <v>22</v>
      </c>
      <c r="W117" s="107">
        <v>23</v>
      </c>
      <c r="X117" s="107">
        <v>24</v>
      </c>
      <c r="Y117" s="107">
        <v>25</v>
      </c>
      <c r="Z117" s="107">
        <v>26</v>
      </c>
      <c r="AA117" s="107">
        <v>27</v>
      </c>
      <c r="AB117" s="107">
        <v>28</v>
      </c>
      <c r="AC117" s="107">
        <v>29</v>
      </c>
      <c r="AD117" s="107">
        <v>30</v>
      </c>
      <c r="AE117" s="107">
        <v>31</v>
      </c>
      <c r="AF117" s="107">
        <v>32</v>
      </c>
      <c r="AG117" s="107">
        <v>33</v>
      </c>
      <c r="AH117" s="121">
        <v>34</v>
      </c>
    </row>
    <row r="118" ht="21" customHeight="1" spans="1:34">
      <c r="A118" s="108">
        <v>1</v>
      </c>
      <c r="B118" s="109" t="s">
        <v>310</v>
      </c>
      <c r="C118" s="110"/>
      <c r="D118" s="110"/>
      <c r="E118" s="110"/>
      <c r="F118" s="110"/>
      <c r="G118" s="110"/>
      <c r="H118" s="110">
        <v>1</v>
      </c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22">
        <f t="shared" ref="AH118:AH135" si="6">SUM(C118:AG118)</f>
        <v>1</v>
      </c>
    </row>
    <row r="119" ht="21" customHeight="1" spans="1:34">
      <c r="A119" s="108">
        <v>2</v>
      </c>
      <c r="B119" s="109" t="s">
        <v>311</v>
      </c>
      <c r="C119" s="110"/>
      <c r="D119" s="110"/>
      <c r="E119" s="110"/>
      <c r="F119" s="110"/>
      <c r="G119" s="110"/>
      <c r="H119" s="110">
        <v>5</v>
      </c>
      <c r="I119" s="110">
        <v>11</v>
      </c>
      <c r="J119" s="110"/>
      <c r="K119" s="110"/>
      <c r="L119" s="110"/>
      <c r="M119" s="110"/>
      <c r="N119" s="110"/>
      <c r="O119" s="110"/>
      <c r="P119" s="110">
        <v>1</v>
      </c>
      <c r="Q119" s="110"/>
      <c r="R119" s="110"/>
      <c r="S119" s="110"/>
      <c r="T119" s="110"/>
      <c r="U119" s="110"/>
      <c r="V119" s="110">
        <v>5</v>
      </c>
      <c r="W119" s="110"/>
      <c r="X119" s="110">
        <v>1</v>
      </c>
      <c r="Y119" s="110"/>
      <c r="Z119" s="110"/>
      <c r="AA119" s="110">
        <v>1</v>
      </c>
      <c r="AB119" s="110"/>
      <c r="AC119" s="110"/>
      <c r="AD119" s="110"/>
      <c r="AE119" s="110"/>
      <c r="AF119" s="110">
        <v>1</v>
      </c>
      <c r="AG119" s="110"/>
      <c r="AH119" s="122">
        <f t="shared" si="6"/>
        <v>25</v>
      </c>
    </row>
    <row r="120" ht="21" customHeight="1" spans="1:34">
      <c r="A120" s="108">
        <v>3</v>
      </c>
      <c r="B120" s="109" t="s">
        <v>312</v>
      </c>
      <c r="C120" s="110"/>
      <c r="D120" s="110"/>
      <c r="E120" s="110"/>
      <c r="F120" s="110"/>
      <c r="G120" s="110"/>
      <c r="H120" s="110">
        <v>4</v>
      </c>
      <c r="I120" s="110">
        <v>3</v>
      </c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>
        <v>1</v>
      </c>
      <c r="W120" s="110"/>
      <c r="X120" s="110">
        <v>3</v>
      </c>
      <c r="Y120" s="110"/>
      <c r="Z120" s="110"/>
      <c r="AA120" s="110">
        <v>1</v>
      </c>
      <c r="AB120" s="110"/>
      <c r="AC120" s="110"/>
      <c r="AD120" s="110"/>
      <c r="AE120" s="110"/>
      <c r="AF120" s="110">
        <v>3</v>
      </c>
      <c r="AG120" s="110"/>
      <c r="AH120" s="122">
        <f t="shared" si="6"/>
        <v>15</v>
      </c>
    </row>
    <row r="121" ht="21" customHeight="1" spans="1:34">
      <c r="A121" s="108">
        <v>4</v>
      </c>
      <c r="B121" s="109" t="s">
        <v>313</v>
      </c>
      <c r="C121" s="110">
        <v>0</v>
      </c>
      <c r="D121" s="110">
        <v>0</v>
      </c>
      <c r="E121" s="110">
        <v>0</v>
      </c>
      <c r="F121" s="110">
        <v>0</v>
      </c>
      <c r="G121" s="110">
        <v>0</v>
      </c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0</v>
      </c>
      <c r="O121" s="110">
        <v>0</v>
      </c>
      <c r="P121" s="110">
        <v>0</v>
      </c>
      <c r="Q121" s="110">
        <v>0</v>
      </c>
      <c r="R121" s="110">
        <v>0</v>
      </c>
      <c r="S121" s="110">
        <v>0</v>
      </c>
      <c r="T121" s="110">
        <v>0</v>
      </c>
      <c r="U121" s="110">
        <v>0</v>
      </c>
      <c r="V121" s="110">
        <v>0</v>
      </c>
      <c r="W121" s="110">
        <v>0</v>
      </c>
      <c r="X121" s="110">
        <v>0</v>
      </c>
      <c r="Y121" s="110">
        <v>0</v>
      </c>
      <c r="Z121" s="110">
        <v>0</v>
      </c>
      <c r="AA121" s="110">
        <v>0</v>
      </c>
      <c r="AB121" s="110">
        <v>0</v>
      </c>
      <c r="AC121" s="110">
        <v>0</v>
      </c>
      <c r="AD121" s="110">
        <v>0</v>
      </c>
      <c r="AE121" s="110">
        <v>0</v>
      </c>
      <c r="AF121" s="110">
        <v>0</v>
      </c>
      <c r="AG121" s="110">
        <v>0</v>
      </c>
      <c r="AH121" s="122">
        <f t="shared" si="6"/>
        <v>0</v>
      </c>
    </row>
    <row r="122" ht="21" customHeight="1" spans="1:34">
      <c r="A122" s="108">
        <v>5</v>
      </c>
      <c r="B122" s="109" t="s">
        <v>314</v>
      </c>
      <c r="C122" s="110"/>
      <c r="D122" s="110"/>
      <c r="E122" s="110"/>
      <c r="F122" s="110"/>
      <c r="G122" s="110"/>
      <c r="H122" s="110">
        <v>1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22">
        <f t="shared" si="6"/>
        <v>1</v>
      </c>
    </row>
    <row r="123" ht="21" customHeight="1" spans="1:34">
      <c r="A123" s="108">
        <v>6</v>
      </c>
      <c r="B123" s="109" t="s">
        <v>315</v>
      </c>
      <c r="C123" s="110">
        <v>0</v>
      </c>
      <c r="D123" s="110">
        <v>0</v>
      </c>
      <c r="E123" s="110">
        <v>0</v>
      </c>
      <c r="F123" s="110">
        <v>0</v>
      </c>
      <c r="G123" s="110">
        <v>0</v>
      </c>
      <c r="H123" s="110">
        <v>0</v>
      </c>
      <c r="I123" s="110">
        <v>0</v>
      </c>
      <c r="J123" s="110">
        <v>0</v>
      </c>
      <c r="K123" s="110">
        <v>0</v>
      </c>
      <c r="L123" s="110">
        <v>0</v>
      </c>
      <c r="M123" s="110">
        <v>0</v>
      </c>
      <c r="N123" s="110">
        <v>0</v>
      </c>
      <c r="O123" s="110">
        <v>0</v>
      </c>
      <c r="P123" s="110">
        <v>0</v>
      </c>
      <c r="Q123" s="110">
        <v>0</v>
      </c>
      <c r="R123" s="110">
        <v>0</v>
      </c>
      <c r="S123" s="110">
        <v>0</v>
      </c>
      <c r="T123" s="110">
        <v>0</v>
      </c>
      <c r="U123" s="110">
        <v>0</v>
      </c>
      <c r="V123" s="110">
        <v>0</v>
      </c>
      <c r="W123" s="110">
        <v>0</v>
      </c>
      <c r="X123" s="110">
        <v>0</v>
      </c>
      <c r="Y123" s="110">
        <v>0</v>
      </c>
      <c r="Z123" s="110">
        <v>0</v>
      </c>
      <c r="AA123" s="110">
        <v>0</v>
      </c>
      <c r="AB123" s="110">
        <v>0</v>
      </c>
      <c r="AC123" s="110">
        <v>0</v>
      </c>
      <c r="AD123" s="110">
        <v>0</v>
      </c>
      <c r="AE123" s="110">
        <v>0</v>
      </c>
      <c r="AF123" s="110">
        <v>0</v>
      </c>
      <c r="AG123" s="110"/>
      <c r="AH123" s="122">
        <f t="shared" si="6"/>
        <v>0</v>
      </c>
    </row>
    <row r="124" ht="21" customHeight="1" spans="1:34">
      <c r="A124" s="108">
        <v>7</v>
      </c>
      <c r="B124" s="109" t="s">
        <v>316</v>
      </c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22">
        <f t="shared" si="6"/>
        <v>0</v>
      </c>
    </row>
    <row r="125" ht="21" customHeight="1" spans="1:34">
      <c r="A125" s="108">
        <v>8</v>
      </c>
      <c r="B125" s="109" t="s">
        <v>317</v>
      </c>
      <c r="C125" s="110">
        <v>0</v>
      </c>
      <c r="D125" s="110">
        <v>0</v>
      </c>
      <c r="E125" s="110">
        <v>0</v>
      </c>
      <c r="F125" s="110">
        <v>0</v>
      </c>
      <c r="G125" s="110">
        <v>0</v>
      </c>
      <c r="H125" s="110">
        <v>0</v>
      </c>
      <c r="I125" s="110">
        <v>0</v>
      </c>
      <c r="J125" s="110">
        <v>0</v>
      </c>
      <c r="K125" s="110">
        <v>0</v>
      </c>
      <c r="L125" s="110">
        <v>0</v>
      </c>
      <c r="M125" s="110">
        <v>0</v>
      </c>
      <c r="N125" s="110">
        <v>0</v>
      </c>
      <c r="O125" s="110">
        <v>0</v>
      </c>
      <c r="P125" s="110">
        <v>0</v>
      </c>
      <c r="Q125" s="110">
        <v>0</v>
      </c>
      <c r="R125" s="110">
        <v>0</v>
      </c>
      <c r="S125" s="110">
        <v>0</v>
      </c>
      <c r="T125" s="110">
        <v>0</v>
      </c>
      <c r="U125" s="110">
        <v>0</v>
      </c>
      <c r="V125" s="110">
        <v>0</v>
      </c>
      <c r="W125" s="110">
        <v>0</v>
      </c>
      <c r="X125" s="110">
        <v>0</v>
      </c>
      <c r="Y125" s="110">
        <v>0</v>
      </c>
      <c r="Z125" s="110">
        <v>0</v>
      </c>
      <c r="AA125" s="110">
        <v>0</v>
      </c>
      <c r="AB125" s="110">
        <v>0</v>
      </c>
      <c r="AC125" s="110">
        <v>0</v>
      </c>
      <c r="AD125" s="110">
        <v>0</v>
      </c>
      <c r="AE125" s="110">
        <v>0</v>
      </c>
      <c r="AF125" s="110">
        <v>0</v>
      </c>
      <c r="AG125" s="110">
        <v>0</v>
      </c>
      <c r="AH125" s="122">
        <f t="shared" si="6"/>
        <v>0</v>
      </c>
    </row>
    <row r="126" ht="21" customHeight="1" spans="1:34">
      <c r="A126" s="108">
        <v>9</v>
      </c>
      <c r="B126" s="109" t="s">
        <v>318</v>
      </c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>
        <v>1</v>
      </c>
      <c r="AG126" s="110"/>
      <c r="AH126" s="122">
        <f t="shared" si="6"/>
        <v>1</v>
      </c>
    </row>
    <row r="127" ht="21" customHeight="1" spans="1:34">
      <c r="A127" s="108">
        <v>10</v>
      </c>
      <c r="B127" s="109" t="s">
        <v>319</v>
      </c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22">
        <f t="shared" si="6"/>
        <v>0</v>
      </c>
    </row>
    <row r="128" ht="21" customHeight="1" spans="1:34">
      <c r="A128" s="108">
        <v>11</v>
      </c>
      <c r="B128" s="109" t="s">
        <v>320</v>
      </c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v>25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22">
        <f t="shared" si="6"/>
        <v>25</v>
      </c>
    </row>
    <row r="129" ht="21" customHeight="1" spans="1:34">
      <c r="A129" s="108">
        <v>12</v>
      </c>
      <c r="B129" s="109" t="s">
        <v>321</v>
      </c>
      <c r="C129" s="110"/>
      <c r="D129" s="110"/>
      <c r="E129" s="110"/>
      <c r="F129" s="110"/>
      <c r="G129" s="110"/>
      <c r="H129" s="110">
        <v>1</v>
      </c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22">
        <f t="shared" si="6"/>
        <v>1</v>
      </c>
    </row>
    <row r="130" ht="21" customHeight="1" spans="1:34">
      <c r="A130" s="108">
        <v>13</v>
      </c>
      <c r="B130" s="109" t="s">
        <v>322</v>
      </c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>
        <v>1</v>
      </c>
      <c r="Q130" s="110"/>
      <c r="R130" s="110"/>
      <c r="S130" s="110"/>
      <c r="T130" s="110"/>
      <c r="U130" s="110"/>
      <c r="V130" s="110">
        <v>3</v>
      </c>
      <c r="W130" s="110"/>
      <c r="X130" s="110">
        <v>3</v>
      </c>
      <c r="Y130" s="110">
        <v>2</v>
      </c>
      <c r="Z130" s="110"/>
      <c r="AA130" s="110"/>
      <c r="AB130" s="110"/>
      <c r="AC130" s="110"/>
      <c r="AD130" s="110"/>
      <c r="AE130" s="110"/>
      <c r="AF130" s="110"/>
      <c r="AG130" s="110"/>
      <c r="AH130" s="122">
        <f t="shared" si="6"/>
        <v>9</v>
      </c>
    </row>
    <row r="131" ht="21" customHeight="1" spans="1:34">
      <c r="A131" s="108">
        <v>14</v>
      </c>
      <c r="B131" s="109" t="s">
        <v>323</v>
      </c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>
        <v>1</v>
      </c>
      <c r="AG131" s="110"/>
      <c r="AH131" s="122">
        <f t="shared" si="6"/>
        <v>1</v>
      </c>
    </row>
    <row r="132" ht="21" customHeight="1" spans="1:34">
      <c r="A132" s="108">
        <v>15</v>
      </c>
      <c r="B132" s="109" t="s">
        <v>324</v>
      </c>
      <c r="C132" s="110"/>
      <c r="D132" s="110"/>
      <c r="E132" s="110"/>
      <c r="F132" s="110"/>
      <c r="G132" s="110"/>
      <c r="H132" s="110">
        <v>6</v>
      </c>
      <c r="I132" s="110">
        <v>22</v>
      </c>
      <c r="J132" s="110">
        <v>1</v>
      </c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>
        <v>7</v>
      </c>
      <c r="W132" s="110"/>
      <c r="X132" s="110">
        <v>8</v>
      </c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22">
        <f t="shared" si="6"/>
        <v>44</v>
      </c>
    </row>
    <row r="133" ht="21" customHeight="1" spans="1:34">
      <c r="A133" s="108">
        <v>16</v>
      </c>
      <c r="B133" s="109" t="s">
        <v>325</v>
      </c>
      <c r="C133" s="110"/>
      <c r="D133" s="110"/>
      <c r="E133" s="110"/>
      <c r="F133" s="110"/>
      <c r="G133" s="110"/>
      <c r="H133" s="110">
        <v>1</v>
      </c>
      <c r="I133" s="110">
        <v>5</v>
      </c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v>2</v>
      </c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>
        <v>1</v>
      </c>
      <c r="AG133" s="110"/>
      <c r="AH133" s="122">
        <f t="shared" si="6"/>
        <v>9</v>
      </c>
    </row>
    <row r="134" ht="21" customHeight="1" spans="1:34">
      <c r="A134" s="108">
        <v>17</v>
      </c>
      <c r="B134" s="109" t="s">
        <v>326</v>
      </c>
      <c r="C134" s="110"/>
      <c r="D134" s="110"/>
      <c r="E134" s="110"/>
      <c r="F134" s="110"/>
      <c r="G134" s="110"/>
      <c r="H134" s="110">
        <v>3</v>
      </c>
      <c r="I134" s="110">
        <v>11</v>
      </c>
      <c r="J134" s="110">
        <v>1</v>
      </c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>
        <v>2</v>
      </c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>
        <v>1</v>
      </c>
      <c r="AH134" s="122">
        <f t="shared" si="6"/>
        <v>18</v>
      </c>
    </row>
    <row r="135" ht="21" customHeight="1" spans="1:34">
      <c r="A135" s="108">
        <v>18</v>
      </c>
      <c r="B135" s="109" t="s">
        <v>327</v>
      </c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22">
        <f t="shared" si="6"/>
        <v>0</v>
      </c>
    </row>
    <row r="136" ht="21" customHeight="1" spans="1:34">
      <c r="A136" s="111" t="s">
        <v>14</v>
      </c>
      <c r="B136" s="112"/>
      <c r="C136" s="113">
        <f t="shared" ref="C136:AH136" si="7">SUM(C118:C135)</f>
        <v>0</v>
      </c>
      <c r="D136" s="113">
        <f t="shared" si="7"/>
        <v>0</v>
      </c>
      <c r="E136" s="113">
        <f t="shared" si="7"/>
        <v>0</v>
      </c>
      <c r="F136" s="113">
        <f t="shared" si="7"/>
        <v>0</v>
      </c>
      <c r="G136" s="113">
        <f t="shared" si="7"/>
        <v>0</v>
      </c>
      <c r="H136" s="113">
        <f t="shared" si="7"/>
        <v>22</v>
      </c>
      <c r="I136" s="113">
        <f t="shared" si="7"/>
        <v>52</v>
      </c>
      <c r="J136" s="113">
        <f t="shared" si="7"/>
        <v>2</v>
      </c>
      <c r="K136" s="113">
        <f t="shared" si="7"/>
        <v>0</v>
      </c>
      <c r="L136" s="113">
        <f t="shared" si="7"/>
        <v>0</v>
      </c>
      <c r="M136" s="113">
        <f t="shared" si="7"/>
        <v>0</v>
      </c>
      <c r="N136" s="113">
        <f t="shared" si="7"/>
        <v>0</v>
      </c>
      <c r="O136" s="113">
        <f t="shared" si="7"/>
        <v>0</v>
      </c>
      <c r="P136" s="113">
        <f t="shared" si="7"/>
        <v>2</v>
      </c>
      <c r="Q136" s="113">
        <f t="shared" si="7"/>
        <v>0</v>
      </c>
      <c r="R136" s="113">
        <f t="shared" si="7"/>
        <v>0</v>
      </c>
      <c r="S136" s="113">
        <f t="shared" si="7"/>
        <v>0</v>
      </c>
      <c r="T136" s="113">
        <f t="shared" si="7"/>
        <v>0</v>
      </c>
      <c r="U136" s="113">
        <f t="shared" si="7"/>
        <v>0</v>
      </c>
      <c r="V136" s="113">
        <f t="shared" si="7"/>
        <v>45</v>
      </c>
      <c r="W136" s="113">
        <f t="shared" si="7"/>
        <v>0</v>
      </c>
      <c r="X136" s="113">
        <f t="shared" si="7"/>
        <v>15</v>
      </c>
      <c r="Y136" s="113">
        <f t="shared" si="7"/>
        <v>2</v>
      </c>
      <c r="Z136" s="113">
        <f t="shared" si="7"/>
        <v>0</v>
      </c>
      <c r="AA136" s="113">
        <f t="shared" si="7"/>
        <v>2</v>
      </c>
      <c r="AB136" s="113">
        <f t="shared" si="7"/>
        <v>0</v>
      </c>
      <c r="AC136" s="113">
        <f t="shared" si="7"/>
        <v>0</v>
      </c>
      <c r="AD136" s="113">
        <f t="shared" si="7"/>
        <v>0</v>
      </c>
      <c r="AE136" s="113">
        <f t="shared" si="7"/>
        <v>0</v>
      </c>
      <c r="AF136" s="113">
        <f t="shared" si="7"/>
        <v>7</v>
      </c>
      <c r="AG136" s="113">
        <f t="shared" si="7"/>
        <v>1</v>
      </c>
      <c r="AH136" s="113">
        <f t="shared" si="7"/>
        <v>150</v>
      </c>
    </row>
    <row r="138" spans="4:26">
      <c r="D138" s="94" t="s">
        <v>58</v>
      </c>
      <c r="Z138" s="117" t="s">
        <v>620</v>
      </c>
    </row>
    <row r="139" spans="4:26">
      <c r="D139" s="94" t="s">
        <v>60</v>
      </c>
      <c r="Z139" s="94" t="s">
        <v>137</v>
      </c>
    </row>
    <row r="143" spans="4:26">
      <c r="D143" s="94" t="s">
        <v>614</v>
      </c>
      <c r="Z143" s="94" t="s">
        <v>430</v>
      </c>
    </row>
    <row r="144" spans="4:26">
      <c r="D144" s="94" t="s">
        <v>332</v>
      </c>
      <c r="Z144" s="94" t="s">
        <v>431</v>
      </c>
    </row>
    <row r="147" spans="1:34">
      <c r="A147" s="95" t="s">
        <v>506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</row>
    <row r="148" spans="1:34">
      <c r="A148" s="95" t="s">
        <v>357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</row>
    <row r="149" spans="1:34">
      <c r="A149" s="95" t="s">
        <v>621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</row>
    <row r="150" ht="15.75" spans="1:34">
      <c r="A150" s="95"/>
      <c r="B150" s="95"/>
      <c r="C150" s="96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115" t="s">
        <v>507</v>
      </c>
      <c r="AG150" s="115"/>
      <c r="AH150" s="115"/>
    </row>
    <row r="151" spans="1:34">
      <c r="A151" s="98" t="s">
        <v>488</v>
      </c>
      <c r="B151" s="99" t="s">
        <v>489</v>
      </c>
      <c r="C151" s="100" t="s">
        <v>508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18"/>
    </row>
    <row r="152" spans="1:34">
      <c r="A152" s="102"/>
      <c r="B152" s="103"/>
      <c r="C152" s="104" t="s">
        <v>509</v>
      </c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16" t="s">
        <v>120</v>
      </c>
      <c r="AA152" s="116" t="s">
        <v>7</v>
      </c>
      <c r="AB152" s="116" t="s">
        <v>8</v>
      </c>
      <c r="AC152" s="116" t="s">
        <v>9</v>
      </c>
      <c r="AD152" s="116" t="s">
        <v>10</v>
      </c>
      <c r="AE152" s="116" t="s">
        <v>121</v>
      </c>
      <c r="AF152" s="116" t="s">
        <v>12</v>
      </c>
      <c r="AG152" s="116" t="s">
        <v>13</v>
      </c>
      <c r="AH152" s="119" t="s">
        <v>57</v>
      </c>
    </row>
    <row r="153" ht="120.8" spans="1:34">
      <c r="A153" s="102"/>
      <c r="B153" s="103"/>
      <c r="C153" s="105" t="s">
        <v>16</v>
      </c>
      <c r="D153" s="105" t="s">
        <v>17</v>
      </c>
      <c r="E153" s="105" t="s">
        <v>18</v>
      </c>
      <c r="F153" s="105" t="s">
        <v>19</v>
      </c>
      <c r="G153" s="105" t="s">
        <v>20</v>
      </c>
      <c r="H153" s="105" t="s">
        <v>21</v>
      </c>
      <c r="I153" s="105" t="s">
        <v>22</v>
      </c>
      <c r="J153" s="105" t="s">
        <v>23</v>
      </c>
      <c r="K153" s="105" t="s">
        <v>24</v>
      </c>
      <c r="L153" s="105" t="s">
        <v>25</v>
      </c>
      <c r="M153" s="105" t="s">
        <v>129</v>
      </c>
      <c r="N153" s="105" t="s">
        <v>27</v>
      </c>
      <c r="O153" s="105" t="s">
        <v>28</v>
      </c>
      <c r="P153" s="105" t="s">
        <v>29</v>
      </c>
      <c r="Q153" s="105" t="s">
        <v>30</v>
      </c>
      <c r="R153" s="105" t="s">
        <v>31</v>
      </c>
      <c r="S153" s="105" t="s">
        <v>32</v>
      </c>
      <c r="T153" s="105" t="s">
        <v>33</v>
      </c>
      <c r="U153" s="105" t="s">
        <v>34</v>
      </c>
      <c r="V153" s="105" t="s">
        <v>35</v>
      </c>
      <c r="W153" s="105" t="s">
        <v>36</v>
      </c>
      <c r="X153" s="105" t="s">
        <v>37</v>
      </c>
      <c r="Y153" s="105" t="s">
        <v>38</v>
      </c>
      <c r="Z153" s="116"/>
      <c r="AA153" s="116"/>
      <c r="AB153" s="116"/>
      <c r="AC153" s="116"/>
      <c r="AD153" s="116"/>
      <c r="AE153" s="116"/>
      <c r="AF153" s="116"/>
      <c r="AG153" s="116"/>
      <c r="AH153" s="120"/>
    </row>
    <row r="154" spans="1:34">
      <c r="A154" s="106">
        <v>1</v>
      </c>
      <c r="B154" s="107">
        <v>2</v>
      </c>
      <c r="C154" s="107">
        <v>3</v>
      </c>
      <c r="D154" s="107">
        <v>4</v>
      </c>
      <c r="E154" s="107">
        <v>5</v>
      </c>
      <c r="F154" s="107">
        <v>6</v>
      </c>
      <c r="G154" s="107">
        <v>7</v>
      </c>
      <c r="H154" s="107">
        <v>8</v>
      </c>
      <c r="I154" s="107">
        <v>9</v>
      </c>
      <c r="J154" s="107">
        <v>10</v>
      </c>
      <c r="K154" s="107">
        <v>11</v>
      </c>
      <c r="L154" s="107">
        <v>12</v>
      </c>
      <c r="M154" s="107">
        <v>13</v>
      </c>
      <c r="N154" s="107">
        <v>14</v>
      </c>
      <c r="O154" s="107">
        <v>15</v>
      </c>
      <c r="P154" s="107">
        <v>16</v>
      </c>
      <c r="Q154" s="107">
        <v>17</v>
      </c>
      <c r="R154" s="107">
        <v>18</v>
      </c>
      <c r="S154" s="107">
        <v>19</v>
      </c>
      <c r="T154" s="107">
        <v>20</v>
      </c>
      <c r="U154" s="107">
        <v>21</v>
      </c>
      <c r="V154" s="107">
        <v>22</v>
      </c>
      <c r="W154" s="107">
        <v>23</v>
      </c>
      <c r="X154" s="107">
        <v>24</v>
      </c>
      <c r="Y154" s="107">
        <v>25</v>
      </c>
      <c r="Z154" s="107">
        <v>26</v>
      </c>
      <c r="AA154" s="107">
        <v>27</v>
      </c>
      <c r="AB154" s="107">
        <v>28</v>
      </c>
      <c r="AC154" s="107">
        <v>29</v>
      </c>
      <c r="AD154" s="107">
        <v>30</v>
      </c>
      <c r="AE154" s="107">
        <v>31</v>
      </c>
      <c r="AF154" s="107">
        <v>32</v>
      </c>
      <c r="AG154" s="107">
        <v>33</v>
      </c>
      <c r="AH154" s="121">
        <v>34</v>
      </c>
    </row>
    <row r="155" ht="18.75" customHeight="1" spans="1:34">
      <c r="A155" s="108">
        <v>1</v>
      </c>
      <c r="B155" s="109" t="s">
        <v>310</v>
      </c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22">
        <f t="shared" ref="AH155:AH172" si="8">SUM(C155:AG155)</f>
        <v>0</v>
      </c>
    </row>
    <row r="156" ht="18.75" customHeight="1" spans="1:34">
      <c r="A156" s="108">
        <v>2</v>
      </c>
      <c r="B156" s="109" t="s">
        <v>311</v>
      </c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22">
        <f t="shared" si="8"/>
        <v>0</v>
      </c>
    </row>
    <row r="157" ht="18.75" customHeight="1" spans="1:34">
      <c r="A157" s="108">
        <v>3</v>
      </c>
      <c r="B157" s="109" t="s">
        <v>312</v>
      </c>
      <c r="C157" s="110"/>
      <c r="D157" s="110"/>
      <c r="E157" s="110"/>
      <c r="F157" s="110"/>
      <c r="G157" s="110"/>
      <c r="H157" s="110">
        <v>1</v>
      </c>
      <c r="I157" s="110">
        <v>2</v>
      </c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22">
        <f t="shared" si="8"/>
        <v>3</v>
      </c>
    </row>
    <row r="158" ht="18.75" customHeight="1" spans="1:34">
      <c r="A158" s="108">
        <v>4</v>
      </c>
      <c r="B158" s="109" t="s">
        <v>313</v>
      </c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22">
        <f t="shared" si="8"/>
        <v>0</v>
      </c>
    </row>
    <row r="159" ht="18.75" customHeight="1" spans="1:34">
      <c r="A159" s="108">
        <v>5</v>
      </c>
      <c r="B159" s="109" t="s">
        <v>314</v>
      </c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22">
        <f t="shared" si="8"/>
        <v>0</v>
      </c>
    </row>
    <row r="160" ht="18.75" customHeight="1" spans="1:34">
      <c r="A160" s="108">
        <v>6</v>
      </c>
      <c r="B160" s="109" t="s">
        <v>315</v>
      </c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>
        <v>1</v>
      </c>
      <c r="W160" s="110"/>
      <c r="X160" s="110">
        <v>5</v>
      </c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22">
        <f t="shared" si="8"/>
        <v>6</v>
      </c>
    </row>
    <row r="161" ht="18.75" customHeight="1" spans="1:34">
      <c r="A161" s="108">
        <v>7</v>
      </c>
      <c r="B161" s="109" t="s">
        <v>316</v>
      </c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>
        <v>1</v>
      </c>
      <c r="W161" s="110"/>
      <c r="X161" s="110">
        <v>1</v>
      </c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22">
        <f t="shared" si="8"/>
        <v>2</v>
      </c>
    </row>
    <row r="162" ht="18.75" customHeight="1" spans="1:34">
      <c r="A162" s="108">
        <v>8</v>
      </c>
      <c r="B162" s="109" t="s">
        <v>317</v>
      </c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22">
        <f t="shared" si="8"/>
        <v>0</v>
      </c>
    </row>
    <row r="163" ht="18.75" customHeight="1" spans="1:34">
      <c r="A163" s="108">
        <v>9</v>
      </c>
      <c r="B163" s="109" t="s">
        <v>318</v>
      </c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>
        <v>3</v>
      </c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22">
        <f t="shared" si="8"/>
        <v>3</v>
      </c>
    </row>
    <row r="164" ht="18.75" customHeight="1" spans="1:34">
      <c r="A164" s="108">
        <v>10</v>
      </c>
      <c r="B164" s="109" t="s">
        <v>319</v>
      </c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22">
        <f t="shared" si="8"/>
        <v>0</v>
      </c>
    </row>
    <row r="165" ht="18.75" customHeight="1" spans="1:34">
      <c r="A165" s="108">
        <v>11</v>
      </c>
      <c r="B165" s="109" t="s">
        <v>320</v>
      </c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22">
        <f t="shared" si="8"/>
        <v>0</v>
      </c>
    </row>
    <row r="166" ht="18.75" customHeight="1" spans="1:34">
      <c r="A166" s="108">
        <v>12</v>
      </c>
      <c r="B166" s="109" t="s">
        <v>321</v>
      </c>
      <c r="C166" s="110"/>
      <c r="D166" s="110"/>
      <c r="E166" s="110"/>
      <c r="F166" s="110"/>
      <c r="G166" s="110"/>
      <c r="H166" s="110"/>
      <c r="I166" s="110"/>
      <c r="J166" s="110">
        <v>1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>
        <v>1</v>
      </c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22">
        <f t="shared" si="8"/>
        <v>2</v>
      </c>
    </row>
    <row r="167" ht="18.75" customHeight="1" spans="1:34">
      <c r="A167" s="108">
        <v>13</v>
      </c>
      <c r="B167" s="109" t="s">
        <v>322</v>
      </c>
      <c r="C167" s="110"/>
      <c r="D167" s="110"/>
      <c r="E167" s="110"/>
      <c r="F167" s="110"/>
      <c r="G167" s="110"/>
      <c r="H167" s="110">
        <v>1</v>
      </c>
      <c r="I167" s="110">
        <v>1</v>
      </c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22">
        <f t="shared" si="8"/>
        <v>2</v>
      </c>
    </row>
    <row r="168" ht="18.75" customHeight="1" spans="1:34">
      <c r="A168" s="108">
        <v>14</v>
      </c>
      <c r="B168" s="109" t="s">
        <v>323</v>
      </c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22">
        <f t="shared" si="8"/>
        <v>0</v>
      </c>
    </row>
    <row r="169" ht="18.75" customHeight="1" spans="1:34">
      <c r="A169" s="108">
        <v>15</v>
      </c>
      <c r="B169" s="109" t="s">
        <v>324</v>
      </c>
      <c r="C169" s="110"/>
      <c r="D169" s="110"/>
      <c r="E169" s="110"/>
      <c r="F169" s="110"/>
      <c r="G169" s="110"/>
      <c r="H169" s="110"/>
      <c r="I169" s="110"/>
      <c r="J169" s="110">
        <v>1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22">
        <f t="shared" si="8"/>
        <v>1</v>
      </c>
    </row>
    <row r="170" ht="18.75" customHeight="1" spans="1:34">
      <c r="A170" s="108">
        <v>16</v>
      </c>
      <c r="B170" s="109" t="s">
        <v>325</v>
      </c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22">
        <f t="shared" si="8"/>
        <v>0</v>
      </c>
    </row>
    <row r="171" ht="18.75" customHeight="1" spans="1:34">
      <c r="A171" s="108">
        <v>17</v>
      </c>
      <c r="B171" s="109" t="s">
        <v>326</v>
      </c>
      <c r="C171" s="110"/>
      <c r="D171" s="110"/>
      <c r="E171" s="110"/>
      <c r="F171" s="110"/>
      <c r="G171" s="110"/>
      <c r="H171" s="110"/>
      <c r="I171" s="110">
        <v>6</v>
      </c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22">
        <f t="shared" si="8"/>
        <v>6</v>
      </c>
    </row>
    <row r="172" ht="18.75" customHeight="1" spans="1:34">
      <c r="A172" s="108">
        <v>18</v>
      </c>
      <c r="B172" s="109" t="s">
        <v>327</v>
      </c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22">
        <f t="shared" si="8"/>
        <v>0</v>
      </c>
    </row>
    <row r="173" ht="15.75" spans="1:34">
      <c r="A173" s="111" t="s">
        <v>14</v>
      </c>
      <c r="B173" s="112"/>
      <c r="C173" s="113">
        <f t="shared" ref="C173:AH173" si="9">SUM(C155:C172)</f>
        <v>0</v>
      </c>
      <c r="D173" s="113">
        <f t="shared" si="9"/>
        <v>0</v>
      </c>
      <c r="E173" s="113">
        <f t="shared" si="9"/>
        <v>0</v>
      </c>
      <c r="F173" s="113">
        <f t="shared" si="9"/>
        <v>0</v>
      </c>
      <c r="G173" s="113">
        <f t="shared" si="9"/>
        <v>0</v>
      </c>
      <c r="H173" s="113">
        <f t="shared" si="9"/>
        <v>2</v>
      </c>
      <c r="I173" s="113">
        <f t="shared" si="9"/>
        <v>9</v>
      </c>
      <c r="J173" s="113">
        <f t="shared" si="9"/>
        <v>2</v>
      </c>
      <c r="K173" s="113">
        <f t="shared" si="9"/>
        <v>0</v>
      </c>
      <c r="L173" s="113">
        <f t="shared" si="9"/>
        <v>0</v>
      </c>
      <c r="M173" s="113">
        <f t="shared" si="9"/>
        <v>0</v>
      </c>
      <c r="N173" s="113">
        <f t="shared" si="9"/>
        <v>0</v>
      </c>
      <c r="O173" s="113">
        <f t="shared" si="9"/>
        <v>0</v>
      </c>
      <c r="P173" s="113">
        <f t="shared" si="9"/>
        <v>0</v>
      </c>
      <c r="Q173" s="113">
        <f t="shared" si="9"/>
        <v>0</v>
      </c>
      <c r="R173" s="113">
        <f t="shared" si="9"/>
        <v>0</v>
      </c>
      <c r="S173" s="113">
        <f t="shared" si="9"/>
        <v>0</v>
      </c>
      <c r="T173" s="113">
        <f t="shared" si="9"/>
        <v>0</v>
      </c>
      <c r="U173" s="113">
        <f t="shared" si="9"/>
        <v>0</v>
      </c>
      <c r="V173" s="113">
        <f t="shared" si="9"/>
        <v>3</v>
      </c>
      <c r="W173" s="113">
        <f t="shared" si="9"/>
        <v>0</v>
      </c>
      <c r="X173" s="113">
        <f t="shared" si="9"/>
        <v>9</v>
      </c>
      <c r="Y173" s="113">
        <f t="shared" si="9"/>
        <v>0</v>
      </c>
      <c r="Z173" s="113">
        <f t="shared" si="9"/>
        <v>0</v>
      </c>
      <c r="AA173" s="113">
        <f t="shared" si="9"/>
        <v>0</v>
      </c>
      <c r="AB173" s="113">
        <f t="shared" si="9"/>
        <v>0</v>
      </c>
      <c r="AC173" s="113">
        <f t="shared" si="9"/>
        <v>0</v>
      </c>
      <c r="AD173" s="113">
        <f t="shared" si="9"/>
        <v>0</v>
      </c>
      <c r="AE173" s="113">
        <f t="shared" si="9"/>
        <v>0</v>
      </c>
      <c r="AF173" s="113">
        <f t="shared" si="9"/>
        <v>0</v>
      </c>
      <c r="AG173" s="113">
        <f t="shared" si="9"/>
        <v>0</v>
      </c>
      <c r="AH173" s="113">
        <f t="shared" si="9"/>
        <v>25</v>
      </c>
    </row>
    <row r="175" spans="4:26">
      <c r="D175" s="94" t="s">
        <v>58</v>
      </c>
      <c r="Z175" s="117" t="s">
        <v>622</v>
      </c>
    </row>
    <row r="176" spans="4:26">
      <c r="D176" s="94" t="s">
        <v>60</v>
      </c>
      <c r="Z176" s="94" t="s">
        <v>137</v>
      </c>
    </row>
    <row r="180" spans="4:26">
      <c r="D180" s="94" t="s">
        <v>614</v>
      </c>
      <c r="Z180" s="94" t="str">
        <f>RK13!Y180</f>
        <v>Drs. SYAFRUDDIN</v>
      </c>
    </row>
    <row r="181" spans="4:26">
      <c r="D181" s="94" t="s">
        <v>332</v>
      </c>
      <c r="Z181" s="94" t="str">
        <f>RK13!Y181</f>
        <v>NIP. 196210141994031001</v>
      </c>
    </row>
    <row r="183" spans="1:34">
      <c r="A183" s="95" t="s">
        <v>506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</row>
    <row r="184" spans="1:34">
      <c r="A184" s="95" t="s">
        <v>357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</row>
    <row r="185" spans="1:34">
      <c r="A185" s="95" t="s">
        <v>623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</row>
    <row r="186" ht="15.75" spans="1:34">
      <c r="A186" s="95"/>
      <c r="B186" s="95"/>
      <c r="C186" s="96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115" t="s">
        <v>507</v>
      </c>
      <c r="AG186" s="115"/>
      <c r="AH186" s="115"/>
    </row>
    <row r="187" spans="1:34">
      <c r="A187" s="98" t="s">
        <v>488</v>
      </c>
      <c r="B187" s="99" t="s">
        <v>489</v>
      </c>
      <c r="C187" s="100" t="s">
        <v>508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18"/>
    </row>
    <row r="188" spans="1:34">
      <c r="A188" s="102"/>
      <c r="B188" s="103"/>
      <c r="C188" s="104" t="s">
        <v>509</v>
      </c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16" t="s">
        <v>120</v>
      </c>
      <c r="AA188" s="116" t="s">
        <v>7</v>
      </c>
      <c r="AB188" s="116" t="s">
        <v>8</v>
      </c>
      <c r="AC188" s="116" t="s">
        <v>9</v>
      </c>
      <c r="AD188" s="116" t="s">
        <v>10</v>
      </c>
      <c r="AE188" s="116" t="s">
        <v>121</v>
      </c>
      <c r="AF188" s="116" t="s">
        <v>12</v>
      </c>
      <c r="AG188" s="116" t="s">
        <v>13</v>
      </c>
      <c r="AH188" s="119" t="s">
        <v>57</v>
      </c>
    </row>
    <row r="189" ht="120.8" spans="1:34">
      <c r="A189" s="102"/>
      <c r="B189" s="103"/>
      <c r="C189" s="105" t="s">
        <v>16</v>
      </c>
      <c r="D189" s="105" t="s">
        <v>17</v>
      </c>
      <c r="E189" s="105" t="s">
        <v>18</v>
      </c>
      <c r="F189" s="105" t="s">
        <v>19</v>
      </c>
      <c r="G189" s="105" t="s">
        <v>20</v>
      </c>
      <c r="H189" s="105" t="s">
        <v>21</v>
      </c>
      <c r="I189" s="105" t="s">
        <v>22</v>
      </c>
      <c r="J189" s="105" t="s">
        <v>23</v>
      </c>
      <c r="K189" s="105" t="s">
        <v>24</v>
      </c>
      <c r="L189" s="105" t="s">
        <v>25</v>
      </c>
      <c r="M189" s="105" t="s">
        <v>129</v>
      </c>
      <c r="N189" s="105" t="s">
        <v>27</v>
      </c>
      <c r="O189" s="105" t="s">
        <v>28</v>
      </c>
      <c r="P189" s="105" t="s">
        <v>29</v>
      </c>
      <c r="Q189" s="105" t="s">
        <v>30</v>
      </c>
      <c r="R189" s="105" t="s">
        <v>31</v>
      </c>
      <c r="S189" s="105" t="s">
        <v>32</v>
      </c>
      <c r="T189" s="105" t="s">
        <v>33</v>
      </c>
      <c r="U189" s="105" t="s">
        <v>34</v>
      </c>
      <c r="V189" s="105" t="s">
        <v>35</v>
      </c>
      <c r="W189" s="105" t="s">
        <v>36</v>
      </c>
      <c r="X189" s="105" t="s">
        <v>37</v>
      </c>
      <c r="Y189" s="105" t="s">
        <v>38</v>
      </c>
      <c r="Z189" s="116"/>
      <c r="AA189" s="116"/>
      <c r="AB189" s="116"/>
      <c r="AC189" s="116"/>
      <c r="AD189" s="116"/>
      <c r="AE189" s="116"/>
      <c r="AF189" s="116"/>
      <c r="AG189" s="116"/>
      <c r="AH189" s="120"/>
    </row>
    <row r="190" spans="1:34">
      <c r="A190" s="106">
        <v>1</v>
      </c>
      <c r="B190" s="107">
        <v>2</v>
      </c>
      <c r="C190" s="107">
        <v>3</v>
      </c>
      <c r="D190" s="107">
        <v>4</v>
      </c>
      <c r="E190" s="107">
        <v>5</v>
      </c>
      <c r="F190" s="107">
        <v>6</v>
      </c>
      <c r="G190" s="107">
        <v>7</v>
      </c>
      <c r="H190" s="107">
        <v>8</v>
      </c>
      <c r="I190" s="107">
        <v>9</v>
      </c>
      <c r="J190" s="107">
        <v>10</v>
      </c>
      <c r="K190" s="107">
        <v>11</v>
      </c>
      <c r="L190" s="107">
        <v>12</v>
      </c>
      <c r="M190" s="107">
        <v>13</v>
      </c>
      <c r="N190" s="107">
        <v>14</v>
      </c>
      <c r="O190" s="107">
        <v>15</v>
      </c>
      <c r="P190" s="107">
        <v>16</v>
      </c>
      <c r="Q190" s="107">
        <v>17</v>
      </c>
      <c r="R190" s="107">
        <v>18</v>
      </c>
      <c r="S190" s="107">
        <v>19</v>
      </c>
      <c r="T190" s="107">
        <v>20</v>
      </c>
      <c r="U190" s="107">
        <v>21</v>
      </c>
      <c r="V190" s="107">
        <v>22</v>
      </c>
      <c r="W190" s="107">
        <v>23</v>
      </c>
      <c r="X190" s="107">
        <v>24</v>
      </c>
      <c r="Y190" s="107">
        <v>25</v>
      </c>
      <c r="Z190" s="107">
        <v>26</v>
      </c>
      <c r="AA190" s="107">
        <v>27</v>
      </c>
      <c r="AB190" s="107">
        <v>28</v>
      </c>
      <c r="AC190" s="107">
        <v>29</v>
      </c>
      <c r="AD190" s="107">
        <v>30</v>
      </c>
      <c r="AE190" s="107">
        <v>31</v>
      </c>
      <c r="AF190" s="107">
        <v>32</v>
      </c>
      <c r="AG190" s="107">
        <v>33</v>
      </c>
      <c r="AH190" s="121">
        <v>34</v>
      </c>
    </row>
    <row r="191" ht="22.5" customHeight="1" spans="1:34">
      <c r="A191" s="108">
        <v>1</v>
      </c>
      <c r="B191" s="109" t="s">
        <v>310</v>
      </c>
      <c r="C191" s="110"/>
      <c r="D191" s="110"/>
      <c r="E191" s="110"/>
      <c r="F191" s="110"/>
      <c r="G191" s="110"/>
      <c r="H191" s="110">
        <v>2</v>
      </c>
      <c r="I191" s="110">
        <v>1</v>
      </c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22">
        <f t="shared" ref="AH191:AH208" si="10">SUM(C191:AG191)</f>
        <v>3</v>
      </c>
    </row>
    <row r="192" ht="22.5" customHeight="1" spans="1:34">
      <c r="A192" s="108">
        <v>2</v>
      </c>
      <c r="B192" s="109" t="s">
        <v>311</v>
      </c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22">
        <f t="shared" si="10"/>
        <v>0</v>
      </c>
    </row>
    <row r="193" ht="22.5" customHeight="1" spans="1:34">
      <c r="A193" s="108">
        <v>3</v>
      </c>
      <c r="B193" s="109" t="s">
        <v>312</v>
      </c>
      <c r="C193" s="110"/>
      <c r="D193" s="110"/>
      <c r="E193" s="110"/>
      <c r="F193" s="110"/>
      <c r="G193" s="110"/>
      <c r="H193" s="110">
        <v>1</v>
      </c>
      <c r="I193" s="110">
        <v>2</v>
      </c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22">
        <f t="shared" si="10"/>
        <v>3</v>
      </c>
    </row>
    <row r="194" ht="22.5" customHeight="1" spans="1:34">
      <c r="A194" s="108">
        <v>4</v>
      </c>
      <c r="B194" s="109" t="s">
        <v>313</v>
      </c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22">
        <f t="shared" si="10"/>
        <v>0</v>
      </c>
    </row>
    <row r="195" ht="22.5" customHeight="1" spans="1:34">
      <c r="A195" s="108">
        <v>5</v>
      </c>
      <c r="B195" s="109" t="s">
        <v>314</v>
      </c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22">
        <f t="shared" si="10"/>
        <v>0</v>
      </c>
    </row>
    <row r="196" ht="22.5" customHeight="1" spans="1:34">
      <c r="A196" s="108">
        <v>6</v>
      </c>
      <c r="B196" s="109" t="s">
        <v>315</v>
      </c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>
        <v>2</v>
      </c>
      <c r="W196" s="110"/>
      <c r="X196" s="110">
        <v>3</v>
      </c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22">
        <f t="shared" si="10"/>
        <v>5</v>
      </c>
    </row>
    <row r="197" ht="22.5" customHeight="1" spans="1:34">
      <c r="A197" s="108">
        <v>7</v>
      </c>
      <c r="B197" s="109" t="s">
        <v>316</v>
      </c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22">
        <f t="shared" si="10"/>
        <v>0</v>
      </c>
    </row>
    <row r="198" ht="22.5" customHeight="1" spans="1:34">
      <c r="A198" s="108">
        <v>8</v>
      </c>
      <c r="B198" s="109" t="s">
        <v>317</v>
      </c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22">
        <f t="shared" si="10"/>
        <v>0</v>
      </c>
    </row>
    <row r="199" ht="22.5" customHeight="1" spans="1:34">
      <c r="A199" s="108">
        <v>9</v>
      </c>
      <c r="B199" s="109" t="s">
        <v>318</v>
      </c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>
        <v>7</v>
      </c>
      <c r="W199" s="110"/>
      <c r="X199" s="110">
        <v>6</v>
      </c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22">
        <f t="shared" si="10"/>
        <v>13</v>
      </c>
    </row>
    <row r="200" ht="22.5" customHeight="1" spans="1:34">
      <c r="A200" s="108">
        <v>10</v>
      </c>
      <c r="B200" s="109" t="s">
        <v>319</v>
      </c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22">
        <f t="shared" si="10"/>
        <v>0</v>
      </c>
    </row>
    <row r="201" ht="22.5" customHeight="1" spans="1:34">
      <c r="A201" s="108">
        <v>11</v>
      </c>
      <c r="B201" s="109" t="s">
        <v>320</v>
      </c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22">
        <f t="shared" si="10"/>
        <v>0</v>
      </c>
    </row>
    <row r="202" ht="22.5" customHeight="1" spans="1:34">
      <c r="A202" s="108">
        <v>12</v>
      </c>
      <c r="B202" s="109" t="s">
        <v>321</v>
      </c>
      <c r="C202" s="110"/>
      <c r="D202" s="110"/>
      <c r="E202" s="110"/>
      <c r="F202" s="110"/>
      <c r="G202" s="110"/>
      <c r="H202" s="110">
        <v>1</v>
      </c>
      <c r="I202" s="110"/>
      <c r="J202" s="110">
        <v>1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>
        <v>3</v>
      </c>
      <c r="W202" s="110"/>
      <c r="X202" s="110">
        <v>4</v>
      </c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22">
        <f t="shared" si="10"/>
        <v>9</v>
      </c>
    </row>
    <row r="203" ht="22.5" customHeight="1" spans="1:34">
      <c r="A203" s="108">
        <v>13</v>
      </c>
      <c r="B203" s="109" t="s">
        <v>322</v>
      </c>
      <c r="C203" s="110"/>
      <c r="D203" s="110"/>
      <c r="E203" s="110"/>
      <c r="F203" s="110"/>
      <c r="G203" s="110"/>
      <c r="H203" s="110">
        <v>2</v>
      </c>
      <c r="I203" s="110">
        <v>2</v>
      </c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22">
        <f t="shared" si="10"/>
        <v>4</v>
      </c>
    </row>
    <row r="204" ht="22.5" customHeight="1" spans="1:34">
      <c r="A204" s="108">
        <v>14</v>
      </c>
      <c r="B204" s="109" t="s">
        <v>323</v>
      </c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>
        <v>5</v>
      </c>
      <c r="W204" s="110"/>
      <c r="X204" s="110">
        <v>8</v>
      </c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22">
        <f t="shared" si="10"/>
        <v>13</v>
      </c>
    </row>
    <row r="205" ht="22.5" customHeight="1" spans="1:34">
      <c r="A205" s="108">
        <v>15</v>
      </c>
      <c r="B205" s="109" t="s">
        <v>330</v>
      </c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>
        <v>2</v>
      </c>
      <c r="W205" s="110"/>
      <c r="X205" s="110">
        <v>1</v>
      </c>
      <c r="Y205" s="110"/>
      <c r="Z205" s="110"/>
      <c r="AA205" s="110"/>
      <c r="AB205" s="110"/>
      <c r="AC205" s="110"/>
      <c r="AD205" s="110"/>
      <c r="AE205" s="110"/>
      <c r="AF205" s="110">
        <v>2</v>
      </c>
      <c r="AG205" s="110">
        <v>1</v>
      </c>
      <c r="AH205" s="122">
        <f t="shared" si="10"/>
        <v>6</v>
      </c>
    </row>
    <row r="206" ht="22.5" customHeight="1" spans="1:34">
      <c r="A206" s="108">
        <v>16</v>
      </c>
      <c r="B206" s="109" t="s">
        <v>325</v>
      </c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22">
        <f t="shared" si="10"/>
        <v>0</v>
      </c>
    </row>
    <row r="207" ht="22.5" customHeight="1" spans="1:34">
      <c r="A207" s="108">
        <v>17</v>
      </c>
      <c r="B207" s="109" t="s">
        <v>326</v>
      </c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22">
        <f t="shared" si="10"/>
        <v>0</v>
      </c>
    </row>
    <row r="208" ht="22.5" customHeight="1" spans="1:34">
      <c r="A208" s="108">
        <v>18</v>
      </c>
      <c r="B208" s="109" t="s">
        <v>327</v>
      </c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>
        <v>1</v>
      </c>
      <c r="W208" s="110"/>
      <c r="X208" s="110">
        <v>1</v>
      </c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22">
        <f t="shared" si="10"/>
        <v>2</v>
      </c>
    </row>
    <row r="209" ht="22.5" customHeight="1" spans="1:34">
      <c r="A209" s="111" t="s">
        <v>14</v>
      </c>
      <c r="B209" s="112"/>
      <c r="C209" s="113">
        <f t="shared" ref="C209:AH209" si="11">SUM(C191:C208)</f>
        <v>0</v>
      </c>
      <c r="D209" s="113">
        <f t="shared" si="11"/>
        <v>0</v>
      </c>
      <c r="E209" s="113">
        <f t="shared" si="11"/>
        <v>0</v>
      </c>
      <c r="F209" s="113">
        <f t="shared" si="11"/>
        <v>0</v>
      </c>
      <c r="G209" s="113">
        <f t="shared" si="11"/>
        <v>0</v>
      </c>
      <c r="H209" s="113">
        <f t="shared" si="11"/>
        <v>6</v>
      </c>
      <c r="I209" s="113">
        <f t="shared" si="11"/>
        <v>5</v>
      </c>
      <c r="J209" s="113">
        <f t="shared" si="11"/>
        <v>1</v>
      </c>
      <c r="K209" s="113">
        <f t="shared" si="11"/>
        <v>0</v>
      </c>
      <c r="L209" s="113">
        <f t="shared" si="11"/>
        <v>0</v>
      </c>
      <c r="M209" s="113">
        <f t="shared" si="11"/>
        <v>0</v>
      </c>
      <c r="N209" s="113">
        <f t="shared" si="11"/>
        <v>0</v>
      </c>
      <c r="O209" s="113">
        <f t="shared" si="11"/>
        <v>0</v>
      </c>
      <c r="P209" s="113">
        <f t="shared" si="11"/>
        <v>0</v>
      </c>
      <c r="Q209" s="113">
        <f t="shared" si="11"/>
        <v>0</v>
      </c>
      <c r="R209" s="113">
        <f t="shared" si="11"/>
        <v>0</v>
      </c>
      <c r="S209" s="113">
        <f t="shared" si="11"/>
        <v>0</v>
      </c>
      <c r="T209" s="113">
        <f t="shared" si="11"/>
        <v>0</v>
      </c>
      <c r="U209" s="113">
        <f t="shared" si="11"/>
        <v>0</v>
      </c>
      <c r="V209" s="113">
        <f t="shared" si="11"/>
        <v>20</v>
      </c>
      <c r="W209" s="113">
        <f t="shared" si="11"/>
        <v>0</v>
      </c>
      <c r="X209" s="113">
        <f t="shared" si="11"/>
        <v>23</v>
      </c>
      <c r="Y209" s="113">
        <f t="shared" si="11"/>
        <v>0</v>
      </c>
      <c r="Z209" s="113">
        <f t="shared" si="11"/>
        <v>0</v>
      </c>
      <c r="AA209" s="113">
        <f t="shared" si="11"/>
        <v>0</v>
      </c>
      <c r="AB209" s="113">
        <f t="shared" si="11"/>
        <v>0</v>
      </c>
      <c r="AC209" s="113">
        <f t="shared" si="11"/>
        <v>0</v>
      </c>
      <c r="AD209" s="113">
        <f t="shared" si="11"/>
        <v>0</v>
      </c>
      <c r="AE209" s="113">
        <f t="shared" si="11"/>
        <v>0</v>
      </c>
      <c r="AF209" s="113">
        <f t="shared" si="11"/>
        <v>2</v>
      </c>
      <c r="AG209" s="113">
        <f t="shared" si="11"/>
        <v>1</v>
      </c>
      <c r="AH209" s="113">
        <f t="shared" si="11"/>
        <v>58</v>
      </c>
    </row>
    <row r="211" spans="4:26">
      <c r="D211" s="94" t="s">
        <v>58</v>
      </c>
      <c r="Z211" s="117" t="s">
        <v>624</v>
      </c>
    </row>
    <row r="212" spans="4:26">
      <c r="D212" s="94" t="s">
        <v>60</v>
      </c>
      <c r="Z212" s="94" t="s">
        <v>137</v>
      </c>
    </row>
    <row r="216" spans="4:26">
      <c r="D216" s="94" t="s">
        <v>614</v>
      </c>
      <c r="Z216" s="94" t="s">
        <v>98</v>
      </c>
    </row>
    <row r="217" spans="4:26">
      <c r="D217" s="94" t="s">
        <v>332</v>
      </c>
      <c r="Z217" s="94" t="s">
        <v>99</v>
      </c>
    </row>
    <row r="219" spans="1:34">
      <c r="A219" s="95" t="s">
        <v>506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</row>
    <row r="220" spans="1:34">
      <c r="A220" s="95" t="s">
        <v>357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</row>
    <row r="221" spans="1:34">
      <c r="A221" s="95" t="s">
        <v>625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</row>
    <row r="222" ht="15.75" spans="1:34">
      <c r="A222" s="95"/>
      <c r="B222" s="95"/>
      <c r="C222" s="96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115" t="s">
        <v>507</v>
      </c>
      <c r="AG222" s="115"/>
      <c r="AH222" s="115"/>
    </row>
    <row r="223" spans="1:34">
      <c r="A223" s="98" t="s">
        <v>488</v>
      </c>
      <c r="B223" s="99" t="s">
        <v>489</v>
      </c>
      <c r="C223" s="100" t="s">
        <v>508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18"/>
    </row>
    <row r="224" spans="1:34">
      <c r="A224" s="102"/>
      <c r="B224" s="103"/>
      <c r="C224" s="104" t="s">
        <v>509</v>
      </c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16" t="s">
        <v>120</v>
      </c>
      <c r="AA224" s="116" t="s">
        <v>7</v>
      </c>
      <c r="AB224" s="116" t="s">
        <v>8</v>
      </c>
      <c r="AC224" s="116" t="s">
        <v>9</v>
      </c>
      <c r="AD224" s="116" t="s">
        <v>10</v>
      </c>
      <c r="AE224" s="116" t="s">
        <v>121</v>
      </c>
      <c r="AF224" s="116" t="s">
        <v>12</v>
      </c>
      <c r="AG224" s="116" t="s">
        <v>13</v>
      </c>
      <c r="AH224" s="119" t="s">
        <v>57</v>
      </c>
    </row>
    <row r="225" ht="120.8" spans="1:34">
      <c r="A225" s="102"/>
      <c r="B225" s="103"/>
      <c r="C225" s="105" t="s">
        <v>16</v>
      </c>
      <c r="D225" s="105" t="s">
        <v>17</v>
      </c>
      <c r="E225" s="105" t="s">
        <v>18</v>
      </c>
      <c r="F225" s="105" t="s">
        <v>19</v>
      </c>
      <c r="G225" s="105" t="s">
        <v>20</v>
      </c>
      <c r="H225" s="105" t="s">
        <v>21</v>
      </c>
      <c r="I225" s="105" t="s">
        <v>22</v>
      </c>
      <c r="J225" s="105" t="s">
        <v>23</v>
      </c>
      <c r="K225" s="105" t="s">
        <v>24</v>
      </c>
      <c r="L225" s="105" t="s">
        <v>25</v>
      </c>
      <c r="M225" s="105" t="s">
        <v>129</v>
      </c>
      <c r="N225" s="105" t="s">
        <v>27</v>
      </c>
      <c r="O225" s="105" t="s">
        <v>28</v>
      </c>
      <c r="P225" s="105" t="s">
        <v>29</v>
      </c>
      <c r="Q225" s="105" t="s">
        <v>30</v>
      </c>
      <c r="R225" s="105" t="s">
        <v>31</v>
      </c>
      <c r="S225" s="105" t="s">
        <v>32</v>
      </c>
      <c r="T225" s="105" t="s">
        <v>33</v>
      </c>
      <c r="U225" s="105" t="s">
        <v>34</v>
      </c>
      <c r="V225" s="105" t="s">
        <v>35</v>
      </c>
      <c r="W225" s="105" t="s">
        <v>36</v>
      </c>
      <c r="X225" s="105" t="s">
        <v>37</v>
      </c>
      <c r="Y225" s="105" t="s">
        <v>38</v>
      </c>
      <c r="Z225" s="116"/>
      <c r="AA225" s="116"/>
      <c r="AB225" s="116"/>
      <c r="AC225" s="116"/>
      <c r="AD225" s="116"/>
      <c r="AE225" s="116"/>
      <c r="AF225" s="116"/>
      <c r="AG225" s="116"/>
      <c r="AH225" s="120"/>
    </row>
    <row r="226" spans="1:34">
      <c r="A226" s="106">
        <v>1</v>
      </c>
      <c r="B226" s="107">
        <v>2</v>
      </c>
      <c r="C226" s="107">
        <v>3</v>
      </c>
      <c r="D226" s="107">
        <v>4</v>
      </c>
      <c r="E226" s="107">
        <v>5</v>
      </c>
      <c r="F226" s="107">
        <v>6</v>
      </c>
      <c r="G226" s="107">
        <v>7</v>
      </c>
      <c r="H226" s="107">
        <v>8</v>
      </c>
      <c r="I226" s="107">
        <v>9</v>
      </c>
      <c r="J226" s="107">
        <v>10</v>
      </c>
      <c r="K226" s="107">
        <v>11</v>
      </c>
      <c r="L226" s="107">
        <v>12</v>
      </c>
      <c r="M226" s="107">
        <v>13</v>
      </c>
      <c r="N226" s="107">
        <v>14</v>
      </c>
      <c r="O226" s="107">
        <v>15</v>
      </c>
      <c r="P226" s="107">
        <v>16</v>
      </c>
      <c r="Q226" s="107">
        <v>17</v>
      </c>
      <c r="R226" s="107">
        <v>18</v>
      </c>
      <c r="S226" s="107">
        <v>19</v>
      </c>
      <c r="T226" s="107">
        <v>20</v>
      </c>
      <c r="U226" s="107">
        <v>21</v>
      </c>
      <c r="V226" s="107">
        <v>22</v>
      </c>
      <c r="W226" s="107">
        <v>23</v>
      </c>
      <c r="X226" s="107">
        <v>24</v>
      </c>
      <c r="Y226" s="107">
        <v>25</v>
      </c>
      <c r="Z226" s="107">
        <v>26</v>
      </c>
      <c r="AA226" s="107">
        <v>27</v>
      </c>
      <c r="AB226" s="107">
        <v>28</v>
      </c>
      <c r="AC226" s="107">
        <v>29</v>
      </c>
      <c r="AD226" s="107">
        <v>30</v>
      </c>
      <c r="AE226" s="107">
        <v>31</v>
      </c>
      <c r="AF226" s="107">
        <v>32</v>
      </c>
      <c r="AG226" s="107">
        <v>33</v>
      </c>
      <c r="AH226" s="121">
        <v>34</v>
      </c>
    </row>
    <row r="227" ht="21.75" customHeight="1" spans="1:34">
      <c r="A227" s="108">
        <v>1</v>
      </c>
      <c r="B227" s="109" t="s">
        <v>310</v>
      </c>
      <c r="C227" s="110"/>
      <c r="D227" s="110"/>
      <c r="E227" s="110"/>
      <c r="F227" s="110"/>
      <c r="G227" s="110"/>
      <c r="H227" s="110">
        <v>1</v>
      </c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22">
        <f t="shared" ref="AH227:AH244" si="12">SUM(C227:AG227)</f>
        <v>1</v>
      </c>
    </row>
    <row r="228" ht="21.75" customHeight="1" spans="1:34">
      <c r="A228" s="108">
        <v>2</v>
      </c>
      <c r="B228" s="109" t="s">
        <v>311</v>
      </c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22">
        <f t="shared" si="12"/>
        <v>0</v>
      </c>
    </row>
    <row r="229" ht="21.75" customHeight="1" spans="1:34">
      <c r="A229" s="108">
        <v>3</v>
      </c>
      <c r="B229" s="109" t="s">
        <v>312</v>
      </c>
      <c r="C229" s="110"/>
      <c r="D229" s="110"/>
      <c r="E229" s="110"/>
      <c r="F229" s="110"/>
      <c r="G229" s="110"/>
      <c r="H229" s="110">
        <v>1</v>
      </c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22">
        <f t="shared" si="12"/>
        <v>1</v>
      </c>
    </row>
    <row r="230" ht="21.75" customHeight="1" spans="1:34">
      <c r="A230" s="108">
        <v>4</v>
      </c>
      <c r="B230" s="109" t="s">
        <v>313</v>
      </c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22">
        <f t="shared" si="12"/>
        <v>0</v>
      </c>
    </row>
    <row r="231" ht="21.75" customHeight="1" spans="1:34">
      <c r="A231" s="108">
        <v>5</v>
      </c>
      <c r="B231" s="109" t="s">
        <v>314</v>
      </c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22">
        <f t="shared" si="12"/>
        <v>0</v>
      </c>
    </row>
    <row r="232" ht="21.75" customHeight="1" spans="1:34">
      <c r="A232" s="108">
        <v>6</v>
      </c>
      <c r="B232" s="109" t="s">
        <v>315</v>
      </c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>
        <v>2</v>
      </c>
      <c r="W232" s="110"/>
      <c r="X232" s="110">
        <v>1</v>
      </c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22">
        <f t="shared" si="12"/>
        <v>3</v>
      </c>
    </row>
    <row r="233" ht="21.75" customHeight="1" spans="1:34">
      <c r="A233" s="108">
        <v>7</v>
      </c>
      <c r="B233" s="109" t="s">
        <v>316</v>
      </c>
      <c r="C233" s="110"/>
      <c r="D233" s="110"/>
      <c r="E233" s="110"/>
      <c r="F233" s="110"/>
      <c r="G233" s="110"/>
      <c r="H233" s="110">
        <v>1</v>
      </c>
      <c r="I233" s="110"/>
      <c r="J233" s="110">
        <v>1</v>
      </c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22">
        <f t="shared" si="12"/>
        <v>2</v>
      </c>
    </row>
    <row r="234" ht="21.75" customHeight="1" spans="1:34">
      <c r="A234" s="108">
        <v>8</v>
      </c>
      <c r="B234" s="109" t="s">
        <v>317</v>
      </c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22">
        <f t="shared" si="12"/>
        <v>0</v>
      </c>
    </row>
    <row r="235" ht="21.75" customHeight="1" spans="1:34">
      <c r="A235" s="108">
        <v>9</v>
      </c>
      <c r="B235" s="109" t="s">
        <v>318</v>
      </c>
      <c r="C235" s="110"/>
      <c r="D235" s="110"/>
      <c r="E235" s="110"/>
      <c r="F235" s="110"/>
      <c r="G235" s="110"/>
      <c r="H235" s="110">
        <v>1</v>
      </c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>
        <v>3</v>
      </c>
      <c r="W235" s="110"/>
      <c r="X235" s="110">
        <v>6</v>
      </c>
      <c r="Y235" s="110">
        <v>1</v>
      </c>
      <c r="Z235" s="110"/>
      <c r="AA235" s="110"/>
      <c r="AB235" s="110"/>
      <c r="AC235" s="110"/>
      <c r="AD235" s="110"/>
      <c r="AE235" s="110"/>
      <c r="AF235" s="110">
        <v>1</v>
      </c>
      <c r="AG235" s="110"/>
      <c r="AH235" s="122">
        <f t="shared" si="12"/>
        <v>12</v>
      </c>
    </row>
    <row r="236" ht="21.75" customHeight="1" spans="1:34">
      <c r="A236" s="108">
        <v>10</v>
      </c>
      <c r="B236" s="109" t="s">
        <v>319</v>
      </c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>
        <v>1</v>
      </c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22">
        <f t="shared" si="12"/>
        <v>1</v>
      </c>
    </row>
    <row r="237" ht="21.75" customHeight="1" spans="1:34">
      <c r="A237" s="108">
        <v>11</v>
      </c>
      <c r="B237" s="109" t="s">
        <v>320</v>
      </c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>
        <v>3</v>
      </c>
      <c r="W237" s="110"/>
      <c r="X237" s="110">
        <v>6</v>
      </c>
      <c r="Y237" s="110"/>
      <c r="Z237" s="110"/>
      <c r="AA237" s="110"/>
      <c r="AB237" s="110"/>
      <c r="AC237" s="110"/>
      <c r="AD237" s="110"/>
      <c r="AE237" s="110"/>
      <c r="AF237" s="110">
        <v>1</v>
      </c>
      <c r="AG237" s="110"/>
      <c r="AH237" s="122">
        <f t="shared" si="12"/>
        <v>10</v>
      </c>
    </row>
    <row r="238" ht="21.75" customHeight="1" spans="1:34">
      <c r="A238" s="108">
        <v>12</v>
      </c>
      <c r="B238" s="109" t="s">
        <v>321</v>
      </c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>
        <v>1</v>
      </c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22">
        <f t="shared" si="12"/>
        <v>1</v>
      </c>
    </row>
    <row r="239" ht="21.75" customHeight="1" spans="1:34">
      <c r="A239" s="108">
        <v>13</v>
      </c>
      <c r="B239" s="109" t="s">
        <v>322</v>
      </c>
      <c r="C239" s="110"/>
      <c r="D239" s="110"/>
      <c r="E239" s="110"/>
      <c r="F239" s="110"/>
      <c r="G239" s="110"/>
      <c r="H239" s="110">
        <v>2</v>
      </c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22">
        <f t="shared" si="12"/>
        <v>2</v>
      </c>
    </row>
    <row r="240" ht="21.75" customHeight="1" spans="1:34">
      <c r="A240" s="108">
        <v>14</v>
      </c>
      <c r="B240" s="109" t="s">
        <v>323</v>
      </c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>
        <v>2</v>
      </c>
      <c r="Q240" s="110"/>
      <c r="R240" s="110"/>
      <c r="S240" s="110"/>
      <c r="T240" s="110"/>
      <c r="U240" s="110"/>
      <c r="V240" s="110"/>
      <c r="W240" s="110"/>
      <c r="X240" s="110">
        <v>3</v>
      </c>
      <c r="Y240" s="110"/>
      <c r="Z240" s="110"/>
      <c r="AA240" s="110"/>
      <c r="AB240" s="110"/>
      <c r="AC240" s="110"/>
      <c r="AD240" s="110"/>
      <c r="AE240" s="110"/>
      <c r="AF240" s="110">
        <v>1</v>
      </c>
      <c r="AG240" s="110"/>
      <c r="AH240" s="122">
        <f t="shared" si="12"/>
        <v>6</v>
      </c>
    </row>
    <row r="241" ht="21.75" customHeight="1" spans="1:34">
      <c r="A241" s="108">
        <v>15</v>
      </c>
      <c r="B241" s="109" t="s">
        <v>330</v>
      </c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>
        <v>1</v>
      </c>
      <c r="W241" s="110"/>
      <c r="X241" s="110">
        <v>2</v>
      </c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22">
        <f t="shared" si="12"/>
        <v>3</v>
      </c>
    </row>
    <row r="242" ht="21.75" customHeight="1" spans="1:34">
      <c r="A242" s="108">
        <v>16</v>
      </c>
      <c r="B242" s="109" t="s">
        <v>325</v>
      </c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22">
        <f t="shared" si="12"/>
        <v>0</v>
      </c>
    </row>
    <row r="243" ht="21.75" customHeight="1" spans="1:34">
      <c r="A243" s="108">
        <v>17</v>
      </c>
      <c r="B243" s="109" t="s">
        <v>326</v>
      </c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22">
        <f t="shared" si="12"/>
        <v>0</v>
      </c>
    </row>
    <row r="244" ht="21.75" customHeight="1" spans="1:34">
      <c r="A244" s="108">
        <v>18</v>
      </c>
      <c r="B244" s="109" t="s">
        <v>327</v>
      </c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>
        <v>1</v>
      </c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22">
        <f t="shared" si="12"/>
        <v>1</v>
      </c>
    </row>
    <row r="245" ht="21.75" customHeight="1" spans="1:34">
      <c r="A245" s="111" t="s">
        <v>14</v>
      </c>
      <c r="B245" s="112"/>
      <c r="C245" s="113">
        <f t="shared" ref="C245:AH245" si="13">SUM(C227:C244)</f>
        <v>0</v>
      </c>
      <c r="D245" s="113">
        <f t="shared" si="13"/>
        <v>0</v>
      </c>
      <c r="E245" s="113">
        <f t="shared" si="13"/>
        <v>0</v>
      </c>
      <c r="F245" s="113">
        <f t="shared" si="13"/>
        <v>0</v>
      </c>
      <c r="G245" s="113">
        <f t="shared" si="13"/>
        <v>0</v>
      </c>
      <c r="H245" s="113">
        <f t="shared" si="13"/>
        <v>6</v>
      </c>
      <c r="I245" s="113">
        <f t="shared" si="13"/>
        <v>0</v>
      </c>
      <c r="J245" s="113">
        <f t="shared" si="13"/>
        <v>1</v>
      </c>
      <c r="K245" s="113">
        <f t="shared" si="13"/>
        <v>0</v>
      </c>
      <c r="L245" s="113">
        <f t="shared" si="13"/>
        <v>0</v>
      </c>
      <c r="M245" s="113">
        <f t="shared" si="13"/>
        <v>0</v>
      </c>
      <c r="N245" s="113">
        <f t="shared" si="13"/>
        <v>0</v>
      </c>
      <c r="O245" s="113">
        <f t="shared" si="13"/>
        <v>0</v>
      </c>
      <c r="P245" s="113">
        <f t="shared" si="13"/>
        <v>2</v>
      </c>
      <c r="Q245" s="113">
        <f t="shared" si="13"/>
        <v>0</v>
      </c>
      <c r="R245" s="113">
        <f t="shared" si="13"/>
        <v>0</v>
      </c>
      <c r="S245" s="113">
        <f t="shared" si="13"/>
        <v>0</v>
      </c>
      <c r="T245" s="113">
        <f t="shared" si="13"/>
        <v>0</v>
      </c>
      <c r="U245" s="113">
        <f t="shared" si="13"/>
        <v>0</v>
      </c>
      <c r="V245" s="113">
        <f t="shared" si="13"/>
        <v>10</v>
      </c>
      <c r="W245" s="113">
        <f t="shared" si="13"/>
        <v>0</v>
      </c>
      <c r="X245" s="113">
        <f t="shared" si="13"/>
        <v>20</v>
      </c>
      <c r="Y245" s="113">
        <f t="shared" si="13"/>
        <v>1</v>
      </c>
      <c r="Z245" s="113">
        <f t="shared" si="13"/>
        <v>0</v>
      </c>
      <c r="AA245" s="113">
        <f t="shared" si="13"/>
        <v>0</v>
      </c>
      <c r="AB245" s="113">
        <f t="shared" si="13"/>
        <v>0</v>
      </c>
      <c r="AC245" s="113">
        <f t="shared" si="13"/>
        <v>0</v>
      </c>
      <c r="AD245" s="113">
        <f t="shared" si="13"/>
        <v>0</v>
      </c>
      <c r="AE245" s="113">
        <f t="shared" si="13"/>
        <v>0</v>
      </c>
      <c r="AF245" s="113">
        <f t="shared" si="13"/>
        <v>3</v>
      </c>
      <c r="AG245" s="113">
        <f t="shared" si="13"/>
        <v>0</v>
      </c>
      <c r="AH245" s="113">
        <f t="shared" si="13"/>
        <v>43</v>
      </c>
    </row>
    <row r="247" spans="4:26">
      <c r="D247" s="94" t="s">
        <v>58</v>
      </c>
      <c r="Z247" s="117" t="s">
        <v>626</v>
      </c>
    </row>
    <row r="248" spans="4:26">
      <c r="D248" s="94" t="s">
        <v>60</v>
      </c>
      <c r="Z248" s="94" t="s">
        <v>137</v>
      </c>
    </row>
    <row r="252" spans="4:26">
      <c r="D252" s="94" t="s">
        <v>614</v>
      </c>
      <c r="Z252" s="94" t="s">
        <v>98</v>
      </c>
    </row>
    <row r="253" spans="4:26">
      <c r="D253" s="94" t="s">
        <v>332</v>
      </c>
      <c r="Z253" s="94" t="s">
        <v>99</v>
      </c>
    </row>
    <row r="254" spans="3:34"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</row>
    <row r="255" spans="1:34">
      <c r="A255" s="95" t="s">
        <v>506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</row>
    <row r="256" spans="1:34">
      <c r="A256" s="95" t="s">
        <v>357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</row>
    <row r="257" spans="1:34">
      <c r="A257" s="95" t="s">
        <v>627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</row>
    <row r="258" ht="15.75" spans="1:34">
      <c r="A258" s="95"/>
      <c r="B258" s="95"/>
      <c r="C258" s="96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 t="s">
        <v>507</v>
      </c>
      <c r="AG258" s="115"/>
      <c r="AH258" s="115"/>
    </row>
    <row r="259" spans="1:34">
      <c r="A259" s="98" t="s">
        <v>488</v>
      </c>
      <c r="B259" s="99" t="s">
        <v>489</v>
      </c>
      <c r="C259" s="100" t="s">
        <v>508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18"/>
    </row>
    <row r="260" spans="1:34">
      <c r="A260" s="102"/>
      <c r="B260" s="103"/>
      <c r="C260" s="104" t="s">
        <v>509</v>
      </c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16" t="s">
        <v>120</v>
      </c>
      <c r="AA260" s="116" t="s">
        <v>7</v>
      </c>
      <c r="AB260" s="116" t="s">
        <v>8</v>
      </c>
      <c r="AC260" s="116" t="s">
        <v>9</v>
      </c>
      <c r="AD260" s="116" t="s">
        <v>10</v>
      </c>
      <c r="AE260" s="116" t="s">
        <v>121</v>
      </c>
      <c r="AF260" s="116" t="s">
        <v>12</v>
      </c>
      <c r="AG260" s="116" t="s">
        <v>13</v>
      </c>
      <c r="AH260" s="119" t="s">
        <v>57</v>
      </c>
    </row>
    <row r="261" ht="141" customHeight="1" spans="1:34">
      <c r="A261" s="102"/>
      <c r="B261" s="103"/>
      <c r="C261" s="105" t="s">
        <v>16</v>
      </c>
      <c r="D261" s="105" t="s">
        <v>17</v>
      </c>
      <c r="E261" s="105" t="s">
        <v>18</v>
      </c>
      <c r="F261" s="105" t="s">
        <v>19</v>
      </c>
      <c r="G261" s="105" t="s">
        <v>20</v>
      </c>
      <c r="H261" s="105" t="s">
        <v>21</v>
      </c>
      <c r="I261" s="105" t="s">
        <v>22</v>
      </c>
      <c r="J261" s="105" t="s">
        <v>23</v>
      </c>
      <c r="K261" s="105" t="s">
        <v>24</v>
      </c>
      <c r="L261" s="105" t="s">
        <v>25</v>
      </c>
      <c r="M261" s="105" t="s">
        <v>129</v>
      </c>
      <c r="N261" s="105" t="s">
        <v>27</v>
      </c>
      <c r="O261" s="105" t="s">
        <v>28</v>
      </c>
      <c r="P261" s="105" t="s">
        <v>29</v>
      </c>
      <c r="Q261" s="105" t="s">
        <v>30</v>
      </c>
      <c r="R261" s="105" t="s">
        <v>31</v>
      </c>
      <c r="S261" s="105" t="s">
        <v>32</v>
      </c>
      <c r="T261" s="105" t="s">
        <v>33</v>
      </c>
      <c r="U261" s="105" t="s">
        <v>34</v>
      </c>
      <c r="V261" s="105" t="s">
        <v>35</v>
      </c>
      <c r="W261" s="105" t="s">
        <v>36</v>
      </c>
      <c r="X261" s="105" t="s">
        <v>37</v>
      </c>
      <c r="Y261" s="105" t="s">
        <v>38</v>
      </c>
      <c r="Z261" s="116"/>
      <c r="AA261" s="116"/>
      <c r="AB261" s="116"/>
      <c r="AC261" s="116"/>
      <c r="AD261" s="116"/>
      <c r="AE261" s="116"/>
      <c r="AF261" s="116"/>
      <c r="AG261" s="116"/>
      <c r="AH261" s="120"/>
    </row>
    <row r="262" spans="1:34">
      <c r="A262" s="106">
        <v>1</v>
      </c>
      <c r="B262" s="107">
        <v>2</v>
      </c>
      <c r="C262" s="107">
        <v>3</v>
      </c>
      <c r="D262" s="107">
        <v>4</v>
      </c>
      <c r="E262" s="107">
        <v>5</v>
      </c>
      <c r="F262" s="107">
        <v>6</v>
      </c>
      <c r="G262" s="107">
        <v>7</v>
      </c>
      <c r="H262" s="107">
        <v>8</v>
      </c>
      <c r="I262" s="107">
        <v>9</v>
      </c>
      <c r="J262" s="107">
        <v>10</v>
      </c>
      <c r="K262" s="107">
        <v>11</v>
      </c>
      <c r="L262" s="107">
        <v>12</v>
      </c>
      <c r="M262" s="107">
        <v>13</v>
      </c>
      <c r="N262" s="107">
        <v>14</v>
      </c>
      <c r="O262" s="107">
        <v>15</v>
      </c>
      <c r="P262" s="107">
        <v>16</v>
      </c>
      <c r="Q262" s="107">
        <v>17</v>
      </c>
      <c r="R262" s="107">
        <v>18</v>
      </c>
      <c r="S262" s="107">
        <v>19</v>
      </c>
      <c r="T262" s="107">
        <v>20</v>
      </c>
      <c r="U262" s="107">
        <v>21</v>
      </c>
      <c r="V262" s="107">
        <v>22</v>
      </c>
      <c r="W262" s="107">
        <v>23</v>
      </c>
      <c r="X262" s="107">
        <v>24</v>
      </c>
      <c r="Y262" s="107">
        <v>25</v>
      </c>
      <c r="Z262" s="107">
        <v>26</v>
      </c>
      <c r="AA262" s="107">
        <v>27</v>
      </c>
      <c r="AB262" s="107">
        <v>28</v>
      </c>
      <c r="AC262" s="107">
        <v>29</v>
      </c>
      <c r="AD262" s="107">
        <v>30</v>
      </c>
      <c r="AE262" s="107">
        <v>31</v>
      </c>
      <c r="AF262" s="107">
        <v>32</v>
      </c>
      <c r="AG262" s="107">
        <v>33</v>
      </c>
      <c r="AH262" s="121">
        <v>34</v>
      </c>
    </row>
    <row r="263" ht="19.5" customHeight="1" spans="1:34">
      <c r="A263" s="108">
        <v>1</v>
      </c>
      <c r="B263" s="109" t="s">
        <v>310</v>
      </c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22">
        <f t="shared" ref="AH263:AH280" si="14">SUM(C263:AG263)</f>
        <v>0</v>
      </c>
    </row>
    <row r="264" ht="19.5" customHeight="1" spans="1:34">
      <c r="A264" s="108">
        <v>2</v>
      </c>
      <c r="B264" s="109" t="s">
        <v>311</v>
      </c>
      <c r="C264" s="110"/>
      <c r="D264" s="110"/>
      <c r="E264" s="110"/>
      <c r="F264" s="110"/>
      <c r="G264" s="110"/>
      <c r="H264" s="110">
        <v>9</v>
      </c>
      <c r="I264" s="110">
        <v>8</v>
      </c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>
        <v>4</v>
      </c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22">
        <f t="shared" si="14"/>
        <v>21</v>
      </c>
    </row>
    <row r="265" ht="19.5" customHeight="1" spans="1:34">
      <c r="A265" s="108">
        <v>3</v>
      </c>
      <c r="B265" s="109" t="s">
        <v>312</v>
      </c>
      <c r="C265" s="110"/>
      <c r="D265" s="110"/>
      <c r="E265" s="110"/>
      <c r="F265" s="110"/>
      <c r="G265" s="110"/>
      <c r="H265" s="110">
        <v>2</v>
      </c>
      <c r="I265" s="110">
        <v>6</v>
      </c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>
        <v>3</v>
      </c>
      <c r="W265" s="110"/>
      <c r="X265" s="110">
        <v>3</v>
      </c>
      <c r="Y265" s="110"/>
      <c r="Z265" s="110"/>
      <c r="AA265" s="110"/>
      <c r="AB265" s="110"/>
      <c r="AC265" s="110"/>
      <c r="AD265" s="110"/>
      <c r="AE265" s="110"/>
      <c r="AF265" s="110">
        <v>1</v>
      </c>
      <c r="AG265" s="110"/>
      <c r="AH265" s="122">
        <f t="shared" si="14"/>
        <v>15</v>
      </c>
    </row>
    <row r="266" ht="19.5" customHeight="1" spans="1:34">
      <c r="A266" s="108">
        <v>4</v>
      </c>
      <c r="B266" s="109" t="s">
        <v>313</v>
      </c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22">
        <f t="shared" si="14"/>
        <v>0</v>
      </c>
    </row>
    <row r="267" ht="19.5" customHeight="1" spans="1:34">
      <c r="A267" s="108">
        <v>5</v>
      </c>
      <c r="B267" s="109" t="s">
        <v>314</v>
      </c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22">
        <f t="shared" si="14"/>
        <v>0</v>
      </c>
    </row>
    <row r="268" ht="19.5" customHeight="1" spans="1:34">
      <c r="A268" s="108">
        <v>6</v>
      </c>
      <c r="B268" s="109" t="s">
        <v>315</v>
      </c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>
        <v>1</v>
      </c>
      <c r="W268" s="110"/>
      <c r="X268" s="110">
        <v>3</v>
      </c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22">
        <f t="shared" si="14"/>
        <v>4</v>
      </c>
    </row>
    <row r="269" ht="19.5" customHeight="1" spans="1:34">
      <c r="A269" s="108">
        <v>7</v>
      </c>
      <c r="B269" s="109" t="s">
        <v>316</v>
      </c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22">
        <f t="shared" si="14"/>
        <v>0</v>
      </c>
    </row>
    <row r="270" ht="19.5" customHeight="1" spans="1:34">
      <c r="A270" s="108">
        <v>8</v>
      </c>
      <c r="B270" s="109" t="s">
        <v>317</v>
      </c>
      <c r="C270" s="110"/>
      <c r="D270" s="110"/>
      <c r="E270" s="110"/>
      <c r="F270" s="110"/>
      <c r="G270" s="110"/>
      <c r="H270" s="110">
        <v>1</v>
      </c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>
        <v>1</v>
      </c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22">
        <f t="shared" si="14"/>
        <v>2</v>
      </c>
    </row>
    <row r="271" ht="19.5" customHeight="1" spans="1:34">
      <c r="A271" s="108">
        <v>9</v>
      </c>
      <c r="B271" s="109" t="s">
        <v>318</v>
      </c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>
        <v>2</v>
      </c>
      <c r="AG271" s="110"/>
      <c r="AH271" s="122">
        <f t="shared" si="14"/>
        <v>2</v>
      </c>
    </row>
    <row r="272" ht="19.5" customHeight="1" spans="1:34">
      <c r="A272" s="108">
        <v>10</v>
      </c>
      <c r="B272" s="109" t="s">
        <v>319</v>
      </c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22">
        <f t="shared" si="14"/>
        <v>0</v>
      </c>
    </row>
    <row r="273" ht="19.5" customHeight="1" spans="1:34">
      <c r="A273" s="108">
        <v>11</v>
      </c>
      <c r="B273" s="109" t="s">
        <v>320</v>
      </c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>
        <v>2</v>
      </c>
      <c r="Q273" s="110"/>
      <c r="R273" s="110"/>
      <c r="S273" s="110"/>
      <c r="T273" s="110"/>
      <c r="U273" s="110"/>
      <c r="V273" s="110">
        <v>1</v>
      </c>
      <c r="W273" s="110"/>
      <c r="X273" s="110">
        <v>2</v>
      </c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22">
        <f t="shared" si="14"/>
        <v>5</v>
      </c>
    </row>
    <row r="274" ht="19.5" customHeight="1" spans="1:34">
      <c r="A274" s="108">
        <v>12</v>
      </c>
      <c r="B274" s="109" t="s">
        <v>321</v>
      </c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22">
        <f t="shared" si="14"/>
        <v>0</v>
      </c>
    </row>
    <row r="275" ht="19.5" customHeight="1" spans="1:34">
      <c r="A275" s="108">
        <v>13</v>
      </c>
      <c r="B275" s="109" t="s">
        <v>322</v>
      </c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>
        <v>1</v>
      </c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22">
        <f t="shared" si="14"/>
        <v>1</v>
      </c>
    </row>
    <row r="276" ht="19.5" customHeight="1" spans="1:34">
      <c r="A276" s="108">
        <v>14</v>
      </c>
      <c r="B276" s="109" t="s">
        <v>323</v>
      </c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>
        <v>3</v>
      </c>
      <c r="W276" s="110"/>
      <c r="X276" s="110">
        <v>4</v>
      </c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22">
        <f t="shared" si="14"/>
        <v>7</v>
      </c>
    </row>
    <row r="277" ht="19.5" customHeight="1" spans="1:34">
      <c r="A277" s="108">
        <v>15</v>
      </c>
      <c r="B277" s="109" t="s">
        <v>324</v>
      </c>
      <c r="C277" s="110"/>
      <c r="D277" s="110"/>
      <c r="E277" s="110"/>
      <c r="F277" s="110"/>
      <c r="G277" s="110"/>
      <c r="H277" s="110">
        <v>1</v>
      </c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22">
        <f t="shared" si="14"/>
        <v>1</v>
      </c>
    </row>
    <row r="278" ht="19.5" customHeight="1" spans="1:34">
      <c r="A278" s="108">
        <v>16</v>
      </c>
      <c r="B278" s="109" t="s">
        <v>325</v>
      </c>
      <c r="C278" s="110"/>
      <c r="D278" s="110"/>
      <c r="E278" s="110"/>
      <c r="F278" s="110"/>
      <c r="G278" s="110"/>
      <c r="H278" s="110">
        <v>7</v>
      </c>
      <c r="I278" s="110">
        <v>17</v>
      </c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>
        <v>1</v>
      </c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22">
        <f t="shared" si="14"/>
        <v>25</v>
      </c>
    </row>
    <row r="279" ht="19.5" customHeight="1" spans="1:34">
      <c r="A279" s="108">
        <v>17</v>
      </c>
      <c r="B279" s="109" t="s">
        <v>326</v>
      </c>
      <c r="C279" s="110"/>
      <c r="D279" s="110"/>
      <c r="E279" s="110"/>
      <c r="F279" s="110"/>
      <c r="G279" s="110"/>
      <c r="H279" s="110">
        <v>14</v>
      </c>
      <c r="I279" s="110">
        <v>43</v>
      </c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>
        <v>4</v>
      </c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22">
        <f t="shared" si="14"/>
        <v>61</v>
      </c>
    </row>
    <row r="280" ht="19.5" customHeight="1" spans="1:34">
      <c r="A280" s="108">
        <v>18</v>
      </c>
      <c r="B280" s="109" t="s">
        <v>327</v>
      </c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22">
        <f t="shared" si="14"/>
        <v>0</v>
      </c>
    </row>
    <row r="281" ht="19.5" customHeight="1" spans="1:34">
      <c r="A281" s="111" t="s">
        <v>14</v>
      </c>
      <c r="B281" s="112"/>
      <c r="C281" s="113">
        <f t="shared" ref="C281:AH281" si="15">SUM(C263:C280)</f>
        <v>0</v>
      </c>
      <c r="D281" s="113">
        <f t="shared" si="15"/>
        <v>0</v>
      </c>
      <c r="E281" s="113">
        <f t="shared" si="15"/>
        <v>0</v>
      </c>
      <c r="F281" s="113">
        <f t="shared" si="15"/>
        <v>0</v>
      </c>
      <c r="G281" s="113">
        <f t="shared" si="15"/>
        <v>0</v>
      </c>
      <c r="H281" s="113">
        <f t="shared" si="15"/>
        <v>34</v>
      </c>
      <c r="I281" s="113">
        <f t="shared" si="15"/>
        <v>74</v>
      </c>
      <c r="J281" s="113">
        <f t="shared" si="15"/>
        <v>0</v>
      </c>
      <c r="K281" s="113">
        <f t="shared" si="15"/>
        <v>0</v>
      </c>
      <c r="L281" s="113">
        <f t="shared" si="15"/>
        <v>0</v>
      </c>
      <c r="M281" s="113">
        <f t="shared" si="15"/>
        <v>0</v>
      </c>
      <c r="N281" s="113">
        <f t="shared" si="15"/>
        <v>0</v>
      </c>
      <c r="O281" s="113">
        <f t="shared" si="15"/>
        <v>0</v>
      </c>
      <c r="P281" s="113">
        <f t="shared" si="15"/>
        <v>2</v>
      </c>
      <c r="Q281" s="113">
        <f t="shared" si="15"/>
        <v>0</v>
      </c>
      <c r="R281" s="113">
        <f t="shared" si="15"/>
        <v>0</v>
      </c>
      <c r="S281" s="113">
        <f t="shared" si="15"/>
        <v>0</v>
      </c>
      <c r="T281" s="113">
        <f t="shared" si="15"/>
        <v>0</v>
      </c>
      <c r="U281" s="113">
        <f t="shared" si="15"/>
        <v>0</v>
      </c>
      <c r="V281" s="113">
        <f t="shared" si="15"/>
        <v>17</v>
      </c>
      <c r="W281" s="113">
        <f t="shared" si="15"/>
        <v>0</v>
      </c>
      <c r="X281" s="113">
        <f t="shared" si="15"/>
        <v>14</v>
      </c>
      <c r="Y281" s="113">
        <f t="shared" si="15"/>
        <v>0</v>
      </c>
      <c r="Z281" s="113">
        <f t="shared" si="15"/>
        <v>0</v>
      </c>
      <c r="AA281" s="113">
        <f t="shared" si="15"/>
        <v>0</v>
      </c>
      <c r="AB281" s="113">
        <f t="shared" si="15"/>
        <v>0</v>
      </c>
      <c r="AC281" s="113">
        <f t="shared" si="15"/>
        <v>0</v>
      </c>
      <c r="AD281" s="113">
        <f t="shared" si="15"/>
        <v>0</v>
      </c>
      <c r="AE281" s="113">
        <f t="shared" si="15"/>
        <v>0</v>
      </c>
      <c r="AF281" s="113">
        <f t="shared" si="15"/>
        <v>3</v>
      </c>
      <c r="AG281" s="113">
        <f t="shared" si="15"/>
        <v>0</v>
      </c>
      <c r="AH281" s="113">
        <f t="shared" si="15"/>
        <v>144</v>
      </c>
    </row>
    <row r="283" spans="4:26">
      <c r="D283" s="94" t="s">
        <v>58</v>
      </c>
      <c r="Z283" s="117" t="s">
        <v>628</v>
      </c>
    </row>
    <row r="284" spans="4:26">
      <c r="D284" s="94" t="s">
        <v>60</v>
      </c>
      <c r="Z284" s="94" t="s">
        <v>137</v>
      </c>
    </row>
    <row r="288" spans="4:26">
      <c r="D288" s="94" t="s">
        <v>88</v>
      </c>
      <c r="Z288" s="94" t="s">
        <v>98</v>
      </c>
    </row>
    <row r="289" spans="4:26">
      <c r="D289" s="94" t="s">
        <v>64</v>
      </c>
      <c r="Z289" s="94" t="s">
        <v>99</v>
      </c>
    </row>
    <row r="291" spans="1:34">
      <c r="A291" s="95" t="s">
        <v>506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</row>
    <row r="292" spans="1:34">
      <c r="A292" s="95" t="s">
        <v>357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</row>
    <row r="293" spans="1:34">
      <c r="A293" s="95" t="s">
        <v>629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</row>
    <row r="294" ht="15.75" spans="1:34">
      <c r="A294" s="95"/>
      <c r="B294" s="95"/>
      <c r="C294" s="96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115" t="s">
        <v>507</v>
      </c>
      <c r="AG294" s="115"/>
      <c r="AH294" s="115"/>
    </row>
    <row r="295" spans="1:34">
      <c r="A295" s="98" t="s">
        <v>488</v>
      </c>
      <c r="B295" s="99" t="s">
        <v>489</v>
      </c>
      <c r="C295" s="100" t="s">
        <v>508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18"/>
    </row>
    <row r="296" spans="1:34">
      <c r="A296" s="102"/>
      <c r="B296" s="103"/>
      <c r="C296" s="104" t="s">
        <v>509</v>
      </c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16" t="s">
        <v>120</v>
      </c>
      <c r="AA296" s="116" t="s">
        <v>7</v>
      </c>
      <c r="AB296" s="116" t="s">
        <v>8</v>
      </c>
      <c r="AC296" s="116" t="s">
        <v>9</v>
      </c>
      <c r="AD296" s="116" t="s">
        <v>10</v>
      </c>
      <c r="AE296" s="116" t="s">
        <v>121</v>
      </c>
      <c r="AF296" s="116" t="s">
        <v>12</v>
      </c>
      <c r="AG296" s="116" t="s">
        <v>13</v>
      </c>
      <c r="AH296" s="119" t="s">
        <v>57</v>
      </c>
    </row>
    <row r="297" ht="120.8" spans="1:34">
      <c r="A297" s="102"/>
      <c r="B297" s="103"/>
      <c r="C297" s="105" t="s">
        <v>16</v>
      </c>
      <c r="D297" s="105" t="s">
        <v>17</v>
      </c>
      <c r="E297" s="105" t="s">
        <v>18</v>
      </c>
      <c r="F297" s="105" t="s">
        <v>19</v>
      </c>
      <c r="G297" s="105" t="s">
        <v>20</v>
      </c>
      <c r="H297" s="105" t="s">
        <v>21</v>
      </c>
      <c r="I297" s="105" t="s">
        <v>22</v>
      </c>
      <c r="J297" s="105" t="s">
        <v>23</v>
      </c>
      <c r="K297" s="105" t="s">
        <v>24</v>
      </c>
      <c r="L297" s="105" t="s">
        <v>25</v>
      </c>
      <c r="M297" s="105" t="s">
        <v>129</v>
      </c>
      <c r="N297" s="105" t="s">
        <v>27</v>
      </c>
      <c r="O297" s="105" t="s">
        <v>28</v>
      </c>
      <c r="P297" s="105" t="s">
        <v>29</v>
      </c>
      <c r="Q297" s="105" t="s">
        <v>30</v>
      </c>
      <c r="R297" s="105" t="s">
        <v>31</v>
      </c>
      <c r="S297" s="105" t="s">
        <v>32</v>
      </c>
      <c r="T297" s="105" t="s">
        <v>33</v>
      </c>
      <c r="U297" s="105" t="s">
        <v>34</v>
      </c>
      <c r="V297" s="105" t="s">
        <v>35</v>
      </c>
      <c r="W297" s="105" t="s">
        <v>36</v>
      </c>
      <c r="X297" s="105" t="s">
        <v>37</v>
      </c>
      <c r="Y297" s="105" t="s">
        <v>38</v>
      </c>
      <c r="Z297" s="116"/>
      <c r="AA297" s="116"/>
      <c r="AB297" s="116"/>
      <c r="AC297" s="116"/>
      <c r="AD297" s="116"/>
      <c r="AE297" s="116"/>
      <c r="AF297" s="116"/>
      <c r="AG297" s="116"/>
      <c r="AH297" s="120"/>
    </row>
    <row r="298" spans="1:34">
      <c r="A298" s="106">
        <v>1</v>
      </c>
      <c r="B298" s="107">
        <v>2</v>
      </c>
      <c r="C298" s="107">
        <v>3</v>
      </c>
      <c r="D298" s="107">
        <v>4</v>
      </c>
      <c r="E298" s="107">
        <v>5</v>
      </c>
      <c r="F298" s="107">
        <v>6</v>
      </c>
      <c r="G298" s="107">
        <v>7</v>
      </c>
      <c r="H298" s="107">
        <v>8</v>
      </c>
      <c r="I298" s="107">
        <v>9</v>
      </c>
      <c r="J298" s="107">
        <v>10</v>
      </c>
      <c r="K298" s="107">
        <v>11</v>
      </c>
      <c r="L298" s="107">
        <v>12</v>
      </c>
      <c r="M298" s="107">
        <v>13</v>
      </c>
      <c r="N298" s="107">
        <v>14</v>
      </c>
      <c r="O298" s="107">
        <v>15</v>
      </c>
      <c r="P298" s="107">
        <v>16</v>
      </c>
      <c r="Q298" s="107">
        <v>17</v>
      </c>
      <c r="R298" s="107">
        <v>18</v>
      </c>
      <c r="S298" s="107">
        <v>19</v>
      </c>
      <c r="T298" s="107">
        <v>20</v>
      </c>
      <c r="U298" s="107">
        <v>21</v>
      </c>
      <c r="V298" s="107">
        <v>22</v>
      </c>
      <c r="W298" s="107">
        <v>23</v>
      </c>
      <c r="X298" s="107">
        <v>24</v>
      </c>
      <c r="Y298" s="107">
        <v>25</v>
      </c>
      <c r="Z298" s="107">
        <v>26</v>
      </c>
      <c r="AA298" s="107">
        <v>27</v>
      </c>
      <c r="AB298" s="107">
        <v>28</v>
      </c>
      <c r="AC298" s="107">
        <v>29</v>
      </c>
      <c r="AD298" s="107">
        <v>30</v>
      </c>
      <c r="AE298" s="107">
        <v>31</v>
      </c>
      <c r="AF298" s="107">
        <v>32</v>
      </c>
      <c r="AG298" s="107">
        <v>33</v>
      </c>
      <c r="AH298" s="121">
        <v>34</v>
      </c>
    </row>
    <row r="299" spans="1:34">
      <c r="A299" s="108">
        <v>1</v>
      </c>
      <c r="B299" s="109" t="s">
        <v>310</v>
      </c>
      <c r="C299" s="110"/>
      <c r="D299" s="110"/>
      <c r="E299" s="110"/>
      <c r="F299" s="110"/>
      <c r="G299" s="110"/>
      <c r="H299" s="110">
        <v>1</v>
      </c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22">
        <f t="shared" ref="AH299:AH316" si="16">SUM(C299:AG299)</f>
        <v>1</v>
      </c>
    </row>
    <row r="300" spans="1:34">
      <c r="A300" s="108">
        <v>2</v>
      </c>
      <c r="B300" s="109" t="s">
        <v>311</v>
      </c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22">
        <f t="shared" si="16"/>
        <v>0</v>
      </c>
    </row>
    <row r="301" spans="1:34">
      <c r="A301" s="108">
        <v>3</v>
      </c>
      <c r="B301" s="109" t="s">
        <v>312</v>
      </c>
      <c r="C301" s="110"/>
      <c r="D301" s="110"/>
      <c r="E301" s="110"/>
      <c r="F301" s="110"/>
      <c r="G301" s="110"/>
      <c r="H301" s="110">
        <v>2</v>
      </c>
      <c r="I301" s="110">
        <v>4</v>
      </c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22">
        <f t="shared" si="16"/>
        <v>6</v>
      </c>
    </row>
    <row r="302" spans="1:34">
      <c r="A302" s="108">
        <v>4</v>
      </c>
      <c r="B302" s="109" t="s">
        <v>313</v>
      </c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>
        <v>1</v>
      </c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22">
        <f t="shared" si="16"/>
        <v>1</v>
      </c>
    </row>
    <row r="303" spans="1:34">
      <c r="A303" s="108">
        <v>5</v>
      </c>
      <c r="B303" s="109" t="s">
        <v>314</v>
      </c>
      <c r="C303" s="110"/>
      <c r="D303" s="110"/>
      <c r="E303" s="110"/>
      <c r="F303" s="110"/>
      <c r="G303" s="110"/>
      <c r="H303" s="110"/>
      <c r="I303" s="110">
        <v>1</v>
      </c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22">
        <f t="shared" si="16"/>
        <v>1</v>
      </c>
    </row>
    <row r="304" spans="1:34">
      <c r="A304" s="108">
        <v>6</v>
      </c>
      <c r="B304" s="109" t="s">
        <v>315</v>
      </c>
      <c r="C304" s="110"/>
      <c r="D304" s="110"/>
      <c r="E304" s="110"/>
      <c r="F304" s="110"/>
      <c r="G304" s="110"/>
      <c r="H304" s="110">
        <v>1</v>
      </c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>
        <v>4</v>
      </c>
      <c r="W304" s="110"/>
      <c r="X304" s="110">
        <v>2</v>
      </c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22">
        <f t="shared" si="16"/>
        <v>7</v>
      </c>
    </row>
    <row r="305" spans="1:34">
      <c r="A305" s="108">
        <v>7</v>
      </c>
      <c r="B305" s="109" t="s">
        <v>316</v>
      </c>
      <c r="C305" s="110"/>
      <c r="D305" s="110"/>
      <c r="E305" s="110"/>
      <c r="F305" s="110"/>
      <c r="G305" s="110"/>
      <c r="H305" s="110"/>
      <c r="I305" s="110">
        <v>1</v>
      </c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>
        <v>3</v>
      </c>
      <c r="W305" s="110"/>
      <c r="X305" s="110">
        <v>5</v>
      </c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22">
        <f t="shared" si="16"/>
        <v>9</v>
      </c>
    </row>
    <row r="306" spans="1:34">
      <c r="A306" s="108">
        <v>8</v>
      </c>
      <c r="B306" s="109" t="s">
        <v>317</v>
      </c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22">
        <f t="shared" si="16"/>
        <v>0</v>
      </c>
    </row>
    <row r="307" spans="1:34">
      <c r="A307" s="108">
        <v>9</v>
      </c>
      <c r="B307" s="109" t="s">
        <v>318</v>
      </c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22">
        <f t="shared" si="16"/>
        <v>0</v>
      </c>
    </row>
    <row r="308" spans="1:34">
      <c r="A308" s="108">
        <v>10</v>
      </c>
      <c r="B308" s="109" t="s">
        <v>319</v>
      </c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22">
        <f t="shared" si="16"/>
        <v>0</v>
      </c>
    </row>
    <row r="309" spans="1:34">
      <c r="A309" s="108">
        <v>11</v>
      </c>
      <c r="B309" s="109" t="s">
        <v>320</v>
      </c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>
        <v>1</v>
      </c>
      <c r="Q309" s="110"/>
      <c r="R309" s="110"/>
      <c r="S309" s="110"/>
      <c r="T309" s="110">
        <v>3</v>
      </c>
      <c r="U309" s="110"/>
      <c r="V309" s="110">
        <v>3</v>
      </c>
      <c r="W309" s="110"/>
      <c r="X309" s="110">
        <v>2</v>
      </c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22">
        <f t="shared" si="16"/>
        <v>9</v>
      </c>
    </row>
    <row r="310" spans="1:34">
      <c r="A310" s="108">
        <v>12</v>
      </c>
      <c r="B310" s="109" t="s">
        <v>321</v>
      </c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22">
        <f t="shared" si="16"/>
        <v>0</v>
      </c>
    </row>
    <row r="311" spans="1:34">
      <c r="A311" s="108">
        <v>13</v>
      </c>
      <c r="B311" s="109" t="s">
        <v>322</v>
      </c>
      <c r="C311" s="110"/>
      <c r="D311" s="110"/>
      <c r="E311" s="110"/>
      <c r="F311" s="110"/>
      <c r="G311" s="110"/>
      <c r="H311" s="110"/>
      <c r="I311" s="110"/>
      <c r="J311" s="110">
        <v>1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>
        <v>1</v>
      </c>
      <c r="AB311" s="110"/>
      <c r="AC311" s="110"/>
      <c r="AD311" s="110"/>
      <c r="AE311" s="110"/>
      <c r="AF311" s="110"/>
      <c r="AG311" s="110"/>
      <c r="AH311" s="122">
        <f t="shared" si="16"/>
        <v>2</v>
      </c>
    </row>
    <row r="312" spans="1:34">
      <c r="A312" s="108">
        <v>14</v>
      </c>
      <c r="B312" s="109" t="s">
        <v>323</v>
      </c>
      <c r="C312" s="110"/>
      <c r="D312" s="110"/>
      <c r="E312" s="110"/>
      <c r="F312" s="110"/>
      <c r="G312" s="110"/>
      <c r="H312" s="110">
        <v>1</v>
      </c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>
        <v>1</v>
      </c>
      <c r="W312" s="110"/>
      <c r="X312" s="110">
        <v>4</v>
      </c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22">
        <f t="shared" si="16"/>
        <v>6</v>
      </c>
    </row>
    <row r="313" spans="1:34">
      <c r="A313" s="108">
        <v>15</v>
      </c>
      <c r="B313" s="109" t="s">
        <v>330</v>
      </c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22">
        <f t="shared" si="16"/>
        <v>0</v>
      </c>
    </row>
    <row r="314" spans="1:34">
      <c r="A314" s="108">
        <v>16</v>
      </c>
      <c r="B314" s="109" t="s">
        <v>325</v>
      </c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>
        <v>1</v>
      </c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22">
        <f t="shared" si="16"/>
        <v>1</v>
      </c>
    </row>
    <row r="315" spans="1:34">
      <c r="A315" s="108">
        <v>17</v>
      </c>
      <c r="B315" s="109" t="s">
        <v>326</v>
      </c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22">
        <f t="shared" si="16"/>
        <v>0</v>
      </c>
    </row>
    <row r="316" spans="1:34">
      <c r="A316" s="108">
        <v>18</v>
      </c>
      <c r="B316" s="109" t="s">
        <v>327</v>
      </c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22">
        <f t="shared" si="16"/>
        <v>0</v>
      </c>
    </row>
    <row r="317" ht="15.75" spans="1:34">
      <c r="A317" s="111" t="s">
        <v>14</v>
      </c>
      <c r="B317" s="112"/>
      <c r="C317" s="113">
        <f t="shared" ref="C317:AH317" si="17">SUM(C299:C316)</f>
        <v>0</v>
      </c>
      <c r="D317" s="113">
        <f t="shared" si="17"/>
        <v>0</v>
      </c>
      <c r="E317" s="113">
        <f t="shared" si="17"/>
        <v>0</v>
      </c>
      <c r="F317" s="113">
        <f t="shared" si="17"/>
        <v>0</v>
      </c>
      <c r="G317" s="113">
        <f t="shared" si="17"/>
        <v>0</v>
      </c>
      <c r="H317" s="113">
        <f t="shared" si="17"/>
        <v>5</v>
      </c>
      <c r="I317" s="113">
        <f t="shared" si="17"/>
        <v>6</v>
      </c>
      <c r="J317" s="113">
        <f t="shared" si="17"/>
        <v>1</v>
      </c>
      <c r="K317" s="113">
        <f t="shared" si="17"/>
        <v>0</v>
      </c>
      <c r="L317" s="113">
        <f t="shared" si="17"/>
        <v>0</v>
      </c>
      <c r="M317" s="113">
        <f t="shared" si="17"/>
        <v>0</v>
      </c>
      <c r="N317" s="113">
        <f t="shared" si="17"/>
        <v>0</v>
      </c>
      <c r="O317" s="113">
        <f t="shared" si="17"/>
        <v>0</v>
      </c>
      <c r="P317" s="113">
        <f t="shared" si="17"/>
        <v>1</v>
      </c>
      <c r="Q317" s="113">
        <f t="shared" si="17"/>
        <v>0</v>
      </c>
      <c r="R317" s="113">
        <f t="shared" si="17"/>
        <v>0</v>
      </c>
      <c r="S317" s="113">
        <f t="shared" si="17"/>
        <v>0</v>
      </c>
      <c r="T317" s="113">
        <f t="shared" si="17"/>
        <v>4</v>
      </c>
      <c r="U317" s="113">
        <f t="shared" si="17"/>
        <v>0</v>
      </c>
      <c r="V317" s="113">
        <f t="shared" si="17"/>
        <v>12</v>
      </c>
      <c r="W317" s="113">
        <f t="shared" si="17"/>
        <v>0</v>
      </c>
      <c r="X317" s="113">
        <f t="shared" si="17"/>
        <v>13</v>
      </c>
      <c r="Y317" s="113">
        <f t="shared" si="17"/>
        <v>0</v>
      </c>
      <c r="Z317" s="113">
        <f t="shared" si="17"/>
        <v>0</v>
      </c>
      <c r="AA317" s="113">
        <f t="shared" si="17"/>
        <v>1</v>
      </c>
      <c r="AB317" s="113">
        <f t="shared" si="17"/>
        <v>0</v>
      </c>
      <c r="AC317" s="113">
        <f t="shared" si="17"/>
        <v>0</v>
      </c>
      <c r="AD317" s="113">
        <f t="shared" si="17"/>
        <v>0</v>
      </c>
      <c r="AE317" s="113">
        <f t="shared" si="17"/>
        <v>0</v>
      </c>
      <c r="AF317" s="113">
        <f t="shared" si="17"/>
        <v>0</v>
      </c>
      <c r="AG317" s="113">
        <f t="shared" si="17"/>
        <v>0</v>
      </c>
      <c r="AH317" s="113">
        <f t="shared" si="17"/>
        <v>43</v>
      </c>
    </row>
    <row r="319" spans="4:26">
      <c r="D319" s="94" t="s">
        <v>58</v>
      </c>
      <c r="Z319" s="117" t="s">
        <v>630</v>
      </c>
    </row>
    <row r="320" spans="4:26">
      <c r="D320" s="94" t="s">
        <v>60</v>
      </c>
      <c r="Z320" s="94" t="s">
        <v>137</v>
      </c>
    </row>
    <row r="324" spans="4:26">
      <c r="D324" s="94" t="s">
        <v>614</v>
      </c>
      <c r="Z324" s="94" t="s">
        <v>98</v>
      </c>
    </row>
    <row r="325" spans="4:26">
      <c r="D325" s="94" t="s">
        <v>332</v>
      </c>
      <c r="Z325" s="94" t="s">
        <v>99</v>
      </c>
    </row>
    <row r="327" spans="1:34">
      <c r="A327" s="95" t="s">
        <v>506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</row>
    <row r="328" spans="1:34">
      <c r="A328" s="95" t="s">
        <v>357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</row>
    <row r="329" spans="1:34">
      <c r="A329" s="95" t="s">
        <v>631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</row>
    <row r="330" ht="15.75" spans="1:34">
      <c r="A330" s="95"/>
      <c r="B330" s="95"/>
      <c r="C330" s="96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115" t="s">
        <v>507</v>
      </c>
      <c r="AG330" s="115"/>
      <c r="AH330" s="115"/>
    </row>
    <row r="331" spans="1:34">
      <c r="A331" s="98" t="s">
        <v>488</v>
      </c>
      <c r="B331" s="99" t="s">
        <v>489</v>
      </c>
      <c r="C331" s="100" t="s">
        <v>508</v>
      </c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18"/>
    </row>
    <row r="332" spans="1:34">
      <c r="A332" s="102"/>
      <c r="B332" s="103"/>
      <c r="C332" s="104" t="s">
        <v>509</v>
      </c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16" t="s">
        <v>120</v>
      </c>
      <c r="AA332" s="116" t="s">
        <v>7</v>
      </c>
      <c r="AB332" s="116" t="s">
        <v>8</v>
      </c>
      <c r="AC332" s="116" t="s">
        <v>9</v>
      </c>
      <c r="AD332" s="116" t="s">
        <v>10</v>
      </c>
      <c r="AE332" s="116" t="s">
        <v>121</v>
      </c>
      <c r="AF332" s="116" t="s">
        <v>12</v>
      </c>
      <c r="AG332" s="116" t="s">
        <v>13</v>
      </c>
      <c r="AH332" s="119" t="s">
        <v>57</v>
      </c>
    </row>
    <row r="333" ht="120.8" spans="1:34">
      <c r="A333" s="102"/>
      <c r="B333" s="103"/>
      <c r="C333" s="105" t="s">
        <v>16</v>
      </c>
      <c r="D333" s="105" t="s">
        <v>17</v>
      </c>
      <c r="E333" s="105" t="s">
        <v>18</v>
      </c>
      <c r="F333" s="105" t="s">
        <v>19</v>
      </c>
      <c r="G333" s="105" t="s">
        <v>20</v>
      </c>
      <c r="H333" s="105" t="s">
        <v>21</v>
      </c>
      <c r="I333" s="105" t="s">
        <v>22</v>
      </c>
      <c r="J333" s="105" t="s">
        <v>23</v>
      </c>
      <c r="K333" s="105" t="s">
        <v>24</v>
      </c>
      <c r="L333" s="105" t="s">
        <v>25</v>
      </c>
      <c r="M333" s="105" t="s">
        <v>129</v>
      </c>
      <c r="N333" s="105" t="s">
        <v>27</v>
      </c>
      <c r="O333" s="105" t="s">
        <v>28</v>
      </c>
      <c r="P333" s="105" t="s">
        <v>29</v>
      </c>
      <c r="Q333" s="105" t="s">
        <v>30</v>
      </c>
      <c r="R333" s="105" t="s">
        <v>31</v>
      </c>
      <c r="S333" s="105" t="s">
        <v>32</v>
      </c>
      <c r="T333" s="105" t="s">
        <v>33</v>
      </c>
      <c r="U333" s="105" t="s">
        <v>34</v>
      </c>
      <c r="V333" s="105" t="s">
        <v>35</v>
      </c>
      <c r="W333" s="105" t="s">
        <v>36</v>
      </c>
      <c r="X333" s="105" t="s">
        <v>37</v>
      </c>
      <c r="Y333" s="105" t="s">
        <v>38</v>
      </c>
      <c r="Z333" s="116"/>
      <c r="AA333" s="116"/>
      <c r="AB333" s="116"/>
      <c r="AC333" s="116"/>
      <c r="AD333" s="116"/>
      <c r="AE333" s="116"/>
      <c r="AF333" s="116"/>
      <c r="AG333" s="116"/>
      <c r="AH333" s="120"/>
    </row>
    <row r="334" spans="1:34">
      <c r="A334" s="106">
        <v>1</v>
      </c>
      <c r="B334" s="107">
        <v>2</v>
      </c>
      <c r="C334" s="107">
        <v>3</v>
      </c>
      <c r="D334" s="107">
        <v>4</v>
      </c>
      <c r="E334" s="107">
        <v>5</v>
      </c>
      <c r="F334" s="107">
        <v>6</v>
      </c>
      <c r="G334" s="107">
        <v>7</v>
      </c>
      <c r="H334" s="107">
        <v>8</v>
      </c>
      <c r="I334" s="107">
        <v>9</v>
      </c>
      <c r="J334" s="107">
        <v>10</v>
      </c>
      <c r="K334" s="107">
        <v>11</v>
      </c>
      <c r="L334" s="107">
        <v>12</v>
      </c>
      <c r="M334" s="107">
        <v>13</v>
      </c>
      <c r="N334" s="107">
        <v>14</v>
      </c>
      <c r="O334" s="107">
        <v>15</v>
      </c>
      <c r="P334" s="107">
        <v>16</v>
      </c>
      <c r="Q334" s="107">
        <v>17</v>
      </c>
      <c r="R334" s="107">
        <v>18</v>
      </c>
      <c r="S334" s="107">
        <v>19</v>
      </c>
      <c r="T334" s="107">
        <v>20</v>
      </c>
      <c r="U334" s="107">
        <v>21</v>
      </c>
      <c r="V334" s="107">
        <v>22</v>
      </c>
      <c r="W334" s="107">
        <v>23</v>
      </c>
      <c r="X334" s="107">
        <v>24</v>
      </c>
      <c r="Y334" s="107">
        <v>25</v>
      </c>
      <c r="Z334" s="107">
        <v>26</v>
      </c>
      <c r="AA334" s="107">
        <v>27</v>
      </c>
      <c r="AB334" s="107">
        <v>28</v>
      </c>
      <c r="AC334" s="107">
        <v>29</v>
      </c>
      <c r="AD334" s="107">
        <v>30</v>
      </c>
      <c r="AE334" s="107">
        <v>31</v>
      </c>
      <c r="AF334" s="107">
        <v>32</v>
      </c>
      <c r="AG334" s="107">
        <v>33</v>
      </c>
      <c r="AH334" s="121">
        <v>34</v>
      </c>
    </row>
    <row r="335" spans="1:34">
      <c r="A335" s="108">
        <v>1</v>
      </c>
      <c r="B335" s="109" t="s">
        <v>310</v>
      </c>
      <c r="C335" s="110"/>
      <c r="D335" s="110"/>
      <c r="E335" s="110"/>
      <c r="F335" s="110"/>
      <c r="G335" s="110"/>
      <c r="H335" s="110"/>
      <c r="I335" s="110">
        <v>1</v>
      </c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22">
        <f t="shared" ref="AH335:AH352" si="18">SUM(C335:AG335)</f>
        <v>1</v>
      </c>
    </row>
    <row r="336" spans="1:34">
      <c r="A336" s="108">
        <v>2</v>
      </c>
      <c r="B336" s="109" t="s">
        <v>311</v>
      </c>
      <c r="C336" s="110"/>
      <c r="D336" s="110"/>
      <c r="E336" s="110"/>
      <c r="F336" s="110"/>
      <c r="G336" s="110"/>
      <c r="H336" s="110">
        <v>3</v>
      </c>
      <c r="I336" s="110">
        <v>1</v>
      </c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>
        <v>1</v>
      </c>
      <c r="AB336" s="110"/>
      <c r="AC336" s="110"/>
      <c r="AD336" s="110"/>
      <c r="AE336" s="110"/>
      <c r="AF336" s="110"/>
      <c r="AG336" s="110"/>
      <c r="AH336" s="122">
        <f t="shared" si="18"/>
        <v>5</v>
      </c>
    </row>
    <row r="337" spans="1:34">
      <c r="A337" s="108">
        <v>3</v>
      </c>
      <c r="B337" s="109" t="s">
        <v>312</v>
      </c>
      <c r="C337" s="110"/>
      <c r="D337" s="110"/>
      <c r="E337" s="110"/>
      <c r="F337" s="110"/>
      <c r="G337" s="110"/>
      <c r="H337" s="110">
        <v>1</v>
      </c>
      <c r="I337" s="110">
        <v>1</v>
      </c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22">
        <f t="shared" si="18"/>
        <v>2</v>
      </c>
    </row>
    <row r="338" spans="1:34">
      <c r="A338" s="108">
        <v>4</v>
      </c>
      <c r="B338" s="109" t="s">
        <v>313</v>
      </c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22">
        <f t="shared" si="18"/>
        <v>0</v>
      </c>
    </row>
    <row r="339" spans="1:34">
      <c r="A339" s="108">
        <v>5</v>
      </c>
      <c r="B339" s="109" t="s">
        <v>314</v>
      </c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22">
        <f t="shared" si="18"/>
        <v>0</v>
      </c>
    </row>
    <row r="340" spans="1:34">
      <c r="A340" s="108">
        <v>6</v>
      </c>
      <c r="B340" s="109" t="s">
        <v>315</v>
      </c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22">
        <f t="shared" si="18"/>
        <v>0</v>
      </c>
    </row>
    <row r="341" spans="1:34">
      <c r="A341" s="108">
        <v>7</v>
      </c>
      <c r="B341" s="109" t="s">
        <v>316</v>
      </c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>
        <v>4</v>
      </c>
      <c r="W341" s="110"/>
      <c r="X341" s="110">
        <v>7</v>
      </c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22">
        <f t="shared" si="18"/>
        <v>11</v>
      </c>
    </row>
    <row r="342" spans="1:34">
      <c r="A342" s="108">
        <v>8</v>
      </c>
      <c r="B342" s="109" t="s">
        <v>317</v>
      </c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22">
        <f t="shared" si="18"/>
        <v>0</v>
      </c>
    </row>
    <row r="343" spans="1:34">
      <c r="A343" s="108">
        <v>9</v>
      </c>
      <c r="B343" s="109" t="s">
        <v>318</v>
      </c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>
        <v>7</v>
      </c>
      <c r="W343" s="110"/>
      <c r="X343" s="110">
        <v>1</v>
      </c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22">
        <f t="shared" si="18"/>
        <v>8</v>
      </c>
    </row>
    <row r="344" spans="1:34">
      <c r="A344" s="108">
        <v>10</v>
      </c>
      <c r="B344" s="109" t="s">
        <v>319</v>
      </c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22">
        <f t="shared" si="18"/>
        <v>0</v>
      </c>
    </row>
    <row r="345" spans="1:34">
      <c r="A345" s="108">
        <v>11</v>
      </c>
      <c r="B345" s="109" t="s">
        <v>320</v>
      </c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>
        <v>2</v>
      </c>
      <c r="Q345" s="110"/>
      <c r="R345" s="110"/>
      <c r="S345" s="110"/>
      <c r="T345" s="110"/>
      <c r="U345" s="110"/>
      <c r="V345" s="110">
        <v>9</v>
      </c>
      <c r="W345" s="110"/>
      <c r="X345" s="110">
        <v>3</v>
      </c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22">
        <f t="shared" si="18"/>
        <v>14</v>
      </c>
    </row>
    <row r="346" spans="1:34">
      <c r="A346" s="108">
        <v>12</v>
      </c>
      <c r="B346" s="109" t="s">
        <v>321</v>
      </c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22">
        <f t="shared" si="18"/>
        <v>0</v>
      </c>
    </row>
    <row r="347" spans="1:34">
      <c r="A347" s="108">
        <v>13</v>
      </c>
      <c r="B347" s="109" t="s">
        <v>322</v>
      </c>
      <c r="C347" s="110"/>
      <c r="D347" s="110"/>
      <c r="E347" s="110"/>
      <c r="F347" s="110"/>
      <c r="G347" s="110"/>
      <c r="H347" s="110"/>
      <c r="I347" s="110"/>
      <c r="J347" s="110">
        <v>1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>
        <v>1</v>
      </c>
      <c r="AB347" s="110"/>
      <c r="AC347" s="110"/>
      <c r="AD347" s="110"/>
      <c r="AE347" s="110"/>
      <c r="AF347" s="110"/>
      <c r="AG347" s="110"/>
      <c r="AH347" s="122">
        <f t="shared" si="18"/>
        <v>2</v>
      </c>
    </row>
    <row r="348" spans="1:34">
      <c r="A348" s="108">
        <v>14</v>
      </c>
      <c r="B348" s="109" t="s">
        <v>323</v>
      </c>
      <c r="C348" s="110"/>
      <c r="D348" s="110"/>
      <c r="E348" s="110"/>
      <c r="F348" s="110"/>
      <c r="G348" s="110"/>
      <c r="H348" s="110">
        <v>2</v>
      </c>
      <c r="I348" s="110">
        <v>3</v>
      </c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>
        <v>3</v>
      </c>
      <c r="W348" s="110"/>
      <c r="X348" s="110">
        <v>4</v>
      </c>
      <c r="Y348" s="110">
        <v>1</v>
      </c>
      <c r="Z348" s="110"/>
      <c r="AA348" s="110"/>
      <c r="AB348" s="110"/>
      <c r="AC348" s="110"/>
      <c r="AD348" s="110"/>
      <c r="AE348" s="110"/>
      <c r="AF348" s="110"/>
      <c r="AG348" s="110"/>
      <c r="AH348" s="122">
        <f t="shared" si="18"/>
        <v>13</v>
      </c>
    </row>
    <row r="349" spans="1:34">
      <c r="A349" s="108">
        <v>15</v>
      </c>
      <c r="B349" s="109" t="s">
        <v>330</v>
      </c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22">
        <f t="shared" si="18"/>
        <v>0</v>
      </c>
    </row>
    <row r="350" spans="1:34">
      <c r="A350" s="108">
        <v>16</v>
      </c>
      <c r="B350" s="109" t="s">
        <v>325</v>
      </c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22">
        <f t="shared" si="18"/>
        <v>0</v>
      </c>
    </row>
    <row r="351" spans="1:34">
      <c r="A351" s="108">
        <v>17</v>
      </c>
      <c r="B351" s="109" t="s">
        <v>326</v>
      </c>
      <c r="C351" s="110"/>
      <c r="D351" s="110"/>
      <c r="E351" s="110"/>
      <c r="F351" s="110"/>
      <c r="G351" s="110"/>
      <c r="H351" s="110">
        <v>9</v>
      </c>
      <c r="I351" s="110">
        <v>11</v>
      </c>
      <c r="J351" s="110"/>
      <c r="K351" s="110">
        <v>1</v>
      </c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>
        <v>1</v>
      </c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22">
        <f t="shared" si="18"/>
        <v>22</v>
      </c>
    </row>
    <row r="352" spans="1:34">
      <c r="A352" s="108">
        <v>18</v>
      </c>
      <c r="B352" s="109" t="s">
        <v>327</v>
      </c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22">
        <f t="shared" si="18"/>
        <v>0</v>
      </c>
    </row>
    <row r="353" ht="15.75" spans="1:34">
      <c r="A353" s="111" t="s">
        <v>14</v>
      </c>
      <c r="B353" s="112"/>
      <c r="C353" s="113">
        <f t="shared" ref="C353:AH353" si="19">SUM(C335:C352)</f>
        <v>0</v>
      </c>
      <c r="D353" s="113">
        <f t="shared" si="19"/>
        <v>0</v>
      </c>
      <c r="E353" s="113">
        <f t="shared" si="19"/>
        <v>0</v>
      </c>
      <c r="F353" s="113">
        <f t="shared" si="19"/>
        <v>0</v>
      </c>
      <c r="G353" s="113">
        <f t="shared" si="19"/>
        <v>0</v>
      </c>
      <c r="H353" s="113">
        <f t="shared" si="19"/>
        <v>15</v>
      </c>
      <c r="I353" s="113">
        <f t="shared" si="19"/>
        <v>17</v>
      </c>
      <c r="J353" s="113">
        <f t="shared" si="19"/>
        <v>1</v>
      </c>
      <c r="K353" s="113">
        <f t="shared" si="19"/>
        <v>1</v>
      </c>
      <c r="L353" s="113">
        <f t="shared" si="19"/>
        <v>0</v>
      </c>
      <c r="M353" s="113">
        <f t="shared" si="19"/>
        <v>0</v>
      </c>
      <c r="N353" s="113">
        <f t="shared" si="19"/>
        <v>0</v>
      </c>
      <c r="O353" s="113">
        <f t="shared" si="19"/>
        <v>0</v>
      </c>
      <c r="P353" s="113">
        <f t="shared" si="19"/>
        <v>2</v>
      </c>
      <c r="Q353" s="113">
        <f t="shared" si="19"/>
        <v>0</v>
      </c>
      <c r="R353" s="113">
        <f t="shared" si="19"/>
        <v>0</v>
      </c>
      <c r="S353" s="113">
        <f t="shared" si="19"/>
        <v>0</v>
      </c>
      <c r="T353" s="113">
        <f t="shared" si="19"/>
        <v>0</v>
      </c>
      <c r="U353" s="113">
        <f t="shared" si="19"/>
        <v>0</v>
      </c>
      <c r="V353" s="113">
        <f t="shared" si="19"/>
        <v>23</v>
      </c>
      <c r="W353" s="113">
        <f t="shared" si="19"/>
        <v>0</v>
      </c>
      <c r="X353" s="113">
        <f t="shared" si="19"/>
        <v>16</v>
      </c>
      <c r="Y353" s="113">
        <f t="shared" si="19"/>
        <v>1</v>
      </c>
      <c r="Z353" s="113">
        <f t="shared" si="19"/>
        <v>0</v>
      </c>
      <c r="AA353" s="113">
        <f t="shared" si="19"/>
        <v>2</v>
      </c>
      <c r="AB353" s="113">
        <f t="shared" si="19"/>
        <v>0</v>
      </c>
      <c r="AC353" s="113">
        <f t="shared" si="19"/>
        <v>0</v>
      </c>
      <c r="AD353" s="113">
        <f t="shared" si="19"/>
        <v>0</v>
      </c>
      <c r="AE353" s="113">
        <f t="shared" si="19"/>
        <v>0</v>
      </c>
      <c r="AF353" s="113">
        <f t="shared" si="19"/>
        <v>0</v>
      </c>
      <c r="AG353" s="113">
        <f t="shared" si="19"/>
        <v>0</v>
      </c>
      <c r="AH353" s="113">
        <f t="shared" si="19"/>
        <v>78</v>
      </c>
    </row>
    <row r="355" spans="4:26">
      <c r="D355" s="94" t="s">
        <v>58</v>
      </c>
      <c r="Z355" s="117" t="s">
        <v>632</v>
      </c>
    </row>
    <row r="356" spans="4:26">
      <c r="D356" s="94" t="s">
        <v>60</v>
      </c>
      <c r="Z356" s="94" t="s">
        <v>137</v>
      </c>
    </row>
    <row r="360" spans="4:26">
      <c r="D360" s="94" t="s">
        <v>614</v>
      </c>
      <c r="Z360" s="94" t="s">
        <v>98</v>
      </c>
    </row>
    <row r="361" spans="4:26">
      <c r="D361" s="94" t="s">
        <v>332</v>
      </c>
      <c r="Z361" s="94" t="s">
        <v>99</v>
      </c>
    </row>
    <row r="363" spans="1:34">
      <c r="A363" s="95" t="s">
        <v>506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</row>
    <row r="364" spans="1:34">
      <c r="A364" s="95" t="s">
        <v>357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</row>
    <row r="365" spans="1:34">
      <c r="A365" s="95" t="s">
        <v>633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</row>
    <row r="366" ht="15.75" spans="1:34">
      <c r="A366" s="95"/>
      <c r="B366" s="95"/>
      <c r="C366" s="96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115" t="s">
        <v>507</v>
      </c>
      <c r="AG366" s="115"/>
      <c r="AH366" s="115"/>
    </row>
    <row r="367" spans="1:34">
      <c r="A367" s="98" t="s">
        <v>488</v>
      </c>
      <c r="B367" s="99" t="s">
        <v>489</v>
      </c>
      <c r="C367" s="100" t="s">
        <v>508</v>
      </c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18"/>
    </row>
    <row r="368" spans="1:34">
      <c r="A368" s="102"/>
      <c r="B368" s="103"/>
      <c r="C368" s="104" t="s">
        <v>509</v>
      </c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16" t="s">
        <v>120</v>
      </c>
      <c r="AA368" s="116" t="s">
        <v>7</v>
      </c>
      <c r="AB368" s="116" t="s">
        <v>8</v>
      </c>
      <c r="AC368" s="116" t="s">
        <v>9</v>
      </c>
      <c r="AD368" s="116" t="s">
        <v>10</v>
      </c>
      <c r="AE368" s="116" t="s">
        <v>121</v>
      </c>
      <c r="AF368" s="116" t="s">
        <v>12</v>
      </c>
      <c r="AG368" s="116" t="s">
        <v>13</v>
      </c>
      <c r="AH368" s="119" t="s">
        <v>57</v>
      </c>
    </row>
    <row r="369" ht="120.8" spans="1:34">
      <c r="A369" s="102"/>
      <c r="B369" s="103"/>
      <c r="C369" s="105" t="s">
        <v>16</v>
      </c>
      <c r="D369" s="105" t="s">
        <v>17</v>
      </c>
      <c r="E369" s="105" t="s">
        <v>18</v>
      </c>
      <c r="F369" s="105" t="s">
        <v>19</v>
      </c>
      <c r="G369" s="105" t="s">
        <v>20</v>
      </c>
      <c r="H369" s="105" t="s">
        <v>21</v>
      </c>
      <c r="I369" s="105" t="s">
        <v>22</v>
      </c>
      <c r="J369" s="105" t="s">
        <v>23</v>
      </c>
      <c r="K369" s="105" t="s">
        <v>24</v>
      </c>
      <c r="L369" s="105" t="s">
        <v>25</v>
      </c>
      <c r="M369" s="105" t="s">
        <v>129</v>
      </c>
      <c r="N369" s="105" t="s">
        <v>27</v>
      </c>
      <c r="O369" s="105" t="s">
        <v>28</v>
      </c>
      <c r="P369" s="105" t="s">
        <v>29</v>
      </c>
      <c r="Q369" s="105" t="s">
        <v>30</v>
      </c>
      <c r="R369" s="105" t="s">
        <v>31</v>
      </c>
      <c r="S369" s="105" t="s">
        <v>32</v>
      </c>
      <c r="T369" s="105" t="s">
        <v>33</v>
      </c>
      <c r="U369" s="105" t="s">
        <v>34</v>
      </c>
      <c r="V369" s="105" t="s">
        <v>35</v>
      </c>
      <c r="W369" s="105" t="s">
        <v>36</v>
      </c>
      <c r="X369" s="105" t="s">
        <v>37</v>
      </c>
      <c r="Y369" s="105" t="s">
        <v>38</v>
      </c>
      <c r="Z369" s="116"/>
      <c r="AA369" s="116"/>
      <c r="AB369" s="116"/>
      <c r="AC369" s="116"/>
      <c r="AD369" s="116"/>
      <c r="AE369" s="116"/>
      <c r="AF369" s="116"/>
      <c r="AG369" s="116"/>
      <c r="AH369" s="120"/>
    </row>
    <row r="370" spans="1:34">
      <c r="A370" s="106">
        <v>1</v>
      </c>
      <c r="B370" s="107">
        <v>2</v>
      </c>
      <c r="C370" s="107">
        <v>3</v>
      </c>
      <c r="D370" s="107">
        <v>4</v>
      </c>
      <c r="E370" s="107">
        <v>5</v>
      </c>
      <c r="F370" s="107">
        <v>6</v>
      </c>
      <c r="G370" s="107">
        <v>7</v>
      </c>
      <c r="H370" s="107">
        <v>8</v>
      </c>
      <c r="I370" s="107">
        <v>9</v>
      </c>
      <c r="J370" s="107">
        <v>10</v>
      </c>
      <c r="K370" s="107">
        <v>11</v>
      </c>
      <c r="L370" s="107">
        <v>12</v>
      </c>
      <c r="M370" s="107">
        <v>13</v>
      </c>
      <c r="N370" s="107">
        <v>14</v>
      </c>
      <c r="O370" s="107">
        <v>15</v>
      </c>
      <c r="P370" s="107">
        <v>16</v>
      </c>
      <c r="Q370" s="107">
        <v>17</v>
      </c>
      <c r="R370" s="107">
        <v>18</v>
      </c>
      <c r="S370" s="107">
        <v>19</v>
      </c>
      <c r="T370" s="107">
        <v>20</v>
      </c>
      <c r="U370" s="107">
        <v>21</v>
      </c>
      <c r="V370" s="107">
        <v>22</v>
      </c>
      <c r="W370" s="107">
        <v>23</v>
      </c>
      <c r="X370" s="107">
        <v>24</v>
      </c>
      <c r="Y370" s="107">
        <v>25</v>
      </c>
      <c r="Z370" s="107">
        <v>26</v>
      </c>
      <c r="AA370" s="107">
        <v>27</v>
      </c>
      <c r="AB370" s="107">
        <v>28</v>
      </c>
      <c r="AC370" s="107">
        <v>29</v>
      </c>
      <c r="AD370" s="107">
        <v>30</v>
      </c>
      <c r="AE370" s="107">
        <v>31</v>
      </c>
      <c r="AF370" s="107">
        <v>32</v>
      </c>
      <c r="AG370" s="107">
        <v>33</v>
      </c>
      <c r="AH370" s="121">
        <v>34</v>
      </c>
    </row>
    <row r="371" spans="1:34">
      <c r="A371" s="108">
        <v>1</v>
      </c>
      <c r="B371" s="109" t="s">
        <v>310</v>
      </c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22">
        <f t="shared" ref="AH371:AH388" si="20">SUM(C371:AG371)</f>
        <v>0</v>
      </c>
    </row>
    <row r="372" spans="1:34">
      <c r="A372" s="108">
        <v>2</v>
      </c>
      <c r="B372" s="109" t="s">
        <v>311</v>
      </c>
      <c r="C372" s="110"/>
      <c r="D372" s="110"/>
      <c r="E372" s="110"/>
      <c r="F372" s="110"/>
      <c r="G372" s="110"/>
      <c r="H372" s="110">
        <v>3</v>
      </c>
      <c r="I372" s="110">
        <v>1</v>
      </c>
      <c r="J372" s="110">
        <v>1</v>
      </c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>
        <v>6</v>
      </c>
      <c r="W372" s="110"/>
      <c r="X372" s="110"/>
      <c r="Y372" s="110"/>
      <c r="Z372" s="110"/>
      <c r="AA372" s="110">
        <v>1</v>
      </c>
      <c r="AB372" s="110"/>
      <c r="AC372" s="110"/>
      <c r="AD372" s="110"/>
      <c r="AE372" s="110"/>
      <c r="AF372" s="110"/>
      <c r="AG372" s="110"/>
      <c r="AH372" s="122">
        <f t="shared" si="20"/>
        <v>12</v>
      </c>
    </row>
    <row r="373" spans="1:34">
      <c r="A373" s="108">
        <v>3</v>
      </c>
      <c r="B373" s="109" t="s">
        <v>312</v>
      </c>
      <c r="C373" s="110"/>
      <c r="D373" s="110"/>
      <c r="E373" s="110"/>
      <c r="F373" s="110"/>
      <c r="G373" s="110"/>
      <c r="H373" s="110">
        <v>1</v>
      </c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>
        <v>7</v>
      </c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22">
        <f t="shared" si="20"/>
        <v>8</v>
      </c>
    </row>
    <row r="374" spans="1:34">
      <c r="A374" s="108">
        <v>4</v>
      </c>
      <c r="B374" s="109" t="s">
        <v>313</v>
      </c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>
        <v>1</v>
      </c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22">
        <f t="shared" si="20"/>
        <v>1</v>
      </c>
    </row>
    <row r="375" spans="1:34">
      <c r="A375" s="108">
        <v>5</v>
      </c>
      <c r="B375" s="109" t="s">
        <v>314</v>
      </c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>
        <v>2</v>
      </c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22">
        <f t="shared" si="20"/>
        <v>2</v>
      </c>
    </row>
    <row r="376" spans="1:34">
      <c r="A376" s="108">
        <v>6</v>
      </c>
      <c r="B376" s="109" t="s">
        <v>315</v>
      </c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>
        <v>1</v>
      </c>
      <c r="Q376" s="110"/>
      <c r="R376" s="110"/>
      <c r="S376" s="110"/>
      <c r="T376" s="110"/>
      <c r="U376" s="110"/>
      <c r="V376" s="110">
        <v>4</v>
      </c>
      <c r="W376" s="110"/>
      <c r="X376" s="110">
        <v>1</v>
      </c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22">
        <f t="shared" si="20"/>
        <v>6</v>
      </c>
    </row>
    <row r="377" spans="1:34">
      <c r="A377" s="108">
        <v>7</v>
      </c>
      <c r="B377" s="109" t="s">
        <v>316</v>
      </c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22">
        <f t="shared" si="20"/>
        <v>0</v>
      </c>
    </row>
    <row r="378" spans="1:34">
      <c r="A378" s="108">
        <v>8</v>
      </c>
      <c r="B378" s="109" t="s">
        <v>317</v>
      </c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22">
        <f t="shared" si="20"/>
        <v>0</v>
      </c>
    </row>
    <row r="379" spans="1:34">
      <c r="A379" s="108">
        <v>9</v>
      </c>
      <c r="B379" s="109" t="s">
        <v>318</v>
      </c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22">
        <f t="shared" si="20"/>
        <v>0</v>
      </c>
    </row>
    <row r="380" spans="1:34">
      <c r="A380" s="108">
        <v>10</v>
      </c>
      <c r="B380" s="109" t="s">
        <v>319</v>
      </c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22">
        <f t="shared" si="20"/>
        <v>0</v>
      </c>
    </row>
    <row r="381" spans="1:34">
      <c r="A381" s="108">
        <v>11</v>
      </c>
      <c r="B381" s="109" t="s">
        <v>320</v>
      </c>
      <c r="C381" s="110"/>
      <c r="D381" s="110"/>
      <c r="E381" s="110"/>
      <c r="F381" s="110"/>
      <c r="G381" s="110"/>
      <c r="H381" s="110"/>
      <c r="I381" s="110"/>
      <c r="J381" s="110">
        <v>1</v>
      </c>
      <c r="K381" s="110"/>
      <c r="L381" s="110"/>
      <c r="M381" s="110"/>
      <c r="N381" s="110"/>
      <c r="O381" s="110"/>
      <c r="P381" s="110">
        <v>1</v>
      </c>
      <c r="Q381" s="110"/>
      <c r="R381" s="110"/>
      <c r="S381" s="110"/>
      <c r="T381" s="110"/>
      <c r="U381" s="110"/>
      <c r="V381" s="110">
        <v>3</v>
      </c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>
        <v>1</v>
      </c>
      <c r="AG381" s="110"/>
      <c r="AH381" s="122">
        <f t="shared" si="20"/>
        <v>6</v>
      </c>
    </row>
    <row r="382" spans="1:34">
      <c r="A382" s="108">
        <v>12</v>
      </c>
      <c r="B382" s="109" t="s">
        <v>321</v>
      </c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>
        <v>1</v>
      </c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22">
        <f t="shared" si="20"/>
        <v>1</v>
      </c>
    </row>
    <row r="383" spans="1:34">
      <c r="A383" s="108">
        <v>13</v>
      </c>
      <c r="B383" s="109" t="s">
        <v>322</v>
      </c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22">
        <f t="shared" si="20"/>
        <v>0</v>
      </c>
    </row>
    <row r="384" spans="1:34">
      <c r="A384" s="108">
        <v>14</v>
      </c>
      <c r="B384" s="109" t="s">
        <v>323</v>
      </c>
      <c r="C384" s="110"/>
      <c r="D384" s="110"/>
      <c r="E384" s="110"/>
      <c r="F384" s="110"/>
      <c r="G384" s="110"/>
      <c r="H384" s="110">
        <v>2</v>
      </c>
      <c r="I384" s="110">
        <v>15</v>
      </c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>
        <v>2</v>
      </c>
      <c r="W384" s="110"/>
      <c r="X384" s="110">
        <v>4</v>
      </c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22">
        <f t="shared" si="20"/>
        <v>23</v>
      </c>
    </row>
    <row r="385" spans="1:34">
      <c r="A385" s="108">
        <v>15</v>
      </c>
      <c r="B385" s="109" t="s">
        <v>330</v>
      </c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22">
        <f t="shared" si="20"/>
        <v>0</v>
      </c>
    </row>
    <row r="386" spans="1:34">
      <c r="A386" s="108">
        <v>16</v>
      </c>
      <c r="B386" s="109" t="s">
        <v>325</v>
      </c>
      <c r="C386" s="110"/>
      <c r="D386" s="110"/>
      <c r="E386" s="110"/>
      <c r="F386" s="110"/>
      <c r="G386" s="110"/>
      <c r="H386" s="110">
        <v>1</v>
      </c>
      <c r="I386" s="110">
        <v>1</v>
      </c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>
        <v>1</v>
      </c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22">
        <f t="shared" si="20"/>
        <v>3</v>
      </c>
    </row>
    <row r="387" spans="1:34">
      <c r="A387" s="108">
        <v>17</v>
      </c>
      <c r="B387" s="109" t="s">
        <v>326</v>
      </c>
      <c r="C387" s="110"/>
      <c r="D387" s="110"/>
      <c r="E387" s="110"/>
      <c r="F387" s="110"/>
      <c r="G387" s="110"/>
      <c r="H387" s="110">
        <v>3</v>
      </c>
      <c r="I387" s="110">
        <v>20</v>
      </c>
      <c r="J387" s="110"/>
      <c r="K387" s="110"/>
      <c r="L387" s="110"/>
      <c r="M387" s="110"/>
      <c r="N387" s="110"/>
      <c r="O387" s="110"/>
      <c r="P387" s="110">
        <v>1</v>
      </c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>
        <v>1</v>
      </c>
      <c r="AG387" s="110"/>
      <c r="AH387" s="122">
        <f t="shared" si="20"/>
        <v>25</v>
      </c>
    </row>
    <row r="388" spans="1:34">
      <c r="A388" s="108">
        <v>18</v>
      </c>
      <c r="B388" s="109" t="s">
        <v>327</v>
      </c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22">
        <f t="shared" si="20"/>
        <v>0</v>
      </c>
    </row>
    <row r="389" ht="15.75" spans="1:34">
      <c r="A389" s="111" t="s">
        <v>14</v>
      </c>
      <c r="B389" s="112"/>
      <c r="C389" s="113">
        <f t="shared" ref="C389:AH389" si="21">SUM(C371:C388)</f>
        <v>0</v>
      </c>
      <c r="D389" s="113">
        <f t="shared" si="21"/>
        <v>0</v>
      </c>
      <c r="E389" s="113">
        <f t="shared" si="21"/>
        <v>0</v>
      </c>
      <c r="F389" s="113">
        <f t="shared" si="21"/>
        <v>0</v>
      </c>
      <c r="G389" s="113">
        <f t="shared" si="21"/>
        <v>0</v>
      </c>
      <c r="H389" s="113">
        <f t="shared" si="21"/>
        <v>10</v>
      </c>
      <c r="I389" s="113">
        <f t="shared" si="21"/>
        <v>37</v>
      </c>
      <c r="J389" s="113">
        <f t="shared" si="21"/>
        <v>2</v>
      </c>
      <c r="K389" s="113">
        <f t="shared" si="21"/>
        <v>0</v>
      </c>
      <c r="L389" s="113">
        <f t="shared" si="21"/>
        <v>0</v>
      </c>
      <c r="M389" s="113">
        <f t="shared" si="21"/>
        <v>0</v>
      </c>
      <c r="N389" s="113">
        <f t="shared" si="21"/>
        <v>0</v>
      </c>
      <c r="O389" s="113">
        <f t="shared" si="21"/>
        <v>0</v>
      </c>
      <c r="P389" s="113">
        <f t="shared" si="21"/>
        <v>3</v>
      </c>
      <c r="Q389" s="113">
        <f t="shared" si="21"/>
        <v>0</v>
      </c>
      <c r="R389" s="113">
        <f t="shared" si="21"/>
        <v>0</v>
      </c>
      <c r="S389" s="113">
        <f t="shared" si="21"/>
        <v>0</v>
      </c>
      <c r="T389" s="113">
        <f t="shared" si="21"/>
        <v>0</v>
      </c>
      <c r="U389" s="113">
        <f t="shared" si="21"/>
        <v>0</v>
      </c>
      <c r="V389" s="113">
        <f t="shared" si="21"/>
        <v>16</v>
      </c>
      <c r="W389" s="113">
        <f t="shared" si="21"/>
        <v>0</v>
      </c>
      <c r="X389" s="113">
        <f t="shared" si="21"/>
        <v>16</v>
      </c>
      <c r="Y389" s="113">
        <f t="shared" si="21"/>
        <v>0</v>
      </c>
      <c r="Z389" s="113">
        <f t="shared" si="21"/>
        <v>0</v>
      </c>
      <c r="AA389" s="113">
        <f t="shared" si="21"/>
        <v>1</v>
      </c>
      <c r="AB389" s="113">
        <f t="shared" si="21"/>
        <v>0</v>
      </c>
      <c r="AC389" s="113">
        <f t="shared" si="21"/>
        <v>0</v>
      </c>
      <c r="AD389" s="113">
        <f t="shared" si="21"/>
        <v>0</v>
      </c>
      <c r="AE389" s="113">
        <f t="shared" si="21"/>
        <v>0</v>
      </c>
      <c r="AF389" s="113">
        <f t="shared" si="21"/>
        <v>2</v>
      </c>
      <c r="AG389" s="113">
        <f t="shared" si="21"/>
        <v>0</v>
      </c>
      <c r="AH389" s="113">
        <f t="shared" si="21"/>
        <v>87</v>
      </c>
    </row>
    <row r="391" spans="4:26">
      <c r="D391" s="94" t="s">
        <v>58</v>
      </c>
      <c r="Z391" s="117" t="s">
        <v>634</v>
      </c>
    </row>
    <row r="392" spans="4:26">
      <c r="D392" s="94" t="s">
        <v>60</v>
      </c>
      <c r="Z392" s="94" t="s">
        <v>137</v>
      </c>
    </row>
    <row r="396" spans="4:26">
      <c r="D396" s="94" t="s">
        <v>614</v>
      </c>
      <c r="Z396" s="94" t="s">
        <v>98</v>
      </c>
    </row>
    <row r="397" spans="4:26">
      <c r="D397" s="94" t="s">
        <v>332</v>
      </c>
      <c r="Z397" s="94" t="s">
        <v>99</v>
      </c>
    </row>
    <row r="399" spans="1:34">
      <c r="A399" s="95" t="s">
        <v>506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</row>
    <row r="400" spans="1:34">
      <c r="A400" s="95" t="s">
        <v>357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</row>
    <row r="401" spans="1:34">
      <c r="A401" s="95" t="s">
        <v>635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</row>
    <row r="402" ht="15.75" spans="1:34">
      <c r="A402" s="95"/>
      <c r="B402" s="95"/>
      <c r="C402" s="96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115" t="s">
        <v>507</v>
      </c>
      <c r="AG402" s="115"/>
      <c r="AH402" s="115"/>
    </row>
    <row r="403" spans="1:34">
      <c r="A403" s="98" t="s">
        <v>488</v>
      </c>
      <c r="B403" s="99" t="s">
        <v>489</v>
      </c>
      <c r="C403" s="100" t="s">
        <v>508</v>
      </c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18"/>
    </row>
    <row r="404" spans="1:34">
      <c r="A404" s="102"/>
      <c r="B404" s="103"/>
      <c r="C404" s="104" t="s">
        <v>509</v>
      </c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16" t="s">
        <v>120</v>
      </c>
      <c r="AA404" s="116" t="s">
        <v>7</v>
      </c>
      <c r="AB404" s="116" t="s">
        <v>8</v>
      </c>
      <c r="AC404" s="116" t="s">
        <v>9</v>
      </c>
      <c r="AD404" s="116" t="s">
        <v>10</v>
      </c>
      <c r="AE404" s="116" t="s">
        <v>121</v>
      </c>
      <c r="AF404" s="116" t="s">
        <v>12</v>
      </c>
      <c r="AG404" s="116" t="s">
        <v>13</v>
      </c>
      <c r="AH404" s="119" t="s">
        <v>57</v>
      </c>
    </row>
    <row r="405" ht="120.8" spans="1:34">
      <c r="A405" s="102"/>
      <c r="B405" s="103"/>
      <c r="C405" s="105" t="s">
        <v>16</v>
      </c>
      <c r="D405" s="105" t="s">
        <v>17</v>
      </c>
      <c r="E405" s="105" t="s">
        <v>18</v>
      </c>
      <c r="F405" s="105" t="s">
        <v>19</v>
      </c>
      <c r="G405" s="105" t="s">
        <v>20</v>
      </c>
      <c r="H405" s="105" t="s">
        <v>21</v>
      </c>
      <c r="I405" s="105" t="s">
        <v>22</v>
      </c>
      <c r="J405" s="105" t="s">
        <v>23</v>
      </c>
      <c r="K405" s="105" t="s">
        <v>24</v>
      </c>
      <c r="L405" s="105" t="s">
        <v>25</v>
      </c>
      <c r="M405" s="105" t="s">
        <v>129</v>
      </c>
      <c r="N405" s="105" t="s">
        <v>27</v>
      </c>
      <c r="O405" s="105" t="s">
        <v>28</v>
      </c>
      <c r="P405" s="105" t="s">
        <v>29</v>
      </c>
      <c r="Q405" s="105" t="s">
        <v>30</v>
      </c>
      <c r="R405" s="105" t="s">
        <v>31</v>
      </c>
      <c r="S405" s="105" t="s">
        <v>32</v>
      </c>
      <c r="T405" s="105" t="s">
        <v>33</v>
      </c>
      <c r="U405" s="105" t="s">
        <v>34</v>
      </c>
      <c r="V405" s="105" t="s">
        <v>35</v>
      </c>
      <c r="W405" s="105" t="s">
        <v>36</v>
      </c>
      <c r="X405" s="105" t="s">
        <v>37</v>
      </c>
      <c r="Y405" s="105" t="s">
        <v>38</v>
      </c>
      <c r="Z405" s="116"/>
      <c r="AA405" s="116"/>
      <c r="AB405" s="116"/>
      <c r="AC405" s="116"/>
      <c r="AD405" s="116"/>
      <c r="AE405" s="116"/>
      <c r="AF405" s="116"/>
      <c r="AG405" s="116"/>
      <c r="AH405" s="120"/>
    </row>
    <row r="406" spans="1:34">
      <c r="A406" s="106">
        <v>1</v>
      </c>
      <c r="B406" s="107">
        <v>2</v>
      </c>
      <c r="C406" s="107">
        <v>3</v>
      </c>
      <c r="D406" s="107">
        <v>4</v>
      </c>
      <c r="E406" s="107">
        <v>5</v>
      </c>
      <c r="F406" s="107">
        <v>6</v>
      </c>
      <c r="G406" s="107">
        <v>7</v>
      </c>
      <c r="H406" s="107">
        <v>8</v>
      </c>
      <c r="I406" s="107">
        <v>9</v>
      </c>
      <c r="J406" s="107">
        <v>10</v>
      </c>
      <c r="K406" s="107">
        <v>11</v>
      </c>
      <c r="L406" s="107">
        <v>12</v>
      </c>
      <c r="M406" s="107">
        <v>13</v>
      </c>
      <c r="N406" s="107">
        <v>14</v>
      </c>
      <c r="O406" s="107">
        <v>15</v>
      </c>
      <c r="P406" s="107">
        <v>16</v>
      </c>
      <c r="Q406" s="107">
        <v>17</v>
      </c>
      <c r="R406" s="107">
        <v>18</v>
      </c>
      <c r="S406" s="107">
        <v>19</v>
      </c>
      <c r="T406" s="107">
        <v>20</v>
      </c>
      <c r="U406" s="107">
        <v>21</v>
      </c>
      <c r="V406" s="107">
        <v>22</v>
      </c>
      <c r="W406" s="107">
        <v>23</v>
      </c>
      <c r="X406" s="107">
        <v>24</v>
      </c>
      <c r="Y406" s="107">
        <v>25</v>
      </c>
      <c r="Z406" s="107">
        <v>26</v>
      </c>
      <c r="AA406" s="107">
        <v>27</v>
      </c>
      <c r="AB406" s="107">
        <v>28</v>
      </c>
      <c r="AC406" s="107">
        <v>29</v>
      </c>
      <c r="AD406" s="107">
        <v>30</v>
      </c>
      <c r="AE406" s="107">
        <v>31</v>
      </c>
      <c r="AF406" s="107">
        <v>32</v>
      </c>
      <c r="AG406" s="107">
        <v>33</v>
      </c>
      <c r="AH406" s="121">
        <v>34</v>
      </c>
    </row>
    <row r="407" spans="1:34">
      <c r="A407" s="108">
        <v>1</v>
      </c>
      <c r="B407" s="109" t="s">
        <v>310</v>
      </c>
      <c r="C407" s="110"/>
      <c r="D407" s="110"/>
      <c r="E407" s="110"/>
      <c r="F407" s="110"/>
      <c r="G407" s="110"/>
      <c r="H407" s="110">
        <v>1</v>
      </c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22">
        <f t="shared" ref="AH407:AH425" si="22">SUM(C407:AG407)</f>
        <v>1</v>
      </c>
    </row>
    <row r="408" spans="1:34">
      <c r="A408" s="108">
        <v>2</v>
      </c>
      <c r="B408" s="109" t="s">
        <v>311</v>
      </c>
      <c r="C408" s="110"/>
      <c r="D408" s="110"/>
      <c r="E408" s="110"/>
      <c r="F408" s="110"/>
      <c r="G408" s="110"/>
      <c r="H408" s="110">
        <v>1</v>
      </c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>
        <v>3</v>
      </c>
      <c r="W408" s="110"/>
      <c r="X408" s="110">
        <v>1</v>
      </c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22">
        <f t="shared" si="22"/>
        <v>5</v>
      </c>
    </row>
    <row r="409" spans="1:34">
      <c r="A409" s="108">
        <v>3</v>
      </c>
      <c r="B409" s="109" t="s">
        <v>312</v>
      </c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22">
        <f t="shared" si="22"/>
        <v>0</v>
      </c>
    </row>
    <row r="410" spans="1:34">
      <c r="A410" s="108">
        <v>4</v>
      </c>
      <c r="B410" s="109" t="s">
        <v>313</v>
      </c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>
        <v>1</v>
      </c>
      <c r="Z410" s="110"/>
      <c r="AA410" s="110"/>
      <c r="AB410" s="110"/>
      <c r="AC410" s="110"/>
      <c r="AD410" s="110"/>
      <c r="AE410" s="110"/>
      <c r="AF410" s="110"/>
      <c r="AG410" s="110"/>
      <c r="AH410" s="122">
        <f t="shared" si="22"/>
        <v>1</v>
      </c>
    </row>
    <row r="411" spans="1:34">
      <c r="A411" s="108">
        <v>5</v>
      </c>
      <c r="B411" s="109" t="s">
        <v>314</v>
      </c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22">
        <f t="shared" si="22"/>
        <v>0</v>
      </c>
    </row>
    <row r="412" spans="1:34">
      <c r="A412" s="108">
        <v>6</v>
      </c>
      <c r="B412" s="109" t="s">
        <v>315</v>
      </c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>
        <v>19</v>
      </c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22">
        <f t="shared" si="22"/>
        <v>19</v>
      </c>
    </row>
    <row r="413" spans="1:34">
      <c r="A413" s="108">
        <v>7</v>
      </c>
      <c r="B413" s="109" t="s">
        <v>316</v>
      </c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>
        <v>1</v>
      </c>
      <c r="W413" s="110"/>
      <c r="X413" s="110">
        <v>8</v>
      </c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22">
        <f t="shared" si="22"/>
        <v>9</v>
      </c>
    </row>
    <row r="414" spans="1:34">
      <c r="A414" s="108">
        <v>8</v>
      </c>
      <c r="B414" s="109" t="s">
        <v>317</v>
      </c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22">
        <f t="shared" si="22"/>
        <v>0</v>
      </c>
    </row>
    <row r="415" spans="1:34">
      <c r="A415" s="108">
        <v>9</v>
      </c>
      <c r="B415" s="109" t="s">
        <v>318</v>
      </c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>
        <v>5</v>
      </c>
      <c r="W415" s="110"/>
      <c r="X415" s="110">
        <v>3</v>
      </c>
      <c r="Y415" s="110"/>
      <c r="Z415" s="110"/>
      <c r="AA415" s="110"/>
      <c r="AB415" s="110"/>
      <c r="AC415" s="110"/>
      <c r="AD415" s="110"/>
      <c r="AE415" s="110"/>
      <c r="AF415" s="110"/>
      <c r="AG415" s="110">
        <v>2</v>
      </c>
      <c r="AH415" s="122">
        <f t="shared" si="22"/>
        <v>10</v>
      </c>
    </row>
    <row r="416" spans="1:34">
      <c r="A416" s="108">
        <v>10</v>
      </c>
      <c r="B416" s="109" t="s">
        <v>319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22">
        <f t="shared" si="22"/>
        <v>0</v>
      </c>
    </row>
    <row r="417" spans="1:34">
      <c r="A417" s="108">
        <v>11</v>
      </c>
      <c r="B417" s="109" t="s">
        <v>320</v>
      </c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>
        <v>1</v>
      </c>
      <c r="Q417" s="110"/>
      <c r="R417" s="110"/>
      <c r="S417" s="110"/>
      <c r="T417" s="110">
        <v>1</v>
      </c>
      <c r="U417" s="110"/>
      <c r="V417" s="110">
        <v>1</v>
      </c>
      <c r="W417" s="110"/>
      <c r="X417" s="110">
        <v>1</v>
      </c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22">
        <f t="shared" si="22"/>
        <v>4</v>
      </c>
    </row>
    <row r="418" spans="1:34">
      <c r="A418" s="108">
        <v>12</v>
      </c>
      <c r="B418" s="109" t="s">
        <v>321</v>
      </c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22">
        <f t="shared" si="22"/>
        <v>0</v>
      </c>
    </row>
    <row r="419" spans="1:34">
      <c r="A419" s="108">
        <v>13</v>
      </c>
      <c r="B419" s="109" t="s">
        <v>322</v>
      </c>
      <c r="C419" s="110"/>
      <c r="D419" s="110"/>
      <c r="E419" s="110"/>
      <c r="F419" s="110"/>
      <c r="G419" s="110"/>
      <c r="H419" s="110"/>
      <c r="I419" s="110">
        <v>1</v>
      </c>
      <c r="J419" s="110">
        <v>1</v>
      </c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22">
        <f t="shared" si="22"/>
        <v>2</v>
      </c>
    </row>
    <row r="420" spans="1:34">
      <c r="A420" s="108">
        <v>14</v>
      </c>
      <c r="B420" s="109" t="s">
        <v>323</v>
      </c>
      <c r="C420" s="110"/>
      <c r="D420" s="110"/>
      <c r="E420" s="110"/>
      <c r="F420" s="110"/>
      <c r="G420" s="110"/>
      <c r="H420" s="110">
        <v>6</v>
      </c>
      <c r="I420" s="110">
        <v>9</v>
      </c>
      <c r="J420" s="110"/>
      <c r="K420" s="110"/>
      <c r="L420" s="110"/>
      <c r="M420" s="110"/>
      <c r="N420" s="110"/>
      <c r="O420" s="110"/>
      <c r="P420" s="110">
        <v>1</v>
      </c>
      <c r="Q420" s="110"/>
      <c r="R420" s="110"/>
      <c r="S420" s="110"/>
      <c r="T420" s="110"/>
      <c r="U420" s="110"/>
      <c r="V420" s="110">
        <v>6</v>
      </c>
      <c r="W420" s="110"/>
      <c r="X420" s="110">
        <v>1</v>
      </c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22">
        <f t="shared" si="22"/>
        <v>23</v>
      </c>
    </row>
    <row r="421" spans="1:34">
      <c r="A421" s="108">
        <v>15</v>
      </c>
      <c r="B421" s="109" t="s">
        <v>330</v>
      </c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>
        <v>2</v>
      </c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22">
        <f t="shared" si="22"/>
        <v>2</v>
      </c>
    </row>
    <row r="422" spans="1:34">
      <c r="A422" s="108">
        <v>16</v>
      </c>
      <c r="B422" s="109" t="s">
        <v>325</v>
      </c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22">
        <f t="shared" si="22"/>
        <v>0</v>
      </c>
    </row>
    <row r="423" spans="1:34">
      <c r="A423" s="108">
        <v>17</v>
      </c>
      <c r="B423" s="109" t="s">
        <v>326</v>
      </c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22">
        <f t="shared" si="22"/>
        <v>0</v>
      </c>
    </row>
    <row r="424" spans="1:34">
      <c r="A424" s="108">
        <v>18</v>
      </c>
      <c r="B424" s="109" t="s">
        <v>327</v>
      </c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>
        <v>1</v>
      </c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22">
        <f t="shared" si="22"/>
        <v>1</v>
      </c>
    </row>
    <row r="425" ht="15.75" spans="1:34">
      <c r="A425" s="111" t="s">
        <v>14</v>
      </c>
      <c r="B425" s="112"/>
      <c r="C425" s="113">
        <f t="shared" ref="C425:AG425" si="23">SUM(C407:C424)</f>
        <v>0</v>
      </c>
      <c r="D425" s="113">
        <f t="shared" si="23"/>
        <v>0</v>
      </c>
      <c r="E425" s="113">
        <f t="shared" si="23"/>
        <v>0</v>
      </c>
      <c r="F425" s="113">
        <f t="shared" si="23"/>
        <v>0</v>
      </c>
      <c r="G425" s="113">
        <f t="shared" si="23"/>
        <v>0</v>
      </c>
      <c r="H425" s="113">
        <f t="shared" si="23"/>
        <v>8</v>
      </c>
      <c r="I425" s="113">
        <f t="shared" si="23"/>
        <v>10</v>
      </c>
      <c r="J425" s="113">
        <f t="shared" si="23"/>
        <v>1</v>
      </c>
      <c r="K425" s="113">
        <f t="shared" si="23"/>
        <v>0</v>
      </c>
      <c r="L425" s="113">
        <f t="shared" si="23"/>
        <v>0</v>
      </c>
      <c r="M425" s="113">
        <f t="shared" si="23"/>
        <v>0</v>
      </c>
      <c r="N425" s="113">
        <f t="shared" si="23"/>
        <v>0</v>
      </c>
      <c r="O425" s="113">
        <f t="shared" si="23"/>
        <v>0</v>
      </c>
      <c r="P425" s="113">
        <f t="shared" si="23"/>
        <v>2</v>
      </c>
      <c r="Q425" s="113">
        <f t="shared" si="23"/>
        <v>0</v>
      </c>
      <c r="R425" s="113">
        <f t="shared" si="23"/>
        <v>0</v>
      </c>
      <c r="S425" s="113">
        <f t="shared" si="23"/>
        <v>0</v>
      </c>
      <c r="T425" s="113">
        <f t="shared" si="23"/>
        <v>1</v>
      </c>
      <c r="U425" s="113">
        <f t="shared" si="23"/>
        <v>0</v>
      </c>
      <c r="V425" s="113">
        <f t="shared" si="23"/>
        <v>35</v>
      </c>
      <c r="W425" s="113">
        <f t="shared" si="23"/>
        <v>0</v>
      </c>
      <c r="X425" s="113">
        <f t="shared" si="23"/>
        <v>17</v>
      </c>
      <c r="Y425" s="113">
        <f t="shared" si="23"/>
        <v>1</v>
      </c>
      <c r="Z425" s="113">
        <f t="shared" si="23"/>
        <v>0</v>
      </c>
      <c r="AA425" s="113">
        <f t="shared" si="23"/>
        <v>0</v>
      </c>
      <c r="AB425" s="113">
        <f t="shared" si="23"/>
        <v>0</v>
      </c>
      <c r="AC425" s="113">
        <f t="shared" si="23"/>
        <v>0</v>
      </c>
      <c r="AD425" s="113">
        <f t="shared" si="23"/>
        <v>0</v>
      </c>
      <c r="AE425" s="113">
        <f t="shared" si="23"/>
        <v>0</v>
      </c>
      <c r="AF425" s="113">
        <f t="shared" si="23"/>
        <v>0</v>
      </c>
      <c r="AG425" s="113">
        <f t="shared" si="23"/>
        <v>2</v>
      </c>
      <c r="AH425" s="122">
        <f t="shared" si="22"/>
        <v>77</v>
      </c>
    </row>
    <row r="427" spans="4:26">
      <c r="D427" s="94" t="s">
        <v>58</v>
      </c>
      <c r="Z427" s="117" t="s">
        <v>636</v>
      </c>
    </row>
    <row r="428" spans="4:26">
      <c r="D428" s="94" t="s">
        <v>60</v>
      </c>
      <c r="Z428" s="94" t="s">
        <v>137</v>
      </c>
    </row>
    <row r="432" spans="4:26">
      <c r="D432" s="94" t="s">
        <v>614</v>
      </c>
      <c r="Z432" s="94" t="s">
        <v>98</v>
      </c>
    </row>
    <row r="433" spans="4:26">
      <c r="D433" s="94" t="s">
        <v>332</v>
      </c>
      <c r="Z433" s="94" t="s">
        <v>99</v>
      </c>
    </row>
    <row r="435" spans="1:34">
      <c r="A435" s="95" t="s">
        <v>506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</row>
    <row r="436" spans="1:34">
      <c r="A436" s="95" t="s">
        <v>357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</row>
    <row r="437" spans="1:34">
      <c r="A437" s="95" t="s">
        <v>637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</row>
    <row r="438" ht="15.75" spans="1:34">
      <c r="A438" s="95"/>
      <c r="B438" s="95"/>
      <c r="C438" s="96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115" t="s">
        <v>507</v>
      </c>
      <c r="AG438" s="115"/>
      <c r="AH438" s="115"/>
    </row>
    <row r="439" spans="1:34">
      <c r="A439" s="98" t="s">
        <v>488</v>
      </c>
      <c r="B439" s="99" t="s">
        <v>489</v>
      </c>
      <c r="C439" s="100" t="s">
        <v>508</v>
      </c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18"/>
    </row>
    <row r="440" spans="1:34">
      <c r="A440" s="102"/>
      <c r="B440" s="103"/>
      <c r="C440" s="104" t="s">
        <v>509</v>
      </c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16" t="s">
        <v>120</v>
      </c>
      <c r="AA440" s="116" t="s">
        <v>7</v>
      </c>
      <c r="AB440" s="116" t="s">
        <v>8</v>
      </c>
      <c r="AC440" s="116" t="s">
        <v>9</v>
      </c>
      <c r="AD440" s="116" t="s">
        <v>10</v>
      </c>
      <c r="AE440" s="116" t="s">
        <v>121</v>
      </c>
      <c r="AF440" s="116" t="s">
        <v>12</v>
      </c>
      <c r="AG440" s="116" t="s">
        <v>13</v>
      </c>
      <c r="AH440" s="119" t="s">
        <v>57</v>
      </c>
    </row>
    <row r="441" ht="120.8" spans="1:34">
      <c r="A441" s="102"/>
      <c r="B441" s="103"/>
      <c r="C441" s="105" t="s">
        <v>16</v>
      </c>
      <c r="D441" s="105" t="s">
        <v>17</v>
      </c>
      <c r="E441" s="105" t="s">
        <v>18</v>
      </c>
      <c r="F441" s="105" t="s">
        <v>19</v>
      </c>
      <c r="G441" s="105" t="s">
        <v>20</v>
      </c>
      <c r="H441" s="105" t="s">
        <v>21</v>
      </c>
      <c r="I441" s="105" t="s">
        <v>22</v>
      </c>
      <c r="J441" s="105" t="s">
        <v>23</v>
      </c>
      <c r="K441" s="105" t="s">
        <v>24</v>
      </c>
      <c r="L441" s="105" t="s">
        <v>25</v>
      </c>
      <c r="M441" s="105" t="s">
        <v>129</v>
      </c>
      <c r="N441" s="105" t="s">
        <v>27</v>
      </c>
      <c r="O441" s="105" t="s">
        <v>28</v>
      </c>
      <c r="P441" s="105" t="s">
        <v>29</v>
      </c>
      <c r="Q441" s="105" t="s">
        <v>30</v>
      </c>
      <c r="R441" s="105" t="s">
        <v>31</v>
      </c>
      <c r="S441" s="105" t="s">
        <v>32</v>
      </c>
      <c r="T441" s="105" t="s">
        <v>33</v>
      </c>
      <c r="U441" s="105" t="s">
        <v>34</v>
      </c>
      <c r="V441" s="105" t="s">
        <v>35</v>
      </c>
      <c r="W441" s="105" t="s">
        <v>36</v>
      </c>
      <c r="X441" s="105" t="s">
        <v>37</v>
      </c>
      <c r="Y441" s="105" t="s">
        <v>38</v>
      </c>
      <c r="Z441" s="116"/>
      <c r="AA441" s="116"/>
      <c r="AB441" s="116"/>
      <c r="AC441" s="116"/>
      <c r="AD441" s="116"/>
      <c r="AE441" s="116"/>
      <c r="AF441" s="116"/>
      <c r="AG441" s="116"/>
      <c r="AH441" s="120"/>
    </row>
    <row r="442" spans="1:34">
      <c r="A442" s="106">
        <v>1</v>
      </c>
      <c r="B442" s="107">
        <v>2</v>
      </c>
      <c r="C442" s="107">
        <v>3</v>
      </c>
      <c r="D442" s="107">
        <v>4</v>
      </c>
      <c r="E442" s="107">
        <v>5</v>
      </c>
      <c r="F442" s="107">
        <v>6</v>
      </c>
      <c r="G442" s="107">
        <v>7</v>
      </c>
      <c r="H442" s="107">
        <v>8</v>
      </c>
      <c r="I442" s="107">
        <v>9</v>
      </c>
      <c r="J442" s="107">
        <v>10</v>
      </c>
      <c r="K442" s="107">
        <v>11</v>
      </c>
      <c r="L442" s="107">
        <v>12</v>
      </c>
      <c r="M442" s="107">
        <v>13</v>
      </c>
      <c r="N442" s="107">
        <v>14</v>
      </c>
      <c r="O442" s="107">
        <v>15</v>
      </c>
      <c r="P442" s="107">
        <v>16</v>
      </c>
      <c r="Q442" s="107">
        <v>17</v>
      </c>
      <c r="R442" s="107">
        <v>18</v>
      </c>
      <c r="S442" s="107">
        <v>19</v>
      </c>
      <c r="T442" s="107">
        <v>20</v>
      </c>
      <c r="U442" s="107">
        <v>21</v>
      </c>
      <c r="V442" s="107">
        <v>22</v>
      </c>
      <c r="W442" s="107">
        <v>23</v>
      </c>
      <c r="X442" s="107">
        <v>24</v>
      </c>
      <c r="Y442" s="107">
        <v>25</v>
      </c>
      <c r="Z442" s="107">
        <v>26</v>
      </c>
      <c r="AA442" s="107">
        <v>27</v>
      </c>
      <c r="AB442" s="107">
        <v>28</v>
      </c>
      <c r="AC442" s="107">
        <v>29</v>
      </c>
      <c r="AD442" s="107">
        <v>30</v>
      </c>
      <c r="AE442" s="107">
        <v>31</v>
      </c>
      <c r="AF442" s="107">
        <v>32</v>
      </c>
      <c r="AG442" s="107">
        <v>33</v>
      </c>
      <c r="AH442" s="121">
        <v>34</v>
      </c>
    </row>
    <row r="443" spans="1:34">
      <c r="A443" s="108">
        <v>1</v>
      </c>
      <c r="B443" s="109" t="s">
        <v>310</v>
      </c>
      <c r="C443" s="110">
        <f t="shared" ref="C443:AG443" si="24">C9+C45+C81+C118+C155+C191+C227+C263+C299+C335+C371+C407</f>
        <v>0</v>
      </c>
      <c r="D443" s="110">
        <f t="shared" si="24"/>
        <v>0</v>
      </c>
      <c r="E443" s="110">
        <f t="shared" si="24"/>
        <v>0</v>
      </c>
      <c r="F443" s="110">
        <f t="shared" si="24"/>
        <v>0</v>
      </c>
      <c r="G443" s="110">
        <f t="shared" si="24"/>
        <v>0</v>
      </c>
      <c r="H443" s="110">
        <f t="shared" si="24"/>
        <v>10</v>
      </c>
      <c r="I443" s="110">
        <f t="shared" si="24"/>
        <v>4</v>
      </c>
      <c r="J443" s="110">
        <f t="shared" si="24"/>
        <v>1</v>
      </c>
      <c r="K443" s="110">
        <f t="shared" si="24"/>
        <v>0</v>
      </c>
      <c r="L443" s="110">
        <f t="shared" si="24"/>
        <v>0</v>
      </c>
      <c r="M443" s="110">
        <f t="shared" si="24"/>
        <v>0</v>
      </c>
      <c r="N443" s="110">
        <f t="shared" si="24"/>
        <v>0</v>
      </c>
      <c r="O443" s="110">
        <f t="shared" si="24"/>
        <v>0</v>
      </c>
      <c r="P443" s="110">
        <f t="shared" si="24"/>
        <v>0</v>
      </c>
      <c r="Q443" s="110">
        <f t="shared" si="24"/>
        <v>0</v>
      </c>
      <c r="R443" s="110">
        <f t="shared" si="24"/>
        <v>0</v>
      </c>
      <c r="S443" s="110">
        <f t="shared" si="24"/>
        <v>0</v>
      </c>
      <c r="T443" s="110">
        <f t="shared" si="24"/>
        <v>0</v>
      </c>
      <c r="U443" s="110">
        <f t="shared" si="24"/>
        <v>0</v>
      </c>
      <c r="V443" s="110">
        <f t="shared" si="24"/>
        <v>0</v>
      </c>
      <c r="W443" s="110">
        <f t="shared" si="24"/>
        <v>0</v>
      </c>
      <c r="X443" s="110">
        <f t="shared" si="24"/>
        <v>0</v>
      </c>
      <c r="Y443" s="110">
        <f t="shared" si="24"/>
        <v>0</v>
      </c>
      <c r="Z443" s="110">
        <f t="shared" si="24"/>
        <v>1</v>
      </c>
      <c r="AA443" s="110">
        <f t="shared" si="24"/>
        <v>1</v>
      </c>
      <c r="AB443" s="110">
        <f t="shared" si="24"/>
        <v>0</v>
      </c>
      <c r="AC443" s="110">
        <f t="shared" si="24"/>
        <v>0</v>
      </c>
      <c r="AD443" s="110">
        <f t="shared" si="24"/>
        <v>0</v>
      </c>
      <c r="AE443" s="110">
        <f t="shared" si="24"/>
        <v>0</v>
      </c>
      <c r="AF443" s="110">
        <f t="shared" si="24"/>
        <v>0</v>
      </c>
      <c r="AG443" s="110">
        <f t="shared" si="24"/>
        <v>0</v>
      </c>
      <c r="AH443" s="122">
        <f t="shared" ref="AH443:AH461" si="25">SUM(C443:AG443)</f>
        <v>17</v>
      </c>
    </row>
    <row r="444" spans="1:34">
      <c r="A444" s="108">
        <v>2</v>
      </c>
      <c r="B444" s="109" t="s">
        <v>311</v>
      </c>
      <c r="C444" s="110">
        <f t="shared" ref="C444:AG444" si="26">C10+C46+C82+C119+C156+C192+C228+C264+C300+C336+C372+C408</f>
        <v>0</v>
      </c>
      <c r="D444" s="110">
        <f t="shared" si="26"/>
        <v>0</v>
      </c>
      <c r="E444" s="110">
        <f t="shared" si="26"/>
        <v>0</v>
      </c>
      <c r="F444" s="110">
        <f t="shared" si="26"/>
        <v>0</v>
      </c>
      <c r="G444" s="110">
        <f t="shared" si="26"/>
        <v>0</v>
      </c>
      <c r="H444" s="110">
        <f t="shared" si="26"/>
        <v>24</v>
      </c>
      <c r="I444" s="110">
        <f t="shared" si="26"/>
        <v>22</v>
      </c>
      <c r="J444" s="110">
        <f t="shared" si="26"/>
        <v>1</v>
      </c>
      <c r="K444" s="110">
        <f t="shared" si="26"/>
        <v>0</v>
      </c>
      <c r="L444" s="110">
        <f t="shared" si="26"/>
        <v>0</v>
      </c>
      <c r="M444" s="110">
        <f t="shared" si="26"/>
        <v>0</v>
      </c>
      <c r="N444" s="110">
        <f t="shared" si="26"/>
        <v>0</v>
      </c>
      <c r="O444" s="110">
        <f t="shared" si="26"/>
        <v>0</v>
      </c>
      <c r="P444" s="110">
        <f t="shared" si="26"/>
        <v>1</v>
      </c>
      <c r="Q444" s="110">
        <f t="shared" si="26"/>
        <v>0</v>
      </c>
      <c r="R444" s="110">
        <f t="shared" si="26"/>
        <v>0</v>
      </c>
      <c r="S444" s="110">
        <f t="shared" si="26"/>
        <v>0</v>
      </c>
      <c r="T444" s="110">
        <f t="shared" si="26"/>
        <v>0</v>
      </c>
      <c r="U444" s="110">
        <f t="shared" si="26"/>
        <v>0</v>
      </c>
      <c r="V444" s="110">
        <f t="shared" si="26"/>
        <v>46</v>
      </c>
      <c r="W444" s="110">
        <f t="shared" si="26"/>
        <v>0</v>
      </c>
      <c r="X444" s="110">
        <f t="shared" si="26"/>
        <v>2</v>
      </c>
      <c r="Y444" s="110">
        <f t="shared" si="26"/>
        <v>0</v>
      </c>
      <c r="Z444" s="110">
        <f t="shared" si="26"/>
        <v>0</v>
      </c>
      <c r="AA444" s="110">
        <f t="shared" si="26"/>
        <v>3</v>
      </c>
      <c r="AB444" s="110">
        <f t="shared" si="26"/>
        <v>0</v>
      </c>
      <c r="AC444" s="110">
        <f t="shared" si="26"/>
        <v>0</v>
      </c>
      <c r="AD444" s="110">
        <f t="shared" si="26"/>
        <v>0</v>
      </c>
      <c r="AE444" s="110">
        <f t="shared" si="26"/>
        <v>0</v>
      </c>
      <c r="AF444" s="110">
        <f t="shared" si="26"/>
        <v>1</v>
      </c>
      <c r="AG444" s="110">
        <f t="shared" si="26"/>
        <v>1</v>
      </c>
      <c r="AH444" s="122">
        <f t="shared" si="25"/>
        <v>101</v>
      </c>
    </row>
    <row r="445" spans="1:34">
      <c r="A445" s="108">
        <v>3</v>
      </c>
      <c r="B445" s="109" t="s">
        <v>312</v>
      </c>
      <c r="C445" s="110">
        <f t="shared" ref="C445:AG445" si="27">C11+C47+C83+C120+C157+C193+C229+C265+C301+C337+C373+C409</f>
        <v>0</v>
      </c>
      <c r="D445" s="110">
        <f t="shared" si="27"/>
        <v>0</v>
      </c>
      <c r="E445" s="110">
        <f t="shared" si="27"/>
        <v>0</v>
      </c>
      <c r="F445" s="110">
        <f t="shared" si="27"/>
        <v>0</v>
      </c>
      <c r="G445" s="110">
        <f t="shared" si="27"/>
        <v>0</v>
      </c>
      <c r="H445" s="110">
        <f t="shared" si="27"/>
        <v>13</v>
      </c>
      <c r="I445" s="110">
        <f t="shared" si="27"/>
        <v>18</v>
      </c>
      <c r="J445" s="110">
        <f t="shared" si="27"/>
        <v>0</v>
      </c>
      <c r="K445" s="110">
        <f t="shared" si="27"/>
        <v>0</v>
      </c>
      <c r="L445" s="110">
        <f t="shared" si="27"/>
        <v>0</v>
      </c>
      <c r="M445" s="110">
        <f t="shared" si="27"/>
        <v>0</v>
      </c>
      <c r="N445" s="110">
        <f t="shared" si="27"/>
        <v>0</v>
      </c>
      <c r="O445" s="110">
        <f t="shared" si="27"/>
        <v>0</v>
      </c>
      <c r="P445" s="110">
        <f t="shared" si="27"/>
        <v>0</v>
      </c>
      <c r="Q445" s="110">
        <f t="shared" si="27"/>
        <v>0</v>
      </c>
      <c r="R445" s="110">
        <f t="shared" si="27"/>
        <v>0</v>
      </c>
      <c r="S445" s="110">
        <f t="shared" si="27"/>
        <v>0</v>
      </c>
      <c r="T445" s="110">
        <f t="shared" si="27"/>
        <v>0</v>
      </c>
      <c r="U445" s="110">
        <f t="shared" si="27"/>
        <v>0</v>
      </c>
      <c r="V445" s="110">
        <f t="shared" si="27"/>
        <v>4</v>
      </c>
      <c r="W445" s="110">
        <f t="shared" si="27"/>
        <v>0</v>
      </c>
      <c r="X445" s="110">
        <f t="shared" si="27"/>
        <v>13</v>
      </c>
      <c r="Y445" s="110">
        <f t="shared" si="27"/>
        <v>0</v>
      </c>
      <c r="Z445" s="110">
        <f t="shared" si="27"/>
        <v>0</v>
      </c>
      <c r="AA445" s="110">
        <f t="shared" si="27"/>
        <v>1</v>
      </c>
      <c r="AB445" s="110">
        <f t="shared" si="27"/>
        <v>0</v>
      </c>
      <c r="AC445" s="110">
        <f t="shared" si="27"/>
        <v>0</v>
      </c>
      <c r="AD445" s="110">
        <f t="shared" si="27"/>
        <v>0</v>
      </c>
      <c r="AE445" s="110">
        <f t="shared" si="27"/>
        <v>0</v>
      </c>
      <c r="AF445" s="110">
        <f t="shared" si="27"/>
        <v>4</v>
      </c>
      <c r="AG445" s="110">
        <f t="shared" si="27"/>
        <v>0</v>
      </c>
      <c r="AH445" s="122">
        <f t="shared" si="25"/>
        <v>53</v>
      </c>
    </row>
    <row r="446" spans="1:34">
      <c r="A446" s="108">
        <v>4</v>
      </c>
      <c r="B446" s="109" t="s">
        <v>313</v>
      </c>
      <c r="C446" s="110">
        <f t="shared" ref="C446:AG446" si="28">C12+C48+C84+C121+C158+C194+C230+C266+C302+C338+C374+C410</f>
        <v>0</v>
      </c>
      <c r="D446" s="110">
        <f t="shared" si="28"/>
        <v>0</v>
      </c>
      <c r="E446" s="110">
        <f t="shared" si="28"/>
        <v>0</v>
      </c>
      <c r="F446" s="110">
        <f t="shared" si="28"/>
        <v>1</v>
      </c>
      <c r="G446" s="110">
        <f t="shared" si="28"/>
        <v>0</v>
      </c>
      <c r="H446" s="110">
        <f t="shared" si="28"/>
        <v>10</v>
      </c>
      <c r="I446" s="110">
        <f t="shared" si="28"/>
        <v>35</v>
      </c>
      <c r="J446" s="110">
        <f t="shared" si="28"/>
        <v>0</v>
      </c>
      <c r="K446" s="110">
        <f t="shared" si="28"/>
        <v>0</v>
      </c>
      <c r="L446" s="110">
        <f t="shared" si="28"/>
        <v>0</v>
      </c>
      <c r="M446" s="110">
        <f t="shared" si="28"/>
        <v>0</v>
      </c>
      <c r="N446" s="110">
        <f t="shared" si="28"/>
        <v>0</v>
      </c>
      <c r="O446" s="110">
        <f t="shared" si="28"/>
        <v>0</v>
      </c>
      <c r="P446" s="110">
        <f t="shared" si="28"/>
        <v>0</v>
      </c>
      <c r="Q446" s="110">
        <f t="shared" si="28"/>
        <v>0</v>
      </c>
      <c r="R446" s="110">
        <f t="shared" si="28"/>
        <v>0</v>
      </c>
      <c r="S446" s="110">
        <f t="shared" si="28"/>
        <v>0</v>
      </c>
      <c r="T446" s="110">
        <f t="shared" si="28"/>
        <v>0</v>
      </c>
      <c r="U446" s="110">
        <f t="shared" si="28"/>
        <v>0</v>
      </c>
      <c r="V446" s="110">
        <f t="shared" si="28"/>
        <v>5</v>
      </c>
      <c r="W446" s="110">
        <f t="shared" si="28"/>
        <v>0</v>
      </c>
      <c r="X446" s="110">
        <f t="shared" si="28"/>
        <v>3</v>
      </c>
      <c r="Y446" s="110">
        <f t="shared" si="28"/>
        <v>3</v>
      </c>
      <c r="Z446" s="110">
        <f t="shared" si="28"/>
        <v>0</v>
      </c>
      <c r="AA446" s="110">
        <f t="shared" si="28"/>
        <v>0</v>
      </c>
      <c r="AB446" s="110">
        <f t="shared" si="28"/>
        <v>0</v>
      </c>
      <c r="AC446" s="110">
        <f t="shared" si="28"/>
        <v>0</v>
      </c>
      <c r="AD446" s="110">
        <f t="shared" si="28"/>
        <v>0</v>
      </c>
      <c r="AE446" s="110">
        <f t="shared" si="28"/>
        <v>0</v>
      </c>
      <c r="AF446" s="110">
        <f t="shared" si="28"/>
        <v>0</v>
      </c>
      <c r="AG446" s="110">
        <f t="shared" si="28"/>
        <v>0</v>
      </c>
      <c r="AH446" s="122">
        <f t="shared" si="25"/>
        <v>57</v>
      </c>
    </row>
    <row r="447" spans="1:34">
      <c r="A447" s="108">
        <v>5</v>
      </c>
      <c r="B447" s="109" t="s">
        <v>314</v>
      </c>
      <c r="C447" s="110">
        <f t="shared" ref="C447:AG447" si="29">C13+C49+C85+C122+C159+C195+C231+C267+C303+C339+C375+C411</f>
        <v>0</v>
      </c>
      <c r="D447" s="110">
        <f t="shared" si="29"/>
        <v>0</v>
      </c>
      <c r="E447" s="110">
        <f t="shared" si="29"/>
        <v>0</v>
      </c>
      <c r="F447" s="110">
        <f t="shared" si="29"/>
        <v>0</v>
      </c>
      <c r="G447" s="110">
        <f t="shared" si="29"/>
        <v>0</v>
      </c>
      <c r="H447" s="110">
        <f t="shared" si="29"/>
        <v>1</v>
      </c>
      <c r="I447" s="110">
        <f t="shared" si="29"/>
        <v>1</v>
      </c>
      <c r="J447" s="110">
        <f t="shared" si="29"/>
        <v>0</v>
      </c>
      <c r="K447" s="110">
        <f t="shared" si="29"/>
        <v>0</v>
      </c>
      <c r="L447" s="110">
        <f t="shared" si="29"/>
        <v>0</v>
      </c>
      <c r="M447" s="110">
        <f t="shared" si="29"/>
        <v>0</v>
      </c>
      <c r="N447" s="110">
        <f t="shared" si="29"/>
        <v>0</v>
      </c>
      <c r="O447" s="110">
        <f t="shared" si="29"/>
        <v>0</v>
      </c>
      <c r="P447" s="110">
        <f t="shared" si="29"/>
        <v>0</v>
      </c>
      <c r="Q447" s="110">
        <f t="shared" si="29"/>
        <v>0</v>
      </c>
      <c r="R447" s="110">
        <f t="shared" si="29"/>
        <v>0</v>
      </c>
      <c r="S447" s="110">
        <f t="shared" si="29"/>
        <v>0</v>
      </c>
      <c r="T447" s="110">
        <f t="shared" si="29"/>
        <v>0</v>
      </c>
      <c r="U447" s="110">
        <f t="shared" si="29"/>
        <v>0</v>
      </c>
      <c r="V447" s="110">
        <f t="shared" si="29"/>
        <v>0</v>
      </c>
      <c r="W447" s="110">
        <f t="shared" si="29"/>
        <v>0</v>
      </c>
      <c r="X447" s="110">
        <f t="shared" si="29"/>
        <v>2</v>
      </c>
      <c r="Y447" s="110">
        <f t="shared" si="29"/>
        <v>0</v>
      </c>
      <c r="Z447" s="110">
        <f t="shared" si="29"/>
        <v>0</v>
      </c>
      <c r="AA447" s="110">
        <f t="shared" si="29"/>
        <v>0</v>
      </c>
      <c r="AB447" s="110">
        <f t="shared" si="29"/>
        <v>0</v>
      </c>
      <c r="AC447" s="110">
        <f t="shared" si="29"/>
        <v>0</v>
      </c>
      <c r="AD447" s="110">
        <f t="shared" si="29"/>
        <v>0</v>
      </c>
      <c r="AE447" s="110">
        <f t="shared" si="29"/>
        <v>0</v>
      </c>
      <c r="AF447" s="110">
        <f t="shared" si="29"/>
        <v>0</v>
      </c>
      <c r="AG447" s="110">
        <f t="shared" si="29"/>
        <v>0</v>
      </c>
      <c r="AH447" s="122">
        <f t="shared" si="25"/>
        <v>4</v>
      </c>
    </row>
    <row r="448" spans="1:34">
      <c r="A448" s="108">
        <v>6</v>
      </c>
      <c r="B448" s="109" t="s">
        <v>315</v>
      </c>
      <c r="C448" s="110">
        <f t="shared" ref="C448:AG448" si="30">C14+C50+C86+C123+C160+C196+C232+C268+C304+C340+C376+C412</f>
        <v>0</v>
      </c>
      <c r="D448" s="110">
        <f t="shared" si="30"/>
        <v>0</v>
      </c>
      <c r="E448" s="110">
        <f t="shared" si="30"/>
        <v>0</v>
      </c>
      <c r="F448" s="110">
        <f t="shared" si="30"/>
        <v>0</v>
      </c>
      <c r="G448" s="110">
        <f t="shared" si="30"/>
        <v>0</v>
      </c>
      <c r="H448" s="110">
        <f t="shared" si="30"/>
        <v>1</v>
      </c>
      <c r="I448" s="110">
        <f t="shared" si="30"/>
        <v>0</v>
      </c>
      <c r="J448" s="110">
        <f t="shared" si="30"/>
        <v>0</v>
      </c>
      <c r="K448" s="110">
        <f t="shared" si="30"/>
        <v>0</v>
      </c>
      <c r="L448" s="110">
        <f t="shared" si="30"/>
        <v>0</v>
      </c>
      <c r="M448" s="110">
        <f t="shared" si="30"/>
        <v>0</v>
      </c>
      <c r="N448" s="110">
        <f t="shared" si="30"/>
        <v>0</v>
      </c>
      <c r="O448" s="110">
        <f t="shared" si="30"/>
        <v>0</v>
      </c>
      <c r="P448" s="110">
        <f t="shared" si="30"/>
        <v>1</v>
      </c>
      <c r="Q448" s="110">
        <f t="shared" si="30"/>
        <v>0</v>
      </c>
      <c r="R448" s="110">
        <f t="shared" si="30"/>
        <v>0</v>
      </c>
      <c r="S448" s="110">
        <f t="shared" si="30"/>
        <v>0</v>
      </c>
      <c r="T448" s="110">
        <f t="shared" si="30"/>
        <v>0</v>
      </c>
      <c r="U448" s="110">
        <f t="shared" si="30"/>
        <v>0</v>
      </c>
      <c r="V448" s="110">
        <f t="shared" si="30"/>
        <v>33</v>
      </c>
      <c r="W448" s="110">
        <f t="shared" si="30"/>
        <v>0</v>
      </c>
      <c r="X448" s="110">
        <f t="shared" si="30"/>
        <v>15</v>
      </c>
      <c r="Y448" s="110">
        <f t="shared" si="30"/>
        <v>0</v>
      </c>
      <c r="Z448" s="110">
        <f t="shared" si="30"/>
        <v>0</v>
      </c>
      <c r="AA448" s="110">
        <f t="shared" si="30"/>
        <v>0</v>
      </c>
      <c r="AB448" s="110">
        <f t="shared" si="30"/>
        <v>0</v>
      </c>
      <c r="AC448" s="110">
        <f t="shared" si="30"/>
        <v>0</v>
      </c>
      <c r="AD448" s="110">
        <f t="shared" si="30"/>
        <v>0</v>
      </c>
      <c r="AE448" s="110">
        <f t="shared" si="30"/>
        <v>0</v>
      </c>
      <c r="AF448" s="110">
        <f t="shared" si="30"/>
        <v>0</v>
      </c>
      <c r="AG448" s="110">
        <f t="shared" si="30"/>
        <v>0</v>
      </c>
      <c r="AH448" s="122">
        <f t="shared" si="25"/>
        <v>50</v>
      </c>
    </row>
    <row r="449" spans="1:34">
      <c r="A449" s="108">
        <v>7</v>
      </c>
      <c r="B449" s="109" t="s">
        <v>316</v>
      </c>
      <c r="C449" s="110">
        <f t="shared" ref="C449:AG449" si="31">C15+C51+C87+C124+C161+C197+C233+C269+C305+C341+C377+C413</f>
        <v>0</v>
      </c>
      <c r="D449" s="110">
        <f t="shared" si="31"/>
        <v>0</v>
      </c>
      <c r="E449" s="110">
        <f t="shared" si="31"/>
        <v>0</v>
      </c>
      <c r="F449" s="110">
        <f t="shared" si="31"/>
        <v>0</v>
      </c>
      <c r="G449" s="110">
        <f t="shared" si="31"/>
        <v>0</v>
      </c>
      <c r="H449" s="110">
        <f t="shared" si="31"/>
        <v>3</v>
      </c>
      <c r="I449" s="110">
        <f t="shared" si="31"/>
        <v>1</v>
      </c>
      <c r="J449" s="110">
        <f t="shared" si="31"/>
        <v>1</v>
      </c>
      <c r="K449" s="110">
        <f t="shared" si="31"/>
        <v>0</v>
      </c>
      <c r="L449" s="110">
        <f t="shared" si="31"/>
        <v>0</v>
      </c>
      <c r="M449" s="110">
        <f t="shared" si="31"/>
        <v>0</v>
      </c>
      <c r="N449" s="110">
        <f t="shared" si="31"/>
        <v>0</v>
      </c>
      <c r="O449" s="110">
        <f t="shared" si="31"/>
        <v>0</v>
      </c>
      <c r="P449" s="110">
        <f t="shared" si="31"/>
        <v>0</v>
      </c>
      <c r="Q449" s="110">
        <f t="shared" si="31"/>
        <v>0</v>
      </c>
      <c r="R449" s="110">
        <f t="shared" si="31"/>
        <v>0</v>
      </c>
      <c r="S449" s="110">
        <f t="shared" si="31"/>
        <v>0</v>
      </c>
      <c r="T449" s="110">
        <f t="shared" si="31"/>
        <v>3</v>
      </c>
      <c r="U449" s="110">
        <f t="shared" si="31"/>
        <v>0</v>
      </c>
      <c r="V449" s="110">
        <f t="shared" si="31"/>
        <v>12</v>
      </c>
      <c r="W449" s="110">
        <f t="shared" si="31"/>
        <v>0</v>
      </c>
      <c r="X449" s="110">
        <f t="shared" si="31"/>
        <v>41</v>
      </c>
      <c r="Y449" s="110">
        <f t="shared" si="31"/>
        <v>0</v>
      </c>
      <c r="Z449" s="110">
        <f t="shared" si="31"/>
        <v>0</v>
      </c>
      <c r="AA449" s="110">
        <f t="shared" si="31"/>
        <v>0</v>
      </c>
      <c r="AB449" s="110">
        <f t="shared" si="31"/>
        <v>0</v>
      </c>
      <c r="AC449" s="110">
        <f t="shared" si="31"/>
        <v>0</v>
      </c>
      <c r="AD449" s="110">
        <f t="shared" si="31"/>
        <v>0</v>
      </c>
      <c r="AE449" s="110">
        <f t="shared" si="31"/>
        <v>0</v>
      </c>
      <c r="AF449" s="110">
        <f t="shared" si="31"/>
        <v>0</v>
      </c>
      <c r="AG449" s="110">
        <f t="shared" si="31"/>
        <v>0</v>
      </c>
      <c r="AH449" s="122">
        <f t="shared" si="25"/>
        <v>61</v>
      </c>
    </row>
    <row r="450" spans="1:34">
      <c r="A450" s="108">
        <v>8</v>
      </c>
      <c r="B450" s="109" t="s">
        <v>317</v>
      </c>
      <c r="C450" s="110">
        <f t="shared" ref="C450:AG450" si="32">C16+C52+C88+C125+C162+C198+C234+C270+C306+C342+C378+C414</f>
        <v>0</v>
      </c>
      <c r="D450" s="110">
        <f t="shared" si="32"/>
        <v>0</v>
      </c>
      <c r="E450" s="110">
        <f t="shared" si="32"/>
        <v>0</v>
      </c>
      <c r="F450" s="110">
        <f t="shared" si="32"/>
        <v>0</v>
      </c>
      <c r="G450" s="110">
        <f t="shared" si="32"/>
        <v>0</v>
      </c>
      <c r="H450" s="110">
        <f t="shared" si="32"/>
        <v>9</v>
      </c>
      <c r="I450" s="110">
        <f t="shared" si="32"/>
        <v>11</v>
      </c>
      <c r="J450" s="110">
        <f t="shared" si="32"/>
        <v>0</v>
      </c>
      <c r="K450" s="110">
        <f t="shared" si="32"/>
        <v>0</v>
      </c>
      <c r="L450" s="110">
        <f t="shared" si="32"/>
        <v>0</v>
      </c>
      <c r="M450" s="110">
        <f t="shared" si="32"/>
        <v>0</v>
      </c>
      <c r="N450" s="110">
        <f t="shared" si="32"/>
        <v>0</v>
      </c>
      <c r="O450" s="110">
        <f t="shared" si="32"/>
        <v>0</v>
      </c>
      <c r="P450" s="110">
        <f t="shared" si="32"/>
        <v>0</v>
      </c>
      <c r="Q450" s="110">
        <f t="shared" si="32"/>
        <v>0</v>
      </c>
      <c r="R450" s="110">
        <f t="shared" si="32"/>
        <v>0</v>
      </c>
      <c r="S450" s="110">
        <f t="shared" si="32"/>
        <v>0</v>
      </c>
      <c r="T450" s="110">
        <f t="shared" si="32"/>
        <v>0</v>
      </c>
      <c r="U450" s="110">
        <f t="shared" si="32"/>
        <v>0</v>
      </c>
      <c r="V450" s="110">
        <f t="shared" si="32"/>
        <v>0</v>
      </c>
      <c r="W450" s="110">
        <f t="shared" si="32"/>
        <v>0</v>
      </c>
      <c r="X450" s="110">
        <f t="shared" si="32"/>
        <v>6</v>
      </c>
      <c r="Y450" s="110">
        <f t="shared" si="32"/>
        <v>0</v>
      </c>
      <c r="Z450" s="110">
        <f t="shared" si="32"/>
        <v>0</v>
      </c>
      <c r="AA450" s="110">
        <f t="shared" si="32"/>
        <v>1</v>
      </c>
      <c r="AB450" s="110">
        <f t="shared" si="32"/>
        <v>0</v>
      </c>
      <c r="AC450" s="110">
        <f t="shared" si="32"/>
        <v>0</v>
      </c>
      <c r="AD450" s="110">
        <f t="shared" si="32"/>
        <v>0</v>
      </c>
      <c r="AE450" s="110">
        <f t="shared" si="32"/>
        <v>0</v>
      </c>
      <c r="AF450" s="110">
        <f t="shared" si="32"/>
        <v>0</v>
      </c>
      <c r="AG450" s="110">
        <f t="shared" si="32"/>
        <v>0</v>
      </c>
      <c r="AH450" s="122">
        <f t="shared" si="25"/>
        <v>27</v>
      </c>
    </row>
    <row r="451" spans="1:34">
      <c r="A451" s="108">
        <v>9</v>
      </c>
      <c r="B451" s="109" t="s">
        <v>318</v>
      </c>
      <c r="C451" s="110">
        <f t="shared" ref="C451:AG451" si="33">C17+C53+C89+C126+C163+C199+C235+C271+C307+C343+C379+C415</f>
        <v>0</v>
      </c>
      <c r="D451" s="110">
        <f t="shared" si="33"/>
        <v>0</v>
      </c>
      <c r="E451" s="110">
        <f t="shared" si="33"/>
        <v>0</v>
      </c>
      <c r="F451" s="110">
        <f t="shared" si="33"/>
        <v>0</v>
      </c>
      <c r="G451" s="110">
        <f t="shared" si="33"/>
        <v>0</v>
      </c>
      <c r="H451" s="110">
        <f t="shared" si="33"/>
        <v>36</v>
      </c>
      <c r="I451" s="110">
        <f t="shared" si="33"/>
        <v>87</v>
      </c>
      <c r="J451" s="110">
        <f t="shared" si="33"/>
        <v>1</v>
      </c>
      <c r="K451" s="110">
        <f t="shared" si="33"/>
        <v>0</v>
      </c>
      <c r="L451" s="110">
        <f t="shared" si="33"/>
        <v>0</v>
      </c>
      <c r="M451" s="110">
        <f t="shared" si="33"/>
        <v>0</v>
      </c>
      <c r="N451" s="110">
        <f t="shared" si="33"/>
        <v>0</v>
      </c>
      <c r="O451" s="110">
        <f t="shared" si="33"/>
        <v>0</v>
      </c>
      <c r="P451" s="110">
        <f t="shared" si="33"/>
        <v>1</v>
      </c>
      <c r="Q451" s="110">
        <f t="shared" si="33"/>
        <v>0</v>
      </c>
      <c r="R451" s="110">
        <f t="shared" si="33"/>
        <v>0</v>
      </c>
      <c r="S451" s="110">
        <f t="shared" si="33"/>
        <v>0</v>
      </c>
      <c r="T451" s="110">
        <f t="shared" si="33"/>
        <v>0</v>
      </c>
      <c r="U451" s="110">
        <f t="shared" si="33"/>
        <v>0</v>
      </c>
      <c r="V451" s="110">
        <f t="shared" si="33"/>
        <v>49</v>
      </c>
      <c r="W451" s="110">
        <f t="shared" si="33"/>
        <v>0</v>
      </c>
      <c r="X451" s="110">
        <f t="shared" si="33"/>
        <v>31</v>
      </c>
      <c r="Y451" s="110">
        <f t="shared" si="33"/>
        <v>1</v>
      </c>
      <c r="Z451" s="110">
        <f t="shared" si="33"/>
        <v>0</v>
      </c>
      <c r="AA451" s="110">
        <f t="shared" si="33"/>
        <v>0</v>
      </c>
      <c r="AB451" s="110">
        <f t="shared" si="33"/>
        <v>0</v>
      </c>
      <c r="AC451" s="110">
        <f t="shared" si="33"/>
        <v>0</v>
      </c>
      <c r="AD451" s="110">
        <f t="shared" si="33"/>
        <v>0</v>
      </c>
      <c r="AE451" s="110">
        <f t="shared" si="33"/>
        <v>0</v>
      </c>
      <c r="AF451" s="110">
        <f t="shared" si="33"/>
        <v>4</v>
      </c>
      <c r="AG451" s="110">
        <f t="shared" si="33"/>
        <v>2</v>
      </c>
      <c r="AH451" s="122">
        <f t="shared" si="25"/>
        <v>212</v>
      </c>
    </row>
    <row r="452" spans="1:34">
      <c r="A452" s="108">
        <v>10</v>
      </c>
      <c r="B452" s="109" t="s">
        <v>319</v>
      </c>
      <c r="C452" s="110">
        <f t="shared" ref="C452:AG452" si="34">C18+C54+C90+C127+C164+C200+C236+C272+C308+C344+C380+C416</f>
        <v>1</v>
      </c>
      <c r="D452" s="110">
        <f t="shared" si="34"/>
        <v>0</v>
      </c>
      <c r="E452" s="110">
        <f t="shared" si="34"/>
        <v>0</v>
      </c>
      <c r="F452" s="110">
        <f t="shared" si="34"/>
        <v>0</v>
      </c>
      <c r="G452" s="110">
        <f t="shared" si="34"/>
        <v>0</v>
      </c>
      <c r="H452" s="110">
        <f t="shared" si="34"/>
        <v>0</v>
      </c>
      <c r="I452" s="110">
        <f t="shared" si="34"/>
        <v>0</v>
      </c>
      <c r="J452" s="110">
        <f t="shared" si="34"/>
        <v>0</v>
      </c>
      <c r="K452" s="110">
        <f t="shared" si="34"/>
        <v>0</v>
      </c>
      <c r="L452" s="110">
        <f t="shared" si="34"/>
        <v>0</v>
      </c>
      <c r="M452" s="110">
        <f t="shared" si="34"/>
        <v>0</v>
      </c>
      <c r="N452" s="110">
        <f t="shared" si="34"/>
        <v>0</v>
      </c>
      <c r="O452" s="110">
        <f t="shared" si="34"/>
        <v>0</v>
      </c>
      <c r="P452" s="110">
        <f t="shared" si="34"/>
        <v>0</v>
      </c>
      <c r="Q452" s="110">
        <f t="shared" si="34"/>
        <v>0</v>
      </c>
      <c r="R452" s="110">
        <f t="shared" si="34"/>
        <v>0</v>
      </c>
      <c r="S452" s="110">
        <f t="shared" si="34"/>
        <v>0</v>
      </c>
      <c r="T452" s="110">
        <f t="shared" si="34"/>
        <v>0</v>
      </c>
      <c r="U452" s="110">
        <f t="shared" si="34"/>
        <v>0</v>
      </c>
      <c r="V452" s="110">
        <f t="shared" si="34"/>
        <v>0</v>
      </c>
      <c r="W452" s="110">
        <f t="shared" si="34"/>
        <v>0</v>
      </c>
      <c r="X452" s="110">
        <f t="shared" si="34"/>
        <v>1</v>
      </c>
      <c r="Y452" s="110">
        <f t="shared" si="34"/>
        <v>0</v>
      </c>
      <c r="Z452" s="110">
        <f t="shared" si="34"/>
        <v>0</v>
      </c>
      <c r="AA452" s="110">
        <f t="shared" si="34"/>
        <v>0</v>
      </c>
      <c r="AB452" s="110">
        <f t="shared" si="34"/>
        <v>0</v>
      </c>
      <c r="AC452" s="110">
        <f t="shared" si="34"/>
        <v>0</v>
      </c>
      <c r="AD452" s="110">
        <f t="shared" si="34"/>
        <v>0</v>
      </c>
      <c r="AE452" s="110">
        <f t="shared" si="34"/>
        <v>0</v>
      </c>
      <c r="AF452" s="110">
        <f t="shared" si="34"/>
        <v>0</v>
      </c>
      <c r="AG452" s="110">
        <f t="shared" si="34"/>
        <v>0</v>
      </c>
      <c r="AH452" s="122">
        <f t="shared" si="25"/>
        <v>2</v>
      </c>
    </row>
    <row r="453" spans="1:34">
      <c r="A453" s="108">
        <v>11</v>
      </c>
      <c r="B453" s="109" t="s">
        <v>320</v>
      </c>
      <c r="C453" s="110">
        <f t="shared" ref="C453:AG453" si="35">C19+C55+C91+C128+C165+C201+C237+C273+C309+C345+C381+C417</f>
        <v>0</v>
      </c>
      <c r="D453" s="110">
        <f t="shared" si="35"/>
        <v>0</v>
      </c>
      <c r="E453" s="110">
        <f t="shared" si="35"/>
        <v>0</v>
      </c>
      <c r="F453" s="110">
        <f t="shared" si="35"/>
        <v>0</v>
      </c>
      <c r="G453" s="110">
        <f t="shared" si="35"/>
        <v>0</v>
      </c>
      <c r="H453" s="110">
        <f t="shared" si="35"/>
        <v>2</v>
      </c>
      <c r="I453" s="110">
        <f t="shared" si="35"/>
        <v>4</v>
      </c>
      <c r="J453" s="110">
        <f t="shared" si="35"/>
        <v>1</v>
      </c>
      <c r="K453" s="110">
        <f t="shared" si="35"/>
        <v>0</v>
      </c>
      <c r="L453" s="110">
        <f t="shared" si="35"/>
        <v>0</v>
      </c>
      <c r="M453" s="110">
        <f t="shared" si="35"/>
        <v>0</v>
      </c>
      <c r="N453" s="110">
        <f t="shared" si="35"/>
        <v>0</v>
      </c>
      <c r="O453" s="110">
        <f t="shared" si="35"/>
        <v>0</v>
      </c>
      <c r="P453" s="110">
        <f t="shared" si="35"/>
        <v>9</v>
      </c>
      <c r="Q453" s="110">
        <f t="shared" si="35"/>
        <v>0</v>
      </c>
      <c r="R453" s="110">
        <f t="shared" si="35"/>
        <v>0</v>
      </c>
      <c r="S453" s="110">
        <f t="shared" si="35"/>
        <v>0</v>
      </c>
      <c r="T453" s="110">
        <f t="shared" si="35"/>
        <v>4</v>
      </c>
      <c r="U453" s="110">
        <f t="shared" si="35"/>
        <v>0</v>
      </c>
      <c r="V453" s="110">
        <f t="shared" si="35"/>
        <v>46</v>
      </c>
      <c r="W453" s="110">
        <f t="shared" si="35"/>
        <v>0</v>
      </c>
      <c r="X453" s="110">
        <f t="shared" si="35"/>
        <v>18</v>
      </c>
      <c r="Y453" s="110">
        <f t="shared" si="35"/>
        <v>0</v>
      </c>
      <c r="Z453" s="110">
        <f t="shared" si="35"/>
        <v>0</v>
      </c>
      <c r="AA453" s="110">
        <f t="shared" si="35"/>
        <v>0</v>
      </c>
      <c r="AB453" s="110">
        <f t="shared" si="35"/>
        <v>0</v>
      </c>
      <c r="AC453" s="110">
        <f t="shared" si="35"/>
        <v>0</v>
      </c>
      <c r="AD453" s="110">
        <f t="shared" si="35"/>
        <v>0</v>
      </c>
      <c r="AE453" s="110">
        <f t="shared" si="35"/>
        <v>0</v>
      </c>
      <c r="AF453" s="110">
        <f t="shared" si="35"/>
        <v>2</v>
      </c>
      <c r="AG453" s="110">
        <f t="shared" si="35"/>
        <v>0</v>
      </c>
      <c r="AH453" s="122">
        <f t="shared" si="25"/>
        <v>86</v>
      </c>
    </row>
    <row r="454" spans="1:34">
      <c r="A454" s="108">
        <v>12</v>
      </c>
      <c r="B454" s="109" t="s">
        <v>321</v>
      </c>
      <c r="C454" s="110">
        <f t="shared" ref="C454:AG454" si="36">C20+C56+C92+C129+C166+C202+C238+C274+C310+C346+C382+C418</f>
        <v>0</v>
      </c>
      <c r="D454" s="110">
        <f t="shared" si="36"/>
        <v>0</v>
      </c>
      <c r="E454" s="110">
        <f t="shared" si="36"/>
        <v>0</v>
      </c>
      <c r="F454" s="110">
        <f t="shared" si="36"/>
        <v>0</v>
      </c>
      <c r="G454" s="110">
        <f t="shared" si="36"/>
        <v>0</v>
      </c>
      <c r="H454" s="110">
        <f t="shared" si="36"/>
        <v>2</v>
      </c>
      <c r="I454" s="110">
        <f t="shared" si="36"/>
        <v>0</v>
      </c>
      <c r="J454" s="110">
        <f t="shared" si="36"/>
        <v>2</v>
      </c>
      <c r="K454" s="110">
        <f t="shared" si="36"/>
        <v>0</v>
      </c>
      <c r="L454" s="110">
        <f t="shared" si="36"/>
        <v>0</v>
      </c>
      <c r="M454" s="110">
        <f t="shared" si="36"/>
        <v>0</v>
      </c>
      <c r="N454" s="110">
        <f t="shared" si="36"/>
        <v>0</v>
      </c>
      <c r="O454" s="110">
        <f t="shared" si="36"/>
        <v>0</v>
      </c>
      <c r="P454" s="110">
        <f t="shared" si="36"/>
        <v>0</v>
      </c>
      <c r="Q454" s="110">
        <f t="shared" si="36"/>
        <v>0</v>
      </c>
      <c r="R454" s="110">
        <f t="shared" si="36"/>
        <v>0</v>
      </c>
      <c r="S454" s="110">
        <f t="shared" si="36"/>
        <v>0</v>
      </c>
      <c r="T454" s="110">
        <f t="shared" si="36"/>
        <v>0</v>
      </c>
      <c r="U454" s="110">
        <f t="shared" si="36"/>
        <v>0</v>
      </c>
      <c r="V454" s="110">
        <f t="shared" si="36"/>
        <v>4</v>
      </c>
      <c r="W454" s="110">
        <f t="shared" si="36"/>
        <v>0</v>
      </c>
      <c r="X454" s="110">
        <f t="shared" si="36"/>
        <v>6</v>
      </c>
      <c r="Y454" s="110">
        <f t="shared" si="36"/>
        <v>0</v>
      </c>
      <c r="Z454" s="110">
        <f t="shared" si="36"/>
        <v>0</v>
      </c>
      <c r="AA454" s="110">
        <f t="shared" si="36"/>
        <v>0</v>
      </c>
      <c r="AB454" s="110">
        <f t="shared" si="36"/>
        <v>0</v>
      </c>
      <c r="AC454" s="110">
        <f t="shared" si="36"/>
        <v>0</v>
      </c>
      <c r="AD454" s="110">
        <f t="shared" si="36"/>
        <v>0</v>
      </c>
      <c r="AE454" s="110">
        <f t="shared" si="36"/>
        <v>0</v>
      </c>
      <c r="AF454" s="110">
        <f t="shared" si="36"/>
        <v>0</v>
      </c>
      <c r="AG454" s="110">
        <f t="shared" si="36"/>
        <v>0</v>
      </c>
      <c r="AH454" s="122">
        <f t="shared" si="25"/>
        <v>14</v>
      </c>
    </row>
    <row r="455" spans="1:34">
      <c r="A455" s="108">
        <v>13</v>
      </c>
      <c r="B455" s="109" t="s">
        <v>322</v>
      </c>
      <c r="C455" s="110">
        <f t="shared" ref="C455:AG455" si="37">C21+C57+C93+C130+C167+C203+C239+C275+C311+C347+C383+C419</f>
        <v>0</v>
      </c>
      <c r="D455" s="110">
        <f t="shared" si="37"/>
        <v>0</v>
      </c>
      <c r="E455" s="110">
        <f t="shared" si="37"/>
        <v>0</v>
      </c>
      <c r="F455" s="110">
        <f t="shared" si="37"/>
        <v>0</v>
      </c>
      <c r="G455" s="110">
        <f t="shared" si="37"/>
        <v>0</v>
      </c>
      <c r="H455" s="110">
        <f t="shared" si="37"/>
        <v>8</v>
      </c>
      <c r="I455" s="110">
        <f t="shared" si="37"/>
        <v>4</v>
      </c>
      <c r="J455" s="110">
        <f t="shared" si="37"/>
        <v>3</v>
      </c>
      <c r="K455" s="110">
        <f t="shared" si="37"/>
        <v>0</v>
      </c>
      <c r="L455" s="110">
        <f t="shared" si="37"/>
        <v>0</v>
      </c>
      <c r="M455" s="110">
        <f t="shared" si="37"/>
        <v>0</v>
      </c>
      <c r="N455" s="110">
        <f t="shared" si="37"/>
        <v>0</v>
      </c>
      <c r="O455" s="110">
        <f t="shared" si="37"/>
        <v>0</v>
      </c>
      <c r="P455" s="110">
        <f t="shared" si="37"/>
        <v>1</v>
      </c>
      <c r="Q455" s="110">
        <f t="shared" si="37"/>
        <v>0</v>
      </c>
      <c r="R455" s="110">
        <f t="shared" si="37"/>
        <v>0</v>
      </c>
      <c r="S455" s="110">
        <f t="shared" si="37"/>
        <v>0</v>
      </c>
      <c r="T455" s="110">
        <f t="shared" si="37"/>
        <v>0</v>
      </c>
      <c r="U455" s="110">
        <f t="shared" si="37"/>
        <v>0</v>
      </c>
      <c r="V455" s="110">
        <f t="shared" si="37"/>
        <v>3</v>
      </c>
      <c r="W455" s="110">
        <f t="shared" si="37"/>
        <v>0</v>
      </c>
      <c r="X455" s="110">
        <f t="shared" si="37"/>
        <v>4</v>
      </c>
      <c r="Y455" s="110">
        <f t="shared" si="37"/>
        <v>2</v>
      </c>
      <c r="Z455" s="110">
        <f t="shared" si="37"/>
        <v>0</v>
      </c>
      <c r="AA455" s="110">
        <f t="shared" si="37"/>
        <v>2</v>
      </c>
      <c r="AB455" s="110">
        <f t="shared" si="37"/>
        <v>0</v>
      </c>
      <c r="AC455" s="110">
        <f t="shared" si="37"/>
        <v>0</v>
      </c>
      <c r="AD455" s="110">
        <f t="shared" si="37"/>
        <v>0</v>
      </c>
      <c r="AE455" s="110">
        <f t="shared" si="37"/>
        <v>0</v>
      </c>
      <c r="AF455" s="110">
        <f t="shared" si="37"/>
        <v>0</v>
      </c>
      <c r="AG455" s="110">
        <f t="shared" si="37"/>
        <v>1</v>
      </c>
      <c r="AH455" s="122">
        <f t="shared" si="25"/>
        <v>28</v>
      </c>
    </row>
    <row r="456" spans="1:34">
      <c r="A456" s="108">
        <v>14</v>
      </c>
      <c r="B456" s="109" t="s">
        <v>323</v>
      </c>
      <c r="C456" s="110">
        <f t="shared" ref="C456:AG456" si="38">C22+C58+C94+C131+C168+C204+C240+C276+C312+C348+C384+C420</f>
        <v>0</v>
      </c>
      <c r="D456" s="110">
        <f t="shared" si="38"/>
        <v>0</v>
      </c>
      <c r="E456" s="110">
        <f t="shared" si="38"/>
        <v>0</v>
      </c>
      <c r="F456" s="110">
        <f t="shared" si="38"/>
        <v>0</v>
      </c>
      <c r="G456" s="110">
        <f t="shared" si="38"/>
        <v>0</v>
      </c>
      <c r="H456" s="110">
        <f t="shared" si="38"/>
        <v>21</v>
      </c>
      <c r="I456" s="110">
        <f t="shared" si="38"/>
        <v>51</v>
      </c>
      <c r="J456" s="110">
        <f t="shared" si="38"/>
        <v>0</v>
      </c>
      <c r="K456" s="110">
        <f t="shared" si="38"/>
        <v>0</v>
      </c>
      <c r="L456" s="110">
        <f t="shared" si="38"/>
        <v>0</v>
      </c>
      <c r="M456" s="110">
        <f t="shared" si="38"/>
        <v>0</v>
      </c>
      <c r="N456" s="110">
        <f t="shared" si="38"/>
        <v>0</v>
      </c>
      <c r="O456" s="110">
        <f t="shared" si="38"/>
        <v>0</v>
      </c>
      <c r="P456" s="110">
        <f t="shared" si="38"/>
        <v>3</v>
      </c>
      <c r="Q456" s="110">
        <f t="shared" si="38"/>
        <v>0</v>
      </c>
      <c r="R456" s="110">
        <f t="shared" si="38"/>
        <v>0</v>
      </c>
      <c r="S456" s="110">
        <f t="shared" si="38"/>
        <v>0</v>
      </c>
      <c r="T456" s="110">
        <f t="shared" si="38"/>
        <v>0</v>
      </c>
      <c r="U456" s="110">
        <f t="shared" si="38"/>
        <v>0</v>
      </c>
      <c r="V456" s="110">
        <f t="shared" si="38"/>
        <v>24</v>
      </c>
      <c r="W456" s="110">
        <f t="shared" si="38"/>
        <v>0</v>
      </c>
      <c r="X456" s="110">
        <f t="shared" si="38"/>
        <v>35</v>
      </c>
      <c r="Y456" s="110">
        <f t="shared" si="38"/>
        <v>1</v>
      </c>
      <c r="Z456" s="110">
        <f t="shared" si="38"/>
        <v>0</v>
      </c>
      <c r="AA456" s="110">
        <f t="shared" si="38"/>
        <v>0</v>
      </c>
      <c r="AB456" s="110">
        <f t="shared" si="38"/>
        <v>0</v>
      </c>
      <c r="AC456" s="110">
        <f t="shared" si="38"/>
        <v>0</v>
      </c>
      <c r="AD456" s="110">
        <f t="shared" si="38"/>
        <v>0</v>
      </c>
      <c r="AE456" s="110">
        <f t="shared" si="38"/>
        <v>0</v>
      </c>
      <c r="AF456" s="110">
        <f t="shared" si="38"/>
        <v>2</v>
      </c>
      <c r="AG456" s="110">
        <f t="shared" si="38"/>
        <v>0</v>
      </c>
      <c r="AH456" s="122">
        <f t="shared" si="25"/>
        <v>137</v>
      </c>
    </row>
    <row r="457" spans="1:34">
      <c r="A457" s="108">
        <v>15</v>
      </c>
      <c r="B457" s="109" t="s">
        <v>330</v>
      </c>
      <c r="C457" s="110">
        <f t="shared" ref="C457:AG457" si="39">C23+C59+C95+C132+C169+C205+C241+C277+C313+C349+C385+C421</f>
        <v>0</v>
      </c>
      <c r="D457" s="110">
        <f t="shared" si="39"/>
        <v>0</v>
      </c>
      <c r="E457" s="110">
        <f t="shared" si="39"/>
        <v>0</v>
      </c>
      <c r="F457" s="110">
        <f t="shared" si="39"/>
        <v>0</v>
      </c>
      <c r="G457" s="110">
        <f t="shared" si="39"/>
        <v>0</v>
      </c>
      <c r="H457" s="110">
        <f t="shared" si="39"/>
        <v>7</v>
      </c>
      <c r="I457" s="110">
        <f t="shared" si="39"/>
        <v>22</v>
      </c>
      <c r="J457" s="110">
        <f t="shared" si="39"/>
        <v>2</v>
      </c>
      <c r="K457" s="110">
        <f t="shared" si="39"/>
        <v>0</v>
      </c>
      <c r="L457" s="110">
        <f t="shared" si="39"/>
        <v>0</v>
      </c>
      <c r="M457" s="110">
        <f t="shared" si="39"/>
        <v>0</v>
      </c>
      <c r="N457" s="110">
        <f t="shared" si="39"/>
        <v>0</v>
      </c>
      <c r="O457" s="110">
        <f t="shared" si="39"/>
        <v>0</v>
      </c>
      <c r="P457" s="110">
        <f t="shared" si="39"/>
        <v>0</v>
      </c>
      <c r="Q457" s="110">
        <f t="shared" si="39"/>
        <v>0</v>
      </c>
      <c r="R457" s="110">
        <f t="shared" si="39"/>
        <v>0</v>
      </c>
      <c r="S457" s="110">
        <f t="shared" si="39"/>
        <v>0</v>
      </c>
      <c r="T457" s="110">
        <f t="shared" si="39"/>
        <v>0</v>
      </c>
      <c r="U457" s="110">
        <f t="shared" si="39"/>
        <v>0</v>
      </c>
      <c r="V457" s="110">
        <f t="shared" si="39"/>
        <v>10</v>
      </c>
      <c r="W457" s="110">
        <f t="shared" si="39"/>
        <v>0</v>
      </c>
      <c r="X457" s="110">
        <f t="shared" si="39"/>
        <v>13</v>
      </c>
      <c r="Y457" s="110">
        <f t="shared" si="39"/>
        <v>0</v>
      </c>
      <c r="Z457" s="110">
        <f t="shared" si="39"/>
        <v>0</v>
      </c>
      <c r="AA457" s="110">
        <f t="shared" si="39"/>
        <v>0</v>
      </c>
      <c r="AB457" s="110">
        <f t="shared" si="39"/>
        <v>0</v>
      </c>
      <c r="AC457" s="110">
        <f t="shared" si="39"/>
        <v>0</v>
      </c>
      <c r="AD457" s="110">
        <f t="shared" si="39"/>
        <v>0</v>
      </c>
      <c r="AE457" s="110">
        <f t="shared" si="39"/>
        <v>0</v>
      </c>
      <c r="AF457" s="110">
        <f t="shared" si="39"/>
        <v>2</v>
      </c>
      <c r="AG457" s="110">
        <f t="shared" si="39"/>
        <v>1</v>
      </c>
      <c r="AH457" s="122">
        <f t="shared" si="25"/>
        <v>57</v>
      </c>
    </row>
    <row r="458" spans="1:34">
      <c r="A458" s="108">
        <v>16</v>
      </c>
      <c r="B458" s="109" t="s">
        <v>325</v>
      </c>
      <c r="C458" s="110">
        <f t="shared" ref="C458:AG458" si="40">C24+C60+C96+C133+C170+C206+C242+C278+C314+C350+C386+C422</f>
        <v>0</v>
      </c>
      <c r="D458" s="110">
        <f t="shared" si="40"/>
        <v>0</v>
      </c>
      <c r="E458" s="110">
        <f t="shared" si="40"/>
        <v>0</v>
      </c>
      <c r="F458" s="110">
        <f t="shared" si="40"/>
        <v>0</v>
      </c>
      <c r="G458" s="110">
        <f t="shared" si="40"/>
        <v>0</v>
      </c>
      <c r="H458" s="110">
        <f t="shared" si="40"/>
        <v>9</v>
      </c>
      <c r="I458" s="110">
        <f t="shared" si="40"/>
        <v>23</v>
      </c>
      <c r="J458" s="110">
        <f t="shared" si="40"/>
        <v>0</v>
      </c>
      <c r="K458" s="110">
        <f t="shared" si="40"/>
        <v>0</v>
      </c>
      <c r="L458" s="110">
        <f t="shared" si="40"/>
        <v>0</v>
      </c>
      <c r="M458" s="110">
        <f t="shared" si="40"/>
        <v>0</v>
      </c>
      <c r="N458" s="110">
        <f t="shared" si="40"/>
        <v>0</v>
      </c>
      <c r="O458" s="110">
        <f t="shared" si="40"/>
        <v>0</v>
      </c>
      <c r="P458" s="110">
        <f t="shared" si="40"/>
        <v>0</v>
      </c>
      <c r="Q458" s="110">
        <f t="shared" si="40"/>
        <v>0</v>
      </c>
      <c r="R458" s="110">
        <f t="shared" si="40"/>
        <v>0</v>
      </c>
      <c r="S458" s="110">
        <f t="shared" si="40"/>
        <v>0</v>
      </c>
      <c r="T458" s="110">
        <f t="shared" si="40"/>
        <v>1</v>
      </c>
      <c r="U458" s="110">
        <f t="shared" si="40"/>
        <v>0</v>
      </c>
      <c r="V458" s="110">
        <f t="shared" si="40"/>
        <v>3</v>
      </c>
      <c r="W458" s="110">
        <f t="shared" si="40"/>
        <v>0</v>
      </c>
      <c r="X458" s="110">
        <f t="shared" si="40"/>
        <v>1</v>
      </c>
      <c r="Y458" s="110">
        <f t="shared" si="40"/>
        <v>0</v>
      </c>
      <c r="Z458" s="110">
        <f t="shared" si="40"/>
        <v>0</v>
      </c>
      <c r="AA458" s="110">
        <f t="shared" si="40"/>
        <v>0</v>
      </c>
      <c r="AB458" s="110">
        <f t="shared" si="40"/>
        <v>0</v>
      </c>
      <c r="AC458" s="110">
        <f t="shared" si="40"/>
        <v>0</v>
      </c>
      <c r="AD458" s="110">
        <f t="shared" si="40"/>
        <v>0</v>
      </c>
      <c r="AE458" s="110">
        <f t="shared" si="40"/>
        <v>0</v>
      </c>
      <c r="AF458" s="110">
        <f t="shared" si="40"/>
        <v>1</v>
      </c>
      <c r="AG458" s="110">
        <f t="shared" si="40"/>
        <v>0</v>
      </c>
      <c r="AH458" s="122">
        <f t="shared" si="25"/>
        <v>38</v>
      </c>
    </row>
    <row r="459" spans="1:34">
      <c r="A459" s="108">
        <v>17</v>
      </c>
      <c r="B459" s="109" t="s">
        <v>326</v>
      </c>
      <c r="C459" s="110">
        <f t="shared" ref="C459:AG459" si="41">C25+C61+C97+C134+C171+C207+C243+C279+C315+C351+C387+C423</f>
        <v>0</v>
      </c>
      <c r="D459" s="110">
        <f t="shared" si="41"/>
        <v>0</v>
      </c>
      <c r="E459" s="110">
        <f t="shared" si="41"/>
        <v>0</v>
      </c>
      <c r="F459" s="110">
        <f t="shared" si="41"/>
        <v>0</v>
      </c>
      <c r="G459" s="110">
        <f t="shared" si="41"/>
        <v>0</v>
      </c>
      <c r="H459" s="110">
        <f t="shared" si="41"/>
        <v>40</v>
      </c>
      <c r="I459" s="110">
        <f t="shared" si="41"/>
        <v>125</v>
      </c>
      <c r="J459" s="110">
        <f t="shared" si="41"/>
        <v>1</v>
      </c>
      <c r="K459" s="110">
        <f t="shared" si="41"/>
        <v>1</v>
      </c>
      <c r="L459" s="110">
        <f t="shared" si="41"/>
        <v>0</v>
      </c>
      <c r="M459" s="110">
        <f t="shared" si="41"/>
        <v>0</v>
      </c>
      <c r="N459" s="110">
        <f t="shared" si="41"/>
        <v>0</v>
      </c>
      <c r="O459" s="110">
        <f t="shared" si="41"/>
        <v>0</v>
      </c>
      <c r="P459" s="110">
        <f t="shared" si="41"/>
        <v>1</v>
      </c>
      <c r="Q459" s="110">
        <f t="shared" si="41"/>
        <v>0</v>
      </c>
      <c r="R459" s="110">
        <f t="shared" si="41"/>
        <v>0</v>
      </c>
      <c r="S459" s="110">
        <f t="shared" si="41"/>
        <v>0</v>
      </c>
      <c r="T459" s="110">
        <f t="shared" si="41"/>
        <v>1</v>
      </c>
      <c r="U459" s="110">
        <f t="shared" si="41"/>
        <v>0</v>
      </c>
      <c r="V459" s="110">
        <f t="shared" si="41"/>
        <v>14</v>
      </c>
      <c r="W459" s="110">
        <f t="shared" si="41"/>
        <v>0</v>
      </c>
      <c r="X459" s="110">
        <f t="shared" si="41"/>
        <v>1</v>
      </c>
      <c r="Y459" s="110">
        <f t="shared" si="41"/>
        <v>0</v>
      </c>
      <c r="Z459" s="110">
        <f t="shared" si="41"/>
        <v>0</v>
      </c>
      <c r="AA459" s="110">
        <f t="shared" si="41"/>
        <v>2</v>
      </c>
      <c r="AB459" s="110">
        <f t="shared" si="41"/>
        <v>0</v>
      </c>
      <c r="AC459" s="110">
        <f t="shared" si="41"/>
        <v>1</v>
      </c>
      <c r="AD459" s="110">
        <f t="shared" si="41"/>
        <v>0</v>
      </c>
      <c r="AE459" s="110">
        <f t="shared" si="41"/>
        <v>0</v>
      </c>
      <c r="AF459" s="110">
        <f t="shared" si="41"/>
        <v>2</v>
      </c>
      <c r="AG459" s="110">
        <f t="shared" si="41"/>
        <v>1</v>
      </c>
      <c r="AH459" s="122">
        <f t="shared" si="25"/>
        <v>190</v>
      </c>
    </row>
    <row r="460" spans="1:34">
      <c r="A460" s="108">
        <v>18</v>
      </c>
      <c r="B460" s="109" t="s">
        <v>327</v>
      </c>
      <c r="C460" s="110">
        <f t="shared" ref="C460:AG460" si="42">C26+C62+C98+C135+C172+C208+C244+C280+C316+C352+C388+C424</f>
        <v>0</v>
      </c>
      <c r="D460" s="110">
        <f t="shared" si="42"/>
        <v>0</v>
      </c>
      <c r="E460" s="110">
        <f t="shared" si="42"/>
        <v>0</v>
      </c>
      <c r="F460" s="110">
        <f t="shared" si="42"/>
        <v>0</v>
      </c>
      <c r="G460" s="110">
        <f t="shared" si="42"/>
        <v>0</v>
      </c>
      <c r="H460" s="110">
        <f t="shared" si="42"/>
        <v>0</v>
      </c>
      <c r="I460" s="110">
        <f t="shared" si="42"/>
        <v>0</v>
      </c>
      <c r="J460" s="110">
        <f t="shared" si="42"/>
        <v>0</v>
      </c>
      <c r="K460" s="110">
        <f t="shared" si="42"/>
        <v>0</v>
      </c>
      <c r="L460" s="110">
        <f t="shared" si="42"/>
        <v>0</v>
      </c>
      <c r="M460" s="110">
        <f t="shared" si="42"/>
        <v>0</v>
      </c>
      <c r="N460" s="110">
        <f t="shared" si="42"/>
        <v>0</v>
      </c>
      <c r="O460" s="110">
        <f t="shared" si="42"/>
        <v>0</v>
      </c>
      <c r="P460" s="110">
        <f t="shared" si="42"/>
        <v>0</v>
      </c>
      <c r="Q460" s="110">
        <f t="shared" si="42"/>
        <v>0</v>
      </c>
      <c r="R460" s="110">
        <f t="shared" si="42"/>
        <v>0</v>
      </c>
      <c r="S460" s="110">
        <f t="shared" si="42"/>
        <v>0</v>
      </c>
      <c r="T460" s="110">
        <f t="shared" si="42"/>
        <v>0</v>
      </c>
      <c r="U460" s="110">
        <f t="shared" si="42"/>
        <v>0</v>
      </c>
      <c r="V460" s="110">
        <f t="shared" si="42"/>
        <v>41</v>
      </c>
      <c r="W460" s="110">
        <f t="shared" si="42"/>
        <v>0</v>
      </c>
      <c r="X460" s="110">
        <f t="shared" si="42"/>
        <v>2</v>
      </c>
      <c r="Y460" s="110">
        <f t="shared" si="42"/>
        <v>0</v>
      </c>
      <c r="Z460" s="110">
        <f t="shared" si="42"/>
        <v>0</v>
      </c>
      <c r="AA460" s="110">
        <f t="shared" si="42"/>
        <v>0</v>
      </c>
      <c r="AB460" s="110">
        <f t="shared" si="42"/>
        <v>0</v>
      </c>
      <c r="AC460" s="110">
        <f t="shared" si="42"/>
        <v>0</v>
      </c>
      <c r="AD460" s="110">
        <f t="shared" si="42"/>
        <v>0</v>
      </c>
      <c r="AE460" s="110">
        <f t="shared" si="42"/>
        <v>0</v>
      </c>
      <c r="AF460" s="110">
        <f t="shared" si="42"/>
        <v>0</v>
      </c>
      <c r="AG460" s="110">
        <f t="shared" si="42"/>
        <v>0</v>
      </c>
      <c r="AH460" s="122">
        <f t="shared" si="25"/>
        <v>43</v>
      </c>
    </row>
    <row r="461" ht="15.75" spans="1:34">
      <c r="A461" s="111" t="s">
        <v>14</v>
      </c>
      <c r="B461" s="112"/>
      <c r="C461" s="113">
        <f t="shared" ref="C461:AG461" si="43">SUM(C443:C460)</f>
        <v>1</v>
      </c>
      <c r="D461" s="113">
        <f t="shared" si="43"/>
        <v>0</v>
      </c>
      <c r="E461" s="113">
        <f t="shared" si="43"/>
        <v>0</v>
      </c>
      <c r="F461" s="113">
        <f t="shared" si="43"/>
        <v>1</v>
      </c>
      <c r="G461" s="113">
        <f t="shared" si="43"/>
        <v>0</v>
      </c>
      <c r="H461" s="113">
        <f t="shared" si="43"/>
        <v>196</v>
      </c>
      <c r="I461" s="113">
        <f t="shared" si="43"/>
        <v>408</v>
      </c>
      <c r="J461" s="113">
        <f t="shared" si="43"/>
        <v>13</v>
      </c>
      <c r="K461" s="113">
        <f t="shared" si="43"/>
        <v>1</v>
      </c>
      <c r="L461" s="113">
        <f t="shared" si="43"/>
        <v>0</v>
      </c>
      <c r="M461" s="113">
        <f t="shared" si="43"/>
        <v>0</v>
      </c>
      <c r="N461" s="113">
        <f t="shared" si="43"/>
        <v>0</v>
      </c>
      <c r="O461" s="113">
        <f t="shared" si="43"/>
        <v>0</v>
      </c>
      <c r="P461" s="113">
        <f t="shared" si="43"/>
        <v>17</v>
      </c>
      <c r="Q461" s="113">
        <f t="shared" si="43"/>
        <v>0</v>
      </c>
      <c r="R461" s="113">
        <f t="shared" si="43"/>
        <v>0</v>
      </c>
      <c r="S461" s="113">
        <f t="shared" si="43"/>
        <v>0</v>
      </c>
      <c r="T461" s="113">
        <f t="shared" si="43"/>
        <v>9</v>
      </c>
      <c r="U461" s="113">
        <f t="shared" si="43"/>
        <v>0</v>
      </c>
      <c r="V461" s="113">
        <f t="shared" si="43"/>
        <v>294</v>
      </c>
      <c r="W461" s="113">
        <f t="shared" si="43"/>
        <v>0</v>
      </c>
      <c r="X461" s="113">
        <f t="shared" si="43"/>
        <v>194</v>
      </c>
      <c r="Y461" s="113">
        <f t="shared" si="43"/>
        <v>7</v>
      </c>
      <c r="Z461" s="113">
        <f t="shared" si="43"/>
        <v>1</v>
      </c>
      <c r="AA461" s="113">
        <f t="shared" si="43"/>
        <v>10</v>
      </c>
      <c r="AB461" s="113">
        <f t="shared" si="43"/>
        <v>0</v>
      </c>
      <c r="AC461" s="113">
        <f t="shared" si="43"/>
        <v>1</v>
      </c>
      <c r="AD461" s="113">
        <f t="shared" si="43"/>
        <v>0</v>
      </c>
      <c r="AE461" s="113">
        <f t="shared" si="43"/>
        <v>0</v>
      </c>
      <c r="AF461" s="113">
        <f t="shared" si="43"/>
        <v>18</v>
      </c>
      <c r="AG461" s="113">
        <f t="shared" si="43"/>
        <v>6</v>
      </c>
      <c r="AH461" s="122">
        <f t="shared" si="25"/>
        <v>1177</v>
      </c>
    </row>
    <row r="463" spans="4:26">
      <c r="D463" s="94" t="s">
        <v>58</v>
      </c>
      <c r="Z463" s="117" t="s">
        <v>636</v>
      </c>
    </row>
    <row r="464" spans="4:26">
      <c r="D464" s="94" t="s">
        <v>60</v>
      </c>
      <c r="Z464" s="94" t="s">
        <v>137</v>
      </c>
    </row>
    <row r="468" spans="4:26">
      <c r="D468" s="94" t="s">
        <v>614</v>
      </c>
      <c r="Z468" s="94" t="s">
        <v>98</v>
      </c>
    </row>
    <row r="469" spans="4:26">
      <c r="D469" s="94" t="s">
        <v>332</v>
      </c>
      <c r="Z469" s="94" t="s">
        <v>99</v>
      </c>
    </row>
  </sheetData>
  <mergeCells count="234">
    <mergeCell ref="A1:AH1"/>
    <mergeCell ref="A2:AH2"/>
    <mergeCell ref="A3:AH3"/>
    <mergeCell ref="AF4:AH4"/>
    <mergeCell ref="C5:AH5"/>
    <mergeCell ref="C6:Y6"/>
    <mergeCell ref="A27:B27"/>
    <mergeCell ref="A37:AH37"/>
    <mergeCell ref="A38:AH38"/>
    <mergeCell ref="A39:AH39"/>
    <mergeCell ref="AF40:AH40"/>
    <mergeCell ref="C41:AH41"/>
    <mergeCell ref="C42:Y42"/>
    <mergeCell ref="A63:B63"/>
    <mergeCell ref="A73:AH73"/>
    <mergeCell ref="A74:AH74"/>
    <mergeCell ref="A75:AH75"/>
    <mergeCell ref="AF76:AH76"/>
    <mergeCell ref="C77:AH77"/>
    <mergeCell ref="C78:Y78"/>
    <mergeCell ref="A99:B99"/>
    <mergeCell ref="A110:AH110"/>
    <mergeCell ref="A111:AH111"/>
    <mergeCell ref="A112:AH112"/>
    <mergeCell ref="AF113:AH113"/>
    <mergeCell ref="C114:AH114"/>
    <mergeCell ref="C115:Y115"/>
    <mergeCell ref="A136:B136"/>
    <mergeCell ref="A147:AH147"/>
    <mergeCell ref="A148:AH148"/>
    <mergeCell ref="A149:AH149"/>
    <mergeCell ref="AF150:AH150"/>
    <mergeCell ref="C151:AH151"/>
    <mergeCell ref="C152:Y152"/>
    <mergeCell ref="A173:B173"/>
    <mergeCell ref="A183:AH183"/>
    <mergeCell ref="A184:AH184"/>
    <mergeCell ref="A185:AH185"/>
    <mergeCell ref="AF186:AH186"/>
    <mergeCell ref="C187:AH187"/>
    <mergeCell ref="C188:Y188"/>
    <mergeCell ref="A209:B209"/>
    <mergeCell ref="A219:AH219"/>
    <mergeCell ref="A220:AH220"/>
    <mergeCell ref="A221:AH221"/>
    <mergeCell ref="AF222:AH222"/>
    <mergeCell ref="C223:AH223"/>
    <mergeCell ref="C224:Y224"/>
    <mergeCell ref="A245:B245"/>
    <mergeCell ref="A255:AH255"/>
    <mergeCell ref="A256:AH256"/>
    <mergeCell ref="A257:AH257"/>
    <mergeCell ref="AF258:AH258"/>
    <mergeCell ref="C259:AH259"/>
    <mergeCell ref="C260:Y260"/>
    <mergeCell ref="A281:B281"/>
    <mergeCell ref="A291:AH291"/>
    <mergeCell ref="A292:AH292"/>
    <mergeCell ref="A293:AH293"/>
    <mergeCell ref="AF294:AH294"/>
    <mergeCell ref="C295:AH295"/>
    <mergeCell ref="C296:Y296"/>
    <mergeCell ref="A317:B317"/>
    <mergeCell ref="A327:AH327"/>
    <mergeCell ref="A328:AH328"/>
    <mergeCell ref="A329:AH329"/>
    <mergeCell ref="AF330:AH330"/>
    <mergeCell ref="C331:AH331"/>
    <mergeCell ref="C332:Y332"/>
    <mergeCell ref="A353:B353"/>
    <mergeCell ref="A363:AH363"/>
    <mergeCell ref="A364:AH364"/>
    <mergeCell ref="A365:AH365"/>
    <mergeCell ref="AF366:AH366"/>
    <mergeCell ref="C367:AH367"/>
    <mergeCell ref="C368:Y368"/>
    <mergeCell ref="A389:B389"/>
    <mergeCell ref="A399:AH399"/>
    <mergeCell ref="A400:AH400"/>
    <mergeCell ref="A401:AH401"/>
    <mergeCell ref="AF402:AH402"/>
    <mergeCell ref="C403:AH403"/>
    <mergeCell ref="C404:Y404"/>
    <mergeCell ref="A425:B425"/>
    <mergeCell ref="A435:AH435"/>
    <mergeCell ref="A436:AH436"/>
    <mergeCell ref="A437:AH437"/>
    <mergeCell ref="AF438:AH438"/>
    <mergeCell ref="C439:AH439"/>
    <mergeCell ref="C440:Y440"/>
    <mergeCell ref="A461:B461"/>
    <mergeCell ref="A5:A7"/>
    <mergeCell ref="A41:A43"/>
    <mergeCell ref="A77:A79"/>
    <mergeCell ref="A114:A116"/>
    <mergeCell ref="A151:A153"/>
    <mergeCell ref="A187:A189"/>
    <mergeCell ref="A223:A225"/>
    <mergeCell ref="A259:A261"/>
    <mergeCell ref="A295:A297"/>
    <mergeCell ref="A331:A333"/>
    <mergeCell ref="A367:A369"/>
    <mergeCell ref="A403:A405"/>
    <mergeCell ref="A439:A441"/>
    <mergeCell ref="B5:B7"/>
    <mergeCell ref="B41:B43"/>
    <mergeCell ref="B77:B79"/>
    <mergeCell ref="B114:B116"/>
    <mergeCell ref="B151:B153"/>
    <mergeCell ref="B187:B189"/>
    <mergeCell ref="B223:B225"/>
    <mergeCell ref="B259:B261"/>
    <mergeCell ref="B295:B297"/>
    <mergeCell ref="B331:B333"/>
    <mergeCell ref="B367:B369"/>
    <mergeCell ref="B403:B405"/>
    <mergeCell ref="B439:B441"/>
    <mergeCell ref="Z6:Z7"/>
    <mergeCell ref="Z42:Z43"/>
    <mergeCell ref="Z78:Z79"/>
    <mergeCell ref="Z115:Z116"/>
    <mergeCell ref="Z152:Z153"/>
    <mergeCell ref="Z188:Z189"/>
    <mergeCell ref="Z224:Z225"/>
    <mergeCell ref="Z260:Z261"/>
    <mergeCell ref="Z296:Z297"/>
    <mergeCell ref="Z332:Z333"/>
    <mergeCell ref="Z368:Z369"/>
    <mergeCell ref="Z404:Z405"/>
    <mergeCell ref="Z440:Z441"/>
    <mergeCell ref="AA6:AA7"/>
    <mergeCell ref="AA42:AA43"/>
    <mergeCell ref="AA78:AA79"/>
    <mergeCell ref="AA115:AA116"/>
    <mergeCell ref="AA152:AA153"/>
    <mergeCell ref="AA188:AA189"/>
    <mergeCell ref="AA224:AA225"/>
    <mergeCell ref="AA260:AA261"/>
    <mergeCell ref="AA296:AA297"/>
    <mergeCell ref="AA332:AA333"/>
    <mergeCell ref="AA368:AA369"/>
    <mergeCell ref="AA404:AA405"/>
    <mergeCell ref="AA440:AA441"/>
    <mergeCell ref="AB6:AB7"/>
    <mergeCell ref="AB42:AB43"/>
    <mergeCell ref="AB78:AB79"/>
    <mergeCell ref="AB115:AB116"/>
    <mergeCell ref="AB152:AB153"/>
    <mergeCell ref="AB188:AB189"/>
    <mergeCell ref="AB224:AB225"/>
    <mergeCell ref="AB260:AB261"/>
    <mergeCell ref="AB296:AB297"/>
    <mergeCell ref="AB332:AB333"/>
    <mergeCell ref="AB368:AB369"/>
    <mergeCell ref="AB404:AB405"/>
    <mergeCell ref="AB440:AB441"/>
    <mergeCell ref="AC6:AC7"/>
    <mergeCell ref="AC42:AC43"/>
    <mergeCell ref="AC78:AC79"/>
    <mergeCell ref="AC115:AC116"/>
    <mergeCell ref="AC152:AC153"/>
    <mergeCell ref="AC188:AC189"/>
    <mergeCell ref="AC224:AC225"/>
    <mergeCell ref="AC260:AC261"/>
    <mergeCell ref="AC296:AC297"/>
    <mergeCell ref="AC332:AC333"/>
    <mergeCell ref="AC368:AC369"/>
    <mergeCell ref="AC404:AC405"/>
    <mergeCell ref="AC440:AC441"/>
    <mergeCell ref="AD6:AD7"/>
    <mergeCell ref="AD42:AD43"/>
    <mergeCell ref="AD78:AD79"/>
    <mergeCell ref="AD115:AD116"/>
    <mergeCell ref="AD152:AD153"/>
    <mergeCell ref="AD188:AD189"/>
    <mergeCell ref="AD224:AD225"/>
    <mergeCell ref="AD260:AD261"/>
    <mergeCell ref="AD296:AD297"/>
    <mergeCell ref="AD332:AD333"/>
    <mergeCell ref="AD368:AD369"/>
    <mergeCell ref="AD404:AD405"/>
    <mergeCell ref="AD440:AD441"/>
    <mergeCell ref="AE6:AE7"/>
    <mergeCell ref="AE42:AE43"/>
    <mergeCell ref="AE78:AE79"/>
    <mergeCell ref="AE115:AE116"/>
    <mergeCell ref="AE152:AE153"/>
    <mergeCell ref="AE188:AE189"/>
    <mergeCell ref="AE224:AE225"/>
    <mergeCell ref="AE260:AE261"/>
    <mergeCell ref="AE296:AE297"/>
    <mergeCell ref="AE332:AE333"/>
    <mergeCell ref="AE368:AE369"/>
    <mergeCell ref="AE404:AE405"/>
    <mergeCell ref="AE440:AE441"/>
    <mergeCell ref="AF6:AF7"/>
    <mergeCell ref="AF42:AF43"/>
    <mergeCell ref="AF78:AF79"/>
    <mergeCell ref="AF115:AF116"/>
    <mergeCell ref="AF152:AF153"/>
    <mergeCell ref="AF188:AF189"/>
    <mergeCell ref="AF224:AF225"/>
    <mergeCell ref="AF260:AF261"/>
    <mergeCell ref="AF296:AF297"/>
    <mergeCell ref="AF332:AF333"/>
    <mergeCell ref="AF368:AF369"/>
    <mergeCell ref="AF404:AF405"/>
    <mergeCell ref="AF440:AF441"/>
    <mergeCell ref="AG6:AG7"/>
    <mergeCell ref="AG42:AG43"/>
    <mergeCell ref="AG78:AG79"/>
    <mergeCell ref="AG115:AG116"/>
    <mergeCell ref="AG152:AG153"/>
    <mergeCell ref="AG188:AG189"/>
    <mergeCell ref="AG224:AG225"/>
    <mergeCell ref="AG260:AG261"/>
    <mergeCell ref="AG296:AG297"/>
    <mergeCell ref="AG332:AG333"/>
    <mergeCell ref="AG368:AG369"/>
    <mergeCell ref="AG404:AG405"/>
    <mergeCell ref="AG440:AG441"/>
    <mergeCell ref="AH6:AH7"/>
    <mergeCell ref="AH42:AH43"/>
    <mergeCell ref="AH78:AH79"/>
    <mergeCell ref="AH115:AH116"/>
    <mergeCell ref="AH152:AH153"/>
    <mergeCell ref="AH188:AH189"/>
    <mergeCell ref="AH224:AH225"/>
    <mergeCell ref="AH260:AH261"/>
    <mergeCell ref="AH296:AH297"/>
    <mergeCell ref="AH332:AH333"/>
    <mergeCell ref="AH368:AH369"/>
    <mergeCell ref="AH404:AH405"/>
    <mergeCell ref="AH440:AH441"/>
  </mergeCells>
  <pageMargins left="0.53" right="0.4" top="0.75" bottom="0.75" header="0.3" footer="0.3"/>
  <pageSetup paperSize="9" scale="64" orientation="landscape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A2" sqref="A2:J2"/>
    </sheetView>
  </sheetViews>
  <sheetFormatPr defaultColWidth="9.14285714285714" defaultRowHeight="15.75"/>
  <cols>
    <col min="1" max="1" width="7.14285714285714" style="44" customWidth="1"/>
    <col min="2" max="2" width="27.5714285714286" style="44" customWidth="1"/>
    <col min="3" max="3" width="31.1428571428571" style="44" customWidth="1"/>
    <col min="4" max="4" width="13.8571428571429" style="44" customWidth="1"/>
    <col min="5" max="5" width="9.57142857142857" style="44" customWidth="1"/>
    <col min="6" max="8" width="11.7142857142857" style="44" customWidth="1"/>
    <col min="9" max="9" width="14.1428571428571" style="44" customWidth="1"/>
    <col min="10" max="10" width="8.85714285714286" style="44" customWidth="1"/>
    <col min="11" max="16384" width="9.14285714285714" style="44"/>
  </cols>
  <sheetData>
    <row r="1" spans="1:10">
      <c r="A1" s="45" t="s">
        <v>638</v>
      </c>
      <c r="B1" s="45"/>
      <c r="C1" s="45"/>
      <c r="D1" s="45"/>
      <c r="E1" s="45"/>
      <c r="F1" s="45"/>
      <c r="G1" s="45"/>
      <c r="H1" s="45"/>
      <c r="I1" s="45"/>
      <c r="J1" s="45"/>
    </row>
    <row r="2" spans="1:10">
      <c r="A2" s="45" t="s">
        <v>639</v>
      </c>
      <c r="B2" s="45"/>
      <c r="C2" s="45"/>
      <c r="D2" s="45"/>
      <c r="E2" s="45"/>
      <c r="F2" s="45"/>
      <c r="G2" s="45"/>
      <c r="H2" s="45"/>
      <c r="I2" s="45"/>
      <c r="J2" s="45"/>
    </row>
    <row r="3" spans="1:10">
      <c r="A3" s="45" t="s">
        <v>640</v>
      </c>
      <c r="B3" s="45"/>
      <c r="C3" s="45"/>
      <c r="D3" s="45"/>
      <c r="E3" s="45"/>
      <c r="F3" s="45"/>
      <c r="G3" s="45"/>
      <c r="H3" s="45"/>
      <c r="I3" s="45"/>
      <c r="J3" s="45"/>
    </row>
    <row r="5" s="43" customFormat="1" ht="16.5" spans="1:10">
      <c r="A5" s="46" t="s">
        <v>488</v>
      </c>
      <c r="B5" s="47" t="s">
        <v>489</v>
      </c>
      <c r="C5" s="48" t="s">
        <v>641</v>
      </c>
      <c r="D5" s="48" t="s">
        <v>642</v>
      </c>
      <c r="E5" s="48" t="s">
        <v>643</v>
      </c>
      <c r="F5" s="48"/>
      <c r="G5" s="48" t="s">
        <v>644</v>
      </c>
      <c r="H5" s="48"/>
      <c r="I5" s="48" t="s">
        <v>645</v>
      </c>
      <c r="J5" s="84" t="s">
        <v>391</v>
      </c>
    </row>
    <row r="6" s="43" customFormat="1" ht="45.75" customHeight="1" spans="1:10">
      <c r="A6" s="49"/>
      <c r="B6" s="50"/>
      <c r="C6" s="51"/>
      <c r="D6" s="51"/>
      <c r="E6" s="51" t="s">
        <v>646</v>
      </c>
      <c r="F6" s="51" t="s">
        <v>647</v>
      </c>
      <c r="G6" s="51" t="s">
        <v>648</v>
      </c>
      <c r="H6" s="51" t="s">
        <v>649</v>
      </c>
      <c r="I6" s="51"/>
      <c r="J6" s="85"/>
    </row>
    <row r="7" ht="16.5" spans="1:10">
      <c r="A7" s="52">
        <v>1</v>
      </c>
      <c r="B7" s="53" t="s">
        <v>650</v>
      </c>
      <c r="C7" s="54"/>
      <c r="D7" s="55"/>
      <c r="E7" s="56"/>
      <c r="F7" s="56"/>
      <c r="G7" s="56"/>
      <c r="H7" s="56"/>
      <c r="I7" s="56"/>
      <c r="J7" s="86"/>
    </row>
    <row r="8" spans="1:10">
      <c r="A8" s="57">
        <v>2</v>
      </c>
      <c r="B8" s="58" t="s">
        <v>651</v>
      </c>
      <c r="C8" s="59"/>
      <c r="D8" s="60"/>
      <c r="E8" s="61"/>
      <c r="F8" s="61"/>
      <c r="G8" s="61"/>
      <c r="H8" s="61"/>
      <c r="I8" s="61"/>
      <c r="J8" s="87"/>
    </row>
    <row r="9" spans="1:10">
      <c r="A9" s="57">
        <v>3</v>
      </c>
      <c r="B9" s="58" t="s">
        <v>652</v>
      </c>
      <c r="C9" s="59"/>
      <c r="D9" s="60"/>
      <c r="E9" s="61"/>
      <c r="F9" s="61"/>
      <c r="G9" s="61"/>
      <c r="H9" s="61"/>
      <c r="I9" s="61"/>
      <c r="J9" s="87"/>
    </row>
    <row r="10" spans="1:10">
      <c r="A10" s="57">
        <v>4</v>
      </c>
      <c r="B10" s="58" t="s">
        <v>653</v>
      </c>
      <c r="C10" s="59"/>
      <c r="D10" s="60"/>
      <c r="E10" s="61"/>
      <c r="F10" s="61"/>
      <c r="G10" s="61"/>
      <c r="H10" s="61"/>
      <c r="I10" s="61"/>
      <c r="J10" s="87"/>
    </row>
    <row r="11" spans="1:10">
      <c r="A11" s="57">
        <v>5</v>
      </c>
      <c r="B11" s="58" t="s">
        <v>654</v>
      </c>
      <c r="C11" s="59"/>
      <c r="D11" s="60"/>
      <c r="E11" s="61"/>
      <c r="F11" s="61"/>
      <c r="G11" s="61"/>
      <c r="H11" s="61"/>
      <c r="I11" s="61"/>
      <c r="J11" s="87"/>
    </row>
    <row r="12" spans="1:10">
      <c r="A12" s="57">
        <v>6</v>
      </c>
      <c r="B12" s="58" t="s">
        <v>655</v>
      </c>
      <c r="C12" s="59"/>
      <c r="D12" s="60"/>
      <c r="E12" s="61"/>
      <c r="F12" s="61"/>
      <c r="G12" s="61"/>
      <c r="H12" s="61"/>
      <c r="I12" s="61"/>
      <c r="J12" s="87"/>
    </row>
    <row r="13" spans="1:10">
      <c r="A13" s="57">
        <v>7</v>
      </c>
      <c r="B13" s="58" t="s">
        <v>656</v>
      </c>
      <c r="C13" s="59"/>
      <c r="D13" s="60"/>
      <c r="E13" s="61"/>
      <c r="F13" s="61"/>
      <c r="G13" s="61"/>
      <c r="H13" s="61"/>
      <c r="I13" s="61"/>
      <c r="J13" s="87"/>
    </row>
    <row r="14" spans="1:10">
      <c r="A14" s="57">
        <v>8</v>
      </c>
      <c r="B14" s="58" t="s">
        <v>657</v>
      </c>
      <c r="C14" s="59"/>
      <c r="D14" s="60"/>
      <c r="E14" s="61"/>
      <c r="F14" s="61"/>
      <c r="G14" s="61"/>
      <c r="H14" s="61"/>
      <c r="I14" s="61"/>
      <c r="J14" s="87"/>
    </row>
    <row r="15" spans="1:10">
      <c r="A15" s="57">
        <v>9</v>
      </c>
      <c r="B15" s="58" t="s">
        <v>658</v>
      </c>
      <c r="C15" s="59"/>
      <c r="D15" s="60"/>
      <c r="E15" s="61"/>
      <c r="F15" s="61"/>
      <c r="G15" s="61"/>
      <c r="H15" s="61"/>
      <c r="I15" s="61"/>
      <c r="J15" s="87"/>
    </row>
    <row r="16" spans="1:10">
      <c r="A16" s="57">
        <v>10</v>
      </c>
      <c r="B16" s="58" t="s">
        <v>659</v>
      </c>
      <c r="C16" s="59"/>
      <c r="D16" s="60"/>
      <c r="E16" s="61"/>
      <c r="F16" s="61"/>
      <c r="G16" s="61"/>
      <c r="H16" s="61"/>
      <c r="I16" s="61"/>
      <c r="J16" s="87"/>
    </row>
    <row r="17" spans="1:10">
      <c r="A17" s="57">
        <v>11</v>
      </c>
      <c r="B17" s="58" t="s">
        <v>660</v>
      </c>
      <c r="C17" s="59"/>
      <c r="D17" s="60"/>
      <c r="E17" s="61"/>
      <c r="F17" s="61"/>
      <c r="G17" s="61"/>
      <c r="H17" s="61"/>
      <c r="I17" s="61"/>
      <c r="J17" s="87"/>
    </row>
    <row r="18" spans="1:10">
      <c r="A18" s="57">
        <v>12</v>
      </c>
      <c r="B18" s="58" t="s">
        <v>661</v>
      </c>
      <c r="C18" s="59"/>
      <c r="D18" s="60"/>
      <c r="E18" s="61"/>
      <c r="F18" s="61"/>
      <c r="G18" s="61"/>
      <c r="H18" s="61"/>
      <c r="I18" s="61"/>
      <c r="J18" s="87"/>
    </row>
    <row r="19" spans="1:10">
      <c r="A19" s="57">
        <v>13</v>
      </c>
      <c r="B19" s="58" t="s">
        <v>662</v>
      </c>
      <c r="C19" s="59"/>
      <c r="D19" s="60"/>
      <c r="E19" s="61"/>
      <c r="F19" s="61"/>
      <c r="G19" s="61"/>
      <c r="H19" s="61"/>
      <c r="I19" s="61"/>
      <c r="J19" s="87"/>
    </row>
    <row r="20" spans="1:10">
      <c r="A20" s="57">
        <v>14</v>
      </c>
      <c r="B20" s="58" t="s">
        <v>663</v>
      </c>
      <c r="C20" s="59" t="s">
        <v>664</v>
      </c>
      <c r="D20" s="60"/>
      <c r="E20" s="61"/>
      <c r="F20" s="61"/>
      <c r="G20" s="61"/>
      <c r="H20" s="61"/>
      <c r="I20" s="61"/>
      <c r="J20" s="87"/>
    </row>
    <row r="21" spans="1:10">
      <c r="A21" s="57">
        <v>15</v>
      </c>
      <c r="B21" s="62" t="s">
        <v>665</v>
      </c>
      <c r="C21" s="63"/>
      <c r="D21" s="64"/>
      <c r="E21" s="65"/>
      <c r="F21" s="65"/>
      <c r="G21" s="65"/>
      <c r="H21" s="65"/>
      <c r="I21" s="65"/>
      <c r="J21" s="88"/>
    </row>
    <row r="22" spans="1:10">
      <c r="A22" s="66">
        <v>16</v>
      </c>
      <c r="B22" s="67" t="s">
        <v>666</v>
      </c>
      <c r="C22" s="68"/>
      <c r="D22" s="69"/>
      <c r="E22" s="70"/>
      <c r="F22" s="70"/>
      <c r="G22" s="70"/>
      <c r="H22" s="70"/>
      <c r="I22" s="70"/>
      <c r="J22" s="89"/>
    </row>
    <row r="23" ht="16.5" spans="1:10">
      <c r="A23" s="71">
        <v>17</v>
      </c>
      <c r="B23" s="72" t="s">
        <v>667</v>
      </c>
      <c r="C23" s="73" t="s">
        <v>664</v>
      </c>
      <c r="D23" s="74"/>
      <c r="E23" s="75"/>
      <c r="F23" s="75"/>
      <c r="G23" s="75"/>
      <c r="H23" s="75"/>
      <c r="I23" s="75"/>
      <c r="J23" s="90"/>
    </row>
    <row r="24" s="43" customFormat="1" ht="17.25" spans="1:10">
      <c r="A24" s="76" t="s">
        <v>14</v>
      </c>
      <c r="B24" s="77"/>
      <c r="C24" s="78"/>
      <c r="D24" s="78"/>
      <c r="E24" s="79">
        <f>SUM(E7:E23)</f>
        <v>0</v>
      </c>
      <c r="F24" s="79">
        <f>SUM(F7:F23)</f>
        <v>0</v>
      </c>
      <c r="G24" s="79">
        <f>SUM(G7:G23)</f>
        <v>0</v>
      </c>
      <c r="H24" s="79">
        <f>SUM(H7:H23)</f>
        <v>0</v>
      </c>
      <c r="I24" s="79">
        <f>SUM(I7:I23)</f>
        <v>0</v>
      </c>
      <c r="J24" s="91"/>
    </row>
    <row r="26" spans="1:8">
      <c r="A26" s="44" t="s">
        <v>58</v>
      </c>
      <c r="H26" s="44" t="s">
        <v>668</v>
      </c>
    </row>
    <row r="27" spans="1:8">
      <c r="A27" s="43" t="s">
        <v>60</v>
      </c>
      <c r="B27" s="43"/>
      <c r="H27" s="80" t="s">
        <v>61</v>
      </c>
    </row>
    <row r="28" spans="8:8">
      <c r="H28" s="81"/>
    </row>
    <row r="29" spans="8:8">
      <c r="H29" s="81"/>
    </row>
    <row r="30" spans="8:8">
      <c r="H30" s="81"/>
    </row>
    <row r="31" spans="1:8">
      <c r="A31" s="82" t="s">
        <v>669</v>
      </c>
      <c r="B31" s="43"/>
      <c r="H31" s="80" t="s">
        <v>670</v>
      </c>
    </row>
    <row r="32" spans="1:8">
      <c r="A32" s="43" t="s">
        <v>671</v>
      </c>
      <c r="B32" s="43"/>
      <c r="H32" s="80" t="s">
        <v>113</v>
      </c>
    </row>
    <row r="43" spans="3:13">
      <c r="C43" s="83">
        <f>19+74+1+11+1</f>
        <v>106</v>
      </c>
      <c r="D43" s="83">
        <f>18+31+1+13+2+1</f>
        <v>66</v>
      </c>
      <c r="E43" s="83">
        <f>SUM(C43:D43)</f>
        <v>172</v>
      </c>
      <c r="F43" s="44">
        <v>5</v>
      </c>
      <c r="G43" s="44">
        <f>9+40+7</f>
        <v>56</v>
      </c>
      <c r="H43" s="44">
        <v>1</v>
      </c>
      <c r="I43" s="44">
        <v>1</v>
      </c>
      <c r="J43" s="44">
        <v>1</v>
      </c>
      <c r="K43" s="44">
        <f>SUM(F43:J43)</f>
        <v>64</v>
      </c>
      <c r="M43" s="44">
        <f>E43-K43</f>
        <v>108</v>
      </c>
    </row>
  </sheetData>
  <mergeCells count="12">
    <mergeCell ref="A1:J1"/>
    <mergeCell ref="A2:J2"/>
    <mergeCell ref="A3:J3"/>
    <mergeCell ref="E5:F5"/>
    <mergeCell ref="G5:H5"/>
    <mergeCell ref="A24:B24"/>
    <mergeCell ref="A5:A6"/>
    <mergeCell ref="B5:B6"/>
    <mergeCell ref="C5:C6"/>
    <mergeCell ref="D5:D6"/>
    <mergeCell ref="I5:I6"/>
    <mergeCell ref="J5:J6"/>
  </mergeCells>
  <pageMargins left="0.7" right="0.7" top="0.75" bottom="0.75" header="0.3" footer="0.3"/>
  <pageSetup paperSize="258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workbookViewId="0">
      <selection activeCell="G8" sqref="G8"/>
    </sheetView>
  </sheetViews>
  <sheetFormatPr defaultColWidth="9.14285714285714" defaultRowHeight="15" outlineLevelCol="4"/>
  <cols>
    <col min="1" max="1" width="3.71428571428571" style="18" customWidth="1"/>
    <col min="2" max="2" width="25.8571428571429" style="18" customWidth="1"/>
    <col min="3" max="3" width="30.5714285714286" style="18" customWidth="1"/>
    <col min="4" max="4" width="16.5714285714286" style="18" customWidth="1"/>
    <col min="5" max="5" width="14.7142857142857" style="18" customWidth="1"/>
    <col min="6" max="16384" width="9.14285714285714" style="18"/>
  </cols>
  <sheetData>
    <row r="1" ht="15.75" spans="1:5">
      <c r="A1" s="19" t="s">
        <v>672</v>
      </c>
      <c r="B1" s="19"/>
      <c r="C1" s="19"/>
      <c r="D1" s="19"/>
      <c r="E1" s="19"/>
    </row>
    <row r="2" ht="15.75" spans="1:2">
      <c r="A2" s="19" t="s">
        <v>673</v>
      </c>
      <c r="B2" s="19"/>
    </row>
    <row r="3" ht="15.75" spans="1:5">
      <c r="A3" s="20" t="s">
        <v>674</v>
      </c>
      <c r="B3" s="20"/>
      <c r="C3" s="20"/>
      <c r="D3" s="20"/>
      <c r="E3" s="20"/>
    </row>
    <row r="4" ht="15.75" spans="1:2">
      <c r="A4" s="21"/>
      <c r="B4" s="21"/>
    </row>
    <row r="5" s="16" customFormat="1" ht="30.75" spans="1:5">
      <c r="A5" s="22" t="s">
        <v>181</v>
      </c>
      <c r="B5" s="23" t="s">
        <v>379</v>
      </c>
      <c r="C5" s="23" t="s">
        <v>526</v>
      </c>
      <c r="D5" s="23" t="s">
        <v>675</v>
      </c>
      <c r="E5" s="24" t="s">
        <v>676</v>
      </c>
    </row>
    <row r="6" s="16" customFormat="1" spans="1:5">
      <c r="A6" s="25">
        <v>1</v>
      </c>
      <c r="B6" s="26">
        <v>2</v>
      </c>
      <c r="C6" s="26">
        <v>3</v>
      </c>
      <c r="D6" s="26">
        <v>4</v>
      </c>
      <c r="E6" s="27">
        <v>5</v>
      </c>
    </row>
    <row r="7" ht="30" customHeight="1" spans="1:5">
      <c r="A7" s="28">
        <v>1</v>
      </c>
      <c r="B7" s="29" t="s">
        <v>311</v>
      </c>
      <c r="C7" s="1397" t="s">
        <v>677</v>
      </c>
      <c r="D7" s="31">
        <v>42010</v>
      </c>
      <c r="E7" s="32" t="s">
        <v>678</v>
      </c>
    </row>
    <row r="8" ht="30" customHeight="1" spans="1:5">
      <c r="A8" s="28">
        <v>2</v>
      </c>
      <c r="B8" s="29" t="s">
        <v>312</v>
      </c>
      <c r="C8" s="1397" t="s">
        <v>679</v>
      </c>
      <c r="D8" s="31">
        <v>42024</v>
      </c>
      <c r="E8" s="32" t="s">
        <v>678</v>
      </c>
    </row>
    <row r="9" ht="30" customHeight="1" spans="1:5">
      <c r="A9" s="28">
        <v>3</v>
      </c>
      <c r="B9" s="29" t="s">
        <v>313</v>
      </c>
      <c r="C9" s="1397" t="s">
        <v>680</v>
      </c>
      <c r="D9" s="31">
        <v>41877</v>
      </c>
      <c r="E9" s="32" t="s">
        <v>681</v>
      </c>
    </row>
    <row r="10" ht="30" customHeight="1" spans="1:5">
      <c r="A10" s="28">
        <v>4</v>
      </c>
      <c r="B10" s="29" t="s">
        <v>314</v>
      </c>
      <c r="C10" s="1397" t="s">
        <v>682</v>
      </c>
      <c r="D10" s="31">
        <v>41926</v>
      </c>
      <c r="E10" s="32" t="s">
        <v>683</v>
      </c>
    </row>
    <row r="11" ht="30" customHeight="1" spans="1:5">
      <c r="A11" s="28">
        <v>5</v>
      </c>
      <c r="B11" s="29" t="s">
        <v>322</v>
      </c>
      <c r="C11" s="1397" t="s">
        <v>684</v>
      </c>
      <c r="D11" s="31">
        <v>41764</v>
      </c>
      <c r="E11" s="32" t="s">
        <v>685</v>
      </c>
    </row>
    <row r="12" s="17" customFormat="1" ht="30" customHeight="1" spans="1:5">
      <c r="A12" s="33">
        <v>6</v>
      </c>
      <c r="B12" s="34" t="s">
        <v>387</v>
      </c>
      <c r="C12" s="1397" t="s">
        <v>686</v>
      </c>
      <c r="D12" s="31">
        <v>41765</v>
      </c>
      <c r="E12" s="32" t="s">
        <v>685</v>
      </c>
    </row>
    <row r="13" s="17" customFormat="1" ht="30" customHeight="1" spans="1:5">
      <c r="A13" s="35"/>
      <c r="B13" s="36"/>
      <c r="C13" s="1397" t="s">
        <v>687</v>
      </c>
      <c r="D13" s="31">
        <v>41953</v>
      </c>
      <c r="E13" s="32" t="s">
        <v>688</v>
      </c>
    </row>
    <row r="14" s="17" customFormat="1" ht="30" customHeight="1" spans="1:5">
      <c r="A14" s="37"/>
      <c r="B14" s="38"/>
      <c r="C14" s="1398" t="s">
        <v>689</v>
      </c>
      <c r="D14" s="40">
        <v>41960</v>
      </c>
      <c r="E14" s="41" t="s">
        <v>688</v>
      </c>
    </row>
    <row r="15" ht="15.75" spans="1:2">
      <c r="A15" s="42"/>
      <c r="B15" s="42"/>
    </row>
  </sheetData>
  <mergeCells count="3">
    <mergeCell ref="A3:E3"/>
    <mergeCell ref="A12:A14"/>
    <mergeCell ref="B12:B14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6"/>
  <sheetViews>
    <sheetView workbookViewId="0">
      <selection activeCell="F5" sqref="F5:F11"/>
    </sheetView>
  </sheetViews>
  <sheetFormatPr defaultColWidth="9" defaultRowHeight="15"/>
  <cols>
    <col min="1" max="1" width="6.85714285714286" customWidth="1"/>
    <col min="2" max="2" width="46.1428571428571" customWidth="1"/>
    <col min="3" max="3" width="12.7142857142857" customWidth="1"/>
    <col min="4" max="5" width="15.7142857142857" customWidth="1"/>
    <col min="6" max="8" width="8.71428571428571" customWidth="1"/>
    <col min="9" max="9" width="9.57142857142857" customWidth="1"/>
    <col min="10" max="10" width="8.71428571428571" customWidth="1"/>
    <col min="11" max="11" width="11.5714285714286" customWidth="1"/>
    <col min="12" max="12" width="10.8571428571429" customWidth="1"/>
    <col min="13" max="16" width="8.71428571428571" customWidth="1"/>
  </cols>
  <sheetData>
    <row r="1" ht="21" spans="1:17">
      <c r="A1" s="1" t="s">
        <v>690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ht="21" spans="1:17">
      <c r="A2" s="1" t="s">
        <v>691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4" ht="14.45" customHeight="1" spans="1:17">
      <c r="A4" s="2" t="s">
        <v>692</v>
      </c>
      <c r="B4" s="2" t="s">
        <v>212</v>
      </c>
      <c r="C4" s="3" t="s">
        <v>693</v>
      </c>
      <c r="D4" s="4"/>
      <c r="E4" s="5"/>
      <c r="F4" s="3" t="s">
        <v>694</v>
      </c>
      <c r="G4" s="4"/>
      <c r="H4" s="4"/>
      <c r="I4" s="4"/>
      <c r="J4" s="4"/>
      <c r="K4" s="4"/>
      <c r="L4" s="5"/>
      <c r="M4" s="2" t="s">
        <v>695</v>
      </c>
      <c r="N4" s="2" t="s">
        <v>696</v>
      </c>
      <c r="O4" s="2" t="s">
        <v>697</v>
      </c>
      <c r="P4" s="2" t="s">
        <v>698</v>
      </c>
      <c r="Q4" s="2" t="s">
        <v>215</v>
      </c>
    </row>
    <row r="5" ht="172.9" customHeight="1" spans="1:17">
      <c r="A5" s="6"/>
      <c r="B5" s="6"/>
      <c r="C5" s="2" t="s">
        <v>699</v>
      </c>
      <c r="D5" s="3" t="s">
        <v>514</v>
      </c>
      <c r="E5" s="5"/>
      <c r="F5" s="2" t="s">
        <v>119</v>
      </c>
      <c r="G5" s="2" t="s">
        <v>700</v>
      </c>
      <c r="H5" s="2" t="s">
        <v>701</v>
      </c>
      <c r="I5" s="2" t="s">
        <v>702</v>
      </c>
      <c r="J5" s="2" t="s">
        <v>703</v>
      </c>
      <c r="K5" s="2" t="s">
        <v>704</v>
      </c>
      <c r="L5" s="2" t="s">
        <v>705</v>
      </c>
      <c r="M5" s="6"/>
      <c r="N5" s="6"/>
      <c r="O5" s="6"/>
      <c r="P5" s="6"/>
      <c r="Q5" s="6"/>
    </row>
    <row r="6" spans="1:17">
      <c r="A6" s="6"/>
      <c r="B6" s="6"/>
      <c r="C6" s="6"/>
      <c r="D6" s="2" t="s">
        <v>232</v>
      </c>
      <c r="E6" s="7" t="s">
        <v>57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>
      <c r="A7" s="6"/>
      <c r="B7" s="6"/>
      <c r="C7" s="6"/>
      <c r="D7" s="6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7">
      <c r="A8" s="6"/>
      <c r="B8" s="6"/>
      <c r="C8" s="6"/>
      <c r="D8" s="6"/>
      <c r="E8" s="8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7">
      <c r="A9" s="6"/>
      <c r="B9" s="6"/>
      <c r="C9" s="6"/>
      <c r="D9" s="6"/>
      <c r="E9" s="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10" spans="1:17">
      <c r="A10" s="6"/>
      <c r="B10" s="6"/>
      <c r="C10" s="6"/>
      <c r="D10" s="6"/>
      <c r="E10" s="8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ht="15.75" spans="1:17">
      <c r="A11" s="6"/>
      <c r="B11" s="6"/>
      <c r="C11" s="6"/>
      <c r="D11" s="6"/>
      <c r="E11" s="8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ht="15.75" spans="1:17">
      <c r="A12" s="9">
        <v>1</v>
      </c>
      <c r="B12" s="9">
        <v>2</v>
      </c>
      <c r="C12" s="9">
        <v>3</v>
      </c>
      <c r="D12" s="9">
        <v>4</v>
      </c>
      <c r="E12" s="9">
        <v>5</v>
      </c>
      <c r="F12" s="9">
        <v>6</v>
      </c>
      <c r="G12" s="9">
        <v>7</v>
      </c>
      <c r="H12" s="9">
        <v>8</v>
      </c>
      <c r="I12" s="9">
        <v>9</v>
      </c>
      <c r="J12" s="9">
        <v>10</v>
      </c>
      <c r="K12" s="9">
        <v>11</v>
      </c>
      <c r="L12" s="9">
        <v>12</v>
      </c>
      <c r="M12" s="9">
        <v>13</v>
      </c>
      <c r="N12" s="9">
        <v>14</v>
      </c>
      <c r="O12" s="9">
        <v>15</v>
      </c>
      <c r="P12" s="9">
        <v>16</v>
      </c>
      <c r="Q12" s="9">
        <v>17</v>
      </c>
    </row>
    <row r="13" spans="1:17">
      <c r="A13" s="10">
        <v>1</v>
      </c>
      <c r="B13" s="11" t="s">
        <v>706</v>
      </c>
      <c r="C13" s="12">
        <v>144</v>
      </c>
      <c r="D13" s="12">
        <v>0</v>
      </c>
      <c r="E13" s="10">
        <f>SUM(C13+D13)</f>
        <v>144</v>
      </c>
      <c r="F13" s="10" t="e">
        <f>SUM(#REF!)</f>
        <v>#REF!</v>
      </c>
      <c r="G13" s="10" t="e">
        <f>SUM(#REF!)</f>
        <v>#REF!</v>
      </c>
      <c r="H13" s="10" t="e">
        <f>SUM(#REF!)</f>
        <v>#REF!</v>
      </c>
      <c r="I13" s="10" t="e">
        <f>SUM(#REF!)</f>
        <v>#REF!</v>
      </c>
      <c r="J13" s="10" t="e">
        <f>SUM(#REF!)</f>
        <v>#REF!</v>
      </c>
      <c r="K13" s="10" t="e">
        <f>SUM(#REF!)</f>
        <v>#REF!</v>
      </c>
      <c r="L13" s="10" t="e">
        <f t="shared" ref="L13:L44" si="0">SUM(K13+J13+I13+H13+G13)</f>
        <v>#REF!</v>
      </c>
      <c r="M13" s="10" t="e">
        <f>E13-(F13+L13)</f>
        <v>#REF!</v>
      </c>
      <c r="N13" s="10" t="e">
        <f>SUM(#REF!)</f>
        <v>#REF!</v>
      </c>
      <c r="O13" s="10" t="e">
        <f>SUM(#REF!)</f>
        <v>#REF!</v>
      </c>
      <c r="P13" s="10" t="e">
        <f>SUM(#REF!)</f>
        <v>#REF!</v>
      </c>
      <c r="Q13" s="10"/>
    </row>
    <row r="14" spans="1:17">
      <c r="A14" s="13">
        <v>2</v>
      </c>
      <c r="B14" s="14" t="s">
        <v>707</v>
      </c>
      <c r="C14" s="12">
        <v>67</v>
      </c>
      <c r="D14" s="12">
        <v>0</v>
      </c>
      <c r="E14" s="13"/>
      <c r="F14" s="13" t="e">
        <f>SUM(#REF!)</f>
        <v>#REF!</v>
      </c>
      <c r="G14" s="10" t="e">
        <f>SUM(#REF!)</f>
        <v>#REF!</v>
      </c>
      <c r="H14" s="13" t="e">
        <f>SUM(#REF!)</f>
        <v>#REF!</v>
      </c>
      <c r="I14" s="13" t="e">
        <f>SUM(#REF!)</f>
        <v>#REF!</v>
      </c>
      <c r="J14" s="13" t="e">
        <f>SUM(#REF!)</f>
        <v>#REF!</v>
      </c>
      <c r="K14" s="13" t="e">
        <f>SUM(#REF!)</f>
        <v>#REF!</v>
      </c>
      <c r="L14" s="10" t="e">
        <f t="shared" si="0"/>
        <v>#REF!</v>
      </c>
      <c r="M14" s="13"/>
      <c r="N14" s="13" t="e">
        <f>SUM(#REF!)</f>
        <v>#REF!</v>
      </c>
      <c r="O14" s="13" t="e">
        <f>SUM(#REF!)</f>
        <v>#REF!</v>
      </c>
      <c r="P14" s="13" t="e">
        <f>SUM(#REF!)</f>
        <v>#REF!</v>
      </c>
      <c r="Q14" s="13"/>
    </row>
    <row r="15" spans="1:17">
      <c r="A15" s="13">
        <v>3</v>
      </c>
      <c r="B15" s="14" t="s">
        <v>29</v>
      </c>
      <c r="C15" s="12">
        <v>50</v>
      </c>
      <c r="D15" s="12">
        <v>3</v>
      </c>
      <c r="E15" s="13">
        <f>SUM(C15+D15)</f>
        <v>53</v>
      </c>
      <c r="F15" s="13" t="e">
        <f>SUM(#REF!)</f>
        <v>#REF!</v>
      </c>
      <c r="G15" s="10">
        <v>41</v>
      </c>
      <c r="H15" s="13" t="e">
        <f>SUM(#REF!)</f>
        <v>#REF!</v>
      </c>
      <c r="I15" s="13" t="e">
        <f>SUM(#REF!)</f>
        <v>#REF!</v>
      </c>
      <c r="J15" s="13" t="e">
        <f>SUM(#REF!)</f>
        <v>#REF!</v>
      </c>
      <c r="K15" s="13" t="e">
        <f>SUM(#REF!)</f>
        <v>#REF!</v>
      </c>
      <c r="L15" s="10" t="e">
        <f t="shared" si="0"/>
        <v>#REF!</v>
      </c>
      <c r="M15" s="13"/>
      <c r="N15" s="13" t="e">
        <f>SUM(#REF!)</f>
        <v>#REF!</v>
      </c>
      <c r="O15" s="13" t="e">
        <f>SUM(#REF!)</f>
        <v>#REF!</v>
      </c>
      <c r="P15" s="13" t="e">
        <f>SUM(#REF!)</f>
        <v>#REF!</v>
      </c>
      <c r="Q15" s="13"/>
    </row>
    <row r="16" spans="1:17">
      <c r="A16" s="13">
        <v>4</v>
      </c>
      <c r="B16" s="14" t="s">
        <v>708</v>
      </c>
      <c r="C16" s="12">
        <v>13</v>
      </c>
      <c r="D16" s="12">
        <v>0</v>
      </c>
      <c r="E16" s="13"/>
      <c r="F16" s="13" t="e">
        <f>SUM(#REF!)</f>
        <v>#REF!</v>
      </c>
      <c r="G16" s="10" t="e">
        <f>SUM(#REF!)</f>
        <v>#REF!</v>
      </c>
      <c r="H16" s="13">
        <v>1</v>
      </c>
      <c r="I16" s="13" t="e">
        <f>SUM(#REF!)</f>
        <v>#REF!</v>
      </c>
      <c r="J16" s="13" t="e">
        <f>SUM(#REF!)</f>
        <v>#REF!</v>
      </c>
      <c r="K16" s="13" t="e">
        <f>SUM(#REF!)</f>
        <v>#REF!</v>
      </c>
      <c r="L16" s="10" t="e">
        <f t="shared" si="0"/>
        <v>#REF!</v>
      </c>
      <c r="M16" s="13"/>
      <c r="N16" s="13" t="e">
        <f>SUM(#REF!)</f>
        <v>#REF!</v>
      </c>
      <c r="O16" s="13" t="e">
        <f>SUM(#REF!)</f>
        <v>#REF!</v>
      </c>
      <c r="P16" s="13" t="e">
        <f>SUM(#REF!)</f>
        <v>#REF!</v>
      </c>
      <c r="Q16" s="13"/>
    </row>
    <row r="17" spans="1:17">
      <c r="A17" s="13">
        <v>5</v>
      </c>
      <c r="B17" s="14" t="s">
        <v>27</v>
      </c>
      <c r="C17" s="12">
        <v>38</v>
      </c>
      <c r="D17" s="12">
        <v>1</v>
      </c>
      <c r="E17" s="13"/>
      <c r="F17" s="13" t="e">
        <f>SUM(#REF!)</f>
        <v>#REF!</v>
      </c>
      <c r="G17" s="10" t="e">
        <f>SUM(#REF!)</f>
        <v>#REF!</v>
      </c>
      <c r="H17" s="13" t="e">
        <f>SUM(#REF!)</f>
        <v>#REF!</v>
      </c>
      <c r="I17" s="13" t="e">
        <f>SUM(#REF!)</f>
        <v>#REF!</v>
      </c>
      <c r="J17" s="13" t="e">
        <f>SUM(#REF!)</f>
        <v>#REF!</v>
      </c>
      <c r="K17" s="13" t="e">
        <f>SUM(#REF!)</f>
        <v>#REF!</v>
      </c>
      <c r="L17" s="10" t="e">
        <f t="shared" si="0"/>
        <v>#REF!</v>
      </c>
      <c r="M17" s="13"/>
      <c r="N17" s="13" t="e">
        <f>SUM(#REF!)</f>
        <v>#REF!</v>
      </c>
      <c r="O17" s="13" t="e">
        <f>SUM(#REF!)</f>
        <v>#REF!</v>
      </c>
      <c r="P17" s="13" t="e">
        <f>SUM(#REF!)</f>
        <v>#REF!</v>
      </c>
      <c r="Q17" s="13"/>
    </row>
    <row r="18" spans="1:17">
      <c r="A18" s="13">
        <v>6</v>
      </c>
      <c r="B18" s="14" t="s">
        <v>709</v>
      </c>
      <c r="C18" s="12">
        <v>8</v>
      </c>
      <c r="D18" s="12">
        <v>0</v>
      </c>
      <c r="E18" s="13"/>
      <c r="F18" s="13" t="e">
        <f>SUM(#REF!)</f>
        <v>#REF!</v>
      </c>
      <c r="G18" s="10" t="e">
        <f>SUM(#REF!)</f>
        <v>#REF!</v>
      </c>
      <c r="H18" s="13" t="e">
        <f>SUM(#REF!)</f>
        <v>#REF!</v>
      </c>
      <c r="I18" s="13" t="e">
        <f>SUM(#REF!)</f>
        <v>#REF!</v>
      </c>
      <c r="J18" s="13" t="e">
        <f>SUM(#REF!)</f>
        <v>#REF!</v>
      </c>
      <c r="K18" s="13" t="e">
        <f>SUM(#REF!)</f>
        <v>#REF!</v>
      </c>
      <c r="L18" s="10" t="e">
        <f t="shared" si="0"/>
        <v>#REF!</v>
      </c>
      <c r="M18" s="13"/>
      <c r="N18" s="13" t="e">
        <f>SUM(#REF!)</f>
        <v>#REF!</v>
      </c>
      <c r="O18" s="13" t="e">
        <f>SUM(#REF!)</f>
        <v>#REF!</v>
      </c>
      <c r="P18" s="13" t="e">
        <f>SUM(#REF!)</f>
        <v>#REF!</v>
      </c>
      <c r="Q18" s="13"/>
    </row>
    <row r="19" spans="1:17">
      <c r="A19" s="13">
        <v>7</v>
      </c>
      <c r="B19" s="14" t="s">
        <v>710</v>
      </c>
      <c r="C19" s="12">
        <v>13</v>
      </c>
      <c r="D19" s="12">
        <v>0</v>
      </c>
      <c r="E19" s="13"/>
      <c r="F19" s="13" t="e">
        <f>SUM(#REF!)</f>
        <v>#REF!</v>
      </c>
      <c r="G19" s="10" t="e">
        <f>SUM(#REF!)</f>
        <v>#REF!</v>
      </c>
      <c r="H19" s="13" t="e">
        <f>SUM(#REF!)</f>
        <v>#REF!</v>
      </c>
      <c r="I19" s="13" t="e">
        <f>SUM(#REF!)</f>
        <v>#REF!</v>
      </c>
      <c r="J19" s="13" t="e">
        <f>SUM(#REF!)</f>
        <v>#REF!</v>
      </c>
      <c r="K19" s="13" t="e">
        <f>SUM(#REF!)</f>
        <v>#REF!</v>
      </c>
      <c r="L19" s="10" t="e">
        <f t="shared" si="0"/>
        <v>#REF!</v>
      </c>
      <c r="M19" s="13"/>
      <c r="N19" s="13" t="e">
        <f>SUM(#REF!)</f>
        <v>#REF!</v>
      </c>
      <c r="O19" s="13" t="e">
        <f>SUM(#REF!)</f>
        <v>#REF!</v>
      </c>
      <c r="P19" s="13" t="e">
        <f>SUM(#REF!)</f>
        <v>#REF!</v>
      </c>
      <c r="Q19" s="13"/>
    </row>
    <row r="20" spans="1:17">
      <c r="A20" s="13">
        <v>8</v>
      </c>
      <c r="B20" s="14" t="s">
        <v>24</v>
      </c>
      <c r="C20" s="12">
        <v>17</v>
      </c>
      <c r="D20" s="12">
        <v>1</v>
      </c>
      <c r="E20" s="13">
        <f>SUM(C20+D20)</f>
        <v>18</v>
      </c>
      <c r="F20" s="13" t="e">
        <f>SUM(#REF!)</f>
        <v>#REF!</v>
      </c>
      <c r="G20" s="10" t="e">
        <f>SUM(#REF!)</f>
        <v>#REF!</v>
      </c>
      <c r="H20" s="13" t="e">
        <f>SUM(#REF!)</f>
        <v>#REF!</v>
      </c>
      <c r="I20" s="13" t="e">
        <f>SUM(#REF!)</f>
        <v>#REF!</v>
      </c>
      <c r="J20" s="13" t="e">
        <f>SUM(#REF!)</f>
        <v>#REF!</v>
      </c>
      <c r="K20" s="13" t="e">
        <f>SUM(#REF!)</f>
        <v>#REF!</v>
      </c>
      <c r="L20" s="10" t="e">
        <f t="shared" si="0"/>
        <v>#REF!</v>
      </c>
      <c r="M20" s="13" t="e">
        <f>E20-(F20+L20)</f>
        <v>#REF!</v>
      </c>
      <c r="N20" s="13" t="e">
        <f>SUM(#REF!)</f>
        <v>#REF!</v>
      </c>
      <c r="O20" s="13" t="e">
        <f>SUM(#REF!)</f>
        <v>#REF!</v>
      </c>
      <c r="P20" s="13" t="e">
        <f>SUM(#REF!)</f>
        <v>#REF!</v>
      </c>
      <c r="Q20" s="13"/>
    </row>
    <row r="21" spans="1:17">
      <c r="A21" s="13">
        <v>9</v>
      </c>
      <c r="B21" s="14" t="s">
        <v>23</v>
      </c>
      <c r="C21" s="12">
        <v>14</v>
      </c>
      <c r="D21" s="12">
        <v>6</v>
      </c>
      <c r="E21" s="13">
        <f>SUM(C21+D21)</f>
        <v>20</v>
      </c>
      <c r="F21" s="13" t="e">
        <f>SUM(#REF!)</f>
        <v>#REF!</v>
      </c>
      <c r="G21" s="10" t="e">
        <f>SUM(#REF!)</f>
        <v>#REF!</v>
      </c>
      <c r="H21" s="13" t="e">
        <f>SUM(#REF!)</f>
        <v>#REF!</v>
      </c>
      <c r="I21" s="13" t="e">
        <f>SUM(#REF!)</f>
        <v>#REF!</v>
      </c>
      <c r="J21" s="13" t="e">
        <f>SUM(#REF!)</f>
        <v>#REF!</v>
      </c>
      <c r="K21" s="13" t="e">
        <f>SUM(#REF!)</f>
        <v>#REF!</v>
      </c>
      <c r="L21" s="10" t="e">
        <f t="shared" si="0"/>
        <v>#REF!</v>
      </c>
      <c r="M21" s="13"/>
      <c r="N21" s="13" t="e">
        <f>SUM(#REF!)</f>
        <v>#REF!</v>
      </c>
      <c r="O21" s="13" t="e">
        <f>SUM(#REF!)</f>
        <v>#REF!</v>
      </c>
      <c r="P21" s="13" t="e">
        <f>SUM(#REF!)</f>
        <v>#REF!</v>
      </c>
      <c r="Q21" s="13"/>
    </row>
    <row r="22" spans="1:17">
      <c r="A22" s="13">
        <v>10</v>
      </c>
      <c r="B22" s="14" t="s">
        <v>22</v>
      </c>
      <c r="C22" s="12">
        <v>18</v>
      </c>
      <c r="D22" s="12">
        <v>626</v>
      </c>
      <c r="E22" s="13">
        <f>SUM(C22+D22)</f>
        <v>644</v>
      </c>
      <c r="F22" s="13" t="e">
        <f>SUM(#REF!)</f>
        <v>#REF!</v>
      </c>
      <c r="G22" s="10" t="e">
        <f>SUM(#REF!)</f>
        <v>#REF!</v>
      </c>
      <c r="H22" s="13" t="e">
        <f>SUM(#REF!)</f>
        <v>#REF!</v>
      </c>
      <c r="I22" s="13" t="e">
        <f>SUM(#REF!)</f>
        <v>#REF!</v>
      </c>
      <c r="J22" s="13" t="e">
        <f>SUM(#REF!)</f>
        <v>#REF!</v>
      </c>
      <c r="K22" s="13" t="e">
        <f>SUM(#REF!)</f>
        <v>#REF!</v>
      </c>
      <c r="L22" s="10" t="e">
        <f t="shared" si="0"/>
        <v>#REF!</v>
      </c>
      <c r="M22" s="13">
        <v>357</v>
      </c>
      <c r="N22" s="13" t="e">
        <f>SUM(#REF!)</f>
        <v>#REF!</v>
      </c>
      <c r="O22" s="13" t="e">
        <f>SUM(#REF!)</f>
        <v>#REF!</v>
      </c>
      <c r="P22" s="13" t="e">
        <f>SUM(#REF!)</f>
        <v>#REF!</v>
      </c>
      <c r="Q22" s="13"/>
    </row>
    <row r="23" spans="1:17">
      <c r="A23" s="13">
        <v>11</v>
      </c>
      <c r="B23" s="14" t="s">
        <v>21</v>
      </c>
      <c r="C23" s="12">
        <v>6</v>
      </c>
      <c r="D23" s="12">
        <v>212</v>
      </c>
      <c r="E23" s="13">
        <f>SUM(C23+D23)</f>
        <v>218</v>
      </c>
      <c r="F23" s="13" t="e">
        <f>SUM(#REF!)</f>
        <v>#REF!</v>
      </c>
      <c r="G23" s="10" t="e">
        <f>SUM(#REF!)</f>
        <v>#REF!</v>
      </c>
      <c r="H23" s="13" t="e">
        <f>SUM(#REF!)</f>
        <v>#REF!</v>
      </c>
      <c r="I23" s="13" t="e">
        <f>SUM(#REF!)</f>
        <v>#REF!</v>
      </c>
      <c r="J23" s="13" t="e">
        <f>SUM(#REF!)</f>
        <v>#REF!</v>
      </c>
      <c r="K23" s="13" t="e">
        <f>SUM(#REF!)</f>
        <v>#REF!</v>
      </c>
      <c r="L23" s="10" t="e">
        <f t="shared" si="0"/>
        <v>#REF!</v>
      </c>
      <c r="M23" s="13">
        <v>294</v>
      </c>
      <c r="N23" s="13" t="e">
        <f>SUM(#REF!)</f>
        <v>#REF!</v>
      </c>
      <c r="O23" s="13" t="e">
        <f>SUM(#REF!)</f>
        <v>#REF!</v>
      </c>
      <c r="P23" s="13" t="e">
        <f>SUM(#REF!)</f>
        <v>#REF!</v>
      </c>
      <c r="Q23" s="13"/>
    </row>
    <row r="24" spans="1:17">
      <c r="A24" s="13">
        <v>12</v>
      </c>
      <c r="B24" s="14" t="s">
        <v>711</v>
      </c>
      <c r="C24" s="12">
        <v>21</v>
      </c>
      <c r="D24" s="12">
        <v>0</v>
      </c>
      <c r="E24" s="13"/>
      <c r="F24" s="13" t="e">
        <f>SUM(#REF!)</f>
        <v>#REF!</v>
      </c>
      <c r="G24" s="10" t="e">
        <f>SUM(#REF!)</f>
        <v>#REF!</v>
      </c>
      <c r="H24" s="13" t="e">
        <f>SUM(#REF!)</f>
        <v>#REF!</v>
      </c>
      <c r="I24" s="13" t="e">
        <f>SUM(#REF!)</f>
        <v>#REF!</v>
      </c>
      <c r="J24" s="13" t="e">
        <f>SUM(#REF!)</f>
        <v>#REF!</v>
      </c>
      <c r="K24" s="13" t="e">
        <f>SUM(#REF!)</f>
        <v>#REF!</v>
      </c>
      <c r="L24" s="10" t="e">
        <f t="shared" si="0"/>
        <v>#REF!</v>
      </c>
      <c r="M24" s="13"/>
      <c r="N24" s="13" t="e">
        <f>SUM(#REF!)</f>
        <v>#REF!</v>
      </c>
      <c r="O24" s="13" t="e">
        <f>SUM(#REF!)</f>
        <v>#REF!</v>
      </c>
      <c r="P24" s="13" t="e">
        <f>SUM(#REF!)</f>
        <v>#REF!</v>
      </c>
      <c r="Q24" s="13"/>
    </row>
    <row r="25" spans="1:17">
      <c r="A25" s="13">
        <v>13</v>
      </c>
      <c r="B25" s="14" t="s">
        <v>19</v>
      </c>
      <c r="C25" s="12">
        <v>30</v>
      </c>
      <c r="D25" s="12">
        <v>1</v>
      </c>
      <c r="E25" s="13">
        <f>SUM(C25+D25)</f>
        <v>31</v>
      </c>
      <c r="F25" s="13" t="e">
        <f>SUM(#REF!)</f>
        <v>#REF!</v>
      </c>
      <c r="G25" s="10">
        <v>2</v>
      </c>
      <c r="H25" s="13" t="e">
        <f>SUM(#REF!)</f>
        <v>#REF!</v>
      </c>
      <c r="I25" s="13" t="e">
        <f>SUM(#REF!)</f>
        <v>#REF!</v>
      </c>
      <c r="J25" s="13" t="e">
        <f>SUM(#REF!)</f>
        <v>#REF!</v>
      </c>
      <c r="K25" s="13" t="e">
        <f>SUM(#REF!)</f>
        <v>#REF!</v>
      </c>
      <c r="L25" s="10" t="e">
        <f t="shared" si="0"/>
        <v>#REF!</v>
      </c>
      <c r="M25" s="13"/>
      <c r="N25" s="13" t="e">
        <f>SUM(#REF!)</f>
        <v>#REF!</v>
      </c>
      <c r="O25" s="13" t="e">
        <f>SUM(#REF!)</f>
        <v>#REF!</v>
      </c>
      <c r="P25" s="13" t="e">
        <f>SUM(#REF!)</f>
        <v>#REF!</v>
      </c>
      <c r="Q25" s="13"/>
    </row>
    <row r="26" spans="1:17">
      <c r="A26" s="13">
        <v>14</v>
      </c>
      <c r="B26" s="14" t="s">
        <v>712</v>
      </c>
      <c r="C26" s="12">
        <v>37</v>
      </c>
      <c r="D26" s="12">
        <v>0</v>
      </c>
      <c r="E26" s="13"/>
      <c r="F26" s="13" t="e">
        <f>SUM(#REF!)</f>
        <v>#REF!</v>
      </c>
      <c r="G26" s="10" t="e">
        <f>SUM(#REF!)</f>
        <v>#REF!</v>
      </c>
      <c r="H26" s="13" t="e">
        <f>SUM(#REF!)</f>
        <v>#REF!</v>
      </c>
      <c r="I26" s="13" t="e">
        <f>SUM(#REF!)</f>
        <v>#REF!</v>
      </c>
      <c r="J26" s="13" t="e">
        <f>SUM(#REF!)</f>
        <v>#REF!</v>
      </c>
      <c r="K26" s="13" t="e">
        <f>SUM(#REF!)</f>
        <v>#REF!</v>
      </c>
      <c r="L26" s="10" t="e">
        <f t="shared" si="0"/>
        <v>#REF!</v>
      </c>
      <c r="M26" s="13"/>
      <c r="N26" s="13" t="e">
        <f>SUM(#REF!)</f>
        <v>#REF!</v>
      </c>
      <c r="O26" s="13" t="e">
        <f>SUM(#REF!)</f>
        <v>#REF!</v>
      </c>
      <c r="P26" s="13" t="e">
        <f>SUM(#REF!)</f>
        <v>#REF!</v>
      </c>
      <c r="Q26" s="13"/>
    </row>
    <row r="27" spans="1:17">
      <c r="A27" s="13">
        <v>15</v>
      </c>
      <c r="B27" s="14" t="s">
        <v>17</v>
      </c>
      <c r="C27" s="12">
        <v>17</v>
      </c>
      <c r="D27" s="12">
        <v>0</v>
      </c>
      <c r="E27" s="13"/>
      <c r="F27" s="13" t="e">
        <f>SUM(#REF!)</f>
        <v>#REF!</v>
      </c>
      <c r="G27" s="10" t="e">
        <f>SUM(#REF!)</f>
        <v>#REF!</v>
      </c>
      <c r="H27" s="13" t="e">
        <f>SUM(#REF!)</f>
        <v>#REF!</v>
      </c>
      <c r="I27" s="13" t="e">
        <f>SUM(#REF!)</f>
        <v>#REF!</v>
      </c>
      <c r="J27" s="13" t="e">
        <f>SUM(#REF!)</f>
        <v>#REF!</v>
      </c>
      <c r="K27" s="13" t="e">
        <f>SUM(#REF!)</f>
        <v>#REF!</v>
      </c>
      <c r="L27" s="10" t="e">
        <f t="shared" si="0"/>
        <v>#REF!</v>
      </c>
      <c r="M27" s="13"/>
      <c r="N27" s="13" t="e">
        <f>SUM(#REF!)</f>
        <v>#REF!</v>
      </c>
      <c r="O27" s="13" t="e">
        <f>SUM(#REF!)</f>
        <v>#REF!</v>
      </c>
      <c r="P27" s="13" t="e">
        <f>SUM(#REF!)</f>
        <v>#REF!</v>
      </c>
      <c r="Q27" s="13"/>
    </row>
    <row r="28" spans="1:17">
      <c r="A28" s="13">
        <v>16</v>
      </c>
      <c r="B28" s="14" t="s">
        <v>16</v>
      </c>
      <c r="C28" s="12">
        <v>44</v>
      </c>
      <c r="D28" s="12">
        <v>0</v>
      </c>
      <c r="E28" s="13">
        <f>SUM(C28+D28)</f>
        <v>44</v>
      </c>
      <c r="F28" s="13" t="e">
        <f>SUM(#REF!)</f>
        <v>#REF!</v>
      </c>
      <c r="G28" s="10" t="e">
        <f>SUM(#REF!)</f>
        <v>#REF!</v>
      </c>
      <c r="H28" s="13" t="e">
        <f>SUM(#REF!)</f>
        <v>#REF!</v>
      </c>
      <c r="I28" s="13" t="e">
        <f>SUM(#REF!)</f>
        <v>#REF!</v>
      </c>
      <c r="J28" s="13" t="e">
        <f>SUM(#REF!)</f>
        <v>#REF!</v>
      </c>
      <c r="K28" s="13" t="e">
        <f>SUM(#REF!)</f>
        <v>#REF!</v>
      </c>
      <c r="L28" s="10" t="e">
        <f t="shared" si="0"/>
        <v>#REF!</v>
      </c>
      <c r="M28" s="13" t="e">
        <f>E28-(F28+L28)</f>
        <v>#REF!</v>
      </c>
      <c r="N28" s="13" t="e">
        <f>SUM(#REF!)</f>
        <v>#REF!</v>
      </c>
      <c r="O28" s="13" t="e">
        <f>SUM(#REF!)</f>
        <v>#REF!</v>
      </c>
      <c r="P28" s="13" t="e">
        <f>SUM(#REF!)</f>
        <v>#REF!</v>
      </c>
      <c r="Q28" s="13"/>
    </row>
    <row r="29" spans="1:17">
      <c r="A29" s="13">
        <v>17</v>
      </c>
      <c r="B29" s="14" t="s">
        <v>713</v>
      </c>
      <c r="C29" s="12">
        <v>17</v>
      </c>
      <c r="D29" s="12">
        <v>0</v>
      </c>
      <c r="E29" s="13"/>
      <c r="F29" s="13" t="e">
        <f>SUM(#REF!)</f>
        <v>#REF!</v>
      </c>
      <c r="G29" s="10" t="e">
        <f>SUM(#REF!)</f>
        <v>#REF!</v>
      </c>
      <c r="H29" s="13" t="e">
        <f>SUM(#REF!)</f>
        <v>#REF!</v>
      </c>
      <c r="I29" s="13" t="e">
        <f>SUM(#REF!)</f>
        <v>#REF!</v>
      </c>
      <c r="J29" s="13" t="e">
        <f>SUM(#REF!)</f>
        <v>#REF!</v>
      </c>
      <c r="K29" s="13" t="e">
        <f>SUM(#REF!)</f>
        <v>#REF!</v>
      </c>
      <c r="L29" s="10" t="e">
        <f t="shared" si="0"/>
        <v>#REF!</v>
      </c>
      <c r="M29" s="13"/>
      <c r="N29" s="13" t="e">
        <f>SUM(#REF!)</f>
        <v>#REF!</v>
      </c>
      <c r="O29" s="13" t="e">
        <f>SUM(#REF!)</f>
        <v>#REF!</v>
      </c>
      <c r="P29" s="13" t="e">
        <f>SUM(#REF!)</f>
        <v>#REF!</v>
      </c>
      <c r="Q29" s="13"/>
    </row>
    <row r="30" spans="1:17">
      <c r="A30" s="13">
        <v>18</v>
      </c>
      <c r="B30" s="14" t="s">
        <v>33</v>
      </c>
      <c r="C30" s="12">
        <v>554</v>
      </c>
      <c r="D30" s="12">
        <v>1</v>
      </c>
      <c r="E30" s="13"/>
      <c r="F30" s="13" t="e">
        <f>SUM(#REF!)</f>
        <v>#REF!</v>
      </c>
      <c r="G30" s="10">
        <v>5</v>
      </c>
      <c r="H30" s="13" t="e">
        <f>SUM(#REF!)</f>
        <v>#REF!</v>
      </c>
      <c r="I30" s="13" t="e">
        <f>SUM(#REF!)</f>
        <v>#REF!</v>
      </c>
      <c r="J30" s="13" t="e">
        <f>SUM(#REF!)</f>
        <v>#REF!</v>
      </c>
      <c r="K30" s="13" t="e">
        <f>SUM(#REF!)</f>
        <v>#REF!</v>
      </c>
      <c r="L30" s="10" t="e">
        <f t="shared" si="0"/>
        <v>#REF!</v>
      </c>
      <c r="M30" s="13"/>
      <c r="N30" s="13" t="e">
        <f>SUM(#REF!)</f>
        <v>#REF!</v>
      </c>
      <c r="O30" s="13" t="e">
        <f>SUM(#REF!)</f>
        <v>#REF!</v>
      </c>
      <c r="P30" s="13" t="e">
        <f>SUM(#REF!)</f>
        <v>#REF!</v>
      </c>
      <c r="Q30" s="13"/>
    </row>
    <row r="31" spans="1:17">
      <c r="A31" s="13">
        <v>19</v>
      </c>
      <c r="B31" s="14" t="s">
        <v>714</v>
      </c>
      <c r="C31" s="12">
        <v>0</v>
      </c>
      <c r="D31" s="12">
        <v>0</v>
      </c>
      <c r="E31" s="13"/>
      <c r="F31" s="13" t="e">
        <f>SUM(#REF!)</f>
        <v>#REF!</v>
      </c>
      <c r="G31" s="10" t="e">
        <f>SUM(#REF!)</f>
        <v>#REF!</v>
      </c>
      <c r="H31" s="13" t="e">
        <f>SUM(#REF!)</f>
        <v>#REF!</v>
      </c>
      <c r="I31" s="13" t="e">
        <f>SUM(#REF!)</f>
        <v>#REF!</v>
      </c>
      <c r="J31" s="13" t="e">
        <f>SUM(#REF!)</f>
        <v>#REF!</v>
      </c>
      <c r="K31" s="13" t="e">
        <f>SUM(#REF!)</f>
        <v>#REF!</v>
      </c>
      <c r="L31" s="10" t="e">
        <f t="shared" si="0"/>
        <v>#REF!</v>
      </c>
      <c r="M31" s="13"/>
      <c r="N31" s="13" t="e">
        <f>SUM(#REF!)</f>
        <v>#REF!</v>
      </c>
      <c r="O31" s="13" t="e">
        <f>SUM(#REF!)</f>
        <v>#REF!</v>
      </c>
      <c r="P31" s="13" t="e">
        <f>SUM(#REF!)</f>
        <v>#REF!</v>
      </c>
      <c r="Q31" s="13"/>
    </row>
    <row r="32" spans="1:17">
      <c r="A32" s="13">
        <v>20</v>
      </c>
      <c r="B32" s="14" t="s">
        <v>715</v>
      </c>
      <c r="C32" s="12">
        <v>0</v>
      </c>
      <c r="D32" s="12">
        <v>141</v>
      </c>
      <c r="E32" s="13">
        <f>SUM(C32+D32)</f>
        <v>141</v>
      </c>
      <c r="F32" s="13" t="e">
        <f>SUM(#REF!)</f>
        <v>#REF!</v>
      </c>
      <c r="G32" s="10" t="e">
        <f>SUM(#REF!)</f>
        <v>#REF!</v>
      </c>
      <c r="H32" s="13">
        <v>48</v>
      </c>
      <c r="I32" s="13" t="e">
        <f>SUM(#REF!)</f>
        <v>#REF!</v>
      </c>
      <c r="J32" s="13" t="e">
        <f>SUM(#REF!)</f>
        <v>#REF!</v>
      </c>
      <c r="K32" s="13" t="e">
        <f>SUM(#REF!)</f>
        <v>#REF!</v>
      </c>
      <c r="L32" s="10" t="e">
        <f t="shared" si="0"/>
        <v>#REF!</v>
      </c>
      <c r="M32" s="13">
        <v>15</v>
      </c>
      <c r="N32" s="13" t="e">
        <f>SUM(#REF!)</f>
        <v>#REF!</v>
      </c>
      <c r="O32" s="13" t="e">
        <f>SUM(#REF!)</f>
        <v>#REF!</v>
      </c>
      <c r="P32" s="13" t="e">
        <f>SUM(#REF!)</f>
        <v>#REF!</v>
      </c>
      <c r="Q32" s="13"/>
    </row>
    <row r="33" spans="1:17">
      <c r="A33" s="13">
        <v>21</v>
      </c>
      <c r="B33" s="14" t="s">
        <v>36</v>
      </c>
      <c r="C33" s="12">
        <v>0</v>
      </c>
      <c r="D33" s="12">
        <v>0</v>
      </c>
      <c r="E33" s="13"/>
      <c r="F33" s="13" t="e">
        <f>SUM(#REF!)</f>
        <v>#REF!</v>
      </c>
      <c r="G33" s="10" t="e">
        <f>SUM(#REF!)</f>
        <v>#REF!</v>
      </c>
      <c r="H33" s="13" t="e">
        <f>SUM(#REF!)</f>
        <v>#REF!</v>
      </c>
      <c r="I33" s="13" t="e">
        <f>SUM(#REF!)</f>
        <v>#REF!</v>
      </c>
      <c r="J33" s="13" t="e">
        <f>SUM(#REF!)</f>
        <v>#REF!</v>
      </c>
      <c r="K33" s="13" t="e">
        <f>SUM(#REF!)</f>
        <v>#REF!</v>
      </c>
      <c r="L33" s="10" t="e">
        <f t="shared" si="0"/>
        <v>#REF!</v>
      </c>
      <c r="M33" s="13"/>
      <c r="N33" s="13" t="e">
        <f>SUM(#REF!)</f>
        <v>#REF!</v>
      </c>
      <c r="O33" s="13" t="e">
        <f>SUM(#REF!)</f>
        <v>#REF!</v>
      </c>
      <c r="P33" s="13" t="e">
        <f>SUM(#REF!)</f>
        <v>#REF!</v>
      </c>
      <c r="Q33" s="13"/>
    </row>
    <row r="34" spans="1:17">
      <c r="A34" s="13">
        <v>22</v>
      </c>
      <c r="B34" s="14" t="s">
        <v>149</v>
      </c>
      <c r="C34" s="12">
        <v>0</v>
      </c>
      <c r="D34" s="12">
        <v>10</v>
      </c>
      <c r="E34" s="13">
        <f>SUM(C34+D34)</f>
        <v>10</v>
      </c>
      <c r="F34" s="13" t="e">
        <f>SUM(#REF!)</f>
        <v>#REF!</v>
      </c>
      <c r="G34" s="10">
        <v>99</v>
      </c>
      <c r="H34" s="13" t="e">
        <f>SUM(#REF!)</f>
        <v>#REF!</v>
      </c>
      <c r="I34" s="13" t="e">
        <f>SUM(#REF!)</f>
        <v>#REF!</v>
      </c>
      <c r="J34" s="13" t="e">
        <f>SUM(#REF!)</f>
        <v>#REF!</v>
      </c>
      <c r="K34" s="13" t="e">
        <f>SUM(#REF!)</f>
        <v>#REF!</v>
      </c>
      <c r="L34" s="10" t="e">
        <f t="shared" si="0"/>
        <v>#REF!</v>
      </c>
      <c r="M34" s="13" t="e">
        <f>E34-(F34+L34)</f>
        <v>#REF!</v>
      </c>
      <c r="N34" s="13" t="e">
        <f>SUM(#REF!)</f>
        <v>#REF!</v>
      </c>
      <c r="O34" s="13" t="e">
        <f>SUM(#REF!)</f>
        <v>#REF!</v>
      </c>
      <c r="P34" s="13" t="e">
        <f>SUM(#REF!)</f>
        <v>#REF!</v>
      </c>
      <c r="Q34" s="13"/>
    </row>
    <row r="35" spans="1:17">
      <c r="A35" s="13">
        <v>23</v>
      </c>
      <c r="B35" s="14" t="s">
        <v>555</v>
      </c>
      <c r="C35" s="12">
        <v>0</v>
      </c>
      <c r="D35" s="12">
        <v>3</v>
      </c>
      <c r="E35" s="13">
        <f>SUM(C35+D35)</f>
        <v>3</v>
      </c>
      <c r="F35" s="13" t="e">
        <f>SUM(#REF!)</f>
        <v>#REF!</v>
      </c>
      <c r="G35" s="10" t="e">
        <f>SUM(#REF!)</f>
        <v>#REF!</v>
      </c>
      <c r="H35" s="13" t="e">
        <f>SUM(#REF!)</f>
        <v>#REF!</v>
      </c>
      <c r="I35" s="13" t="e">
        <f>SUM(#REF!)</f>
        <v>#REF!</v>
      </c>
      <c r="J35" s="13" t="e">
        <f>SUM(#REF!)</f>
        <v>#REF!</v>
      </c>
      <c r="K35" s="13" t="e">
        <f>SUM(#REF!)</f>
        <v>#REF!</v>
      </c>
      <c r="L35" s="10" t="e">
        <f t="shared" si="0"/>
        <v>#REF!</v>
      </c>
      <c r="M35" s="13" t="e">
        <f>E35-(F35+L35)</f>
        <v>#REF!</v>
      </c>
      <c r="N35" s="13" t="e">
        <f>SUM(#REF!)</f>
        <v>#REF!</v>
      </c>
      <c r="O35" s="13" t="e">
        <f>SUM(#REF!)</f>
        <v>#REF!</v>
      </c>
      <c r="P35" s="13" t="e">
        <f>SUM(#REF!)</f>
        <v>#REF!</v>
      </c>
      <c r="Q35" s="13"/>
    </row>
    <row r="36" spans="1:17">
      <c r="A36" s="13">
        <v>24</v>
      </c>
      <c r="B36" s="14" t="s">
        <v>716</v>
      </c>
      <c r="C36" s="12">
        <v>0</v>
      </c>
      <c r="D36" s="12">
        <v>0</v>
      </c>
      <c r="E36" s="13"/>
      <c r="F36" s="13" t="e">
        <f>SUM(#REF!)</f>
        <v>#REF!</v>
      </c>
      <c r="G36" s="10" t="e">
        <f>SUM(#REF!)</f>
        <v>#REF!</v>
      </c>
      <c r="H36" s="13" t="e">
        <f>SUM(#REF!)</f>
        <v>#REF!</v>
      </c>
      <c r="I36" s="13" t="e">
        <f>SUM(#REF!)</f>
        <v>#REF!</v>
      </c>
      <c r="J36" s="13" t="e">
        <f>SUM(#REF!)</f>
        <v>#REF!</v>
      </c>
      <c r="K36" s="13" t="e">
        <f>SUM(#REF!)</f>
        <v>#REF!</v>
      </c>
      <c r="L36" s="10" t="e">
        <f t="shared" si="0"/>
        <v>#REF!</v>
      </c>
      <c r="M36" s="13"/>
      <c r="N36" s="13" t="e">
        <f>SUM(#REF!)</f>
        <v>#REF!</v>
      </c>
      <c r="O36" s="13" t="e">
        <f>SUM(#REF!)</f>
        <v>#REF!</v>
      </c>
      <c r="P36" s="13" t="e">
        <f>SUM(#REF!)</f>
        <v>#REF!</v>
      </c>
      <c r="Q36" s="13"/>
    </row>
    <row r="37" spans="1:17">
      <c r="A37" s="13">
        <v>25</v>
      </c>
      <c r="B37" s="14" t="s">
        <v>717</v>
      </c>
      <c r="C37" s="12">
        <v>0</v>
      </c>
      <c r="D37" s="12">
        <v>4</v>
      </c>
      <c r="E37" s="13"/>
      <c r="F37" s="13" t="e">
        <f>SUM(#REF!)</f>
        <v>#REF!</v>
      </c>
      <c r="G37" s="10" t="e">
        <f>SUM(#REF!)</f>
        <v>#REF!</v>
      </c>
      <c r="H37" s="13" t="e">
        <f>SUM(#REF!)</f>
        <v>#REF!</v>
      </c>
      <c r="I37" s="13" t="e">
        <f>SUM(#REF!)</f>
        <v>#REF!</v>
      </c>
      <c r="J37" s="13" t="e">
        <f>SUM(#REF!)</f>
        <v>#REF!</v>
      </c>
      <c r="K37" s="13" t="e">
        <f>SUM(#REF!)</f>
        <v>#REF!</v>
      </c>
      <c r="L37" s="10" t="e">
        <f t="shared" si="0"/>
        <v>#REF!</v>
      </c>
      <c r="M37" s="13" t="e">
        <f>E37-(F37+L37)</f>
        <v>#REF!</v>
      </c>
      <c r="N37" s="13" t="e">
        <f>SUM(#REF!)</f>
        <v>#REF!</v>
      </c>
      <c r="O37" s="13" t="e">
        <f>SUM(#REF!)</f>
        <v>#REF!</v>
      </c>
      <c r="P37" s="13" t="e">
        <f>SUM(#REF!)</f>
        <v>#REF!</v>
      </c>
      <c r="Q37" s="13"/>
    </row>
    <row r="38" spans="1:17">
      <c r="A38" s="13">
        <v>26</v>
      </c>
      <c r="B38" s="14" t="s">
        <v>718</v>
      </c>
      <c r="C38" s="12">
        <v>0</v>
      </c>
      <c r="D38" s="12">
        <v>0</v>
      </c>
      <c r="E38" s="13">
        <f>SUM(C38+D38)</f>
        <v>0</v>
      </c>
      <c r="F38" s="13" t="e">
        <f>SUM(#REF!)</f>
        <v>#REF!</v>
      </c>
      <c r="G38" s="10" t="e">
        <f>SUM(#REF!)</f>
        <v>#REF!</v>
      </c>
      <c r="H38" s="13" t="e">
        <f>SUM(#REF!)</f>
        <v>#REF!</v>
      </c>
      <c r="I38" s="13" t="e">
        <f>SUM(#REF!)</f>
        <v>#REF!</v>
      </c>
      <c r="J38" s="13" t="e">
        <f>SUM(#REF!)</f>
        <v>#REF!</v>
      </c>
      <c r="K38" s="13" t="e">
        <f>SUM(#REF!)</f>
        <v>#REF!</v>
      </c>
      <c r="L38" s="10" t="e">
        <f t="shared" si="0"/>
        <v>#REF!</v>
      </c>
      <c r="M38" s="13" t="e">
        <f>E38-(F38+L38)</f>
        <v>#REF!</v>
      </c>
      <c r="N38" s="13" t="e">
        <f>SUM(#REF!)</f>
        <v>#REF!</v>
      </c>
      <c r="O38" s="13" t="e">
        <f>SUM(#REF!)</f>
        <v>#REF!</v>
      </c>
      <c r="P38" s="13" t="e">
        <f>SUM(#REF!)</f>
        <v>#REF!</v>
      </c>
      <c r="Q38" s="13"/>
    </row>
    <row r="39" spans="1:17">
      <c r="A39" s="13">
        <v>27</v>
      </c>
      <c r="B39" s="14" t="s">
        <v>719</v>
      </c>
      <c r="C39" s="12">
        <v>0</v>
      </c>
      <c r="D39" s="12">
        <v>0</v>
      </c>
      <c r="E39" s="13"/>
      <c r="F39" s="13" t="e">
        <f>SUM(#REF!)</f>
        <v>#REF!</v>
      </c>
      <c r="G39" s="10" t="e">
        <f>SUM(#REF!)</f>
        <v>#REF!</v>
      </c>
      <c r="H39" s="13" t="e">
        <f>SUM(#REF!)</f>
        <v>#REF!</v>
      </c>
      <c r="I39" s="13" t="e">
        <f>SUM(#REF!)</f>
        <v>#REF!</v>
      </c>
      <c r="J39" s="13" t="e">
        <f>SUM(#REF!)</f>
        <v>#REF!</v>
      </c>
      <c r="K39" s="13" t="e">
        <f>SUM(#REF!)</f>
        <v>#REF!</v>
      </c>
      <c r="L39" s="10" t="e">
        <f t="shared" si="0"/>
        <v>#REF!</v>
      </c>
      <c r="M39" s="13"/>
      <c r="N39" s="13" t="e">
        <f>SUM(#REF!)</f>
        <v>#REF!</v>
      </c>
      <c r="O39" s="13" t="e">
        <f>SUM(#REF!)</f>
        <v>#REF!</v>
      </c>
      <c r="P39" s="13" t="e">
        <f>SUM(#REF!)</f>
        <v>#REF!</v>
      </c>
      <c r="Q39" s="13"/>
    </row>
    <row r="40" spans="1:17">
      <c r="A40" s="13">
        <v>28</v>
      </c>
      <c r="B40" s="14" t="s">
        <v>720</v>
      </c>
      <c r="C40" s="12">
        <v>0</v>
      </c>
      <c r="D40" s="12">
        <v>0</v>
      </c>
      <c r="E40" s="13"/>
      <c r="F40" s="13" t="e">
        <f>SUM(#REF!)</f>
        <v>#REF!</v>
      </c>
      <c r="G40" s="10" t="e">
        <f>SUM(#REF!)</f>
        <v>#REF!</v>
      </c>
      <c r="H40" s="13" t="e">
        <f>SUM(#REF!)</f>
        <v>#REF!</v>
      </c>
      <c r="I40" s="13" t="e">
        <f>SUM(#REF!)</f>
        <v>#REF!</v>
      </c>
      <c r="J40" s="13" t="e">
        <f>SUM(#REF!)</f>
        <v>#REF!</v>
      </c>
      <c r="K40" s="13" t="e">
        <f>SUM(#REF!)</f>
        <v>#REF!</v>
      </c>
      <c r="L40" s="10" t="e">
        <f t="shared" si="0"/>
        <v>#REF!</v>
      </c>
      <c r="M40" s="13"/>
      <c r="N40" s="13" t="e">
        <f>SUM(#REF!)</f>
        <v>#REF!</v>
      </c>
      <c r="O40" s="13" t="e">
        <f>SUM(#REF!)</f>
        <v>#REF!</v>
      </c>
      <c r="P40" s="13" t="e">
        <f>SUM(#REF!)</f>
        <v>#REF!</v>
      </c>
      <c r="Q40" s="13"/>
    </row>
    <row r="41" spans="1:17">
      <c r="A41" s="13">
        <v>29</v>
      </c>
      <c r="B41" s="14" t="s">
        <v>721</v>
      </c>
      <c r="C41" s="12">
        <v>0</v>
      </c>
      <c r="D41" s="12">
        <v>0</v>
      </c>
      <c r="E41" s="13"/>
      <c r="F41" s="13" t="e">
        <f>SUM(#REF!)</f>
        <v>#REF!</v>
      </c>
      <c r="G41" s="10" t="e">
        <f>SUM(#REF!)</f>
        <v>#REF!</v>
      </c>
      <c r="H41" s="13" t="e">
        <f>SUM(#REF!)</f>
        <v>#REF!</v>
      </c>
      <c r="I41" s="13" t="e">
        <f>SUM(#REF!)</f>
        <v>#REF!</v>
      </c>
      <c r="J41" s="13" t="e">
        <f>SUM(#REF!)</f>
        <v>#REF!</v>
      </c>
      <c r="K41" s="13" t="e">
        <f>SUM(#REF!)</f>
        <v>#REF!</v>
      </c>
      <c r="L41" s="10" t="e">
        <f t="shared" si="0"/>
        <v>#REF!</v>
      </c>
      <c r="M41" s="13" t="e">
        <f>E41-(F41+L41)</f>
        <v>#REF!</v>
      </c>
      <c r="N41" s="13" t="e">
        <f>SUM(#REF!)</f>
        <v>#REF!</v>
      </c>
      <c r="O41" s="13" t="e">
        <f>SUM(#REF!)</f>
        <v>#REF!</v>
      </c>
      <c r="P41" s="13" t="e">
        <f>SUM(#REF!)</f>
        <v>#REF!</v>
      </c>
      <c r="Q41" s="13"/>
    </row>
    <row r="42" spans="1:17">
      <c r="A42" s="13">
        <v>30</v>
      </c>
      <c r="B42" s="14" t="s">
        <v>722</v>
      </c>
      <c r="C42" s="12">
        <v>0</v>
      </c>
      <c r="D42" s="12">
        <v>3</v>
      </c>
      <c r="E42" s="13"/>
      <c r="F42" s="13" t="e">
        <f>SUM(#REF!)</f>
        <v>#REF!</v>
      </c>
      <c r="G42" s="10" t="e">
        <f>SUM(#REF!)</f>
        <v>#REF!</v>
      </c>
      <c r="H42" s="13" t="e">
        <f>SUM(#REF!)</f>
        <v>#REF!</v>
      </c>
      <c r="I42" s="13" t="e">
        <f>SUM(#REF!)</f>
        <v>#REF!</v>
      </c>
      <c r="J42" s="13" t="e">
        <f>SUM(#REF!)</f>
        <v>#REF!</v>
      </c>
      <c r="K42" s="13" t="e">
        <f>SUM(#REF!)</f>
        <v>#REF!</v>
      </c>
      <c r="L42" s="10" t="e">
        <f t="shared" si="0"/>
        <v>#REF!</v>
      </c>
      <c r="M42" s="13" t="e">
        <f>E42-(F42+L42)</f>
        <v>#REF!</v>
      </c>
      <c r="N42" s="13" t="e">
        <f>SUM(#REF!)</f>
        <v>#REF!</v>
      </c>
      <c r="O42" s="13" t="e">
        <f>SUM(#REF!)</f>
        <v>#REF!</v>
      </c>
      <c r="P42" s="13" t="e">
        <f>SUM(#REF!)</f>
        <v>#REF!</v>
      </c>
      <c r="Q42" s="13"/>
    </row>
    <row r="43" spans="1:17">
      <c r="A43" s="13">
        <v>31</v>
      </c>
      <c r="B43" s="14" t="s">
        <v>474</v>
      </c>
      <c r="C43" s="12">
        <v>0</v>
      </c>
      <c r="D43" s="12">
        <v>3</v>
      </c>
      <c r="E43" s="13"/>
      <c r="F43" s="13" t="e">
        <f>SUM(#REF!)</f>
        <v>#REF!</v>
      </c>
      <c r="G43" s="10" t="e">
        <f>SUM(#REF!)</f>
        <v>#REF!</v>
      </c>
      <c r="H43" s="13" t="e">
        <f>SUM(#REF!)</f>
        <v>#REF!</v>
      </c>
      <c r="I43" s="13" t="e">
        <f>SUM(#REF!)</f>
        <v>#REF!</v>
      </c>
      <c r="J43" s="13" t="e">
        <f>SUM(#REF!)</f>
        <v>#REF!</v>
      </c>
      <c r="K43" s="13" t="e">
        <f>SUM(#REF!)</f>
        <v>#REF!</v>
      </c>
      <c r="L43" s="10" t="e">
        <f t="shared" si="0"/>
        <v>#REF!</v>
      </c>
      <c r="M43" s="13"/>
      <c r="N43" s="13" t="e">
        <f>SUM(#REF!)</f>
        <v>#REF!</v>
      </c>
      <c r="O43" s="13" t="e">
        <f>SUM(#REF!)</f>
        <v>#REF!</v>
      </c>
      <c r="P43" s="13" t="e">
        <f>SUM(#REF!)</f>
        <v>#REF!</v>
      </c>
      <c r="Q43" s="13"/>
    </row>
    <row r="44" spans="1:17">
      <c r="A44" s="13"/>
      <c r="B44" s="14"/>
      <c r="C44" s="12">
        <v>0</v>
      </c>
      <c r="D44" s="13"/>
      <c r="E44" s="13">
        <f>SUM(C44+D44)</f>
        <v>0</v>
      </c>
      <c r="F44" s="13" t="e">
        <f>SUM(#REF!)</f>
        <v>#REF!</v>
      </c>
      <c r="G44" s="10" t="e">
        <f>SUM(#REF!)</f>
        <v>#REF!</v>
      </c>
      <c r="H44" s="13" t="e">
        <f>SUM(#REF!)</f>
        <v>#REF!</v>
      </c>
      <c r="I44" s="13" t="e">
        <f>SUM(#REF!)</f>
        <v>#REF!</v>
      </c>
      <c r="J44" s="13" t="e">
        <f>SUM(#REF!)</f>
        <v>#REF!</v>
      </c>
      <c r="K44" s="13" t="e">
        <f>SUM(#REF!)</f>
        <v>#REF!</v>
      </c>
      <c r="L44" s="10" t="e">
        <f t="shared" si="0"/>
        <v>#REF!</v>
      </c>
      <c r="M44" s="13" t="e">
        <f>E44-(F44+L44)</f>
        <v>#REF!</v>
      </c>
      <c r="N44" s="13" t="e">
        <f>SUM(#REF!)</f>
        <v>#REF!</v>
      </c>
      <c r="O44" s="13" t="e">
        <f>SUM(#REF!)</f>
        <v>#REF!</v>
      </c>
      <c r="P44" s="13" t="e">
        <f>SUM(#REF!)</f>
        <v>#REF!</v>
      </c>
      <c r="Q44" s="13"/>
    </row>
    <row r="45" spans="1:17">
      <c r="A45" s="13"/>
      <c r="B45" s="15" t="s">
        <v>438</v>
      </c>
      <c r="C45" s="13">
        <f>SUM(C13:C44)</f>
        <v>1108</v>
      </c>
      <c r="D45" s="13">
        <f>SUM(D13:D44)</f>
        <v>1015</v>
      </c>
      <c r="E45" s="13">
        <f>SUM(C45+D45)</f>
        <v>2123</v>
      </c>
      <c r="F45" s="13" t="e">
        <f t="shared" ref="F45:Q45" si="1">SUM(F13:F44)</f>
        <v>#REF!</v>
      </c>
      <c r="G45" s="13" t="e">
        <f t="shared" si="1"/>
        <v>#REF!</v>
      </c>
      <c r="H45" s="13" t="e">
        <f t="shared" si="1"/>
        <v>#REF!</v>
      </c>
      <c r="I45" s="13" t="e">
        <f t="shared" si="1"/>
        <v>#REF!</v>
      </c>
      <c r="J45" s="13" t="e">
        <f t="shared" si="1"/>
        <v>#REF!</v>
      </c>
      <c r="K45" s="13" t="e">
        <f t="shared" si="1"/>
        <v>#REF!</v>
      </c>
      <c r="L45" s="13" t="e">
        <f t="shared" si="1"/>
        <v>#REF!</v>
      </c>
      <c r="M45" s="13" t="e">
        <f t="shared" si="1"/>
        <v>#REF!</v>
      </c>
      <c r="N45" s="13" t="e">
        <f t="shared" si="1"/>
        <v>#REF!</v>
      </c>
      <c r="O45" s="13" t="e">
        <f t="shared" si="1"/>
        <v>#REF!</v>
      </c>
      <c r="P45" s="13" t="e">
        <f t="shared" si="1"/>
        <v>#REF!</v>
      </c>
      <c r="Q45" s="13">
        <f t="shared" si="1"/>
        <v>0</v>
      </c>
    </row>
    <row r="52" ht="21" spans="1:17">
      <c r="A52" s="1" t="s">
        <v>690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ht="21" spans="1:17">
      <c r="A53" s="1" t="s">
        <v>691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5" ht="14.45" customHeight="1" spans="1:17">
      <c r="A55" s="2" t="s">
        <v>692</v>
      </c>
      <c r="B55" s="2" t="s">
        <v>212</v>
      </c>
      <c r="C55" s="3" t="s">
        <v>693</v>
      </c>
      <c r="D55" s="4"/>
      <c r="E55" s="5"/>
      <c r="F55" s="3" t="s">
        <v>694</v>
      </c>
      <c r="G55" s="4"/>
      <c r="H55" s="4"/>
      <c r="I55" s="4"/>
      <c r="J55" s="4"/>
      <c r="K55" s="4"/>
      <c r="L55" s="5"/>
      <c r="M55" s="2" t="s">
        <v>695</v>
      </c>
      <c r="N55" s="2" t="s">
        <v>696</v>
      </c>
      <c r="O55" s="2" t="s">
        <v>697</v>
      </c>
      <c r="P55" s="2" t="s">
        <v>698</v>
      </c>
      <c r="Q55" s="2" t="s">
        <v>215</v>
      </c>
    </row>
    <row r="56" spans="1:17">
      <c r="A56" s="6"/>
      <c r="B56" s="6"/>
      <c r="C56" s="2" t="s">
        <v>513</v>
      </c>
      <c r="D56" s="3" t="s">
        <v>514</v>
      </c>
      <c r="E56" s="5"/>
      <c r="F56" s="2" t="s">
        <v>119</v>
      </c>
      <c r="G56" s="2" t="s">
        <v>700</v>
      </c>
      <c r="H56" s="2" t="s">
        <v>701</v>
      </c>
      <c r="I56" s="2" t="s">
        <v>702</v>
      </c>
      <c r="J56" s="2" t="s">
        <v>703</v>
      </c>
      <c r="K56" s="2" t="s">
        <v>704</v>
      </c>
      <c r="L56" s="2" t="s">
        <v>705</v>
      </c>
      <c r="M56" s="6"/>
      <c r="N56" s="6"/>
      <c r="O56" s="6"/>
      <c r="P56" s="6"/>
      <c r="Q56" s="6"/>
    </row>
    <row r="57" spans="1:17">
      <c r="A57" s="6"/>
      <c r="B57" s="6"/>
      <c r="C57" s="6"/>
      <c r="D57" s="2" t="s">
        <v>234</v>
      </c>
      <c r="E57" s="7" t="s">
        <v>57</v>
      </c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</row>
    <row r="58" spans="1:17">
      <c r="A58" s="6"/>
      <c r="B58" s="6"/>
      <c r="C58" s="6"/>
      <c r="D58" s="6"/>
      <c r="E58" s="8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</row>
    <row r="59" spans="1:17">
      <c r="A59" s="6"/>
      <c r="B59" s="6"/>
      <c r="C59" s="6"/>
      <c r="D59" s="6"/>
      <c r="E59" s="8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17">
      <c r="A60" s="6"/>
      <c r="B60" s="6"/>
      <c r="C60" s="6"/>
      <c r="D60" s="6"/>
      <c r="E60" s="8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>
      <c r="A61" s="6"/>
      <c r="B61" s="6"/>
      <c r="C61" s="6"/>
      <c r="D61" s="6"/>
      <c r="E61" s="8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</row>
    <row r="62" ht="15.75" spans="1:17">
      <c r="A62" s="6"/>
      <c r="B62" s="6"/>
      <c r="C62" s="6"/>
      <c r="D62" s="6"/>
      <c r="E62" s="8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ht="15.75" spans="1:17">
      <c r="A63" s="9">
        <v>1</v>
      </c>
      <c r="B63" s="9">
        <v>2</v>
      </c>
      <c r="C63" s="9">
        <v>3</v>
      </c>
      <c r="D63" s="9">
        <v>4</v>
      </c>
      <c r="E63" s="9">
        <v>5</v>
      </c>
      <c r="F63" s="9">
        <v>6</v>
      </c>
      <c r="G63" s="9">
        <v>7</v>
      </c>
      <c r="H63" s="9">
        <v>8</v>
      </c>
      <c r="I63" s="9">
        <v>9</v>
      </c>
      <c r="J63" s="9">
        <v>10</v>
      </c>
      <c r="K63" s="9">
        <v>11</v>
      </c>
      <c r="L63" s="9">
        <v>12</v>
      </c>
      <c r="M63" s="9">
        <v>13</v>
      </c>
      <c r="N63" s="9">
        <v>14</v>
      </c>
      <c r="O63" s="9">
        <v>15</v>
      </c>
      <c r="P63" s="9">
        <v>16</v>
      </c>
      <c r="Q63" s="9">
        <v>17</v>
      </c>
    </row>
    <row r="64" spans="1:17">
      <c r="A64" s="10">
        <v>1</v>
      </c>
      <c r="B64" s="11" t="s">
        <v>706</v>
      </c>
      <c r="C64" s="10" t="e">
        <f>SUM(#REF!)</f>
        <v>#REF!</v>
      </c>
      <c r="D64" s="12">
        <v>0</v>
      </c>
      <c r="E64" s="10" t="e">
        <f>SUM(C64+D64)</f>
        <v>#REF!</v>
      </c>
      <c r="F64" s="10" t="e">
        <f>SUM(#REF!)</f>
        <v>#REF!</v>
      </c>
      <c r="G64" s="10" t="e">
        <f>SUM(#REF!)</f>
        <v>#REF!</v>
      </c>
      <c r="H64" s="10" t="e">
        <f>SUM(#REF!)</f>
        <v>#REF!</v>
      </c>
      <c r="I64" s="10" t="e">
        <f>SUM(#REF!)</f>
        <v>#REF!</v>
      </c>
      <c r="J64" s="10" t="e">
        <f>SUM(#REF!)</f>
        <v>#REF!</v>
      </c>
      <c r="K64" s="10" t="e">
        <f>SUM(#REF!)</f>
        <v>#REF!</v>
      </c>
      <c r="L64" s="10" t="e">
        <f t="shared" ref="L64:L95" si="2">SUM(K64+J64+I64+H64+G64)</f>
        <v>#REF!</v>
      </c>
      <c r="M64" s="10" t="e">
        <f>E64-(F64+L64)</f>
        <v>#REF!</v>
      </c>
      <c r="N64" s="10" t="e">
        <f>SUM(#REF!)</f>
        <v>#REF!</v>
      </c>
      <c r="O64" s="10" t="e">
        <f>SUM(#REF!)</f>
        <v>#REF!</v>
      </c>
      <c r="P64" s="10" t="e">
        <f>SUM(#REF!)</f>
        <v>#REF!</v>
      </c>
      <c r="Q64" s="10"/>
    </row>
    <row r="65" spans="1:17">
      <c r="A65" s="13">
        <v>2</v>
      </c>
      <c r="B65" s="14" t="s">
        <v>707</v>
      </c>
      <c r="C65" s="13" t="e">
        <f>SUM(#REF!)</f>
        <v>#REF!</v>
      </c>
      <c r="D65" s="12">
        <v>0</v>
      </c>
      <c r="E65" s="13"/>
      <c r="F65" s="13" t="e">
        <f>SUM(#REF!)</f>
        <v>#REF!</v>
      </c>
      <c r="G65" s="10" t="e">
        <f>SUM(#REF!)</f>
        <v>#REF!</v>
      </c>
      <c r="H65" s="13" t="e">
        <f>SUM(#REF!)</f>
        <v>#REF!</v>
      </c>
      <c r="I65" s="13" t="e">
        <f>SUM(#REF!)</f>
        <v>#REF!</v>
      </c>
      <c r="J65" s="13" t="e">
        <f>SUM(#REF!)</f>
        <v>#REF!</v>
      </c>
      <c r="K65" s="13" t="e">
        <f>SUM(#REF!)</f>
        <v>#REF!</v>
      </c>
      <c r="L65" s="10" t="e">
        <f t="shared" si="2"/>
        <v>#REF!</v>
      </c>
      <c r="M65" s="13"/>
      <c r="N65" s="13" t="e">
        <f>SUM(#REF!)</f>
        <v>#REF!</v>
      </c>
      <c r="O65" s="13" t="e">
        <f>SUM(#REF!)</f>
        <v>#REF!</v>
      </c>
      <c r="P65" s="13" t="e">
        <f>SUM(#REF!)</f>
        <v>#REF!</v>
      </c>
      <c r="Q65" s="13"/>
    </row>
    <row r="66" spans="1:17">
      <c r="A66" s="13">
        <v>3</v>
      </c>
      <c r="B66" s="14" t="s">
        <v>29</v>
      </c>
      <c r="C66" s="13" t="e">
        <f>SUM(#REF!)</f>
        <v>#REF!</v>
      </c>
      <c r="D66" s="12">
        <v>0</v>
      </c>
      <c r="E66" s="13" t="e">
        <f>SUM(C66+D66)</f>
        <v>#REF!</v>
      </c>
      <c r="F66" s="13" t="e">
        <f>SUM(#REF!)</f>
        <v>#REF!</v>
      </c>
      <c r="G66" s="10">
        <v>41</v>
      </c>
      <c r="H66" s="13" t="e">
        <f>SUM(#REF!)</f>
        <v>#REF!</v>
      </c>
      <c r="I66" s="13" t="e">
        <f>SUM(#REF!)</f>
        <v>#REF!</v>
      </c>
      <c r="J66" s="13" t="e">
        <f>SUM(#REF!)</f>
        <v>#REF!</v>
      </c>
      <c r="K66" s="13" t="e">
        <f>SUM(#REF!)</f>
        <v>#REF!</v>
      </c>
      <c r="L66" s="10" t="e">
        <f t="shared" si="2"/>
        <v>#REF!</v>
      </c>
      <c r="M66" s="13"/>
      <c r="N66" s="13" t="e">
        <f>SUM(#REF!)</f>
        <v>#REF!</v>
      </c>
      <c r="O66" s="13" t="e">
        <f>SUM(#REF!)</f>
        <v>#REF!</v>
      </c>
      <c r="P66" s="13" t="e">
        <f>SUM(#REF!)</f>
        <v>#REF!</v>
      </c>
      <c r="Q66" s="13"/>
    </row>
    <row r="67" spans="1:17">
      <c r="A67" s="13">
        <v>4</v>
      </c>
      <c r="B67" s="14" t="s">
        <v>708</v>
      </c>
      <c r="C67" s="13" t="e">
        <f>SUM(#REF!)</f>
        <v>#REF!</v>
      </c>
      <c r="D67" s="12">
        <v>0</v>
      </c>
      <c r="E67" s="13"/>
      <c r="F67" s="13" t="e">
        <f>SUM(#REF!)</f>
        <v>#REF!</v>
      </c>
      <c r="G67" s="10" t="e">
        <f>SUM(#REF!)</f>
        <v>#REF!</v>
      </c>
      <c r="H67" s="13">
        <v>1</v>
      </c>
      <c r="I67" s="13" t="e">
        <f>SUM(#REF!)</f>
        <v>#REF!</v>
      </c>
      <c r="J67" s="13" t="e">
        <f>SUM(#REF!)</f>
        <v>#REF!</v>
      </c>
      <c r="K67" s="13" t="e">
        <f>SUM(#REF!)</f>
        <v>#REF!</v>
      </c>
      <c r="L67" s="10" t="e">
        <f t="shared" si="2"/>
        <v>#REF!</v>
      </c>
      <c r="M67" s="13"/>
      <c r="N67" s="13" t="e">
        <f>SUM(#REF!)</f>
        <v>#REF!</v>
      </c>
      <c r="O67" s="13" t="e">
        <f>SUM(#REF!)</f>
        <v>#REF!</v>
      </c>
      <c r="P67" s="13" t="e">
        <f>SUM(#REF!)</f>
        <v>#REF!</v>
      </c>
      <c r="Q67" s="13"/>
    </row>
    <row r="68" spans="1:17">
      <c r="A68" s="13">
        <v>5</v>
      </c>
      <c r="B68" s="14" t="s">
        <v>27</v>
      </c>
      <c r="C68" s="13" t="e">
        <f>SUM(#REF!)</f>
        <v>#REF!</v>
      </c>
      <c r="D68" s="12">
        <v>0</v>
      </c>
      <c r="E68" s="13"/>
      <c r="F68" s="13" t="e">
        <f>SUM(#REF!)</f>
        <v>#REF!</v>
      </c>
      <c r="G68" s="10" t="e">
        <f>SUM(#REF!)</f>
        <v>#REF!</v>
      </c>
      <c r="H68" s="13" t="e">
        <f>SUM(#REF!)</f>
        <v>#REF!</v>
      </c>
      <c r="I68" s="13" t="e">
        <f>SUM(#REF!)</f>
        <v>#REF!</v>
      </c>
      <c r="J68" s="13" t="e">
        <f>SUM(#REF!)</f>
        <v>#REF!</v>
      </c>
      <c r="K68" s="13" t="e">
        <f>SUM(#REF!)</f>
        <v>#REF!</v>
      </c>
      <c r="L68" s="10" t="e">
        <f t="shared" si="2"/>
        <v>#REF!</v>
      </c>
      <c r="M68" s="13"/>
      <c r="N68" s="13" t="e">
        <f>SUM(#REF!)</f>
        <v>#REF!</v>
      </c>
      <c r="O68" s="13" t="e">
        <f>SUM(#REF!)</f>
        <v>#REF!</v>
      </c>
      <c r="P68" s="13" t="e">
        <f>SUM(#REF!)</f>
        <v>#REF!</v>
      </c>
      <c r="Q68" s="13"/>
    </row>
    <row r="69" spans="1:17">
      <c r="A69" s="13">
        <v>6</v>
      </c>
      <c r="B69" s="14" t="s">
        <v>709</v>
      </c>
      <c r="C69" s="13" t="e">
        <f>SUM(#REF!)</f>
        <v>#REF!</v>
      </c>
      <c r="D69" s="12">
        <v>0</v>
      </c>
      <c r="E69" s="13"/>
      <c r="F69" s="13" t="e">
        <f>SUM(#REF!)</f>
        <v>#REF!</v>
      </c>
      <c r="G69" s="10" t="e">
        <f>SUM(#REF!)</f>
        <v>#REF!</v>
      </c>
      <c r="H69" s="13" t="e">
        <f>SUM(#REF!)</f>
        <v>#REF!</v>
      </c>
      <c r="I69" s="13" t="e">
        <f>SUM(#REF!)</f>
        <v>#REF!</v>
      </c>
      <c r="J69" s="13" t="e">
        <f>SUM(#REF!)</f>
        <v>#REF!</v>
      </c>
      <c r="K69" s="13" t="e">
        <f>SUM(#REF!)</f>
        <v>#REF!</v>
      </c>
      <c r="L69" s="10" t="e">
        <f t="shared" si="2"/>
        <v>#REF!</v>
      </c>
      <c r="M69" s="13"/>
      <c r="N69" s="13" t="e">
        <f>SUM(#REF!)</f>
        <v>#REF!</v>
      </c>
      <c r="O69" s="13" t="e">
        <f>SUM(#REF!)</f>
        <v>#REF!</v>
      </c>
      <c r="P69" s="13" t="e">
        <f>SUM(#REF!)</f>
        <v>#REF!</v>
      </c>
      <c r="Q69" s="13"/>
    </row>
    <row r="70" spans="1:17">
      <c r="A70" s="13">
        <v>7</v>
      </c>
      <c r="B70" s="14" t="s">
        <v>710</v>
      </c>
      <c r="C70" s="13" t="e">
        <f>SUM(#REF!)</f>
        <v>#REF!</v>
      </c>
      <c r="D70" s="12">
        <v>0</v>
      </c>
      <c r="E70" s="13"/>
      <c r="F70" s="13" t="e">
        <f>SUM(#REF!)</f>
        <v>#REF!</v>
      </c>
      <c r="G70" s="10" t="e">
        <f>SUM(#REF!)</f>
        <v>#REF!</v>
      </c>
      <c r="H70" s="13" t="e">
        <f>SUM(#REF!)</f>
        <v>#REF!</v>
      </c>
      <c r="I70" s="13" t="e">
        <f>SUM(#REF!)</f>
        <v>#REF!</v>
      </c>
      <c r="J70" s="13" t="e">
        <f>SUM(#REF!)</f>
        <v>#REF!</v>
      </c>
      <c r="K70" s="13" t="e">
        <f>SUM(#REF!)</f>
        <v>#REF!</v>
      </c>
      <c r="L70" s="10" t="e">
        <f t="shared" si="2"/>
        <v>#REF!</v>
      </c>
      <c r="M70" s="13"/>
      <c r="N70" s="13" t="e">
        <f>SUM(#REF!)</f>
        <v>#REF!</v>
      </c>
      <c r="O70" s="13" t="e">
        <f>SUM(#REF!)</f>
        <v>#REF!</v>
      </c>
      <c r="P70" s="13" t="e">
        <f>SUM(#REF!)</f>
        <v>#REF!</v>
      </c>
      <c r="Q70" s="13"/>
    </row>
    <row r="71" spans="1:17">
      <c r="A71" s="13">
        <v>8</v>
      </c>
      <c r="B71" s="14" t="s">
        <v>24</v>
      </c>
      <c r="C71" s="13" t="e">
        <f>SUM(#REF!)</f>
        <v>#REF!</v>
      </c>
      <c r="D71" s="12">
        <v>0</v>
      </c>
      <c r="E71" s="13" t="e">
        <f>SUM(C71+D71)</f>
        <v>#REF!</v>
      </c>
      <c r="F71" s="13" t="e">
        <f>SUM(#REF!)</f>
        <v>#REF!</v>
      </c>
      <c r="G71" s="10" t="e">
        <f>SUM(#REF!)</f>
        <v>#REF!</v>
      </c>
      <c r="H71" s="13" t="e">
        <f>SUM(#REF!)</f>
        <v>#REF!</v>
      </c>
      <c r="I71" s="13" t="e">
        <f>SUM(#REF!)</f>
        <v>#REF!</v>
      </c>
      <c r="J71" s="13" t="e">
        <f>SUM(#REF!)</f>
        <v>#REF!</v>
      </c>
      <c r="K71" s="13" t="e">
        <f>SUM(#REF!)</f>
        <v>#REF!</v>
      </c>
      <c r="L71" s="10" t="e">
        <f t="shared" si="2"/>
        <v>#REF!</v>
      </c>
      <c r="M71" s="13" t="e">
        <f>E71-(F71+L71)</f>
        <v>#REF!</v>
      </c>
      <c r="N71" s="13" t="e">
        <f>SUM(#REF!)</f>
        <v>#REF!</v>
      </c>
      <c r="O71" s="13" t="e">
        <f>SUM(#REF!)</f>
        <v>#REF!</v>
      </c>
      <c r="P71" s="13" t="e">
        <f>SUM(#REF!)</f>
        <v>#REF!</v>
      </c>
      <c r="Q71" s="13"/>
    </row>
    <row r="72" spans="1:17">
      <c r="A72" s="13">
        <v>9</v>
      </c>
      <c r="B72" s="14" t="s">
        <v>23</v>
      </c>
      <c r="C72" s="13" t="e">
        <f>SUM(#REF!)</f>
        <v>#REF!</v>
      </c>
      <c r="D72" s="12">
        <v>0</v>
      </c>
      <c r="E72" s="13" t="e">
        <f>SUM(C72+D72)</f>
        <v>#REF!</v>
      </c>
      <c r="F72" s="13" t="e">
        <f>SUM(#REF!)</f>
        <v>#REF!</v>
      </c>
      <c r="G72" s="10" t="e">
        <f>SUM(#REF!)</f>
        <v>#REF!</v>
      </c>
      <c r="H72" s="13" t="e">
        <f>SUM(#REF!)</f>
        <v>#REF!</v>
      </c>
      <c r="I72" s="13" t="e">
        <f>SUM(#REF!)</f>
        <v>#REF!</v>
      </c>
      <c r="J72" s="13" t="e">
        <f>SUM(#REF!)</f>
        <v>#REF!</v>
      </c>
      <c r="K72" s="13" t="e">
        <f>SUM(#REF!)</f>
        <v>#REF!</v>
      </c>
      <c r="L72" s="10" t="e">
        <f t="shared" si="2"/>
        <v>#REF!</v>
      </c>
      <c r="M72" s="13"/>
      <c r="N72" s="13" t="e">
        <f>SUM(#REF!)</f>
        <v>#REF!</v>
      </c>
      <c r="O72" s="13" t="e">
        <f>SUM(#REF!)</f>
        <v>#REF!</v>
      </c>
      <c r="P72" s="13" t="e">
        <f>SUM(#REF!)</f>
        <v>#REF!</v>
      </c>
      <c r="Q72" s="13"/>
    </row>
    <row r="73" spans="1:17">
      <c r="A73" s="13">
        <v>10</v>
      </c>
      <c r="B73" s="14" t="s">
        <v>22</v>
      </c>
      <c r="C73" s="13" t="e">
        <f>SUM(#REF!)</f>
        <v>#REF!</v>
      </c>
      <c r="D73" s="12">
        <v>47</v>
      </c>
      <c r="E73" s="13" t="e">
        <f>SUM(C73+D73)</f>
        <v>#REF!</v>
      </c>
      <c r="F73" s="13" t="e">
        <f>SUM(#REF!)</f>
        <v>#REF!</v>
      </c>
      <c r="G73" s="10" t="e">
        <f>SUM(#REF!)</f>
        <v>#REF!</v>
      </c>
      <c r="H73" s="13" t="e">
        <f>SUM(#REF!)</f>
        <v>#REF!</v>
      </c>
      <c r="I73" s="13" t="e">
        <f>SUM(#REF!)</f>
        <v>#REF!</v>
      </c>
      <c r="J73" s="13" t="e">
        <f>SUM(#REF!)</f>
        <v>#REF!</v>
      </c>
      <c r="K73" s="13" t="e">
        <f>SUM(#REF!)</f>
        <v>#REF!</v>
      </c>
      <c r="L73" s="10" t="e">
        <f t="shared" si="2"/>
        <v>#REF!</v>
      </c>
      <c r="M73" s="13">
        <v>357</v>
      </c>
      <c r="N73" s="13" t="e">
        <f>SUM(#REF!)</f>
        <v>#REF!</v>
      </c>
      <c r="O73" s="13" t="e">
        <f>SUM(#REF!)</f>
        <v>#REF!</v>
      </c>
      <c r="P73" s="13" t="e">
        <f>SUM(#REF!)</f>
        <v>#REF!</v>
      </c>
      <c r="Q73" s="13"/>
    </row>
    <row r="74" spans="1:17">
      <c r="A74" s="13">
        <v>11</v>
      </c>
      <c r="B74" s="14" t="s">
        <v>21</v>
      </c>
      <c r="C74" s="13" t="e">
        <f>SUM(#REF!)</f>
        <v>#REF!</v>
      </c>
      <c r="D74" s="12">
        <v>14</v>
      </c>
      <c r="E74" s="13" t="e">
        <f>SUM(C74+D74)</f>
        <v>#REF!</v>
      </c>
      <c r="F74" s="13" t="e">
        <f>SUM(#REF!)</f>
        <v>#REF!</v>
      </c>
      <c r="G74" s="10" t="e">
        <f>SUM(#REF!)</f>
        <v>#REF!</v>
      </c>
      <c r="H74" s="13" t="e">
        <f>SUM(#REF!)</f>
        <v>#REF!</v>
      </c>
      <c r="I74" s="13" t="e">
        <f>SUM(#REF!)</f>
        <v>#REF!</v>
      </c>
      <c r="J74" s="13" t="e">
        <f>SUM(#REF!)</f>
        <v>#REF!</v>
      </c>
      <c r="K74" s="13" t="e">
        <f>SUM(#REF!)</f>
        <v>#REF!</v>
      </c>
      <c r="L74" s="10" t="e">
        <f t="shared" si="2"/>
        <v>#REF!</v>
      </c>
      <c r="M74" s="13">
        <v>294</v>
      </c>
      <c r="N74" s="13" t="e">
        <f>SUM(#REF!)</f>
        <v>#REF!</v>
      </c>
      <c r="O74" s="13" t="e">
        <f>SUM(#REF!)</f>
        <v>#REF!</v>
      </c>
      <c r="P74" s="13" t="e">
        <f>SUM(#REF!)</f>
        <v>#REF!</v>
      </c>
      <c r="Q74" s="13"/>
    </row>
    <row r="75" spans="1:17">
      <c r="A75" s="13">
        <v>12</v>
      </c>
      <c r="B75" s="14" t="s">
        <v>711</v>
      </c>
      <c r="C75" s="13" t="e">
        <f>SUM(#REF!)</f>
        <v>#REF!</v>
      </c>
      <c r="D75" s="12">
        <v>0</v>
      </c>
      <c r="E75" s="13"/>
      <c r="F75" s="13" t="e">
        <f>SUM(#REF!)</f>
        <v>#REF!</v>
      </c>
      <c r="G75" s="10" t="e">
        <f>SUM(#REF!)</f>
        <v>#REF!</v>
      </c>
      <c r="H75" s="13" t="e">
        <f>SUM(#REF!)</f>
        <v>#REF!</v>
      </c>
      <c r="I75" s="13" t="e">
        <f>SUM(#REF!)</f>
        <v>#REF!</v>
      </c>
      <c r="J75" s="13" t="e">
        <f>SUM(#REF!)</f>
        <v>#REF!</v>
      </c>
      <c r="K75" s="13" t="e">
        <f>SUM(#REF!)</f>
        <v>#REF!</v>
      </c>
      <c r="L75" s="10" t="e">
        <f t="shared" si="2"/>
        <v>#REF!</v>
      </c>
      <c r="M75" s="13"/>
      <c r="N75" s="13" t="e">
        <f>SUM(#REF!)</f>
        <v>#REF!</v>
      </c>
      <c r="O75" s="13" t="e">
        <f>SUM(#REF!)</f>
        <v>#REF!</v>
      </c>
      <c r="P75" s="13" t="e">
        <f>SUM(#REF!)</f>
        <v>#REF!</v>
      </c>
      <c r="Q75" s="13"/>
    </row>
    <row r="76" spans="1:17">
      <c r="A76" s="13">
        <v>13</v>
      </c>
      <c r="B76" s="14" t="s">
        <v>19</v>
      </c>
      <c r="C76" s="13" t="e">
        <f>SUM(#REF!)</f>
        <v>#REF!</v>
      </c>
      <c r="D76" s="12">
        <v>0</v>
      </c>
      <c r="E76" s="13" t="e">
        <f>SUM(C76+D76)</f>
        <v>#REF!</v>
      </c>
      <c r="F76" s="13" t="e">
        <f>SUM(#REF!)</f>
        <v>#REF!</v>
      </c>
      <c r="G76" s="10">
        <v>2</v>
      </c>
      <c r="H76" s="13" t="e">
        <f>SUM(#REF!)</f>
        <v>#REF!</v>
      </c>
      <c r="I76" s="13" t="e">
        <f>SUM(#REF!)</f>
        <v>#REF!</v>
      </c>
      <c r="J76" s="13" t="e">
        <f>SUM(#REF!)</f>
        <v>#REF!</v>
      </c>
      <c r="K76" s="13" t="e">
        <f>SUM(#REF!)</f>
        <v>#REF!</v>
      </c>
      <c r="L76" s="10" t="e">
        <f t="shared" si="2"/>
        <v>#REF!</v>
      </c>
      <c r="M76" s="13"/>
      <c r="N76" s="13" t="e">
        <f>SUM(#REF!)</f>
        <v>#REF!</v>
      </c>
      <c r="O76" s="13" t="e">
        <f>SUM(#REF!)</f>
        <v>#REF!</v>
      </c>
      <c r="P76" s="13" t="e">
        <f>SUM(#REF!)</f>
        <v>#REF!</v>
      </c>
      <c r="Q76" s="13"/>
    </row>
    <row r="77" spans="1:17">
      <c r="A77" s="13">
        <v>14</v>
      </c>
      <c r="B77" s="14" t="s">
        <v>712</v>
      </c>
      <c r="C77" s="13" t="e">
        <f>SUM(#REF!)</f>
        <v>#REF!</v>
      </c>
      <c r="D77" s="12">
        <v>0</v>
      </c>
      <c r="E77" s="13"/>
      <c r="F77" s="13" t="e">
        <f>SUM(#REF!)</f>
        <v>#REF!</v>
      </c>
      <c r="G77" s="10" t="e">
        <f>SUM(#REF!)</f>
        <v>#REF!</v>
      </c>
      <c r="H77" s="13" t="e">
        <f>SUM(#REF!)</f>
        <v>#REF!</v>
      </c>
      <c r="I77" s="13" t="e">
        <f>SUM(#REF!)</f>
        <v>#REF!</v>
      </c>
      <c r="J77" s="13" t="e">
        <f>SUM(#REF!)</f>
        <v>#REF!</v>
      </c>
      <c r="K77" s="13" t="e">
        <f>SUM(#REF!)</f>
        <v>#REF!</v>
      </c>
      <c r="L77" s="10" t="e">
        <f t="shared" si="2"/>
        <v>#REF!</v>
      </c>
      <c r="M77" s="13"/>
      <c r="N77" s="13" t="e">
        <f>SUM(#REF!)</f>
        <v>#REF!</v>
      </c>
      <c r="O77" s="13" t="e">
        <f>SUM(#REF!)</f>
        <v>#REF!</v>
      </c>
      <c r="P77" s="13" t="e">
        <f>SUM(#REF!)</f>
        <v>#REF!</v>
      </c>
      <c r="Q77" s="13"/>
    </row>
    <row r="78" spans="1:17">
      <c r="A78" s="13">
        <v>15</v>
      </c>
      <c r="B78" s="14" t="s">
        <v>17</v>
      </c>
      <c r="C78" s="13" t="e">
        <f>SUM(#REF!)</f>
        <v>#REF!</v>
      </c>
      <c r="D78" s="12">
        <v>0</v>
      </c>
      <c r="E78" s="13"/>
      <c r="F78" s="13" t="e">
        <f>SUM(#REF!)</f>
        <v>#REF!</v>
      </c>
      <c r="G78" s="10" t="e">
        <f>SUM(#REF!)</f>
        <v>#REF!</v>
      </c>
      <c r="H78" s="13" t="e">
        <f>SUM(#REF!)</f>
        <v>#REF!</v>
      </c>
      <c r="I78" s="13" t="e">
        <f>SUM(#REF!)</f>
        <v>#REF!</v>
      </c>
      <c r="J78" s="13" t="e">
        <f>SUM(#REF!)</f>
        <v>#REF!</v>
      </c>
      <c r="K78" s="13" t="e">
        <f>SUM(#REF!)</f>
        <v>#REF!</v>
      </c>
      <c r="L78" s="10" t="e">
        <f t="shared" si="2"/>
        <v>#REF!</v>
      </c>
      <c r="M78" s="13"/>
      <c r="N78" s="13" t="e">
        <f>SUM(#REF!)</f>
        <v>#REF!</v>
      </c>
      <c r="O78" s="13" t="e">
        <f>SUM(#REF!)</f>
        <v>#REF!</v>
      </c>
      <c r="P78" s="13" t="e">
        <f>SUM(#REF!)</f>
        <v>#REF!</v>
      </c>
      <c r="Q78" s="13"/>
    </row>
    <row r="79" spans="1:17">
      <c r="A79" s="13">
        <v>16</v>
      </c>
      <c r="B79" s="14" t="s">
        <v>16</v>
      </c>
      <c r="C79" s="13" t="e">
        <f>SUM(#REF!)</f>
        <v>#REF!</v>
      </c>
      <c r="D79" s="12">
        <v>0</v>
      </c>
      <c r="E79" s="13" t="e">
        <f>SUM(C79+D79)</f>
        <v>#REF!</v>
      </c>
      <c r="F79" s="13" t="e">
        <f>SUM(#REF!)</f>
        <v>#REF!</v>
      </c>
      <c r="G79" s="10" t="e">
        <f>SUM(#REF!)</f>
        <v>#REF!</v>
      </c>
      <c r="H79" s="13" t="e">
        <f>SUM(#REF!)</f>
        <v>#REF!</v>
      </c>
      <c r="I79" s="13" t="e">
        <f>SUM(#REF!)</f>
        <v>#REF!</v>
      </c>
      <c r="J79" s="13" t="e">
        <f>SUM(#REF!)</f>
        <v>#REF!</v>
      </c>
      <c r="K79" s="13" t="e">
        <f>SUM(#REF!)</f>
        <v>#REF!</v>
      </c>
      <c r="L79" s="10" t="e">
        <f t="shared" si="2"/>
        <v>#REF!</v>
      </c>
      <c r="M79" s="13" t="e">
        <f>E79-(F79+L79)</f>
        <v>#REF!</v>
      </c>
      <c r="N79" s="13" t="e">
        <f>SUM(#REF!)</f>
        <v>#REF!</v>
      </c>
      <c r="O79" s="13" t="e">
        <f>SUM(#REF!)</f>
        <v>#REF!</v>
      </c>
      <c r="P79" s="13" t="e">
        <f>SUM(#REF!)</f>
        <v>#REF!</v>
      </c>
      <c r="Q79" s="13"/>
    </row>
    <row r="80" spans="1:17">
      <c r="A80" s="13">
        <v>17</v>
      </c>
      <c r="B80" s="14" t="s">
        <v>713</v>
      </c>
      <c r="C80" s="13" t="e">
        <f>SUM(#REF!)</f>
        <v>#REF!</v>
      </c>
      <c r="D80" s="12">
        <v>0</v>
      </c>
      <c r="E80" s="13"/>
      <c r="F80" s="13" t="e">
        <f>SUM(#REF!)</f>
        <v>#REF!</v>
      </c>
      <c r="G80" s="10" t="e">
        <f>SUM(#REF!)</f>
        <v>#REF!</v>
      </c>
      <c r="H80" s="13" t="e">
        <f>SUM(#REF!)</f>
        <v>#REF!</v>
      </c>
      <c r="I80" s="13" t="e">
        <f>SUM(#REF!)</f>
        <v>#REF!</v>
      </c>
      <c r="J80" s="13" t="e">
        <f>SUM(#REF!)</f>
        <v>#REF!</v>
      </c>
      <c r="K80" s="13" t="e">
        <f>SUM(#REF!)</f>
        <v>#REF!</v>
      </c>
      <c r="L80" s="10" t="e">
        <f t="shared" si="2"/>
        <v>#REF!</v>
      </c>
      <c r="M80" s="13"/>
      <c r="N80" s="13" t="e">
        <f>SUM(#REF!)</f>
        <v>#REF!</v>
      </c>
      <c r="O80" s="13" t="e">
        <f>SUM(#REF!)</f>
        <v>#REF!</v>
      </c>
      <c r="P80" s="13" t="e">
        <f>SUM(#REF!)</f>
        <v>#REF!</v>
      </c>
      <c r="Q80" s="13"/>
    </row>
    <row r="81" spans="1:17">
      <c r="A81" s="13">
        <v>18</v>
      </c>
      <c r="B81" s="14" t="s">
        <v>33</v>
      </c>
      <c r="C81" s="13" t="e">
        <f>SUM(#REF!)</f>
        <v>#REF!</v>
      </c>
      <c r="D81" s="12">
        <v>0</v>
      </c>
      <c r="E81" s="13"/>
      <c r="F81" s="13" t="e">
        <f>SUM(#REF!)</f>
        <v>#REF!</v>
      </c>
      <c r="G81" s="10">
        <v>5</v>
      </c>
      <c r="H81" s="13" t="e">
        <f>SUM(#REF!)</f>
        <v>#REF!</v>
      </c>
      <c r="I81" s="13" t="e">
        <f>SUM(#REF!)</f>
        <v>#REF!</v>
      </c>
      <c r="J81" s="13" t="e">
        <f>SUM(#REF!)</f>
        <v>#REF!</v>
      </c>
      <c r="K81" s="13" t="e">
        <f>SUM(#REF!)</f>
        <v>#REF!</v>
      </c>
      <c r="L81" s="10" t="e">
        <f t="shared" si="2"/>
        <v>#REF!</v>
      </c>
      <c r="M81" s="13"/>
      <c r="N81" s="13" t="e">
        <f>SUM(#REF!)</f>
        <v>#REF!</v>
      </c>
      <c r="O81" s="13" t="e">
        <f>SUM(#REF!)</f>
        <v>#REF!</v>
      </c>
      <c r="P81" s="13" t="e">
        <f>SUM(#REF!)</f>
        <v>#REF!</v>
      </c>
      <c r="Q81" s="13"/>
    </row>
    <row r="82" spans="1:17">
      <c r="A82" s="13">
        <v>19</v>
      </c>
      <c r="B82" s="14" t="s">
        <v>714</v>
      </c>
      <c r="C82" s="13" t="e">
        <f>SUM(#REF!)</f>
        <v>#REF!</v>
      </c>
      <c r="D82" s="12">
        <v>0</v>
      </c>
      <c r="E82" s="13"/>
      <c r="F82" s="13" t="e">
        <f>SUM(#REF!)</f>
        <v>#REF!</v>
      </c>
      <c r="G82" s="10" t="e">
        <f>SUM(#REF!)</f>
        <v>#REF!</v>
      </c>
      <c r="H82" s="13" t="e">
        <f>SUM(#REF!)</f>
        <v>#REF!</v>
      </c>
      <c r="I82" s="13" t="e">
        <f>SUM(#REF!)</f>
        <v>#REF!</v>
      </c>
      <c r="J82" s="13" t="e">
        <f>SUM(#REF!)</f>
        <v>#REF!</v>
      </c>
      <c r="K82" s="13" t="e">
        <f>SUM(#REF!)</f>
        <v>#REF!</v>
      </c>
      <c r="L82" s="10" t="e">
        <f t="shared" si="2"/>
        <v>#REF!</v>
      </c>
      <c r="M82" s="13"/>
      <c r="N82" s="13" t="e">
        <f>SUM(#REF!)</f>
        <v>#REF!</v>
      </c>
      <c r="O82" s="13" t="e">
        <f>SUM(#REF!)</f>
        <v>#REF!</v>
      </c>
      <c r="P82" s="13" t="e">
        <f>SUM(#REF!)</f>
        <v>#REF!</v>
      </c>
      <c r="Q82" s="13"/>
    </row>
    <row r="83" spans="1:17">
      <c r="A83" s="13">
        <v>20</v>
      </c>
      <c r="B83" s="14" t="s">
        <v>715</v>
      </c>
      <c r="C83" s="13" t="e">
        <f>SUM(#REF!)</f>
        <v>#REF!</v>
      </c>
      <c r="D83" s="12">
        <v>35</v>
      </c>
      <c r="E83" s="13" t="e">
        <f>SUM(C83+D83)</f>
        <v>#REF!</v>
      </c>
      <c r="F83" s="13" t="e">
        <f>SUM(#REF!)</f>
        <v>#REF!</v>
      </c>
      <c r="G83" s="10" t="e">
        <f>SUM(#REF!)</f>
        <v>#REF!</v>
      </c>
      <c r="H83" s="13">
        <v>48</v>
      </c>
      <c r="I83" s="13" t="e">
        <f>SUM(#REF!)</f>
        <v>#REF!</v>
      </c>
      <c r="J83" s="13" t="e">
        <f>SUM(#REF!)</f>
        <v>#REF!</v>
      </c>
      <c r="K83" s="13" t="e">
        <f>SUM(#REF!)</f>
        <v>#REF!</v>
      </c>
      <c r="L83" s="10" t="e">
        <f t="shared" si="2"/>
        <v>#REF!</v>
      </c>
      <c r="M83" s="13">
        <v>15</v>
      </c>
      <c r="N83" s="13" t="e">
        <f>SUM(#REF!)</f>
        <v>#REF!</v>
      </c>
      <c r="O83" s="13" t="e">
        <f>SUM(#REF!)</f>
        <v>#REF!</v>
      </c>
      <c r="P83" s="13" t="e">
        <f>SUM(#REF!)</f>
        <v>#REF!</v>
      </c>
      <c r="Q83" s="13"/>
    </row>
    <row r="84" spans="1:17">
      <c r="A84" s="13">
        <v>21</v>
      </c>
      <c r="B84" s="14" t="s">
        <v>36</v>
      </c>
      <c r="C84" s="13" t="e">
        <f>SUM(#REF!)</f>
        <v>#REF!</v>
      </c>
      <c r="D84" s="12">
        <v>0</v>
      </c>
      <c r="E84" s="13"/>
      <c r="F84" s="13" t="e">
        <f>SUM(#REF!)</f>
        <v>#REF!</v>
      </c>
      <c r="G84" s="10" t="e">
        <f>SUM(#REF!)</f>
        <v>#REF!</v>
      </c>
      <c r="H84" s="13" t="e">
        <f>SUM(#REF!)</f>
        <v>#REF!</v>
      </c>
      <c r="I84" s="13" t="e">
        <f>SUM(#REF!)</f>
        <v>#REF!</v>
      </c>
      <c r="J84" s="13" t="e">
        <f>SUM(#REF!)</f>
        <v>#REF!</v>
      </c>
      <c r="K84" s="13" t="e">
        <f>SUM(#REF!)</f>
        <v>#REF!</v>
      </c>
      <c r="L84" s="10" t="e">
        <f t="shared" si="2"/>
        <v>#REF!</v>
      </c>
      <c r="M84" s="13"/>
      <c r="N84" s="13" t="e">
        <f>SUM(#REF!)</f>
        <v>#REF!</v>
      </c>
      <c r="O84" s="13" t="e">
        <f>SUM(#REF!)</f>
        <v>#REF!</v>
      </c>
      <c r="P84" s="13" t="e">
        <f>SUM(#REF!)</f>
        <v>#REF!</v>
      </c>
      <c r="Q84" s="13"/>
    </row>
    <row r="85" spans="1:17">
      <c r="A85" s="13">
        <v>22</v>
      </c>
      <c r="B85" s="14" t="s">
        <v>149</v>
      </c>
      <c r="C85" s="13" t="e">
        <f>SUM(#REF!)</f>
        <v>#REF!</v>
      </c>
      <c r="D85" s="12">
        <v>1</v>
      </c>
      <c r="E85" s="13" t="e">
        <f>SUM(C85+D85)</f>
        <v>#REF!</v>
      </c>
      <c r="F85" s="13" t="e">
        <f>SUM(#REF!)</f>
        <v>#REF!</v>
      </c>
      <c r="G85" s="10">
        <v>99</v>
      </c>
      <c r="H85" s="13" t="e">
        <f>SUM(#REF!)</f>
        <v>#REF!</v>
      </c>
      <c r="I85" s="13" t="e">
        <f>SUM(#REF!)</f>
        <v>#REF!</v>
      </c>
      <c r="J85" s="13" t="e">
        <f>SUM(#REF!)</f>
        <v>#REF!</v>
      </c>
      <c r="K85" s="13" t="e">
        <f>SUM(#REF!)</f>
        <v>#REF!</v>
      </c>
      <c r="L85" s="10" t="e">
        <f t="shared" si="2"/>
        <v>#REF!</v>
      </c>
      <c r="M85" s="13" t="e">
        <f>E85-(F85+L85)</f>
        <v>#REF!</v>
      </c>
      <c r="N85" s="13" t="e">
        <f>SUM(#REF!)</f>
        <v>#REF!</v>
      </c>
      <c r="O85" s="13" t="e">
        <f>SUM(#REF!)</f>
        <v>#REF!</v>
      </c>
      <c r="P85" s="13" t="e">
        <f>SUM(#REF!)</f>
        <v>#REF!</v>
      </c>
      <c r="Q85" s="13"/>
    </row>
    <row r="86" spans="1:17">
      <c r="A86" s="13">
        <v>23</v>
      </c>
      <c r="B86" s="14" t="s">
        <v>555</v>
      </c>
      <c r="C86" s="13" t="e">
        <f>SUM(#REF!)</f>
        <v>#REF!</v>
      </c>
      <c r="D86" s="12">
        <v>0</v>
      </c>
      <c r="E86" s="13" t="e">
        <f>SUM(C86+D86)</f>
        <v>#REF!</v>
      </c>
      <c r="F86" s="13" t="e">
        <f>SUM(#REF!)</f>
        <v>#REF!</v>
      </c>
      <c r="G86" s="10" t="e">
        <f>SUM(#REF!)</f>
        <v>#REF!</v>
      </c>
      <c r="H86" s="13" t="e">
        <f>SUM(#REF!)</f>
        <v>#REF!</v>
      </c>
      <c r="I86" s="13" t="e">
        <f>SUM(#REF!)</f>
        <v>#REF!</v>
      </c>
      <c r="J86" s="13" t="e">
        <f>SUM(#REF!)</f>
        <v>#REF!</v>
      </c>
      <c r="K86" s="13" t="e">
        <f>SUM(#REF!)</f>
        <v>#REF!</v>
      </c>
      <c r="L86" s="10" t="e">
        <f t="shared" si="2"/>
        <v>#REF!</v>
      </c>
      <c r="M86" s="13" t="e">
        <f>E86-(F86+L86)</f>
        <v>#REF!</v>
      </c>
      <c r="N86" s="13" t="e">
        <f>SUM(#REF!)</f>
        <v>#REF!</v>
      </c>
      <c r="O86" s="13" t="e">
        <f>SUM(#REF!)</f>
        <v>#REF!</v>
      </c>
      <c r="P86" s="13" t="e">
        <f>SUM(#REF!)</f>
        <v>#REF!</v>
      </c>
      <c r="Q86" s="13"/>
    </row>
    <row r="87" spans="1:17">
      <c r="A87" s="13">
        <v>24</v>
      </c>
      <c r="B87" s="14" t="s">
        <v>716</v>
      </c>
      <c r="C87" s="13" t="e">
        <f>SUM(#REF!)</f>
        <v>#REF!</v>
      </c>
      <c r="D87" s="12">
        <v>0</v>
      </c>
      <c r="E87" s="13"/>
      <c r="F87" s="13" t="e">
        <f>SUM(#REF!)</f>
        <v>#REF!</v>
      </c>
      <c r="G87" s="10" t="e">
        <f>SUM(#REF!)</f>
        <v>#REF!</v>
      </c>
      <c r="H87" s="13" t="e">
        <f>SUM(#REF!)</f>
        <v>#REF!</v>
      </c>
      <c r="I87" s="13" t="e">
        <f>SUM(#REF!)</f>
        <v>#REF!</v>
      </c>
      <c r="J87" s="13" t="e">
        <f>SUM(#REF!)</f>
        <v>#REF!</v>
      </c>
      <c r="K87" s="13" t="e">
        <f>SUM(#REF!)</f>
        <v>#REF!</v>
      </c>
      <c r="L87" s="10" t="e">
        <f t="shared" si="2"/>
        <v>#REF!</v>
      </c>
      <c r="M87" s="13"/>
      <c r="N87" s="13" t="e">
        <f>SUM(#REF!)</f>
        <v>#REF!</v>
      </c>
      <c r="O87" s="13" t="e">
        <f>SUM(#REF!)</f>
        <v>#REF!</v>
      </c>
      <c r="P87" s="13" t="e">
        <f>SUM(#REF!)</f>
        <v>#REF!</v>
      </c>
      <c r="Q87" s="13"/>
    </row>
    <row r="88" spans="1:17">
      <c r="A88" s="13">
        <v>25</v>
      </c>
      <c r="B88" s="14" t="s">
        <v>717</v>
      </c>
      <c r="C88" s="13" t="e">
        <f>SUM(#REF!)</f>
        <v>#REF!</v>
      </c>
      <c r="D88" s="12">
        <v>1</v>
      </c>
      <c r="E88" s="13"/>
      <c r="F88" s="13" t="e">
        <f>SUM(#REF!)</f>
        <v>#REF!</v>
      </c>
      <c r="G88" s="10" t="e">
        <f>SUM(#REF!)</f>
        <v>#REF!</v>
      </c>
      <c r="H88" s="13" t="e">
        <f>SUM(#REF!)</f>
        <v>#REF!</v>
      </c>
      <c r="I88" s="13" t="e">
        <f>SUM(#REF!)</f>
        <v>#REF!</v>
      </c>
      <c r="J88" s="13" t="e">
        <f>SUM(#REF!)</f>
        <v>#REF!</v>
      </c>
      <c r="K88" s="13" t="e">
        <f>SUM(#REF!)</f>
        <v>#REF!</v>
      </c>
      <c r="L88" s="10" t="e">
        <f t="shared" si="2"/>
        <v>#REF!</v>
      </c>
      <c r="M88" s="13" t="e">
        <f>E88-(F88+L88)</f>
        <v>#REF!</v>
      </c>
      <c r="N88" s="13" t="e">
        <f>SUM(#REF!)</f>
        <v>#REF!</v>
      </c>
      <c r="O88" s="13" t="e">
        <f>SUM(#REF!)</f>
        <v>#REF!</v>
      </c>
      <c r="P88" s="13" t="e">
        <f>SUM(#REF!)</f>
        <v>#REF!</v>
      </c>
      <c r="Q88" s="13"/>
    </row>
    <row r="89" spans="1:17">
      <c r="A89" s="13">
        <v>26</v>
      </c>
      <c r="B89" s="14" t="s">
        <v>718</v>
      </c>
      <c r="C89" s="13" t="e">
        <f>SUM(#REF!)</f>
        <v>#REF!</v>
      </c>
      <c r="D89" s="12">
        <v>0</v>
      </c>
      <c r="E89" s="13" t="e">
        <f>SUM(C89+D89)</f>
        <v>#REF!</v>
      </c>
      <c r="F89" s="13" t="e">
        <f>SUM(#REF!)</f>
        <v>#REF!</v>
      </c>
      <c r="G89" s="10" t="e">
        <f>SUM(#REF!)</f>
        <v>#REF!</v>
      </c>
      <c r="H89" s="13" t="e">
        <f>SUM(#REF!)</f>
        <v>#REF!</v>
      </c>
      <c r="I89" s="13" t="e">
        <f>SUM(#REF!)</f>
        <v>#REF!</v>
      </c>
      <c r="J89" s="13" t="e">
        <f>SUM(#REF!)</f>
        <v>#REF!</v>
      </c>
      <c r="K89" s="13" t="e">
        <f>SUM(#REF!)</f>
        <v>#REF!</v>
      </c>
      <c r="L89" s="10" t="e">
        <f t="shared" si="2"/>
        <v>#REF!</v>
      </c>
      <c r="M89" s="13" t="e">
        <f>E89-(F89+L89)</f>
        <v>#REF!</v>
      </c>
      <c r="N89" s="13" t="e">
        <f>SUM(#REF!)</f>
        <v>#REF!</v>
      </c>
      <c r="O89" s="13" t="e">
        <f>SUM(#REF!)</f>
        <v>#REF!</v>
      </c>
      <c r="P89" s="13" t="e">
        <f>SUM(#REF!)</f>
        <v>#REF!</v>
      </c>
      <c r="Q89" s="13"/>
    </row>
    <row r="90" spans="1:17">
      <c r="A90" s="13">
        <v>27</v>
      </c>
      <c r="B90" s="14" t="s">
        <v>719</v>
      </c>
      <c r="C90" s="13" t="e">
        <f>SUM(#REF!)</f>
        <v>#REF!</v>
      </c>
      <c r="D90" s="12">
        <v>0</v>
      </c>
      <c r="E90" s="13"/>
      <c r="F90" s="13" t="e">
        <f>SUM(#REF!)</f>
        <v>#REF!</v>
      </c>
      <c r="G90" s="10" t="e">
        <f>SUM(#REF!)</f>
        <v>#REF!</v>
      </c>
      <c r="H90" s="13" t="e">
        <f>SUM(#REF!)</f>
        <v>#REF!</v>
      </c>
      <c r="I90" s="13" t="e">
        <f>SUM(#REF!)</f>
        <v>#REF!</v>
      </c>
      <c r="J90" s="13" t="e">
        <f>SUM(#REF!)</f>
        <v>#REF!</v>
      </c>
      <c r="K90" s="13" t="e">
        <f>SUM(#REF!)</f>
        <v>#REF!</v>
      </c>
      <c r="L90" s="10" t="e">
        <f t="shared" si="2"/>
        <v>#REF!</v>
      </c>
      <c r="M90" s="13"/>
      <c r="N90" s="13" t="e">
        <f>SUM(#REF!)</f>
        <v>#REF!</v>
      </c>
      <c r="O90" s="13" t="e">
        <f>SUM(#REF!)</f>
        <v>#REF!</v>
      </c>
      <c r="P90" s="13" t="e">
        <f>SUM(#REF!)</f>
        <v>#REF!</v>
      </c>
      <c r="Q90" s="13"/>
    </row>
    <row r="91" spans="1:17">
      <c r="A91" s="13">
        <v>28</v>
      </c>
      <c r="B91" s="14" t="s">
        <v>720</v>
      </c>
      <c r="C91" s="13" t="e">
        <f>SUM(#REF!)</f>
        <v>#REF!</v>
      </c>
      <c r="D91" s="12">
        <v>0</v>
      </c>
      <c r="E91" s="13"/>
      <c r="F91" s="13" t="e">
        <f>SUM(#REF!)</f>
        <v>#REF!</v>
      </c>
      <c r="G91" s="10" t="e">
        <f>SUM(#REF!)</f>
        <v>#REF!</v>
      </c>
      <c r="H91" s="13" t="e">
        <f>SUM(#REF!)</f>
        <v>#REF!</v>
      </c>
      <c r="I91" s="13" t="e">
        <f>SUM(#REF!)</f>
        <v>#REF!</v>
      </c>
      <c r="J91" s="13" t="e">
        <f>SUM(#REF!)</f>
        <v>#REF!</v>
      </c>
      <c r="K91" s="13" t="e">
        <f>SUM(#REF!)</f>
        <v>#REF!</v>
      </c>
      <c r="L91" s="10" t="e">
        <f t="shared" si="2"/>
        <v>#REF!</v>
      </c>
      <c r="M91" s="13"/>
      <c r="N91" s="13" t="e">
        <f>SUM(#REF!)</f>
        <v>#REF!</v>
      </c>
      <c r="O91" s="13" t="e">
        <f>SUM(#REF!)</f>
        <v>#REF!</v>
      </c>
      <c r="P91" s="13" t="e">
        <f>SUM(#REF!)</f>
        <v>#REF!</v>
      </c>
      <c r="Q91" s="13"/>
    </row>
    <row r="92" spans="1:17">
      <c r="A92" s="13">
        <v>29</v>
      </c>
      <c r="B92" s="14" t="s">
        <v>721</v>
      </c>
      <c r="C92" s="13" t="e">
        <f>SUM(#REF!)</f>
        <v>#REF!</v>
      </c>
      <c r="D92" s="12">
        <v>0</v>
      </c>
      <c r="E92" s="13"/>
      <c r="F92" s="13" t="e">
        <f>SUM(#REF!)</f>
        <v>#REF!</v>
      </c>
      <c r="G92" s="10" t="e">
        <f>SUM(#REF!)</f>
        <v>#REF!</v>
      </c>
      <c r="H92" s="13" t="e">
        <f>SUM(#REF!)</f>
        <v>#REF!</v>
      </c>
      <c r="I92" s="13" t="e">
        <f>SUM(#REF!)</f>
        <v>#REF!</v>
      </c>
      <c r="J92" s="13" t="e">
        <f>SUM(#REF!)</f>
        <v>#REF!</v>
      </c>
      <c r="K92" s="13" t="e">
        <f>SUM(#REF!)</f>
        <v>#REF!</v>
      </c>
      <c r="L92" s="10" t="e">
        <f t="shared" si="2"/>
        <v>#REF!</v>
      </c>
      <c r="M92" s="13" t="e">
        <f>E92-(F92+L92)</f>
        <v>#REF!</v>
      </c>
      <c r="N92" s="13" t="e">
        <f>SUM(#REF!)</f>
        <v>#REF!</v>
      </c>
      <c r="O92" s="13" t="e">
        <f>SUM(#REF!)</f>
        <v>#REF!</v>
      </c>
      <c r="P92" s="13" t="e">
        <f>SUM(#REF!)</f>
        <v>#REF!</v>
      </c>
      <c r="Q92" s="13"/>
    </row>
    <row r="93" spans="1:17">
      <c r="A93" s="13">
        <v>30</v>
      </c>
      <c r="B93" s="14" t="s">
        <v>722</v>
      </c>
      <c r="C93" s="13" t="e">
        <f>SUM(#REF!)</f>
        <v>#REF!</v>
      </c>
      <c r="D93" s="12">
        <v>0</v>
      </c>
      <c r="E93" s="13"/>
      <c r="F93" s="13" t="e">
        <f>SUM(#REF!)</f>
        <v>#REF!</v>
      </c>
      <c r="G93" s="10" t="e">
        <f>SUM(#REF!)</f>
        <v>#REF!</v>
      </c>
      <c r="H93" s="13" t="e">
        <f>SUM(#REF!)</f>
        <v>#REF!</v>
      </c>
      <c r="I93" s="13" t="e">
        <f>SUM(#REF!)</f>
        <v>#REF!</v>
      </c>
      <c r="J93" s="13" t="e">
        <f>SUM(#REF!)</f>
        <v>#REF!</v>
      </c>
      <c r="K93" s="13" t="e">
        <f>SUM(#REF!)</f>
        <v>#REF!</v>
      </c>
      <c r="L93" s="10" t="e">
        <f t="shared" si="2"/>
        <v>#REF!</v>
      </c>
      <c r="M93" s="13" t="e">
        <f>E93-(F93+L93)</f>
        <v>#REF!</v>
      </c>
      <c r="N93" s="13" t="e">
        <f>SUM(#REF!)</f>
        <v>#REF!</v>
      </c>
      <c r="O93" s="13" t="e">
        <f>SUM(#REF!)</f>
        <v>#REF!</v>
      </c>
      <c r="P93" s="13" t="e">
        <f>SUM(#REF!)</f>
        <v>#REF!</v>
      </c>
      <c r="Q93" s="13"/>
    </row>
    <row r="94" spans="1:17">
      <c r="A94" s="13">
        <v>31</v>
      </c>
      <c r="B94" s="14" t="s">
        <v>474</v>
      </c>
      <c r="C94" s="13" t="e">
        <f>SUM(#REF!)</f>
        <v>#REF!</v>
      </c>
      <c r="D94" s="12">
        <v>0</v>
      </c>
      <c r="E94" s="13"/>
      <c r="F94" s="13" t="e">
        <f>SUM(#REF!)</f>
        <v>#REF!</v>
      </c>
      <c r="G94" s="10" t="e">
        <f>SUM(#REF!)</f>
        <v>#REF!</v>
      </c>
      <c r="H94" s="13" t="e">
        <f>SUM(#REF!)</f>
        <v>#REF!</v>
      </c>
      <c r="I94" s="13" t="e">
        <f>SUM(#REF!)</f>
        <v>#REF!</v>
      </c>
      <c r="J94" s="13" t="e">
        <f>SUM(#REF!)</f>
        <v>#REF!</v>
      </c>
      <c r="K94" s="13" t="e">
        <f>SUM(#REF!)</f>
        <v>#REF!</v>
      </c>
      <c r="L94" s="10" t="e">
        <f t="shared" si="2"/>
        <v>#REF!</v>
      </c>
      <c r="M94" s="13"/>
      <c r="N94" s="13" t="e">
        <f>SUM(#REF!)</f>
        <v>#REF!</v>
      </c>
      <c r="O94" s="13" t="e">
        <f>SUM(#REF!)</f>
        <v>#REF!</v>
      </c>
      <c r="P94" s="13" t="e">
        <f>SUM(#REF!)</f>
        <v>#REF!</v>
      </c>
      <c r="Q94" s="13"/>
    </row>
    <row r="95" spans="1:17">
      <c r="A95" s="13"/>
      <c r="B95" s="14"/>
      <c r="C95" s="13"/>
      <c r="D95" s="13"/>
      <c r="E95" s="13">
        <f>SUM(C95+D95)</f>
        <v>0</v>
      </c>
      <c r="F95" s="13" t="e">
        <f>SUM(#REF!)</f>
        <v>#REF!</v>
      </c>
      <c r="G95" s="10" t="e">
        <f>SUM(#REF!)</f>
        <v>#REF!</v>
      </c>
      <c r="H95" s="13" t="e">
        <f>SUM(#REF!)</f>
        <v>#REF!</v>
      </c>
      <c r="I95" s="13" t="e">
        <f>SUM(#REF!)</f>
        <v>#REF!</v>
      </c>
      <c r="J95" s="13" t="e">
        <f>SUM(#REF!)</f>
        <v>#REF!</v>
      </c>
      <c r="K95" s="13" t="e">
        <f>SUM(#REF!)</f>
        <v>#REF!</v>
      </c>
      <c r="L95" s="10" t="e">
        <f t="shared" si="2"/>
        <v>#REF!</v>
      </c>
      <c r="M95" s="13" t="e">
        <f>E95-(F95+L95)</f>
        <v>#REF!</v>
      </c>
      <c r="N95" s="13" t="e">
        <f>SUM(#REF!)</f>
        <v>#REF!</v>
      </c>
      <c r="O95" s="13" t="e">
        <f>SUM(#REF!)</f>
        <v>#REF!</v>
      </c>
      <c r="P95" s="13" t="e">
        <f>SUM(#REF!)</f>
        <v>#REF!</v>
      </c>
      <c r="Q95" s="13"/>
    </row>
    <row r="96" spans="1:17">
      <c r="A96" s="13"/>
      <c r="B96" s="15" t="s">
        <v>438</v>
      </c>
      <c r="C96" s="13" t="e">
        <f>SUM(C64:C95)</f>
        <v>#REF!</v>
      </c>
      <c r="D96" s="13">
        <f>SUM(D64:D95)</f>
        <v>98</v>
      </c>
      <c r="E96" s="13" t="e">
        <f>SUM(C96+D96)</f>
        <v>#REF!</v>
      </c>
      <c r="F96" s="13" t="e">
        <f t="shared" ref="F96:K96" si="3">SUM(F64:F95)</f>
        <v>#REF!</v>
      </c>
      <c r="G96" s="13" t="e">
        <f t="shared" si="3"/>
        <v>#REF!</v>
      </c>
      <c r="H96" s="13" t="e">
        <f t="shared" si="3"/>
        <v>#REF!</v>
      </c>
      <c r="I96" s="13" t="e">
        <f t="shared" si="3"/>
        <v>#REF!</v>
      </c>
      <c r="J96" s="13" t="e">
        <f t="shared" si="3"/>
        <v>#REF!</v>
      </c>
      <c r="K96" s="13" t="e">
        <f t="shared" si="3"/>
        <v>#REF!</v>
      </c>
      <c r="L96" s="13" t="e">
        <f t="shared" ref="L96:Q96" si="4">SUM(L64:L95)</f>
        <v>#REF!</v>
      </c>
      <c r="M96" s="13" t="e">
        <f t="shared" si="4"/>
        <v>#REF!</v>
      </c>
      <c r="N96" s="13" t="e">
        <f t="shared" si="4"/>
        <v>#REF!</v>
      </c>
      <c r="O96" s="13" t="e">
        <f t="shared" si="4"/>
        <v>#REF!</v>
      </c>
      <c r="P96" s="13" t="e">
        <f t="shared" si="4"/>
        <v>#REF!</v>
      </c>
      <c r="Q96" s="13">
        <f t="shared" si="4"/>
        <v>0</v>
      </c>
    </row>
  </sheetData>
  <mergeCells count="44">
    <mergeCell ref="A1:Q1"/>
    <mergeCell ref="A2:Q2"/>
    <mergeCell ref="C4:E4"/>
    <mergeCell ref="F4:L4"/>
    <mergeCell ref="D5:E5"/>
    <mergeCell ref="A52:Q52"/>
    <mergeCell ref="A53:Q53"/>
    <mergeCell ref="C55:E55"/>
    <mergeCell ref="F55:L55"/>
    <mergeCell ref="D56:E56"/>
    <mergeCell ref="A4:A11"/>
    <mergeCell ref="A55:A62"/>
    <mergeCell ref="B4:B11"/>
    <mergeCell ref="B55:B62"/>
    <mergeCell ref="C5:C11"/>
    <mergeCell ref="C56:C62"/>
    <mergeCell ref="D6:D11"/>
    <mergeCell ref="D57:D62"/>
    <mergeCell ref="E6:E11"/>
    <mergeCell ref="E57:E62"/>
    <mergeCell ref="F5:F11"/>
    <mergeCell ref="F56:F62"/>
    <mergeCell ref="G5:G11"/>
    <mergeCell ref="G56:G62"/>
    <mergeCell ref="H5:H11"/>
    <mergeCell ref="H56:H62"/>
    <mergeCell ref="I5:I11"/>
    <mergeCell ref="I56:I62"/>
    <mergeCell ref="J5:J11"/>
    <mergeCell ref="J56:J62"/>
    <mergeCell ref="K5:K11"/>
    <mergeCell ref="K56:K62"/>
    <mergeCell ref="L5:L11"/>
    <mergeCell ref="L56:L62"/>
    <mergeCell ref="M4:M11"/>
    <mergeCell ref="M55:M62"/>
    <mergeCell ref="N4:N11"/>
    <mergeCell ref="N55:N62"/>
    <mergeCell ref="O4:O11"/>
    <mergeCell ref="O55:O62"/>
    <mergeCell ref="P4:P11"/>
    <mergeCell ref="P55:P62"/>
    <mergeCell ref="Q4:Q11"/>
    <mergeCell ref="Q55:Q62"/>
  </mergeCells>
  <pageMargins left="0.7" right="0.7" top="0.75" bottom="0.75" header="0.3" footer="0.3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6"/>
  <sheetViews>
    <sheetView workbookViewId="0">
      <selection activeCell="A1" sqref="A1"/>
    </sheetView>
  </sheetViews>
  <sheetFormatPr defaultColWidth="9" defaultRowHeight="15"/>
  <sheetData>
    <row r="1" spans="1:1">
      <c r="A1" t="s">
        <v>723</v>
      </c>
    </row>
    <row r="3" spans="1:1">
      <c r="A3" t="s">
        <v>724</v>
      </c>
    </row>
    <row r="4" spans="1:1">
      <c r="A4" t="s">
        <v>725</v>
      </c>
    </row>
    <row r="5" spans="1:1">
      <c r="A5" t="s">
        <v>726</v>
      </c>
    </row>
    <row r="6" spans="1:1">
      <c r="A6" t="s">
        <v>727</v>
      </c>
    </row>
    <row r="7" spans="1:1">
      <c r="A7" t="s">
        <v>728</v>
      </c>
    </row>
    <row r="9" spans="1:1">
      <c r="A9" t="s">
        <v>729</v>
      </c>
    </row>
    <row r="10" spans="1:1">
      <c r="A10" t="s">
        <v>730</v>
      </c>
    </row>
    <row r="11" spans="1:1">
      <c r="A11" t="s">
        <v>731</v>
      </c>
    </row>
    <row r="12" spans="1:1">
      <c r="A12" t="s">
        <v>732</v>
      </c>
    </row>
    <row r="14" spans="1:1">
      <c r="A14" t="s">
        <v>733</v>
      </c>
    </row>
    <row r="16" spans="1:1">
      <c r="A16" t="s">
        <v>734</v>
      </c>
    </row>
    <row r="17" spans="1:1">
      <c r="A17" t="s">
        <v>735</v>
      </c>
    </row>
    <row r="18" spans="1:1">
      <c r="A18" t="s">
        <v>736</v>
      </c>
    </row>
    <row r="19" spans="1:1">
      <c r="A19" t="s">
        <v>737</v>
      </c>
    </row>
    <row r="20" spans="1:1">
      <c r="A20" t="s">
        <v>738</v>
      </c>
    </row>
    <row r="21" spans="1:1">
      <c r="A21" t="s">
        <v>739</v>
      </c>
    </row>
    <row r="22" spans="1:1">
      <c r="A22" t="s">
        <v>740</v>
      </c>
    </row>
    <row r="23" spans="1:1">
      <c r="A23" t="s">
        <v>741</v>
      </c>
    </row>
    <row r="24" spans="1:1">
      <c r="A24" t="s">
        <v>742</v>
      </c>
    </row>
    <row r="25" spans="1:1">
      <c r="A25" t="s">
        <v>743</v>
      </c>
    </row>
    <row r="26" spans="1:1">
      <c r="A26" t="s">
        <v>733</v>
      </c>
    </row>
  </sheetData>
  <pageMargins left="0.7" right="0.7" top="0.75" bottom="0.75" header="0.3" footer="0.3"/>
  <pageSetup paperSize="1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4285714285714" defaultRowHeight="15"/>
  <sheetData/>
  <pageMargins left="0.75" right="0.75" top="1" bottom="1" header="0.5" footer="0.5"/>
  <pageSetup paperSize="1" orientation="portrait" verticalDpi="598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4285714285714" defaultRowHeight="1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  <pageSetUpPr fitToPage="1"/>
  </sheetPr>
  <dimension ref="A1:AM475"/>
  <sheetViews>
    <sheetView view="pageBreakPreview" zoomScale="70" zoomScaleNormal="84" topLeftCell="A285" workbookViewId="0">
      <selection activeCell="Z301" sqref="Z301:Z307"/>
    </sheetView>
  </sheetViews>
  <sheetFormatPr defaultColWidth="9.14285714285714" defaultRowHeight="12.75"/>
  <cols>
    <col min="1" max="1" width="6.42857142857143" style="1094" customWidth="1"/>
    <col min="2" max="2" width="22.4285714285714" style="1094" customWidth="1"/>
    <col min="3" max="3" width="7.28571428571429" style="1094" customWidth="1"/>
    <col min="4" max="7" width="5.42857142857143" style="1094" customWidth="1"/>
    <col min="8" max="8" width="8.42857142857143" style="1094" customWidth="1"/>
    <col min="9" max="9" width="9" style="1094" customWidth="1"/>
    <col min="10" max="10" width="6.71428571428571" style="1094" customWidth="1"/>
    <col min="11" max="11" width="5" style="1094" customWidth="1"/>
    <col min="12" max="12" width="5.42857142857143" style="1094" customWidth="1"/>
    <col min="13" max="13" width="4.71428571428571" style="1094" customWidth="1"/>
    <col min="14" max="14" width="6.57142857142857" style="1094" customWidth="1"/>
    <col min="15" max="15" width="5.42857142857143" style="1094" customWidth="1"/>
    <col min="16" max="16" width="7.42857142857143" style="1094" customWidth="1"/>
    <col min="17" max="20" width="5.42857142857143" style="1094" customWidth="1"/>
    <col min="21" max="21" width="6" style="1094" customWidth="1"/>
    <col min="22" max="22" width="8.42857142857143" style="1094" customWidth="1"/>
    <col min="23" max="23" width="5" style="1094" customWidth="1"/>
    <col min="24" max="24" width="6.28571428571429" style="1094" customWidth="1"/>
    <col min="25" max="25" width="5.42857142857143" style="1094" customWidth="1"/>
    <col min="26" max="26" width="5.42857142857143" style="1106" customWidth="1"/>
    <col min="27" max="28" width="5.42857142857143" style="1094" customWidth="1"/>
    <col min="29" max="30" width="4.57142857142857" style="1094" customWidth="1"/>
    <col min="31" max="32" width="6.14285714285714" style="1094" customWidth="1"/>
    <col min="33" max="33" width="6" style="1094" customWidth="1"/>
    <col min="34" max="34" width="10.5714285714286" style="1107" customWidth="1"/>
    <col min="35" max="35" width="4.28571428571429" style="1094" customWidth="1"/>
    <col min="36" max="16384" width="9.14285714285714" style="1094"/>
  </cols>
  <sheetData>
    <row r="1" s="1102" customFormat="1" ht="17.1" customHeight="1" spans="1:35">
      <c r="A1" s="1108" t="s">
        <v>145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1108"/>
      <c r="T1" s="1108"/>
      <c r="U1" s="1108"/>
      <c r="V1" s="1108"/>
      <c r="W1" s="1108"/>
      <c r="X1" s="1108"/>
      <c r="Y1" s="1108"/>
      <c r="Z1" s="1108"/>
      <c r="AA1" s="1108"/>
      <c r="AB1" s="1108"/>
      <c r="AC1" s="1108"/>
      <c r="AD1" s="1108"/>
      <c r="AE1" s="1108"/>
      <c r="AF1" s="1108"/>
      <c r="AG1" s="1108"/>
      <c r="AH1" s="1108"/>
      <c r="AI1" s="1108"/>
    </row>
    <row r="2" s="1102" customFormat="1" ht="17.1" customHeight="1" spans="1:35">
      <c r="A2" s="1108" t="str">
        <f>'RK 1'!A2:AI2</f>
        <v>BULAN JANUARI TAHUN 2023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  <c r="P2" s="1108"/>
      <c r="Q2" s="1108"/>
      <c r="R2" s="1108"/>
      <c r="S2" s="1108"/>
      <c r="T2" s="1108"/>
      <c r="U2" s="1108"/>
      <c r="V2" s="1108"/>
      <c r="W2" s="1108"/>
      <c r="X2" s="1108"/>
      <c r="Y2" s="1108"/>
      <c r="Z2" s="1108"/>
      <c r="AA2" s="1108"/>
      <c r="AB2" s="1108"/>
      <c r="AC2" s="1108"/>
      <c r="AD2" s="1108"/>
      <c r="AE2" s="1108"/>
      <c r="AF2" s="1108"/>
      <c r="AG2" s="1108"/>
      <c r="AH2" s="1108"/>
      <c r="AI2" s="1108"/>
    </row>
    <row r="3" s="1102" customFormat="1" ht="12" customHeight="1" spans="1:35">
      <c r="A3" s="1109"/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1141"/>
      <c r="AA3" s="1109"/>
      <c r="AB3" s="1109"/>
      <c r="AC3" s="1109"/>
      <c r="AD3" s="1109"/>
      <c r="AE3" s="1109"/>
      <c r="AF3" s="1109"/>
      <c r="AG3" s="1109"/>
      <c r="AH3" s="1109"/>
      <c r="AI3" s="1109" t="s">
        <v>146</v>
      </c>
    </row>
    <row r="4" s="1102" customFormat="1" ht="17.1" customHeight="1" spans="1:35">
      <c r="A4" s="1110" t="s">
        <v>3</v>
      </c>
      <c r="B4" s="1111" t="s">
        <v>4</v>
      </c>
      <c r="C4" s="1112" t="s">
        <v>5</v>
      </c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42"/>
      <c r="Z4" s="1143" t="s">
        <v>6</v>
      </c>
      <c r="AA4" s="1144" t="s">
        <v>7</v>
      </c>
      <c r="AB4" s="1144" t="s">
        <v>8</v>
      </c>
      <c r="AC4" s="1144" t="s">
        <v>9</v>
      </c>
      <c r="AD4" s="1144" t="s">
        <v>10</v>
      </c>
      <c r="AE4" s="1144" t="s">
        <v>11</v>
      </c>
      <c r="AF4" s="1144" t="s">
        <v>12</v>
      </c>
      <c r="AG4" s="1144" t="s">
        <v>13</v>
      </c>
      <c r="AH4" s="1144" t="s">
        <v>14</v>
      </c>
      <c r="AI4" s="1150" t="s">
        <v>147</v>
      </c>
    </row>
    <row r="5" s="1102" customFormat="1" ht="141.75" customHeight="1" spans="1:35">
      <c r="A5" s="1114"/>
      <c r="B5" s="1115"/>
      <c r="C5" s="1116" t="s">
        <v>16</v>
      </c>
      <c r="D5" s="1117" t="s">
        <v>17</v>
      </c>
      <c r="E5" s="1117" t="s">
        <v>18</v>
      </c>
      <c r="F5" s="1117" t="s">
        <v>19</v>
      </c>
      <c r="G5" s="1117" t="s">
        <v>20</v>
      </c>
      <c r="H5" s="1117" t="s">
        <v>21</v>
      </c>
      <c r="I5" s="1117" t="s">
        <v>22</v>
      </c>
      <c r="J5" s="1117" t="s">
        <v>23</v>
      </c>
      <c r="K5" s="1117" t="s">
        <v>24</v>
      </c>
      <c r="L5" s="1117" t="s">
        <v>25</v>
      </c>
      <c r="M5" s="1117" t="s">
        <v>129</v>
      </c>
      <c r="N5" s="1140" t="s">
        <v>148</v>
      </c>
      <c r="O5" s="1117" t="s">
        <v>28</v>
      </c>
      <c r="P5" s="1117" t="s">
        <v>29</v>
      </c>
      <c r="Q5" s="1117" t="s">
        <v>30</v>
      </c>
      <c r="R5" s="1117" t="s">
        <v>31</v>
      </c>
      <c r="S5" s="1117" t="s">
        <v>32</v>
      </c>
      <c r="T5" s="1117" t="s">
        <v>33</v>
      </c>
      <c r="U5" s="1117" t="s">
        <v>34</v>
      </c>
      <c r="V5" s="1117" t="s">
        <v>35</v>
      </c>
      <c r="W5" s="1117" t="s">
        <v>36</v>
      </c>
      <c r="X5" s="1117" t="s">
        <v>149</v>
      </c>
      <c r="Y5" s="1117" t="s">
        <v>38</v>
      </c>
      <c r="Z5" s="1145"/>
      <c r="AA5" s="1146"/>
      <c r="AB5" s="1146"/>
      <c r="AC5" s="1146"/>
      <c r="AD5" s="1146"/>
      <c r="AE5" s="1146"/>
      <c r="AF5" s="1146"/>
      <c r="AG5" s="1146"/>
      <c r="AH5" s="1146"/>
      <c r="AI5" s="1151"/>
    </row>
    <row r="6" s="1102" customFormat="1" ht="17.1" customHeight="1" spans="1:39">
      <c r="A6" s="1118">
        <v>1</v>
      </c>
      <c r="B6" s="1119">
        <v>2</v>
      </c>
      <c r="C6" s="1119">
        <v>3</v>
      </c>
      <c r="D6" s="1119">
        <v>4</v>
      </c>
      <c r="E6" s="1119">
        <v>5</v>
      </c>
      <c r="F6" s="1119">
        <v>6</v>
      </c>
      <c r="G6" s="1119">
        <v>7</v>
      </c>
      <c r="H6" s="1119">
        <v>8</v>
      </c>
      <c r="I6" s="1119">
        <v>9</v>
      </c>
      <c r="J6" s="1119">
        <v>10</v>
      </c>
      <c r="K6" s="1119">
        <v>11</v>
      </c>
      <c r="L6" s="1119">
        <v>12</v>
      </c>
      <c r="M6" s="1119">
        <v>13</v>
      </c>
      <c r="N6" s="1119">
        <v>14</v>
      </c>
      <c r="O6" s="1119">
        <v>15</v>
      </c>
      <c r="P6" s="1119">
        <v>16</v>
      </c>
      <c r="Q6" s="1119">
        <v>17</v>
      </c>
      <c r="R6" s="1119">
        <v>18</v>
      </c>
      <c r="S6" s="1119">
        <v>19</v>
      </c>
      <c r="T6" s="1119">
        <v>20</v>
      </c>
      <c r="U6" s="1119">
        <v>21</v>
      </c>
      <c r="V6" s="1119">
        <v>22</v>
      </c>
      <c r="W6" s="1119">
        <v>23</v>
      </c>
      <c r="X6" s="1119">
        <v>24</v>
      </c>
      <c r="Y6" s="1119">
        <v>25</v>
      </c>
      <c r="Z6" s="1119">
        <v>26</v>
      </c>
      <c r="AA6" s="1119">
        <v>27</v>
      </c>
      <c r="AB6" s="1119">
        <v>28</v>
      </c>
      <c r="AC6" s="1119">
        <v>29</v>
      </c>
      <c r="AD6" s="1119">
        <v>30</v>
      </c>
      <c r="AE6" s="1119">
        <v>31</v>
      </c>
      <c r="AF6" s="1119">
        <v>32</v>
      </c>
      <c r="AG6" s="1119">
        <v>33</v>
      </c>
      <c r="AH6" s="1152">
        <v>34</v>
      </c>
      <c r="AI6" s="1153">
        <v>35</v>
      </c>
      <c r="AM6" s="1102" t="s">
        <v>150</v>
      </c>
    </row>
    <row r="7" s="1103" customFormat="1" ht="20.25" customHeight="1" spans="1:39">
      <c r="A7" s="1120">
        <v>1</v>
      </c>
      <c r="B7" s="1121" t="s">
        <v>39</v>
      </c>
      <c r="C7" s="1122"/>
      <c r="D7" s="1122"/>
      <c r="E7" s="1122"/>
      <c r="F7" s="1122"/>
      <c r="G7" s="1122"/>
      <c r="H7" s="1122">
        <v>36</v>
      </c>
      <c r="I7" s="1122">
        <v>109</v>
      </c>
      <c r="J7" s="1122">
        <v>1</v>
      </c>
      <c r="K7" s="1122"/>
      <c r="L7" s="1122"/>
      <c r="M7" s="1122">
        <v>1</v>
      </c>
      <c r="N7" s="1122"/>
      <c r="O7" s="1122"/>
      <c r="P7" s="1122">
        <v>13</v>
      </c>
      <c r="Q7" s="1122"/>
      <c r="R7" s="1122"/>
      <c r="S7" s="1122"/>
      <c r="T7" s="1122">
        <v>1</v>
      </c>
      <c r="U7" s="1122"/>
      <c r="V7" s="1122">
        <v>36</v>
      </c>
      <c r="W7" s="1122"/>
      <c r="X7" s="1122">
        <v>1</v>
      </c>
      <c r="Y7" s="1122"/>
      <c r="Z7" s="1122">
        <v>1</v>
      </c>
      <c r="AA7" s="1122">
        <v>4</v>
      </c>
      <c r="AB7" s="1122"/>
      <c r="AC7" s="1122"/>
      <c r="AD7" s="1122"/>
      <c r="AE7" s="1122"/>
      <c r="AF7" s="1122">
        <v>9</v>
      </c>
      <c r="AG7" s="1122">
        <v>5</v>
      </c>
      <c r="AH7" s="1154">
        <f>SUM(C7:AG7)</f>
        <v>217</v>
      </c>
      <c r="AI7" s="1155"/>
      <c r="AL7" s="1103">
        <v>2021</v>
      </c>
      <c r="AM7" s="1156">
        <f>V25+V59+V93+V127+V161+V195+V229+V264+V299</f>
        <v>1684</v>
      </c>
    </row>
    <row r="8" s="1103" customFormat="1" ht="20.25" customHeight="1" spans="1:39">
      <c r="A8" s="1123">
        <v>2</v>
      </c>
      <c r="B8" s="1124" t="s">
        <v>40</v>
      </c>
      <c r="C8" s="1122"/>
      <c r="D8" s="1122"/>
      <c r="E8" s="1122"/>
      <c r="F8" s="1122"/>
      <c r="G8" s="1122"/>
      <c r="H8" s="1122">
        <v>22</v>
      </c>
      <c r="I8" s="1122">
        <v>97</v>
      </c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>
        <v>41</v>
      </c>
      <c r="W8" s="1122"/>
      <c r="X8" s="1122">
        <v>3</v>
      </c>
      <c r="Y8" s="1122">
        <v>1</v>
      </c>
      <c r="Z8" s="1122"/>
      <c r="AA8" s="1122"/>
      <c r="AB8" s="1122"/>
      <c r="AC8" s="1122"/>
      <c r="AD8" s="1122"/>
      <c r="AE8" s="1122"/>
      <c r="AF8" s="1122">
        <v>1</v>
      </c>
      <c r="AG8" s="1122"/>
      <c r="AH8" s="1157">
        <f t="shared" ref="AH8:AH24" si="0">SUM(C8:AG8)</f>
        <v>165</v>
      </c>
      <c r="AI8" s="1158"/>
      <c r="AL8" s="1103">
        <v>2020</v>
      </c>
      <c r="AM8" s="1103">
        <v>1905</v>
      </c>
    </row>
    <row r="9" s="1103" customFormat="1" ht="20.25" customHeight="1" spans="1:39">
      <c r="A9" s="1123">
        <v>3</v>
      </c>
      <c r="B9" s="1124" t="s">
        <v>41</v>
      </c>
      <c r="C9" s="1122"/>
      <c r="D9" s="1122"/>
      <c r="E9" s="1122"/>
      <c r="F9" s="1122">
        <v>1</v>
      </c>
      <c r="G9" s="1122"/>
      <c r="H9" s="1122">
        <v>18</v>
      </c>
      <c r="I9" s="1122">
        <v>43</v>
      </c>
      <c r="J9" s="1122"/>
      <c r="K9" s="1122"/>
      <c r="L9" s="1122"/>
      <c r="M9" s="1122"/>
      <c r="N9" s="1122"/>
      <c r="O9" s="1122"/>
      <c r="P9" s="1122"/>
      <c r="Q9" s="1122"/>
      <c r="R9" s="1122"/>
      <c r="S9" s="1122"/>
      <c r="T9" s="1122"/>
      <c r="U9" s="1122"/>
      <c r="V9" s="1122">
        <v>1</v>
      </c>
      <c r="W9" s="1122"/>
      <c r="X9" s="1122">
        <v>4</v>
      </c>
      <c r="Y9" s="1122">
        <v>1</v>
      </c>
      <c r="Z9" s="1122"/>
      <c r="AA9" s="1122"/>
      <c r="AB9" s="1122"/>
      <c r="AC9" s="1122"/>
      <c r="AD9" s="1122"/>
      <c r="AE9" s="1122"/>
      <c r="AF9" s="1122"/>
      <c r="AG9" s="1122"/>
      <c r="AH9" s="1157">
        <f t="shared" si="0"/>
        <v>68</v>
      </c>
      <c r="AI9" s="1158"/>
      <c r="AL9" s="1103">
        <v>2019</v>
      </c>
      <c r="AM9" s="1103">
        <v>2000</v>
      </c>
    </row>
    <row r="10" s="1103" customFormat="1" ht="20.25" customHeight="1" spans="1:35">
      <c r="A10" s="1123">
        <v>4</v>
      </c>
      <c r="B10" s="1124" t="s">
        <v>42</v>
      </c>
      <c r="C10" s="1122"/>
      <c r="D10" s="1122"/>
      <c r="E10" s="1122"/>
      <c r="F10" s="1122"/>
      <c r="G10" s="1122"/>
      <c r="H10" s="1122">
        <v>15</v>
      </c>
      <c r="I10" s="1122">
        <v>32</v>
      </c>
      <c r="J10" s="1122"/>
      <c r="K10" s="1122"/>
      <c r="L10" s="1122"/>
      <c r="M10" s="1122"/>
      <c r="N10" s="1122"/>
      <c r="O10" s="1122"/>
      <c r="P10" s="1122">
        <v>2</v>
      </c>
      <c r="Q10" s="1122"/>
      <c r="R10" s="1122"/>
      <c r="S10" s="1122"/>
      <c r="T10" s="1122">
        <v>2</v>
      </c>
      <c r="U10" s="1122"/>
      <c r="V10" s="1122">
        <v>9</v>
      </c>
      <c r="W10" s="1122"/>
      <c r="X10" s="1122"/>
      <c r="Y10" s="1122"/>
      <c r="Z10" s="1122"/>
      <c r="AA10" s="1122"/>
      <c r="AB10" s="1122"/>
      <c r="AC10" s="1122"/>
      <c r="AD10" s="1122"/>
      <c r="AE10" s="1122"/>
      <c r="AF10" s="1122">
        <v>1</v>
      </c>
      <c r="AG10" s="1122"/>
      <c r="AH10" s="1157">
        <f t="shared" si="0"/>
        <v>61</v>
      </c>
      <c r="AI10" s="1158"/>
    </row>
    <row r="11" s="1103" customFormat="1" ht="20.25" customHeight="1" spans="1:35">
      <c r="A11" s="1123">
        <v>5</v>
      </c>
      <c r="B11" s="1124" t="s">
        <v>43</v>
      </c>
      <c r="C11" s="1122"/>
      <c r="D11" s="1122"/>
      <c r="E11" s="1122"/>
      <c r="F11" s="1122"/>
      <c r="G11" s="1122"/>
      <c r="H11" s="1122">
        <v>17</v>
      </c>
      <c r="I11" s="1122">
        <v>48</v>
      </c>
      <c r="J11" s="1122"/>
      <c r="K11" s="1122">
        <v>1</v>
      </c>
      <c r="L11" s="1122"/>
      <c r="M11" s="1122"/>
      <c r="N11" s="1122"/>
      <c r="O11" s="1122"/>
      <c r="P11" s="1122">
        <v>2</v>
      </c>
      <c r="Q11" s="1122"/>
      <c r="R11" s="1122"/>
      <c r="S11" s="1122"/>
      <c r="T11" s="1122"/>
      <c r="U11" s="1122"/>
      <c r="V11" s="1122">
        <v>8</v>
      </c>
      <c r="W11" s="1122"/>
      <c r="X11" s="1122">
        <v>4</v>
      </c>
      <c r="Y11" s="1122">
        <v>1</v>
      </c>
      <c r="Z11" s="1122"/>
      <c r="AA11" s="1122">
        <v>2</v>
      </c>
      <c r="AB11" s="1122"/>
      <c r="AC11" s="1122"/>
      <c r="AD11" s="1122"/>
      <c r="AE11" s="1122"/>
      <c r="AF11" s="1122">
        <v>2</v>
      </c>
      <c r="AG11" s="1122">
        <v>1</v>
      </c>
      <c r="AH11" s="1157">
        <f t="shared" si="0"/>
        <v>86</v>
      </c>
      <c r="AI11" s="1158"/>
    </row>
    <row r="12" s="1103" customFormat="1" ht="20.25" customHeight="1" spans="1:35">
      <c r="A12" s="1123">
        <v>6</v>
      </c>
      <c r="B12" s="1124" t="s">
        <v>44</v>
      </c>
      <c r="C12" s="1122"/>
      <c r="D12" s="1122"/>
      <c r="E12" s="1122"/>
      <c r="F12" s="1122"/>
      <c r="G12" s="1122"/>
      <c r="H12" s="1122">
        <v>3</v>
      </c>
      <c r="I12" s="1122">
        <v>11</v>
      </c>
      <c r="J12" s="1122"/>
      <c r="K12" s="1122"/>
      <c r="L12" s="1122"/>
      <c r="M12" s="1122"/>
      <c r="N12" s="1122"/>
      <c r="O12" s="1122"/>
      <c r="P12" s="1122">
        <v>1</v>
      </c>
      <c r="Q12" s="1122"/>
      <c r="R12" s="1122"/>
      <c r="S12" s="1122"/>
      <c r="T12" s="1122"/>
      <c r="U12" s="1122"/>
      <c r="V12" s="1122"/>
      <c r="W12" s="1122"/>
      <c r="X12" s="1122">
        <v>2</v>
      </c>
      <c r="Y12" s="1122"/>
      <c r="Z12" s="1122">
        <v>1</v>
      </c>
      <c r="AA12" s="1122"/>
      <c r="AB12" s="1122"/>
      <c r="AC12" s="1122"/>
      <c r="AD12" s="1122"/>
      <c r="AE12" s="1122"/>
      <c r="AF12" s="1122"/>
      <c r="AG12" s="1122"/>
      <c r="AH12" s="1157">
        <f t="shared" si="0"/>
        <v>18</v>
      </c>
      <c r="AI12" s="1158"/>
    </row>
    <row r="13" s="1103" customFormat="1" ht="20.25" customHeight="1" spans="1:35">
      <c r="A13" s="1123">
        <v>7</v>
      </c>
      <c r="B13" s="1124" t="s">
        <v>45</v>
      </c>
      <c r="C13" s="1122"/>
      <c r="D13" s="1122"/>
      <c r="E13" s="1122"/>
      <c r="F13" s="1122"/>
      <c r="G13" s="1122"/>
      <c r="H13" s="1122">
        <v>12</v>
      </c>
      <c r="I13" s="1122">
        <v>33</v>
      </c>
      <c r="J13" s="1122"/>
      <c r="K13" s="1122">
        <v>1</v>
      </c>
      <c r="L13" s="1122"/>
      <c r="M13" s="1122"/>
      <c r="N13" s="1122"/>
      <c r="O13" s="1122"/>
      <c r="P13" s="1122"/>
      <c r="Q13" s="1122"/>
      <c r="R13" s="1122"/>
      <c r="S13" s="1122"/>
      <c r="T13" s="1122"/>
      <c r="U13" s="1122"/>
      <c r="V13" s="1122">
        <v>3</v>
      </c>
      <c r="W13" s="1122"/>
      <c r="X13" s="1122">
        <v>2</v>
      </c>
      <c r="Y13" s="1122"/>
      <c r="Z13" s="1122">
        <v>2</v>
      </c>
      <c r="AA13" s="1122"/>
      <c r="AB13" s="1122"/>
      <c r="AC13" s="1122"/>
      <c r="AD13" s="1122"/>
      <c r="AE13" s="1122"/>
      <c r="AF13" s="1122"/>
      <c r="AG13" s="1122"/>
      <c r="AH13" s="1157">
        <f t="shared" si="0"/>
        <v>53</v>
      </c>
      <c r="AI13" s="1158"/>
    </row>
    <row r="14" s="1103" customFormat="1" ht="20.25" customHeight="1" spans="1:35">
      <c r="A14" s="1123">
        <v>8</v>
      </c>
      <c r="B14" s="1124" t="s">
        <v>46</v>
      </c>
      <c r="C14" s="1122"/>
      <c r="D14" s="1122"/>
      <c r="E14" s="1122"/>
      <c r="F14" s="1122"/>
      <c r="G14" s="1122"/>
      <c r="H14" s="1122">
        <v>12</v>
      </c>
      <c r="I14" s="1122">
        <v>29</v>
      </c>
      <c r="J14" s="1122">
        <v>1</v>
      </c>
      <c r="K14" s="1122"/>
      <c r="L14" s="1122"/>
      <c r="M14" s="1122"/>
      <c r="N14" s="1122"/>
      <c r="O14" s="1122"/>
      <c r="P14" s="1122"/>
      <c r="Q14" s="1122"/>
      <c r="R14" s="1122"/>
      <c r="S14" s="1122"/>
      <c r="T14" s="1122"/>
      <c r="U14" s="1122"/>
      <c r="V14" s="1122">
        <v>4</v>
      </c>
      <c r="W14" s="1122"/>
      <c r="X14" s="1122">
        <v>1</v>
      </c>
      <c r="Y14" s="1122">
        <v>1</v>
      </c>
      <c r="Z14" s="1122"/>
      <c r="AA14" s="1122"/>
      <c r="AB14" s="1122"/>
      <c r="AC14" s="1122"/>
      <c r="AD14" s="1122"/>
      <c r="AE14" s="1122"/>
      <c r="AF14" s="1122"/>
      <c r="AG14" s="1122"/>
      <c r="AH14" s="1157">
        <f t="shared" si="0"/>
        <v>48</v>
      </c>
      <c r="AI14" s="1158"/>
    </row>
    <row r="15" s="1103" customFormat="1" ht="20.25" customHeight="1" spans="1:35">
      <c r="A15" s="1123">
        <v>9</v>
      </c>
      <c r="B15" s="1124" t="s">
        <v>47</v>
      </c>
      <c r="C15" s="1122"/>
      <c r="D15" s="1122"/>
      <c r="E15" s="1122"/>
      <c r="F15" s="1122"/>
      <c r="G15" s="1122"/>
      <c r="H15" s="1122">
        <v>6</v>
      </c>
      <c r="I15" s="1122">
        <v>20</v>
      </c>
      <c r="J15" s="1122"/>
      <c r="K15" s="1122"/>
      <c r="L15" s="1122"/>
      <c r="M15" s="1122"/>
      <c r="N15" s="1122"/>
      <c r="O15" s="1122"/>
      <c r="P15" s="1122">
        <v>1</v>
      </c>
      <c r="Q15" s="1122"/>
      <c r="R15" s="1122"/>
      <c r="S15" s="1122"/>
      <c r="T15" s="1122"/>
      <c r="U15" s="1122"/>
      <c r="V15" s="1122">
        <v>7</v>
      </c>
      <c r="W15" s="1122"/>
      <c r="X15" s="1122">
        <v>6</v>
      </c>
      <c r="Y15" s="1122">
        <v>1</v>
      </c>
      <c r="Z15" s="1122"/>
      <c r="AA15" s="1122"/>
      <c r="AB15" s="1122"/>
      <c r="AC15" s="1122"/>
      <c r="AD15" s="1122"/>
      <c r="AE15" s="1122"/>
      <c r="AF15" s="1122"/>
      <c r="AG15" s="1122"/>
      <c r="AH15" s="1157">
        <f t="shared" si="0"/>
        <v>41</v>
      </c>
      <c r="AI15" s="1158"/>
    </row>
    <row r="16" s="1103" customFormat="1" ht="20.25" customHeight="1" spans="1:35">
      <c r="A16" s="1123">
        <v>10</v>
      </c>
      <c r="B16" s="1124" t="s">
        <v>48</v>
      </c>
      <c r="C16" s="1122"/>
      <c r="D16" s="1122"/>
      <c r="E16" s="1122"/>
      <c r="F16" s="1122"/>
      <c r="G16" s="1122"/>
      <c r="H16" s="1122">
        <v>12</v>
      </c>
      <c r="I16" s="1122">
        <v>20</v>
      </c>
      <c r="J16" s="1122"/>
      <c r="K16" s="1122"/>
      <c r="L16" s="1122"/>
      <c r="M16" s="1122"/>
      <c r="N16" s="1122"/>
      <c r="O16" s="1122"/>
      <c r="P16" s="1122"/>
      <c r="Q16" s="1122"/>
      <c r="R16" s="1122"/>
      <c r="S16" s="1122"/>
      <c r="T16" s="1122">
        <v>1</v>
      </c>
      <c r="U16" s="1122"/>
      <c r="V16" s="1122">
        <v>25</v>
      </c>
      <c r="W16" s="1122"/>
      <c r="X16" s="1122">
        <v>9</v>
      </c>
      <c r="Y16" s="1122"/>
      <c r="Z16" s="1122">
        <v>1</v>
      </c>
      <c r="AA16" s="1122"/>
      <c r="AB16" s="1122"/>
      <c r="AC16" s="1122"/>
      <c r="AD16" s="1122"/>
      <c r="AE16" s="1122"/>
      <c r="AF16" s="1122"/>
      <c r="AG16" s="1122"/>
      <c r="AH16" s="1157">
        <f t="shared" si="0"/>
        <v>68</v>
      </c>
      <c r="AI16" s="1158"/>
    </row>
    <row r="17" s="1103" customFormat="1" ht="20.25" customHeight="1" spans="1:35">
      <c r="A17" s="1123">
        <v>11</v>
      </c>
      <c r="B17" s="1124" t="s">
        <v>49</v>
      </c>
      <c r="C17" s="1122"/>
      <c r="D17" s="1122"/>
      <c r="E17" s="1122"/>
      <c r="F17" s="1122"/>
      <c r="G17" s="1122"/>
      <c r="H17" s="1122">
        <v>22</v>
      </c>
      <c r="I17" s="1122">
        <v>48</v>
      </c>
      <c r="J17" s="1122"/>
      <c r="K17" s="1122"/>
      <c r="L17" s="1122"/>
      <c r="M17" s="1122"/>
      <c r="N17" s="1122"/>
      <c r="O17" s="1122"/>
      <c r="P17" s="1122"/>
      <c r="Q17" s="1122"/>
      <c r="R17" s="1122"/>
      <c r="S17" s="1122"/>
      <c r="T17" s="1122"/>
      <c r="U17" s="1122"/>
      <c r="V17" s="1122">
        <v>8</v>
      </c>
      <c r="W17" s="1122"/>
      <c r="X17" s="1122">
        <v>21</v>
      </c>
      <c r="Y17" s="1122">
        <v>1</v>
      </c>
      <c r="Z17" s="1122"/>
      <c r="AA17" s="1122"/>
      <c r="AB17" s="1122"/>
      <c r="AC17" s="1122"/>
      <c r="AD17" s="1122"/>
      <c r="AE17" s="1122"/>
      <c r="AF17" s="1122"/>
      <c r="AG17" s="1122"/>
      <c r="AH17" s="1157">
        <f t="shared" si="0"/>
        <v>100</v>
      </c>
      <c r="AI17" s="1158"/>
    </row>
    <row r="18" s="1103" customFormat="1" ht="20.25" customHeight="1" spans="1:35">
      <c r="A18" s="1123">
        <v>12</v>
      </c>
      <c r="B18" s="1124" t="s">
        <v>50</v>
      </c>
      <c r="C18" s="1122"/>
      <c r="D18" s="1122"/>
      <c r="E18" s="1122"/>
      <c r="F18" s="1122"/>
      <c r="G18" s="1122"/>
      <c r="H18" s="1122">
        <v>17</v>
      </c>
      <c r="I18" s="1122">
        <v>56</v>
      </c>
      <c r="J18" s="1122">
        <v>1</v>
      </c>
      <c r="K18" s="1122"/>
      <c r="L18" s="1122"/>
      <c r="M18" s="1122"/>
      <c r="N18" s="1122"/>
      <c r="O18" s="1122"/>
      <c r="P18" s="1122"/>
      <c r="Q18" s="1122"/>
      <c r="R18" s="1122"/>
      <c r="S18" s="1122"/>
      <c r="T18" s="1122"/>
      <c r="U18" s="1122"/>
      <c r="V18" s="1122">
        <v>16</v>
      </c>
      <c r="W18" s="1122"/>
      <c r="X18" s="1122">
        <v>5</v>
      </c>
      <c r="Y18" s="1122"/>
      <c r="Z18" s="1122"/>
      <c r="AA18" s="1122"/>
      <c r="AB18" s="1122"/>
      <c r="AC18" s="1122"/>
      <c r="AD18" s="1122"/>
      <c r="AE18" s="1122"/>
      <c r="AF18" s="1122"/>
      <c r="AG18" s="1122"/>
      <c r="AH18" s="1157">
        <f t="shared" si="0"/>
        <v>95</v>
      </c>
      <c r="AI18" s="1158"/>
    </row>
    <row r="19" s="1103" customFormat="1" ht="20.25" customHeight="1" spans="1:35">
      <c r="A19" s="1123">
        <v>13</v>
      </c>
      <c r="B19" s="1124" t="s">
        <v>51</v>
      </c>
      <c r="C19" s="1122"/>
      <c r="D19" s="1122"/>
      <c r="E19" s="1122"/>
      <c r="F19" s="1122"/>
      <c r="G19" s="1122"/>
      <c r="H19" s="1122">
        <v>5</v>
      </c>
      <c r="I19" s="1122">
        <v>14</v>
      </c>
      <c r="J19" s="1122"/>
      <c r="K19" s="1122"/>
      <c r="L19" s="1122"/>
      <c r="M19" s="1122"/>
      <c r="N19" s="1122"/>
      <c r="O19" s="1122"/>
      <c r="P19" s="1122">
        <v>1</v>
      </c>
      <c r="Q19" s="1122"/>
      <c r="R19" s="1122"/>
      <c r="S19" s="1122"/>
      <c r="T19" s="1122"/>
      <c r="U19" s="1122"/>
      <c r="V19" s="1122">
        <v>23</v>
      </c>
      <c r="W19" s="1122"/>
      <c r="X19" s="1122">
        <v>3</v>
      </c>
      <c r="Y19" s="1122"/>
      <c r="Z19" s="1122"/>
      <c r="AA19" s="1122">
        <v>1</v>
      </c>
      <c r="AB19" s="1122"/>
      <c r="AC19" s="1122"/>
      <c r="AD19" s="1122"/>
      <c r="AE19" s="1122"/>
      <c r="AF19" s="1122"/>
      <c r="AG19" s="1122"/>
      <c r="AH19" s="1157">
        <f t="shared" si="0"/>
        <v>47</v>
      </c>
      <c r="AI19" s="1158"/>
    </row>
    <row r="20" s="1103" customFormat="1" ht="20.25" customHeight="1" spans="1:35">
      <c r="A20" s="1123">
        <v>14</v>
      </c>
      <c r="B20" s="1124" t="s">
        <v>52</v>
      </c>
      <c r="C20" s="1122"/>
      <c r="D20" s="1122"/>
      <c r="E20" s="1122"/>
      <c r="F20" s="1122"/>
      <c r="G20" s="1122"/>
      <c r="H20" s="1122">
        <v>11</v>
      </c>
      <c r="I20" s="1122">
        <v>28</v>
      </c>
      <c r="J20" s="1122">
        <v>1</v>
      </c>
      <c r="K20" s="1122"/>
      <c r="L20" s="1122"/>
      <c r="M20" s="1122"/>
      <c r="N20" s="1122"/>
      <c r="O20" s="1122"/>
      <c r="P20" s="1122">
        <v>3</v>
      </c>
      <c r="Q20" s="1122"/>
      <c r="R20" s="1122"/>
      <c r="S20" s="1122"/>
      <c r="T20" s="1122"/>
      <c r="U20" s="1122"/>
      <c r="V20" s="1122">
        <v>4</v>
      </c>
      <c r="W20" s="1122"/>
      <c r="X20" s="1122">
        <v>9</v>
      </c>
      <c r="Y20" s="1122"/>
      <c r="Z20" s="1122"/>
      <c r="AA20" s="1122"/>
      <c r="AB20" s="1122"/>
      <c r="AC20" s="1122"/>
      <c r="AD20" s="1122"/>
      <c r="AE20" s="1122"/>
      <c r="AF20" s="1122">
        <v>1</v>
      </c>
      <c r="AG20" s="1122"/>
      <c r="AH20" s="1157">
        <f t="shared" si="0"/>
        <v>57</v>
      </c>
      <c r="AI20" s="1158"/>
    </row>
    <row r="21" s="1103" customFormat="1" ht="20.25" customHeight="1" spans="1:35">
      <c r="A21" s="1123">
        <v>15</v>
      </c>
      <c r="B21" s="1124" t="s">
        <v>53</v>
      </c>
      <c r="C21" s="1122"/>
      <c r="D21" s="1122"/>
      <c r="E21" s="1122"/>
      <c r="F21" s="1122"/>
      <c r="G21" s="1122"/>
      <c r="H21" s="1122">
        <v>3</v>
      </c>
      <c r="I21" s="1122">
        <v>15</v>
      </c>
      <c r="J21" s="1122"/>
      <c r="K21" s="1122"/>
      <c r="L21" s="1122"/>
      <c r="M21" s="1122"/>
      <c r="N21" s="1122"/>
      <c r="O21" s="1122"/>
      <c r="P21" s="1122"/>
      <c r="Q21" s="1122"/>
      <c r="R21" s="1122"/>
      <c r="S21" s="1122"/>
      <c r="T21" s="1122"/>
      <c r="U21" s="1122"/>
      <c r="V21" s="1122">
        <v>1</v>
      </c>
      <c r="W21" s="1122"/>
      <c r="X21" s="1122">
        <v>1</v>
      </c>
      <c r="Y21" s="1122"/>
      <c r="Z21" s="1122"/>
      <c r="AA21" s="1122"/>
      <c r="AB21" s="1122"/>
      <c r="AC21" s="1122"/>
      <c r="AD21" s="1122"/>
      <c r="AE21" s="1122"/>
      <c r="AF21" s="1122">
        <v>1</v>
      </c>
      <c r="AG21" s="1122"/>
      <c r="AH21" s="1157">
        <f t="shared" si="0"/>
        <v>21</v>
      </c>
      <c r="AI21" s="1158"/>
    </row>
    <row r="22" s="1103" customFormat="1" ht="20.25" customHeight="1" spans="1:35">
      <c r="A22" s="1123">
        <v>16</v>
      </c>
      <c r="B22" s="1124" t="s">
        <v>151</v>
      </c>
      <c r="C22" s="1122"/>
      <c r="D22" s="1122"/>
      <c r="E22" s="1122"/>
      <c r="F22" s="1122"/>
      <c r="G22" s="1122"/>
      <c r="H22" s="1122">
        <v>15</v>
      </c>
      <c r="I22" s="1122">
        <v>31</v>
      </c>
      <c r="J22" s="1122"/>
      <c r="K22" s="1122"/>
      <c r="L22" s="1122"/>
      <c r="M22" s="1122"/>
      <c r="N22" s="1122"/>
      <c r="O22" s="1122"/>
      <c r="P22" s="1122"/>
      <c r="Q22" s="1122"/>
      <c r="R22" s="1122"/>
      <c r="S22" s="1122"/>
      <c r="T22" s="1122"/>
      <c r="U22" s="1122"/>
      <c r="V22" s="1122">
        <v>5</v>
      </c>
      <c r="W22" s="1122"/>
      <c r="X22" s="1122">
        <v>5</v>
      </c>
      <c r="Y22" s="1122"/>
      <c r="Z22" s="1122"/>
      <c r="AA22" s="1122"/>
      <c r="AB22" s="1122"/>
      <c r="AC22" s="1122"/>
      <c r="AD22" s="1122"/>
      <c r="AE22" s="1122"/>
      <c r="AF22" s="1122"/>
      <c r="AG22" s="1122">
        <v>1</v>
      </c>
      <c r="AH22" s="1157">
        <f t="shared" si="0"/>
        <v>57</v>
      </c>
      <c r="AI22" s="1158"/>
    </row>
    <row r="23" s="1103" customFormat="1" ht="20.25" customHeight="1" spans="1:35">
      <c r="A23" s="1125">
        <v>17</v>
      </c>
      <c r="B23" s="1126" t="s">
        <v>55</v>
      </c>
      <c r="C23" s="1122"/>
      <c r="D23" s="1122"/>
      <c r="E23" s="1122"/>
      <c r="F23" s="1122"/>
      <c r="G23" s="1122"/>
      <c r="H23" s="1122">
        <v>8</v>
      </c>
      <c r="I23" s="1122">
        <v>45</v>
      </c>
      <c r="J23" s="1122"/>
      <c r="K23" s="1122"/>
      <c r="L23" s="1122"/>
      <c r="M23" s="1122"/>
      <c r="N23" s="1122"/>
      <c r="O23" s="1122"/>
      <c r="P23" s="1122"/>
      <c r="Q23" s="1122"/>
      <c r="R23" s="1122"/>
      <c r="S23" s="1122"/>
      <c r="T23" s="1122">
        <v>2</v>
      </c>
      <c r="U23" s="1122"/>
      <c r="V23" s="1122">
        <v>27</v>
      </c>
      <c r="W23" s="1122"/>
      <c r="X23" s="1122">
        <v>3</v>
      </c>
      <c r="Y23" s="1122"/>
      <c r="Z23" s="1122"/>
      <c r="AA23" s="1122"/>
      <c r="AB23" s="1122"/>
      <c r="AC23" s="1122"/>
      <c r="AD23" s="1122"/>
      <c r="AE23" s="1122"/>
      <c r="AF23" s="1122">
        <v>1</v>
      </c>
      <c r="AG23" s="1122">
        <v>1</v>
      </c>
      <c r="AH23" s="1159">
        <f t="shared" si="0"/>
        <v>87</v>
      </c>
      <c r="AI23" s="1160"/>
    </row>
    <row r="24" s="1103" customFormat="1" ht="20.25" customHeight="1" spans="1:35">
      <c r="A24" s="1127">
        <v>18</v>
      </c>
      <c r="B24" s="1128" t="s">
        <v>56</v>
      </c>
      <c r="C24" s="1122">
        <v>1</v>
      </c>
      <c r="D24" s="1122"/>
      <c r="E24" s="1122"/>
      <c r="F24" s="1122"/>
      <c r="G24" s="1122"/>
      <c r="H24" s="1122">
        <v>12</v>
      </c>
      <c r="I24" s="1122">
        <v>21</v>
      </c>
      <c r="J24" s="1122">
        <v>1</v>
      </c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>
        <v>31</v>
      </c>
      <c r="W24" s="1122"/>
      <c r="X24" s="1122">
        <v>2</v>
      </c>
      <c r="Y24" s="1122"/>
      <c r="Z24" s="1122"/>
      <c r="AA24" s="1122"/>
      <c r="AB24" s="1122"/>
      <c r="AC24" s="1122"/>
      <c r="AD24" s="1122"/>
      <c r="AE24" s="1122"/>
      <c r="AF24" s="1122"/>
      <c r="AG24" s="1122"/>
      <c r="AH24" s="1159">
        <f t="shared" si="0"/>
        <v>68</v>
      </c>
      <c r="AI24" s="1161"/>
    </row>
    <row r="25" s="1104" customFormat="1" ht="26.25" customHeight="1" spans="1:35">
      <c r="A25" s="1129" t="s">
        <v>57</v>
      </c>
      <c r="B25" s="1130"/>
      <c r="C25" s="1131">
        <f>SUM(C7:C24)</f>
        <v>1</v>
      </c>
      <c r="D25" s="1131">
        <f t="shared" ref="D25:AH25" si="1">SUM(D7:D24)</f>
        <v>0</v>
      </c>
      <c r="E25" s="1131">
        <f t="shared" si="1"/>
        <v>0</v>
      </c>
      <c r="F25" s="1131">
        <f t="shared" si="1"/>
        <v>1</v>
      </c>
      <c r="G25" s="1131">
        <f t="shared" si="1"/>
        <v>0</v>
      </c>
      <c r="H25" s="1131">
        <f t="shared" si="1"/>
        <v>246</v>
      </c>
      <c r="I25" s="1131">
        <f t="shared" si="1"/>
        <v>700</v>
      </c>
      <c r="J25" s="1131">
        <f t="shared" si="1"/>
        <v>5</v>
      </c>
      <c r="K25" s="1131">
        <f t="shared" si="1"/>
        <v>2</v>
      </c>
      <c r="L25" s="1131">
        <f t="shared" si="1"/>
        <v>0</v>
      </c>
      <c r="M25" s="1131">
        <f t="shared" si="1"/>
        <v>1</v>
      </c>
      <c r="N25" s="1131">
        <f t="shared" si="1"/>
        <v>0</v>
      </c>
      <c r="O25" s="1131">
        <f t="shared" si="1"/>
        <v>0</v>
      </c>
      <c r="P25" s="1131">
        <f t="shared" si="1"/>
        <v>23</v>
      </c>
      <c r="Q25" s="1131">
        <f t="shared" si="1"/>
        <v>0</v>
      </c>
      <c r="R25" s="1131">
        <f t="shared" si="1"/>
        <v>0</v>
      </c>
      <c r="S25" s="1131">
        <f t="shared" si="1"/>
        <v>0</v>
      </c>
      <c r="T25" s="1131">
        <f t="shared" si="1"/>
        <v>6</v>
      </c>
      <c r="U25" s="1131">
        <f t="shared" si="1"/>
        <v>0</v>
      </c>
      <c r="V25" s="1131">
        <f t="shared" si="1"/>
        <v>249</v>
      </c>
      <c r="W25" s="1131">
        <f t="shared" si="1"/>
        <v>0</v>
      </c>
      <c r="X25" s="1131">
        <f t="shared" si="1"/>
        <v>81</v>
      </c>
      <c r="Y25" s="1131">
        <f t="shared" si="1"/>
        <v>6</v>
      </c>
      <c r="Z25" s="1131">
        <f t="shared" si="1"/>
        <v>5</v>
      </c>
      <c r="AA25" s="1131">
        <f t="shared" si="1"/>
        <v>7</v>
      </c>
      <c r="AB25" s="1131">
        <f t="shared" si="1"/>
        <v>0</v>
      </c>
      <c r="AC25" s="1131">
        <f t="shared" si="1"/>
        <v>0</v>
      </c>
      <c r="AD25" s="1131">
        <f t="shared" si="1"/>
        <v>0</v>
      </c>
      <c r="AE25" s="1131">
        <f t="shared" si="1"/>
        <v>0</v>
      </c>
      <c r="AF25" s="1131">
        <f t="shared" si="1"/>
        <v>16</v>
      </c>
      <c r="AG25" s="1131">
        <f t="shared" si="1"/>
        <v>8</v>
      </c>
      <c r="AH25" s="1131">
        <f t="shared" si="1"/>
        <v>1357</v>
      </c>
      <c r="AI25" s="1162">
        <f>SUM(AI7:AI23)</f>
        <v>0</v>
      </c>
    </row>
    <row r="26" s="1102" customFormat="1" ht="4.5" customHeight="1" spans="1:35">
      <c r="A26" s="1132"/>
      <c r="B26" s="1132"/>
      <c r="C26" s="1132"/>
      <c r="D26" s="1132"/>
      <c r="E26" s="1132"/>
      <c r="F26" s="1132"/>
      <c r="G26" s="1132"/>
      <c r="H26" s="1132"/>
      <c r="I26" s="1132"/>
      <c r="J26" s="1132"/>
      <c r="K26" s="1132"/>
      <c r="L26" s="1132"/>
      <c r="M26" s="1132"/>
      <c r="N26" s="1132"/>
      <c r="O26" s="1132"/>
      <c r="P26" s="1132"/>
      <c r="Q26" s="1132"/>
      <c r="R26" s="1132"/>
      <c r="S26" s="1132"/>
      <c r="T26" s="1132"/>
      <c r="U26" s="1132"/>
      <c r="V26" s="1132"/>
      <c r="W26" s="1132"/>
      <c r="X26" s="1132"/>
      <c r="Z26" s="1147"/>
      <c r="AA26" s="1132"/>
      <c r="AB26" s="1132"/>
      <c r="AC26" s="1132"/>
      <c r="AD26" s="1132"/>
      <c r="AE26" s="1132"/>
      <c r="AF26" s="1132"/>
      <c r="AG26" s="1132"/>
      <c r="AH26" s="1163"/>
      <c r="AI26" s="1132"/>
    </row>
    <row r="27" s="1102" customFormat="1" ht="17.1" customHeight="1" spans="1:35">
      <c r="A27" s="1133"/>
      <c r="B27" s="1133"/>
      <c r="D27" s="887" t="s">
        <v>58</v>
      </c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862" t="s">
        <v>59</v>
      </c>
      <c r="AA27" s="1148"/>
      <c r="AB27" s="1148"/>
      <c r="AC27" s="1148"/>
      <c r="AD27" s="1148"/>
      <c r="AE27" s="1148"/>
      <c r="AF27" s="1148"/>
      <c r="AG27" s="1148"/>
      <c r="AH27" s="862"/>
      <c r="AI27" s="1148"/>
    </row>
    <row r="28" s="1102" customFormat="1" ht="17.1" customHeight="1" spans="1:35">
      <c r="A28" s="1133"/>
      <c r="B28" s="1133"/>
      <c r="C28" s="1133"/>
      <c r="D28" s="909" t="str">
        <f>'RK 2'!H28</f>
        <v>Ketua Pengadilan Tinggi Agama Padang,</v>
      </c>
      <c r="E28" s="1086"/>
      <c r="F28" s="1086"/>
      <c r="G28" s="1086"/>
      <c r="H28" s="1086"/>
      <c r="I28" s="1086"/>
      <c r="J28" s="1086"/>
      <c r="K28" s="1086"/>
      <c r="L28" s="1086"/>
      <c r="M28" s="1086"/>
      <c r="N28" s="1086"/>
      <c r="O28" s="1086"/>
      <c r="P28" s="1086"/>
      <c r="Q28" s="1086"/>
      <c r="R28" s="1086"/>
      <c r="S28" s="1086"/>
      <c r="T28" s="1086"/>
      <c r="U28" s="1086"/>
      <c r="V28" s="1086"/>
      <c r="W28" s="1086"/>
      <c r="X28" s="1086"/>
      <c r="Y28" s="1086"/>
      <c r="Z28" s="977" t="s">
        <v>61</v>
      </c>
      <c r="AA28" s="1095"/>
      <c r="AB28" s="1095"/>
      <c r="AC28" s="1095"/>
      <c r="AD28" s="1095"/>
      <c r="AE28" s="1095"/>
      <c r="AF28" s="1095"/>
      <c r="AG28" s="1095"/>
      <c r="AH28" s="1164"/>
      <c r="AI28" s="1165"/>
    </row>
    <row r="29" s="1102" customFormat="1" ht="17.1" customHeight="1" spans="1:35">
      <c r="A29" s="1133"/>
      <c r="B29" s="1133"/>
      <c r="C29" s="1133"/>
      <c r="D29" s="909"/>
      <c r="E29" s="1086"/>
      <c r="F29" s="1086"/>
      <c r="G29" s="1086"/>
      <c r="H29" s="1086"/>
      <c r="I29" s="1086"/>
      <c r="J29" s="1086"/>
      <c r="K29" s="1086"/>
      <c r="L29" s="1086"/>
      <c r="M29" s="1086"/>
      <c r="N29" s="1086"/>
      <c r="O29" s="1086"/>
      <c r="P29" s="1086"/>
      <c r="Q29" s="1086"/>
      <c r="R29" s="1086"/>
      <c r="S29" s="1086"/>
      <c r="T29" s="1086"/>
      <c r="U29" s="1086"/>
      <c r="V29" s="1086"/>
      <c r="W29" s="1086"/>
      <c r="X29" s="1086"/>
      <c r="Y29" s="1086"/>
      <c r="Z29" s="864"/>
      <c r="AA29" s="1095"/>
      <c r="AB29" s="1095"/>
      <c r="AC29" s="1095"/>
      <c r="AD29" s="1095"/>
      <c r="AE29" s="1095"/>
      <c r="AF29" s="1095"/>
      <c r="AG29" s="1095"/>
      <c r="AH29" s="908"/>
      <c r="AI29" s="1165"/>
    </row>
    <row r="30" s="1102" customFormat="1" ht="17.1" customHeight="1" spans="1:35">
      <c r="A30" s="1133"/>
      <c r="B30" s="1133"/>
      <c r="C30" s="1133"/>
      <c r="D30" s="909"/>
      <c r="E30" s="1086"/>
      <c r="F30" s="1086"/>
      <c r="G30" s="1086"/>
      <c r="H30" s="1086"/>
      <c r="I30" s="1086"/>
      <c r="J30" s="1086"/>
      <c r="K30" s="1086"/>
      <c r="L30" s="1086"/>
      <c r="M30" s="1086"/>
      <c r="N30" s="1086"/>
      <c r="O30" s="1086"/>
      <c r="P30" s="1086"/>
      <c r="Q30" s="1086"/>
      <c r="R30" s="1086"/>
      <c r="S30" s="1086"/>
      <c r="T30" s="1086"/>
      <c r="U30" s="1086"/>
      <c r="V30" s="1086"/>
      <c r="W30" s="1086"/>
      <c r="X30" s="1086"/>
      <c r="Y30" s="1086"/>
      <c r="Z30" s="864"/>
      <c r="AA30" s="1095"/>
      <c r="AB30" s="1095"/>
      <c r="AC30" s="1095"/>
      <c r="AD30" s="1095"/>
      <c r="AE30" s="1095"/>
      <c r="AF30" s="1095"/>
      <c r="AG30" s="1095"/>
      <c r="AH30" s="908"/>
      <c r="AI30" s="1165"/>
    </row>
    <row r="31" s="1102" customFormat="1" ht="17.1" customHeight="1" spans="1:35">
      <c r="A31" s="1133"/>
      <c r="C31" s="1133"/>
      <c r="D31" s="909"/>
      <c r="E31" s="1086"/>
      <c r="F31" s="1086"/>
      <c r="G31" s="1086"/>
      <c r="H31" s="1086"/>
      <c r="I31" s="1086"/>
      <c r="J31" s="1086"/>
      <c r="K31" s="1086"/>
      <c r="L31" s="1086"/>
      <c r="M31" s="1086"/>
      <c r="N31" s="1086"/>
      <c r="O31" s="1086"/>
      <c r="P31" s="1086"/>
      <c r="Q31" s="1086"/>
      <c r="R31" s="1086"/>
      <c r="S31" s="1086"/>
      <c r="T31" s="1086"/>
      <c r="U31" s="1086"/>
      <c r="V31" s="1086"/>
      <c r="W31" s="1086"/>
      <c r="X31" s="1086"/>
      <c r="Y31" s="1086"/>
      <c r="Z31" s="864"/>
      <c r="AA31" s="1095"/>
      <c r="AB31" s="1095"/>
      <c r="AC31" s="1095"/>
      <c r="AD31" s="1095"/>
      <c r="AE31" s="1095"/>
      <c r="AF31" s="1095"/>
      <c r="AG31" s="1095"/>
      <c r="AH31" s="908"/>
      <c r="AI31" s="1165"/>
    </row>
    <row r="32" s="1102" customFormat="1" ht="23.25" customHeight="1" spans="1:35">
      <c r="A32" s="1133"/>
      <c r="C32" s="1133"/>
      <c r="D32" s="909" t="str">
        <f>'RK 2'!H32</f>
        <v>Dr. Drs. H. PELMIZAR, M.H.I.</v>
      </c>
      <c r="E32" s="1134"/>
      <c r="F32" s="1087"/>
      <c r="G32" s="1087"/>
      <c r="H32" s="1087"/>
      <c r="I32" s="1087"/>
      <c r="J32" s="1087"/>
      <c r="K32" s="1086"/>
      <c r="L32" s="1086"/>
      <c r="M32" s="1086"/>
      <c r="N32" s="1086"/>
      <c r="O32" s="1086"/>
      <c r="P32" s="1086"/>
      <c r="Q32" s="1086"/>
      <c r="R32" s="1086"/>
      <c r="S32" s="1086"/>
      <c r="T32" s="1086"/>
      <c r="U32" s="1086"/>
      <c r="V32" s="1086"/>
      <c r="W32" s="1086"/>
      <c r="X32" s="1086"/>
      <c r="Y32" s="1086"/>
      <c r="Z32" s="865" t="s">
        <v>63</v>
      </c>
      <c r="AA32" s="1149"/>
      <c r="AB32" s="1149"/>
      <c r="AC32" s="1149"/>
      <c r="AD32" s="1149"/>
      <c r="AE32" s="1149"/>
      <c r="AF32" s="1149"/>
      <c r="AG32" s="1166"/>
      <c r="AH32" s="1166"/>
      <c r="AI32" s="1165"/>
    </row>
    <row r="33" s="1105" customFormat="1" ht="17.1" customHeight="1" spans="4:35">
      <c r="D33" s="909" t="str">
        <f>'RK 2'!H33</f>
        <v>NIP. 19561112 198103 1 009</v>
      </c>
      <c r="E33" s="1086"/>
      <c r="F33" s="1086"/>
      <c r="G33" s="1086"/>
      <c r="H33" s="1086"/>
      <c r="I33" s="1086"/>
      <c r="J33" s="1086"/>
      <c r="K33" s="1086"/>
      <c r="L33" s="1086"/>
      <c r="M33" s="1086"/>
      <c r="N33" s="1086"/>
      <c r="O33" s="1086"/>
      <c r="P33" s="1086"/>
      <c r="Q33" s="1086"/>
      <c r="R33" s="1086"/>
      <c r="S33" s="1086"/>
      <c r="T33" s="1086"/>
      <c r="U33" s="1086"/>
      <c r="V33" s="1086"/>
      <c r="W33" s="1086"/>
      <c r="X33" s="1086"/>
      <c r="Y33" s="1086"/>
      <c r="Z33" s="865" t="s">
        <v>65</v>
      </c>
      <c r="AA33" s="1095"/>
      <c r="AB33" s="1095"/>
      <c r="AC33" s="1095"/>
      <c r="AD33" s="1095"/>
      <c r="AE33" s="1095"/>
      <c r="AF33" s="1095"/>
      <c r="AG33" s="1095"/>
      <c r="AH33" s="1167"/>
      <c r="AI33" s="1165"/>
    </row>
    <row r="35" s="1102" customFormat="1" ht="17.1" customHeight="1" spans="1:35">
      <c r="A35" s="1108" t="s">
        <v>145</v>
      </c>
      <c r="B35" s="1108"/>
      <c r="C35" s="1108"/>
      <c r="D35" s="1108"/>
      <c r="E35" s="1108"/>
      <c r="F35" s="1108"/>
      <c r="G35" s="1108"/>
      <c r="H35" s="1108"/>
      <c r="I35" s="1108"/>
      <c r="J35" s="1108"/>
      <c r="K35" s="1108"/>
      <c r="L35" s="1108"/>
      <c r="M35" s="1108"/>
      <c r="N35" s="1108"/>
      <c r="O35" s="1108"/>
      <c r="P35" s="1108"/>
      <c r="Q35" s="1108"/>
      <c r="R35" s="1108"/>
      <c r="S35" s="1108"/>
      <c r="T35" s="1108"/>
      <c r="U35" s="1108"/>
      <c r="V35" s="1108"/>
      <c r="W35" s="1108"/>
      <c r="X35" s="1108"/>
      <c r="Y35" s="1108"/>
      <c r="Z35" s="1108"/>
      <c r="AA35" s="1108"/>
      <c r="AB35" s="1108"/>
      <c r="AC35" s="1108"/>
      <c r="AD35" s="1108"/>
      <c r="AE35" s="1108"/>
      <c r="AF35" s="1108"/>
      <c r="AG35" s="1108"/>
      <c r="AH35" s="1108"/>
      <c r="AI35" s="1108"/>
    </row>
    <row r="36" s="1102" customFormat="1" ht="17.1" customHeight="1" spans="1:35">
      <c r="A36" s="1108" t="str">
        <f>'RK 1'!A36:AI36</f>
        <v>BULAN FEBRUARI TAHUN 2023</v>
      </c>
      <c r="B36" s="1108"/>
      <c r="C36" s="1108"/>
      <c r="D36" s="1108"/>
      <c r="E36" s="1108"/>
      <c r="F36" s="1108"/>
      <c r="G36" s="1108"/>
      <c r="H36" s="1108"/>
      <c r="I36" s="1108"/>
      <c r="J36" s="1108"/>
      <c r="K36" s="1108"/>
      <c r="L36" s="1108"/>
      <c r="M36" s="1108"/>
      <c r="N36" s="1108"/>
      <c r="O36" s="1108"/>
      <c r="P36" s="1108"/>
      <c r="Q36" s="1108"/>
      <c r="R36" s="1108"/>
      <c r="S36" s="1108"/>
      <c r="T36" s="1108"/>
      <c r="U36" s="1108"/>
      <c r="V36" s="1108"/>
      <c r="W36" s="1108"/>
      <c r="X36" s="1108"/>
      <c r="Y36" s="1108"/>
      <c r="Z36" s="1108"/>
      <c r="AA36" s="1108"/>
      <c r="AB36" s="1108"/>
      <c r="AC36" s="1108"/>
      <c r="AD36" s="1108"/>
      <c r="AE36" s="1108"/>
      <c r="AF36" s="1108"/>
      <c r="AG36" s="1108"/>
      <c r="AH36" s="1108"/>
      <c r="AI36" s="1108"/>
    </row>
    <row r="37" s="1102" customFormat="1" ht="12" customHeight="1" spans="1:35">
      <c r="A37" s="1109"/>
      <c r="B37" s="1109"/>
      <c r="C37" s="1109"/>
      <c r="D37" s="1109"/>
      <c r="E37" s="1109"/>
      <c r="F37" s="1109"/>
      <c r="G37" s="1109"/>
      <c r="H37" s="1109"/>
      <c r="I37" s="1109"/>
      <c r="J37" s="1109"/>
      <c r="K37" s="1109"/>
      <c r="L37" s="1109"/>
      <c r="M37" s="1109"/>
      <c r="N37" s="1109"/>
      <c r="O37" s="1109"/>
      <c r="P37" s="1109"/>
      <c r="Q37" s="1109"/>
      <c r="R37" s="1109"/>
      <c r="S37" s="1109"/>
      <c r="T37" s="1109"/>
      <c r="U37" s="1109"/>
      <c r="V37" s="1109"/>
      <c r="W37" s="1109"/>
      <c r="X37" s="1109"/>
      <c r="Y37" s="1109"/>
      <c r="Z37" s="1141"/>
      <c r="AA37" s="1109"/>
      <c r="AB37" s="1109"/>
      <c r="AC37" s="1109"/>
      <c r="AD37" s="1109"/>
      <c r="AE37" s="1109"/>
      <c r="AF37" s="1109"/>
      <c r="AG37" s="1109"/>
      <c r="AH37" s="1109"/>
      <c r="AI37" s="1109" t="s">
        <v>146</v>
      </c>
    </row>
    <row r="38" s="1102" customFormat="1" ht="17.1" customHeight="1" spans="1:35">
      <c r="A38" s="1110" t="s">
        <v>3</v>
      </c>
      <c r="B38" s="1111" t="s">
        <v>4</v>
      </c>
      <c r="C38" s="1112" t="s">
        <v>5</v>
      </c>
      <c r="D38" s="1113"/>
      <c r="E38" s="1113"/>
      <c r="F38" s="1113"/>
      <c r="G38" s="1113"/>
      <c r="H38" s="1113"/>
      <c r="I38" s="1113"/>
      <c r="J38" s="1113"/>
      <c r="K38" s="1113"/>
      <c r="L38" s="1113"/>
      <c r="M38" s="1113"/>
      <c r="N38" s="1113"/>
      <c r="O38" s="1113"/>
      <c r="P38" s="1113"/>
      <c r="Q38" s="1113"/>
      <c r="R38" s="1113"/>
      <c r="S38" s="1113"/>
      <c r="T38" s="1113"/>
      <c r="U38" s="1113"/>
      <c r="V38" s="1113"/>
      <c r="W38" s="1113"/>
      <c r="X38" s="1113"/>
      <c r="Y38" s="1142"/>
      <c r="Z38" s="1143" t="s">
        <v>6</v>
      </c>
      <c r="AA38" s="1144" t="s">
        <v>7</v>
      </c>
      <c r="AB38" s="1144" t="s">
        <v>8</v>
      </c>
      <c r="AC38" s="1144" t="s">
        <v>9</v>
      </c>
      <c r="AD38" s="1144" t="s">
        <v>10</v>
      </c>
      <c r="AE38" s="1144" t="s">
        <v>11</v>
      </c>
      <c r="AF38" s="1144" t="s">
        <v>12</v>
      </c>
      <c r="AG38" s="1144" t="s">
        <v>13</v>
      </c>
      <c r="AH38" s="1144" t="s">
        <v>14</v>
      </c>
      <c r="AI38" s="1150" t="s">
        <v>147</v>
      </c>
    </row>
    <row r="39" s="1102" customFormat="1" ht="141.75" customHeight="1" spans="1:35">
      <c r="A39" s="1114"/>
      <c r="B39" s="1115"/>
      <c r="C39" s="1116" t="s">
        <v>16</v>
      </c>
      <c r="D39" s="1117" t="s">
        <v>17</v>
      </c>
      <c r="E39" s="1117" t="s">
        <v>18</v>
      </c>
      <c r="F39" s="1117" t="s">
        <v>19</v>
      </c>
      <c r="G39" s="1117" t="s">
        <v>20</v>
      </c>
      <c r="H39" s="1117" t="s">
        <v>21</v>
      </c>
      <c r="I39" s="1117" t="s">
        <v>22</v>
      </c>
      <c r="J39" s="1117" t="s">
        <v>23</v>
      </c>
      <c r="K39" s="1117" t="s">
        <v>24</v>
      </c>
      <c r="L39" s="1117" t="s">
        <v>25</v>
      </c>
      <c r="M39" s="1117" t="s">
        <v>129</v>
      </c>
      <c r="N39" s="1140" t="s">
        <v>27</v>
      </c>
      <c r="O39" s="1117" t="s">
        <v>28</v>
      </c>
      <c r="P39" s="1117" t="s">
        <v>29</v>
      </c>
      <c r="Q39" s="1117" t="s">
        <v>30</v>
      </c>
      <c r="R39" s="1117" t="s">
        <v>31</v>
      </c>
      <c r="S39" s="1117" t="s">
        <v>32</v>
      </c>
      <c r="T39" s="1117" t="s">
        <v>33</v>
      </c>
      <c r="U39" s="1117" t="s">
        <v>34</v>
      </c>
      <c r="V39" s="1117" t="s">
        <v>35</v>
      </c>
      <c r="W39" s="1117" t="s">
        <v>36</v>
      </c>
      <c r="X39" s="1117" t="s">
        <v>149</v>
      </c>
      <c r="Y39" s="1117" t="s">
        <v>38</v>
      </c>
      <c r="Z39" s="1145"/>
      <c r="AA39" s="1146"/>
      <c r="AB39" s="1146"/>
      <c r="AC39" s="1146"/>
      <c r="AD39" s="1146"/>
      <c r="AE39" s="1146"/>
      <c r="AF39" s="1146"/>
      <c r="AG39" s="1146"/>
      <c r="AH39" s="1146"/>
      <c r="AI39" s="1151"/>
    </row>
    <row r="40" s="1102" customFormat="1" ht="17.1" customHeight="1" spans="1:35">
      <c r="A40" s="1118">
        <v>1</v>
      </c>
      <c r="B40" s="1119">
        <v>2</v>
      </c>
      <c r="C40" s="1119">
        <v>3</v>
      </c>
      <c r="D40" s="1119">
        <v>4</v>
      </c>
      <c r="E40" s="1119">
        <v>5</v>
      </c>
      <c r="F40" s="1119">
        <v>6</v>
      </c>
      <c r="G40" s="1119">
        <v>7</v>
      </c>
      <c r="H40" s="1119">
        <v>8</v>
      </c>
      <c r="I40" s="1119">
        <v>9</v>
      </c>
      <c r="J40" s="1119">
        <v>10</v>
      </c>
      <c r="K40" s="1119">
        <v>11</v>
      </c>
      <c r="L40" s="1119">
        <v>12</v>
      </c>
      <c r="M40" s="1119">
        <v>13</v>
      </c>
      <c r="N40" s="1119">
        <v>14</v>
      </c>
      <c r="O40" s="1119">
        <v>15</v>
      </c>
      <c r="P40" s="1119">
        <v>16</v>
      </c>
      <c r="Q40" s="1119">
        <v>17</v>
      </c>
      <c r="R40" s="1119">
        <v>18</v>
      </c>
      <c r="S40" s="1119">
        <v>19</v>
      </c>
      <c r="T40" s="1119">
        <v>20</v>
      </c>
      <c r="U40" s="1119">
        <v>21</v>
      </c>
      <c r="V40" s="1119">
        <v>22</v>
      </c>
      <c r="W40" s="1119">
        <v>23</v>
      </c>
      <c r="X40" s="1119">
        <v>24</v>
      </c>
      <c r="Y40" s="1119">
        <v>25</v>
      </c>
      <c r="Z40" s="1119">
        <v>26</v>
      </c>
      <c r="AA40" s="1119">
        <v>27</v>
      </c>
      <c r="AB40" s="1119">
        <v>28</v>
      </c>
      <c r="AC40" s="1119">
        <v>29</v>
      </c>
      <c r="AD40" s="1119">
        <v>30</v>
      </c>
      <c r="AE40" s="1119">
        <v>31</v>
      </c>
      <c r="AF40" s="1119">
        <v>32</v>
      </c>
      <c r="AG40" s="1119">
        <v>33</v>
      </c>
      <c r="AH40" s="1152">
        <v>34</v>
      </c>
      <c r="AI40" s="1153">
        <v>35</v>
      </c>
    </row>
    <row r="41" s="1103" customFormat="1" ht="20.25" customHeight="1" spans="1:35">
      <c r="A41" s="1120">
        <v>1</v>
      </c>
      <c r="B41" s="1135" t="s">
        <v>39</v>
      </c>
      <c r="C41" s="1136">
        <v>1</v>
      </c>
      <c r="D41" s="1136"/>
      <c r="E41" s="1136"/>
      <c r="F41" s="1136">
        <v>1</v>
      </c>
      <c r="G41" s="1136"/>
      <c r="H41" s="1136">
        <v>42</v>
      </c>
      <c r="I41" s="1136">
        <v>90</v>
      </c>
      <c r="J41" s="1136">
        <v>2</v>
      </c>
      <c r="K41" s="1136">
        <v>1</v>
      </c>
      <c r="L41" s="1136"/>
      <c r="M41" s="1136"/>
      <c r="N41" s="1136"/>
      <c r="O41" s="1136"/>
      <c r="P41" s="1136">
        <v>4</v>
      </c>
      <c r="Q41" s="1136"/>
      <c r="R41" s="1136"/>
      <c r="S41" s="1136"/>
      <c r="T41" s="1136"/>
      <c r="U41" s="1136"/>
      <c r="V41" s="1136">
        <v>30</v>
      </c>
      <c r="W41" s="1136"/>
      <c r="X41" s="1136">
        <v>4</v>
      </c>
      <c r="Y41" s="1136">
        <v>1</v>
      </c>
      <c r="Z41" s="1136"/>
      <c r="AA41" s="1136">
        <v>4</v>
      </c>
      <c r="AB41" s="1136"/>
      <c r="AC41" s="1136"/>
      <c r="AD41" s="1136"/>
      <c r="AE41" s="1136"/>
      <c r="AF41" s="1136">
        <v>8</v>
      </c>
      <c r="AG41" s="1136">
        <v>1</v>
      </c>
      <c r="AH41" s="1154">
        <f>SUM(C41:AG41)</f>
        <v>189</v>
      </c>
      <c r="AI41" s="1155"/>
    </row>
    <row r="42" s="1103" customFormat="1" ht="20.25" customHeight="1" spans="1:35">
      <c r="A42" s="1123">
        <v>2</v>
      </c>
      <c r="B42" s="1124" t="s">
        <v>40</v>
      </c>
      <c r="C42" s="1136"/>
      <c r="D42" s="1136"/>
      <c r="E42" s="1136"/>
      <c r="F42" s="1136"/>
      <c r="G42" s="1136"/>
      <c r="H42" s="1136">
        <v>14</v>
      </c>
      <c r="I42" s="1136">
        <v>63</v>
      </c>
      <c r="J42" s="1136"/>
      <c r="K42" s="1136"/>
      <c r="L42" s="1136"/>
      <c r="M42" s="1136"/>
      <c r="N42" s="1136"/>
      <c r="O42" s="1136"/>
      <c r="P42" s="1136">
        <v>1</v>
      </c>
      <c r="Q42" s="1136"/>
      <c r="R42" s="1136"/>
      <c r="S42" s="1136"/>
      <c r="T42" s="1136">
        <v>2</v>
      </c>
      <c r="U42" s="1136"/>
      <c r="V42" s="1136">
        <v>28</v>
      </c>
      <c r="W42" s="1136"/>
      <c r="X42" s="1136"/>
      <c r="Y42" s="1136"/>
      <c r="Z42" s="1136"/>
      <c r="AA42" s="1136"/>
      <c r="AB42" s="1136"/>
      <c r="AC42" s="1136"/>
      <c r="AD42" s="1136"/>
      <c r="AE42" s="1136"/>
      <c r="AF42" s="1136">
        <v>3</v>
      </c>
      <c r="AG42" s="1136">
        <v>1</v>
      </c>
      <c r="AH42" s="1154">
        <f t="shared" ref="AH42:AH58" si="2">SUM(C42:AG42)</f>
        <v>112</v>
      </c>
      <c r="AI42" s="1158"/>
    </row>
    <row r="43" s="1103" customFormat="1" ht="20.25" customHeight="1" spans="1:35">
      <c r="A43" s="1123">
        <v>3</v>
      </c>
      <c r="B43" s="1124" t="s">
        <v>41</v>
      </c>
      <c r="C43" s="1136"/>
      <c r="D43" s="1136"/>
      <c r="E43" s="1136"/>
      <c r="F43" s="1136"/>
      <c r="G43" s="1136"/>
      <c r="H43" s="1136">
        <v>9</v>
      </c>
      <c r="I43" s="1136">
        <v>34</v>
      </c>
      <c r="J43" s="1136"/>
      <c r="K43" s="1136"/>
      <c r="L43" s="1136"/>
      <c r="M43" s="1136"/>
      <c r="N43" s="1136"/>
      <c r="O43" s="1136"/>
      <c r="P43" s="1136"/>
      <c r="Q43" s="1136"/>
      <c r="R43" s="1136"/>
      <c r="S43" s="1136"/>
      <c r="T43" s="1136"/>
      <c r="U43" s="1136"/>
      <c r="V43" s="1136">
        <v>4</v>
      </c>
      <c r="W43" s="1136"/>
      <c r="X43" s="1136">
        <v>3</v>
      </c>
      <c r="Y43" s="1136">
        <v>2</v>
      </c>
      <c r="Z43" s="1136"/>
      <c r="AA43" s="1136"/>
      <c r="AB43" s="1136"/>
      <c r="AC43" s="1136"/>
      <c r="AD43" s="1136"/>
      <c r="AE43" s="1136"/>
      <c r="AF43" s="1136"/>
      <c r="AG43" s="1136"/>
      <c r="AH43" s="1154">
        <f t="shared" si="2"/>
        <v>52</v>
      </c>
      <c r="AI43" s="1158"/>
    </row>
    <row r="44" s="1103" customFormat="1" ht="20.25" customHeight="1" spans="1:35">
      <c r="A44" s="1123">
        <v>4</v>
      </c>
      <c r="B44" s="1124" t="s">
        <v>42</v>
      </c>
      <c r="C44" s="1136"/>
      <c r="D44" s="1136"/>
      <c r="E44" s="1136"/>
      <c r="F44" s="1136"/>
      <c r="G44" s="1136"/>
      <c r="H44" s="1136">
        <v>15</v>
      </c>
      <c r="I44" s="1136">
        <v>66</v>
      </c>
      <c r="J44" s="1136"/>
      <c r="K44" s="1136"/>
      <c r="L44" s="1136"/>
      <c r="M44" s="1136"/>
      <c r="N44" s="1136"/>
      <c r="O44" s="1136"/>
      <c r="P44" s="1136"/>
      <c r="Q44" s="1136"/>
      <c r="R44" s="1136"/>
      <c r="S44" s="1136"/>
      <c r="T44" s="1136"/>
      <c r="U44" s="1136"/>
      <c r="V44" s="1136">
        <v>4</v>
      </c>
      <c r="W44" s="1136"/>
      <c r="X44" s="1136"/>
      <c r="Y44" s="1136"/>
      <c r="Z44" s="1136"/>
      <c r="AA44" s="1136">
        <v>1</v>
      </c>
      <c r="AB44" s="1136"/>
      <c r="AC44" s="1136"/>
      <c r="AD44" s="1136"/>
      <c r="AE44" s="1136"/>
      <c r="AF44" s="1136">
        <v>2</v>
      </c>
      <c r="AG44" s="1136">
        <v>1</v>
      </c>
      <c r="AH44" s="1154">
        <f t="shared" si="2"/>
        <v>89</v>
      </c>
      <c r="AI44" s="1158"/>
    </row>
    <row r="45" s="1103" customFormat="1" ht="20.25" customHeight="1" spans="1:35">
      <c r="A45" s="1123">
        <v>5</v>
      </c>
      <c r="B45" s="1124" t="s">
        <v>43</v>
      </c>
      <c r="C45" s="1136"/>
      <c r="D45" s="1136"/>
      <c r="E45" s="1136"/>
      <c r="F45" s="1136">
        <v>1</v>
      </c>
      <c r="G45" s="1136"/>
      <c r="H45" s="1136">
        <v>15</v>
      </c>
      <c r="I45" s="1136">
        <v>43</v>
      </c>
      <c r="J45" s="1136"/>
      <c r="K45" s="1136">
        <v>1</v>
      </c>
      <c r="L45" s="1136"/>
      <c r="M45" s="1136"/>
      <c r="N45" s="1136"/>
      <c r="O45" s="1136"/>
      <c r="P45" s="1136">
        <v>3</v>
      </c>
      <c r="Q45" s="1136"/>
      <c r="R45" s="1136"/>
      <c r="S45" s="1136"/>
      <c r="T45" s="1136"/>
      <c r="U45" s="1136"/>
      <c r="V45" s="1136">
        <v>5</v>
      </c>
      <c r="W45" s="1136"/>
      <c r="X45" s="1136">
        <v>3</v>
      </c>
      <c r="Y45" s="1136"/>
      <c r="Z45" s="1136"/>
      <c r="AA45" s="1136">
        <v>1</v>
      </c>
      <c r="AB45" s="1136"/>
      <c r="AC45" s="1136"/>
      <c r="AD45" s="1136"/>
      <c r="AE45" s="1136"/>
      <c r="AF45" s="1136">
        <v>1</v>
      </c>
      <c r="AG45" s="1136">
        <v>1</v>
      </c>
      <c r="AH45" s="1154">
        <f t="shared" si="2"/>
        <v>74</v>
      </c>
      <c r="AI45" s="1158"/>
    </row>
    <row r="46" s="1103" customFormat="1" ht="20.25" customHeight="1" spans="1:35">
      <c r="A46" s="1123">
        <v>6</v>
      </c>
      <c r="B46" s="1124" t="s">
        <v>44</v>
      </c>
      <c r="C46" s="1136"/>
      <c r="D46" s="1136"/>
      <c r="E46" s="1136"/>
      <c r="F46" s="1136"/>
      <c r="G46" s="1136"/>
      <c r="H46" s="1136">
        <v>9</v>
      </c>
      <c r="I46" s="1136">
        <v>12</v>
      </c>
      <c r="J46" s="1136"/>
      <c r="K46" s="1136"/>
      <c r="L46" s="1136"/>
      <c r="M46" s="1136"/>
      <c r="N46" s="1136"/>
      <c r="O46" s="1136"/>
      <c r="P46" s="1136"/>
      <c r="Q46" s="1136"/>
      <c r="R46" s="1136"/>
      <c r="S46" s="1136"/>
      <c r="T46" s="1136"/>
      <c r="U46" s="1136"/>
      <c r="V46" s="1136">
        <v>2</v>
      </c>
      <c r="W46" s="1136"/>
      <c r="X46" s="1136">
        <v>3</v>
      </c>
      <c r="Y46" s="1136"/>
      <c r="Z46" s="1136"/>
      <c r="AA46" s="1136"/>
      <c r="AB46" s="1136"/>
      <c r="AC46" s="1136"/>
      <c r="AD46" s="1136"/>
      <c r="AE46" s="1136"/>
      <c r="AF46" s="1136"/>
      <c r="AG46" s="1136"/>
      <c r="AH46" s="1154">
        <f t="shared" si="2"/>
        <v>26</v>
      </c>
      <c r="AI46" s="1158"/>
    </row>
    <row r="47" s="1103" customFormat="1" ht="20.25" customHeight="1" spans="1:35">
      <c r="A47" s="1123">
        <v>7</v>
      </c>
      <c r="B47" s="1124" t="s">
        <v>45</v>
      </c>
      <c r="C47" s="1136"/>
      <c r="D47" s="1136"/>
      <c r="E47" s="1136"/>
      <c r="F47" s="1136"/>
      <c r="G47" s="1136"/>
      <c r="H47" s="1136">
        <v>8</v>
      </c>
      <c r="I47" s="1136">
        <v>22</v>
      </c>
      <c r="J47" s="1136">
        <v>1</v>
      </c>
      <c r="K47" s="1136"/>
      <c r="L47" s="1136"/>
      <c r="M47" s="1136"/>
      <c r="N47" s="1136"/>
      <c r="O47" s="1136"/>
      <c r="P47" s="1136"/>
      <c r="Q47" s="1136"/>
      <c r="R47" s="1136"/>
      <c r="S47" s="1136"/>
      <c r="T47" s="1136"/>
      <c r="U47" s="1136"/>
      <c r="V47" s="1136">
        <v>4</v>
      </c>
      <c r="W47" s="1136"/>
      <c r="X47" s="1136">
        <v>2</v>
      </c>
      <c r="Y47" s="1136"/>
      <c r="Z47" s="1136"/>
      <c r="AA47" s="1136"/>
      <c r="AB47" s="1136"/>
      <c r="AC47" s="1136"/>
      <c r="AD47" s="1136"/>
      <c r="AE47" s="1136"/>
      <c r="AF47" s="1136">
        <v>1</v>
      </c>
      <c r="AG47" s="1136"/>
      <c r="AH47" s="1154">
        <f t="shared" si="2"/>
        <v>38</v>
      </c>
      <c r="AI47" s="1158"/>
    </row>
    <row r="48" s="1103" customFormat="1" ht="20.25" customHeight="1" spans="1:35">
      <c r="A48" s="1123">
        <v>8</v>
      </c>
      <c r="B48" s="1137" t="s">
        <v>46</v>
      </c>
      <c r="C48" s="1136"/>
      <c r="D48" s="1136"/>
      <c r="E48" s="1136"/>
      <c r="F48" s="1136"/>
      <c r="G48" s="1136"/>
      <c r="H48" s="1136">
        <v>8</v>
      </c>
      <c r="I48" s="1136">
        <v>22</v>
      </c>
      <c r="J48" s="1136"/>
      <c r="K48" s="1136"/>
      <c r="L48" s="1136"/>
      <c r="M48" s="1136"/>
      <c r="N48" s="1136"/>
      <c r="O48" s="1136"/>
      <c r="P48" s="1136">
        <v>1</v>
      </c>
      <c r="Q48" s="1136"/>
      <c r="R48" s="1136"/>
      <c r="S48" s="1136"/>
      <c r="T48" s="1136"/>
      <c r="U48" s="1136"/>
      <c r="V48" s="1136"/>
      <c r="W48" s="1136"/>
      <c r="X48" s="1136">
        <v>3</v>
      </c>
      <c r="Y48" s="1136">
        <v>1</v>
      </c>
      <c r="Z48" s="1136"/>
      <c r="AA48" s="1136"/>
      <c r="AB48" s="1136"/>
      <c r="AC48" s="1136"/>
      <c r="AD48" s="1136"/>
      <c r="AE48" s="1136"/>
      <c r="AF48" s="1136"/>
      <c r="AG48" s="1136"/>
      <c r="AH48" s="1154">
        <f t="shared" si="2"/>
        <v>35</v>
      </c>
      <c r="AI48" s="1158"/>
    </row>
    <row r="49" s="1103" customFormat="1" ht="20.25" customHeight="1" spans="1:35">
      <c r="A49" s="1123">
        <v>9</v>
      </c>
      <c r="B49" s="1124" t="s">
        <v>47</v>
      </c>
      <c r="C49" s="1136"/>
      <c r="D49" s="1136"/>
      <c r="E49" s="1136"/>
      <c r="F49" s="1136"/>
      <c r="G49" s="1136"/>
      <c r="H49" s="1136">
        <v>6</v>
      </c>
      <c r="I49" s="1136">
        <v>21</v>
      </c>
      <c r="J49" s="1136"/>
      <c r="K49" s="1136"/>
      <c r="L49" s="1136"/>
      <c r="M49" s="1136"/>
      <c r="N49" s="1136"/>
      <c r="O49" s="1136"/>
      <c r="P49" s="1136"/>
      <c r="Q49" s="1136"/>
      <c r="R49" s="1136"/>
      <c r="S49" s="1136"/>
      <c r="T49" s="1136"/>
      <c r="U49" s="1136"/>
      <c r="V49" s="1136">
        <v>11</v>
      </c>
      <c r="W49" s="1136"/>
      <c r="X49" s="1136">
        <v>4</v>
      </c>
      <c r="Y49" s="1136"/>
      <c r="Z49" s="1136"/>
      <c r="AA49" s="1136"/>
      <c r="AB49" s="1136"/>
      <c r="AC49" s="1136"/>
      <c r="AD49" s="1136"/>
      <c r="AE49" s="1136"/>
      <c r="AF49" s="1136"/>
      <c r="AG49" s="1136">
        <v>1</v>
      </c>
      <c r="AH49" s="1154">
        <f t="shared" si="2"/>
        <v>43</v>
      </c>
      <c r="AI49" s="1158"/>
    </row>
    <row r="50" s="1103" customFormat="1" ht="20.25" customHeight="1" spans="1:35">
      <c r="A50" s="1123">
        <v>10</v>
      </c>
      <c r="B50" s="1124" t="s">
        <v>48</v>
      </c>
      <c r="C50" s="1136"/>
      <c r="D50" s="1136"/>
      <c r="E50" s="1136"/>
      <c r="F50" s="1136"/>
      <c r="G50" s="1136"/>
      <c r="H50" s="1136">
        <v>6</v>
      </c>
      <c r="I50" s="1136">
        <v>19</v>
      </c>
      <c r="J50" s="1136"/>
      <c r="K50" s="1136"/>
      <c r="L50" s="1136"/>
      <c r="M50" s="1136"/>
      <c r="N50" s="1136"/>
      <c r="O50" s="1136"/>
      <c r="P50" s="1136"/>
      <c r="Q50" s="1136"/>
      <c r="R50" s="1136"/>
      <c r="S50" s="1136"/>
      <c r="T50" s="1136">
        <v>2</v>
      </c>
      <c r="U50" s="1136"/>
      <c r="V50" s="1136">
        <v>28</v>
      </c>
      <c r="W50" s="1136"/>
      <c r="X50" s="1136">
        <v>11</v>
      </c>
      <c r="Y50" s="1136"/>
      <c r="Z50" s="1136">
        <v>3</v>
      </c>
      <c r="AA50" s="1136"/>
      <c r="AB50" s="1136"/>
      <c r="AC50" s="1136"/>
      <c r="AD50" s="1136"/>
      <c r="AE50" s="1136"/>
      <c r="AF50" s="1136"/>
      <c r="AG50" s="1136"/>
      <c r="AH50" s="1154">
        <f t="shared" si="2"/>
        <v>69</v>
      </c>
      <c r="AI50" s="1158"/>
    </row>
    <row r="51" s="1103" customFormat="1" ht="20.25" customHeight="1" spans="1:35">
      <c r="A51" s="1123">
        <v>11</v>
      </c>
      <c r="B51" s="1124" t="s">
        <v>49</v>
      </c>
      <c r="C51" s="1136"/>
      <c r="D51" s="1136"/>
      <c r="E51" s="1136"/>
      <c r="F51" s="1136"/>
      <c r="G51" s="1136"/>
      <c r="H51" s="1136">
        <v>17</v>
      </c>
      <c r="I51" s="1136">
        <v>47</v>
      </c>
      <c r="J51" s="1136"/>
      <c r="K51" s="1136"/>
      <c r="L51" s="1136"/>
      <c r="M51" s="1136"/>
      <c r="N51" s="1136"/>
      <c r="O51" s="1136"/>
      <c r="P51" s="1136"/>
      <c r="Q51" s="1136"/>
      <c r="R51" s="1136"/>
      <c r="S51" s="1136"/>
      <c r="T51" s="1136">
        <v>1</v>
      </c>
      <c r="U51" s="1136"/>
      <c r="V51" s="1136">
        <v>12</v>
      </c>
      <c r="W51" s="1136"/>
      <c r="X51" s="1136">
        <v>20</v>
      </c>
      <c r="Y51" s="1136"/>
      <c r="Z51" s="1136"/>
      <c r="AA51" s="1136"/>
      <c r="AB51" s="1136"/>
      <c r="AC51" s="1136"/>
      <c r="AD51" s="1136"/>
      <c r="AE51" s="1136"/>
      <c r="AF51" s="1136">
        <v>1</v>
      </c>
      <c r="AG51" s="1136"/>
      <c r="AH51" s="1154">
        <f t="shared" si="2"/>
        <v>98</v>
      </c>
      <c r="AI51" s="1158"/>
    </row>
    <row r="52" s="1103" customFormat="1" ht="20.25" customHeight="1" spans="1:35">
      <c r="A52" s="1123">
        <v>12</v>
      </c>
      <c r="B52" s="1124" t="s">
        <v>50</v>
      </c>
      <c r="C52" s="1136"/>
      <c r="D52" s="1136"/>
      <c r="E52" s="1136"/>
      <c r="F52" s="1136"/>
      <c r="G52" s="1136"/>
      <c r="H52" s="1136">
        <v>20</v>
      </c>
      <c r="I52" s="1136">
        <v>46</v>
      </c>
      <c r="J52" s="1136"/>
      <c r="K52" s="1136"/>
      <c r="L52" s="1136"/>
      <c r="M52" s="1136"/>
      <c r="N52" s="1136"/>
      <c r="O52" s="1136"/>
      <c r="P52" s="1136">
        <v>1</v>
      </c>
      <c r="Q52" s="1136"/>
      <c r="R52" s="1136"/>
      <c r="S52" s="1136"/>
      <c r="T52" s="1136"/>
      <c r="U52" s="1136"/>
      <c r="V52" s="1136">
        <v>11</v>
      </c>
      <c r="W52" s="1136"/>
      <c r="X52" s="1136">
        <v>7</v>
      </c>
      <c r="Y52" s="1136"/>
      <c r="Z52" s="1136"/>
      <c r="AA52" s="1136"/>
      <c r="AB52" s="1136"/>
      <c r="AC52" s="1136"/>
      <c r="AD52" s="1136"/>
      <c r="AE52" s="1136"/>
      <c r="AF52" s="1136"/>
      <c r="AG52" s="1136"/>
      <c r="AH52" s="1154">
        <f t="shared" si="2"/>
        <v>85</v>
      </c>
      <c r="AI52" s="1158"/>
    </row>
    <row r="53" s="1103" customFormat="1" ht="20.25" customHeight="1" spans="1:35">
      <c r="A53" s="1123">
        <v>13</v>
      </c>
      <c r="B53" s="1124" t="s">
        <v>51</v>
      </c>
      <c r="C53" s="1136"/>
      <c r="D53" s="1136"/>
      <c r="E53" s="1136"/>
      <c r="F53" s="1136"/>
      <c r="G53" s="1136"/>
      <c r="H53" s="1136">
        <v>9</v>
      </c>
      <c r="I53" s="1136">
        <v>25</v>
      </c>
      <c r="J53" s="1136">
        <v>1</v>
      </c>
      <c r="K53" s="1136">
        <v>1</v>
      </c>
      <c r="L53" s="1136"/>
      <c r="M53" s="1136"/>
      <c r="N53" s="1136"/>
      <c r="O53" s="1136"/>
      <c r="P53" s="1136"/>
      <c r="Q53" s="1136"/>
      <c r="R53" s="1136"/>
      <c r="S53" s="1136"/>
      <c r="T53" s="1136">
        <v>1</v>
      </c>
      <c r="U53" s="1136"/>
      <c r="V53" s="1136">
        <v>15</v>
      </c>
      <c r="W53" s="1136"/>
      <c r="X53" s="1136"/>
      <c r="Y53" s="1136"/>
      <c r="Z53" s="1136"/>
      <c r="AA53" s="1136"/>
      <c r="AB53" s="1136"/>
      <c r="AC53" s="1136"/>
      <c r="AD53" s="1136"/>
      <c r="AE53" s="1136"/>
      <c r="AF53" s="1136"/>
      <c r="AG53" s="1136"/>
      <c r="AH53" s="1154">
        <f t="shared" si="2"/>
        <v>52</v>
      </c>
      <c r="AI53" s="1158"/>
    </row>
    <row r="54" s="1103" customFormat="1" ht="20.25" customHeight="1" spans="1:35">
      <c r="A54" s="1123">
        <v>14</v>
      </c>
      <c r="B54" s="1124" t="s">
        <v>52</v>
      </c>
      <c r="C54" s="1136">
        <v>2</v>
      </c>
      <c r="D54" s="1136"/>
      <c r="E54" s="1136"/>
      <c r="F54" s="1136"/>
      <c r="G54" s="1136"/>
      <c r="H54" s="1136">
        <v>16</v>
      </c>
      <c r="I54" s="1136">
        <v>51</v>
      </c>
      <c r="J54" s="1136"/>
      <c r="K54" s="1136">
        <v>1</v>
      </c>
      <c r="L54" s="1136"/>
      <c r="M54" s="1136"/>
      <c r="N54" s="1136"/>
      <c r="O54" s="1136"/>
      <c r="P54" s="1136">
        <v>1</v>
      </c>
      <c r="Q54" s="1136"/>
      <c r="R54" s="1136"/>
      <c r="S54" s="1136"/>
      <c r="T54" s="1136">
        <v>1</v>
      </c>
      <c r="U54" s="1136"/>
      <c r="V54" s="1136">
        <v>16</v>
      </c>
      <c r="W54" s="1136"/>
      <c r="X54" s="1136">
        <v>11</v>
      </c>
      <c r="Y54" s="1136"/>
      <c r="Z54" s="1136">
        <v>1</v>
      </c>
      <c r="AA54" s="1136">
        <v>1</v>
      </c>
      <c r="AB54" s="1136"/>
      <c r="AC54" s="1136"/>
      <c r="AD54" s="1136"/>
      <c r="AE54" s="1136"/>
      <c r="AF54" s="1136">
        <v>1</v>
      </c>
      <c r="AG54" s="1136"/>
      <c r="AH54" s="1154">
        <f t="shared" si="2"/>
        <v>102</v>
      </c>
      <c r="AI54" s="1158"/>
    </row>
    <row r="55" s="1103" customFormat="1" ht="20.25" customHeight="1" spans="1:35">
      <c r="A55" s="1123">
        <v>15</v>
      </c>
      <c r="B55" s="1124" t="s">
        <v>53</v>
      </c>
      <c r="C55" s="1136"/>
      <c r="D55" s="1136"/>
      <c r="E55" s="1136"/>
      <c r="F55" s="1136"/>
      <c r="G55" s="1136"/>
      <c r="H55" s="1136">
        <v>3</v>
      </c>
      <c r="I55" s="1136">
        <v>14</v>
      </c>
      <c r="J55" s="1136"/>
      <c r="K55" s="1136"/>
      <c r="L55" s="1136"/>
      <c r="M55" s="1136"/>
      <c r="N55" s="1136"/>
      <c r="O55" s="1136"/>
      <c r="P55" s="1136"/>
      <c r="Q55" s="1136"/>
      <c r="R55" s="1136"/>
      <c r="S55" s="1136"/>
      <c r="T55" s="1136"/>
      <c r="U55" s="1136"/>
      <c r="V55" s="1136">
        <v>1</v>
      </c>
      <c r="W55" s="1136"/>
      <c r="X55" s="1136">
        <v>2</v>
      </c>
      <c r="Y55" s="1136"/>
      <c r="Z55" s="1136"/>
      <c r="AA55" s="1136"/>
      <c r="AB55" s="1136"/>
      <c r="AC55" s="1136"/>
      <c r="AD55" s="1136"/>
      <c r="AE55" s="1136"/>
      <c r="AF55" s="1136"/>
      <c r="AG55" s="1136"/>
      <c r="AH55" s="1154">
        <f t="shared" si="2"/>
        <v>20</v>
      </c>
      <c r="AI55" s="1158"/>
    </row>
    <row r="56" s="1103" customFormat="1" ht="20.25" customHeight="1" spans="1:35">
      <c r="A56" s="1123">
        <v>16</v>
      </c>
      <c r="B56" s="1124" t="s">
        <v>151</v>
      </c>
      <c r="C56" s="1136">
        <v>2</v>
      </c>
      <c r="D56" s="1136"/>
      <c r="E56" s="1136"/>
      <c r="F56" s="1136"/>
      <c r="G56" s="1136"/>
      <c r="H56" s="1136">
        <v>7</v>
      </c>
      <c r="I56" s="1136">
        <v>28</v>
      </c>
      <c r="J56" s="1136"/>
      <c r="K56" s="1136"/>
      <c r="L56" s="1136"/>
      <c r="M56" s="1136"/>
      <c r="N56" s="1136"/>
      <c r="O56" s="1136"/>
      <c r="P56" s="1136"/>
      <c r="Q56" s="1136"/>
      <c r="R56" s="1136"/>
      <c r="S56" s="1136"/>
      <c r="T56" s="1136"/>
      <c r="U56" s="1136"/>
      <c r="V56" s="1136">
        <v>3</v>
      </c>
      <c r="W56" s="1136"/>
      <c r="X56" s="1136">
        <v>5</v>
      </c>
      <c r="Y56" s="1136"/>
      <c r="Z56" s="1136"/>
      <c r="AA56" s="1136"/>
      <c r="AB56" s="1136"/>
      <c r="AC56" s="1136"/>
      <c r="AD56" s="1136"/>
      <c r="AE56" s="1136"/>
      <c r="AF56" s="1136"/>
      <c r="AG56" s="1136">
        <v>1</v>
      </c>
      <c r="AH56" s="1154">
        <f t="shared" si="2"/>
        <v>46</v>
      </c>
      <c r="AI56" s="1158"/>
    </row>
    <row r="57" s="1103" customFormat="1" ht="20.25" customHeight="1" spans="1:35">
      <c r="A57" s="1125">
        <v>17</v>
      </c>
      <c r="B57" s="1126" t="s">
        <v>55</v>
      </c>
      <c r="C57" s="1136"/>
      <c r="D57" s="1136"/>
      <c r="E57" s="1136"/>
      <c r="F57" s="1136"/>
      <c r="G57" s="1136"/>
      <c r="H57" s="1136">
        <v>9</v>
      </c>
      <c r="I57" s="1136">
        <v>48</v>
      </c>
      <c r="J57" s="1136"/>
      <c r="K57" s="1136"/>
      <c r="L57" s="1136"/>
      <c r="M57" s="1136"/>
      <c r="N57" s="1136"/>
      <c r="O57" s="1136"/>
      <c r="P57" s="1136"/>
      <c r="Q57" s="1136"/>
      <c r="R57" s="1136"/>
      <c r="S57" s="1136"/>
      <c r="T57" s="1136"/>
      <c r="U57" s="1136"/>
      <c r="V57" s="1136">
        <v>30</v>
      </c>
      <c r="W57" s="1136"/>
      <c r="X57" s="1136">
        <v>4</v>
      </c>
      <c r="Y57" s="1136"/>
      <c r="Z57" s="1136"/>
      <c r="AA57" s="1136"/>
      <c r="AB57" s="1136"/>
      <c r="AC57" s="1136"/>
      <c r="AD57" s="1136"/>
      <c r="AE57" s="1136"/>
      <c r="AF57" s="1136">
        <v>1</v>
      </c>
      <c r="AG57" s="1136"/>
      <c r="AH57" s="1154">
        <f t="shared" si="2"/>
        <v>92</v>
      </c>
      <c r="AI57" s="1160"/>
    </row>
    <row r="58" s="1103" customFormat="1" ht="20.25" customHeight="1" spans="1:35">
      <c r="A58" s="1127">
        <v>18</v>
      </c>
      <c r="B58" s="1128" t="s">
        <v>56</v>
      </c>
      <c r="C58" s="1136"/>
      <c r="D58" s="1136"/>
      <c r="E58" s="1136"/>
      <c r="F58" s="1136"/>
      <c r="G58" s="1136"/>
      <c r="H58" s="1138">
        <v>6</v>
      </c>
      <c r="I58" s="1138">
        <v>23</v>
      </c>
      <c r="J58" s="1136"/>
      <c r="K58" s="1136"/>
      <c r="L58" s="1136"/>
      <c r="M58" s="1136"/>
      <c r="N58" s="1136"/>
      <c r="O58" s="1136"/>
      <c r="P58" s="1136"/>
      <c r="Q58" s="1136"/>
      <c r="R58" s="1136"/>
      <c r="S58" s="1136"/>
      <c r="T58" s="1136">
        <v>2</v>
      </c>
      <c r="U58" s="1136"/>
      <c r="V58" s="1138">
        <v>28</v>
      </c>
      <c r="W58" s="1136"/>
      <c r="X58" s="1138">
        <v>2</v>
      </c>
      <c r="Y58" s="1138"/>
      <c r="Z58" s="1138">
        <v>1</v>
      </c>
      <c r="AA58" s="1136"/>
      <c r="AB58" s="1136"/>
      <c r="AC58" s="1136"/>
      <c r="AD58" s="1136"/>
      <c r="AE58" s="1136"/>
      <c r="AF58" s="1136"/>
      <c r="AG58" s="1138"/>
      <c r="AH58" s="1154">
        <f t="shared" si="2"/>
        <v>62</v>
      </c>
      <c r="AI58" s="1161"/>
    </row>
    <row r="59" s="1104" customFormat="1" ht="17.1" customHeight="1" spans="1:35">
      <c r="A59" s="1129" t="s">
        <v>57</v>
      </c>
      <c r="B59" s="1130"/>
      <c r="C59" s="1139">
        <f>SUM(C41:C58)</f>
        <v>5</v>
      </c>
      <c r="D59" s="1139">
        <f t="shared" ref="D59:AH59" si="3">SUM(D41:D58)</f>
        <v>0</v>
      </c>
      <c r="E59" s="1139">
        <f t="shared" si="3"/>
        <v>0</v>
      </c>
      <c r="F59" s="1139">
        <f t="shared" si="3"/>
        <v>2</v>
      </c>
      <c r="G59" s="1139">
        <f t="shared" si="3"/>
        <v>0</v>
      </c>
      <c r="H59" s="1139">
        <f t="shared" si="3"/>
        <v>219</v>
      </c>
      <c r="I59" s="1139">
        <f t="shared" si="3"/>
        <v>674</v>
      </c>
      <c r="J59" s="1139">
        <f t="shared" si="3"/>
        <v>4</v>
      </c>
      <c r="K59" s="1139">
        <f t="shared" si="3"/>
        <v>4</v>
      </c>
      <c r="L59" s="1139">
        <f t="shared" si="3"/>
        <v>0</v>
      </c>
      <c r="M59" s="1139">
        <f t="shared" si="3"/>
        <v>0</v>
      </c>
      <c r="N59" s="1139">
        <f t="shared" si="3"/>
        <v>0</v>
      </c>
      <c r="O59" s="1139">
        <f t="shared" si="3"/>
        <v>0</v>
      </c>
      <c r="P59" s="1139">
        <f t="shared" si="3"/>
        <v>11</v>
      </c>
      <c r="Q59" s="1139">
        <f t="shared" si="3"/>
        <v>0</v>
      </c>
      <c r="R59" s="1139">
        <f t="shared" si="3"/>
        <v>0</v>
      </c>
      <c r="S59" s="1139">
        <f t="shared" si="3"/>
        <v>0</v>
      </c>
      <c r="T59" s="1139">
        <f t="shared" si="3"/>
        <v>9</v>
      </c>
      <c r="U59" s="1139">
        <f t="shared" si="3"/>
        <v>0</v>
      </c>
      <c r="V59" s="1139">
        <f t="shared" si="3"/>
        <v>232</v>
      </c>
      <c r="W59" s="1139">
        <f t="shared" si="3"/>
        <v>0</v>
      </c>
      <c r="X59" s="1139">
        <f t="shared" si="3"/>
        <v>84</v>
      </c>
      <c r="Y59" s="1139">
        <f t="shared" si="3"/>
        <v>4</v>
      </c>
      <c r="Z59" s="1139">
        <f t="shared" si="3"/>
        <v>5</v>
      </c>
      <c r="AA59" s="1139">
        <f t="shared" si="3"/>
        <v>7</v>
      </c>
      <c r="AB59" s="1139">
        <f t="shared" si="3"/>
        <v>0</v>
      </c>
      <c r="AC59" s="1139">
        <f t="shared" si="3"/>
        <v>0</v>
      </c>
      <c r="AD59" s="1139">
        <f t="shared" si="3"/>
        <v>0</v>
      </c>
      <c r="AE59" s="1139">
        <f t="shared" si="3"/>
        <v>0</v>
      </c>
      <c r="AF59" s="1139">
        <f t="shared" si="3"/>
        <v>18</v>
      </c>
      <c r="AG59" s="1139">
        <f t="shared" si="3"/>
        <v>6</v>
      </c>
      <c r="AH59" s="1139">
        <f t="shared" si="3"/>
        <v>1284</v>
      </c>
      <c r="AI59" s="1162">
        <f>SUM(AI41:AI57)</f>
        <v>0</v>
      </c>
    </row>
    <row r="60" s="1102" customFormat="1" ht="4.5" customHeight="1" spans="1:35">
      <c r="A60" s="1132"/>
      <c r="B60" s="1132"/>
      <c r="C60" s="1132"/>
      <c r="D60" s="1132"/>
      <c r="E60" s="1132"/>
      <c r="F60" s="1132"/>
      <c r="G60" s="1132"/>
      <c r="H60" s="1132"/>
      <c r="I60" s="1132"/>
      <c r="J60" s="1132"/>
      <c r="K60" s="1132"/>
      <c r="L60" s="1132"/>
      <c r="M60" s="1132"/>
      <c r="N60" s="1132"/>
      <c r="O60" s="1132"/>
      <c r="P60" s="1132"/>
      <c r="Q60" s="1132"/>
      <c r="R60" s="1132"/>
      <c r="S60" s="1132"/>
      <c r="T60" s="1132"/>
      <c r="U60" s="1132"/>
      <c r="V60" s="1132"/>
      <c r="W60" s="1132"/>
      <c r="X60" s="1132"/>
      <c r="Z60" s="1147"/>
      <c r="AA60" s="1132"/>
      <c r="AB60" s="1132"/>
      <c r="AC60" s="1132"/>
      <c r="AD60" s="1132"/>
      <c r="AE60" s="1132"/>
      <c r="AF60" s="1132"/>
      <c r="AG60" s="1132"/>
      <c r="AH60" s="1163"/>
      <c r="AI60" s="1132"/>
    </row>
    <row r="61" s="1102" customFormat="1" ht="17.1" customHeight="1" spans="1:35">
      <c r="A61" s="1133"/>
      <c r="B61" s="1133"/>
      <c r="D61" s="887" t="str">
        <f>'RK 2'!H70</f>
        <v>Mengetahui :</v>
      </c>
      <c r="E61" s="1086"/>
      <c r="F61" s="1086"/>
      <c r="G61" s="1086"/>
      <c r="H61" s="1086"/>
      <c r="I61" s="1086"/>
      <c r="J61" s="1086"/>
      <c r="K61" s="1086"/>
      <c r="L61" s="1086"/>
      <c r="M61" s="1086"/>
      <c r="N61" s="1086"/>
      <c r="O61" s="1086"/>
      <c r="P61" s="1086"/>
      <c r="Q61" s="1086"/>
      <c r="R61" s="1086"/>
      <c r="S61" s="1086"/>
      <c r="T61" s="1086"/>
      <c r="U61" s="1086"/>
      <c r="V61" s="1086"/>
      <c r="W61" s="1086"/>
      <c r="X61" s="1086"/>
      <c r="Y61" s="1086"/>
      <c r="Z61" s="889" t="str">
        <f>'RK 2'!AC70</f>
        <v>Padang, 8 Maret 2023</v>
      </c>
      <c r="AA61" s="1148"/>
      <c r="AB61" s="1148"/>
      <c r="AC61" s="1148"/>
      <c r="AD61" s="1148"/>
      <c r="AE61" s="1148"/>
      <c r="AF61" s="1148"/>
      <c r="AG61" s="1148"/>
      <c r="AH61" s="862"/>
      <c r="AI61" s="1148"/>
    </row>
    <row r="62" s="1102" customFormat="1" ht="17.1" customHeight="1" spans="1:35">
      <c r="A62" s="1133"/>
      <c r="B62" s="1133"/>
      <c r="C62" s="1133"/>
      <c r="D62" s="888" t="str">
        <f>'RK 2'!H71</f>
        <v>Plt. Ketua Pengadilan Tinggi Agama Padang,</v>
      </c>
      <c r="E62" s="1086"/>
      <c r="F62" s="1086"/>
      <c r="G62" s="1086"/>
      <c r="H62" s="1086"/>
      <c r="I62" s="1086"/>
      <c r="J62" s="1086"/>
      <c r="K62" s="1086"/>
      <c r="L62" s="1086"/>
      <c r="M62" s="1086"/>
      <c r="N62" s="1086"/>
      <c r="O62" s="1086"/>
      <c r="P62" s="1086"/>
      <c r="Q62" s="1086"/>
      <c r="R62" s="1086"/>
      <c r="S62" s="1086"/>
      <c r="T62" s="1086"/>
      <c r="U62" s="1086"/>
      <c r="V62" s="1086"/>
      <c r="W62" s="1086"/>
      <c r="X62" s="1086"/>
      <c r="Y62" s="1086"/>
      <c r="Z62" s="1048" t="str">
        <f>'RK 2'!AC71</f>
        <v>Plh. Panitera Pengadilan Tinggi Agama Padang,</v>
      </c>
      <c r="AA62" s="1095"/>
      <c r="AB62" s="1095"/>
      <c r="AC62" s="1095"/>
      <c r="AD62" s="1095"/>
      <c r="AE62" s="1095"/>
      <c r="AF62" s="1095"/>
      <c r="AG62" s="1095"/>
      <c r="AH62" s="1164"/>
      <c r="AI62" s="1165"/>
    </row>
    <row r="63" s="1102" customFormat="1" ht="17.1" customHeight="1" spans="1:35">
      <c r="A63" s="1133"/>
      <c r="B63" s="1133"/>
      <c r="C63" s="1133"/>
      <c r="D63" s="888"/>
      <c r="E63" s="1086"/>
      <c r="F63" s="1086"/>
      <c r="G63" s="1086"/>
      <c r="H63" s="1086"/>
      <c r="I63" s="1086"/>
      <c r="J63" s="1086"/>
      <c r="K63" s="1086"/>
      <c r="L63" s="1086"/>
      <c r="M63" s="1086"/>
      <c r="N63" s="1086"/>
      <c r="O63" s="1086"/>
      <c r="P63" s="1086"/>
      <c r="Q63" s="1086"/>
      <c r="R63" s="1086"/>
      <c r="S63" s="1086"/>
      <c r="T63" s="1086"/>
      <c r="U63" s="1086"/>
      <c r="V63" s="1086"/>
      <c r="W63" s="1086"/>
      <c r="X63" s="1086"/>
      <c r="Y63" s="1086"/>
      <c r="Z63" s="1048"/>
      <c r="AA63" s="1095"/>
      <c r="AB63" s="1095"/>
      <c r="AC63" s="1095"/>
      <c r="AD63" s="1095"/>
      <c r="AE63" s="1095"/>
      <c r="AF63" s="1095"/>
      <c r="AG63" s="1095"/>
      <c r="AH63" s="908"/>
      <c r="AI63" s="1165"/>
    </row>
    <row r="64" s="1102" customFormat="1" ht="17.1" customHeight="1" spans="1:35">
      <c r="A64" s="1133"/>
      <c r="B64" s="1133"/>
      <c r="C64" s="1133"/>
      <c r="D64" s="888"/>
      <c r="E64" s="1086"/>
      <c r="F64" s="1086"/>
      <c r="G64" s="1086"/>
      <c r="H64" s="1086"/>
      <c r="I64" s="1086"/>
      <c r="J64" s="1086"/>
      <c r="K64" s="1086"/>
      <c r="L64" s="1086"/>
      <c r="M64" s="1086"/>
      <c r="N64" s="1086"/>
      <c r="O64" s="1086"/>
      <c r="P64" s="1086"/>
      <c r="Q64" s="1086"/>
      <c r="R64" s="1086"/>
      <c r="S64" s="1086"/>
      <c r="T64" s="1086"/>
      <c r="U64" s="1086"/>
      <c r="V64" s="1086"/>
      <c r="W64" s="1086"/>
      <c r="X64" s="1086"/>
      <c r="Y64" s="1086"/>
      <c r="Z64" s="1048"/>
      <c r="AA64" s="1095"/>
      <c r="AB64" s="1095"/>
      <c r="AC64" s="1095"/>
      <c r="AD64" s="1095"/>
      <c r="AE64" s="1095"/>
      <c r="AF64" s="1095"/>
      <c r="AG64" s="1095"/>
      <c r="AH64" s="908"/>
      <c r="AI64" s="1165"/>
    </row>
    <row r="65" s="1102" customFormat="1" ht="17.1" customHeight="1" spans="1:35">
      <c r="A65" s="1133"/>
      <c r="C65" s="1133"/>
      <c r="D65" s="888"/>
      <c r="E65" s="1086"/>
      <c r="F65" s="1086"/>
      <c r="G65" s="1086"/>
      <c r="H65" s="1086"/>
      <c r="I65" s="1086"/>
      <c r="J65" s="1086"/>
      <c r="K65" s="1086"/>
      <c r="L65" s="1086"/>
      <c r="M65" s="1086"/>
      <c r="N65" s="1086"/>
      <c r="O65" s="1086"/>
      <c r="P65" s="1086"/>
      <c r="Q65" s="1086"/>
      <c r="R65" s="1086"/>
      <c r="S65" s="1086"/>
      <c r="T65" s="1086"/>
      <c r="U65" s="1086"/>
      <c r="V65" s="1086"/>
      <c r="W65" s="1086"/>
      <c r="X65" s="1086"/>
      <c r="Y65" s="1086"/>
      <c r="Z65" s="1048"/>
      <c r="AA65" s="1095"/>
      <c r="AB65" s="1095"/>
      <c r="AC65" s="1095"/>
      <c r="AD65" s="1095"/>
      <c r="AE65" s="1095"/>
      <c r="AF65" s="1095"/>
      <c r="AG65" s="1095"/>
      <c r="AH65" s="908"/>
      <c r="AI65" s="1165"/>
    </row>
    <row r="66" s="1102" customFormat="1" ht="23.25" customHeight="1" spans="1:35">
      <c r="A66" s="1133"/>
      <c r="C66" s="1133"/>
      <c r="D66" s="888" t="str">
        <f>'RK 2'!H75</f>
        <v>Drs. Bahrul Amzah, M.H.</v>
      </c>
      <c r="E66" s="1087"/>
      <c r="F66" s="1087"/>
      <c r="G66" s="1087"/>
      <c r="H66" s="1087"/>
      <c r="I66" s="1087"/>
      <c r="J66" s="1087"/>
      <c r="K66" s="1086"/>
      <c r="L66" s="1086"/>
      <c r="M66" s="1086"/>
      <c r="N66" s="1086"/>
      <c r="O66" s="1086"/>
      <c r="P66" s="1086"/>
      <c r="Q66" s="1086"/>
      <c r="R66" s="1086"/>
      <c r="S66" s="1086"/>
      <c r="T66" s="1086"/>
      <c r="U66" s="1086"/>
      <c r="V66" s="1086"/>
      <c r="W66" s="1086"/>
      <c r="X66" s="1086"/>
      <c r="Y66" s="1086"/>
      <c r="Z66" s="1048" t="str">
        <f>'RK 2'!AC75</f>
        <v>H. MASDI, S.H.</v>
      </c>
      <c r="AA66" s="1149"/>
      <c r="AB66" s="1149"/>
      <c r="AC66" s="1149"/>
      <c r="AD66" s="1149"/>
      <c r="AE66" s="1149"/>
      <c r="AF66" s="1149"/>
      <c r="AG66" s="1166"/>
      <c r="AH66" s="1166"/>
      <c r="AI66" s="1165"/>
    </row>
    <row r="67" s="1105" customFormat="1" ht="17.1" customHeight="1" spans="4:35">
      <c r="D67" s="888" t="str">
        <f>'RK 2'!H76</f>
        <v>NIP. 195810201989031003</v>
      </c>
      <c r="E67" s="1086"/>
      <c r="F67" s="1086"/>
      <c r="G67" s="1086"/>
      <c r="H67" s="1086"/>
      <c r="I67" s="1086"/>
      <c r="J67" s="1086"/>
      <c r="K67" s="1086"/>
      <c r="L67" s="1086"/>
      <c r="M67" s="1086"/>
      <c r="N67" s="1086"/>
      <c r="O67" s="1086"/>
      <c r="P67" s="1086"/>
      <c r="Q67" s="1086"/>
      <c r="R67" s="1086"/>
      <c r="S67" s="1086"/>
      <c r="T67" s="1086"/>
      <c r="U67" s="1086"/>
      <c r="V67" s="1086"/>
      <c r="W67" s="1086"/>
      <c r="X67" s="1086"/>
      <c r="Y67" s="1086"/>
      <c r="Z67" s="1048" t="str">
        <f>'RK 2'!AC76</f>
        <v>NIP. 196806221990031004</v>
      </c>
      <c r="AA67" s="1095"/>
      <c r="AB67" s="1095"/>
      <c r="AC67" s="1095"/>
      <c r="AD67" s="1095"/>
      <c r="AE67" s="1095"/>
      <c r="AF67" s="1095"/>
      <c r="AG67" s="1095"/>
      <c r="AH67" s="1167"/>
      <c r="AI67" s="1165"/>
    </row>
    <row r="69" s="1102" customFormat="1" ht="17.1" customHeight="1" spans="1:35">
      <c r="A69" s="1108" t="s">
        <v>145</v>
      </c>
      <c r="B69" s="1108"/>
      <c r="C69" s="1108"/>
      <c r="D69" s="1108"/>
      <c r="E69" s="1108"/>
      <c r="F69" s="1108"/>
      <c r="G69" s="1108"/>
      <c r="H69" s="1108"/>
      <c r="I69" s="1108"/>
      <c r="J69" s="1108"/>
      <c r="K69" s="1108"/>
      <c r="L69" s="1108"/>
      <c r="M69" s="1108"/>
      <c r="N69" s="1108"/>
      <c r="O69" s="1108"/>
      <c r="P69" s="1108"/>
      <c r="Q69" s="1108"/>
      <c r="R69" s="1108"/>
      <c r="S69" s="1108"/>
      <c r="T69" s="1108"/>
      <c r="U69" s="1108"/>
      <c r="V69" s="1108"/>
      <c r="W69" s="1108"/>
      <c r="X69" s="1108"/>
      <c r="Y69" s="1108"/>
      <c r="Z69" s="1108"/>
      <c r="AA69" s="1108"/>
      <c r="AB69" s="1108"/>
      <c r="AC69" s="1108"/>
      <c r="AD69" s="1108"/>
      <c r="AE69" s="1108"/>
      <c r="AF69" s="1108"/>
      <c r="AG69" s="1108"/>
      <c r="AH69" s="1108"/>
      <c r="AI69" s="1108"/>
    </row>
    <row r="70" s="1102" customFormat="1" ht="17.1" customHeight="1" spans="1:35">
      <c r="A70" s="1108" t="str">
        <f>'RK 1'!A70:AI70</f>
        <v>BULAN MARET TAHUN 2023</v>
      </c>
      <c r="B70" s="1108"/>
      <c r="C70" s="1108"/>
      <c r="D70" s="1108"/>
      <c r="E70" s="1108"/>
      <c r="F70" s="1108"/>
      <c r="G70" s="1108"/>
      <c r="H70" s="1108"/>
      <c r="I70" s="1108"/>
      <c r="J70" s="1108"/>
      <c r="K70" s="1108"/>
      <c r="L70" s="1108"/>
      <c r="M70" s="1108"/>
      <c r="N70" s="1108"/>
      <c r="O70" s="1108"/>
      <c r="P70" s="1108"/>
      <c r="Q70" s="1108"/>
      <c r="R70" s="1108"/>
      <c r="S70" s="1108"/>
      <c r="T70" s="1108"/>
      <c r="U70" s="1108"/>
      <c r="V70" s="1108"/>
      <c r="W70" s="1108"/>
      <c r="X70" s="1108"/>
      <c r="Y70" s="1108"/>
      <c r="Z70" s="1108"/>
      <c r="AA70" s="1108"/>
      <c r="AB70" s="1108"/>
      <c r="AC70" s="1108"/>
      <c r="AD70" s="1108"/>
      <c r="AE70" s="1108"/>
      <c r="AF70" s="1108"/>
      <c r="AG70" s="1108"/>
      <c r="AH70" s="1108"/>
      <c r="AI70" s="1108"/>
    </row>
    <row r="71" s="1102" customFormat="1" ht="12" customHeight="1" spans="1:35">
      <c r="A71" s="1109"/>
      <c r="B71" s="1109"/>
      <c r="C71" s="1109"/>
      <c r="D71" s="1109"/>
      <c r="E71" s="1109"/>
      <c r="F71" s="1109"/>
      <c r="G71" s="1109"/>
      <c r="H71" s="1109"/>
      <c r="I71" s="1109"/>
      <c r="J71" s="1109"/>
      <c r="K71" s="1109"/>
      <c r="L71" s="1109"/>
      <c r="M71" s="1109"/>
      <c r="N71" s="1109"/>
      <c r="O71" s="1109"/>
      <c r="P71" s="1109"/>
      <c r="Q71" s="1109"/>
      <c r="R71" s="1109"/>
      <c r="S71" s="1109"/>
      <c r="T71" s="1109"/>
      <c r="U71" s="1109"/>
      <c r="V71" s="1109"/>
      <c r="W71" s="1109"/>
      <c r="X71" s="1109"/>
      <c r="Y71" s="1109"/>
      <c r="Z71" s="1141"/>
      <c r="AA71" s="1109"/>
      <c r="AB71" s="1109"/>
      <c r="AC71" s="1109"/>
      <c r="AD71" s="1109"/>
      <c r="AE71" s="1109"/>
      <c r="AF71" s="1109"/>
      <c r="AG71" s="1109"/>
      <c r="AH71" s="1109"/>
      <c r="AI71" s="1109" t="s">
        <v>146</v>
      </c>
    </row>
    <row r="72" s="1102" customFormat="1" ht="17.1" customHeight="1" spans="1:35">
      <c r="A72" s="1110" t="s">
        <v>3</v>
      </c>
      <c r="B72" s="1111" t="s">
        <v>4</v>
      </c>
      <c r="C72" s="1112" t="s">
        <v>5</v>
      </c>
      <c r="D72" s="1113"/>
      <c r="E72" s="1113"/>
      <c r="F72" s="1113"/>
      <c r="G72" s="1113"/>
      <c r="H72" s="1113"/>
      <c r="I72" s="1113"/>
      <c r="J72" s="1113"/>
      <c r="K72" s="1113"/>
      <c r="L72" s="1113"/>
      <c r="M72" s="1113"/>
      <c r="N72" s="1113"/>
      <c r="O72" s="1113"/>
      <c r="P72" s="1113"/>
      <c r="Q72" s="1113"/>
      <c r="R72" s="1113"/>
      <c r="S72" s="1113"/>
      <c r="T72" s="1113"/>
      <c r="U72" s="1113"/>
      <c r="V72" s="1113"/>
      <c r="W72" s="1113"/>
      <c r="X72" s="1113"/>
      <c r="Y72" s="1142"/>
      <c r="Z72" s="1143" t="s">
        <v>6</v>
      </c>
      <c r="AA72" s="1144" t="s">
        <v>7</v>
      </c>
      <c r="AB72" s="1144" t="s">
        <v>8</v>
      </c>
      <c r="AC72" s="1144" t="s">
        <v>9</v>
      </c>
      <c r="AD72" s="1144" t="s">
        <v>10</v>
      </c>
      <c r="AE72" s="1144" t="s">
        <v>11</v>
      </c>
      <c r="AF72" s="1144" t="s">
        <v>12</v>
      </c>
      <c r="AG72" s="1144" t="s">
        <v>13</v>
      </c>
      <c r="AH72" s="1144" t="s">
        <v>14</v>
      </c>
      <c r="AI72" s="1150" t="s">
        <v>147</v>
      </c>
    </row>
    <row r="73" s="1102" customFormat="1" ht="175.5" customHeight="1" spans="1:35">
      <c r="A73" s="1114"/>
      <c r="B73" s="1115"/>
      <c r="C73" s="1116" t="s">
        <v>16</v>
      </c>
      <c r="D73" s="1117" t="s">
        <v>17</v>
      </c>
      <c r="E73" s="1117" t="s">
        <v>18</v>
      </c>
      <c r="F73" s="1117" t="s">
        <v>19</v>
      </c>
      <c r="G73" s="1117" t="s">
        <v>20</v>
      </c>
      <c r="H73" s="1117" t="s">
        <v>21</v>
      </c>
      <c r="I73" s="1117" t="s">
        <v>22</v>
      </c>
      <c r="J73" s="1117" t="s">
        <v>23</v>
      </c>
      <c r="K73" s="1117" t="s">
        <v>24</v>
      </c>
      <c r="L73" s="1117" t="s">
        <v>25</v>
      </c>
      <c r="M73" s="1117" t="s">
        <v>129</v>
      </c>
      <c r="N73" s="1140" t="s">
        <v>148</v>
      </c>
      <c r="O73" s="1117" t="s">
        <v>28</v>
      </c>
      <c r="P73" s="1117" t="s">
        <v>29</v>
      </c>
      <c r="Q73" s="1117" t="s">
        <v>30</v>
      </c>
      <c r="R73" s="1117" t="s">
        <v>31</v>
      </c>
      <c r="S73" s="1117" t="s">
        <v>32</v>
      </c>
      <c r="T73" s="1117" t="s">
        <v>33</v>
      </c>
      <c r="U73" s="1117" t="s">
        <v>34</v>
      </c>
      <c r="V73" s="1117" t="s">
        <v>35</v>
      </c>
      <c r="W73" s="1117" t="s">
        <v>36</v>
      </c>
      <c r="X73" s="1117" t="s">
        <v>149</v>
      </c>
      <c r="Y73" s="1117" t="s">
        <v>38</v>
      </c>
      <c r="Z73" s="1145"/>
      <c r="AA73" s="1146"/>
      <c r="AB73" s="1146"/>
      <c r="AC73" s="1146"/>
      <c r="AD73" s="1146"/>
      <c r="AE73" s="1146"/>
      <c r="AF73" s="1146"/>
      <c r="AG73" s="1146"/>
      <c r="AH73" s="1146"/>
      <c r="AI73" s="1151"/>
    </row>
    <row r="74" s="1102" customFormat="1" ht="17.1" customHeight="1" spans="1:35">
      <c r="A74" s="1118">
        <v>1</v>
      </c>
      <c r="B74" s="1119">
        <v>2</v>
      </c>
      <c r="C74" s="1119">
        <v>3</v>
      </c>
      <c r="D74" s="1119">
        <v>4</v>
      </c>
      <c r="E74" s="1119">
        <v>5</v>
      </c>
      <c r="F74" s="1119">
        <v>6</v>
      </c>
      <c r="G74" s="1119">
        <v>7</v>
      </c>
      <c r="H74" s="1119">
        <v>8</v>
      </c>
      <c r="I74" s="1119">
        <v>9</v>
      </c>
      <c r="J74" s="1119">
        <v>10</v>
      </c>
      <c r="K74" s="1119">
        <v>11</v>
      </c>
      <c r="L74" s="1119">
        <v>12</v>
      </c>
      <c r="M74" s="1119">
        <v>13</v>
      </c>
      <c r="N74" s="1119">
        <v>14</v>
      </c>
      <c r="O74" s="1119">
        <v>15</v>
      </c>
      <c r="P74" s="1119">
        <v>16</v>
      </c>
      <c r="Q74" s="1119">
        <v>17</v>
      </c>
      <c r="R74" s="1119">
        <v>18</v>
      </c>
      <c r="S74" s="1119">
        <v>19</v>
      </c>
      <c r="T74" s="1119">
        <v>20</v>
      </c>
      <c r="U74" s="1119">
        <v>21</v>
      </c>
      <c r="V74" s="1119">
        <v>22</v>
      </c>
      <c r="W74" s="1119">
        <v>23</v>
      </c>
      <c r="X74" s="1119">
        <v>24</v>
      </c>
      <c r="Y74" s="1119">
        <v>25</v>
      </c>
      <c r="Z74" s="1119">
        <v>26</v>
      </c>
      <c r="AA74" s="1119">
        <v>27</v>
      </c>
      <c r="AB74" s="1119">
        <v>28</v>
      </c>
      <c r="AC74" s="1119">
        <v>29</v>
      </c>
      <c r="AD74" s="1119">
        <v>30</v>
      </c>
      <c r="AE74" s="1119">
        <v>31</v>
      </c>
      <c r="AF74" s="1119">
        <v>32</v>
      </c>
      <c r="AG74" s="1119">
        <v>33</v>
      </c>
      <c r="AH74" s="1152">
        <v>34</v>
      </c>
      <c r="AI74" s="1153">
        <v>35</v>
      </c>
    </row>
    <row r="75" s="1103" customFormat="1" ht="20.25" customHeight="1" spans="1:35">
      <c r="A75" s="1120">
        <v>1</v>
      </c>
      <c r="B75" s="1121" t="s">
        <v>39</v>
      </c>
      <c r="C75" s="1122">
        <v>1</v>
      </c>
      <c r="D75" s="1122"/>
      <c r="E75" s="1122"/>
      <c r="F75" s="1122">
        <v>2</v>
      </c>
      <c r="G75" s="1122"/>
      <c r="H75" s="1122">
        <v>31</v>
      </c>
      <c r="I75" s="1122">
        <v>91</v>
      </c>
      <c r="J75" s="1122">
        <v>2</v>
      </c>
      <c r="K75" s="1122">
        <v>3</v>
      </c>
      <c r="L75" s="1122"/>
      <c r="M75" s="1122"/>
      <c r="N75" s="1122"/>
      <c r="O75" s="1122"/>
      <c r="P75" s="1122">
        <v>11</v>
      </c>
      <c r="Q75" s="1122"/>
      <c r="R75" s="1122"/>
      <c r="S75" s="1122"/>
      <c r="T75" s="1122"/>
      <c r="U75" s="1122"/>
      <c r="V75" s="1122">
        <v>33</v>
      </c>
      <c r="W75" s="1122"/>
      <c r="X75" s="1122">
        <v>2</v>
      </c>
      <c r="Y75" s="1122">
        <v>2</v>
      </c>
      <c r="Z75" s="1122"/>
      <c r="AA75" s="1122">
        <v>1</v>
      </c>
      <c r="AB75" s="1122"/>
      <c r="AC75" s="1122"/>
      <c r="AD75" s="1122"/>
      <c r="AE75" s="1122"/>
      <c r="AF75" s="1122">
        <v>5</v>
      </c>
      <c r="AG75" s="1122"/>
      <c r="AH75" s="1154">
        <f>SUM(C75:AG75)</f>
        <v>184</v>
      </c>
      <c r="AI75" s="1155"/>
    </row>
    <row r="76" s="1103" customFormat="1" ht="20.25" customHeight="1" spans="1:35">
      <c r="A76" s="1123">
        <v>2</v>
      </c>
      <c r="B76" s="1124" t="s">
        <v>40</v>
      </c>
      <c r="C76" s="1122"/>
      <c r="D76" s="1122"/>
      <c r="E76" s="1122"/>
      <c r="F76" s="1122"/>
      <c r="G76" s="1122"/>
      <c r="H76" s="1122">
        <v>14</v>
      </c>
      <c r="I76" s="1122">
        <v>60</v>
      </c>
      <c r="J76" s="1122"/>
      <c r="K76" s="1122"/>
      <c r="L76" s="1122"/>
      <c r="M76" s="1122"/>
      <c r="N76" s="1122"/>
      <c r="O76" s="1122"/>
      <c r="P76" s="1122"/>
      <c r="Q76" s="1122"/>
      <c r="R76" s="1122"/>
      <c r="S76" s="1122"/>
      <c r="T76" s="1122"/>
      <c r="U76" s="1122"/>
      <c r="V76" s="1122">
        <v>23</v>
      </c>
      <c r="W76" s="1122"/>
      <c r="X76" s="1122">
        <v>6</v>
      </c>
      <c r="Y76" s="1122"/>
      <c r="Z76" s="1122"/>
      <c r="AA76" s="1122"/>
      <c r="AB76" s="1122"/>
      <c r="AC76" s="1122"/>
      <c r="AD76" s="1122"/>
      <c r="AE76" s="1122"/>
      <c r="AF76" s="1122">
        <v>2</v>
      </c>
      <c r="AG76" s="1122"/>
      <c r="AH76" s="1157">
        <f t="shared" ref="AH76:AH92" si="4">SUM(C76:AG76)</f>
        <v>105</v>
      </c>
      <c r="AI76" s="1158"/>
    </row>
    <row r="77" s="1103" customFormat="1" ht="20.25" customHeight="1" spans="1:35">
      <c r="A77" s="1123">
        <v>3</v>
      </c>
      <c r="B77" s="1124" t="s">
        <v>41</v>
      </c>
      <c r="C77" s="1122"/>
      <c r="D77" s="1122"/>
      <c r="E77" s="1122"/>
      <c r="F77" s="1122"/>
      <c r="G77" s="1122"/>
      <c r="H77" s="1122">
        <v>8</v>
      </c>
      <c r="I77" s="1122">
        <v>47</v>
      </c>
      <c r="J77" s="1122"/>
      <c r="K77" s="1122"/>
      <c r="L77" s="1122"/>
      <c r="M77" s="1122"/>
      <c r="N77" s="1122"/>
      <c r="O77" s="1122"/>
      <c r="P77" s="1122"/>
      <c r="Q77" s="1122"/>
      <c r="R77" s="1122"/>
      <c r="S77" s="1122"/>
      <c r="T77" s="1122"/>
      <c r="U77" s="1122"/>
      <c r="V77" s="1122">
        <v>22</v>
      </c>
      <c r="W77" s="1122"/>
      <c r="X77" s="1122">
        <v>4</v>
      </c>
      <c r="Y77" s="1122"/>
      <c r="Z77" s="1122"/>
      <c r="AA77" s="1122"/>
      <c r="AB77" s="1122"/>
      <c r="AC77" s="1122"/>
      <c r="AD77" s="1122"/>
      <c r="AE77" s="1122"/>
      <c r="AF77" s="1122"/>
      <c r="AG77" s="1122"/>
      <c r="AH77" s="1157">
        <f t="shared" si="4"/>
        <v>81</v>
      </c>
      <c r="AI77" s="1158"/>
    </row>
    <row r="78" s="1103" customFormat="1" ht="20.25" customHeight="1" spans="1:35">
      <c r="A78" s="1123">
        <v>4</v>
      </c>
      <c r="B78" s="1124" t="s">
        <v>42</v>
      </c>
      <c r="C78" s="1122"/>
      <c r="D78" s="1122"/>
      <c r="E78" s="1122"/>
      <c r="F78" s="1122">
        <v>1</v>
      </c>
      <c r="G78" s="1122"/>
      <c r="H78" s="1122">
        <v>16</v>
      </c>
      <c r="I78" s="1122">
        <v>39</v>
      </c>
      <c r="J78" s="1122">
        <v>4</v>
      </c>
      <c r="K78" s="1122"/>
      <c r="L78" s="1122"/>
      <c r="M78" s="1122"/>
      <c r="N78" s="1122"/>
      <c r="O78" s="1122"/>
      <c r="P78" s="1122">
        <v>1</v>
      </c>
      <c r="Q78" s="1122"/>
      <c r="R78" s="1122"/>
      <c r="S78" s="1122"/>
      <c r="T78" s="1122">
        <v>1</v>
      </c>
      <c r="U78" s="1122"/>
      <c r="V78" s="1122">
        <v>5</v>
      </c>
      <c r="W78" s="1122"/>
      <c r="X78" s="1122">
        <v>2</v>
      </c>
      <c r="Y78" s="1122">
        <v>1</v>
      </c>
      <c r="Z78" s="1122"/>
      <c r="AA78" s="1122"/>
      <c r="AB78" s="1122"/>
      <c r="AC78" s="1122"/>
      <c r="AD78" s="1122"/>
      <c r="AE78" s="1122"/>
      <c r="AF78" s="1122">
        <v>1</v>
      </c>
      <c r="AG78" s="1122">
        <v>2</v>
      </c>
      <c r="AH78" s="1157">
        <f t="shared" si="4"/>
        <v>73</v>
      </c>
      <c r="AI78" s="1158"/>
    </row>
    <row r="79" s="1103" customFormat="1" ht="20.25" customHeight="1" spans="1:35">
      <c r="A79" s="1123">
        <v>5</v>
      </c>
      <c r="B79" s="1124" t="s">
        <v>43</v>
      </c>
      <c r="C79" s="1122"/>
      <c r="D79" s="1122"/>
      <c r="E79" s="1122"/>
      <c r="F79" s="1122"/>
      <c r="G79" s="1122"/>
      <c r="H79" s="1122">
        <v>9</v>
      </c>
      <c r="I79" s="1122">
        <v>27</v>
      </c>
      <c r="J79" s="1122"/>
      <c r="K79" s="1122">
        <v>1</v>
      </c>
      <c r="L79" s="1122"/>
      <c r="M79" s="1122"/>
      <c r="N79" s="1122"/>
      <c r="O79" s="1122"/>
      <c r="P79" s="1122">
        <v>2</v>
      </c>
      <c r="Q79" s="1122"/>
      <c r="R79" s="1122"/>
      <c r="S79" s="1122"/>
      <c r="T79" s="1122">
        <v>1</v>
      </c>
      <c r="U79" s="1122"/>
      <c r="V79" s="1122">
        <v>6</v>
      </c>
      <c r="W79" s="1122"/>
      <c r="X79" s="1122">
        <v>5</v>
      </c>
      <c r="Y79" s="1122"/>
      <c r="Z79" s="1122"/>
      <c r="AA79" s="1122"/>
      <c r="AB79" s="1122"/>
      <c r="AC79" s="1122"/>
      <c r="AD79" s="1122"/>
      <c r="AE79" s="1122">
        <v>0</v>
      </c>
      <c r="AF79" s="1122">
        <v>1</v>
      </c>
      <c r="AG79" s="1122">
        <v>1</v>
      </c>
      <c r="AH79" s="1157">
        <f t="shared" si="4"/>
        <v>53</v>
      </c>
      <c r="AI79" s="1158"/>
    </row>
    <row r="80" s="1103" customFormat="1" ht="20.25" customHeight="1" spans="1:35">
      <c r="A80" s="1123">
        <v>6</v>
      </c>
      <c r="B80" s="1124" t="s">
        <v>44</v>
      </c>
      <c r="C80" s="1122"/>
      <c r="D80" s="1122"/>
      <c r="E80" s="1122"/>
      <c r="F80" s="1122"/>
      <c r="G80" s="1122"/>
      <c r="H80" s="1122">
        <v>1</v>
      </c>
      <c r="I80" s="1122">
        <v>15</v>
      </c>
      <c r="J80" s="1122">
        <v>1</v>
      </c>
      <c r="K80" s="1122"/>
      <c r="L80" s="1122"/>
      <c r="M80" s="1122"/>
      <c r="N80" s="1122"/>
      <c r="O80" s="1122"/>
      <c r="P80" s="1122"/>
      <c r="Q80" s="1122"/>
      <c r="R80" s="1122"/>
      <c r="S80" s="1122"/>
      <c r="T80" s="1122">
        <v>1</v>
      </c>
      <c r="U80" s="1122"/>
      <c r="V80" s="1122">
        <v>1</v>
      </c>
      <c r="W80" s="1122"/>
      <c r="X80" s="1122"/>
      <c r="Y80" s="1122"/>
      <c r="Z80" s="1122"/>
      <c r="AA80" s="1122"/>
      <c r="AB80" s="1122"/>
      <c r="AC80" s="1122"/>
      <c r="AD80" s="1122"/>
      <c r="AE80" s="1122"/>
      <c r="AF80" s="1122"/>
      <c r="AG80" s="1122"/>
      <c r="AH80" s="1157">
        <f t="shared" si="4"/>
        <v>19</v>
      </c>
      <c r="AI80" s="1158"/>
    </row>
    <row r="81" s="1103" customFormat="1" ht="20.25" customHeight="1" spans="1:35">
      <c r="A81" s="1123">
        <v>7</v>
      </c>
      <c r="B81" s="1124" t="s">
        <v>45</v>
      </c>
      <c r="C81" s="1122"/>
      <c r="D81" s="1122"/>
      <c r="E81" s="1122"/>
      <c r="F81" s="1122"/>
      <c r="G81" s="1122"/>
      <c r="H81" s="1122">
        <v>2</v>
      </c>
      <c r="I81" s="1122">
        <v>17</v>
      </c>
      <c r="J81" s="1122"/>
      <c r="K81" s="1122"/>
      <c r="L81" s="1122"/>
      <c r="M81" s="1122"/>
      <c r="N81" s="1122"/>
      <c r="O81" s="1122"/>
      <c r="P81" s="1122"/>
      <c r="Q81" s="1122"/>
      <c r="R81" s="1122"/>
      <c r="S81" s="1122"/>
      <c r="T81" s="1122"/>
      <c r="U81" s="1122"/>
      <c r="V81" s="1122">
        <v>1</v>
      </c>
      <c r="W81" s="1122"/>
      <c r="X81" s="1122">
        <v>1</v>
      </c>
      <c r="Y81" s="1122">
        <v>1</v>
      </c>
      <c r="Z81" s="1122"/>
      <c r="AA81" s="1122">
        <v>2</v>
      </c>
      <c r="AB81" s="1122"/>
      <c r="AC81" s="1122"/>
      <c r="AD81" s="1122"/>
      <c r="AE81" s="1122"/>
      <c r="AF81" s="1122"/>
      <c r="AG81" s="1122">
        <v>1</v>
      </c>
      <c r="AH81" s="1157">
        <f t="shared" si="4"/>
        <v>25</v>
      </c>
      <c r="AI81" s="1158"/>
    </row>
    <row r="82" s="1103" customFormat="1" ht="20.25" customHeight="1" spans="1:35">
      <c r="A82" s="1123">
        <v>8</v>
      </c>
      <c r="B82" s="1124" t="s">
        <v>46</v>
      </c>
      <c r="C82" s="1122"/>
      <c r="D82" s="1122"/>
      <c r="E82" s="1122"/>
      <c r="F82" s="1122"/>
      <c r="G82" s="1122"/>
      <c r="H82" s="1122">
        <v>1</v>
      </c>
      <c r="I82" s="1122">
        <v>24</v>
      </c>
      <c r="J82" s="1122"/>
      <c r="K82" s="1122"/>
      <c r="L82" s="1122"/>
      <c r="M82" s="1122"/>
      <c r="N82" s="1122"/>
      <c r="O82" s="1122"/>
      <c r="P82" s="1122">
        <v>1</v>
      </c>
      <c r="Q82" s="1122"/>
      <c r="R82" s="1122"/>
      <c r="S82" s="1122"/>
      <c r="T82" s="1122"/>
      <c r="U82" s="1122"/>
      <c r="V82" s="1122">
        <v>1</v>
      </c>
      <c r="W82" s="1122"/>
      <c r="X82" s="1122"/>
      <c r="Y82" s="1122"/>
      <c r="Z82" s="1122"/>
      <c r="AA82" s="1122"/>
      <c r="AB82" s="1122"/>
      <c r="AC82" s="1122"/>
      <c r="AD82" s="1122"/>
      <c r="AE82" s="1122"/>
      <c r="AF82" s="1122"/>
      <c r="AG82" s="1122"/>
      <c r="AH82" s="1157">
        <f t="shared" si="4"/>
        <v>27</v>
      </c>
      <c r="AI82" s="1158"/>
    </row>
    <row r="83" s="1103" customFormat="1" ht="20.25" customHeight="1" spans="1:35">
      <c r="A83" s="1123">
        <v>9</v>
      </c>
      <c r="B83" s="1124" t="s">
        <v>47</v>
      </c>
      <c r="C83" s="1122"/>
      <c r="D83" s="1122"/>
      <c r="E83" s="1122"/>
      <c r="F83" s="1122"/>
      <c r="G83" s="1122"/>
      <c r="H83" s="1122">
        <v>5</v>
      </c>
      <c r="I83" s="1122">
        <v>15</v>
      </c>
      <c r="J83" s="1122"/>
      <c r="K83" s="1122"/>
      <c r="L83" s="1122"/>
      <c r="M83" s="1122"/>
      <c r="N83" s="1122"/>
      <c r="O83" s="1122"/>
      <c r="P83" s="1122">
        <v>1</v>
      </c>
      <c r="Q83" s="1122"/>
      <c r="R83" s="1122"/>
      <c r="S83" s="1122"/>
      <c r="T83" s="1122"/>
      <c r="U83" s="1122"/>
      <c r="V83" s="1122">
        <v>3</v>
      </c>
      <c r="W83" s="1122"/>
      <c r="X83" s="1122"/>
      <c r="Y83" s="1122"/>
      <c r="Z83" s="1122"/>
      <c r="AA83" s="1122"/>
      <c r="AB83" s="1122"/>
      <c r="AC83" s="1122"/>
      <c r="AD83" s="1122"/>
      <c r="AE83" s="1122"/>
      <c r="AF83" s="1122"/>
      <c r="AG83" s="1122"/>
      <c r="AH83" s="1157">
        <f t="shared" si="4"/>
        <v>24</v>
      </c>
      <c r="AI83" s="1158"/>
    </row>
    <row r="84" s="1103" customFormat="1" ht="20.25" customHeight="1" spans="1:35">
      <c r="A84" s="1123">
        <v>10</v>
      </c>
      <c r="B84" s="1124" t="s">
        <v>48</v>
      </c>
      <c r="C84" s="1122"/>
      <c r="D84" s="1122"/>
      <c r="E84" s="1122"/>
      <c r="F84" s="1122"/>
      <c r="G84" s="1122"/>
      <c r="H84" s="1122">
        <v>2</v>
      </c>
      <c r="I84" s="1122">
        <v>18</v>
      </c>
      <c r="J84" s="1122"/>
      <c r="K84" s="1122"/>
      <c r="L84" s="1122"/>
      <c r="M84" s="1122"/>
      <c r="N84" s="1122"/>
      <c r="O84" s="1122"/>
      <c r="P84" s="1122"/>
      <c r="Q84" s="1122"/>
      <c r="R84" s="1122"/>
      <c r="S84" s="1122"/>
      <c r="T84" s="1122">
        <v>1</v>
      </c>
      <c r="U84" s="1122"/>
      <c r="V84" s="1122">
        <v>2</v>
      </c>
      <c r="W84" s="1122"/>
      <c r="X84" s="1122">
        <v>7</v>
      </c>
      <c r="Y84" s="1122">
        <v>1</v>
      </c>
      <c r="Z84" s="1122"/>
      <c r="AA84" s="1122"/>
      <c r="AB84" s="1122"/>
      <c r="AC84" s="1122"/>
      <c r="AD84" s="1122"/>
      <c r="AE84" s="1122"/>
      <c r="AF84" s="1122"/>
      <c r="AG84" s="1122"/>
      <c r="AH84" s="1157">
        <f t="shared" si="4"/>
        <v>31</v>
      </c>
      <c r="AI84" s="1158"/>
    </row>
    <row r="85" s="1103" customFormat="1" ht="20.25" customHeight="1" spans="1:35">
      <c r="A85" s="1123">
        <v>11</v>
      </c>
      <c r="B85" s="1124" t="s">
        <v>49</v>
      </c>
      <c r="C85" s="1122"/>
      <c r="D85" s="1122"/>
      <c r="E85" s="1122"/>
      <c r="F85" s="1122"/>
      <c r="G85" s="1122"/>
      <c r="H85" s="1122">
        <v>15</v>
      </c>
      <c r="I85" s="1122">
        <v>31</v>
      </c>
      <c r="J85" s="1122"/>
      <c r="K85" s="1122">
        <v>1</v>
      </c>
      <c r="L85" s="1122"/>
      <c r="M85" s="1122"/>
      <c r="N85" s="1122"/>
      <c r="O85" s="1122"/>
      <c r="P85" s="1122"/>
      <c r="Q85" s="1122"/>
      <c r="R85" s="1122"/>
      <c r="S85" s="1122"/>
      <c r="T85" s="1122">
        <v>1</v>
      </c>
      <c r="U85" s="1122"/>
      <c r="V85" s="1122">
        <v>6</v>
      </c>
      <c r="W85" s="1122"/>
      <c r="X85" s="1122">
        <v>10</v>
      </c>
      <c r="Y85" s="1122"/>
      <c r="Z85" s="1122"/>
      <c r="AA85" s="1122">
        <v>1</v>
      </c>
      <c r="AB85" s="1122"/>
      <c r="AC85" s="1122"/>
      <c r="AD85" s="1122"/>
      <c r="AE85" s="1122"/>
      <c r="AF85" s="1122"/>
      <c r="AG85" s="1122"/>
      <c r="AH85" s="1157">
        <f t="shared" si="4"/>
        <v>65</v>
      </c>
      <c r="AI85" s="1158"/>
    </row>
    <row r="86" s="1103" customFormat="1" ht="20.25" customHeight="1" spans="1:35">
      <c r="A86" s="1123">
        <v>12</v>
      </c>
      <c r="B86" s="1124" t="s">
        <v>50</v>
      </c>
      <c r="C86" s="1122"/>
      <c r="D86" s="1122"/>
      <c r="E86" s="1122"/>
      <c r="F86" s="1122"/>
      <c r="G86" s="1122"/>
      <c r="H86" s="1122">
        <v>9</v>
      </c>
      <c r="I86" s="1122">
        <v>33</v>
      </c>
      <c r="J86" s="1122"/>
      <c r="K86" s="1122"/>
      <c r="L86" s="1122"/>
      <c r="M86" s="1122"/>
      <c r="N86" s="1122"/>
      <c r="O86" s="1122"/>
      <c r="P86" s="1122"/>
      <c r="Q86" s="1122"/>
      <c r="R86" s="1122"/>
      <c r="S86" s="1122"/>
      <c r="T86" s="1122"/>
      <c r="U86" s="1122"/>
      <c r="V86" s="1122">
        <v>9</v>
      </c>
      <c r="W86" s="1122"/>
      <c r="X86" s="1122">
        <v>4</v>
      </c>
      <c r="Y86" s="1122"/>
      <c r="Z86" s="1122"/>
      <c r="AA86" s="1122"/>
      <c r="AB86" s="1122"/>
      <c r="AC86" s="1122"/>
      <c r="AD86" s="1122"/>
      <c r="AE86" s="1122"/>
      <c r="AF86" s="1122"/>
      <c r="AG86" s="1122"/>
      <c r="AH86" s="1157">
        <f t="shared" si="4"/>
        <v>55</v>
      </c>
      <c r="AI86" s="1158"/>
    </row>
    <row r="87" s="1103" customFormat="1" ht="20.25" customHeight="1" spans="1:35">
      <c r="A87" s="1123">
        <v>13</v>
      </c>
      <c r="B87" s="1124" t="s">
        <v>51</v>
      </c>
      <c r="C87" s="1122"/>
      <c r="D87" s="1122"/>
      <c r="E87" s="1122"/>
      <c r="F87" s="1122"/>
      <c r="G87" s="1122"/>
      <c r="H87" s="1122">
        <v>7</v>
      </c>
      <c r="I87" s="1122">
        <v>16</v>
      </c>
      <c r="J87" s="1122"/>
      <c r="K87" s="1122">
        <v>1</v>
      </c>
      <c r="L87" s="1122"/>
      <c r="M87" s="1122"/>
      <c r="N87" s="1122">
        <v>1</v>
      </c>
      <c r="O87" s="1122"/>
      <c r="P87" s="1122">
        <v>1</v>
      </c>
      <c r="Q87" s="1122"/>
      <c r="R87" s="1122"/>
      <c r="S87" s="1122"/>
      <c r="T87" s="1122"/>
      <c r="U87" s="1122"/>
      <c r="V87" s="1122">
        <v>14</v>
      </c>
      <c r="W87" s="1122"/>
      <c r="X87" s="1122">
        <v>11</v>
      </c>
      <c r="Y87" s="1122"/>
      <c r="Z87" s="1122"/>
      <c r="AA87" s="1122"/>
      <c r="AB87" s="1122"/>
      <c r="AC87" s="1122"/>
      <c r="AD87" s="1122"/>
      <c r="AE87" s="1122"/>
      <c r="AF87" s="1122">
        <v>1</v>
      </c>
      <c r="AG87" s="1122"/>
      <c r="AH87" s="1157">
        <f t="shared" si="4"/>
        <v>52</v>
      </c>
      <c r="AI87" s="1158"/>
    </row>
    <row r="88" s="1103" customFormat="1" ht="20.25" customHeight="1" spans="1:35">
      <c r="A88" s="1123">
        <v>14</v>
      </c>
      <c r="B88" s="1124" t="s">
        <v>52</v>
      </c>
      <c r="C88" s="1122"/>
      <c r="D88" s="1122"/>
      <c r="E88" s="1122"/>
      <c r="F88" s="1122"/>
      <c r="G88" s="1122"/>
      <c r="H88" s="1122">
        <v>19</v>
      </c>
      <c r="I88" s="1122">
        <v>39</v>
      </c>
      <c r="J88" s="1122"/>
      <c r="K88" s="1122"/>
      <c r="L88" s="1122"/>
      <c r="M88" s="1122"/>
      <c r="N88" s="1122"/>
      <c r="O88" s="1122"/>
      <c r="P88" s="1122"/>
      <c r="Q88" s="1122"/>
      <c r="R88" s="1122"/>
      <c r="S88" s="1122"/>
      <c r="T88" s="1122"/>
      <c r="U88" s="1122"/>
      <c r="V88" s="1122">
        <v>39</v>
      </c>
      <c r="W88" s="1122"/>
      <c r="X88" s="1122">
        <v>4</v>
      </c>
      <c r="Y88" s="1122"/>
      <c r="Z88" s="1122"/>
      <c r="AA88" s="1122"/>
      <c r="AB88" s="1122"/>
      <c r="AC88" s="1122"/>
      <c r="AD88" s="1122"/>
      <c r="AE88" s="1122"/>
      <c r="AF88" s="1122">
        <v>1</v>
      </c>
      <c r="AG88" s="1122"/>
      <c r="AH88" s="1157">
        <f t="shared" si="4"/>
        <v>102</v>
      </c>
      <c r="AI88" s="1158"/>
    </row>
    <row r="89" s="1103" customFormat="1" ht="20.25" customHeight="1" spans="1:35">
      <c r="A89" s="1123">
        <v>15</v>
      </c>
      <c r="B89" s="1124" t="s">
        <v>53</v>
      </c>
      <c r="C89" s="1122"/>
      <c r="D89" s="1122"/>
      <c r="E89" s="1122"/>
      <c r="F89" s="1122"/>
      <c r="G89" s="1122"/>
      <c r="H89" s="1122">
        <v>1</v>
      </c>
      <c r="I89" s="1122">
        <v>5</v>
      </c>
      <c r="J89" s="1122"/>
      <c r="K89" s="1122"/>
      <c r="L89" s="1122"/>
      <c r="M89" s="1122"/>
      <c r="N89" s="1122"/>
      <c r="O89" s="1122"/>
      <c r="P89" s="1122">
        <v>2</v>
      </c>
      <c r="Q89" s="1122"/>
      <c r="R89" s="1122"/>
      <c r="S89" s="1122"/>
      <c r="T89" s="1122">
        <v>1</v>
      </c>
      <c r="U89" s="1122"/>
      <c r="V89" s="1122">
        <v>2</v>
      </c>
      <c r="W89" s="1122"/>
      <c r="X89" s="1122">
        <v>1</v>
      </c>
      <c r="Y89" s="1122"/>
      <c r="Z89" s="1122"/>
      <c r="AA89" s="1122"/>
      <c r="AB89" s="1122"/>
      <c r="AC89" s="1122"/>
      <c r="AD89" s="1122"/>
      <c r="AE89" s="1122"/>
      <c r="AF89" s="1122"/>
      <c r="AG89" s="1122"/>
      <c r="AH89" s="1157">
        <f t="shared" si="4"/>
        <v>12</v>
      </c>
      <c r="AI89" s="1158"/>
    </row>
    <row r="90" s="1103" customFormat="1" ht="20.25" customHeight="1" spans="1:35">
      <c r="A90" s="1123">
        <v>16</v>
      </c>
      <c r="B90" s="1124" t="s">
        <v>151</v>
      </c>
      <c r="C90" s="1122"/>
      <c r="D90" s="1122"/>
      <c r="E90" s="1122"/>
      <c r="F90" s="1122"/>
      <c r="G90" s="1122"/>
      <c r="H90" s="1122">
        <v>6</v>
      </c>
      <c r="I90" s="1122">
        <v>28</v>
      </c>
      <c r="J90" s="1122"/>
      <c r="K90" s="1122"/>
      <c r="L90" s="1122"/>
      <c r="M90" s="1122"/>
      <c r="N90" s="1122"/>
      <c r="O90" s="1122"/>
      <c r="P90" s="1122">
        <v>1</v>
      </c>
      <c r="Q90" s="1122"/>
      <c r="R90" s="1122"/>
      <c r="S90" s="1122"/>
      <c r="T90" s="1122"/>
      <c r="U90" s="1122"/>
      <c r="V90" s="1122">
        <v>2</v>
      </c>
      <c r="W90" s="1122"/>
      <c r="X90" s="1122">
        <v>1</v>
      </c>
      <c r="Y90" s="1122"/>
      <c r="Z90" s="1122"/>
      <c r="AA90" s="1122"/>
      <c r="AB90" s="1122"/>
      <c r="AC90" s="1122"/>
      <c r="AD90" s="1122"/>
      <c r="AE90" s="1122"/>
      <c r="AF90" s="1122"/>
      <c r="AG90" s="1122">
        <v>1</v>
      </c>
      <c r="AH90" s="1157">
        <f t="shared" si="4"/>
        <v>39</v>
      </c>
      <c r="AI90" s="1158"/>
    </row>
    <row r="91" s="1103" customFormat="1" ht="20.25" customHeight="1" spans="1:35">
      <c r="A91" s="1125">
        <v>17</v>
      </c>
      <c r="B91" s="1126" t="s">
        <v>55</v>
      </c>
      <c r="C91" s="1122"/>
      <c r="D91" s="1122"/>
      <c r="E91" s="1122"/>
      <c r="F91" s="1122"/>
      <c r="G91" s="1122"/>
      <c r="H91" s="1122"/>
      <c r="I91" s="1122">
        <v>24</v>
      </c>
      <c r="J91" s="1122">
        <v>1</v>
      </c>
      <c r="K91" s="1122"/>
      <c r="L91" s="1122"/>
      <c r="M91" s="1122"/>
      <c r="N91" s="1122"/>
      <c r="O91" s="1122"/>
      <c r="P91" s="1122"/>
      <c r="Q91" s="1122"/>
      <c r="R91" s="1122"/>
      <c r="S91" s="1122"/>
      <c r="T91" s="1122"/>
      <c r="U91" s="1122"/>
      <c r="V91" s="1122">
        <v>2</v>
      </c>
      <c r="W91" s="1122"/>
      <c r="X91" s="1122">
        <v>3</v>
      </c>
      <c r="Y91" s="1122"/>
      <c r="Z91" s="1122"/>
      <c r="AA91" s="1122"/>
      <c r="AB91" s="1122"/>
      <c r="AC91" s="1122"/>
      <c r="AD91" s="1122"/>
      <c r="AE91" s="1122"/>
      <c r="AF91" s="1122"/>
      <c r="AG91" s="1122"/>
      <c r="AH91" s="1159">
        <f t="shared" si="4"/>
        <v>30</v>
      </c>
      <c r="AI91" s="1160"/>
    </row>
    <row r="92" s="1103" customFormat="1" ht="20.25" customHeight="1" spans="1:35">
      <c r="A92" s="1127">
        <v>18</v>
      </c>
      <c r="B92" s="1128" t="s">
        <v>56</v>
      </c>
      <c r="C92" s="1122"/>
      <c r="D92" s="1122"/>
      <c r="E92" s="1122"/>
      <c r="F92" s="1122"/>
      <c r="G92" s="1122"/>
      <c r="H92" s="1122">
        <v>1</v>
      </c>
      <c r="I92" s="1122">
        <v>11</v>
      </c>
      <c r="J92" s="1122"/>
      <c r="K92" s="1122"/>
      <c r="L92" s="1122"/>
      <c r="M92" s="1122"/>
      <c r="N92" s="1122"/>
      <c r="O92" s="1122"/>
      <c r="P92" s="1122"/>
      <c r="Q92" s="1122"/>
      <c r="R92" s="1122"/>
      <c r="S92" s="1122"/>
      <c r="T92" s="1122">
        <v>1</v>
      </c>
      <c r="U92" s="1122"/>
      <c r="V92" s="1122">
        <v>5</v>
      </c>
      <c r="W92" s="1122"/>
      <c r="X92" s="1122">
        <v>3</v>
      </c>
      <c r="Y92" s="1122"/>
      <c r="Z92" s="1122"/>
      <c r="AA92" s="1122"/>
      <c r="AB92" s="1122"/>
      <c r="AC92" s="1122"/>
      <c r="AD92" s="1122"/>
      <c r="AE92" s="1122"/>
      <c r="AF92" s="1122"/>
      <c r="AG92" s="1122"/>
      <c r="AH92" s="1159">
        <f t="shared" si="4"/>
        <v>21</v>
      </c>
      <c r="AI92" s="1161"/>
    </row>
    <row r="93" s="1104" customFormat="1" ht="17.1" customHeight="1" spans="1:35">
      <c r="A93" s="1129" t="s">
        <v>57</v>
      </c>
      <c r="B93" s="1130"/>
      <c r="C93" s="1139">
        <f>SUM(C75:C92)</f>
        <v>1</v>
      </c>
      <c r="D93" s="1139">
        <f t="shared" ref="D93:AH93" si="5">SUM(D75:D92)</f>
        <v>0</v>
      </c>
      <c r="E93" s="1139">
        <f t="shared" si="5"/>
        <v>0</v>
      </c>
      <c r="F93" s="1139">
        <f t="shared" si="5"/>
        <v>3</v>
      </c>
      <c r="G93" s="1139">
        <f t="shared" si="5"/>
        <v>0</v>
      </c>
      <c r="H93" s="1139">
        <f t="shared" si="5"/>
        <v>147</v>
      </c>
      <c r="I93" s="1139">
        <f t="shared" si="5"/>
        <v>540</v>
      </c>
      <c r="J93" s="1139">
        <f t="shared" si="5"/>
        <v>8</v>
      </c>
      <c r="K93" s="1139">
        <f t="shared" si="5"/>
        <v>6</v>
      </c>
      <c r="L93" s="1139">
        <f t="shared" si="5"/>
        <v>0</v>
      </c>
      <c r="M93" s="1139">
        <f t="shared" si="5"/>
        <v>0</v>
      </c>
      <c r="N93" s="1139">
        <f t="shared" si="5"/>
        <v>1</v>
      </c>
      <c r="O93" s="1139">
        <f t="shared" si="5"/>
        <v>0</v>
      </c>
      <c r="P93" s="1139">
        <f t="shared" si="5"/>
        <v>20</v>
      </c>
      <c r="Q93" s="1139">
        <f t="shared" si="5"/>
        <v>0</v>
      </c>
      <c r="R93" s="1139">
        <f t="shared" si="5"/>
        <v>0</v>
      </c>
      <c r="S93" s="1139">
        <f t="shared" si="5"/>
        <v>0</v>
      </c>
      <c r="T93" s="1139">
        <f t="shared" si="5"/>
        <v>7</v>
      </c>
      <c r="U93" s="1139">
        <f t="shared" si="5"/>
        <v>0</v>
      </c>
      <c r="V93" s="1139">
        <f t="shared" si="5"/>
        <v>176</v>
      </c>
      <c r="W93" s="1139">
        <f t="shared" si="5"/>
        <v>0</v>
      </c>
      <c r="X93" s="1139">
        <f t="shared" si="5"/>
        <v>64</v>
      </c>
      <c r="Y93" s="1139">
        <f t="shared" si="5"/>
        <v>5</v>
      </c>
      <c r="Z93" s="1139">
        <f t="shared" si="5"/>
        <v>0</v>
      </c>
      <c r="AA93" s="1139">
        <f t="shared" si="5"/>
        <v>4</v>
      </c>
      <c r="AB93" s="1139">
        <f t="shared" si="5"/>
        <v>0</v>
      </c>
      <c r="AC93" s="1139">
        <f t="shared" si="5"/>
        <v>0</v>
      </c>
      <c r="AD93" s="1139">
        <f t="shared" si="5"/>
        <v>0</v>
      </c>
      <c r="AE93" s="1139">
        <f t="shared" si="5"/>
        <v>0</v>
      </c>
      <c r="AF93" s="1139">
        <f t="shared" si="5"/>
        <v>11</v>
      </c>
      <c r="AG93" s="1139">
        <f t="shared" si="5"/>
        <v>5</v>
      </c>
      <c r="AH93" s="1139">
        <f t="shared" si="5"/>
        <v>998</v>
      </c>
      <c r="AI93" s="1162">
        <f>SUM(AI75:AI91)</f>
        <v>0</v>
      </c>
    </row>
    <row r="94" s="1102" customFormat="1" spans="1:35">
      <c r="A94" s="1132"/>
      <c r="B94" s="1132"/>
      <c r="C94" s="1132"/>
      <c r="D94" s="1132"/>
      <c r="E94" s="1132"/>
      <c r="F94" s="1132"/>
      <c r="G94" s="1132"/>
      <c r="H94" s="1132"/>
      <c r="I94" s="1132"/>
      <c r="J94" s="1132"/>
      <c r="K94" s="1132"/>
      <c r="L94" s="1132"/>
      <c r="M94" s="1132"/>
      <c r="N94" s="1132"/>
      <c r="O94" s="1132"/>
      <c r="P94" s="1132"/>
      <c r="Q94" s="1132"/>
      <c r="R94" s="1132"/>
      <c r="S94" s="1132"/>
      <c r="T94" s="1132"/>
      <c r="U94" s="1132"/>
      <c r="V94" s="1132"/>
      <c r="W94" s="1132"/>
      <c r="X94" s="1132"/>
      <c r="Z94" s="1147"/>
      <c r="AA94" s="1132"/>
      <c r="AB94" s="1132"/>
      <c r="AC94" s="1132"/>
      <c r="AD94" s="1132"/>
      <c r="AE94" s="1132"/>
      <c r="AF94" s="1132"/>
      <c r="AG94" s="1132"/>
      <c r="AH94" s="1163"/>
      <c r="AI94" s="1132"/>
    </row>
    <row r="95" s="1102" customFormat="1" ht="17.1" customHeight="1" spans="1:35">
      <c r="A95" s="1133"/>
      <c r="B95" s="1133"/>
      <c r="D95" s="887" t="str">
        <f>'RK 2'!H113</f>
        <v>Mengetahui :</v>
      </c>
      <c r="E95" s="1086"/>
      <c r="F95" s="1086"/>
      <c r="G95" s="1086"/>
      <c r="H95" s="1086"/>
      <c r="I95" s="1086"/>
      <c r="J95" s="1086"/>
      <c r="K95" s="1086"/>
      <c r="L95" s="1086"/>
      <c r="M95" s="1086"/>
      <c r="N95" s="1086"/>
      <c r="O95" s="1086"/>
      <c r="P95" s="1086"/>
      <c r="Q95" s="1086"/>
      <c r="R95" s="1086"/>
      <c r="S95" s="1086"/>
      <c r="T95" s="1086"/>
      <c r="U95" s="1086"/>
      <c r="V95" s="1086"/>
      <c r="W95" s="1086"/>
      <c r="X95" s="1086"/>
      <c r="Y95" s="1086"/>
      <c r="Z95" s="1035" t="s">
        <v>77</v>
      </c>
      <c r="AA95" s="1148"/>
      <c r="AB95" s="1148"/>
      <c r="AC95" s="1148"/>
      <c r="AD95" s="1148"/>
      <c r="AE95" s="1148"/>
      <c r="AF95" s="1148"/>
      <c r="AG95" s="1148"/>
      <c r="AH95" s="862"/>
      <c r="AI95" s="1148"/>
    </row>
    <row r="96" s="1102" customFormat="1" ht="17.1" customHeight="1" spans="1:35">
      <c r="A96" s="1133"/>
      <c r="B96" s="1133"/>
      <c r="C96" s="1133"/>
      <c r="D96" s="888" t="str">
        <f>'RK 2'!H114</f>
        <v>Ketua Pengadilan Tinggi Agama Padang,</v>
      </c>
      <c r="E96" s="1086"/>
      <c r="F96" s="1086"/>
      <c r="G96" s="1086"/>
      <c r="H96" s="1086"/>
      <c r="I96" s="1086"/>
      <c r="J96" s="1086"/>
      <c r="K96" s="1086"/>
      <c r="L96" s="1086"/>
      <c r="M96" s="1086"/>
      <c r="N96" s="1086"/>
      <c r="O96" s="1086"/>
      <c r="P96" s="1086"/>
      <c r="Q96" s="1086"/>
      <c r="R96" s="1086"/>
      <c r="S96" s="1086"/>
      <c r="T96" s="1086"/>
      <c r="U96" s="1086"/>
      <c r="V96" s="1086"/>
      <c r="W96" s="1086"/>
      <c r="X96" s="1086"/>
      <c r="Y96" s="1086"/>
      <c r="Z96" s="890" t="str">
        <f>'RK 2'!AC114</f>
        <v>Panitera Pengadilan Tinggi Agama Padang,</v>
      </c>
      <c r="AA96" s="1095"/>
      <c r="AB96" s="1095"/>
      <c r="AC96" s="1095"/>
      <c r="AD96" s="1095"/>
      <c r="AE96" s="1095"/>
      <c r="AF96" s="1095"/>
      <c r="AG96" s="1095"/>
      <c r="AH96" s="1164"/>
      <c r="AI96" s="1165"/>
    </row>
    <row r="97" s="1102" customFormat="1" ht="17.1" customHeight="1" spans="1:35">
      <c r="A97" s="1133"/>
      <c r="B97" s="1133"/>
      <c r="C97" s="1133"/>
      <c r="D97" s="888"/>
      <c r="E97" s="1086"/>
      <c r="F97" s="1086"/>
      <c r="G97" s="1086"/>
      <c r="H97" s="1086"/>
      <c r="I97" s="1086"/>
      <c r="J97" s="1086"/>
      <c r="K97" s="1086"/>
      <c r="L97" s="1086"/>
      <c r="M97" s="1086"/>
      <c r="N97" s="1086"/>
      <c r="O97" s="1086"/>
      <c r="P97" s="1086"/>
      <c r="Q97" s="1086"/>
      <c r="R97" s="1086"/>
      <c r="S97" s="1086"/>
      <c r="T97" s="1086"/>
      <c r="U97" s="1086"/>
      <c r="V97" s="1086"/>
      <c r="W97" s="1086"/>
      <c r="X97" s="1086"/>
      <c r="Y97" s="1086"/>
      <c r="Z97" s="890"/>
      <c r="AA97" s="1095"/>
      <c r="AB97" s="1095"/>
      <c r="AC97" s="1095"/>
      <c r="AD97" s="1095"/>
      <c r="AE97" s="1095"/>
      <c r="AF97" s="1095"/>
      <c r="AG97" s="1095"/>
      <c r="AH97" s="908"/>
      <c r="AI97" s="1165"/>
    </row>
    <row r="98" s="1102" customFormat="1" ht="17.1" customHeight="1" spans="1:35">
      <c r="A98" s="1133"/>
      <c r="B98" s="1133"/>
      <c r="C98" s="1133"/>
      <c r="D98" s="888"/>
      <c r="E98" s="1086"/>
      <c r="F98" s="1086"/>
      <c r="G98" s="1086"/>
      <c r="H98" s="1086"/>
      <c r="I98" s="1086"/>
      <c r="J98" s="1086"/>
      <c r="K98" s="1086"/>
      <c r="L98" s="1086"/>
      <c r="M98" s="1086"/>
      <c r="N98" s="1086"/>
      <c r="O98" s="1086"/>
      <c r="P98" s="1086"/>
      <c r="Q98" s="1086"/>
      <c r="R98" s="1086"/>
      <c r="S98" s="1086"/>
      <c r="T98" s="1086"/>
      <c r="U98" s="1086"/>
      <c r="V98" s="1086"/>
      <c r="W98" s="1086"/>
      <c r="X98" s="1086"/>
      <c r="Y98" s="1086"/>
      <c r="Z98" s="890"/>
      <c r="AA98" s="1095"/>
      <c r="AB98" s="1095"/>
      <c r="AC98" s="1095"/>
      <c r="AD98" s="1095"/>
      <c r="AE98" s="1095"/>
      <c r="AF98" s="1095"/>
      <c r="AG98" s="1095"/>
      <c r="AH98" s="908"/>
      <c r="AI98" s="1165"/>
    </row>
    <row r="99" s="1102" customFormat="1" ht="17.1" customHeight="1" spans="1:35">
      <c r="A99" s="1133"/>
      <c r="C99" s="1133"/>
      <c r="D99" s="888"/>
      <c r="E99" s="1086"/>
      <c r="F99" s="1086"/>
      <c r="G99" s="1086"/>
      <c r="H99" s="1086"/>
      <c r="I99" s="1086"/>
      <c r="J99" s="1086"/>
      <c r="K99" s="1086"/>
      <c r="L99" s="1086"/>
      <c r="M99" s="1086"/>
      <c r="N99" s="1086"/>
      <c r="O99" s="1086"/>
      <c r="P99" s="1086"/>
      <c r="Q99" s="1086"/>
      <c r="R99" s="1086"/>
      <c r="S99" s="1086"/>
      <c r="T99" s="1086"/>
      <c r="U99" s="1086"/>
      <c r="V99" s="1086"/>
      <c r="W99" s="1086"/>
      <c r="X99" s="1086"/>
      <c r="Y99" s="1086"/>
      <c r="Z99" s="890"/>
      <c r="AA99" s="1095"/>
      <c r="AB99" s="1164"/>
      <c r="AC99" s="1095"/>
      <c r="AD99" s="1095"/>
      <c r="AE99" s="1095"/>
      <c r="AF99" s="1095"/>
      <c r="AG99" s="1095"/>
      <c r="AH99" s="908"/>
      <c r="AI99" s="1165"/>
    </row>
    <row r="100" s="1102" customFormat="1" ht="23.25" customHeight="1" spans="1:35">
      <c r="A100" s="1133"/>
      <c r="C100" s="1133"/>
      <c r="D100" s="888" t="str">
        <f>'RK 2'!H118</f>
        <v>Dr. Drs. H. PELMIZAR, M.H.I.</v>
      </c>
      <c r="E100" s="1087"/>
      <c r="F100" s="1087"/>
      <c r="G100" s="1087"/>
      <c r="H100" s="1087"/>
      <c r="I100" s="1087"/>
      <c r="J100" s="1087"/>
      <c r="K100" s="1086"/>
      <c r="L100" s="1086"/>
      <c r="M100" s="1086"/>
      <c r="N100" s="1086"/>
      <c r="O100" s="1086"/>
      <c r="P100" s="1086"/>
      <c r="Q100" s="1086"/>
      <c r="R100" s="1086"/>
      <c r="S100" s="1086"/>
      <c r="T100" s="1086"/>
      <c r="U100" s="1086"/>
      <c r="V100" s="1086"/>
      <c r="W100" s="1086"/>
      <c r="X100" s="1086"/>
      <c r="Y100" s="1086"/>
      <c r="Z100" s="890" t="str">
        <f>'RK 2'!AC118</f>
        <v>Drs. SYAFRUDDIN</v>
      </c>
      <c r="AA100" s="890"/>
      <c r="AB100" s="890"/>
      <c r="AC100" s="890"/>
      <c r="AD100" s="890"/>
      <c r="AE100" s="890"/>
      <c r="AF100" s="890"/>
      <c r="AG100" s="1166"/>
      <c r="AH100" s="1166"/>
      <c r="AI100" s="1165"/>
    </row>
    <row r="101" s="1105" customFormat="1" ht="17.1" customHeight="1" spans="4:35">
      <c r="D101" s="888" t="str">
        <f>'RK 2'!H119</f>
        <v>NIP. 19561112 198103 1 009</v>
      </c>
      <c r="E101" s="1086"/>
      <c r="F101" s="1086"/>
      <c r="G101" s="1086"/>
      <c r="H101" s="1086"/>
      <c r="I101" s="1086"/>
      <c r="J101" s="1086"/>
      <c r="K101" s="1086"/>
      <c r="L101" s="1086"/>
      <c r="M101" s="1086"/>
      <c r="N101" s="1086"/>
      <c r="O101" s="1086"/>
      <c r="P101" s="1086"/>
      <c r="Q101" s="1086"/>
      <c r="R101" s="1086"/>
      <c r="S101" s="1086"/>
      <c r="T101" s="1086"/>
      <c r="U101" s="1086"/>
      <c r="V101" s="1086"/>
      <c r="W101" s="1086"/>
      <c r="X101" s="1086"/>
      <c r="Y101" s="1086"/>
      <c r="Z101" s="890" t="str">
        <f>'RK 2'!AC119</f>
        <v>NIP. 196210141994031001</v>
      </c>
      <c r="AA101" s="1095"/>
      <c r="AB101" s="1095"/>
      <c r="AC101" s="1095"/>
      <c r="AD101" s="1095"/>
      <c r="AE101" s="1095"/>
      <c r="AF101" s="1095"/>
      <c r="AG101" s="1095"/>
      <c r="AH101" s="1167"/>
      <c r="AI101" s="1165"/>
    </row>
    <row r="103" s="1102" customFormat="1" ht="17.1" customHeight="1" spans="1:35">
      <c r="A103" s="1108" t="s">
        <v>145</v>
      </c>
      <c r="B103" s="1108"/>
      <c r="C103" s="1108"/>
      <c r="D103" s="1108"/>
      <c r="E103" s="1108"/>
      <c r="F103" s="1108"/>
      <c r="G103" s="1108"/>
      <c r="H103" s="1108"/>
      <c r="I103" s="1108"/>
      <c r="J103" s="1108"/>
      <c r="K103" s="1108"/>
      <c r="L103" s="1108"/>
      <c r="M103" s="1108"/>
      <c r="N103" s="1108"/>
      <c r="O103" s="1108"/>
      <c r="P103" s="1108"/>
      <c r="Q103" s="1108"/>
      <c r="R103" s="1108"/>
      <c r="S103" s="1108"/>
      <c r="T103" s="1108"/>
      <c r="U103" s="1108"/>
      <c r="V103" s="1108"/>
      <c r="W103" s="1108"/>
      <c r="X103" s="1108"/>
      <c r="Y103" s="1108"/>
      <c r="Z103" s="1108"/>
      <c r="AA103" s="1108"/>
      <c r="AB103" s="1108"/>
      <c r="AC103" s="1108"/>
      <c r="AD103" s="1108"/>
      <c r="AE103" s="1108"/>
      <c r="AF103" s="1108"/>
      <c r="AG103" s="1108"/>
      <c r="AH103" s="1108"/>
      <c r="AI103" s="1108"/>
    </row>
    <row r="104" s="1102" customFormat="1" ht="17.1" customHeight="1" spans="1:35">
      <c r="A104" s="1108" t="s">
        <v>78</v>
      </c>
      <c r="B104" s="1108"/>
      <c r="C104" s="1108"/>
      <c r="D104" s="1108"/>
      <c r="E104" s="1108"/>
      <c r="F104" s="1108"/>
      <c r="G104" s="1108"/>
      <c r="H104" s="1108"/>
      <c r="I104" s="1108"/>
      <c r="J104" s="1108"/>
      <c r="K104" s="1108"/>
      <c r="L104" s="1108"/>
      <c r="M104" s="1108"/>
      <c r="N104" s="1108"/>
      <c r="O104" s="1108"/>
      <c r="P104" s="1108"/>
      <c r="Q104" s="1108"/>
      <c r="R104" s="1108"/>
      <c r="S104" s="1108"/>
      <c r="T104" s="1108"/>
      <c r="U104" s="1108"/>
      <c r="V104" s="1108"/>
      <c r="W104" s="1108"/>
      <c r="X104" s="1108"/>
      <c r="Y104" s="1108"/>
      <c r="Z104" s="1108"/>
      <c r="AA104" s="1108"/>
      <c r="AB104" s="1108"/>
      <c r="AC104" s="1108"/>
      <c r="AD104" s="1108"/>
      <c r="AE104" s="1108"/>
      <c r="AF104" s="1108"/>
      <c r="AG104" s="1108"/>
      <c r="AH104" s="1108"/>
      <c r="AI104" s="1108"/>
    </row>
    <row r="105" s="1102" customFormat="1" ht="12" customHeight="1" spans="1:35">
      <c r="A105" s="1109"/>
      <c r="B105" s="1109"/>
      <c r="C105" s="1109"/>
      <c r="D105" s="1109"/>
      <c r="E105" s="1109"/>
      <c r="F105" s="1109"/>
      <c r="G105" s="1109"/>
      <c r="H105" s="1109"/>
      <c r="I105" s="1109"/>
      <c r="J105" s="1109"/>
      <c r="K105" s="1109"/>
      <c r="L105" s="1109"/>
      <c r="M105" s="1109"/>
      <c r="N105" s="1109"/>
      <c r="O105" s="1109"/>
      <c r="P105" s="1109"/>
      <c r="Q105" s="1109"/>
      <c r="R105" s="1109"/>
      <c r="S105" s="1109"/>
      <c r="T105" s="1109"/>
      <c r="U105" s="1109"/>
      <c r="V105" s="1109"/>
      <c r="W105" s="1109"/>
      <c r="X105" s="1109"/>
      <c r="Y105" s="1109"/>
      <c r="Z105" s="1141"/>
      <c r="AA105" s="1109"/>
      <c r="AB105" s="1109"/>
      <c r="AC105" s="1109"/>
      <c r="AD105" s="1109"/>
      <c r="AE105" s="1109"/>
      <c r="AF105" s="1109"/>
      <c r="AG105" s="1109"/>
      <c r="AH105" s="1109"/>
      <c r="AI105" s="1109" t="s">
        <v>146</v>
      </c>
    </row>
    <row r="106" s="1102" customFormat="1" ht="17.1" customHeight="1" spans="1:35">
      <c r="A106" s="1110" t="s">
        <v>3</v>
      </c>
      <c r="B106" s="1111" t="s">
        <v>4</v>
      </c>
      <c r="C106" s="1112" t="s">
        <v>5</v>
      </c>
      <c r="D106" s="1113"/>
      <c r="E106" s="1113"/>
      <c r="F106" s="1113"/>
      <c r="G106" s="1113"/>
      <c r="H106" s="1113"/>
      <c r="I106" s="1113"/>
      <c r="J106" s="1113"/>
      <c r="K106" s="1113"/>
      <c r="L106" s="1113"/>
      <c r="M106" s="1113"/>
      <c r="N106" s="1113"/>
      <c r="O106" s="1113"/>
      <c r="P106" s="1113"/>
      <c r="Q106" s="1113"/>
      <c r="R106" s="1113"/>
      <c r="S106" s="1113"/>
      <c r="T106" s="1113"/>
      <c r="U106" s="1113"/>
      <c r="V106" s="1113"/>
      <c r="W106" s="1113"/>
      <c r="X106" s="1113"/>
      <c r="Y106" s="1142"/>
      <c r="Z106" s="1143" t="s">
        <v>6</v>
      </c>
      <c r="AA106" s="1144" t="s">
        <v>7</v>
      </c>
      <c r="AB106" s="1144" t="s">
        <v>8</v>
      </c>
      <c r="AC106" s="1144" t="s">
        <v>9</v>
      </c>
      <c r="AD106" s="1144" t="s">
        <v>10</v>
      </c>
      <c r="AE106" s="1144" t="s">
        <v>11</v>
      </c>
      <c r="AF106" s="1144" t="s">
        <v>12</v>
      </c>
      <c r="AG106" s="1144" t="s">
        <v>13</v>
      </c>
      <c r="AH106" s="1144" t="s">
        <v>14</v>
      </c>
      <c r="AI106" s="1150" t="s">
        <v>147</v>
      </c>
    </row>
    <row r="107" s="1102" customFormat="1" ht="141.75" customHeight="1" spans="1:35">
      <c r="A107" s="1114"/>
      <c r="B107" s="1115"/>
      <c r="C107" s="1116" t="s">
        <v>16</v>
      </c>
      <c r="D107" s="1117" t="s">
        <v>17</v>
      </c>
      <c r="E107" s="1117" t="s">
        <v>18</v>
      </c>
      <c r="F107" s="1117" t="s">
        <v>19</v>
      </c>
      <c r="G107" s="1117" t="s">
        <v>20</v>
      </c>
      <c r="H107" s="1117" t="s">
        <v>21</v>
      </c>
      <c r="I107" s="1117" t="s">
        <v>22</v>
      </c>
      <c r="J107" s="1117" t="s">
        <v>23</v>
      </c>
      <c r="K107" s="1117" t="s">
        <v>24</v>
      </c>
      <c r="L107" s="1117" t="s">
        <v>25</v>
      </c>
      <c r="M107" s="1117" t="s">
        <v>129</v>
      </c>
      <c r="N107" s="1140" t="s">
        <v>148</v>
      </c>
      <c r="O107" s="1117" t="s">
        <v>28</v>
      </c>
      <c r="P107" s="1117" t="s">
        <v>29</v>
      </c>
      <c r="Q107" s="1117" t="s">
        <v>30</v>
      </c>
      <c r="R107" s="1117" t="s">
        <v>31</v>
      </c>
      <c r="S107" s="1117" t="s">
        <v>32</v>
      </c>
      <c r="T107" s="1117" t="s">
        <v>33</v>
      </c>
      <c r="U107" s="1117" t="s">
        <v>34</v>
      </c>
      <c r="V107" s="1117" t="s">
        <v>35</v>
      </c>
      <c r="W107" s="1117" t="s">
        <v>36</v>
      </c>
      <c r="X107" s="1117" t="s">
        <v>149</v>
      </c>
      <c r="Y107" s="1117" t="s">
        <v>38</v>
      </c>
      <c r="Z107" s="1145"/>
      <c r="AA107" s="1146"/>
      <c r="AB107" s="1146"/>
      <c r="AC107" s="1146"/>
      <c r="AD107" s="1146"/>
      <c r="AE107" s="1146"/>
      <c r="AF107" s="1146"/>
      <c r="AG107" s="1146"/>
      <c r="AH107" s="1146"/>
      <c r="AI107" s="1151"/>
    </row>
    <row r="108" s="1102" customFormat="1" ht="17.1" customHeight="1" spans="1:35">
      <c r="A108" s="1118">
        <v>1</v>
      </c>
      <c r="B108" s="1119">
        <v>2</v>
      </c>
      <c r="C108" s="1119">
        <v>3</v>
      </c>
      <c r="D108" s="1119">
        <v>4</v>
      </c>
      <c r="E108" s="1119">
        <v>5</v>
      </c>
      <c r="F108" s="1119">
        <v>6</v>
      </c>
      <c r="G108" s="1119">
        <v>7</v>
      </c>
      <c r="H108" s="1119">
        <v>8</v>
      </c>
      <c r="I108" s="1119">
        <v>9</v>
      </c>
      <c r="J108" s="1119">
        <v>10</v>
      </c>
      <c r="K108" s="1119">
        <v>11</v>
      </c>
      <c r="L108" s="1119">
        <v>12</v>
      </c>
      <c r="M108" s="1119">
        <v>13</v>
      </c>
      <c r="N108" s="1119">
        <v>14</v>
      </c>
      <c r="O108" s="1119">
        <v>15</v>
      </c>
      <c r="P108" s="1119">
        <v>16</v>
      </c>
      <c r="Q108" s="1119">
        <v>17</v>
      </c>
      <c r="R108" s="1119">
        <v>18</v>
      </c>
      <c r="S108" s="1119">
        <v>19</v>
      </c>
      <c r="T108" s="1119">
        <v>20</v>
      </c>
      <c r="U108" s="1119">
        <v>21</v>
      </c>
      <c r="V108" s="1119">
        <v>22</v>
      </c>
      <c r="W108" s="1119">
        <v>23</v>
      </c>
      <c r="X108" s="1119">
        <v>24</v>
      </c>
      <c r="Y108" s="1119">
        <v>25</v>
      </c>
      <c r="Z108" s="1119">
        <v>26</v>
      </c>
      <c r="AA108" s="1119">
        <v>27</v>
      </c>
      <c r="AB108" s="1119">
        <v>28</v>
      </c>
      <c r="AC108" s="1119">
        <v>29</v>
      </c>
      <c r="AD108" s="1119">
        <v>30</v>
      </c>
      <c r="AE108" s="1119">
        <v>31</v>
      </c>
      <c r="AF108" s="1119">
        <v>32</v>
      </c>
      <c r="AG108" s="1119">
        <v>33</v>
      </c>
      <c r="AH108" s="1152">
        <v>34</v>
      </c>
      <c r="AI108" s="1153">
        <v>35</v>
      </c>
    </row>
    <row r="109" s="1103" customFormat="1" ht="20.25" customHeight="1" spans="1:35">
      <c r="A109" s="1120">
        <v>1</v>
      </c>
      <c r="B109" s="1121" t="s">
        <v>39</v>
      </c>
      <c r="C109" s="1168"/>
      <c r="D109" s="1168"/>
      <c r="E109" s="1168"/>
      <c r="F109" s="1168"/>
      <c r="G109" s="1168"/>
      <c r="H109" s="1168">
        <v>9</v>
      </c>
      <c r="I109" s="1168">
        <v>34</v>
      </c>
      <c r="J109" s="1168"/>
      <c r="K109" s="1168"/>
      <c r="L109" s="1168"/>
      <c r="M109" s="1168"/>
      <c r="N109" s="1168"/>
      <c r="O109" s="1168"/>
      <c r="P109" s="1168">
        <v>2</v>
      </c>
      <c r="Q109" s="1168"/>
      <c r="R109" s="1168"/>
      <c r="S109" s="1168"/>
      <c r="T109" s="1168">
        <v>1</v>
      </c>
      <c r="U109" s="1168"/>
      <c r="V109" s="1168">
        <v>5</v>
      </c>
      <c r="W109" s="1168"/>
      <c r="X109" s="1168">
        <v>3</v>
      </c>
      <c r="Y109" s="1168"/>
      <c r="Z109" s="1168"/>
      <c r="AA109" s="1168">
        <v>1</v>
      </c>
      <c r="AB109" s="1168"/>
      <c r="AC109" s="1168"/>
      <c r="AD109" s="1168"/>
      <c r="AE109" s="1168"/>
      <c r="AF109" s="1168">
        <v>3</v>
      </c>
      <c r="AG109" s="1168"/>
      <c r="AH109" s="1154">
        <f>SUM(C109:AG109)</f>
        <v>58</v>
      </c>
      <c r="AI109" s="1155"/>
    </row>
    <row r="110" s="1103" customFormat="1" ht="20.25" customHeight="1" spans="1:35">
      <c r="A110" s="1123">
        <v>2</v>
      </c>
      <c r="B110" s="1124" t="s">
        <v>40</v>
      </c>
      <c r="C110" s="1168"/>
      <c r="D110" s="1168"/>
      <c r="E110" s="1168"/>
      <c r="F110" s="1168"/>
      <c r="G110" s="1168"/>
      <c r="H110" s="1168">
        <v>6</v>
      </c>
      <c r="I110" s="1168">
        <v>21</v>
      </c>
      <c r="J110" s="1168"/>
      <c r="K110" s="1168"/>
      <c r="L110" s="1168"/>
      <c r="M110" s="1168"/>
      <c r="N110" s="1168"/>
      <c r="O110" s="1168"/>
      <c r="P110" s="1168"/>
      <c r="Q110" s="1168"/>
      <c r="R110" s="1168"/>
      <c r="S110" s="1168"/>
      <c r="T110" s="1168">
        <v>1</v>
      </c>
      <c r="U110" s="1168"/>
      <c r="V110" s="1168">
        <v>4</v>
      </c>
      <c r="W110" s="1168"/>
      <c r="X110" s="1168">
        <v>1</v>
      </c>
      <c r="Y110" s="1168"/>
      <c r="Z110" s="1168"/>
      <c r="AA110" s="1168"/>
      <c r="AB110" s="1168"/>
      <c r="AC110" s="1168"/>
      <c r="AD110" s="1168"/>
      <c r="AE110" s="1168"/>
      <c r="AF110" s="1168"/>
      <c r="AG110" s="1168"/>
      <c r="AH110" s="1157">
        <f t="shared" ref="AH110:AH126" si="6">SUM(C110:AG110)</f>
        <v>33</v>
      </c>
      <c r="AI110" s="1158"/>
    </row>
    <row r="111" s="1103" customFormat="1" ht="20.25" customHeight="1" spans="1:35">
      <c r="A111" s="1123">
        <v>3</v>
      </c>
      <c r="B111" s="1124" t="s">
        <v>41</v>
      </c>
      <c r="C111" s="1168"/>
      <c r="D111" s="1168"/>
      <c r="E111" s="1168"/>
      <c r="F111" s="1168"/>
      <c r="G111" s="1168"/>
      <c r="H111" s="1168">
        <v>2</v>
      </c>
      <c r="I111" s="1168">
        <v>11</v>
      </c>
      <c r="J111" s="1168"/>
      <c r="K111" s="1168"/>
      <c r="L111" s="1168"/>
      <c r="M111" s="1168"/>
      <c r="N111" s="1168"/>
      <c r="O111" s="1168"/>
      <c r="P111" s="1168"/>
      <c r="Q111" s="1168"/>
      <c r="R111" s="1168"/>
      <c r="S111" s="1168"/>
      <c r="T111" s="1168"/>
      <c r="U111" s="1168"/>
      <c r="V111" s="1168"/>
      <c r="W111" s="1168"/>
      <c r="X111" s="1168">
        <v>3</v>
      </c>
      <c r="Y111" s="1168"/>
      <c r="Z111" s="1168"/>
      <c r="AA111" s="1168"/>
      <c r="AB111" s="1168"/>
      <c r="AC111" s="1168"/>
      <c r="AD111" s="1168"/>
      <c r="AE111" s="1168"/>
      <c r="AF111" s="1168"/>
      <c r="AG111" s="1168"/>
      <c r="AH111" s="1157">
        <f t="shared" si="6"/>
        <v>16</v>
      </c>
      <c r="AI111" s="1158"/>
    </row>
    <row r="112" s="1103" customFormat="1" ht="20.25" customHeight="1" spans="1:35">
      <c r="A112" s="1123">
        <v>4</v>
      </c>
      <c r="B112" s="1124" t="s">
        <v>42</v>
      </c>
      <c r="C112" s="1168"/>
      <c r="D112" s="1168"/>
      <c r="E112" s="1168"/>
      <c r="F112" s="1168"/>
      <c r="G112" s="1168"/>
      <c r="H112" s="1168">
        <v>6</v>
      </c>
      <c r="I112" s="1168">
        <v>7</v>
      </c>
      <c r="J112" s="1168"/>
      <c r="K112" s="1168"/>
      <c r="L112" s="1168"/>
      <c r="M112" s="1168"/>
      <c r="N112" s="1168"/>
      <c r="O112" s="1168"/>
      <c r="P112" s="1168">
        <v>1</v>
      </c>
      <c r="Q112" s="1168"/>
      <c r="R112" s="1168"/>
      <c r="S112" s="1168"/>
      <c r="T112" s="1168">
        <v>1</v>
      </c>
      <c r="U112" s="1168"/>
      <c r="V112" s="1168">
        <v>12</v>
      </c>
      <c r="W112" s="1168"/>
      <c r="X112" s="1168"/>
      <c r="Y112" s="1168">
        <v>2</v>
      </c>
      <c r="Z112" s="1168"/>
      <c r="AA112" s="1168"/>
      <c r="AB112" s="1168"/>
      <c r="AC112" s="1168"/>
      <c r="AD112" s="1168"/>
      <c r="AE112" s="1168"/>
      <c r="AF112" s="1168">
        <v>1</v>
      </c>
      <c r="AG112" s="1168"/>
      <c r="AH112" s="1157">
        <f t="shared" si="6"/>
        <v>30</v>
      </c>
      <c r="AI112" s="1158"/>
    </row>
    <row r="113" s="1103" customFormat="1" ht="20.25" customHeight="1" spans="1:36">
      <c r="A113" s="1123">
        <v>5</v>
      </c>
      <c r="B113" s="1124" t="s">
        <v>43</v>
      </c>
      <c r="C113" s="1168"/>
      <c r="D113" s="1168"/>
      <c r="E113" s="1168"/>
      <c r="F113" s="1168"/>
      <c r="G113" s="1168"/>
      <c r="H113" s="1168">
        <v>4</v>
      </c>
      <c r="I113" s="1168">
        <v>19</v>
      </c>
      <c r="J113" s="1168"/>
      <c r="K113" s="1168">
        <v>1</v>
      </c>
      <c r="L113" s="1168"/>
      <c r="M113" s="1168"/>
      <c r="N113" s="1168"/>
      <c r="O113" s="1168"/>
      <c r="P113" s="1168"/>
      <c r="Q113" s="1168"/>
      <c r="R113" s="1168"/>
      <c r="S113" s="1168"/>
      <c r="T113" s="1168"/>
      <c r="U113" s="1168"/>
      <c r="V113" s="1168"/>
      <c r="W113" s="1168"/>
      <c r="X113" s="1168">
        <v>1</v>
      </c>
      <c r="Y113" s="1168">
        <v>1</v>
      </c>
      <c r="Z113" s="1168"/>
      <c r="AA113" s="1168"/>
      <c r="AB113" s="1168"/>
      <c r="AC113" s="1168"/>
      <c r="AD113" s="1168"/>
      <c r="AE113" s="1168"/>
      <c r="AF113" s="1168"/>
      <c r="AG113" s="1168"/>
      <c r="AH113" s="1157">
        <f t="shared" si="6"/>
        <v>26</v>
      </c>
      <c r="AI113" s="1158"/>
      <c r="AJ113" s="1169"/>
    </row>
    <row r="114" s="1103" customFormat="1" ht="20.25" customHeight="1" spans="1:35">
      <c r="A114" s="1123">
        <v>6</v>
      </c>
      <c r="B114" s="1124" t="s">
        <v>44</v>
      </c>
      <c r="C114" s="1168"/>
      <c r="D114" s="1168"/>
      <c r="E114" s="1168"/>
      <c r="F114" s="1168"/>
      <c r="G114" s="1168"/>
      <c r="H114" s="1168">
        <v>1</v>
      </c>
      <c r="I114" s="1168">
        <v>7</v>
      </c>
      <c r="J114" s="1168"/>
      <c r="K114" s="1168"/>
      <c r="L114" s="1168"/>
      <c r="M114" s="1168"/>
      <c r="N114" s="1168"/>
      <c r="O114" s="1168"/>
      <c r="P114" s="1168"/>
      <c r="Q114" s="1168"/>
      <c r="R114" s="1168"/>
      <c r="S114" s="1168"/>
      <c r="T114" s="1168"/>
      <c r="U114" s="1168"/>
      <c r="V114" s="1168">
        <v>1</v>
      </c>
      <c r="W114" s="1168"/>
      <c r="X114" s="1168">
        <v>1</v>
      </c>
      <c r="Y114" s="1168"/>
      <c r="Z114" s="1168"/>
      <c r="AA114" s="1168"/>
      <c r="AB114" s="1168"/>
      <c r="AC114" s="1168"/>
      <c r="AD114" s="1168"/>
      <c r="AE114" s="1168"/>
      <c r="AF114" s="1168">
        <v>1</v>
      </c>
      <c r="AG114" s="1168">
        <v>1</v>
      </c>
      <c r="AH114" s="1157">
        <f t="shared" si="6"/>
        <v>12</v>
      </c>
      <c r="AI114" s="1158"/>
    </row>
    <row r="115" s="1103" customFormat="1" ht="20.25" customHeight="1" spans="1:35">
      <c r="A115" s="1123">
        <v>7</v>
      </c>
      <c r="B115" s="1124" t="s">
        <v>45</v>
      </c>
      <c r="C115" s="1168"/>
      <c r="D115" s="1168"/>
      <c r="E115" s="1168"/>
      <c r="F115" s="1168"/>
      <c r="G115" s="1168"/>
      <c r="H115" s="1168">
        <v>4</v>
      </c>
      <c r="I115" s="1168">
        <v>2</v>
      </c>
      <c r="J115" s="1168"/>
      <c r="K115" s="1168"/>
      <c r="L115" s="1168"/>
      <c r="M115" s="1168"/>
      <c r="N115" s="1168"/>
      <c r="O115" s="1168"/>
      <c r="P115" s="1168"/>
      <c r="Q115" s="1168"/>
      <c r="R115" s="1168"/>
      <c r="S115" s="1168"/>
      <c r="T115" s="1168"/>
      <c r="U115" s="1168"/>
      <c r="V115" s="1168"/>
      <c r="W115" s="1168"/>
      <c r="X115" s="1168">
        <v>1</v>
      </c>
      <c r="Y115" s="1168"/>
      <c r="Z115" s="1168"/>
      <c r="AA115" s="1168"/>
      <c r="AB115" s="1168"/>
      <c r="AC115" s="1168"/>
      <c r="AD115" s="1168"/>
      <c r="AE115" s="1168"/>
      <c r="AF115" s="1168"/>
      <c r="AG115" s="1168"/>
      <c r="AH115" s="1157">
        <f t="shared" si="6"/>
        <v>7</v>
      </c>
      <c r="AI115" s="1158"/>
    </row>
    <row r="116" s="1103" customFormat="1" ht="20.25" customHeight="1" spans="1:35">
      <c r="A116" s="1123">
        <v>8</v>
      </c>
      <c r="B116" s="1124" t="s">
        <v>46</v>
      </c>
      <c r="C116" s="1168"/>
      <c r="D116" s="1168"/>
      <c r="E116" s="1168"/>
      <c r="F116" s="1168"/>
      <c r="G116" s="1168"/>
      <c r="H116" s="1168">
        <v>4</v>
      </c>
      <c r="I116" s="1168">
        <v>8</v>
      </c>
      <c r="J116" s="1168"/>
      <c r="K116" s="1168"/>
      <c r="L116" s="1168"/>
      <c r="M116" s="1168"/>
      <c r="N116" s="1168"/>
      <c r="O116" s="1168"/>
      <c r="P116" s="1168"/>
      <c r="Q116" s="1168"/>
      <c r="R116" s="1168"/>
      <c r="S116" s="1168"/>
      <c r="T116" s="1168"/>
      <c r="U116" s="1168"/>
      <c r="V116" s="1168">
        <v>2</v>
      </c>
      <c r="W116" s="1168"/>
      <c r="X116" s="1168">
        <v>1</v>
      </c>
      <c r="Y116" s="1168"/>
      <c r="Z116" s="1168"/>
      <c r="AA116" s="1168"/>
      <c r="AB116" s="1168"/>
      <c r="AC116" s="1168"/>
      <c r="AD116" s="1168"/>
      <c r="AE116" s="1168"/>
      <c r="AF116" s="1168">
        <v>1</v>
      </c>
      <c r="AG116" s="1168"/>
      <c r="AH116" s="1157">
        <f t="shared" si="6"/>
        <v>16</v>
      </c>
      <c r="AI116" s="1158"/>
    </row>
    <row r="117" s="1103" customFormat="1" ht="20.25" customHeight="1" spans="1:35">
      <c r="A117" s="1123">
        <v>9</v>
      </c>
      <c r="B117" s="1124" t="s">
        <v>47</v>
      </c>
      <c r="C117" s="1168"/>
      <c r="D117" s="1168"/>
      <c r="E117" s="1168"/>
      <c r="F117" s="1168"/>
      <c r="G117" s="1168"/>
      <c r="H117" s="1168">
        <v>3</v>
      </c>
      <c r="I117" s="1168">
        <v>7</v>
      </c>
      <c r="J117" s="1168"/>
      <c r="K117" s="1168"/>
      <c r="L117" s="1168"/>
      <c r="M117" s="1168"/>
      <c r="N117" s="1168"/>
      <c r="O117" s="1168"/>
      <c r="P117" s="1168"/>
      <c r="Q117" s="1168"/>
      <c r="R117" s="1168"/>
      <c r="S117" s="1168"/>
      <c r="T117" s="1168"/>
      <c r="U117" s="1168"/>
      <c r="V117" s="1168"/>
      <c r="W117" s="1168"/>
      <c r="X117" s="1168"/>
      <c r="Y117" s="1168"/>
      <c r="Z117" s="1168"/>
      <c r="AA117" s="1168"/>
      <c r="AB117" s="1168"/>
      <c r="AC117" s="1168"/>
      <c r="AD117" s="1168"/>
      <c r="AE117" s="1168"/>
      <c r="AF117" s="1168"/>
      <c r="AG117" s="1168"/>
      <c r="AH117" s="1157">
        <f t="shared" si="6"/>
        <v>10</v>
      </c>
      <c r="AI117" s="1158"/>
    </row>
    <row r="118" s="1103" customFormat="1" ht="20.25" customHeight="1" spans="1:35">
      <c r="A118" s="1123">
        <v>10</v>
      </c>
      <c r="B118" s="1124" t="s">
        <v>48</v>
      </c>
      <c r="C118" s="1168"/>
      <c r="D118" s="1168"/>
      <c r="E118" s="1168"/>
      <c r="F118" s="1168"/>
      <c r="G118" s="1168"/>
      <c r="H118" s="1168">
        <v>1</v>
      </c>
      <c r="I118" s="1168">
        <v>2</v>
      </c>
      <c r="J118" s="1168"/>
      <c r="K118" s="1168"/>
      <c r="L118" s="1168"/>
      <c r="M118" s="1168"/>
      <c r="N118" s="1168"/>
      <c r="O118" s="1168"/>
      <c r="P118" s="1168"/>
      <c r="Q118" s="1168"/>
      <c r="R118" s="1168"/>
      <c r="S118" s="1168"/>
      <c r="T118" s="1168"/>
      <c r="U118" s="1168"/>
      <c r="V118" s="1168">
        <v>1</v>
      </c>
      <c r="W118" s="1168"/>
      <c r="X118" s="1168"/>
      <c r="Y118" s="1168"/>
      <c r="Z118" s="1168"/>
      <c r="AA118" s="1168"/>
      <c r="AB118" s="1168"/>
      <c r="AC118" s="1168"/>
      <c r="AD118" s="1168"/>
      <c r="AE118" s="1168"/>
      <c r="AF118" s="1168"/>
      <c r="AG118" s="1168"/>
      <c r="AH118" s="1157">
        <f t="shared" si="6"/>
        <v>4</v>
      </c>
      <c r="AI118" s="1158"/>
    </row>
    <row r="119" s="1103" customFormat="1" ht="20.25" customHeight="1" spans="1:35">
      <c r="A119" s="1123">
        <v>11</v>
      </c>
      <c r="B119" s="1124" t="s">
        <v>49</v>
      </c>
      <c r="C119" s="1168"/>
      <c r="D119" s="1168"/>
      <c r="E119" s="1168"/>
      <c r="F119" s="1168"/>
      <c r="G119" s="1168"/>
      <c r="H119" s="1168">
        <v>1</v>
      </c>
      <c r="I119" s="1168">
        <v>10</v>
      </c>
      <c r="J119" s="1168"/>
      <c r="K119" s="1168"/>
      <c r="L119" s="1168"/>
      <c r="M119" s="1168"/>
      <c r="N119" s="1168"/>
      <c r="O119" s="1168"/>
      <c r="P119" s="1168"/>
      <c r="Q119" s="1168"/>
      <c r="R119" s="1168"/>
      <c r="S119" s="1168"/>
      <c r="T119" s="1168">
        <v>1</v>
      </c>
      <c r="U119" s="1168"/>
      <c r="V119" s="1168">
        <v>3</v>
      </c>
      <c r="W119" s="1168"/>
      <c r="X119" s="1168">
        <v>5</v>
      </c>
      <c r="Y119" s="1168"/>
      <c r="Z119" s="1168"/>
      <c r="AA119" s="1168"/>
      <c r="AB119" s="1168"/>
      <c r="AC119" s="1168"/>
      <c r="AD119" s="1168"/>
      <c r="AE119" s="1168"/>
      <c r="AF119" s="1168"/>
      <c r="AG119" s="1168"/>
      <c r="AH119" s="1157">
        <f t="shared" si="6"/>
        <v>20</v>
      </c>
      <c r="AI119" s="1158"/>
    </row>
    <row r="120" s="1103" customFormat="1" ht="20.25" customHeight="1" spans="1:35">
      <c r="A120" s="1123">
        <v>12</v>
      </c>
      <c r="B120" s="1124" t="s">
        <v>50</v>
      </c>
      <c r="C120" s="1168"/>
      <c r="D120" s="1168"/>
      <c r="E120" s="1168"/>
      <c r="F120" s="1168"/>
      <c r="G120" s="1168"/>
      <c r="H120" s="1168">
        <v>6</v>
      </c>
      <c r="I120" s="1168">
        <v>22</v>
      </c>
      <c r="J120" s="1168"/>
      <c r="K120" s="1168"/>
      <c r="L120" s="1168"/>
      <c r="M120" s="1168"/>
      <c r="N120" s="1168"/>
      <c r="O120" s="1168"/>
      <c r="P120" s="1168"/>
      <c r="Q120" s="1168"/>
      <c r="R120" s="1168"/>
      <c r="S120" s="1168"/>
      <c r="T120" s="1168"/>
      <c r="U120" s="1168"/>
      <c r="V120" s="1168">
        <v>5</v>
      </c>
      <c r="W120" s="1168"/>
      <c r="X120" s="1168"/>
      <c r="Y120" s="1168"/>
      <c r="Z120" s="1168"/>
      <c r="AA120" s="1168"/>
      <c r="AB120" s="1168"/>
      <c r="AC120" s="1168"/>
      <c r="AD120" s="1168"/>
      <c r="AE120" s="1168"/>
      <c r="AF120" s="1168"/>
      <c r="AG120" s="1168"/>
      <c r="AH120" s="1157">
        <f t="shared" si="6"/>
        <v>33</v>
      </c>
      <c r="AI120" s="1158"/>
    </row>
    <row r="121" s="1103" customFormat="1" ht="20.25" customHeight="1" spans="1:35">
      <c r="A121" s="1123">
        <v>13</v>
      </c>
      <c r="B121" s="1124" t="s">
        <v>51</v>
      </c>
      <c r="C121" s="1168"/>
      <c r="D121" s="1168"/>
      <c r="E121" s="1168"/>
      <c r="F121" s="1168"/>
      <c r="G121" s="1168"/>
      <c r="H121" s="1168">
        <v>4</v>
      </c>
      <c r="I121" s="1168">
        <v>6</v>
      </c>
      <c r="J121" s="1168"/>
      <c r="K121" s="1168"/>
      <c r="L121" s="1168"/>
      <c r="M121" s="1168"/>
      <c r="N121" s="1168"/>
      <c r="O121" s="1168"/>
      <c r="P121" s="1168"/>
      <c r="Q121" s="1168"/>
      <c r="R121" s="1168"/>
      <c r="S121" s="1168"/>
      <c r="T121" s="1168"/>
      <c r="U121" s="1168"/>
      <c r="V121" s="1168"/>
      <c r="W121" s="1168"/>
      <c r="X121" s="1168">
        <v>1</v>
      </c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57">
        <f t="shared" si="6"/>
        <v>11</v>
      </c>
      <c r="AI121" s="1158"/>
    </row>
    <row r="122" s="1103" customFormat="1" ht="20.25" customHeight="1" spans="1:35">
      <c r="A122" s="1123">
        <v>14</v>
      </c>
      <c r="B122" s="1124" t="s">
        <v>52</v>
      </c>
      <c r="C122" s="1168"/>
      <c r="D122" s="1168"/>
      <c r="E122" s="1168"/>
      <c r="F122" s="1168"/>
      <c r="G122" s="1168"/>
      <c r="H122" s="1168">
        <v>3</v>
      </c>
      <c r="I122" s="1168">
        <v>8</v>
      </c>
      <c r="J122" s="1168"/>
      <c r="K122" s="1168"/>
      <c r="L122" s="1168"/>
      <c r="M122" s="1168"/>
      <c r="N122" s="1168"/>
      <c r="O122" s="1168"/>
      <c r="P122" s="1168">
        <v>1</v>
      </c>
      <c r="Q122" s="1168"/>
      <c r="R122" s="1168"/>
      <c r="S122" s="1168"/>
      <c r="T122" s="1168"/>
      <c r="U122" s="1168"/>
      <c r="V122" s="1168">
        <v>58</v>
      </c>
      <c r="W122" s="1168"/>
      <c r="X122" s="1168">
        <v>3</v>
      </c>
      <c r="Y122" s="1168"/>
      <c r="Z122" s="1168"/>
      <c r="AA122" s="1168"/>
      <c r="AB122" s="1168"/>
      <c r="AC122" s="1168"/>
      <c r="AD122" s="1168"/>
      <c r="AE122" s="1168"/>
      <c r="AF122" s="1168"/>
      <c r="AG122" s="1168"/>
      <c r="AH122" s="1157">
        <f t="shared" si="6"/>
        <v>73</v>
      </c>
      <c r="AI122" s="1158"/>
    </row>
    <row r="123" s="1103" customFormat="1" ht="20.25" customHeight="1" spans="1:35">
      <c r="A123" s="1123">
        <v>15</v>
      </c>
      <c r="B123" s="1124" t="s">
        <v>53</v>
      </c>
      <c r="C123" s="1168"/>
      <c r="D123" s="1168"/>
      <c r="E123" s="1168"/>
      <c r="F123" s="1168"/>
      <c r="G123" s="1168"/>
      <c r="H123" s="1168">
        <v>2</v>
      </c>
      <c r="I123" s="1168">
        <v>4</v>
      </c>
      <c r="J123" s="1168"/>
      <c r="K123" s="1168"/>
      <c r="L123" s="1168"/>
      <c r="M123" s="1168"/>
      <c r="N123" s="1168"/>
      <c r="O123" s="1168"/>
      <c r="P123" s="1168"/>
      <c r="Q123" s="1168"/>
      <c r="R123" s="1168"/>
      <c r="S123" s="1168"/>
      <c r="T123" s="1168"/>
      <c r="U123" s="1168"/>
      <c r="V123" s="1168">
        <v>1</v>
      </c>
      <c r="W123" s="1168"/>
      <c r="X123" s="1168">
        <v>2</v>
      </c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57">
        <f t="shared" si="6"/>
        <v>9</v>
      </c>
      <c r="AI123" s="1158"/>
    </row>
    <row r="124" s="1103" customFormat="1" ht="20.25" customHeight="1" spans="1:35">
      <c r="A124" s="1123">
        <v>16</v>
      </c>
      <c r="B124" s="1124" t="s">
        <v>151</v>
      </c>
      <c r="C124" s="1168"/>
      <c r="D124" s="1168"/>
      <c r="E124" s="1168"/>
      <c r="F124" s="1168"/>
      <c r="G124" s="1168"/>
      <c r="H124" s="1168"/>
      <c r="I124" s="1168"/>
      <c r="J124" s="1168"/>
      <c r="K124" s="1168"/>
      <c r="L124" s="1168"/>
      <c r="M124" s="1168"/>
      <c r="N124" s="1168"/>
      <c r="O124" s="1168"/>
      <c r="P124" s="1168"/>
      <c r="Q124" s="1168"/>
      <c r="R124" s="1168"/>
      <c r="S124" s="1168"/>
      <c r="T124" s="1168"/>
      <c r="U124" s="1168"/>
      <c r="V124" s="1168"/>
      <c r="W124" s="1168"/>
      <c r="X124" s="1168"/>
      <c r="Y124" s="1168"/>
      <c r="Z124" s="1168"/>
      <c r="AA124" s="1168"/>
      <c r="AB124" s="1168"/>
      <c r="AC124" s="1168"/>
      <c r="AD124" s="1168"/>
      <c r="AE124" s="1168"/>
      <c r="AF124" s="1168"/>
      <c r="AG124" s="1168"/>
      <c r="AH124" s="1157">
        <f t="shared" si="6"/>
        <v>0</v>
      </c>
      <c r="AI124" s="1158"/>
    </row>
    <row r="125" s="1103" customFormat="1" ht="20.25" customHeight="1" spans="1:35">
      <c r="A125" s="1125">
        <v>17</v>
      </c>
      <c r="B125" s="1126" t="s">
        <v>55</v>
      </c>
      <c r="C125" s="1168"/>
      <c r="D125" s="1168"/>
      <c r="E125" s="1168"/>
      <c r="F125" s="1168"/>
      <c r="G125" s="1168"/>
      <c r="H125" s="1168">
        <v>3</v>
      </c>
      <c r="I125" s="1168">
        <v>6</v>
      </c>
      <c r="J125" s="1168"/>
      <c r="K125" s="1168"/>
      <c r="L125" s="1168"/>
      <c r="M125" s="1168"/>
      <c r="N125" s="1168"/>
      <c r="O125" s="1168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59">
        <f t="shared" si="6"/>
        <v>9</v>
      </c>
      <c r="AI125" s="1160"/>
    </row>
    <row r="126" s="1103" customFormat="1" ht="20.25" customHeight="1" spans="1:35">
      <c r="A126" s="1127">
        <v>18</v>
      </c>
      <c r="B126" s="1128" t="s">
        <v>56</v>
      </c>
      <c r="C126" s="1168"/>
      <c r="D126" s="1168"/>
      <c r="E126" s="1168"/>
      <c r="F126" s="1168"/>
      <c r="G126" s="1168"/>
      <c r="H126" s="1168">
        <v>3</v>
      </c>
      <c r="I126" s="1168">
        <v>8</v>
      </c>
      <c r="J126" s="1168"/>
      <c r="K126" s="1168"/>
      <c r="L126" s="1168"/>
      <c r="M126" s="1168"/>
      <c r="N126" s="1168"/>
      <c r="O126" s="1168"/>
      <c r="P126" s="1168">
        <v>1</v>
      </c>
      <c r="Q126" s="1168"/>
      <c r="R126" s="1168"/>
      <c r="S126" s="1168"/>
      <c r="T126" s="1168"/>
      <c r="U126" s="1168"/>
      <c r="V126" s="1168">
        <v>3</v>
      </c>
      <c r="W126" s="1168"/>
      <c r="X126" s="1168">
        <v>1</v>
      </c>
      <c r="Y126" s="1168"/>
      <c r="Z126" s="1168"/>
      <c r="AA126" s="1168"/>
      <c r="AB126" s="1168"/>
      <c r="AC126" s="1168"/>
      <c r="AD126" s="1168"/>
      <c r="AE126" s="1168"/>
      <c r="AF126" s="1168">
        <v>1</v>
      </c>
      <c r="AG126" s="1168"/>
      <c r="AH126" s="1159">
        <f t="shared" si="6"/>
        <v>17</v>
      </c>
      <c r="AI126" s="1161"/>
    </row>
    <row r="127" s="1104" customFormat="1" ht="17.1" customHeight="1" spans="1:35">
      <c r="A127" s="1129" t="s">
        <v>57</v>
      </c>
      <c r="B127" s="1130"/>
      <c r="C127" s="1139">
        <f t="shared" ref="C127:H127" si="7">SUM(C109:C126)</f>
        <v>0</v>
      </c>
      <c r="D127" s="1139">
        <f t="shared" si="7"/>
        <v>0</v>
      </c>
      <c r="E127" s="1139">
        <f t="shared" si="7"/>
        <v>0</v>
      </c>
      <c r="F127" s="1139">
        <f t="shared" si="7"/>
        <v>0</v>
      </c>
      <c r="G127" s="1139">
        <f t="shared" si="7"/>
        <v>0</v>
      </c>
      <c r="H127" s="1139">
        <f t="shared" si="7"/>
        <v>62</v>
      </c>
      <c r="I127" s="1139">
        <f t="shared" ref="I127:AH127" si="8">SUM(I109:I126)</f>
        <v>182</v>
      </c>
      <c r="J127" s="1139">
        <f t="shared" si="8"/>
        <v>0</v>
      </c>
      <c r="K127" s="1139">
        <f t="shared" si="8"/>
        <v>1</v>
      </c>
      <c r="L127" s="1139">
        <f t="shared" si="8"/>
        <v>0</v>
      </c>
      <c r="M127" s="1139">
        <f t="shared" si="8"/>
        <v>0</v>
      </c>
      <c r="N127" s="1139">
        <f t="shared" si="8"/>
        <v>0</v>
      </c>
      <c r="O127" s="1139">
        <f t="shared" si="8"/>
        <v>0</v>
      </c>
      <c r="P127" s="1139">
        <f t="shared" si="8"/>
        <v>5</v>
      </c>
      <c r="Q127" s="1139">
        <f t="shared" si="8"/>
        <v>0</v>
      </c>
      <c r="R127" s="1139">
        <f t="shared" si="8"/>
        <v>0</v>
      </c>
      <c r="S127" s="1139">
        <f t="shared" si="8"/>
        <v>0</v>
      </c>
      <c r="T127" s="1139">
        <f t="shared" si="8"/>
        <v>4</v>
      </c>
      <c r="U127" s="1139">
        <f t="shared" si="8"/>
        <v>0</v>
      </c>
      <c r="V127" s="1139">
        <f t="shared" si="8"/>
        <v>95</v>
      </c>
      <c r="W127" s="1139">
        <f t="shared" si="8"/>
        <v>0</v>
      </c>
      <c r="X127" s="1139">
        <f t="shared" si="8"/>
        <v>23</v>
      </c>
      <c r="Y127" s="1139">
        <f t="shared" si="8"/>
        <v>3</v>
      </c>
      <c r="Z127" s="1139">
        <f t="shared" si="8"/>
        <v>0</v>
      </c>
      <c r="AA127" s="1139">
        <f t="shared" si="8"/>
        <v>1</v>
      </c>
      <c r="AB127" s="1139">
        <f t="shared" si="8"/>
        <v>0</v>
      </c>
      <c r="AC127" s="1139">
        <f t="shared" si="8"/>
        <v>0</v>
      </c>
      <c r="AD127" s="1139">
        <f t="shared" si="8"/>
        <v>0</v>
      </c>
      <c r="AE127" s="1139">
        <f t="shared" si="8"/>
        <v>0</v>
      </c>
      <c r="AF127" s="1139">
        <f t="shared" si="8"/>
        <v>7</v>
      </c>
      <c r="AG127" s="1139">
        <f t="shared" si="8"/>
        <v>1</v>
      </c>
      <c r="AH127" s="1139">
        <f t="shared" si="8"/>
        <v>384</v>
      </c>
      <c r="AI127" s="1162">
        <f>SUM(AI109:AI125)</f>
        <v>0</v>
      </c>
    </row>
    <row r="128" s="1102" customFormat="1" ht="4.5" customHeight="1" spans="1:35">
      <c r="A128" s="1132"/>
      <c r="B128" s="1132"/>
      <c r="C128" s="1132"/>
      <c r="D128" s="1132"/>
      <c r="E128" s="1132"/>
      <c r="F128" s="1132"/>
      <c r="G128" s="1132"/>
      <c r="H128" s="1132"/>
      <c r="I128" s="1132"/>
      <c r="J128" s="1132"/>
      <c r="K128" s="1132"/>
      <c r="L128" s="1132"/>
      <c r="M128" s="1132"/>
      <c r="N128" s="1132"/>
      <c r="O128" s="1132"/>
      <c r="P128" s="1132"/>
      <c r="Q128" s="1132"/>
      <c r="R128" s="1132"/>
      <c r="S128" s="1132"/>
      <c r="T128" s="1132"/>
      <c r="U128" s="1132"/>
      <c r="V128" s="1132"/>
      <c r="W128" s="1132"/>
      <c r="X128" s="1132"/>
      <c r="Z128" s="1147"/>
      <c r="AA128" s="1132"/>
      <c r="AB128" s="1132"/>
      <c r="AC128" s="1132"/>
      <c r="AD128" s="1132"/>
      <c r="AE128" s="1132"/>
      <c r="AF128" s="1132"/>
      <c r="AG128" s="1132"/>
      <c r="AH128" s="1163"/>
      <c r="AI128" s="1132"/>
    </row>
    <row r="129" s="1102" customFormat="1" ht="17.1" customHeight="1" spans="1:35">
      <c r="A129" s="1133"/>
      <c r="B129" s="1133"/>
      <c r="D129" s="887" t="str">
        <f>D95</f>
        <v>Mengetahui :</v>
      </c>
      <c r="E129" s="1086"/>
      <c r="F129" s="1086"/>
      <c r="G129" s="1086"/>
      <c r="H129" s="1086"/>
      <c r="I129" s="1086"/>
      <c r="J129" s="1086"/>
      <c r="K129" s="1086"/>
      <c r="L129" s="1086"/>
      <c r="M129" s="1086"/>
      <c r="N129" s="1086"/>
      <c r="O129" s="1086"/>
      <c r="P129" s="1086"/>
      <c r="Q129" s="1086"/>
      <c r="R129" s="1086"/>
      <c r="S129" s="1086"/>
      <c r="T129" s="1086"/>
      <c r="U129" s="1086"/>
      <c r="V129" s="1086"/>
      <c r="W129" s="1086"/>
      <c r="X129" s="1086"/>
      <c r="Y129" s="1086"/>
      <c r="Z129" s="889" t="s">
        <v>79</v>
      </c>
      <c r="AA129" s="1148"/>
      <c r="AB129" s="1148"/>
      <c r="AC129" s="1148"/>
      <c r="AD129" s="1148"/>
      <c r="AE129" s="1148"/>
      <c r="AF129" s="1148"/>
      <c r="AG129" s="1148"/>
      <c r="AH129" s="862"/>
      <c r="AI129" s="1148"/>
    </row>
    <row r="130" s="1102" customFormat="1" ht="17.1" customHeight="1" spans="1:35">
      <c r="A130" s="1133"/>
      <c r="B130" s="1133"/>
      <c r="C130" s="1133"/>
      <c r="D130" s="888" t="str">
        <f>'RK 2'!H156</f>
        <v>Ketua Pengadilan Tinggi Agama Padang,</v>
      </c>
      <c r="E130" s="1086"/>
      <c r="F130" s="1086"/>
      <c r="G130" s="1086"/>
      <c r="H130" s="1086"/>
      <c r="I130" s="1086"/>
      <c r="J130" s="1086"/>
      <c r="K130" s="1086"/>
      <c r="L130" s="1086"/>
      <c r="M130" s="1086"/>
      <c r="N130" s="1086"/>
      <c r="O130" s="1086"/>
      <c r="P130" s="1086"/>
      <c r="Q130" s="1086"/>
      <c r="R130" s="1086"/>
      <c r="S130" s="1086"/>
      <c r="T130" s="1086"/>
      <c r="U130" s="1086"/>
      <c r="V130" s="1086"/>
      <c r="W130" s="1086"/>
      <c r="X130" s="1086"/>
      <c r="Y130" s="1086"/>
      <c r="Z130" s="890" t="s">
        <v>61</v>
      </c>
      <c r="AA130" s="1095"/>
      <c r="AB130" s="1095"/>
      <c r="AC130" s="1095"/>
      <c r="AD130" s="1095"/>
      <c r="AE130" s="1095"/>
      <c r="AF130" s="1095"/>
      <c r="AG130" s="1095"/>
      <c r="AH130" s="1164"/>
      <c r="AI130" s="1165"/>
    </row>
    <row r="131" s="1102" customFormat="1" ht="17.1" customHeight="1" spans="1:35">
      <c r="A131" s="1133"/>
      <c r="B131" s="1133"/>
      <c r="C131" s="1133"/>
      <c r="D131" s="888"/>
      <c r="E131" s="1086"/>
      <c r="F131" s="1086"/>
      <c r="G131" s="1086"/>
      <c r="H131" s="1086"/>
      <c r="I131" s="1086"/>
      <c r="J131" s="1086"/>
      <c r="K131" s="1086"/>
      <c r="L131" s="1086"/>
      <c r="M131" s="1086"/>
      <c r="N131" s="1086"/>
      <c r="O131" s="1086"/>
      <c r="P131" s="1086"/>
      <c r="Q131" s="1086"/>
      <c r="R131" s="1086"/>
      <c r="S131" s="1086"/>
      <c r="T131" s="1086"/>
      <c r="U131" s="1086"/>
      <c r="V131" s="1086"/>
      <c r="W131" s="1086"/>
      <c r="X131" s="1086"/>
      <c r="Y131" s="1086"/>
      <c r="Z131" s="890"/>
      <c r="AA131" s="1095"/>
      <c r="AB131" s="1095"/>
      <c r="AC131" s="1095"/>
      <c r="AD131" s="1095"/>
      <c r="AE131" s="1095"/>
      <c r="AF131" s="1095"/>
      <c r="AG131" s="1095"/>
      <c r="AH131" s="908"/>
      <c r="AI131" s="1165"/>
    </row>
    <row r="132" s="1102" customFormat="1" ht="17.1" customHeight="1" spans="1:35">
      <c r="A132" s="1133"/>
      <c r="B132" s="1133"/>
      <c r="C132" s="1133"/>
      <c r="D132" s="888"/>
      <c r="E132" s="1086"/>
      <c r="F132" s="1086"/>
      <c r="G132" s="1086"/>
      <c r="H132" s="1086"/>
      <c r="I132" s="1086"/>
      <c r="J132" s="1086"/>
      <c r="K132" s="1086"/>
      <c r="L132" s="1086"/>
      <c r="M132" s="1086"/>
      <c r="N132" s="1086"/>
      <c r="O132" s="1086"/>
      <c r="P132" s="1086"/>
      <c r="Q132" s="1086"/>
      <c r="R132" s="1086"/>
      <c r="S132" s="1086"/>
      <c r="T132" s="1086"/>
      <c r="U132" s="1086"/>
      <c r="V132" s="1086"/>
      <c r="W132" s="1086"/>
      <c r="X132" s="1086"/>
      <c r="Y132" s="1086"/>
      <c r="Z132" s="890"/>
      <c r="AA132" s="1095"/>
      <c r="AB132" s="1095"/>
      <c r="AC132" s="1095"/>
      <c r="AD132" s="1095"/>
      <c r="AE132" s="1095"/>
      <c r="AF132" s="1095"/>
      <c r="AG132" s="1095"/>
      <c r="AH132" s="908"/>
      <c r="AI132" s="1165"/>
    </row>
    <row r="133" s="1102" customFormat="1" ht="16.5" customHeight="1" spans="1:35">
      <c r="A133" s="1133"/>
      <c r="C133" s="1133"/>
      <c r="D133" s="888"/>
      <c r="E133" s="1086"/>
      <c r="F133" s="1086"/>
      <c r="G133" s="1086"/>
      <c r="H133" s="1086"/>
      <c r="I133" s="1086"/>
      <c r="J133" s="1086"/>
      <c r="K133" s="1086"/>
      <c r="L133" s="1086"/>
      <c r="M133" s="1086"/>
      <c r="N133" s="1086"/>
      <c r="O133" s="1086"/>
      <c r="P133" s="1086"/>
      <c r="Q133" s="1086"/>
      <c r="R133" s="1086"/>
      <c r="S133" s="1086"/>
      <c r="T133" s="1086"/>
      <c r="U133" s="1086"/>
      <c r="V133" s="1086"/>
      <c r="W133" s="1086"/>
      <c r="X133" s="1086"/>
      <c r="Y133" s="1086"/>
      <c r="Z133" s="890"/>
      <c r="AA133" s="1095"/>
      <c r="AB133" s="1095"/>
      <c r="AC133" s="1095"/>
      <c r="AD133" s="1095"/>
      <c r="AE133" s="1095"/>
      <c r="AF133" s="1095"/>
      <c r="AG133" s="1095"/>
      <c r="AH133" s="908"/>
      <c r="AI133" s="1165"/>
    </row>
    <row r="134" s="1102" customFormat="1" ht="23.25" customHeight="1" spans="1:35">
      <c r="A134" s="1133"/>
      <c r="C134" s="1133"/>
      <c r="D134" s="888" t="str">
        <f>'RK 2'!H160</f>
        <v>Dr. Drs. H. PELMIZAR, M.H.I.</v>
      </c>
      <c r="E134" s="1087"/>
      <c r="F134" s="1087"/>
      <c r="G134" s="1087"/>
      <c r="H134" s="1087"/>
      <c r="I134" s="1087"/>
      <c r="J134" s="1087"/>
      <c r="K134" s="1086"/>
      <c r="L134" s="1086"/>
      <c r="M134" s="1086"/>
      <c r="N134" s="1086"/>
      <c r="O134" s="1086"/>
      <c r="P134" s="1086"/>
      <c r="Q134" s="1086"/>
      <c r="R134" s="1086"/>
      <c r="S134" s="1086"/>
      <c r="T134" s="1086"/>
      <c r="U134" s="1086"/>
      <c r="V134" s="1086"/>
      <c r="W134" s="1086"/>
      <c r="X134" s="1086"/>
      <c r="Y134" s="1086"/>
      <c r="Z134" s="890" t="str">
        <f>'RK 1'!Y134</f>
        <v>Drs. SYAFRUDDIN</v>
      </c>
      <c r="AA134" s="890"/>
      <c r="AB134" s="890"/>
      <c r="AC134" s="890"/>
      <c r="AD134" s="890"/>
      <c r="AE134" s="890"/>
      <c r="AF134" s="890"/>
      <c r="AG134" s="1166"/>
      <c r="AH134" s="1166"/>
      <c r="AI134" s="1165"/>
    </row>
    <row r="135" s="1105" customFormat="1" ht="17.1" customHeight="1" spans="4:35">
      <c r="D135" s="888" t="str">
        <f>'RK 2'!H161</f>
        <v>NIP. 19561112 198103 1 009</v>
      </c>
      <c r="E135" s="1086"/>
      <c r="F135" s="1086"/>
      <c r="G135" s="1086"/>
      <c r="H135" s="1086"/>
      <c r="I135" s="1086"/>
      <c r="J135" s="1086"/>
      <c r="K135" s="1086"/>
      <c r="L135" s="1086"/>
      <c r="M135" s="1086"/>
      <c r="N135" s="1086"/>
      <c r="O135" s="1086"/>
      <c r="P135" s="1086"/>
      <c r="Q135" s="1086"/>
      <c r="R135" s="1086"/>
      <c r="S135" s="1086"/>
      <c r="T135" s="1086"/>
      <c r="U135" s="1086"/>
      <c r="V135" s="1086"/>
      <c r="W135" s="1086"/>
      <c r="X135" s="1086"/>
      <c r="Y135" s="1086"/>
      <c r="Z135" s="890" t="str">
        <f>'RK 1'!Y135</f>
        <v>NIP. 196210141994031001</v>
      </c>
      <c r="AA135" s="890"/>
      <c r="AB135" s="890"/>
      <c r="AC135" s="890"/>
      <c r="AD135" s="890"/>
      <c r="AE135" s="890"/>
      <c r="AF135" s="890"/>
      <c r="AG135" s="1095"/>
      <c r="AH135" s="1167"/>
      <c r="AI135" s="1165"/>
    </row>
    <row r="137" s="1102" customFormat="1" ht="17.1" customHeight="1" spans="1:35">
      <c r="A137" s="1108" t="s">
        <v>145</v>
      </c>
      <c r="B137" s="1108"/>
      <c r="C137" s="1108"/>
      <c r="D137" s="1108"/>
      <c r="E137" s="1108"/>
      <c r="F137" s="1108"/>
      <c r="G137" s="1108"/>
      <c r="H137" s="1108"/>
      <c r="I137" s="1108"/>
      <c r="J137" s="1108"/>
      <c r="K137" s="1108"/>
      <c r="L137" s="1108"/>
      <c r="M137" s="1108"/>
      <c r="N137" s="1108"/>
      <c r="O137" s="1108"/>
      <c r="P137" s="1108"/>
      <c r="Q137" s="1108"/>
      <c r="R137" s="1108"/>
      <c r="S137" s="1108"/>
      <c r="T137" s="1108"/>
      <c r="U137" s="1108"/>
      <c r="V137" s="1108"/>
      <c r="W137" s="1108"/>
      <c r="X137" s="1108"/>
      <c r="Y137" s="1108"/>
      <c r="Z137" s="1108"/>
      <c r="AA137" s="1108"/>
      <c r="AB137" s="1108"/>
      <c r="AC137" s="1108"/>
      <c r="AD137" s="1108"/>
      <c r="AE137" s="1108"/>
      <c r="AF137" s="1108"/>
      <c r="AG137" s="1108"/>
      <c r="AH137" s="1108"/>
      <c r="AI137" s="1108"/>
    </row>
    <row r="138" s="1102" customFormat="1" ht="17.1" customHeight="1" spans="1:35">
      <c r="A138" s="1108" t="str">
        <f>'RK 1'!A138:AI138</f>
        <v>BULAN MEI TAHUN 2023</v>
      </c>
      <c r="B138" s="1108"/>
      <c r="C138" s="1108"/>
      <c r="D138" s="1108"/>
      <c r="E138" s="1108"/>
      <c r="F138" s="1108"/>
      <c r="G138" s="1108"/>
      <c r="H138" s="1108"/>
      <c r="I138" s="1108"/>
      <c r="J138" s="1108"/>
      <c r="K138" s="1108"/>
      <c r="L138" s="1108"/>
      <c r="M138" s="1108"/>
      <c r="N138" s="1108"/>
      <c r="O138" s="1108"/>
      <c r="P138" s="1108"/>
      <c r="Q138" s="1108"/>
      <c r="R138" s="1108"/>
      <c r="S138" s="1108"/>
      <c r="T138" s="1108"/>
      <c r="U138" s="1108"/>
      <c r="V138" s="1108"/>
      <c r="W138" s="1108"/>
      <c r="X138" s="1108"/>
      <c r="Y138" s="1108"/>
      <c r="Z138" s="1108"/>
      <c r="AA138" s="1108"/>
      <c r="AB138" s="1108"/>
      <c r="AC138" s="1108"/>
      <c r="AD138" s="1108"/>
      <c r="AE138" s="1108"/>
      <c r="AF138" s="1108"/>
      <c r="AG138" s="1108"/>
      <c r="AH138" s="1108"/>
      <c r="AI138" s="1108"/>
    </row>
    <row r="139" s="1102" customFormat="1" ht="12" customHeight="1" spans="1:35">
      <c r="A139" s="1109"/>
      <c r="B139" s="1109"/>
      <c r="C139" s="1109"/>
      <c r="D139" s="1109"/>
      <c r="E139" s="1109"/>
      <c r="F139" s="1109"/>
      <c r="G139" s="1109"/>
      <c r="H139" s="1109"/>
      <c r="I139" s="1109"/>
      <c r="J139" s="1109"/>
      <c r="K139" s="1109"/>
      <c r="L139" s="1109"/>
      <c r="M139" s="1109"/>
      <c r="N139" s="1109"/>
      <c r="O139" s="1109"/>
      <c r="P139" s="1109"/>
      <c r="Q139" s="1109"/>
      <c r="R139" s="1109"/>
      <c r="S139" s="1109"/>
      <c r="T139" s="1109"/>
      <c r="U139" s="1109"/>
      <c r="V139" s="1109"/>
      <c r="W139" s="1109"/>
      <c r="X139" s="1109"/>
      <c r="Y139" s="1109"/>
      <c r="Z139" s="1141"/>
      <c r="AA139" s="1109"/>
      <c r="AB139" s="1109"/>
      <c r="AC139" s="1109"/>
      <c r="AD139" s="1109"/>
      <c r="AE139" s="1109"/>
      <c r="AF139" s="1109"/>
      <c r="AG139" s="1109"/>
      <c r="AH139" s="1109"/>
      <c r="AI139" s="1109" t="s">
        <v>146</v>
      </c>
    </row>
    <row r="140" s="1102" customFormat="1" ht="17.1" customHeight="1" spans="1:35">
      <c r="A140" s="1110" t="s">
        <v>3</v>
      </c>
      <c r="B140" s="1111" t="s">
        <v>4</v>
      </c>
      <c r="C140" s="1112" t="s">
        <v>5</v>
      </c>
      <c r="D140" s="1113"/>
      <c r="E140" s="1113"/>
      <c r="F140" s="1113"/>
      <c r="G140" s="1113"/>
      <c r="H140" s="1113"/>
      <c r="I140" s="1113"/>
      <c r="J140" s="1113"/>
      <c r="K140" s="1113"/>
      <c r="L140" s="1113"/>
      <c r="M140" s="1113"/>
      <c r="N140" s="1113"/>
      <c r="O140" s="111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42"/>
      <c r="Z140" s="1143" t="s">
        <v>6</v>
      </c>
      <c r="AA140" s="1144" t="s">
        <v>7</v>
      </c>
      <c r="AB140" s="1144" t="s">
        <v>8</v>
      </c>
      <c r="AC140" s="1144" t="s">
        <v>9</v>
      </c>
      <c r="AD140" s="1144" t="s">
        <v>10</v>
      </c>
      <c r="AE140" s="1144" t="s">
        <v>11</v>
      </c>
      <c r="AF140" s="1144" t="s">
        <v>12</v>
      </c>
      <c r="AG140" s="1144" t="s">
        <v>13</v>
      </c>
      <c r="AH140" s="1144" t="s">
        <v>14</v>
      </c>
      <c r="AI140" s="1150" t="s">
        <v>147</v>
      </c>
    </row>
    <row r="141" s="1102" customFormat="1" ht="141.75" customHeight="1" spans="1:35">
      <c r="A141" s="1114"/>
      <c r="B141" s="1115"/>
      <c r="C141" s="1116" t="s">
        <v>16</v>
      </c>
      <c r="D141" s="1117" t="s">
        <v>17</v>
      </c>
      <c r="E141" s="1117" t="s">
        <v>18</v>
      </c>
      <c r="F141" s="1117" t="s">
        <v>19</v>
      </c>
      <c r="G141" s="1117" t="s">
        <v>20</v>
      </c>
      <c r="H141" s="1117" t="s">
        <v>21</v>
      </c>
      <c r="I141" s="1117" t="s">
        <v>22</v>
      </c>
      <c r="J141" s="1117" t="s">
        <v>23</v>
      </c>
      <c r="K141" s="1117" t="s">
        <v>24</v>
      </c>
      <c r="L141" s="1117" t="s">
        <v>25</v>
      </c>
      <c r="M141" s="1117" t="s">
        <v>129</v>
      </c>
      <c r="N141" s="1140" t="s">
        <v>148</v>
      </c>
      <c r="O141" s="1117" t="s">
        <v>28</v>
      </c>
      <c r="P141" s="1117" t="s">
        <v>29</v>
      </c>
      <c r="Q141" s="1117" t="s">
        <v>30</v>
      </c>
      <c r="R141" s="1117" t="s">
        <v>31</v>
      </c>
      <c r="S141" s="1117" t="s">
        <v>32</v>
      </c>
      <c r="T141" s="1117" t="s">
        <v>33</v>
      </c>
      <c r="U141" s="1117" t="s">
        <v>34</v>
      </c>
      <c r="V141" s="1117" t="s">
        <v>35</v>
      </c>
      <c r="W141" s="1117" t="s">
        <v>36</v>
      </c>
      <c r="X141" s="1117" t="s">
        <v>149</v>
      </c>
      <c r="Y141" s="1117" t="s">
        <v>38</v>
      </c>
      <c r="Z141" s="1145"/>
      <c r="AA141" s="1146"/>
      <c r="AB141" s="1146"/>
      <c r="AC141" s="1146"/>
      <c r="AD141" s="1146"/>
      <c r="AE141" s="1146"/>
      <c r="AF141" s="1146"/>
      <c r="AG141" s="1146"/>
      <c r="AH141" s="1146"/>
      <c r="AI141" s="1151"/>
    </row>
    <row r="142" s="1102" customFormat="1" ht="17.1" customHeight="1" spans="1:35">
      <c r="A142" s="1118">
        <v>1</v>
      </c>
      <c r="B142" s="1119">
        <v>2</v>
      </c>
      <c r="C142" s="1119">
        <v>3</v>
      </c>
      <c r="D142" s="1119">
        <v>4</v>
      </c>
      <c r="E142" s="1119">
        <v>5</v>
      </c>
      <c r="F142" s="1119">
        <v>6</v>
      </c>
      <c r="G142" s="1119">
        <v>7</v>
      </c>
      <c r="H142" s="1119">
        <v>8</v>
      </c>
      <c r="I142" s="1119">
        <v>9</v>
      </c>
      <c r="J142" s="1119">
        <v>10</v>
      </c>
      <c r="K142" s="1119">
        <v>11</v>
      </c>
      <c r="L142" s="1119">
        <v>12</v>
      </c>
      <c r="M142" s="1119">
        <v>13</v>
      </c>
      <c r="N142" s="1119">
        <v>14</v>
      </c>
      <c r="O142" s="1119">
        <v>15</v>
      </c>
      <c r="P142" s="1119">
        <v>16</v>
      </c>
      <c r="Q142" s="1119">
        <v>17</v>
      </c>
      <c r="R142" s="1119">
        <v>18</v>
      </c>
      <c r="S142" s="1119">
        <v>19</v>
      </c>
      <c r="T142" s="1119">
        <v>20</v>
      </c>
      <c r="U142" s="1119">
        <v>21</v>
      </c>
      <c r="V142" s="1119">
        <v>22</v>
      </c>
      <c r="W142" s="1119">
        <v>23</v>
      </c>
      <c r="X142" s="1119">
        <v>24</v>
      </c>
      <c r="Y142" s="1119">
        <v>25</v>
      </c>
      <c r="Z142" s="1119">
        <v>26</v>
      </c>
      <c r="AA142" s="1119">
        <v>27</v>
      </c>
      <c r="AB142" s="1119">
        <v>28</v>
      </c>
      <c r="AC142" s="1119">
        <v>29</v>
      </c>
      <c r="AD142" s="1119">
        <v>30</v>
      </c>
      <c r="AE142" s="1119">
        <v>31</v>
      </c>
      <c r="AF142" s="1119">
        <v>32</v>
      </c>
      <c r="AG142" s="1119">
        <v>33</v>
      </c>
      <c r="AH142" s="1152">
        <v>34</v>
      </c>
      <c r="AI142" s="1153">
        <v>35</v>
      </c>
    </row>
    <row r="143" s="1103" customFormat="1" ht="20.25" customHeight="1" spans="1:35">
      <c r="A143" s="1120">
        <v>1</v>
      </c>
      <c r="B143" s="1121" t="s">
        <v>39</v>
      </c>
      <c r="C143" s="1168"/>
      <c r="D143" s="1168"/>
      <c r="E143" s="1168"/>
      <c r="F143" s="1168"/>
      <c r="G143" s="1168"/>
      <c r="H143" s="1168">
        <v>43</v>
      </c>
      <c r="I143" s="1168">
        <v>134</v>
      </c>
      <c r="J143" s="1168">
        <v>1</v>
      </c>
      <c r="K143" s="1168">
        <v>1</v>
      </c>
      <c r="L143" s="1168"/>
      <c r="M143" s="1168"/>
      <c r="N143" s="1168"/>
      <c r="O143" s="1168"/>
      <c r="P143" s="1168">
        <v>5</v>
      </c>
      <c r="Q143" s="1168"/>
      <c r="R143" s="1168"/>
      <c r="S143" s="1168"/>
      <c r="T143" s="1168"/>
      <c r="U143" s="1168"/>
      <c r="V143" s="1168">
        <v>30</v>
      </c>
      <c r="W143" s="1168"/>
      <c r="X143" s="1168">
        <v>5</v>
      </c>
      <c r="Y143" s="1168"/>
      <c r="Z143" s="1168"/>
      <c r="AA143" s="1168">
        <v>1</v>
      </c>
      <c r="AB143" s="1168"/>
      <c r="AC143" s="1168"/>
      <c r="AD143" s="1168"/>
      <c r="AE143" s="1168"/>
      <c r="AF143" s="1168">
        <v>6</v>
      </c>
      <c r="AG143" s="1168">
        <v>2</v>
      </c>
      <c r="AH143" s="1154">
        <f>SUM(C143:AG143)</f>
        <v>228</v>
      </c>
      <c r="AI143" s="1155"/>
    </row>
    <row r="144" s="1103" customFormat="1" ht="20.25" customHeight="1" spans="1:35">
      <c r="A144" s="1123">
        <v>2</v>
      </c>
      <c r="B144" s="1124" t="s">
        <v>40</v>
      </c>
      <c r="C144" s="1168"/>
      <c r="D144" s="1168"/>
      <c r="E144" s="1168"/>
      <c r="F144" s="1168"/>
      <c r="G144" s="1168"/>
      <c r="H144" s="1168">
        <v>37</v>
      </c>
      <c r="I144" s="1168">
        <v>98</v>
      </c>
      <c r="J144" s="1168"/>
      <c r="K144" s="1168"/>
      <c r="L144" s="1168"/>
      <c r="M144" s="1168"/>
      <c r="N144" s="1168"/>
      <c r="O144" s="1168"/>
      <c r="P144" s="1168"/>
      <c r="Q144" s="1168"/>
      <c r="R144" s="1168"/>
      <c r="S144" s="1168"/>
      <c r="T144" s="1168">
        <v>2</v>
      </c>
      <c r="U144" s="1168"/>
      <c r="V144" s="1168">
        <v>11</v>
      </c>
      <c r="W144" s="1168"/>
      <c r="X144" s="1168">
        <v>2</v>
      </c>
      <c r="Y144" s="1168">
        <v>1</v>
      </c>
      <c r="Z144" s="1168"/>
      <c r="AA144" s="1168">
        <v>1</v>
      </c>
      <c r="AB144" s="1168"/>
      <c r="AC144" s="1168"/>
      <c r="AD144" s="1168"/>
      <c r="AE144" s="1168"/>
      <c r="AF144" s="1168">
        <v>3</v>
      </c>
      <c r="AG144" s="1168"/>
      <c r="AH144" s="1157">
        <f t="shared" ref="AH144:AH160" si="9">SUM(C144:AG144)</f>
        <v>155</v>
      </c>
      <c r="AI144" s="1158"/>
    </row>
    <row r="145" s="1103" customFormat="1" ht="20.25" customHeight="1" spans="1:35">
      <c r="A145" s="1123">
        <v>3</v>
      </c>
      <c r="B145" s="1124" t="s">
        <v>41</v>
      </c>
      <c r="C145" s="1168"/>
      <c r="D145" s="1168"/>
      <c r="E145" s="1168"/>
      <c r="F145" s="1168"/>
      <c r="G145" s="1168"/>
      <c r="H145" s="1168">
        <v>21</v>
      </c>
      <c r="I145" s="1168">
        <v>55</v>
      </c>
      <c r="J145" s="1168"/>
      <c r="K145" s="1168"/>
      <c r="L145" s="1168"/>
      <c r="M145" s="1168"/>
      <c r="N145" s="1168"/>
      <c r="O145" s="1168"/>
      <c r="P145" s="1168"/>
      <c r="Q145" s="1168"/>
      <c r="R145" s="1168"/>
      <c r="S145" s="1168"/>
      <c r="T145" s="1168"/>
      <c r="U145" s="1168"/>
      <c r="V145" s="1168">
        <v>2</v>
      </c>
      <c r="W145" s="1168"/>
      <c r="X145" s="1168">
        <v>1</v>
      </c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57">
        <f t="shared" si="9"/>
        <v>79</v>
      </c>
      <c r="AI145" s="1158"/>
    </row>
    <row r="146" s="1103" customFormat="1" ht="20.25" customHeight="1" spans="1:35">
      <c r="A146" s="1123">
        <v>4</v>
      </c>
      <c r="B146" s="1124" t="s">
        <v>42</v>
      </c>
      <c r="C146" s="1168"/>
      <c r="D146" s="1168"/>
      <c r="E146" s="1168"/>
      <c r="F146" s="1168">
        <v>2</v>
      </c>
      <c r="G146" s="1168"/>
      <c r="H146" s="1168">
        <v>27</v>
      </c>
      <c r="I146" s="1168">
        <v>85</v>
      </c>
      <c r="J146" s="1168">
        <v>1</v>
      </c>
      <c r="K146" s="1168"/>
      <c r="L146" s="1168"/>
      <c r="M146" s="1168"/>
      <c r="N146" s="1168"/>
      <c r="O146" s="1168"/>
      <c r="P146" s="1168"/>
      <c r="Q146" s="1168"/>
      <c r="R146" s="1168"/>
      <c r="S146" s="1168"/>
      <c r="T146" s="1168">
        <v>7</v>
      </c>
      <c r="U146" s="1168"/>
      <c r="V146" s="1168">
        <v>9</v>
      </c>
      <c r="W146" s="1168"/>
      <c r="X146" s="1168"/>
      <c r="Y146" s="1168">
        <v>1</v>
      </c>
      <c r="Z146" s="1168"/>
      <c r="AA146" s="1168">
        <v>1</v>
      </c>
      <c r="AB146" s="1168"/>
      <c r="AC146" s="1168"/>
      <c r="AD146" s="1168"/>
      <c r="AE146" s="1168"/>
      <c r="AF146" s="1168">
        <v>1</v>
      </c>
      <c r="AG146" s="1168">
        <v>2</v>
      </c>
      <c r="AH146" s="1157">
        <f t="shared" si="9"/>
        <v>136</v>
      </c>
      <c r="AI146" s="1158"/>
    </row>
    <row r="147" s="1103" customFormat="1" ht="20.25" customHeight="1" spans="1:35">
      <c r="A147" s="1123">
        <v>5</v>
      </c>
      <c r="B147" s="1124" t="s">
        <v>43</v>
      </c>
      <c r="C147" s="1168"/>
      <c r="D147" s="1168"/>
      <c r="E147" s="1168"/>
      <c r="F147" s="1168"/>
      <c r="G147" s="1168"/>
      <c r="H147" s="1168">
        <v>18</v>
      </c>
      <c r="I147" s="1168">
        <v>39</v>
      </c>
      <c r="J147" s="1168"/>
      <c r="K147" s="1168">
        <v>1</v>
      </c>
      <c r="L147" s="1168"/>
      <c r="M147" s="1168"/>
      <c r="N147" s="1168"/>
      <c r="O147" s="1168"/>
      <c r="P147" s="1168">
        <v>1</v>
      </c>
      <c r="Q147" s="1168"/>
      <c r="R147" s="1168"/>
      <c r="S147" s="1168"/>
      <c r="T147" s="1168">
        <v>1</v>
      </c>
      <c r="U147" s="1168"/>
      <c r="V147" s="1168">
        <v>6</v>
      </c>
      <c r="W147" s="1168"/>
      <c r="X147" s="1168">
        <v>4</v>
      </c>
      <c r="Y147" s="1168">
        <v>1</v>
      </c>
      <c r="Z147" s="1168"/>
      <c r="AA147" s="1168">
        <v>1</v>
      </c>
      <c r="AB147" s="1168"/>
      <c r="AC147" s="1168"/>
      <c r="AD147" s="1168"/>
      <c r="AE147" s="1168"/>
      <c r="AF147" s="1168">
        <v>1</v>
      </c>
      <c r="AG147" s="1168"/>
      <c r="AH147" s="1157">
        <f t="shared" si="9"/>
        <v>73</v>
      </c>
      <c r="AI147" s="1158"/>
    </row>
    <row r="148" s="1103" customFormat="1" ht="20.25" customHeight="1" spans="1:35">
      <c r="A148" s="1123">
        <v>6</v>
      </c>
      <c r="B148" s="1124" t="s">
        <v>44</v>
      </c>
      <c r="C148" s="1168"/>
      <c r="D148" s="1168"/>
      <c r="E148" s="1168"/>
      <c r="F148" s="1168"/>
      <c r="G148" s="1168"/>
      <c r="H148" s="1168">
        <v>8</v>
      </c>
      <c r="I148" s="1168">
        <v>20</v>
      </c>
      <c r="J148" s="1168"/>
      <c r="K148" s="1168"/>
      <c r="L148" s="1168"/>
      <c r="M148" s="1168"/>
      <c r="N148" s="1168"/>
      <c r="O148" s="1168"/>
      <c r="P148" s="1168"/>
      <c r="Q148" s="1168"/>
      <c r="R148" s="1168"/>
      <c r="S148" s="1168"/>
      <c r="T148" s="1168"/>
      <c r="U148" s="1168"/>
      <c r="V148" s="1168">
        <v>1</v>
      </c>
      <c r="W148" s="1168"/>
      <c r="X148" s="1168">
        <v>3</v>
      </c>
      <c r="Y148" s="1168"/>
      <c r="Z148" s="1168"/>
      <c r="AA148" s="1168"/>
      <c r="AB148" s="1168"/>
      <c r="AC148" s="1168"/>
      <c r="AD148" s="1168"/>
      <c r="AE148" s="1168"/>
      <c r="AF148" s="1168"/>
      <c r="AG148" s="1168"/>
      <c r="AH148" s="1157">
        <f t="shared" si="9"/>
        <v>32</v>
      </c>
      <c r="AI148" s="1158"/>
    </row>
    <row r="149" s="1103" customFormat="1" ht="20.25" customHeight="1" spans="1:35">
      <c r="A149" s="1123">
        <v>7</v>
      </c>
      <c r="B149" s="1124" t="s">
        <v>45</v>
      </c>
      <c r="C149" s="1168"/>
      <c r="D149" s="1168"/>
      <c r="E149" s="1168"/>
      <c r="F149" s="1168"/>
      <c r="G149" s="1168"/>
      <c r="H149" s="1168">
        <v>9</v>
      </c>
      <c r="I149" s="1168">
        <v>36</v>
      </c>
      <c r="J149" s="1168"/>
      <c r="K149" s="1168"/>
      <c r="L149" s="1168"/>
      <c r="M149" s="1168"/>
      <c r="N149" s="1168"/>
      <c r="O149" s="1168"/>
      <c r="P149" s="1168"/>
      <c r="Q149" s="1168"/>
      <c r="R149" s="1168"/>
      <c r="S149" s="1168"/>
      <c r="T149" s="1168"/>
      <c r="U149" s="1168"/>
      <c r="V149" s="1168">
        <v>5</v>
      </c>
      <c r="W149" s="1168"/>
      <c r="X149" s="1168">
        <v>1</v>
      </c>
      <c r="Y149" s="1168"/>
      <c r="Z149" s="1168"/>
      <c r="AA149" s="1168"/>
      <c r="AB149" s="1168"/>
      <c r="AC149" s="1168"/>
      <c r="AD149" s="1168"/>
      <c r="AE149" s="1168"/>
      <c r="AF149" s="1168">
        <v>1</v>
      </c>
      <c r="AG149" s="1168"/>
      <c r="AH149" s="1157">
        <f t="shared" si="9"/>
        <v>52</v>
      </c>
      <c r="AI149" s="1158"/>
    </row>
    <row r="150" s="1103" customFormat="1" ht="20.25" customHeight="1" spans="1:35">
      <c r="A150" s="1123">
        <v>8</v>
      </c>
      <c r="B150" s="1124" t="s">
        <v>46</v>
      </c>
      <c r="C150" s="1168"/>
      <c r="D150" s="1168"/>
      <c r="E150" s="1168"/>
      <c r="F150" s="1168"/>
      <c r="G150" s="1168"/>
      <c r="H150" s="1168">
        <v>11</v>
      </c>
      <c r="I150" s="1168">
        <v>29</v>
      </c>
      <c r="J150" s="1168"/>
      <c r="K150" s="1168"/>
      <c r="L150" s="1168"/>
      <c r="M150" s="1168"/>
      <c r="N150" s="1168"/>
      <c r="O150" s="1168"/>
      <c r="P150" s="1168"/>
      <c r="Q150" s="1168"/>
      <c r="R150" s="1168"/>
      <c r="S150" s="1168"/>
      <c r="T150" s="1168"/>
      <c r="U150" s="1168"/>
      <c r="V150" s="1168">
        <v>9</v>
      </c>
      <c r="W150" s="1168"/>
      <c r="X150" s="1168">
        <v>2</v>
      </c>
      <c r="Y150" s="1168"/>
      <c r="Z150" s="1168"/>
      <c r="AA150" s="1168"/>
      <c r="AB150" s="1168"/>
      <c r="AC150" s="1168"/>
      <c r="AD150" s="1168"/>
      <c r="AE150" s="1168"/>
      <c r="AF150" s="1168">
        <v>1</v>
      </c>
      <c r="AG150" s="1168"/>
      <c r="AH150" s="1157">
        <f t="shared" si="9"/>
        <v>52</v>
      </c>
      <c r="AI150" s="1158"/>
    </row>
    <row r="151" s="1103" customFormat="1" ht="20.25" customHeight="1" spans="1:35">
      <c r="A151" s="1123">
        <v>9</v>
      </c>
      <c r="B151" s="1124" t="s">
        <v>47</v>
      </c>
      <c r="C151" s="1168"/>
      <c r="D151" s="1168"/>
      <c r="E151" s="1168"/>
      <c r="F151" s="1168"/>
      <c r="G151" s="1168"/>
      <c r="H151" s="1168">
        <v>5</v>
      </c>
      <c r="I151" s="1168">
        <v>22</v>
      </c>
      <c r="J151" s="1168"/>
      <c r="K151" s="1168"/>
      <c r="L151" s="1168"/>
      <c r="M151" s="1168"/>
      <c r="N151" s="1168"/>
      <c r="O151" s="1168"/>
      <c r="P151" s="1168"/>
      <c r="Q151" s="1168"/>
      <c r="R151" s="1168"/>
      <c r="S151" s="1168"/>
      <c r="T151" s="1168"/>
      <c r="U151" s="1168"/>
      <c r="V151" s="1168">
        <v>6</v>
      </c>
      <c r="W151" s="1168"/>
      <c r="X151" s="1168">
        <v>6</v>
      </c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57">
        <f t="shared" si="9"/>
        <v>39</v>
      </c>
      <c r="AI151" s="1158"/>
    </row>
    <row r="152" s="1103" customFormat="1" ht="20.25" customHeight="1" spans="1:35">
      <c r="A152" s="1123">
        <v>10</v>
      </c>
      <c r="B152" s="1124" t="s">
        <v>48</v>
      </c>
      <c r="C152" s="1168"/>
      <c r="D152" s="1168"/>
      <c r="E152" s="1168"/>
      <c r="F152" s="1168"/>
      <c r="G152" s="1168"/>
      <c r="H152" s="1168">
        <v>10</v>
      </c>
      <c r="I152" s="1168">
        <v>23</v>
      </c>
      <c r="J152" s="1168"/>
      <c r="K152" s="1168">
        <v>1</v>
      </c>
      <c r="L152" s="1168"/>
      <c r="M152" s="1168"/>
      <c r="N152" s="1168"/>
      <c r="O152" s="1168"/>
      <c r="P152" s="1168"/>
      <c r="Q152" s="1168"/>
      <c r="R152" s="1168"/>
      <c r="S152" s="1168"/>
      <c r="T152" s="1168"/>
      <c r="U152" s="1168"/>
      <c r="V152" s="1168">
        <v>34</v>
      </c>
      <c r="W152" s="1168"/>
      <c r="X152" s="1168">
        <v>3</v>
      </c>
      <c r="Y152" s="1168"/>
      <c r="Z152" s="1168"/>
      <c r="AA152" s="1168"/>
      <c r="AB152" s="1168"/>
      <c r="AC152" s="1168"/>
      <c r="AD152" s="1168"/>
      <c r="AE152" s="1168"/>
      <c r="AF152" s="1168"/>
      <c r="AG152" s="1168"/>
      <c r="AH152" s="1157">
        <f t="shared" si="9"/>
        <v>71</v>
      </c>
      <c r="AI152" s="1158"/>
    </row>
    <row r="153" s="1103" customFormat="1" ht="20.25" customHeight="1" spans="1:35">
      <c r="A153" s="1123">
        <v>11</v>
      </c>
      <c r="B153" s="1124" t="s">
        <v>49</v>
      </c>
      <c r="C153" s="1168"/>
      <c r="D153" s="1168"/>
      <c r="E153" s="1168"/>
      <c r="F153" s="1168"/>
      <c r="G153" s="1168"/>
      <c r="H153" s="1168">
        <v>11</v>
      </c>
      <c r="I153" s="1168">
        <v>57</v>
      </c>
      <c r="J153" s="1168">
        <v>2</v>
      </c>
      <c r="K153" s="1168"/>
      <c r="L153" s="1168"/>
      <c r="M153" s="1168"/>
      <c r="N153" s="1168"/>
      <c r="O153" s="1168"/>
      <c r="P153" s="1168">
        <v>1</v>
      </c>
      <c r="Q153" s="1168"/>
      <c r="R153" s="1168"/>
      <c r="S153" s="1168"/>
      <c r="T153" s="1168"/>
      <c r="U153" s="1168"/>
      <c r="V153" s="1168">
        <v>6</v>
      </c>
      <c r="W153" s="1168"/>
      <c r="X153" s="1168">
        <v>16</v>
      </c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57">
        <f t="shared" si="9"/>
        <v>93</v>
      </c>
      <c r="AI153" s="1158"/>
    </row>
    <row r="154" s="1103" customFormat="1" ht="20.25" customHeight="1" spans="1:35">
      <c r="A154" s="1123">
        <v>12</v>
      </c>
      <c r="B154" s="1124" t="s">
        <v>50</v>
      </c>
      <c r="C154" s="1168"/>
      <c r="D154" s="1168"/>
      <c r="E154" s="1168"/>
      <c r="F154" s="1168"/>
      <c r="G154" s="1168"/>
      <c r="H154" s="1168">
        <v>31</v>
      </c>
      <c r="I154" s="1168">
        <v>66</v>
      </c>
      <c r="J154" s="1168"/>
      <c r="K154" s="1168"/>
      <c r="L154" s="1168"/>
      <c r="M154" s="1168"/>
      <c r="N154" s="1168"/>
      <c r="O154" s="1168"/>
      <c r="P154" s="1168"/>
      <c r="Q154" s="1168"/>
      <c r="R154" s="1168"/>
      <c r="S154" s="1168"/>
      <c r="T154" s="1168"/>
      <c r="U154" s="1168"/>
      <c r="V154" s="1168">
        <v>14</v>
      </c>
      <c r="W154" s="1168"/>
      <c r="X154" s="1168">
        <v>3</v>
      </c>
      <c r="Y154" s="1168"/>
      <c r="Z154" s="1168"/>
      <c r="AA154" s="1168">
        <v>1</v>
      </c>
      <c r="AB154" s="1168"/>
      <c r="AC154" s="1168"/>
      <c r="AD154" s="1168"/>
      <c r="AE154" s="1168"/>
      <c r="AF154" s="1168"/>
      <c r="AG154" s="1168"/>
      <c r="AH154" s="1157">
        <f t="shared" si="9"/>
        <v>115</v>
      </c>
      <c r="AI154" s="1158"/>
    </row>
    <row r="155" s="1103" customFormat="1" ht="20.25" customHeight="1" spans="1:35">
      <c r="A155" s="1123">
        <v>13</v>
      </c>
      <c r="B155" s="1124" t="s">
        <v>51</v>
      </c>
      <c r="C155" s="1168"/>
      <c r="D155" s="1168"/>
      <c r="E155" s="1168"/>
      <c r="F155" s="1168"/>
      <c r="G155" s="1168"/>
      <c r="H155" s="1168">
        <v>11</v>
      </c>
      <c r="I155" s="1168">
        <v>44</v>
      </c>
      <c r="J155" s="1168">
        <v>1</v>
      </c>
      <c r="K155" s="1168"/>
      <c r="L155" s="1168"/>
      <c r="M155" s="1168"/>
      <c r="N155" s="1168"/>
      <c r="O155" s="1168"/>
      <c r="P155" s="1168"/>
      <c r="Q155" s="1168"/>
      <c r="R155" s="1168"/>
      <c r="S155" s="1168"/>
      <c r="T155" s="1168"/>
      <c r="U155" s="1168"/>
      <c r="V155" s="1168">
        <v>88</v>
      </c>
      <c r="W155" s="1168"/>
      <c r="X155" s="1168">
        <v>2</v>
      </c>
      <c r="Y155" s="1168">
        <v>2</v>
      </c>
      <c r="Z155" s="1168"/>
      <c r="AA155" s="1168"/>
      <c r="AB155" s="1168"/>
      <c r="AC155" s="1168"/>
      <c r="AD155" s="1168"/>
      <c r="AE155" s="1168"/>
      <c r="AF155" s="1168"/>
      <c r="AG155" s="1168"/>
      <c r="AH155" s="1157">
        <f t="shared" si="9"/>
        <v>148</v>
      </c>
      <c r="AI155" s="1158"/>
    </row>
    <row r="156" s="1103" customFormat="1" ht="20.25" customHeight="1" spans="1:35">
      <c r="A156" s="1123">
        <v>14</v>
      </c>
      <c r="B156" s="1124" t="s">
        <v>52</v>
      </c>
      <c r="C156" s="1168">
        <v>1</v>
      </c>
      <c r="D156" s="1168"/>
      <c r="E156" s="1168"/>
      <c r="F156" s="1168"/>
      <c r="G156" s="1168"/>
      <c r="H156" s="1168">
        <v>23</v>
      </c>
      <c r="I156" s="1168">
        <v>75</v>
      </c>
      <c r="J156" s="1168"/>
      <c r="K156" s="1168"/>
      <c r="L156" s="1168"/>
      <c r="M156" s="1168"/>
      <c r="N156" s="1168"/>
      <c r="O156" s="1168"/>
      <c r="P156" s="1168">
        <v>1</v>
      </c>
      <c r="Q156" s="1168"/>
      <c r="R156" s="1168"/>
      <c r="S156" s="1168"/>
      <c r="T156" s="1168">
        <v>1</v>
      </c>
      <c r="U156" s="1168"/>
      <c r="V156" s="1168">
        <v>19</v>
      </c>
      <c r="W156" s="1168"/>
      <c r="X156" s="1168">
        <v>6</v>
      </c>
      <c r="Y156" s="1168"/>
      <c r="Z156" s="1168"/>
      <c r="AA156" s="1168"/>
      <c r="AB156" s="1168"/>
      <c r="AC156" s="1168"/>
      <c r="AD156" s="1168"/>
      <c r="AE156" s="1168"/>
      <c r="AF156" s="1168">
        <v>3</v>
      </c>
      <c r="AG156" s="1168"/>
      <c r="AH156" s="1157">
        <f t="shared" si="9"/>
        <v>129</v>
      </c>
      <c r="AI156" s="1158"/>
    </row>
    <row r="157" s="1103" customFormat="1" ht="20.25" customHeight="1" spans="1:35">
      <c r="A157" s="1123">
        <v>15</v>
      </c>
      <c r="B157" s="1124" t="s">
        <v>53</v>
      </c>
      <c r="C157" s="1168"/>
      <c r="D157" s="1168"/>
      <c r="E157" s="1168"/>
      <c r="F157" s="1168"/>
      <c r="G157" s="1168"/>
      <c r="H157" s="1168">
        <v>10</v>
      </c>
      <c r="I157" s="1168">
        <v>22</v>
      </c>
      <c r="J157" s="1168"/>
      <c r="K157" s="1168"/>
      <c r="L157" s="1168"/>
      <c r="M157" s="1168"/>
      <c r="N157" s="1168"/>
      <c r="O157" s="1168"/>
      <c r="P157" s="1168"/>
      <c r="Q157" s="1168"/>
      <c r="R157" s="1168"/>
      <c r="S157" s="1168"/>
      <c r="T157" s="1168"/>
      <c r="U157" s="1168"/>
      <c r="V157" s="1168">
        <v>9</v>
      </c>
      <c r="W157" s="1168"/>
      <c r="X157" s="1168">
        <v>1</v>
      </c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57">
        <f t="shared" si="9"/>
        <v>42</v>
      </c>
      <c r="AI157" s="1158"/>
    </row>
    <row r="158" s="1103" customFormat="1" ht="20.25" customHeight="1" spans="1:35">
      <c r="A158" s="1123">
        <v>16</v>
      </c>
      <c r="B158" s="1124" t="s">
        <v>151</v>
      </c>
      <c r="C158" s="1168"/>
      <c r="D158" s="1168"/>
      <c r="E158" s="1168"/>
      <c r="F158" s="1168"/>
      <c r="G158" s="1168"/>
      <c r="H158" s="1168">
        <v>11</v>
      </c>
      <c r="I158" s="1168">
        <v>40</v>
      </c>
      <c r="J158" s="1168"/>
      <c r="K158" s="1168"/>
      <c r="L158" s="1168"/>
      <c r="M158" s="1168"/>
      <c r="N158" s="1168"/>
      <c r="O158" s="1168"/>
      <c r="P158" s="1168"/>
      <c r="Q158" s="1168"/>
      <c r="R158" s="1168"/>
      <c r="S158" s="1168"/>
      <c r="T158" s="1168">
        <v>1</v>
      </c>
      <c r="U158" s="1168"/>
      <c r="V158" s="1168">
        <v>7</v>
      </c>
      <c r="W158" s="1168"/>
      <c r="X158" s="1168">
        <v>3</v>
      </c>
      <c r="Y158" s="1168">
        <v>1</v>
      </c>
      <c r="Z158" s="1168"/>
      <c r="AA158" s="1168"/>
      <c r="AB158" s="1168"/>
      <c r="AC158" s="1168"/>
      <c r="AD158" s="1168"/>
      <c r="AE158" s="1168"/>
      <c r="AF158" s="1168"/>
      <c r="AG158" s="1168"/>
      <c r="AH158" s="1157">
        <f t="shared" si="9"/>
        <v>63</v>
      </c>
      <c r="AI158" s="1158"/>
    </row>
    <row r="159" s="1103" customFormat="1" ht="20.25" customHeight="1" spans="1:35">
      <c r="A159" s="1125">
        <v>17</v>
      </c>
      <c r="B159" s="1126" t="s">
        <v>55</v>
      </c>
      <c r="C159" s="1168"/>
      <c r="D159" s="1168"/>
      <c r="E159" s="1168"/>
      <c r="F159" s="1168"/>
      <c r="G159" s="1168"/>
      <c r="H159" s="1168">
        <v>7</v>
      </c>
      <c r="I159" s="1168">
        <v>26</v>
      </c>
      <c r="J159" s="1168">
        <v>1</v>
      </c>
      <c r="K159" s="1168"/>
      <c r="L159" s="1168"/>
      <c r="M159" s="1168"/>
      <c r="N159" s="1168"/>
      <c r="O159" s="1168"/>
      <c r="P159" s="1168"/>
      <c r="Q159" s="1168"/>
      <c r="R159" s="1168"/>
      <c r="S159" s="1168"/>
      <c r="T159" s="1168"/>
      <c r="U159" s="1168"/>
      <c r="V159" s="1168">
        <v>4</v>
      </c>
      <c r="W159" s="1168"/>
      <c r="X159" s="1168"/>
      <c r="Y159" s="1168">
        <v>1</v>
      </c>
      <c r="Z159" s="1168"/>
      <c r="AA159" s="1168">
        <v>1</v>
      </c>
      <c r="AB159" s="1168"/>
      <c r="AC159" s="1168"/>
      <c r="AD159" s="1168"/>
      <c r="AE159" s="1168"/>
      <c r="AF159" s="1168"/>
      <c r="AG159" s="1168">
        <v>1</v>
      </c>
      <c r="AH159" s="1159">
        <f t="shared" si="9"/>
        <v>41</v>
      </c>
      <c r="AI159" s="1160"/>
    </row>
    <row r="160" s="1103" customFormat="1" ht="20.25" customHeight="1" spans="1:35">
      <c r="A160" s="1127">
        <v>18</v>
      </c>
      <c r="B160" s="1128" t="s">
        <v>56</v>
      </c>
      <c r="C160" s="1168"/>
      <c r="D160" s="1168"/>
      <c r="E160" s="1168"/>
      <c r="F160" s="1168"/>
      <c r="G160" s="1168"/>
      <c r="H160" s="1168">
        <v>11</v>
      </c>
      <c r="I160" s="1168">
        <v>20</v>
      </c>
      <c r="J160" s="1168"/>
      <c r="K160" s="1168"/>
      <c r="L160" s="1168"/>
      <c r="M160" s="1168"/>
      <c r="N160" s="1168"/>
      <c r="O160" s="1168"/>
      <c r="P160" s="1168"/>
      <c r="Q160" s="1168"/>
      <c r="R160" s="1168"/>
      <c r="S160" s="1168"/>
      <c r="T160" s="1168"/>
      <c r="U160" s="1168"/>
      <c r="V160" s="1168">
        <v>49</v>
      </c>
      <c r="W160" s="1168"/>
      <c r="X160" s="1168">
        <v>1</v>
      </c>
      <c r="Y160" s="1168"/>
      <c r="Z160" s="1168"/>
      <c r="AA160" s="1168"/>
      <c r="AB160" s="1168"/>
      <c r="AC160" s="1168"/>
      <c r="AD160" s="1168"/>
      <c r="AE160" s="1168"/>
      <c r="AF160" s="1168"/>
      <c r="AG160" s="1168"/>
      <c r="AH160" s="1159">
        <f t="shared" si="9"/>
        <v>81</v>
      </c>
      <c r="AI160" s="1161"/>
    </row>
    <row r="161" s="1104" customFormat="1" ht="17.1" customHeight="1" spans="1:35">
      <c r="A161" s="1129" t="s">
        <v>57</v>
      </c>
      <c r="B161" s="1130"/>
      <c r="C161" s="1139">
        <f>SUM(C143:C160)</f>
        <v>1</v>
      </c>
      <c r="D161" s="1139">
        <f t="shared" ref="D161:AH161" si="10">SUM(D143:D160)</f>
        <v>0</v>
      </c>
      <c r="E161" s="1139">
        <f t="shared" si="10"/>
        <v>0</v>
      </c>
      <c r="F161" s="1139">
        <f t="shared" si="10"/>
        <v>2</v>
      </c>
      <c r="G161" s="1139">
        <f t="shared" si="10"/>
        <v>0</v>
      </c>
      <c r="H161" s="1139">
        <f t="shared" si="10"/>
        <v>304</v>
      </c>
      <c r="I161" s="1139">
        <f t="shared" si="10"/>
        <v>891</v>
      </c>
      <c r="J161" s="1139">
        <f t="shared" si="10"/>
        <v>6</v>
      </c>
      <c r="K161" s="1139">
        <f t="shared" si="10"/>
        <v>3</v>
      </c>
      <c r="L161" s="1139">
        <f t="shared" si="10"/>
        <v>0</v>
      </c>
      <c r="M161" s="1139">
        <f t="shared" si="10"/>
        <v>0</v>
      </c>
      <c r="N161" s="1139">
        <f t="shared" si="10"/>
        <v>0</v>
      </c>
      <c r="O161" s="1139">
        <f t="shared" si="10"/>
        <v>0</v>
      </c>
      <c r="P161" s="1139">
        <f t="shared" si="10"/>
        <v>8</v>
      </c>
      <c r="Q161" s="1139">
        <f t="shared" si="10"/>
        <v>0</v>
      </c>
      <c r="R161" s="1139">
        <f t="shared" si="10"/>
        <v>0</v>
      </c>
      <c r="S161" s="1139">
        <f t="shared" si="10"/>
        <v>0</v>
      </c>
      <c r="T161" s="1139">
        <f t="shared" si="10"/>
        <v>12</v>
      </c>
      <c r="U161" s="1139">
        <f t="shared" si="10"/>
        <v>0</v>
      </c>
      <c r="V161" s="1139">
        <f t="shared" si="10"/>
        <v>309</v>
      </c>
      <c r="W161" s="1139">
        <f t="shared" si="10"/>
        <v>0</v>
      </c>
      <c r="X161" s="1139">
        <f t="shared" si="10"/>
        <v>59</v>
      </c>
      <c r="Y161" s="1139">
        <f t="shared" si="10"/>
        <v>7</v>
      </c>
      <c r="Z161" s="1139">
        <f t="shared" si="10"/>
        <v>0</v>
      </c>
      <c r="AA161" s="1139">
        <f t="shared" si="10"/>
        <v>6</v>
      </c>
      <c r="AB161" s="1139">
        <f t="shared" si="10"/>
        <v>0</v>
      </c>
      <c r="AC161" s="1139">
        <f t="shared" si="10"/>
        <v>0</v>
      </c>
      <c r="AD161" s="1139">
        <f t="shared" si="10"/>
        <v>0</v>
      </c>
      <c r="AE161" s="1139">
        <f t="shared" si="10"/>
        <v>0</v>
      </c>
      <c r="AF161" s="1139">
        <f t="shared" si="10"/>
        <v>16</v>
      </c>
      <c r="AG161" s="1139">
        <f t="shared" si="10"/>
        <v>5</v>
      </c>
      <c r="AH161" s="1139">
        <f t="shared" si="10"/>
        <v>1629</v>
      </c>
      <c r="AI161" s="1162">
        <f>SUM(AI143:AI159)</f>
        <v>0</v>
      </c>
    </row>
    <row r="162" s="1102" customFormat="1" ht="4.5" customHeight="1" spans="1:35">
      <c r="A162" s="1132"/>
      <c r="B162" s="1132"/>
      <c r="C162" s="1132"/>
      <c r="D162" s="1132"/>
      <c r="E162" s="1132"/>
      <c r="F162" s="1132"/>
      <c r="G162" s="1132"/>
      <c r="H162" s="1132"/>
      <c r="I162" s="1132"/>
      <c r="J162" s="1132"/>
      <c r="K162" s="1132"/>
      <c r="L162" s="1132"/>
      <c r="M162" s="1132"/>
      <c r="N162" s="1132"/>
      <c r="O162" s="1132"/>
      <c r="P162" s="1132"/>
      <c r="Q162" s="1132"/>
      <c r="R162" s="1132"/>
      <c r="S162" s="1132"/>
      <c r="T162" s="1132"/>
      <c r="U162" s="1132"/>
      <c r="V162" s="1132"/>
      <c r="W162" s="1132"/>
      <c r="X162" s="1132"/>
      <c r="Z162" s="1147"/>
      <c r="AA162" s="1132"/>
      <c r="AB162" s="1132"/>
      <c r="AC162" s="1132"/>
      <c r="AD162" s="1132"/>
      <c r="AE162" s="1132"/>
      <c r="AF162" s="1132"/>
      <c r="AG162" s="1132"/>
      <c r="AH162" s="1163"/>
      <c r="AI162" s="1132"/>
    </row>
    <row r="163" s="1102" customFormat="1" ht="17.1" customHeight="1" spans="1:35">
      <c r="A163" s="1133"/>
      <c r="B163" s="1133"/>
      <c r="D163" s="887" t="str">
        <f>D129</f>
        <v>Mengetahui :</v>
      </c>
      <c r="E163" s="1086"/>
      <c r="F163" s="1086"/>
      <c r="G163" s="1086"/>
      <c r="H163" s="1086"/>
      <c r="I163" s="1086"/>
      <c r="J163" s="1086"/>
      <c r="K163" s="1086"/>
      <c r="L163" s="1086"/>
      <c r="M163" s="1086"/>
      <c r="N163" s="1086"/>
      <c r="O163" s="1086"/>
      <c r="P163" s="1086"/>
      <c r="Q163" s="1086"/>
      <c r="R163" s="1086"/>
      <c r="S163" s="1086"/>
      <c r="T163" s="1086"/>
      <c r="U163" s="1086"/>
      <c r="V163" s="1086"/>
      <c r="W163" s="1086"/>
      <c r="X163" s="1086"/>
      <c r="Y163" s="1086"/>
      <c r="Z163" s="889" t="str">
        <f>'RK 2'!AC197</f>
        <v>Padang, 7 Juni 2023</v>
      </c>
      <c r="AA163" s="1148"/>
      <c r="AB163" s="1148"/>
      <c r="AC163" s="1148"/>
      <c r="AD163" s="1148"/>
      <c r="AE163" s="1148"/>
      <c r="AF163" s="1148"/>
      <c r="AG163" s="1148"/>
      <c r="AH163" s="862"/>
      <c r="AI163" s="1148"/>
    </row>
    <row r="164" s="1102" customFormat="1" ht="17.1" customHeight="1" spans="1:35">
      <c r="A164" s="1133"/>
      <c r="B164" s="1133"/>
      <c r="C164" s="1133"/>
      <c r="D164" s="888" t="str">
        <f>'RK 2'!H198</f>
        <v>Ketua Pengadilan Tinggi Agama Padang,</v>
      </c>
      <c r="E164" s="1086"/>
      <c r="F164" s="1086"/>
      <c r="G164" s="1086"/>
      <c r="H164" s="1086"/>
      <c r="I164" s="1086"/>
      <c r="J164" s="1086"/>
      <c r="K164" s="1086"/>
      <c r="L164" s="1086"/>
      <c r="M164" s="1086"/>
      <c r="N164" s="1086"/>
      <c r="O164" s="1086"/>
      <c r="P164" s="1086"/>
      <c r="Q164" s="1086"/>
      <c r="R164" s="1086"/>
      <c r="S164" s="1086"/>
      <c r="T164" s="1086"/>
      <c r="U164" s="1086"/>
      <c r="V164" s="1086"/>
      <c r="W164" s="1086"/>
      <c r="X164" s="1086"/>
      <c r="Y164" s="1086"/>
      <c r="Z164" s="859" t="s">
        <v>61</v>
      </c>
      <c r="AA164"/>
      <c r="AB164"/>
      <c r="AC164"/>
      <c r="AD164"/>
      <c r="AE164"/>
      <c r="AF164"/>
      <c r="AG164" s="1095"/>
      <c r="AH164" s="1164"/>
      <c r="AI164" s="1165"/>
    </row>
    <row r="165" s="1102" customFormat="1" ht="17.1" customHeight="1" spans="1:35">
      <c r="A165" s="1133"/>
      <c r="B165" s="1133"/>
      <c r="C165" s="1133"/>
      <c r="D165" s="888"/>
      <c r="E165" s="1086"/>
      <c r="F165" s="1086"/>
      <c r="G165" s="1086"/>
      <c r="H165" s="1086"/>
      <c r="I165" s="1086"/>
      <c r="J165" s="1086"/>
      <c r="K165" s="1086"/>
      <c r="L165" s="1086"/>
      <c r="M165" s="1086"/>
      <c r="N165" s="1086"/>
      <c r="O165" s="1086"/>
      <c r="P165" s="1086"/>
      <c r="Q165" s="1086"/>
      <c r="R165" s="1086"/>
      <c r="S165" s="1086"/>
      <c r="T165" s="1086"/>
      <c r="U165" s="1086"/>
      <c r="V165" s="1086"/>
      <c r="W165" s="1086"/>
      <c r="X165" s="1086"/>
      <c r="Y165" s="1086"/>
      <c r="Z165" s="859"/>
      <c r="AA165"/>
      <c r="AB165"/>
      <c r="AC165"/>
      <c r="AD165"/>
      <c r="AE165"/>
      <c r="AF165"/>
      <c r="AG165" s="1095"/>
      <c r="AH165" s="908"/>
      <c r="AI165" s="1165"/>
    </row>
    <row r="166" s="1102" customFormat="1" ht="17.1" customHeight="1" spans="1:35">
      <c r="A166" s="1133"/>
      <c r="B166" s="1133"/>
      <c r="C166" s="1133"/>
      <c r="D166" s="888"/>
      <c r="E166" s="1086"/>
      <c r="F166" s="1086"/>
      <c r="G166" s="1086"/>
      <c r="H166" s="1086"/>
      <c r="I166" s="1086"/>
      <c r="J166" s="1086"/>
      <c r="K166" s="1086"/>
      <c r="L166" s="1086"/>
      <c r="M166" s="1086"/>
      <c r="N166" s="1086"/>
      <c r="O166" s="1086"/>
      <c r="P166" s="1086"/>
      <c r="Q166" s="1086"/>
      <c r="R166" s="1086"/>
      <c r="S166" s="1086"/>
      <c r="T166" s="1086"/>
      <c r="U166" s="1086"/>
      <c r="V166" s="1086"/>
      <c r="W166" s="1086"/>
      <c r="X166" s="1086"/>
      <c r="Y166" s="1086"/>
      <c r="Z166" s="859"/>
      <c r="AA166"/>
      <c r="AB166"/>
      <c r="AC166"/>
      <c r="AD166"/>
      <c r="AE166"/>
      <c r="AF166"/>
      <c r="AG166" s="1095"/>
      <c r="AH166" s="908"/>
      <c r="AI166" s="1165"/>
    </row>
    <row r="167" s="1102" customFormat="1" ht="17.1" customHeight="1" spans="1:35">
      <c r="A167" s="1133"/>
      <c r="C167" s="1133"/>
      <c r="D167" s="888"/>
      <c r="E167" s="1086"/>
      <c r="F167" s="1086"/>
      <c r="G167" s="1086"/>
      <c r="H167" s="1086"/>
      <c r="I167" s="1086"/>
      <c r="J167" s="1086"/>
      <c r="K167" s="1086"/>
      <c r="L167" s="1086"/>
      <c r="M167" s="1086"/>
      <c r="N167" s="1086"/>
      <c r="O167" s="1086"/>
      <c r="P167" s="1086"/>
      <c r="Q167" s="1086"/>
      <c r="R167" s="1086"/>
      <c r="S167" s="1086"/>
      <c r="T167" s="1086"/>
      <c r="U167" s="1086"/>
      <c r="V167" s="1086"/>
      <c r="W167" s="1086"/>
      <c r="X167" s="1086"/>
      <c r="Y167" s="1086"/>
      <c r="Z167" s="859"/>
      <c r="AA167"/>
      <c r="AB167"/>
      <c r="AC167"/>
      <c r="AD167"/>
      <c r="AE167"/>
      <c r="AF167"/>
      <c r="AG167" s="1095"/>
      <c r="AH167" s="908"/>
      <c r="AI167" s="1165"/>
    </row>
    <row r="168" s="1102" customFormat="1" ht="23.25" customHeight="1" spans="1:35">
      <c r="A168" s="1133"/>
      <c r="C168" s="1133"/>
      <c r="D168" s="1170" t="str">
        <f>'RK 2'!H202</f>
        <v>Dr. Drs. H. PELMIZAR, M.H.I.</v>
      </c>
      <c r="E168" s="1087"/>
      <c r="F168" s="1087"/>
      <c r="G168" s="1087"/>
      <c r="H168" s="1087"/>
      <c r="I168" s="1087"/>
      <c r="J168" s="1087"/>
      <c r="K168" s="1086"/>
      <c r="L168" s="1086"/>
      <c r="M168" s="1086"/>
      <c r="N168" s="1086"/>
      <c r="O168" s="1086"/>
      <c r="P168" s="1086"/>
      <c r="Q168" s="1086"/>
      <c r="R168" s="1086"/>
      <c r="S168" s="1086"/>
      <c r="T168" s="1086"/>
      <c r="U168" s="1086"/>
      <c r="V168" s="1086"/>
      <c r="W168" s="1086"/>
      <c r="X168" s="1086"/>
      <c r="Y168" s="1086"/>
      <c r="Z168" s="859" t="s">
        <v>63</v>
      </c>
      <c r="AA168"/>
      <c r="AB168"/>
      <c r="AC168"/>
      <c r="AD168"/>
      <c r="AE168"/>
      <c r="AF168"/>
      <c r="AG168" s="1166"/>
      <c r="AH168" s="1166"/>
      <c r="AI168" s="1165"/>
    </row>
    <row r="169" s="1105" customFormat="1" ht="17.1" customHeight="1" spans="4:35">
      <c r="D169" s="888" t="str">
        <f>'RK 2'!H203</f>
        <v>NIP. 19561112 198103 1 009</v>
      </c>
      <c r="E169" s="1086"/>
      <c r="F169" s="1086"/>
      <c r="G169" s="1086"/>
      <c r="H169" s="1086"/>
      <c r="I169" s="1086"/>
      <c r="J169" s="1086"/>
      <c r="K169" s="1086"/>
      <c r="L169" s="1086"/>
      <c r="M169" s="1086"/>
      <c r="N169" s="1086"/>
      <c r="O169" s="1086"/>
      <c r="P169" s="1086"/>
      <c r="Q169" s="1086"/>
      <c r="R169" s="1086"/>
      <c r="S169" s="1086"/>
      <c r="T169" s="1086"/>
      <c r="U169" s="1086"/>
      <c r="V169" s="1086"/>
      <c r="W169" s="1086"/>
      <c r="X169" s="1086"/>
      <c r="Y169" s="1086"/>
      <c r="Z169" s="859" t="s">
        <v>65</v>
      </c>
      <c r="AA169"/>
      <c r="AB169"/>
      <c r="AC169"/>
      <c r="AD169"/>
      <c r="AE169"/>
      <c r="AF169"/>
      <c r="AG169" s="1095"/>
      <c r="AH169" s="1167"/>
      <c r="AI169" s="1165"/>
    </row>
    <row r="171" s="1102" customFormat="1" ht="17.1" customHeight="1" spans="1:35">
      <c r="A171" s="1108" t="s">
        <v>145</v>
      </c>
      <c r="B171" s="1108"/>
      <c r="C171" s="1108"/>
      <c r="D171" s="1108"/>
      <c r="E171" s="1108"/>
      <c r="F171" s="1108"/>
      <c r="G171" s="1108"/>
      <c r="H171" s="1108"/>
      <c r="I171" s="1108"/>
      <c r="J171" s="1108"/>
      <c r="K171" s="1108"/>
      <c r="L171" s="1108"/>
      <c r="M171" s="1108"/>
      <c r="N171" s="1108"/>
      <c r="O171" s="1108"/>
      <c r="P171" s="1108"/>
      <c r="Q171" s="1108"/>
      <c r="R171" s="1108"/>
      <c r="S171" s="1108"/>
      <c r="T171" s="1108"/>
      <c r="U171" s="1108"/>
      <c r="V171" s="1108"/>
      <c r="W171" s="1108"/>
      <c r="X171" s="1108"/>
      <c r="Y171" s="1108"/>
      <c r="Z171" s="1108"/>
      <c r="AA171" s="1108"/>
      <c r="AB171" s="1108"/>
      <c r="AC171" s="1108"/>
      <c r="AD171" s="1108"/>
      <c r="AE171" s="1108"/>
      <c r="AF171" s="1108"/>
      <c r="AG171" s="1108"/>
      <c r="AH171" s="1108"/>
      <c r="AI171" s="1108"/>
    </row>
    <row r="172" s="1102" customFormat="1" ht="17.1" customHeight="1" spans="1:35">
      <c r="A172" s="1108" t="str">
        <f>'RK 1'!A172:AI172</f>
        <v>BULAN JUNI TAHUN 2023</v>
      </c>
      <c r="B172" s="1108"/>
      <c r="C172" s="1108"/>
      <c r="D172" s="1108"/>
      <c r="E172" s="1108"/>
      <c r="F172" s="1108"/>
      <c r="G172" s="1108"/>
      <c r="H172" s="1108"/>
      <c r="I172" s="1108"/>
      <c r="J172" s="1108"/>
      <c r="K172" s="1108"/>
      <c r="L172" s="1108"/>
      <c r="M172" s="1108"/>
      <c r="N172" s="1108"/>
      <c r="O172" s="1108"/>
      <c r="P172" s="1108"/>
      <c r="Q172" s="1108"/>
      <c r="R172" s="1108"/>
      <c r="S172" s="1108"/>
      <c r="T172" s="1108"/>
      <c r="U172" s="1108"/>
      <c r="V172" s="1108"/>
      <c r="W172" s="1108"/>
      <c r="X172" s="1108"/>
      <c r="Y172" s="1108"/>
      <c r="Z172" s="1108"/>
      <c r="AA172" s="1108"/>
      <c r="AB172" s="1108"/>
      <c r="AC172" s="1108"/>
      <c r="AD172" s="1108"/>
      <c r="AE172" s="1108"/>
      <c r="AF172" s="1108"/>
      <c r="AG172" s="1108"/>
      <c r="AH172" s="1108"/>
      <c r="AI172" s="1108"/>
    </row>
    <row r="173" s="1102" customFormat="1" ht="12" customHeight="1" spans="1:35">
      <c r="A173" s="1109"/>
      <c r="B173" s="1109"/>
      <c r="C173" s="1109"/>
      <c r="D173" s="1109"/>
      <c r="E173" s="1109"/>
      <c r="F173" s="1109"/>
      <c r="G173" s="1109"/>
      <c r="H173" s="1109"/>
      <c r="I173" s="1109"/>
      <c r="J173" s="1109"/>
      <c r="K173" s="1109"/>
      <c r="L173" s="1109"/>
      <c r="M173" s="1109"/>
      <c r="N173" s="1109"/>
      <c r="O173" s="1109"/>
      <c r="P173" s="1109"/>
      <c r="Q173" s="1109"/>
      <c r="R173" s="1109"/>
      <c r="S173" s="1109"/>
      <c r="T173" s="1109"/>
      <c r="U173" s="1109"/>
      <c r="V173" s="1109"/>
      <c r="W173" s="1109"/>
      <c r="X173" s="1109"/>
      <c r="Y173" s="1109"/>
      <c r="Z173" s="1141"/>
      <c r="AA173" s="1109"/>
      <c r="AB173" s="1109"/>
      <c r="AC173" s="1109"/>
      <c r="AD173" s="1109"/>
      <c r="AE173" s="1109"/>
      <c r="AF173" s="1109"/>
      <c r="AG173" s="1109"/>
      <c r="AH173" s="1109"/>
      <c r="AI173" s="1109" t="s">
        <v>146</v>
      </c>
    </row>
    <row r="174" s="1102" customFormat="1" ht="17.1" customHeight="1" spans="1:35">
      <c r="A174" s="1110" t="s">
        <v>3</v>
      </c>
      <c r="B174" s="1111" t="s">
        <v>4</v>
      </c>
      <c r="C174" s="1112" t="s">
        <v>5</v>
      </c>
      <c r="D174" s="1113"/>
      <c r="E174" s="1113"/>
      <c r="F174" s="1113"/>
      <c r="G174" s="1113"/>
      <c r="H174" s="1113"/>
      <c r="I174" s="1113"/>
      <c r="J174" s="1113"/>
      <c r="K174" s="1113"/>
      <c r="L174" s="1113"/>
      <c r="M174" s="1113"/>
      <c r="N174" s="1113"/>
      <c r="O174" s="111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42"/>
      <c r="Z174" s="1143" t="s">
        <v>6</v>
      </c>
      <c r="AA174" s="1144" t="s">
        <v>7</v>
      </c>
      <c r="AB174" s="1144" t="s">
        <v>8</v>
      </c>
      <c r="AC174" s="1144" t="s">
        <v>9</v>
      </c>
      <c r="AD174" s="1144" t="s">
        <v>10</v>
      </c>
      <c r="AE174" s="1144" t="s">
        <v>11</v>
      </c>
      <c r="AF174" s="1144" t="s">
        <v>12</v>
      </c>
      <c r="AG174" s="1144" t="s">
        <v>13</v>
      </c>
      <c r="AH174" s="1144" t="s">
        <v>14</v>
      </c>
      <c r="AI174" s="1150" t="s">
        <v>147</v>
      </c>
    </row>
    <row r="175" s="1102" customFormat="1" ht="141.75" customHeight="1" spans="1:35">
      <c r="A175" s="1114"/>
      <c r="B175" s="1115"/>
      <c r="C175" s="1116" t="s">
        <v>16</v>
      </c>
      <c r="D175" s="1117" t="s">
        <v>17</v>
      </c>
      <c r="E175" s="1117" t="s">
        <v>18</v>
      </c>
      <c r="F175" s="1117" t="s">
        <v>19</v>
      </c>
      <c r="G175" s="1117" t="s">
        <v>20</v>
      </c>
      <c r="H175" s="1117" t="s">
        <v>21</v>
      </c>
      <c r="I175" s="1117" t="s">
        <v>22</v>
      </c>
      <c r="J175" s="1117" t="s">
        <v>23</v>
      </c>
      <c r="K175" s="1117" t="s">
        <v>24</v>
      </c>
      <c r="L175" s="1117" t="s">
        <v>25</v>
      </c>
      <c r="M175" s="1117" t="s">
        <v>129</v>
      </c>
      <c r="N175" s="1140" t="s">
        <v>148</v>
      </c>
      <c r="O175" s="1117" t="s">
        <v>28</v>
      </c>
      <c r="P175" s="1117" t="s">
        <v>29</v>
      </c>
      <c r="Q175" s="1117" t="s">
        <v>30</v>
      </c>
      <c r="R175" s="1117" t="s">
        <v>31</v>
      </c>
      <c r="S175" s="1117" t="s">
        <v>32</v>
      </c>
      <c r="T175" s="1117" t="s">
        <v>33</v>
      </c>
      <c r="U175" s="1117" t="s">
        <v>34</v>
      </c>
      <c r="V175" s="1117" t="s">
        <v>35</v>
      </c>
      <c r="W175" s="1117" t="s">
        <v>36</v>
      </c>
      <c r="X175" s="1117" t="s">
        <v>149</v>
      </c>
      <c r="Y175" s="1117" t="s">
        <v>38</v>
      </c>
      <c r="Z175" s="1145"/>
      <c r="AA175" s="1146"/>
      <c r="AB175" s="1146"/>
      <c r="AC175" s="1146"/>
      <c r="AD175" s="1146"/>
      <c r="AE175" s="1146"/>
      <c r="AF175" s="1146"/>
      <c r="AG175" s="1146"/>
      <c r="AH175" s="1146"/>
      <c r="AI175" s="1151"/>
    </row>
    <row r="176" s="1102" customFormat="1" ht="17.1" customHeight="1" spans="1:35">
      <c r="A176" s="1118">
        <v>1</v>
      </c>
      <c r="B176" s="1119">
        <v>2</v>
      </c>
      <c r="C176" s="1119">
        <v>3</v>
      </c>
      <c r="D176" s="1119">
        <v>4</v>
      </c>
      <c r="E176" s="1119">
        <v>5</v>
      </c>
      <c r="F176" s="1119">
        <v>6</v>
      </c>
      <c r="G176" s="1119">
        <v>7</v>
      </c>
      <c r="H176" s="1119">
        <v>8</v>
      </c>
      <c r="I176" s="1119">
        <v>9</v>
      </c>
      <c r="J176" s="1119">
        <v>10</v>
      </c>
      <c r="K176" s="1119">
        <v>11</v>
      </c>
      <c r="L176" s="1119">
        <v>12</v>
      </c>
      <c r="M176" s="1119">
        <v>13</v>
      </c>
      <c r="N176" s="1119">
        <v>14</v>
      </c>
      <c r="O176" s="1119">
        <v>15</v>
      </c>
      <c r="P176" s="1119">
        <v>16</v>
      </c>
      <c r="Q176" s="1119">
        <v>17</v>
      </c>
      <c r="R176" s="1119">
        <v>18</v>
      </c>
      <c r="S176" s="1119">
        <v>19</v>
      </c>
      <c r="T176" s="1119">
        <v>20</v>
      </c>
      <c r="U176" s="1119">
        <v>21</v>
      </c>
      <c r="V176" s="1119">
        <v>22</v>
      </c>
      <c r="W176" s="1119">
        <v>23</v>
      </c>
      <c r="X176" s="1119">
        <v>24</v>
      </c>
      <c r="Y176" s="1119">
        <v>25</v>
      </c>
      <c r="Z176" s="1119">
        <v>26</v>
      </c>
      <c r="AA176" s="1119">
        <v>27</v>
      </c>
      <c r="AB176" s="1119">
        <v>28</v>
      </c>
      <c r="AC176" s="1119">
        <v>29</v>
      </c>
      <c r="AD176" s="1119">
        <v>30</v>
      </c>
      <c r="AE176" s="1119">
        <v>31</v>
      </c>
      <c r="AF176" s="1119">
        <v>32</v>
      </c>
      <c r="AG176" s="1119">
        <v>33</v>
      </c>
      <c r="AH176" s="1152">
        <v>34</v>
      </c>
      <c r="AI176" s="1153">
        <v>35</v>
      </c>
    </row>
    <row r="177" s="1103" customFormat="1" ht="20.25" customHeight="1" spans="1:35">
      <c r="A177" s="1120">
        <v>1</v>
      </c>
      <c r="B177" s="1121" t="s">
        <v>39</v>
      </c>
      <c r="C177" s="1136"/>
      <c r="D177" s="1136"/>
      <c r="E177" s="1136"/>
      <c r="F177" s="1136"/>
      <c r="G177" s="1136"/>
      <c r="H177" s="1136">
        <v>41</v>
      </c>
      <c r="I177" s="1136">
        <v>108</v>
      </c>
      <c r="J177" s="1136">
        <v>2</v>
      </c>
      <c r="K177" s="1136"/>
      <c r="L177" s="1136"/>
      <c r="M177" s="1136"/>
      <c r="N177" s="1136"/>
      <c r="O177" s="1136"/>
      <c r="P177" s="1136">
        <v>6</v>
      </c>
      <c r="Q177" s="1136"/>
      <c r="R177" s="1136"/>
      <c r="S177" s="1136"/>
      <c r="T177" s="1136">
        <v>1</v>
      </c>
      <c r="U177" s="1136"/>
      <c r="V177" s="1136">
        <v>20</v>
      </c>
      <c r="W177" s="1136"/>
      <c r="X177" s="1136">
        <v>5</v>
      </c>
      <c r="Y177" s="1136"/>
      <c r="Z177" s="1136"/>
      <c r="AA177" s="1136">
        <v>1</v>
      </c>
      <c r="AB177" s="1136"/>
      <c r="AC177" s="1136"/>
      <c r="AD177" s="1136"/>
      <c r="AE177" s="1136"/>
      <c r="AF177" s="1136">
        <v>4</v>
      </c>
      <c r="AG177" s="1136"/>
      <c r="AH177" s="1154">
        <f>SUM(C177:AG177)</f>
        <v>188</v>
      </c>
      <c r="AI177" s="1155"/>
    </row>
    <row r="178" s="1103" customFormat="1" ht="20.25" customHeight="1" spans="1:35">
      <c r="A178" s="1123">
        <v>2</v>
      </c>
      <c r="B178" s="1124" t="s">
        <v>40</v>
      </c>
      <c r="C178" s="1136"/>
      <c r="D178" s="1136"/>
      <c r="E178" s="1136"/>
      <c r="F178" s="1136"/>
      <c r="G178" s="1136"/>
      <c r="H178" s="1136">
        <v>21</v>
      </c>
      <c r="I178" s="1136">
        <v>67</v>
      </c>
      <c r="J178" s="1136"/>
      <c r="K178" s="1136"/>
      <c r="L178" s="1136"/>
      <c r="M178" s="1136"/>
      <c r="N178" s="1136"/>
      <c r="O178" s="1136"/>
      <c r="P178" s="1136">
        <v>2</v>
      </c>
      <c r="Q178" s="1136"/>
      <c r="R178" s="1136"/>
      <c r="S178" s="1136"/>
      <c r="T178" s="1136"/>
      <c r="U178" s="1136"/>
      <c r="V178" s="1136">
        <v>10</v>
      </c>
      <c r="W178" s="1136"/>
      <c r="X178" s="1136">
        <v>4</v>
      </c>
      <c r="Y178" s="1136"/>
      <c r="Z178" s="1136"/>
      <c r="AA178" s="1136"/>
      <c r="AB178" s="1136"/>
      <c r="AC178" s="1136"/>
      <c r="AD178" s="1136"/>
      <c r="AE178" s="1136"/>
      <c r="AF178" s="1136"/>
      <c r="AG178" s="1136"/>
      <c r="AH178" s="1157">
        <f t="shared" ref="AH178:AH194" si="11">SUM(C178:AG178)</f>
        <v>104</v>
      </c>
      <c r="AI178" s="1158"/>
    </row>
    <row r="179" s="1103" customFormat="1" ht="20.25" customHeight="1" spans="1:35">
      <c r="A179" s="1123">
        <v>3</v>
      </c>
      <c r="B179" s="1124" t="s">
        <v>41</v>
      </c>
      <c r="C179" s="1136"/>
      <c r="D179" s="1136"/>
      <c r="E179" s="1136"/>
      <c r="F179" s="1136"/>
      <c r="G179" s="1136"/>
      <c r="H179" s="1136">
        <v>9</v>
      </c>
      <c r="I179" s="1136">
        <v>40</v>
      </c>
      <c r="J179" s="1136"/>
      <c r="K179" s="1136"/>
      <c r="L179" s="1136"/>
      <c r="M179" s="1136"/>
      <c r="N179" s="1136"/>
      <c r="O179" s="1136"/>
      <c r="P179" s="1136">
        <v>1</v>
      </c>
      <c r="Q179" s="1136"/>
      <c r="R179" s="1136"/>
      <c r="S179" s="1136"/>
      <c r="T179" s="1136">
        <v>1</v>
      </c>
      <c r="U179" s="1136"/>
      <c r="V179" s="1136">
        <v>16</v>
      </c>
      <c r="W179" s="1136"/>
      <c r="X179" s="1136">
        <v>6</v>
      </c>
      <c r="Y179" s="1136">
        <v>2</v>
      </c>
      <c r="Z179" s="1136"/>
      <c r="AA179" s="1136"/>
      <c r="AB179" s="1136"/>
      <c r="AC179" s="1136"/>
      <c r="AD179" s="1136"/>
      <c r="AE179" s="1136"/>
      <c r="AF179" s="1136"/>
      <c r="AG179" s="1136"/>
      <c r="AH179" s="1157">
        <f t="shared" si="11"/>
        <v>75</v>
      </c>
      <c r="AI179" s="1158"/>
    </row>
    <row r="180" s="1103" customFormat="1" ht="20.25" customHeight="1" spans="1:35">
      <c r="A180" s="1123">
        <v>4</v>
      </c>
      <c r="B180" s="1124" t="s">
        <v>42</v>
      </c>
      <c r="C180" s="1136"/>
      <c r="D180" s="1136"/>
      <c r="E180" s="1136"/>
      <c r="F180" s="1136"/>
      <c r="G180" s="1136"/>
      <c r="H180" s="1136">
        <v>13</v>
      </c>
      <c r="I180" s="1136">
        <v>39</v>
      </c>
      <c r="J180" s="1136"/>
      <c r="K180" s="1136"/>
      <c r="L180" s="1136"/>
      <c r="M180" s="1136"/>
      <c r="N180" s="1136"/>
      <c r="O180" s="1136"/>
      <c r="P180" s="1136"/>
      <c r="Q180" s="1136"/>
      <c r="R180" s="1136"/>
      <c r="S180" s="1136"/>
      <c r="T180" s="1136">
        <v>1</v>
      </c>
      <c r="U180" s="1136"/>
      <c r="V180" s="1136">
        <v>5</v>
      </c>
      <c r="W180" s="1136"/>
      <c r="X180" s="1136">
        <v>2</v>
      </c>
      <c r="Y180" s="1136"/>
      <c r="Z180" s="1136"/>
      <c r="AA180" s="1136"/>
      <c r="AB180" s="1136"/>
      <c r="AC180" s="1136"/>
      <c r="AD180" s="1136"/>
      <c r="AE180" s="1136"/>
      <c r="AF180" s="1136">
        <v>3</v>
      </c>
      <c r="AG180" s="1136"/>
      <c r="AH180" s="1157">
        <f t="shared" si="11"/>
        <v>63</v>
      </c>
      <c r="AI180" s="1158"/>
    </row>
    <row r="181" s="1103" customFormat="1" ht="20.25" customHeight="1" spans="1:35">
      <c r="A181" s="1123">
        <v>5</v>
      </c>
      <c r="B181" s="1124" t="s">
        <v>43</v>
      </c>
      <c r="C181" s="1136"/>
      <c r="D181" s="1136"/>
      <c r="E181" s="1136"/>
      <c r="F181" s="1136"/>
      <c r="G181" s="1136"/>
      <c r="H181" s="1136">
        <v>18</v>
      </c>
      <c r="I181" s="1136">
        <v>44</v>
      </c>
      <c r="J181" s="1136"/>
      <c r="K181" s="1136"/>
      <c r="L181" s="1136"/>
      <c r="M181" s="1136"/>
      <c r="N181" s="1136"/>
      <c r="O181" s="1136"/>
      <c r="P181" s="1136"/>
      <c r="Q181" s="1136"/>
      <c r="R181" s="1136"/>
      <c r="S181" s="1136"/>
      <c r="T181" s="1136"/>
      <c r="U181" s="1136"/>
      <c r="V181" s="1136">
        <v>7</v>
      </c>
      <c r="W181" s="1136"/>
      <c r="X181" s="1136">
        <v>3</v>
      </c>
      <c r="Y181" s="1136"/>
      <c r="Z181" s="1136"/>
      <c r="AA181" s="1136"/>
      <c r="AB181" s="1136"/>
      <c r="AC181" s="1136"/>
      <c r="AD181" s="1136"/>
      <c r="AE181" s="1136"/>
      <c r="AF181" s="1136">
        <v>1</v>
      </c>
      <c r="AG181" s="1136">
        <v>2</v>
      </c>
      <c r="AH181" s="1157">
        <f t="shared" si="11"/>
        <v>75</v>
      </c>
      <c r="AI181" s="1158"/>
    </row>
    <row r="182" s="1103" customFormat="1" ht="20.25" customHeight="1" spans="1:35">
      <c r="A182" s="1123">
        <v>6</v>
      </c>
      <c r="B182" s="1124" t="s">
        <v>44</v>
      </c>
      <c r="C182" s="1136"/>
      <c r="D182" s="1136"/>
      <c r="E182" s="1136"/>
      <c r="F182" s="1136"/>
      <c r="G182" s="1136"/>
      <c r="H182" s="1136">
        <v>1</v>
      </c>
      <c r="I182" s="1136">
        <v>12</v>
      </c>
      <c r="J182" s="1136"/>
      <c r="K182" s="1136">
        <v>1</v>
      </c>
      <c r="L182" s="1136"/>
      <c r="M182" s="1136"/>
      <c r="N182" s="1136"/>
      <c r="O182" s="1136"/>
      <c r="P182" s="1136"/>
      <c r="Q182" s="1136"/>
      <c r="R182" s="1136"/>
      <c r="S182" s="1136"/>
      <c r="T182" s="1136"/>
      <c r="U182" s="1136"/>
      <c r="V182" s="1136">
        <v>3</v>
      </c>
      <c r="W182" s="1136"/>
      <c r="X182" s="1136">
        <v>3</v>
      </c>
      <c r="Y182" s="1136"/>
      <c r="Z182" s="1136"/>
      <c r="AA182" s="1136"/>
      <c r="AB182" s="1136"/>
      <c r="AC182" s="1136"/>
      <c r="AD182" s="1136"/>
      <c r="AE182" s="1136"/>
      <c r="AF182" s="1136"/>
      <c r="AG182" s="1136"/>
      <c r="AH182" s="1157">
        <f t="shared" si="11"/>
        <v>20</v>
      </c>
      <c r="AI182" s="1158"/>
    </row>
    <row r="183" s="1103" customFormat="1" ht="20.25" customHeight="1" spans="1:35">
      <c r="A183" s="1123">
        <v>7</v>
      </c>
      <c r="B183" s="1124" t="s">
        <v>45</v>
      </c>
      <c r="C183" s="1136"/>
      <c r="D183" s="1136"/>
      <c r="E183" s="1136"/>
      <c r="F183" s="1136"/>
      <c r="G183" s="1136"/>
      <c r="H183" s="1136">
        <v>9</v>
      </c>
      <c r="I183" s="1136">
        <v>18</v>
      </c>
      <c r="J183" s="1136"/>
      <c r="K183" s="1136">
        <v>1</v>
      </c>
      <c r="L183" s="1136"/>
      <c r="M183" s="1136"/>
      <c r="N183" s="1136"/>
      <c r="O183" s="1136"/>
      <c r="P183" s="1136"/>
      <c r="Q183" s="1136"/>
      <c r="R183" s="1136"/>
      <c r="S183" s="1136"/>
      <c r="T183" s="1136"/>
      <c r="U183" s="1136"/>
      <c r="V183" s="1136">
        <v>6</v>
      </c>
      <c r="W183" s="1136"/>
      <c r="X183" s="1136"/>
      <c r="Y183" s="1136"/>
      <c r="Z183" s="1136"/>
      <c r="AA183" s="1136">
        <v>2</v>
      </c>
      <c r="AB183" s="1136"/>
      <c r="AC183" s="1136"/>
      <c r="AD183" s="1136"/>
      <c r="AE183" s="1136"/>
      <c r="AF183" s="1136"/>
      <c r="AG183" s="1136"/>
      <c r="AH183" s="1157">
        <f t="shared" si="11"/>
        <v>36</v>
      </c>
      <c r="AI183" s="1158"/>
    </row>
    <row r="184" s="1103" customFormat="1" ht="20.25" customHeight="1" spans="1:35">
      <c r="A184" s="1123">
        <v>8</v>
      </c>
      <c r="B184" s="1124" t="s">
        <v>46</v>
      </c>
      <c r="C184" s="1136"/>
      <c r="D184" s="1136"/>
      <c r="E184" s="1136"/>
      <c r="F184" s="1136"/>
      <c r="G184" s="1136"/>
      <c r="H184" s="1136">
        <v>4</v>
      </c>
      <c r="I184" s="1136">
        <v>20</v>
      </c>
      <c r="J184" s="1136"/>
      <c r="K184" s="1136"/>
      <c r="L184" s="1136"/>
      <c r="M184" s="1136"/>
      <c r="N184" s="1136"/>
      <c r="O184" s="1136"/>
      <c r="P184" s="1136">
        <v>1</v>
      </c>
      <c r="Q184" s="1136"/>
      <c r="R184" s="1136"/>
      <c r="S184" s="1136"/>
      <c r="T184" s="1136"/>
      <c r="U184" s="1136"/>
      <c r="V184" s="1136">
        <v>9</v>
      </c>
      <c r="W184" s="1136"/>
      <c r="X184" s="1136">
        <v>1</v>
      </c>
      <c r="Y184" s="1136"/>
      <c r="Z184" s="1136"/>
      <c r="AA184" s="1136"/>
      <c r="AB184" s="1136"/>
      <c r="AC184" s="1136"/>
      <c r="AD184" s="1136"/>
      <c r="AE184" s="1136"/>
      <c r="AF184" s="1136"/>
      <c r="AG184" s="1136"/>
      <c r="AH184" s="1157">
        <f t="shared" si="11"/>
        <v>35</v>
      </c>
      <c r="AI184" s="1158"/>
    </row>
    <row r="185" s="1103" customFormat="1" ht="20.25" customHeight="1" spans="1:35">
      <c r="A185" s="1123">
        <v>9</v>
      </c>
      <c r="B185" s="1124" t="s">
        <v>47</v>
      </c>
      <c r="C185" s="1136"/>
      <c r="D185" s="1136"/>
      <c r="E185" s="1136"/>
      <c r="F185" s="1136"/>
      <c r="G185" s="1136"/>
      <c r="H185" s="1136">
        <v>2</v>
      </c>
      <c r="I185" s="1136">
        <v>18</v>
      </c>
      <c r="J185" s="1136"/>
      <c r="K185" s="1136"/>
      <c r="L185" s="1136"/>
      <c r="M185" s="1136"/>
      <c r="N185" s="1136"/>
      <c r="O185" s="1136"/>
      <c r="P185" s="1136">
        <v>1</v>
      </c>
      <c r="Q185" s="1136"/>
      <c r="R185" s="1136"/>
      <c r="S185" s="1136"/>
      <c r="T185" s="1136"/>
      <c r="U185" s="1136"/>
      <c r="V185" s="1136">
        <v>5</v>
      </c>
      <c r="W185" s="1136"/>
      <c r="X185" s="1136">
        <v>7</v>
      </c>
      <c r="Y185" s="1136"/>
      <c r="Z185" s="1136"/>
      <c r="AA185" s="1136"/>
      <c r="AB185" s="1136"/>
      <c r="AC185" s="1136"/>
      <c r="AD185" s="1136"/>
      <c r="AE185" s="1136"/>
      <c r="AF185" s="1136"/>
      <c r="AG185" s="1136"/>
      <c r="AH185" s="1157">
        <f t="shared" si="11"/>
        <v>33</v>
      </c>
      <c r="AI185" s="1158"/>
    </row>
    <row r="186" s="1103" customFormat="1" ht="20.25" customHeight="1" spans="1:35">
      <c r="A186" s="1123">
        <v>10</v>
      </c>
      <c r="B186" s="1124" t="s">
        <v>48</v>
      </c>
      <c r="C186" s="1136"/>
      <c r="D186" s="1136"/>
      <c r="E186" s="1136"/>
      <c r="F186" s="1136"/>
      <c r="G186" s="1136"/>
      <c r="H186" s="1136">
        <v>5</v>
      </c>
      <c r="I186" s="1136">
        <v>20</v>
      </c>
      <c r="J186" s="1136"/>
      <c r="K186" s="1136"/>
      <c r="L186" s="1136"/>
      <c r="M186" s="1136"/>
      <c r="N186" s="1136"/>
      <c r="O186" s="1136"/>
      <c r="P186" s="1136">
        <v>1</v>
      </c>
      <c r="Q186" s="1136"/>
      <c r="R186" s="1136"/>
      <c r="S186" s="1136"/>
      <c r="T186" s="1136"/>
      <c r="U186" s="1136"/>
      <c r="V186" s="1136">
        <v>24</v>
      </c>
      <c r="W186" s="1136"/>
      <c r="X186" s="1136">
        <v>9</v>
      </c>
      <c r="Y186" s="1136"/>
      <c r="Z186" s="1136"/>
      <c r="AA186" s="1136"/>
      <c r="AB186" s="1136"/>
      <c r="AC186" s="1136"/>
      <c r="AD186" s="1136"/>
      <c r="AE186" s="1136"/>
      <c r="AF186" s="1136"/>
      <c r="AG186" s="1136"/>
      <c r="AH186" s="1157">
        <f t="shared" si="11"/>
        <v>59</v>
      </c>
      <c r="AI186" s="1158"/>
    </row>
    <row r="187" s="1103" customFormat="1" ht="20.25" customHeight="1" spans="1:35">
      <c r="A187" s="1123">
        <v>11</v>
      </c>
      <c r="B187" s="1124" t="s">
        <v>49</v>
      </c>
      <c r="C187" s="1136"/>
      <c r="D187" s="1136"/>
      <c r="E187" s="1136"/>
      <c r="F187" s="1136"/>
      <c r="G187" s="1136"/>
      <c r="H187" s="1136">
        <v>13</v>
      </c>
      <c r="I187" s="1136">
        <v>35</v>
      </c>
      <c r="J187" s="1136"/>
      <c r="K187" s="1136"/>
      <c r="L187" s="1136"/>
      <c r="M187" s="1136"/>
      <c r="N187" s="1136"/>
      <c r="O187" s="1136"/>
      <c r="P187" s="1136"/>
      <c r="Q187" s="1136"/>
      <c r="R187" s="1136"/>
      <c r="S187" s="1136"/>
      <c r="T187" s="1136"/>
      <c r="U187" s="1136"/>
      <c r="V187" s="1136">
        <v>14</v>
      </c>
      <c r="W187" s="1136"/>
      <c r="X187" s="1136">
        <v>10</v>
      </c>
      <c r="Y187" s="1136">
        <v>1</v>
      </c>
      <c r="Z187" s="1136"/>
      <c r="AA187" s="1136"/>
      <c r="AB187" s="1136"/>
      <c r="AC187" s="1136"/>
      <c r="AD187" s="1136"/>
      <c r="AE187" s="1136"/>
      <c r="AF187" s="1136"/>
      <c r="AG187" s="1136"/>
      <c r="AH187" s="1157">
        <f t="shared" si="11"/>
        <v>73</v>
      </c>
      <c r="AI187" s="1158"/>
    </row>
    <row r="188" s="1103" customFormat="1" ht="20.25" customHeight="1" spans="1:35">
      <c r="A188" s="1123">
        <v>12</v>
      </c>
      <c r="B188" s="1124" t="s">
        <v>50</v>
      </c>
      <c r="C188" s="1136"/>
      <c r="D188" s="1136"/>
      <c r="E188" s="1136"/>
      <c r="F188" s="1136"/>
      <c r="G188" s="1136"/>
      <c r="H188" s="1136">
        <v>16</v>
      </c>
      <c r="I188" s="1136">
        <v>51</v>
      </c>
      <c r="J188" s="1136"/>
      <c r="K188" s="1136"/>
      <c r="L188" s="1136"/>
      <c r="M188" s="1136"/>
      <c r="N188" s="1136"/>
      <c r="O188" s="1136"/>
      <c r="P188" s="1136"/>
      <c r="Q188" s="1136"/>
      <c r="R188" s="1136"/>
      <c r="S188" s="1136"/>
      <c r="T188" s="1136"/>
      <c r="U188" s="1136"/>
      <c r="V188" s="1136">
        <v>8</v>
      </c>
      <c r="W188" s="1136"/>
      <c r="X188" s="1136">
        <v>2</v>
      </c>
      <c r="Y188" s="1136"/>
      <c r="Z188" s="1136"/>
      <c r="AA188" s="1136"/>
      <c r="AB188" s="1136"/>
      <c r="AC188" s="1136"/>
      <c r="AD188" s="1136"/>
      <c r="AE188" s="1136"/>
      <c r="AF188" s="1136"/>
      <c r="AG188" s="1136"/>
      <c r="AH188" s="1157">
        <f t="shared" si="11"/>
        <v>77</v>
      </c>
      <c r="AI188" s="1158"/>
    </row>
    <row r="189" s="1103" customFormat="1" ht="20.25" customHeight="1" spans="1:35">
      <c r="A189" s="1123">
        <v>13</v>
      </c>
      <c r="B189" s="1124" t="s">
        <v>51</v>
      </c>
      <c r="C189" s="1136"/>
      <c r="D189" s="1136"/>
      <c r="E189" s="1136"/>
      <c r="F189" s="1136"/>
      <c r="G189" s="1136"/>
      <c r="H189" s="1136">
        <v>13</v>
      </c>
      <c r="I189" s="1136">
        <v>31</v>
      </c>
      <c r="J189" s="1136"/>
      <c r="K189" s="1136"/>
      <c r="L189" s="1136"/>
      <c r="M189" s="1136"/>
      <c r="N189" s="1136"/>
      <c r="O189" s="1136"/>
      <c r="P189" s="1136"/>
      <c r="Q189" s="1136"/>
      <c r="R189" s="1136"/>
      <c r="S189" s="1136"/>
      <c r="T189" s="1136"/>
      <c r="U189" s="1136"/>
      <c r="V189" s="1136">
        <v>43</v>
      </c>
      <c r="W189" s="1136"/>
      <c r="X189" s="1136">
        <v>3</v>
      </c>
      <c r="Y189" s="1136"/>
      <c r="Z189" s="1136"/>
      <c r="AA189" s="1136"/>
      <c r="AB189" s="1136"/>
      <c r="AC189" s="1136"/>
      <c r="AD189" s="1136"/>
      <c r="AE189" s="1136"/>
      <c r="AF189" s="1136"/>
      <c r="AG189" s="1136"/>
      <c r="AH189" s="1157">
        <f t="shared" si="11"/>
        <v>90</v>
      </c>
      <c r="AI189" s="1158"/>
    </row>
    <row r="190" s="1103" customFormat="1" ht="20.25" customHeight="1" spans="1:35">
      <c r="A190" s="1123">
        <v>14</v>
      </c>
      <c r="B190" s="1124" t="s">
        <v>52</v>
      </c>
      <c r="C190" s="1136"/>
      <c r="D190" s="1136"/>
      <c r="E190" s="1136"/>
      <c r="F190" s="1136"/>
      <c r="G190" s="1136"/>
      <c r="H190" s="1136">
        <v>13</v>
      </c>
      <c r="I190" s="1136">
        <v>43</v>
      </c>
      <c r="J190" s="1136"/>
      <c r="K190" s="1136"/>
      <c r="L190" s="1136"/>
      <c r="M190" s="1136"/>
      <c r="N190" s="1136"/>
      <c r="O190" s="1136"/>
      <c r="P190" s="1136">
        <v>1</v>
      </c>
      <c r="Q190" s="1136"/>
      <c r="R190" s="1136"/>
      <c r="S190" s="1136"/>
      <c r="T190" s="1136"/>
      <c r="U190" s="1136"/>
      <c r="V190" s="1136">
        <v>7</v>
      </c>
      <c r="W190" s="1136"/>
      <c r="X190" s="1136">
        <v>6</v>
      </c>
      <c r="Y190" s="1136"/>
      <c r="Z190" s="1136">
        <v>1</v>
      </c>
      <c r="AA190" s="1136"/>
      <c r="AB190" s="1136"/>
      <c r="AC190" s="1136"/>
      <c r="AD190" s="1136"/>
      <c r="AE190" s="1136"/>
      <c r="AF190" s="1136">
        <v>1</v>
      </c>
      <c r="AG190" s="1136"/>
      <c r="AH190" s="1157">
        <f t="shared" si="11"/>
        <v>72</v>
      </c>
      <c r="AI190" s="1158"/>
    </row>
    <row r="191" s="1103" customFormat="1" ht="20.25" customHeight="1" spans="1:35">
      <c r="A191" s="1123">
        <v>15</v>
      </c>
      <c r="B191" s="1124" t="s">
        <v>53</v>
      </c>
      <c r="C191" s="1136"/>
      <c r="D191" s="1136"/>
      <c r="E191" s="1136"/>
      <c r="F191" s="1136"/>
      <c r="G191" s="1136"/>
      <c r="H191" s="1136">
        <v>3</v>
      </c>
      <c r="I191" s="1136">
        <v>9</v>
      </c>
      <c r="J191" s="1136"/>
      <c r="K191" s="1136"/>
      <c r="L191" s="1136"/>
      <c r="M191" s="1136"/>
      <c r="N191" s="1136"/>
      <c r="O191" s="1136"/>
      <c r="P191" s="1136"/>
      <c r="Q191" s="1136"/>
      <c r="R191" s="1136"/>
      <c r="S191" s="1136"/>
      <c r="T191" s="1136"/>
      <c r="U191" s="1136"/>
      <c r="V191" s="1136">
        <v>2</v>
      </c>
      <c r="W191" s="1136"/>
      <c r="X191" s="1136"/>
      <c r="Y191" s="1136"/>
      <c r="Z191" s="1136"/>
      <c r="AA191" s="1136"/>
      <c r="AB191" s="1136"/>
      <c r="AC191" s="1136"/>
      <c r="AD191" s="1136"/>
      <c r="AE191" s="1136"/>
      <c r="AF191" s="1136"/>
      <c r="AG191" s="1136"/>
      <c r="AH191" s="1157">
        <f t="shared" si="11"/>
        <v>14</v>
      </c>
      <c r="AI191" s="1158"/>
    </row>
    <row r="192" s="1103" customFormat="1" ht="20.25" customHeight="1" spans="1:35">
      <c r="A192" s="1123">
        <v>16</v>
      </c>
      <c r="B192" s="1124" t="s">
        <v>151</v>
      </c>
      <c r="C192" s="1136"/>
      <c r="D192" s="1136"/>
      <c r="E192" s="1136"/>
      <c r="F192" s="1136"/>
      <c r="G192" s="1136"/>
      <c r="H192" s="1136">
        <v>8</v>
      </c>
      <c r="I192" s="1136">
        <v>26</v>
      </c>
      <c r="J192" s="1136"/>
      <c r="K192" s="1136"/>
      <c r="L192" s="1136"/>
      <c r="M192" s="1136"/>
      <c r="N192" s="1136"/>
      <c r="O192" s="1136"/>
      <c r="P192" s="1136">
        <v>1</v>
      </c>
      <c r="Q192" s="1136"/>
      <c r="R192" s="1136"/>
      <c r="S192" s="1136"/>
      <c r="T192" s="1136">
        <v>1</v>
      </c>
      <c r="U192" s="1136"/>
      <c r="V192" s="1136">
        <v>2</v>
      </c>
      <c r="W192" s="1136"/>
      <c r="X192" s="1136">
        <v>8</v>
      </c>
      <c r="Y192" s="1136">
        <v>1</v>
      </c>
      <c r="Z192" s="1136"/>
      <c r="AA192" s="1136"/>
      <c r="AB192" s="1136"/>
      <c r="AC192" s="1136"/>
      <c r="AD192" s="1136"/>
      <c r="AE192" s="1136"/>
      <c r="AF192" s="1136"/>
      <c r="AG192" s="1136"/>
      <c r="AH192" s="1157">
        <f t="shared" si="11"/>
        <v>47</v>
      </c>
      <c r="AI192" s="1158"/>
    </row>
    <row r="193" s="1103" customFormat="1" ht="20.25" customHeight="1" spans="1:35">
      <c r="A193" s="1125">
        <v>17</v>
      </c>
      <c r="B193" s="1126" t="s">
        <v>55</v>
      </c>
      <c r="C193" s="1138"/>
      <c r="D193" s="1138"/>
      <c r="E193" s="1138"/>
      <c r="F193" s="1138"/>
      <c r="G193" s="1138"/>
      <c r="H193" s="1138">
        <v>2</v>
      </c>
      <c r="I193" s="1138">
        <v>19</v>
      </c>
      <c r="J193" s="1138"/>
      <c r="K193" s="1138"/>
      <c r="L193" s="1138"/>
      <c r="M193" s="1138"/>
      <c r="N193" s="1138"/>
      <c r="O193" s="1138"/>
      <c r="P193" s="1138"/>
      <c r="Q193" s="1138"/>
      <c r="R193" s="1138"/>
      <c r="S193" s="1138"/>
      <c r="T193" s="1138"/>
      <c r="U193" s="1138"/>
      <c r="V193" s="1138">
        <v>5</v>
      </c>
      <c r="W193" s="1138"/>
      <c r="X193" s="1138">
        <v>1</v>
      </c>
      <c r="Y193" s="1138"/>
      <c r="Z193" s="1138"/>
      <c r="AA193" s="1138"/>
      <c r="AB193" s="1138"/>
      <c r="AC193" s="1138"/>
      <c r="AD193" s="1138"/>
      <c r="AE193" s="1138"/>
      <c r="AF193" s="1138">
        <v>1</v>
      </c>
      <c r="AG193" s="1138"/>
      <c r="AH193" s="1159">
        <f t="shared" si="11"/>
        <v>28</v>
      </c>
      <c r="AI193" s="1160"/>
    </row>
    <row r="194" s="1103" customFormat="1" ht="20.25" customHeight="1" spans="1:35">
      <c r="A194" s="1127">
        <v>18</v>
      </c>
      <c r="B194" s="1128" t="s">
        <v>56</v>
      </c>
      <c r="C194" s="1171"/>
      <c r="D194" s="1171"/>
      <c r="E194" s="1171"/>
      <c r="F194" s="1171"/>
      <c r="G194" s="1171"/>
      <c r="H194" s="1171">
        <v>10</v>
      </c>
      <c r="I194" s="1171">
        <v>26</v>
      </c>
      <c r="J194" s="1171"/>
      <c r="K194" s="1171"/>
      <c r="L194" s="1171"/>
      <c r="M194" s="1171"/>
      <c r="N194" s="1171"/>
      <c r="O194" s="1171"/>
      <c r="P194" s="1171">
        <v>1</v>
      </c>
      <c r="Q194" s="1171"/>
      <c r="R194" s="1171"/>
      <c r="S194" s="1171"/>
      <c r="T194" s="1171"/>
      <c r="U194" s="1171"/>
      <c r="V194" s="1171">
        <v>4</v>
      </c>
      <c r="W194" s="1171"/>
      <c r="X194" s="1171">
        <v>4</v>
      </c>
      <c r="Y194" s="1171"/>
      <c r="Z194" s="1171"/>
      <c r="AA194" s="1171"/>
      <c r="AB194" s="1171"/>
      <c r="AC194" s="1171"/>
      <c r="AD194" s="1171"/>
      <c r="AE194" s="1171"/>
      <c r="AF194" s="1171"/>
      <c r="AG194" s="1171"/>
      <c r="AH194" s="1159">
        <f t="shared" si="11"/>
        <v>45</v>
      </c>
      <c r="AI194" s="1161"/>
    </row>
    <row r="195" s="1104" customFormat="1" ht="17.1" customHeight="1" spans="1:35">
      <c r="A195" s="1129" t="s">
        <v>57</v>
      </c>
      <c r="B195" s="1130"/>
      <c r="C195" s="1139">
        <f>SUM(C177:C194)</f>
        <v>0</v>
      </c>
      <c r="D195" s="1139">
        <f t="shared" ref="D195:AH195" si="12">SUM(D177:D194)</f>
        <v>0</v>
      </c>
      <c r="E195" s="1139">
        <f t="shared" si="12"/>
        <v>0</v>
      </c>
      <c r="F195" s="1139">
        <f t="shared" si="12"/>
        <v>0</v>
      </c>
      <c r="G195" s="1139">
        <f t="shared" si="12"/>
        <v>0</v>
      </c>
      <c r="H195" s="1139">
        <f t="shared" si="12"/>
        <v>201</v>
      </c>
      <c r="I195" s="1139">
        <f t="shared" si="12"/>
        <v>626</v>
      </c>
      <c r="J195" s="1139">
        <f t="shared" si="12"/>
        <v>2</v>
      </c>
      <c r="K195" s="1139">
        <f t="shared" si="12"/>
        <v>2</v>
      </c>
      <c r="L195" s="1139">
        <f t="shared" si="12"/>
        <v>0</v>
      </c>
      <c r="M195" s="1139">
        <f t="shared" si="12"/>
        <v>0</v>
      </c>
      <c r="N195" s="1139">
        <f t="shared" si="12"/>
        <v>0</v>
      </c>
      <c r="O195" s="1139">
        <f t="shared" si="12"/>
        <v>0</v>
      </c>
      <c r="P195" s="1139">
        <f t="shared" si="12"/>
        <v>15</v>
      </c>
      <c r="Q195" s="1139">
        <f t="shared" si="12"/>
        <v>0</v>
      </c>
      <c r="R195" s="1139">
        <f t="shared" si="12"/>
        <v>0</v>
      </c>
      <c r="S195" s="1139">
        <f t="shared" si="12"/>
        <v>0</v>
      </c>
      <c r="T195" s="1139">
        <f t="shared" si="12"/>
        <v>4</v>
      </c>
      <c r="U195" s="1139">
        <f t="shared" si="12"/>
        <v>0</v>
      </c>
      <c r="V195" s="1139">
        <f t="shared" si="12"/>
        <v>190</v>
      </c>
      <c r="W195" s="1139">
        <f t="shared" si="12"/>
        <v>0</v>
      </c>
      <c r="X195" s="1139">
        <f t="shared" si="12"/>
        <v>74</v>
      </c>
      <c r="Y195" s="1139">
        <f t="shared" si="12"/>
        <v>4</v>
      </c>
      <c r="Z195" s="1139">
        <f t="shared" si="12"/>
        <v>1</v>
      </c>
      <c r="AA195" s="1139">
        <f t="shared" si="12"/>
        <v>3</v>
      </c>
      <c r="AB195" s="1139">
        <f t="shared" si="12"/>
        <v>0</v>
      </c>
      <c r="AC195" s="1139">
        <f t="shared" si="12"/>
        <v>0</v>
      </c>
      <c r="AD195" s="1139">
        <f t="shared" si="12"/>
        <v>0</v>
      </c>
      <c r="AE195" s="1139">
        <f t="shared" si="12"/>
        <v>0</v>
      </c>
      <c r="AF195" s="1139">
        <f t="shared" si="12"/>
        <v>10</v>
      </c>
      <c r="AG195" s="1139">
        <f t="shared" si="12"/>
        <v>2</v>
      </c>
      <c r="AH195" s="1139">
        <f t="shared" si="12"/>
        <v>1134</v>
      </c>
      <c r="AI195" s="1162">
        <f>SUM(AI177:AI193)</f>
        <v>0</v>
      </c>
    </row>
    <row r="196" s="1102" customFormat="1" ht="4.5" customHeight="1" spans="1:35">
      <c r="A196" s="1132"/>
      <c r="B196" s="1132"/>
      <c r="C196" s="1132"/>
      <c r="D196" s="1132"/>
      <c r="E196" s="1132"/>
      <c r="F196" s="1132"/>
      <c r="G196" s="1132"/>
      <c r="H196" s="1132"/>
      <c r="I196" s="1132"/>
      <c r="J196" s="1132"/>
      <c r="K196" s="1132"/>
      <c r="L196" s="1132"/>
      <c r="M196" s="1132"/>
      <c r="N196" s="1132"/>
      <c r="O196" s="1132"/>
      <c r="P196" s="1132"/>
      <c r="Q196" s="1132"/>
      <c r="R196" s="1132"/>
      <c r="S196" s="1132"/>
      <c r="T196" s="1132"/>
      <c r="U196" s="1132"/>
      <c r="V196" s="1132"/>
      <c r="W196" s="1132"/>
      <c r="X196" s="1132"/>
      <c r="Z196" s="1147"/>
      <c r="AA196" s="1132"/>
      <c r="AB196" s="1132"/>
      <c r="AC196" s="1132"/>
      <c r="AD196" s="1132"/>
      <c r="AE196" s="1132"/>
      <c r="AF196" s="1132"/>
      <c r="AG196" s="1132"/>
      <c r="AH196" s="1163"/>
      <c r="AI196" s="1132"/>
    </row>
    <row r="197" s="1102" customFormat="1" ht="17.1" customHeight="1" spans="1:35">
      <c r="A197" s="1133"/>
      <c r="B197" s="1133"/>
      <c r="D197" s="887" t="str">
        <f>D163</f>
        <v>Mengetahui :</v>
      </c>
      <c r="E197" s="1086"/>
      <c r="F197" s="1086"/>
      <c r="G197" s="1086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889" t="s">
        <v>83</v>
      </c>
      <c r="AA197" s="1148"/>
      <c r="AB197" s="1148"/>
      <c r="AC197" s="1148"/>
      <c r="AD197" s="1148"/>
      <c r="AE197" s="1148"/>
      <c r="AF197" s="1148"/>
      <c r="AG197" s="1148"/>
      <c r="AH197" s="862"/>
      <c r="AI197" s="1148"/>
    </row>
    <row r="198" s="1102" customFormat="1" ht="17.1" customHeight="1" spans="1:35">
      <c r="A198" s="1133"/>
      <c r="B198" s="1133"/>
      <c r="C198" s="1133"/>
      <c r="D198" s="888" t="str">
        <f>'RK 2'!H237</f>
        <v>Ketua Pengadilan Tinggi Agama Padang,</v>
      </c>
      <c r="E198" s="1086"/>
      <c r="F198" s="1086"/>
      <c r="G198" s="1086"/>
      <c r="H198" s="1086"/>
      <c r="I198" s="1086"/>
      <c r="J198" s="1086"/>
      <c r="K198" s="1086"/>
      <c r="L198" s="1086"/>
      <c r="M198" s="1086"/>
      <c r="N198" s="1086"/>
      <c r="O198" s="1086"/>
      <c r="P198" s="1086"/>
      <c r="Q198" s="1086"/>
      <c r="R198" s="1086"/>
      <c r="S198" s="1086"/>
      <c r="T198" s="1086"/>
      <c r="U198" s="1086"/>
      <c r="V198" s="1086"/>
      <c r="W198" s="1086"/>
      <c r="X198" s="1086"/>
      <c r="Y198" s="1086"/>
      <c r="Z198" s="890" t="s">
        <v>61</v>
      </c>
      <c r="AA198" s="1095"/>
      <c r="AB198" s="1095"/>
      <c r="AC198" s="1095"/>
      <c r="AD198" s="1095"/>
      <c r="AE198" s="1095"/>
      <c r="AF198" s="1095"/>
      <c r="AG198" s="1095"/>
      <c r="AH198" s="1164"/>
      <c r="AI198" s="1165"/>
    </row>
    <row r="199" s="1102" customFormat="1" ht="17.1" customHeight="1" spans="1:35">
      <c r="A199" s="1133"/>
      <c r="B199" s="1133"/>
      <c r="C199" s="1133"/>
      <c r="D199" s="888"/>
      <c r="E199" s="1086"/>
      <c r="F199" s="1086"/>
      <c r="G199" s="1086"/>
      <c r="H199" s="1086"/>
      <c r="I199" s="1086"/>
      <c r="J199" s="1086"/>
      <c r="K199" s="1086"/>
      <c r="L199" s="1086"/>
      <c r="M199" s="1086"/>
      <c r="N199" s="1086"/>
      <c r="O199" s="1086"/>
      <c r="P199" s="1086"/>
      <c r="Q199" s="1086"/>
      <c r="R199" s="1086"/>
      <c r="S199" s="1086"/>
      <c r="T199" s="1086"/>
      <c r="U199" s="1086"/>
      <c r="V199" s="1086"/>
      <c r="W199" s="1086"/>
      <c r="X199" s="1086"/>
      <c r="Y199" s="1086"/>
      <c r="Z199" s="890"/>
      <c r="AA199" s="1095"/>
      <c r="AB199" s="1095"/>
      <c r="AC199" s="1095"/>
      <c r="AD199" s="1095"/>
      <c r="AE199" s="1095"/>
      <c r="AF199" s="1095"/>
      <c r="AG199" s="1095"/>
      <c r="AH199" s="908"/>
      <c r="AI199" s="1165"/>
    </row>
    <row r="200" s="1102" customFormat="1" ht="17.1" customHeight="1" spans="1:35">
      <c r="A200" s="1133"/>
      <c r="B200" s="1133"/>
      <c r="C200" s="1133"/>
      <c r="D200" s="888"/>
      <c r="E200" s="1086"/>
      <c r="F200" s="1086"/>
      <c r="G200" s="1086"/>
      <c r="H200" s="1086"/>
      <c r="I200" s="1086"/>
      <c r="J200" s="1086"/>
      <c r="K200" s="1086"/>
      <c r="L200" s="1086"/>
      <c r="M200" s="1086"/>
      <c r="N200" s="1086"/>
      <c r="O200" s="1086"/>
      <c r="P200" s="1086"/>
      <c r="Q200" s="1086"/>
      <c r="R200" s="1086"/>
      <c r="S200" s="1086"/>
      <c r="T200" s="1086"/>
      <c r="U200" s="1086"/>
      <c r="V200" s="1086"/>
      <c r="W200" s="1086"/>
      <c r="X200" s="1086"/>
      <c r="Y200" s="1086"/>
      <c r="Z200" s="890"/>
      <c r="AA200" s="1095"/>
      <c r="AB200" s="1095"/>
      <c r="AC200" s="1095"/>
      <c r="AD200" s="1095"/>
      <c r="AE200" s="1095"/>
      <c r="AF200" s="1095"/>
      <c r="AG200" s="1095"/>
      <c r="AH200" s="908"/>
      <c r="AI200" s="1165"/>
    </row>
    <row r="201" s="1102" customFormat="1" ht="17.1" customHeight="1" spans="1:35">
      <c r="A201" s="1133"/>
      <c r="C201" s="1133"/>
      <c r="D201" s="888"/>
      <c r="E201" s="1086"/>
      <c r="F201" s="1086"/>
      <c r="G201" s="1086"/>
      <c r="H201" s="1086"/>
      <c r="I201" s="1086"/>
      <c r="J201" s="1086"/>
      <c r="K201" s="1086"/>
      <c r="L201" s="1086"/>
      <c r="M201" s="1086"/>
      <c r="N201" s="1086"/>
      <c r="O201" s="1086"/>
      <c r="P201" s="1086"/>
      <c r="Q201" s="1086"/>
      <c r="R201" s="1086"/>
      <c r="S201" s="1086"/>
      <c r="T201" s="1086"/>
      <c r="U201" s="1086"/>
      <c r="V201" s="1086"/>
      <c r="W201" s="1086"/>
      <c r="X201" s="1086"/>
      <c r="Y201" s="1086"/>
      <c r="Z201" s="890"/>
      <c r="AA201" s="1095"/>
      <c r="AB201" s="1095"/>
      <c r="AC201" s="1095"/>
      <c r="AD201" s="1095"/>
      <c r="AE201" s="1095"/>
      <c r="AF201" s="1095"/>
      <c r="AG201" s="1095"/>
      <c r="AH201" s="908"/>
      <c r="AI201" s="1165"/>
    </row>
    <row r="202" s="1102" customFormat="1" ht="23.25" customHeight="1" spans="1:35">
      <c r="A202" s="1133"/>
      <c r="C202" s="1133"/>
      <c r="D202" s="888" t="str">
        <f>'RK 2'!H241</f>
        <v>Dr. Drs. H. PELMIZAR, M.H.I.</v>
      </c>
      <c r="E202" s="1087"/>
      <c r="F202" s="1087"/>
      <c r="G202" s="1087"/>
      <c r="H202" s="1087"/>
      <c r="I202" s="1087"/>
      <c r="J202" s="1087"/>
      <c r="K202" s="1086"/>
      <c r="L202" s="1086"/>
      <c r="M202" s="1086"/>
      <c r="N202" s="1086"/>
      <c r="O202" s="1086"/>
      <c r="P202" s="1086"/>
      <c r="Q202" s="1086"/>
      <c r="R202" s="1086"/>
      <c r="S202" s="1086"/>
      <c r="T202" s="1086"/>
      <c r="U202" s="1086"/>
      <c r="V202" s="1086"/>
      <c r="W202" s="1086"/>
      <c r="X202" s="1086"/>
      <c r="Y202" s="1086"/>
      <c r="Z202" s="890" t="s">
        <v>63</v>
      </c>
      <c r="AA202" s="890"/>
      <c r="AB202" s="890"/>
      <c r="AC202" s="890"/>
      <c r="AD202" s="890"/>
      <c r="AE202" s="890"/>
      <c r="AF202" s="890"/>
      <c r="AG202" s="1166"/>
      <c r="AH202" s="1166"/>
      <c r="AI202" s="1165"/>
    </row>
    <row r="203" s="1105" customFormat="1" ht="17.1" customHeight="1" spans="4:35">
      <c r="D203" s="888" t="str">
        <f>'RK 2'!H242</f>
        <v>NIP. 19561112 198103 1 009</v>
      </c>
      <c r="E203" s="1086"/>
      <c r="F203" s="1086"/>
      <c r="G203" s="1086"/>
      <c r="H203" s="1086"/>
      <c r="I203" s="1086"/>
      <c r="J203" s="1086"/>
      <c r="K203" s="1086"/>
      <c r="L203" s="1086"/>
      <c r="M203" s="1086"/>
      <c r="N203" s="1086"/>
      <c r="O203" s="1086"/>
      <c r="P203" s="1086"/>
      <c r="Q203" s="1086"/>
      <c r="R203" s="1086"/>
      <c r="S203" s="1086"/>
      <c r="T203" s="1086"/>
      <c r="U203" s="1086"/>
      <c r="V203" s="1086"/>
      <c r="W203" s="1086"/>
      <c r="X203" s="1086"/>
      <c r="Y203" s="1086"/>
      <c r="Z203" s="1046" t="s">
        <v>65</v>
      </c>
      <c r="AA203" s="1095"/>
      <c r="AB203" s="1095"/>
      <c r="AC203" s="1095"/>
      <c r="AD203" s="1095"/>
      <c r="AE203" s="1095"/>
      <c r="AF203" s="1095"/>
      <c r="AG203" s="1095"/>
      <c r="AH203" s="1167"/>
      <c r="AI203" s="1165"/>
    </row>
    <row r="205" s="1102" customFormat="1" ht="17.1" customHeight="1" spans="1:35">
      <c r="A205" s="1108" t="s">
        <v>145</v>
      </c>
      <c r="B205" s="1108"/>
      <c r="C205" s="1108"/>
      <c r="D205" s="1108"/>
      <c r="E205" s="1108"/>
      <c r="F205" s="1108"/>
      <c r="G205" s="1108"/>
      <c r="H205" s="1108"/>
      <c r="I205" s="1108"/>
      <c r="J205" s="1108"/>
      <c r="K205" s="1108"/>
      <c r="L205" s="1108"/>
      <c r="M205" s="1108"/>
      <c r="N205" s="1108"/>
      <c r="O205" s="1108"/>
      <c r="P205" s="1108"/>
      <c r="Q205" s="1108"/>
      <c r="R205" s="1108"/>
      <c r="S205" s="1108"/>
      <c r="T205" s="1108"/>
      <c r="U205" s="1108"/>
      <c r="V205" s="1108"/>
      <c r="W205" s="1108"/>
      <c r="X205" s="1108"/>
      <c r="Y205" s="1108"/>
      <c r="Z205" s="1108"/>
      <c r="AA205" s="1108"/>
      <c r="AB205" s="1108"/>
      <c r="AC205" s="1108"/>
      <c r="AD205" s="1108"/>
      <c r="AE205" s="1108"/>
      <c r="AF205" s="1108"/>
      <c r="AG205" s="1108"/>
      <c r="AH205" s="1108"/>
      <c r="AI205" s="1108"/>
    </row>
    <row r="206" s="1102" customFormat="1" ht="17.1" customHeight="1" spans="1:35">
      <c r="A206" s="1108" t="str">
        <f>'RK 1'!A206:AI206</f>
        <v>BULAN JULI TAHUN 2023</v>
      </c>
      <c r="B206" s="1108"/>
      <c r="C206" s="1108"/>
      <c r="D206" s="1108"/>
      <c r="E206" s="1108"/>
      <c r="F206" s="1108"/>
      <c r="G206" s="1108"/>
      <c r="H206" s="1108"/>
      <c r="I206" s="1108"/>
      <c r="J206" s="1108"/>
      <c r="K206" s="1108"/>
      <c r="L206" s="1108"/>
      <c r="M206" s="1108"/>
      <c r="N206" s="1108"/>
      <c r="O206" s="1108"/>
      <c r="P206" s="1108"/>
      <c r="Q206" s="1108"/>
      <c r="R206" s="1108"/>
      <c r="S206" s="1108"/>
      <c r="T206" s="1108"/>
      <c r="U206" s="1108"/>
      <c r="V206" s="1108"/>
      <c r="W206" s="1108"/>
      <c r="X206" s="1108"/>
      <c r="Y206" s="1108"/>
      <c r="Z206" s="1108"/>
      <c r="AA206" s="1108"/>
      <c r="AB206" s="1108"/>
      <c r="AC206" s="1108"/>
      <c r="AD206" s="1108"/>
      <c r="AE206" s="1108"/>
      <c r="AF206" s="1108"/>
      <c r="AG206" s="1108"/>
      <c r="AH206" s="1108"/>
      <c r="AI206" s="1108"/>
    </row>
    <row r="207" s="1102" customFormat="1" ht="12" customHeight="1" spans="1:35">
      <c r="A207" s="1109"/>
      <c r="B207" s="1109"/>
      <c r="C207" s="1109"/>
      <c r="D207" s="1109"/>
      <c r="E207" s="1109"/>
      <c r="F207" s="1109"/>
      <c r="G207" s="1109"/>
      <c r="H207" s="1109"/>
      <c r="I207" s="1109"/>
      <c r="J207" s="1109"/>
      <c r="K207" s="1109"/>
      <c r="L207" s="1109"/>
      <c r="M207" s="1109"/>
      <c r="N207" s="1109"/>
      <c r="O207" s="1109"/>
      <c r="P207" s="1109"/>
      <c r="Q207" s="1109"/>
      <c r="R207" s="1109"/>
      <c r="S207" s="1109"/>
      <c r="T207" s="1109"/>
      <c r="U207" s="1109"/>
      <c r="V207" s="1109"/>
      <c r="W207" s="1109"/>
      <c r="X207" s="1109"/>
      <c r="Y207" s="1109"/>
      <c r="Z207" s="1141"/>
      <c r="AA207" s="1109"/>
      <c r="AB207" s="1109"/>
      <c r="AC207" s="1109"/>
      <c r="AD207" s="1109"/>
      <c r="AE207" s="1109"/>
      <c r="AF207" s="1109"/>
      <c r="AG207" s="1109"/>
      <c r="AH207" s="1109"/>
      <c r="AI207" s="1109" t="s">
        <v>146</v>
      </c>
    </row>
    <row r="208" s="1102" customFormat="1" ht="17.1" customHeight="1" spans="1:35">
      <c r="A208" s="1110" t="s">
        <v>3</v>
      </c>
      <c r="B208" s="1111" t="s">
        <v>4</v>
      </c>
      <c r="C208" s="1112" t="s">
        <v>5</v>
      </c>
      <c r="D208" s="1113"/>
      <c r="E208" s="1113"/>
      <c r="F208" s="1113"/>
      <c r="G208" s="1113"/>
      <c r="H208" s="1113"/>
      <c r="I208" s="1113"/>
      <c r="J208" s="1113"/>
      <c r="K208" s="1113"/>
      <c r="L208" s="1113"/>
      <c r="M208" s="1113"/>
      <c r="N208" s="1113"/>
      <c r="O208" s="111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42"/>
      <c r="Z208" s="1143" t="s">
        <v>6</v>
      </c>
      <c r="AA208" s="1144" t="s">
        <v>7</v>
      </c>
      <c r="AB208" s="1144" t="s">
        <v>8</v>
      </c>
      <c r="AC208" s="1144" t="s">
        <v>9</v>
      </c>
      <c r="AD208" s="1144" t="s">
        <v>10</v>
      </c>
      <c r="AE208" s="1144" t="s">
        <v>11</v>
      </c>
      <c r="AF208" s="1144" t="s">
        <v>12</v>
      </c>
      <c r="AG208" s="1144" t="s">
        <v>13</v>
      </c>
      <c r="AH208" s="1144" t="s">
        <v>14</v>
      </c>
      <c r="AI208" s="1150" t="s">
        <v>147</v>
      </c>
    </row>
    <row r="209" s="1102" customFormat="1" ht="141.75" customHeight="1" spans="1:35">
      <c r="A209" s="1114"/>
      <c r="B209" s="1115"/>
      <c r="C209" s="1116" t="s">
        <v>16</v>
      </c>
      <c r="D209" s="1117" t="s">
        <v>17</v>
      </c>
      <c r="E209" s="1117" t="s">
        <v>18</v>
      </c>
      <c r="F209" s="1117" t="s">
        <v>19</v>
      </c>
      <c r="G209" s="1117" t="s">
        <v>20</v>
      </c>
      <c r="H209" s="1117" t="s">
        <v>21</v>
      </c>
      <c r="I209" s="1117" t="s">
        <v>22</v>
      </c>
      <c r="J209" s="1117" t="s">
        <v>23</v>
      </c>
      <c r="K209" s="1117" t="s">
        <v>24</v>
      </c>
      <c r="L209" s="1117" t="s">
        <v>25</v>
      </c>
      <c r="M209" s="1117" t="s">
        <v>129</v>
      </c>
      <c r="N209" s="1140" t="s">
        <v>148</v>
      </c>
      <c r="O209" s="1117" t="s">
        <v>28</v>
      </c>
      <c r="P209" s="1117" t="s">
        <v>29</v>
      </c>
      <c r="Q209" s="1117" t="s">
        <v>30</v>
      </c>
      <c r="R209" s="1117" t="s">
        <v>31</v>
      </c>
      <c r="S209" s="1117" t="s">
        <v>32</v>
      </c>
      <c r="T209" s="1117" t="s">
        <v>33</v>
      </c>
      <c r="U209" s="1117" t="s">
        <v>34</v>
      </c>
      <c r="V209" s="1117" t="s">
        <v>35</v>
      </c>
      <c r="W209" s="1117" t="s">
        <v>36</v>
      </c>
      <c r="X209" s="1117" t="s">
        <v>149</v>
      </c>
      <c r="Y209" s="1117" t="s">
        <v>38</v>
      </c>
      <c r="Z209" s="1145"/>
      <c r="AA209" s="1146"/>
      <c r="AB209" s="1146"/>
      <c r="AC209" s="1146"/>
      <c r="AD209" s="1146"/>
      <c r="AE209" s="1146"/>
      <c r="AF209" s="1146"/>
      <c r="AG209" s="1146"/>
      <c r="AH209" s="1146"/>
      <c r="AI209" s="1151"/>
    </row>
    <row r="210" s="1102" customFormat="1" ht="17.1" customHeight="1" spans="1:35">
      <c r="A210" s="1118">
        <v>1</v>
      </c>
      <c r="B210" s="1119">
        <v>2</v>
      </c>
      <c r="C210" s="1119">
        <v>3</v>
      </c>
      <c r="D210" s="1119">
        <v>4</v>
      </c>
      <c r="E210" s="1119">
        <v>5</v>
      </c>
      <c r="F210" s="1119">
        <v>6</v>
      </c>
      <c r="G210" s="1119">
        <v>7</v>
      </c>
      <c r="H210" s="1119">
        <v>8</v>
      </c>
      <c r="I210" s="1119">
        <v>9</v>
      </c>
      <c r="J210" s="1119">
        <v>10</v>
      </c>
      <c r="K210" s="1119">
        <v>11</v>
      </c>
      <c r="L210" s="1119">
        <v>12</v>
      </c>
      <c r="M210" s="1119">
        <v>13</v>
      </c>
      <c r="N210" s="1119">
        <v>14</v>
      </c>
      <c r="O210" s="1119">
        <v>15</v>
      </c>
      <c r="P210" s="1119">
        <v>16</v>
      </c>
      <c r="Q210" s="1119">
        <v>17</v>
      </c>
      <c r="R210" s="1119">
        <v>18</v>
      </c>
      <c r="S210" s="1119">
        <v>19</v>
      </c>
      <c r="T210" s="1119">
        <v>20</v>
      </c>
      <c r="U210" s="1119">
        <v>21</v>
      </c>
      <c r="V210" s="1119">
        <v>22</v>
      </c>
      <c r="W210" s="1119">
        <v>23</v>
      </c>
      <c r="X210" s="1119">
        <v>24</v>
      </c>
      <c r="Y210" s="1119">
        <v>25</v>
      </c>
      <c r="Z210" s="1119">
        <v>26</v>
      </c>
      <c r="AA210" s="1119">
        <v>27</v>
      </c>
      <c r="AB210" s="1119">
        <v>28</v>
      </c>
      <c r="AC210" s="1119">
        <v>29</v>
      </c>
      <c r="AD210" s="1119">
        <v>30</v>
      </c>
      <c r="AE210" s="1119">
        <v>31</v>
      </c>
      <c r="AF210" s="1119">
        <v>32</v>
      </c>
      <c r="AG210" s="1119">
        <v>33</v>
      </c>
      <c r="AH210" s="1152">
        <v>34</v>
      </c>
      <c r="AI210" s="1153">
        <v>35</v>
      </c>
    </row>
    <row r="211" s="1103" customFormat="1" ht="20.25" customHeight="1" spans="1:35">
      <c r="A211" s="1120">
        <v>1</v>
      </c>
      <c r="B211" s="1121" t="s">
        <v>39</v>
      </c>
      <c r="C211" s="1122"/>
      <c r="D211" s="1122"/>
      <c r="E211" s="1122"/>
      <c r="F211" s="1122"/>
      <c r="G211" s="1122"/>
      <c r="H211" s="1122">
        <v>30</v>
      </c>
      <c r="I211" s="1122">
        <v>84</v>
      </c>
      <c r="J211" s="1122"/>
      <c r="K211" s="1122">
        <v>1</v>
      </c>
      <c r="L211" s="1122"/>
      <c r="M211" s="1122"/>
      <c r="N211" s="1122"/>
      <c r="O211" s="1122"/>
      <c r="P211" s="1122">
        <v>8</v>
      </c>
      <c r="Q211" s="1122"/>
      <c r="R211" s="1122"/>
      <c r="S211" s="1122"/>
      <c r="T211" s="1122">
        <v>2</v>
      </c>
      <c r="U211" s="1122"/>
      <c r="V211" s="1122">
        <v>18</v>
      </c>
      <c r="W211" s="1122"/>
      <c r="X211" s="1122">
        <v>6</v>
      </c>
      <c r="Y211" s="1122"/>
      <c r="Z211" s="1122"/>
      <c r="AA211" s="1122">
        <v>3</v>
      </c>
      <c r="AB211" s="1122"/>
      <c r="AC211" s="1122"/>
      <c r="AD211" s="1122"/>
      <c r="AE211" s="1122"/>
      <c r="AF211" s="1122">
        <v>1</v>
      </c>
      <c r="AG211" s="1122">
        <v>2</v>
      </c>
      <c r="AH211" s="1154">
        <f>SUM(C211:AG211)</f>
        <v>155</v>
      </c>
      <c r="AI211" s="1155"/>
    </row>
    <row r="212" s="1103" customFormat="1" ht="20.25" customHeight="1" spans="1:35">
      <c r="A212" s="1123">
        <v>2</v>
      </c>
      <c r="B212" s="1124" t="s">
        <v>40</v>
      </c>
      <c r="C212" s="1122">
        <v>1</v>
      </c>
      <c r="D212" s="1122"/>
      <c r="E212" s="1122"/>
      <c r="F212" s="1122"/>
      <c r="G212" s="1122"/>
      <c r="H212" s="1122">
        <v>22</v>
      </c>
      <c r="I212" s="1122">
        <v>86</v>
      </c>
      <c r="J212" s="1122"/>
      <c r="K212" s="1122">
        <v>1</v>
      </c>
      <c r="L212" s="1122"/>
      <c r="M212" s="1122"/>
      <c r="N212" s="1122"/>
      <c r="O212" s="1122"/>
      <c r="P212" s="1122"/>
      <c r="Q212" s="1122"/>
      <c r="R212" s="1122"/>
      <c r="S212" s="1122"/>
      <c r="T212" s="1122"/>
      <c r="U212" s="1122"/>
      <c r="V212" s="1122">
        <v>11</v>
      </c>
      <c r="W212" s="1122"/>
      <c r="X212" s="1122">
        <v>2</v>
      </c>
      <c r="Y212" s="1122"/>
      <c r="Z212" s="1122"/>
      <c r="AA212" s="1122"/>
      <c r="AB212" s="1122"/>
      <c r="AC212" s="1122"/>
      <c r="AD212" s="1122"/>
      <c r="AE212" s="1122"/>
      <c r="AF212" s="1122">
        <v>2</v>
      </c>
      <c r="AG212" s="1122"/>
      <c r="AH212" s="1157">
        <f t="shared" ref="AH212:AH228" si="13">SUM(C212:AG212)</f>
        <v>125</v>
      </c>
      <c r="AI212" s="1158"/>
    </row>
    <row r="213" s="1103" customFormat="1" ht="20.25" customHeight="1" spans="1:35">
      <c r="A213" s="1123">
        <v>3</v>
      </c>
      <c r="B213" s="1124" t="s">
        <v>41</v>
      </c>
      <c r="C213" s="1122"/>
      <c r="D213" s="1122"/>
      <c r="E213" s="1122"/>
      <c r="F213" s="1122"/>
      <c r="G213" s="1122"/>
      <c r="H213" s="1122">
        <v>11</v>
      </c>
      <c r="I213" s="1122">
        <v>43</v>
      </c>
      <c r="J213" s="1122"/>
      <c r="K213" s="1122"/>
      <c r="L213" s="1122"/>
      <c r="M213" s="1122"/>
      <c r="N213" s="1122"/>
      <c r="O213" s="1122"/>
      <c r="P213" s="1122"/>
      <c r="Q213" s="1122"/>
      <c r="R213" s="1122"/>
      <c r="S213" s="1122"/>
      <c r="T213" s="1122">
        <v>1</v>
      </c>
      <c r="U213" s="1122"/>
      <c r="V213" s="1122">
        <v>9</v>
      </c>
      <c r="W213" s="1122"/>
      <c r="X213" s="1122">
        <v>2</v>
      </c>
      <c r="Y213" s="1122"/>
      <c r="Z213" s="1122"/>
      <c r="AA213" s="1122"/>
      <c r="AB213" s="1122"/>
      <c r="AC213" s="1122"/>
      <c r="AD213" s="1122"/>
      <c r="AE213" s="1122"/>
      <c r="AF213" s="1122">
        <v>1</v>
      </c>
      <c r="AG213" s="1122"/>
      <c r="AH213" s="1157">
        <f t="shared" si="13"/>
        <v>67</v>
      </c>
      <c r="AI213" s="1158"/>
    </row>
    <row r="214" s="1103" customFormat="1" ht="20.25" customHeight="1" spans="1:35">
      <c r="A214" s="1123">
        <v>4</v>
      </c>
      <c r="B214" s="1124" t="s">
        <v>42</v>
      </c>
      <c r="C214" s="1122"/>
      <c r="D214" s="1122"/>
      <c r="E214" s="1122"/>
      <c r="F214" s="1122"/>
      <c r="G214" s="1122"/>
      <c r="H214" s="1122">
        <v>19</v>
      </c>
      <c r="I214" s="1122">
        <v>39</v>
      </c>
      <c r="J214" s="1122"/>
      <c r="K214" s="1122">
        <v>1</v>
      </c>
      <c r="L214" s="1122"/>
      <c r="M214" s="1122"/>
      <c r="N214" s="1122"/>
      <c r="O214" s="1122"/>
      <c r="P214" s="1122">
        <v>2</v>
      </c>
      <c r="Q214" s="1122"/>
      <c r="R214" s="1122"/>
      <c r="S214" s="1122"/>
      <c r="T214" s="1122">
        <v>4</v>
      </c>
      <c r="U214" s="1122"/>
      <c r="V214" s="1122">
        <v>3</v>
      </c>
      <c r="W214" s="1122"/>
      <c r="X214" s="1122"/>
      <c r="Y214" s="1122">
        <v>1</v>
      </c>
      <c r="Z214" s="1122"/>
      <c r="AA214" s="1122"/>
      <c r="AB214" s="1122"/>
      <c r="AC214" s="1122"/>
      <c r="AD214" s="1122"/>
      <c r="AE214" s="1122"/>
      <c r="AF214" s="1122"/>
      <c r="AG214" s="1122">
        <v>1</v>
      </c>
      <c r="AH214" s="1157">
        <f t="shared" si="13"/>
        <v>70</v>
      </c>
      <c r="AI214" s="1158"/>
    </row>
    <row r="215" s="1103" customFormat="1" ht="20.25" customHeight="1" spans="1:35">
      <c r="A215" s="1123">
        <v>5</v>
      </c>
      <c r="B215" s="1124" t="s">
        <v>43</v>
      </c>
      <c r="C215" s="1122"/>
      <c r="D215" s="1122"/>
      <c r="E215" s="1122"/>
      <c r="F215" s="1122">
        <v>1</v>
      </c>
      <c r="G215" s="1122"/>
      <c r="H215" s="1122">
        <v>13</v>
      </c>
      <c r="I215" s="1122">
        <v>44</v>
      </c>
      <c r="J215" s="1122"/>
      <c r="K215" s="1122"/>
      <c r="L215" s="1122"/>
      <c r="M215" s="1122"/>
      <c r="N215" s="1122"/>
      <c r="O215" s="1122"/>
      <c r="P215" s="1122"/>
      <c r="Q215" s="1122"/>
      <c r="R215" s="1122"/>
      <c r="S215" s="1122"/>
      <c r="T215" s="1122">
        <v>1</v>
      </c>
      <c r="U215" s="1122"/>
      <c r="V215" s="1122">
        <v>6</v>
      </c>
      <c r="W215" s="1122"/>
      <c r="X215" s="1122">
        <v>1</v>
      </c>
      <c r="Y215" s="1122"/>
      <c r="Z215" s="1122"/>
      <c r="AA215" s="1122">
        <v>1</v>
      </c>
      <c r="AB215" s="1122"/>
      <c r="AC215" s="1122"/>
      <c r="AD215" s="1122"/>
      <c r="AE215" s="1122"/>
      <c r="AF215" s="1122">
        <v>2</v>
      </c>
      <c r="AG215" s="1122"/>
      <c r="AH215" s="1157">
        <f t="shared" si="13"/>
        <v>69</v>
      </c>
      <c r="AI215" s="1158"/>
    </row>
    <row r="216" s="1103" customFormat="1" ht="20.25" customHeight="1" spans="1:35">
      <c r="A216" s="1123">
        <v>6</v>
      </c>
      <c r="B216" s="1124" t="s">
        <v>44</v>
      </c>
      <c r="C216" s="1122"/>
      <c r="D216" s="1122"/>
      <c r="E216" s="1122"/>
      <c r="F216" s="1122"/>
      <c r="G216" s="1122"/>
      <c r="H216" s="1122">
        <v>2</v>
      </c>
      <c r="I216" s="1122">
        <v>12</v>
      </c>
      <c r="J216" s="1122"/>
      <c r="K216" s="1122"/>
      <c r="L216" s="1122"/>
      <c r="M216" s="1122"/>
      <c r="N216" s="1122"/>
      <c r="O216" s="1122"/>
      <c r="P216" s="1122">
        <v>1</v>
      </c>
      <c r="Q216" s="1122"/>
      <c r="R216" s="1122"/>
      <c r="S216" s="1122"/>
      <c r="T216" s="1122"/>
      <c r="U216" s="1122"/>
      <c r="V216" s="1122">
        <v>2</v>
      </c>
      <c r="W216" s="1122"/>
      <c r="X216" s="1122">
        <v>3</v>
      </c>
      <c r="Y216" s="1122"/>
      <c r="Z216" s="1122"/>
      <c r="AA216" s="1122"/>
      <c r="AB216" s="1122"/>
      <c r="AC216" s="1122"/>
      <c r="AD216" s="1122"/>
      <c r="AE216" s="1122"/>
      <c r="AF216" s="1122"/>
      <c r="AG216" s="1122"/>
      <c r="AH216" s="1157">
        <f t="shared" si="13"/>
        <v>20</v>
      </c>
      <c r="AI216" s="1158"/>
    </row>
    <row r="217" s="1103" customFormat="1" ht="20.25" customHeight="1" spans="1:35">
      <c r="A217" s="1123">
        <v>7</v>
      </c>
      <c r="B217" s="1124" t="s">
        <v>45</v>
      </c>
      <c r="C217" s="1122"/>
      <c r="D217" s="1122"/>
      <c r="E217" s="1122"/>
      <c r="F217" s="1122"/>
      <c r="G217" s="1122"/>
      <c r="H217" s="1122">
        <v>14</v>
      </c>
      <c r="I217" s="1122">
        <v>22</v>
      </c>
      <c r="J217" s="1122"/>
      <c r="K217" s="1122"/>
      <c r="L217" s="1122"/>
      <c r="M217" s="1122"/>
      <c r="N217" s="1122"/>
      <c r="O217" s="1122"/>
      <c r="P217" s="1122"/>
      <c r="Q217" s="1122"/>
      <c r="R217" s="1122"/>
      <c r="S217" s="1122"/>
      <c r="T217" s="1122"/>
      <c r="U217" s="1122"/>
      <c r="V217" s="1122">
        <v>7</v>
      </c>
      <c r="W217" s="1122"/>
      <c r="X217" s="1122">
        <v>2</v>
      </c>
      <c r="Y217" s="1122"/>
      <c r="Z217" s="1122"/>
      <c r="AA217" s="1122"/>
      <c r="AB217" s="1122"/>
      <c r="AC217" s="1122"/>
      <c r="AD217" s="1122"/>
      <c r="AE217" s="1122"/>
      <c r="AF217" s="1122"/>
      <c r="AG217" s="1122"/>
      <c r="AH217" s="1157">
        <f t="shared" si="13"/>
        <v>45</v>
      </c>
      <c r="AI217" s="1158"/>
    </row>
    <row r="218" s="1103" customFormat="1" ht="20.25" customHeight="1" spans="1:35">
      <c r="A218" s="1123">
        <v>8</v>
      </c>
      <c r="B218" s="1124" t="s">
        <v>46</v>
      </c>
      <c r="C218" s="1122"/>
      <c r="D218" s="1122"/>
      <c r="E218" s="1122"/>
      <c r="F218" s="1122"/>
      <c r="G218" s="1122"/>
      <c r="H218" s="1122">
        <v>5</v>
      </c>
      <c r="I218" s="1122">
        <v>21</v>
      </c>
      <c r="J218" s="1122"/>
      <c r="K218" s="1122"/>
      <c r="L218" s="1122"/>
      <c r="M218" s="1122"/>
      <c r="N218" s="1122"/>
      <c r="O218" s="1122"/>
      <c r="P218" s="1122"/>
      <c r="Q218" s="1122"/>
      <c r="R218" s="1122"/>
      <c r="S218" s="1122"/>
      <c r="T218" s="1122"/>
      <c r="U218" s="1122"/>
      <c r="V218" s="1122">
        <v>5</v>
      </c>
      <c r="W218" s="1122"/>
      <c r="X218" s="1122">
        <v>4</v>
      </c>
      <c r="Y218" s="1122"/>
      <c r="Z218" s="1122"/>
      <c r="AA218" s="1122"/>
      <c r="AB218" s="1122"/>
      <c r="AC218" s="1122"/>
      <c r="AD218" s="1122"/>
      <c r="AE218" s="1122"/>
      <c r="AF218" s="1122">
        <v>2</v>
      </c>
      <c r="AG218" s="1122"/>
      <c r="AH218" s="1157">
        <f t="shared" si="13"/>
        <v>37</v>
      </c>
      <c r="AI218" s="1158"/>
    </row>
    <row r="219" s="1103" customFormat="1" ht="20.25" customHeight="1" spans="1:35">
      <c r="A219" s="1123">
        <v>9</v>
      </c>
      <c r="B219" s="1124" t="s">
        <v>47</v>
      </c>
      <c r="C219" s="1122"/>
      <c r="D219" s="1122"/>
      <c r="E219" s="1122"/>
      <c r="F219" s="1122"/>
      <c r="G219" s="1122"/>
      <c r="H219" s="1122">
        <v>2</v>
      </c>
      <c r="I219" s="1122">
        <v>19</v>
      </c>
      <c r="J219" s="1122"/>
      <c r="K219" s="1122"/>
      <c r="L219" s="1122"/>
      <c r="M219" s="1122"/>
      <c r="N219" s="1122"/>
      <c r="O219" s="1122"/>
      <c r="P219" s="1122"/>
      <c r="Q219" s="1122"/>
      <c r="R219" s="1122"/>
      <c r="S219" s="1122"/>
      <c r="T219" s="1122"/>
      <c r="U219" s="1122"/>
      <c r="V219" s="1122">
        <v>5</v>
      </c>
      <c r="W219" s="1122"/>
      <c r="X219" s="1122">
        <v>5</v>
      </c>
      <c r="Y219" s="1122"/>
      <c r="Z219" s="1122"/>
      <c r="AA219" s="1122"/>
      <c r="AB219" s="1122"/>
      <c r="AC219" s="1122"/>
      <c r="AD219" s="1122"/>
      <c r="AE219" s="1122"/>
      <c r="AF219" s="1122"/>
      <c r="AG219" s="1122"/>
      <c r="AH219" s="1157">
        <f t="shared" si="13"/>
        <v>31</v>
      </c>
      <c r="AI219" s="1158"/>
    </row>
    <row r="220" s="1103" customFormat="1" ht="20.25" customHeight="1" spans="1:35">
      <c r="A220" s="1123">
        <v>10</v>
      </c>
      <c r="B220" s="1124" t="s">
        <v>48</v>
      </c>
      <c r="C220" s="1122"/>
      <c r="D220" s="1122"/>
      <c r="E220" s="1122"/>
      <c r="F220" s="1122"/>
      <c r="G220" s="1122"/>
      <c r="H220" s="1122">
        <v>4</v>
      </c>
      <c r="I220" s="1122">
        <v>21</v>
      </c>
      <c r="J220" s="1122"/>
      <c r="K220" s="1122"/>
      <c r="L220" s="1122"/>
      <c r="M220" s="1122"/>
      <c r="N220" s="1122"/>
      <c r="O220" s="1122"/>
      <c r="P220" s="1122"/>
      <c r="Q220" s="1122"/>
      <c r="R220" s="1122"/>
      <c r="S220" s="1122"/>
      <c r="T220" s="1122">
        <v>3</v>
      </c>
      <c r="U220" s="1122"/>
      <c r="V220" s="1122"/>
      <c r="W220" s="1122"/>
      <c r="X220" s="1122">
        <v>9</v>
      </c>
      <c r="Y220" s="1122"/>
      <c r="Z220" s="1122"/>
      <c r="AA220" s="1122"/>
      <c r="AB220" s="1122"/>
      <c r="AC220" s="1122"/>
      <c r="AD220" s="1122"/>
      <c r="AE220" s="1122"/>
      <c r="AF220" s="1122"/>
      <c r="AG220" s="1122">
        <v>1</v>
      </c>
      <c r="AH220" s="1157">
        <f t="shared" si="13"/>
        <v>38</v>
      </c>
      <c r="AI220" s="1158"/>
    </row>
    <row r="221" s="1103" customFormat="1" ht="20.25" customHeight="1" spans="1:35">
      <c r="A221" s="1123">
        <v>11</v>
      </c>
      <c r="B221" s="1124" t="s">
        <v>49</v>
      </c>
      <c r="C221" s="1122"/>
      <c r="D221" s="1122"/>
      <c r="E221" s="1122"/>
      <c r="F221" s="1122"/>
      <c r="G221" s="1122"/>
      <c r="H221" s="1122">
        <v>11</v>
      </c>
      <c r="I221" s="1122">
        <v>54</v>
      </c>
      <c r="J221" s="1122"/>
      <c r="K221" s="1122"/>
      <c r="L221" s="1122"/>
      <c r="M221" s="1122"/>
      <c r="N221" s="1122"/>
      <c r="O221" s="1122"/>
      <c r="P221" s="1122">
        <v>1</v>
      </c>
      <c r="Q221" s="1122"/>
      <c r="R221" s="1122"/>
      <c r="S221" s="1122"/>
      <c r="T221" s="1122">
        <v>2</v>
      </c>
      <c r="U221" s="1122"/>
      <c r="V221" s="1122">
        <v>8</v>
      </c>
      <c r="W221" s="1122"/>
      <c r="X221" s="1122">
        <v>17</v>
      </c>
      <c r="Y221" s="1122"/>
      <c r="Z221" s="1122"/>
      <c r="AA221" s="1122"/>
      <c r="AB221" s="1122"/>
      <c r="AC221" s="1122"/>
      <c r="AD221" s="1122"/>
      <c r="AE221" s="1122"/>
      <c r="AF221" s="1122"/>
      <c r="AG221" s="1122"/>
      <c r="AH221" s="1157">
        <f t="shared" si="13"/>
        <v>93</v>
      </c>
      <c r="AI221" s="1158"/>
    </row>
    <row r="222" s="1103" customFormat="1" ht="20.25" customHeight="1" spans="1:35">
      <c r="A222" s="1123">
        <v>12</v>
      </c>
      <c r="B222" s="1124" t="s">
        <v>50</v>
      </c>
      <c r="C222" s="1122"/>
      <c r="D222" s="1122"/>
      <c r="E222" s="1122"/>
      <c r="F222" s="1122"/>
      <c r="G222" s="1122"/>
      <c r="H222" s="1122">
        <v>24</v>
      </c>
      <c r="I222" s="1122">
        <v>61</v>
      </c>
      <c r="J222" s="1122">
        <v>1</v>
      </c>
      <c r="K222" s="1122"/>
      <c r="L222" s="1122"/>
      <c r="M222" s="1122"/>
      <c r="N222" s="1122"/>
      <c r="O222" s="1122"/>
      <c r="P222" s="1122">
        <v>1</v>
      </c>
      <c r="Q222" s="1122"/>
      <c r="R222" s="1122"/>
      <c r="S222" s="1122"/>
      <c r="T222" s="1122"/>
      <c r="U222" s="1122"/>
      <c r="V222" s="1122">
        <v>9</v>
      </c>
      <c r="W222" s="1122"/>
      <c r="X222" s="1122">
        <v>1</v>
      </c>
      <c r="Y222" s="1122"/>
      <c r="Z222" s="1122"/>
      <c r="AA222" s="1122"/>
      <c r="AB222" s="1122"/>
      <c r="AC222" s="1122"/>
      <c r="AD222" s="1122"/>
      <c r="AE222" s="1122"/>
      <c r="AF222" s="1122"/>
      <c r="AG222" s="1122"/>
      <c r="AH222" s="1157">
        <f t="shared" si="13"/>
        <v>97</v>
      </c>
      <c r="AI222" s="1158"/>
    </row>
    <row r="223" s="1103" customFormat="1" ht="20.25" customHeight="1" spans="1:35">
      <c r="A223" s="1123">
        <v>13</v>
      </c>
      <c r="B223" s="1124" t="s">
        <v>51</v>
      </c>
      <c r="C223" s="1122"/>
      <c r="D223" s="1122"/>
      <c r="E223" s="1122"/>
      <c r="F223" s="1122"/>
      <c r="G223" s="1122"/>
      <c r="H223" s="1122">
        <v>21</v>
      </c>
      <c r="I223" s="1122">
        <v>30</v>
      </c>
      <c r="J223" s="1122">
        <v>1</v>
      </c>
      <c r="K223" s="1122"/>
      <c r="L223" s="1122"/>
      <c r="M223" s="1122"/>
      <c r="N223" s="1122"/>
      <c r="O223" s="1122"/>
      <c r="P223" s="1122">
        <v>3</v>
      </c>
      <c r="Q223" s="1122"/>
      <c r="R223" s="1122"/>
      <c r="S223" s="1122"/>
      <c r="T223" s="1122">
        <v>1</v>
      </c>
      <c r="U223" s="1122"/>
      <c r="V223" s="1122">
        <v>36</v>
      </c>
      <c r="W223" s="1122"/>
      <c r="X223" s="1122">
        <v>7</v>
      </c>
      <c r="Y223" s="1122">
        <v>2</v>
      </c>
      <c r="Z223" s="1122"/>
      <c r="AA223" s="1122">
        <v>1</v>
      </c>
      <c r="AB223" s="1122"/>
      <c r="AC223" s="1122"/>
      <c r="AD223" s="1122"/>
      <c r="AE223" s="1122"/>
      <c r="AF223" s="1122"/>
      <c r="AG223" s="1122"/>
      <c r="AH223" s="1157">
        <f t="shared" si="13"/>
        <v>102</v>
      </c>
      <c r="AI223" s="1158"/>
    </row>
    <row r="224" s="1103" customFormat="1" ht="20.25" customHeight="1" spans="1:35">
      <c r="A224" s="1123">
        <v>14</v>
      </c>
      <c r="B224" s="1124" t="s">
        <v>52</v>
      </c>
      <c r="C224" s="1122"/>
      <c r="D224" s="1122"/>
      <c r="E224" s="1122"/>
      <c r="F224" s="1122"/>
      <c r="G224" s="1122"/>
      <c r="H224" s="1122">
        <v>15</v>
      </c>
      <c r="I224" s="1122">
        <v>55</v>
      </c>
      <c r="J224" s="1122"/>
      <c r="K224" s="1122"/>
      <c r="L224" s="1122"/>
      <c r="M224" s="1122"/>
      <c r="N224" s="1122"/>
      <c r="O224" s="1122"/>
      <c r="P224" s="1122">
        <v>2</v>
      </c>
      <c r="Q224" s="1122"/>
      <c r="R224" s="1122"/>
      <c r="S224" s="1122"/>
      <c r="T224" s="1122"/>
      <c r="U224" s="1122"/>
      <c r="V224" s="1122">
        <v>11</v>
      </c>
      <c r="W224" s="1122"/>
      <c r="X224" s="1122">
        <v>8</v>
      </c>
      <c r="Y224" s="1122"/>
      <c r="Z224" s="1122">
        <v>2</v>
      </c>
      <c r="AA224" s="1122"/>
      <c r="AB224" s="1122"/>
      <c r="AC224" s="1122"/>
      <c r="AD224" s="1122"/>
      <c r="AE224" s="1122"/>
      <c r="AF224" s="1122"/>
      <c r="AG224" s="1122"/>
      <c r="AH224" s="1157">
        <f t="shared" si="13"/>
        <v>93</v>
      </c>
      <c r="AI224" s="1158"/>
    </row>
    <row r="225" s="1103" customFormat="1" ht="20.25" customHeight="1" spans="1:35">
      <c r="A225" s="1123">
        <v>15</v>
      </c>
      <c r="B225" s="1124" t="s">
        <v>53</v>
      </c>
      <c r="C225" s="1122"/>
      <c r="D225" s="1122"/>
      <c r="E225" s="1122"/>
      <c r="F225" s="1122"/>
      <c r="G225" s="1122"/>
      <c r="H225" s="191">
        <v>1</v>
      </c>
      <c r="I225" s="191">
        <v>6</v>
      </c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>
        <v>5</v>
      </c>
      <c r="W225" s="191"/>
      <c r="X225" s="191"/>
      <c r="Y225" s="191"/>
      <c r="Z225" s="1122"/>
      <c r="AA225" s="1122"/>
      <c r="AB225" s="1122"/>
      <c r="AC225" s="1122"/>
      <c r="AD225" s="1122"/>
      <c r="AE225" s="1122"/>
      <c r="AF225" s="1122"/>
      <c r="AG225" s="1122"/>
      <c r="AH225" s="1157">
        <f t="shared" si="13"/>
        <v>12</v>
      </c>
      <c r="AI225" s="1158"/>
    </row>
    <row r="226" s="1103" customFormat="1" ht="20.25" customHeight="1" spans="1:35">
      <c r="A226" s="1123">
        <v>16</v>
      </c>
      <c r="B226" s="1124" t="s">
        <v>151</v>
      </c>
      <c r="C226" s="1122"/>
      <c r="D226" s="1122"/>
      <c r="E226" s="1122"/>
      <c r="F226" s="1122"/>
      <c r="G226" s="1122"/>
      <c r="H226" s="1122">
        <v>10</v>
      </c>
      <c r="I226" s="1122">
        <v>48</v>
      </c>
      <c r="J226" s="1122"/>
      <c r="K226" s="1122"/>
      <c r="L226" s="1122"/>
      <c r="M226" s="1122"/>
      <c r="N226" s="1122"/>
      <c r="O226" s="1122"/>
      <c r="P226" s="1122"/>
      <c r="Q226" s="1122"/>
      <c r="R226" s="1122"/>
      <c r="S226" s="1122"/>
      <c r="T226" s="1122"/>
      <c r="U226" s="1122"/>
      <c r="V226" s="1122">
        <v>2</v>
      </c>
      <c r="W226" s="1122"/>
      <c r="X226" s="1122">
        <v>7</v>
      </c>
      <c r="Y226" s="1122">
        <v>1</v>
      </c>
      <c r="Z226" s="1122"/>
      <c r="AA226" s="1122"/>
      <c r="AB226" s="1122"/>
      <c r="AC226" s="1122"/>
      <c r="AD226" s="1122"/>
      <c r="AE226" s="1122"/>
      <c r="AF226" s="1122">
        <v>1</v>
      </c>
      <c r="AG226" s="1122">
        <v>1</v>
      </c>
      <c r="AH226" s="1157">
        <f t="shared" si="13"/>
        <v>70</v>
      </c>
      <c r="AI226" s="1158"/>
    </row>
    <row r="227" s="1103" customFormat="1" ht="20.25" customHeight="1" spans="1:35">
      <c r="A227" s="1125">
        <v>17</v>
      </c>
      <c r="B227" s="1126" t="s">
        <v>55</v>
      </c>
      <c r="C227" s="1172"/>
      <c r="D227" s="1172"/>
      <c r="E227" s="1172"/>
      <c r="F227" s="1172"/>
      <c r="G227" s="1172"/>
      <c r="H227" s="1172">
        <v>3</v>
      </c>
      <c r="I227" s="1172">
        <v>28</v>
      </c>
      <c r="J227" s="1172"/>
      <c r="K227" s="1172"/>
      <c r="L227" s="1172"/>
      <c r="M227" s="1172"/>
      <c r="N227" s="1172"/>
      <c r="O227" s="1172"/>
      <c r="P227" s="1172">
        <v>1</v>
      </c>
      <c r="Q227" s="1172"/>
      <c r="R227" s="1172"/>
      <c r="S227" s="1172"/>
      <c r="T227" s="1172"/>
      <c r="U227" s="1172"/>
      <c r="V227" s="1172">
        <v>1</v>
      </c>
      <c r="W227" s="1172"/>
      <c r="X227" s="1172">
        <v>1</v>
      </c>
      <c r="Y227" s="1172"/>
      <c r="Z227" s="1172"/>
      <c r="AA227" s="1172"/>
      <c r="AB227" s="1172"/>
      <c r="AC227" s="1172"/>
      <c r="AD227" s="1172"/>
      <c r="AE227" s="1172"/>
      <c r="AF227" s="1172"/>
      <c r="AG227" s="1172"/>
      <c r="AH227" s="1159">
        <f t="shared" si="13"/>
        <v>34</v>
      </c>
      <c r="AI227" s="1160"/>
    </row>
    <row r="228" s="1103" customFormat="1" ht="20.25" customHeight="1" spans="1:35">
      <c r="A228" s="1173">
        <v>18</v>
      </c>
      <c r="B228" s="1128" t="s">
        <v>76</v>
      </c>
      <c r="C228" s="1172"/>
      <c r="D228" s="1172"/>
      <c r="E228" s="1172"/>
      <c r="F228" s="1172"/>
      <c r="G228" s="1172"/>
      <c r="H228" s="1172">
        <v>7</v>
      </c>
      <c r="I228" s="1172">
        <v>15</v>
      </c>
      <c r="J228" s="1172"/>
      <c r="K228" s="1172"/>
      <c r="L228" s="1172"/>
      <c r="M228" s="1172"/>
      <c r="N228" s="1172"/>
      <c r="O228" s="1172"/>
      <c r="P228" s="1172">
        <v>1</v>
      </c>
      <c r="Q228" s="1172"/>
      <c r="R228" s="1172"/>
      <c r="S228" s="1172"/>
      <c r="T228" s="1172"/>
      <c r="U228" s="1172"/>
      <c r="V228" s="1172">
        <v>7</v>
      </c>
      <c r="W228" s="1172"/>
      <c r="X228" s="1172">
        <v>7</v>
      </c>
      <c r="Y228" s="1172">
        <v>1</v>
      </c>
      <c r="Z228" s="1172"/>
      <c r="AA228" s="1172"/>
      <c r="AB228" s="1172"/>
      <c r="AC228" s="1172"/>
      <c r="AD228" s="1172"/>
      <c r="AE228" s="1172"/>
      <c r="AF228" s="1172"/>
      <c r="AG228" s="1172"/>
      <c r="AH228" s="1159">
        <f t="shared" si="13"/>
        <v>38</v>
      </c>
      <c r="AI228" s="1176"/>
    </row>
    <row r="229" s="1104" customFormat="1" ht="17.1" customHeight="1" spans="1:35">
      <c r="A229" s="1129" t="s">
        <v>57</v>
      </c>
      <c r="B229" s="1130"/>
      <c r="C229" s="1131">
        <f>SUM(C211:C228)</f>
        <v>1</v>
      </c>
      <c r="D229" s="1131">
        <f t="shared" ref="D229:AI229" si="14">SUM(D211:D228)</f>
        <v>0</v>
      </c>
      <c r="E229" s="1131">
        <f t="shared" si="14"/>
        <v>0</v>
      </c>
      <c r="F229" s="1131">
        <f t="shared" si="14"/>
        <v>1</v>
      </c>
      <c r="G229" s="1131">
        <f t="shared" si="14"/>
        <v>0</v>
      </c>
      <c r="H229" s="1131">
        <f t="shared" si="14"/>
        <v>214</v>
      </c>
      <c r="I229" s="1131">
        <f t="shared" si="14"/>
        <v>688</v>
      </c>
      <c r="J229" s="1131">
        <f t="shared" si="14"/>
        <v>2</v>
      </c>
      <c r="K229" s="1131">
        <f t="shared" si="14"/>
        <v>3</v>
      </c>
      <c r="L229" s="1131">
        <f t="shared" si="14"/>
        <v>0</v>
      </c>
      <c r="M229" s="1131">
        <f t="shared" si="14"/>
        <v>0</v>
      </c>
      <c r="N229" s="1131">
        <f t="shared" si="14"/>
        <v>0</v>
      </c>
      <c r="O229" s="1131">
        <f t="shared" si="14"/>
        <v>0</v>
      </c>
      <c r="P229" s="1131">
        <f t="shared" si="14"/>
        <v>20</v>
      </c>
      <c r="Q229" s="1131">
        <f t="shared" si="14"/>
        <v>0</v>
      </c>
      <c r="R229" s="1131">
        <f t="shared" si="14"/>
        <v>0</v>
      </c>
      <c r="S229" s="1131">
        <f t="shared" si="14"/>
        <v>0</v>
      </c>
      <c r="T229" s="1131">
        <f t="shared" si="14"/>
        <v>14</v>
      </c>
      <c r="U229" s="1131">
        <f t="shared" si="14"/>
        <v>0</v>
      </c>
      <c r="V229" s="1131">
        <f t="shared" si="14"/>
        <v>145</v>
      </c>
      <c r="W229" s="1131">
        <f t="shared" si="14"/>
        <v>0</v>
      </c>
      <c r="X229" s="1131">
        <f t="shared" si="14"/>
        <v>82</v>
      </c>
      <c r="Y229" s="1131">
        <f t="shared" si="14"/>
        <v>5</v>
      </c>
      <c r="Z229" s="1131">
        <f t="shared" si="14"/>
        <v>2</v>
      </c>
      <c r="AA229" s="1131">
        <f t="shared" si="14"/>
        <v>5</v>
      </c>
      <c r="AB229" s="1131">
        <f t="shared" si="14"/>
        <v>0</v>
      </c>
      <c r="AC229" s="1131">
        <f t="shared" si="14"/>
        <v>0</v>
      </c>
      <c r="AD229" s="1131">
        <f t="shared" si="14"/>
        <v>0</v>
      </c>
      <c r="AE229" s="1131">
        <f t="shared" si="14"/>
        <v>0</v>
      </c>
      <c r="AF229" s="1131">
        <f t="shared" si="14"/>
        <v>9</v>
      </c>
      <c r="AG229" s="1131">
        <f t="shared" si="14"/>
        <v>5</v>
      </c>
      <c r="AH229" s="1131">
        <f t="shared" si="14"/>
        <v>1196</v>
      </c>
      <c r="AI229" s="1131">
        <f t="shared" si="14"/>
        <v>0</v>
      </c>
    </row>
    <row r="230" s="1102" customFormat="1" ht="16" customHeight="1" spans="1:35">
      <c r="A230" s="1132"/>
      <c r="B230" s="1132"/>
      <c r="C230" s="1132"/>
      <c r="D230" s="1132"/>
      <c r="E230" s="1132"/>
      <c r="F230" s="1132"/>
      <c r="G230" s="1132"/>
      <c r="H230" s="1132"/>
      <c r="I230" s="1132"/>
      <c r="J230" s="1132"/>
      <c r="K230" s="1132"/>
      <c r="L230" s="1132"/>
      <c r="M230" s="1132"/>
      <c r="N230" s="1132"/>
      <c r="O230" s="1132"/>
      <c r="P230" s="1132"/>
      <c r="Q230" s="1132"/>
      <c r="R230" s="1132"/>
      <c r="S230" s="1132"/>
      <c r="T230" s="1132"/>
      <c r="U230" s="1132"/>
      <c r="V230" s="1132"/>
      <c r="W230" s="1132"/>
      <c r="X230" s="1132"/>
      <c r="Z230" s="1147"/>
      <c r="AA230" s="1132"/>
      <c r="AB230" s="1132"/>
      <c r="AC230" s="1132"/>
      <c r="AD230" s="1132"/>
      <c r="AE230" s="1132"/>
      <c r="AF230" s="1132"/>
      <c r="AG230" s="1132"/>
      <c r="AH230" s="1163"/>
      <c r="AI230" s="1132"/>
    </row>
    <row r="231" s="1102" customFormat="1" ht="17.1" customHeight="1" spans="1:35">
      <c r="A231" s="1133"/>
      <c r="B231" s="1133"/>
      <c r="D231" s="887" t="str">
        <f>D197</f>
        <v>Mengetahui :</v>
      </c>
      <c r="E231" s="1086"/>
      <c r="F231" s="1086"/>
      <c r="G231" s="1086"/>
      <c r="H231" s="1086"/>
      <c r="I231" s="1086"/>
      <c r="J231" s="1086"/>
      <c r="K231" s="1086"/>
      <c r="L231" s="1086"/>
      <c r="M231" s="1086"/>
      <c r="N231" s="1086"/>
      <c r="O231" s="1086"/>
      <c r="P231" s="1086"/>
      <c r="Q231" s="1086"/>
      <c r="R231" s="1086"/>
      <c r="S231" s="1086"/>
      <c r="T231" s="1086"/>
      <c r="U231" s="1086"/>
      <c r="V231" s="1086"/>
      <c r="W231" s="1086"/>
      <c r="X231" s="1086"/>
      <c r="Y231" s="1086"/>
      <c r="Z231" s="1035" t="s">
        <v>85</v>
      </c>
      <c r="AA231" s="1148"/>
      <c r="AB231" s="1148"/>
      <c r="AC231" s="1148"/>
      <c r="AD231" s="1148"/>
      <c r="AE231" s="1148"/>
      <c r="AF231" s="1148"/>
      <c r="AG231" s="1148"/>
      <c r="AH231" s="862"/>
      <c r="AI231" s="1148"/>
    </row>
    <row r="232" s="1102" customFormat="1" ht="17.1" customHeight="1" spans="1:35">
      <c r="A232" s="1133"/>
      <c r="B232" s="1133"/>
      <c r="C232" s="1133"/>
      <c r="D232" s="1015" t="s">
        <v>60</v>
      </c>
      <c r="E232" s="1086"/>
      <c r="F232" s="1086"/>
      <c r="G232" s="1086"/>
      <c r="H232" s="1086"/>
      <c r="I232" s="1086"/>
      <c r="J232" s="1086"/>
      <c r="K232" s="1086"/>
      <c r="L232" s="1086"/>
      <c r="M232" s="1086"/>
      <c r="N232" s="1086"/>
      <c r="O232" s="1086"/>
      <c r="P232" s="1086"/>
      <c r="Q232" s="1086"/>
      <c r="R232" s="1086"/>
      <c r="S232" s="1086"/>
      <c r="T232" s="1086"/>
      <c r="U232" s="1086"/>
      <c r="V232" s="1086"/>
      <c r="W232" s="1086"/>
      <c r="X232" s="1086"/>
      <c r="Y232" s="1086"/>
      <c r="Z232" s="1014" t="s">
        <v>61</v>
      </c>
      <c r="AA232" s="1095"/>
      <c r="AB232" s="1095"/>
      <c r="AC232" s="1095"/>
      <c r="AD232" s="1095"/>
      <c r="AE232" s="1095"/>
      <c r="AF232" s="1095"/>
      <c r="AG232" s="1095"/>
      <c r="AH232" s="1164"/>
      <c r="AI232" s="1165"/>
    </row>
    <row r="233" s="1102" customFormat="1" ht="17.1" customHeight="1" spans="1:35">
      <c r="A233" s="1133"/>
      <c r="B233" s="1133"/>
      <c r="C233" s="1133"/>
      <c r="D233" s="1015"/>
      <c r="E233" s="1086"/>
      <c r="F233" s="1086"/>
      <c r="G233" s="1086"/>
      <c r="H233" s="1086"/>
      <c r="I233" s="1086"/>
      <c r="J233" s="1086"/>
      <c r="K233" s="1086"/>
      <c r="L233" s="1086"/>
      <c r="M233" s="1086"/>
      <c r="N233" s="1086"/>
      <c r="O233" s="1086"/>
      <c r="P233" s="1086"/>
      <c r="Q233" s="1086"/>
      <c r="R233" s="1086"/>
      <c r="S233" s="1086"/>
      <c r="T233" s="1086"/>
      <c r="U233" s="1086"/>
      <c r="V233" s="1086"/>
      <c r="W233" s="1086"/>
      <c r="X233" s="1086"/>
      <c r="Y233" s="1086"/>
      <c r="Z233" s="1014"/>
      <c r="AA233" s="1095"/>
      <c r="AB233" s="1095"/>
      <c r="AC233" s="1095"/>
      <c r="AD233" s="1095"/>
      <c r="AE233" s="1095"/>
      <c r="AF233" s="1095"/>
      <c r="AG233" s="1095"/>
      <c r="AH233" s="908"/>
      <c r="AI233" s="1165"/>
    </row>
    <row r="234" s="1102" customFormat="1" ht="17.1" customHeight="1" spans="1:35">
      <c r="A234" s="1133"/>
      <c r="B234" s="1133"/>
      <c r="C234" s="1133"/>
      <c r="D234" s="1015"/>
      <c r="E234" s="1086"/>
      <c r="F234" s="1086"/>
      <c r="G234" s="1086"/>
      <c r="H234" s="1086"/>
      <c r="I234" s="1086"/>
      <c r="J234" s="1086"/>
      <c r="K234" s="1086"/>
      <c r="L234" s="1086"/>
      <c r="M234" s="1086"/>
      <c r="N234" s="1086"/>
      <c r="O234" s="1086"/>
      <c r="P234" s="1086"/>
      <c r="Q234" s="1086"/>
      <c r="R234" s="1086"/>
      <c r="S234" s="1086"/>
      <c r="T234" s="1086"/>
      <c r="U234" s="1086"/>
      <c r="V234" s="1086"/>
      <c r="W234" s="1086"/>
      <c r="X234" s="1086"/>
      <c r="Y234" s="1086"/>
      <c r="Z234" s="1014"/>
      <c r="AA234" s="1095"/>
      <c r="AB234" s="1095"/>
      <c r="AC234" s="1095"/>
      <c r="AD234" s="1095"/>
      <c r="AE234" s="1095"/>
      <c r="AF234" s="1095"/>
      <c r="AG234" s="1095"/>
      <c r="AH234" s="908"/>
      <c r="AI234" s="1165"/>
    </row>
    <row r="235" s="1102" customFormat="1" ht="17.1" customHeight="1" spans="1:35">
      <c r="A235" s="1133"/>
      <c r="C235" s="1133"/>
      <c r="D235" s="1015"/>
      <c r="E235" s="1086"/>
      <c r="F235" s="1086"/>
      <c r="G235" s="1086"/>
      <c r="H235" s="1086"/>
      <c r="I235" s="1086"/>
      <c r="J235" s="1086"/>
      <c r="K235" s="1086"/>
      <c r="L235" s="1086"/>
      <c r="M235" s="1086"/>
      <c r="N235" s="1086"/>
      <c r="O235" s="1086"/>
      <c r="P235" s="1086"/>
      <c r="Q235" s="1086"/>
      <c r="R235" s="1086"/>
      <c r="S235" s="1086"/>
      <c r="T235" s="1086"/>
      <c r="U235" s="1086"/>
      <c r="V235" s="1086"/>
      <c r="W235" s="1086"/>
      <c r="X235" s="1086"/>
      <c r="Y235" s="1086"/>
      <c r="Z235" s="1014"/>
      <c r="AA235" s="1095"/>
      <c r="AB235" s="1095"/>
      <c r="AC235" s="1095"/>
      <c r="AD235" s="1095"/>
      <c r="AE235" s="1095"/>
      <c r="AF235" s="1095"/>
      <c r="AG235" s="1095"/>
      <c r="AH235" s="908"/>
      <c r="AI235" s="1165"/>
    </row>
    <row r="236" s="1102" customFormat="1" ht="23.25" customHeight="1" spans="1:35">
      <c r="A236" s="1133"/>
      <c r="C236" s="1133"/>
      <c r="D236" s="1174" t="s">
        <v>62</v>
      </c>
      <c r="E236" s="1087"/>
      <c r="F236" s="1087"/>
      <c r="G236" s="1087"/>
      <c r="H236" s="1087"/>
      <c r="I236" s="1087"/>
      <c r="J236" s="1087"/>
      <c r="K236" s="1086"/>
      <c r="L236" s="1086"/>
      <c r="M236" s="1086"/>
      <c r="N236" s="1086"/>
      <c r="O236" s="1086"/>
      <c r="P236" s="1086"/>
      <c r="Q236" s="1086"/>
      <c r="R236" s="1086"/>
      <c r="S236" s="1086"/>
      <c r="T236" s="1086"/>
      <c r="U236" s="1086"/>
      <c r="V236" s="1086"/>
      <c r="W236" s="1086"/>
      <c r="X236" s="1086"/>
      <c r="Y236" s="1086"/>
      <c r="Z236" s="1175" t="s">
        <v>63</v>
      </c>
      <c r="AA236" s="1149"/>
      <c r="AB236" s="1149"/>
      <c r="AC236" s="1149"/>
      <c r="AD236" s="1149"/>
      <c r="AE236" s="1149"/>
      <c r="AF236" s="1149"/>
      <c r="AG236" s="1166"/>
      <c r="AH236" s="1166"/>
      <c r="AI236" s="1165"/>
    </row>
    <row r="237" s="1105" customFormat="1" ht="17.1" customHeight="1" spans="4:35">
      <c r="D237" s="1015" t="s">
        <v>64</v>
      </c>
      <c r="E237" s="1086"/>
      <c r="F237" s="1086"/>
      <c r="G237" s="1086"/>
      <c r="H237" s="1086"/>
      <c r="I237" s="1086"/>
      <c r="J237" s="1086"/>
      <c r="K237" s="1086"/>
      <c r="L237" s="1086"/>
      <c r="M237" s="1086"/>
      <c r="N237" s="1086"/>
      <c r="O237" s="1086"/>
      <c r="P237" s="1086"/>
      <c r="Q237" s="1086"/>
      <c r="R237" s="1086"/>
      <c r="S237" s="1086"/>
      <c r="T237" s="1086"/>
      <c r="U237" s="1086"/>
      <c r="V237" s="1086"/>
      <c r="W237" s="1086"/>
      <c r="X237" s="1086"/>
      <c r="Y237" s="1086"/>
      <c r="Z237" s="1014" t="s">
        <v>65</v>
      </c>
      <c r="AA237" s="1095"/>
      <c r="AB237" s="1095"/>
      <c r="AC237" s="1095"/>
      <c r="AD237" s="1095"/>
      <c r="AE237" s="1095"/>
      <c r="AF237" s="1095"/>
      <c r="AG237" s="1095"/>
      <c r="AH237" s="1167"/>
      <c r="AI237" s="1165"/>
    </row>
    <row r="240" s="1102" customFormat="1" ht="17.1" customHeight="1" spans="1:35">
      <c r="A240" s="1108" t="s">
        <v>145</v>
      </c>
      <c r="B240" s="1108"/>
      <c r="C240" s="1108"/>
      <c r="D240" s="1108"/>
      <c r="E240" s="1108"/>
      <c r="F240" s="1108"/>
      <c r="G240" s="1108"/>
      <c r="H240" s="1108"/>
      <c r="I240" s="1108"/>
      <c r="J240" s="1108"/>
      <c r="K240" s="1108"/>
      <c r="L240" s="1108"/>
      <c r="M240" s="1108"/>
      <c r="N240" s="1108"/>
      <c r="O240" s="1108"/>
      <c r="P240" s="1108"/>
      <c r="Q240" s="1108"/>
      <c r="R240" s="1108"/>
      <c r="S240" s="1108"/>
      <c r="T240" s="1108"/>
      <c r="U240" s="1108"/>
      <c r="V240" s="1108"/>
      <c r="W240" s="1108"/>
      <c r="X240" s="1108"/>
      <c r="Y240" s="1108"/>
      <c r="Z240" s="1108"/>
      <c r="AA240" s="1108"/>
      <c r="AB240" s="1108"/>
      <c r="AC240" s="1108"/>
      <c r="AD240" s="1108"/>
      <c r="AE240" s="1108"/>
      <c r="AF240" s="1108"/>
      <c r="AG240" s="1108"/>
      <c r="AH240" s="1108"/>
      <c r="AI240" s="1108"/>
    </row>
    <row r="241" s="1102" customFormat="1" ht="17.1" customHeight="1" spans="1:35">
      <c r="A241" s="1108" t="s">
        <v>86</v>
      </c>
      <c r="B241" s="1108"/>
      <c r="C241" s="1108"/>
      <c r="D241" s="1108"/>
      <c r="E241" s="1108"/>
      <c r="F241" s="1108"/>
      <c r="G241" s="1108"/>
      <c r="H241" s="1108"/>
      <c r="I241" s="1108"/>
      <c r="J241" s="1108"/>
      <c r="K241" s="1108"/>
      <c r="L241" s="1108"/>
      <c r="M241" s="1108"/>
      <c r="N241" s="1108"/>
      <c r="O241" s="1108"/>
      <c r="P241" s="1108"/>
      <c r="Q241" s="1108"/>
      <c r="R241" s="1108"/>
      <c r="S241" s="1108"/>
      <c r="T241" s="1108"/>
      <c r="U241" s="1108"/>
      <c r="V241" s="1108"/>
      <c r="W241" s="1108"/>
      <c r="X241" s="1108"/>
      <c r="Y241" s="1108"/>
      <c r="Z241" s="1108"/>
      <c r="AA241" s="1108"/>
      <c r="AB241" s="1108"/>
      <c r="AC241" s="1108"/>
      <c r="AD241" s="1108"/>
      <c r="AE241" s="1108"/>
      <c r="AF241" s="1108"/>
      <c r="AG241" s="1108"/>
      <c r="AH241" s="1108"/>
      <c r="AI241" s="1108"/>
    </row>
    <row r="242" s="1102" customFormat="1" ht="12" customHeight="1" spans="1:35">
      <c r="A242" s="1109"/>
      <c r="B242" s="1109"/>
      <c r="C242" s="1109"/>
      <c r="D242" s="1109"/>
      <c r="E242" s="1109"/>
      <c r="F242" s="1109"/>
      <c r="G242" s="1109"/>
      <c r="H242" s="1109"/>
      <c r="I242" s="1109"/>
      <c r="J242" s="1109"/>
      <c r="K242" s="1109"/>
      <c r="L242" s="1109"/>
      <c r="M242" s="1109"/>
      <c r="N242" s="1109"/>
      <c r="O242" s="1109"/>
      <c r="P242" s="1109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41"/>
      <c r="AA242" s="1109"/>
      <c r="AB242" s="1109"/>
      <c r="AC242" s="1109"/>
      <c r="AD242" s="1109"/>
      <c r="AE242" s="1109"/>
      <c r="AF242" s="1109"/>
      <c r="AG242" s="1109"/>
      <c r="AH242" s="1109"/>
      <c r="AI242" s="1109" t="s">
        <v>146</v>
      </c>
    </row>
    <row r="243" s="1102" customFormat="1" ht="17.1" customHeight="1" spans="1:35">
      <c r="A243" s="1110" t="s">
        <v>3</v>
      </c>
      <c r="B243" s="1111" t="s">
        <v>4</v>
      </c>
      <c r="C243" s="1112" t="s">
        <v>5</v>
      </c>
      <c r="D243" s="1113"/>
      <c r="E243" s="1113"/>
      <c r="F243" s="1113"/>
      <c r="G243" s="1113"/>
      <c r="H243" s="1113"/>
      <c r="I243" s="1113"/>
      <c r="J243" s="1113"/>
      <c r="K243" s="1113"/>
      <c r="L243" s="1113"/>
      <c r="M243" s="1113"/>
      <c r="N243" s="1113"/>
      <c r="O243" s="1113"/>
      <c r="P243" s="1113"/>
      <c r="Q243" s="1113"/>
      <c r="R243" s="1113"/>
      <c r="S243" s="1113"/>
      <c r="T243" s="1113"/>
      <c r="U243" s="1113"/>
      <c r="V243" s="1113"/>
      <c r="W243" s="1113"/>
      <c r="X243" s="1113"/>
      <c r="Y243" s="1142"/>
      <c r="Z243" s="1143" t="s">
        <v>6</v>
      </c>
      <c r="AA243" s="1144" t="s">
        <v>7</v>
      </c>
      <c r="AB243" s="1144" t="s">
        <v>8</v>
      </c>
      <c r="AC243" s="1144" t="s">
        <v>9</v>
      </c>
      <c r="AD243" s="1144" t="s">
        <v>10</v>
      </c>
      <c r="AE243" s="1144" t="s">
        <v>11</v>
      </c>
      <c r="AF243" s="1144" t="s">
        <v>12</v>
      </c>
      <c r="AG243" s="1144" t="s">
        <v>13</v>
      </c>
      <c r="AH243" s="1144" t="s">
        <v>14</v>
      </c>
      <c r="AI243" s="1150" t="s">
        <v>147</v>
      </c>
    </row>
    <row r="244" s="1102" customFormat="1" ht="160.5" customHeight="1" spans="1:35">
      <c r="A244" s="1114"/>
      <c r="B244" s="1115"/>
      <c r="C244" s="1116" t="s">
        <v>16</v>
      </c>
      <c r="D244" s="1117" t="s">
        <v>17</v>
      </c>
      <c r="E244" s="1117" t="s">
        <v>18</v>
      </c>
      <c r="F244" s="1117" t="s">
        <v>19</v>
      </c>
      <c r="G244" s="1117" t="s">
        <v>20</v>
      </c>
      <c r="H244" s="1117" t="s">
        <v>21</v>
      </c>
      <c r="I244" s="1117" t="s">
        <v>22</v>
      </c>
      <c r="J244" s="1117" t="s">
        <v>23</v>
      </c>
      <c r="K244" s="1117" t="s">
        <v>24</v>
      </c>
      <c r="L244" s="1117" t="s">
        <v>25</v>
      </c>
      <c r="M244" s="1117" t="s">
        <v>129</v>
      </c>
      <c r="N244" s="1140" t="s">
        <v>148</v>
      </c>
      <c r="O244" s="1117" t="s">
        <v>28</v>
      </c>
      <c r="P244" s="1117" t="s">
        <v>29</v>
      </c>
      <c r="Q244" s="1117" t="s">
        <v>30</v>
      </c>
      <c r="R244" s="1117" t="s">
        <v>31</v>
      </c>
      <c r="S244" s="1117" t="s">
        <v>32</v>
      </c>
      <c r="T244" s="1117" t="s">
        <v>33</v>
      </c>
      <c r="U244" s="1117" t="s">
        <v>34</v>
      </c>
      <c r="V244" s="1117" t="s">
        <v>35</v>
      </c>
      <c r="W244" s="1117" t="s">
        <v>36</v>
      </c>
      <c r="X244" s="1117" t="s">
        <v>149</v>
      </c>
      <c r="Y244" s="1117" t="s">
        <v>38</v>
      </c>
      <c r="Z244" s="1145"/>
      <c r="AA244" s="1146"/>
      <c r="AB244" s="1146"/>
      <c r="AC244" s="1146"/>
      <c r="AD244" s="1146"/>
      <c r="AE244" s="1146"/>
      <c r="AF244" s="1146"/>
      <c r="AG244" s="1146"/>
      <c r="AH244" s="1146"/>
      <c r="AI244" s="1151"/>
    </row>
    <row r="245" s="1102" customFormat="1" ht="17.1" customHeight="1" spans="1:35">
      <c r="A245" s="1118">
        <v>1</v>
      </c>
      <c r="B245" s="1119">
        <v>2</v>
      </c>
      <c r="C245" s="1119">
        <v>3</v>
      </c>
      <c r="D245" s="1119">
        <v>4</v>
      </c>
      <c r="E245" s="1119">
        <v>5</v>
      </c>
      <c r="F245" s="1119">
        <v>6</v>
      </c>
      <c r="G245" s="1119">
        <v>7</v>
      </c>
      <c r="H245" s="1119">
        <v>8</v>
      </c>
      <c r="I245" s="1119">
        <v>9</v>
      </c>
      <c r="J245" s="1119">
        <v>10</v>
      </c>
      <c r="K245" s="1119">
        <v>11</v>
      </c>
      <c r="L245" s="1119">
        <v>12</v>
      </c>
      <c r="M245" s="1119">
        <v>13</v>
      </c>
      <c r="N245" s="1119">
        <v>14</v>
      </c>
      <c r="O245" s="1119">
        <v>15</v>
      </c>
      <c r="P245" s="1119">
        <v>16</v>
      </c>
      <c r="Q245" s="1119">
        <v>17</v>
      </c>
      <c r="R245" s="1119">
        <v>18</v>
      </c>
      <c r="S245" s="1119">
        <v>19</v>
      </c>
      <c r="T245" s="1119">
        <v>20</v>
      </c>
      <c r="U245" s="1119">
        <v>21</v>
      </c>
      <c r="V245" s="1119">
        <v>22</v>
      </c>
      <c r="W245" s="1119">
        <v>23</v>
      </c>
      <c r="X245" s="1119">
        <v>24</v>
      </c>
      <c r="Y245" s="1119">
        <v>25</v>
      </c>
      <c r="Z245" s="1119">
        <v>26</v>
      </c>
      <c r="AA245" s="1119">
        <v>27</v>
      </c>
      <c r="AB245" s="1119">
        <v>28</v>
      </c>
      <c r="AC245" s="1119">
        <v>29</v>
      </c>
      <c r="AD245" s="1119">
        <v>30</v>
      </c>
      <c r="AE245" s="1119">
        <v>31</v>
      </c>
      <c r="AF245" s="1119">
        <v>32</v>
      </c>
      <c r="AG245" s="1119">
        <v>33</v>
      </c>
      <c r="AH245" s="1152">
        <v>34</v>
      </c>
      <c r="AI245" s="1153">
        <v>35</v>
      </c>
    </row>
    <row r="246" s="1103" customFormat="1" ht="20.25" customHeight="1" spans="1:35">
      <c r="A246" s="1120">
        <v>1</v>
      </c>
      <c r="B246" s="1121" t="s">
        <v>39</v>
      </c>
      <c r="C246" s="1122"/>
      <c r="D246" s="1122"/>
      <c r="E246" s="1122"/>
      <c r="F246" s="1122"/>
      <c r="G246" s="1122"/>
      <c r="H246" s="1122">
        <v>30</v>
      </c>
      <c r="I246" s="1122">
        <v>88</v>
      </c>
      <c r="J246" s="1122">
        <v>2</v>
      </c>
      <c r="K246" s="1122"/>
      <c r="L246" s="1122"/>
      <c r="M246" s="1122"/>
      <c r="N246" s="1122"/>
      <c r="O246" s="1122"/>
      <c r="P246" s="1122">
        <v>2</v>
      </c>
      <c r="Q246" s="1122"/>
      <c r="R246" s="1122"/>
      <c r="S246" s="1122"/>
      <c r="T246" s="1122"/>
      <c r="U246" s="1122"/>
      <c r="V246" s="1122">
        <v>18</v>
      </c>
      <c r="W246" s="1122"/>
      <c r="X246" s="1122">
        <v>5</v>
      </c>
      <c r="Y246" s="1122"/>
      <c r="Z246" s="1122"/>
      <c r="AA246" s="1122">
        <v>2</v>
      </c>
      <c r="AB246" s="1122"/>
      <c r="AC246" s="1122"/>
      <c r="AD246" s="1122"/>
      <c r="AE246" s="1122"/>
      <c r="AF246" s="1122">
        <v>9</v>
      </c>
      <c r="AG246" s="1122">
        <v>2</v>
      </c>
      <c r="AH246" s="1154">
        <f>SUM(C246:AG246)</f>
        <v>158</v>
      </c>
      <c r="AI246" s="1155"/>
    </row>
    <row r="247" s="1103" customFormat="1" ht="20.25" customHeight="1" spans="1:35">
      <c r="A247" s="1123">
        <v>2</v>
      </c>
      <c r="B247" s="1124" t="s">
        <v>40</v>
      </c>
      <c r="C247" s="1122"/>
      <c r="D247" s="1122"/>
      <c r="E247" s="1122"/>
      <c r="F247" s="1122"/>
      <c r="G247" s="1122"/>
      <c r="H247" s="1122">
        <v>12</v>
      </c>
      <c r="I247" s="1122">
        <v>69</v>
      </c>
      <c r="J247" s="1122"/>
      <c r="K247" s="1122"/>
      <c r="L247" s="1122"/>
      <c r="M247" s="1122"/>
      <c r="N247" s="1122"/>
      <c r="O247" s="1122"/>
      <c r="P247" s="1122"/>
      <c r="Q247" s="1122"/>
      <c r="R247" s="1122"/>
      <c r="S247" s="1122"/>
      <c r="T247" s="1122"/>
      <c r="U247" s="1122"/>
      <c r="V247" s="1122">
        <v>22</v>
      </c>
      <c r="W247" s="1122"/>
      <c r="X247" s="1122">
        <v>4</v>
      </c>
      <c r="Y247" s="1122"/>
      <c r="Z247" s="1122"/>
      <c r="AA247" s="1122"/>
      <c r="AB247" s="1122"/>
      <c r="AC247" s="1122"/>
      <c r="AD247" s="1122"/>
      <c r="AE247" s="1122"/>
      <c r="AF247" s="1122">
        <v>1</v>
      </c>
      <c r="AG247" s="1122">
        <v>1</v>
      </c>
      <c r="AH247" s="1157">
        <f t="shared" ref="AH247:AH263" si="15">SUM(C247:AG247)</f>
        <v>109</v>
      </c>
      <c r="AI247" s="1158"/>
    </row>
    <row r="248" s="1103" customFormat="1" ht="20.25" customHeight="1" spans="1:35">
      <c r="A248" s="1123">
        <v>3</v>
      </c>
      <c r="B248" s="1124" t="s">
        <v>41</v>
      </c>
      <c r="C248" s="1122"/>
      <c r="D248" s="1122"/>
      <c r="E248" s="1122"/>
      <c r="F248" s="1122"/>
      <c r="G248" s="1122"/>
      <c r="H248" s="1122">
        <v>11</v>
      </c>
      <c r="I248" s="1122">
        <v>28</v>
      </c>
      <c r="J248" s="1122"/>
      <c r="K248" s="1122"/>
      <c r="L248" s="1122"/>
      <c r="M248" s="1122"/>
      <c r="N248" s="1122"/>
      <c r="O248" s="1122"/>
      <c r="P248" s="1122"/>
      <c r="Q248" s="1122"/>
      <c r="R248" s="1122"/>
      <c r="S248" s="1122"/>
      <c r="T248" s="1122">
        <v>1</v>
      </c>
      <c r="U248" s="1122"/>
      <c r="V248" s="1122">
        <v>4</v>
      </c>
      <c r="W248" s="1122"/>
      <c r="X248" s="1122">
        <v>2</v>
      </c>
      <c r="Y248" s="1122"/>
      <c r="Z248" s="1122"/>
      <c r="AA248" s="1122"/>
      <c r="AB248" s="1122"/>
      <c r="AC248" s="1122"/>
      <c r="AD248" s="1122"/>
      <c r="AE248" s="1122"/>
      <c r="AF248" s="1122">
        <v>1</v>
      </c>
      <c r="AG248" s="1122"/>
      <c r="AH248" s="1157">
        <f t="shared" si="15"/>
        <v>47</v>
      </c>
      <c r="AI248" s="1158"/>
    </row>
    <row r="249" s="1103" customFormat="1" ht="20.25" customHeight="1" spans="1:35">
      <c r="A249" s="1123">
        <v>4</v>
      </c>
      <c r="B249" s="1124" t="s">
        <v>42</v>
      </c>
      <c r="C249" s="1122"/>
      <c r="D249" s="1122"/>
      <c r="E249" s="1122"/>
      <c r="F249" s="1122"/>
      <c r="G249" s="1122"/>
      <c r="H249" s="1122">
        <v>15</v>
      </c>
      <c r="I249" s="1122">
        <v>46</v>
      </c>
      <c r="J249" s="1122"/>
      <c r="K249" s="1122"/>
      <c r="L249" s="1122"/>
      <c r="M249" s="1122"/>
      <c r="N249" s="1122"/>
      <c r="O249" s="1122"/>
      <c r="P249" s="1122">
        <v>2</v>
      </c>
      <c r="Q249" s="1122"/>
      <c r="R249" s="1122"/>
      <c r="S249" s="1122"/>
      <c r="T249" s="1122">
        <v>3</v>
      </c>
      <c r="U249" s="1122"/>
      <c r="V249" s="1122">
        <v>5</v>
      </c>
      <c r="W249" s="1122"/>
      <c r="X249" s="1122">
        <v>2</v>
      </c>
      <c r="Y249" s="1122">
        <v>1</v>
      </c>
      <c r="Z249" s="1122"/>
      <c r="AA249" s="1122"/>
      <c r="AB249" s="1122"/>
      <c r="AC249" s="1122"/>
      <c r="AD249" s="1122"/>
      <c r="AE249" s="1122"/>
      <c r="AF249" s="1122">
        <v>3</v>
      </c>
      <c r="AG249" s="1122">
        <v>1</v>
      </c>
      <c r="AH249" s="1157">
        <f t="shared" si="15"/>
        <v>78</v>
      </c>
      <c r="AI249" s="1158"/>
    </row>
    <row r="250" s="1103" customFormat="1" ht="20.25" customHeight="1" spans="1:35">
      <c r="A250" s="1123">
        <v>5</v>
      </c>
      <c r="B250" s="1124" t="s">
        <v>43</v>
      </c>
      <c r="C250" s="1122"/>
      <c r="D250" s="1122"/>
      <c r="E250" s="1122"/>
      <c r="F250" s="1122"/>
      <c r="G250" s="1122"/>
      <c r="H250" s="1122">
        <v>20</v>
      </c>
      <c r="I250" s="1122">
        <v>45</v>
      </c>
      <c r="J250" s="1122">
        <v>1</v>
      </c>
      <c r="K250" s="1122"/>
      <c r="L250" s="1122"/>
      <c r="M250" s="1122"/>
      <c r="N250" s="1122"/>
      <c r="O250" s="1122"/>
      <c r="P250" s="1122">
        <v>1</v>
      </c>
      <c r="Q250" s="1122"/>
      <c r="R250" s="1122"/>
      <c r="S250" s="1122"/>
      <c r="T250" s="1122"/>
      <c r="U250" s="1122"/>
      <c r="V250" s="1122">
        <v>4</v>
      </c>
      <c r="W250" s="1122"/>
      <c r="X250" s="1122">
        <v>4</v>
      </c>
      <c r="Y250" s="1122"/>
      <c r="Z250" s="1122"/>
      <c r="AA250" s="1122"/>
      <c r="AB250" s="1122"/>
      <c r="AC250" s="1122"/>
      <c r="AD250" s="1122"/>
      <c r="AE250" s="1122"/>
      <c r="AF250" s="1122">
        <v>1</v>
      </c>
      <c r="AG250" s="1122"/>
      <c r="AH250" s="1157">
        <f t="shared" si="15"/>
        <v>76</v>
      </c>
      <c r="AI250" s="1158"/>
    </row>
    <row r="251" s="1103" customFormat="1" ht="20.25" customHeight="1" spans="1:35">
      <c r="A251" s="1123">
        <v>6</v>
      </c>
      <c r="B251" s="1124" t="s">
        <v>44</v>
      </c>
      <c r="C251" s="1122"/>
      <c r="D251" s="1122"/>
      <c r="E251" s="1122"/>
      <c r="F251" s="1122"/>
      <c r="G251" s="1122"/>
      <c r="H251" s="1122">
        <v>3</v>
      </c>
      <c r="I251" s="1122">
        <v>16</v>
      </c>
      <c r="J251" s="1122"/>
      <c r="K251" s="1122"/>
      <c r="L251" s="1122"/>
      <c r="M251" s="1122"/>
      <c r="N251" s="1122"/>
      <c r="O251" s="1122"/>
      <c r="P251" s="1122"/>
      <c r="Q251" s="1122"/>
      <c r="R251" s="1122"/>
      <c r="S251" s="1122"/>
      <c r="T251" s="1122">
        <v>1</v>
      </c>
      <c r="U251" s="1122"/>
      <c r="V251" s="1122">
        <v>10</v>
      </c>
      <c r="W251" s="1122"/>
      <c r="X251" s="1122">
        <v>4</v>
      </c>
      <c r="Y251" s="1122"/>
      <c r="Z251" s="1122"/>
      <c r="AA251" s="1122"/>
      <c r="AB251" s="1122"/>
      <c r="AC251" s="1122"/>
      <c r="AD251" s="1122"/>
      <c r="AE251" s="1122"/>
      <c r="AF251" s="1122"/>
      <c r="AG251" s="1122"/>
      <c r="AH251" s="1157">
        <f t="shared" si="15"/>
        <v>34</v>
      </c>
      <c r="AI251" s="1158"/>
    </row>
    <row r="252" s="1103" customFormat="1" ht="20.25" customHeight="1" spans="1:35">
      <c r="A252" s="1123">
        <v>7</v>
      </c>
      <c r="B252" s="1124" t="s">
        <v>45</v>
      </c>
      <c r="C252" s="1122"/>
      <c r="D252" s="1122"/>
      <c r="E252" s="1122"/>
      <c r="F252" s="1122"/>
      <c r="G252" s="1122"/>
      <c r="H252" s="1122">
        <v>6</v>
      </c>
      <c r="I252" s="1122">
        <v>15</v>
      </c>
      <c r="J252" s="1122"/>
      <c r="K252" s="1122">
        <v>1</v>
      </c>
      <c r="L252" s="1122"/>
      <c r="M252" s="1122"/>
      <c r="N252" s="1122"/>
      <c r="O252" s="1122"/>
      <c r="P252" s="1122"/>
      <c r="Q252" s="1122"/>
      <c r="R252" s="1122"/>
      <c r="S252" s="1122"/>
      <c r="T252" s="1122">
        <v>1</v>
      </c>
      <c r="U252" s="1122"/>
      <c r="V252" s="1122">
        <v>4</v>
      </c>
      <c r="W252" s="1122"/>
      <c r="X252" s="1122">
        <v>1</v>
      </c>
      <c r="Y252" s="1122"/>
      <c r="Z252" s="1122"/>
      <c r="AA252" s="1122"/>
      <c r="AB252" s="1122"/>
      <c r="AC252" s="1122"/>
      <c r="AD252" s="1122"/>
      <c r="AE252" s="1122"/>
      <c r="AF252" s="1122">
        <v>1</v>
      </c>
      <c r="AG252" s="1122">
        <v>1</v>
      </c>
      <c r="AH252" s="1157">
        <f t="shared" si="15"/>
        <v>30</v>
      </c>
      <c r="AI252" s="1158"/>
    </row>
    <row r="253" s="1103" customFormat="1" ht="20.25" customHeight="1" spans="1:35">
      <c r="A253" s="1123">
        <v>8</v>
      </c>
      <c r="B253" s="1124" t="s">
        <v>46</v>
      </c>
      <c r="C253" s="1122"/>
      <c r="D253" s="1122"/>
      <c r="E253" s="1122"/>
      <c r="F253" s="1122"/>
      <c r="G253" s="1122"/>
      <c r="H253" s="1122">
        <v>4</v>
      </c>
      <c r="I253" s="1122">
        <v>23</v>
      </c>
      <c r="J253" s="1122"/>
      <c r="K253" s="1122">
        <v>1</v>
      </c>
      <c r="L253" s="1122"/>
      <c r="M253" s="1122"/>
      <c r="N253" s="1122"/>
      <c r="O253" s="1122"/>
      <c r="P253" s="1122"/>
      <c r="Q253" s="1122"/>
      <c r="R253" s="1122"/>
      <c r="S253" s="1122"/>
      <c r="T253" s="1122"/>
      <c r="U253" s="1122"/>
      <c r="V253" s="1122">
        <v>3</v>
      </c>
      <c r="W253" s="1122"/>
      <c r="X253" s="1122">
        <v>2</v>
      </c>
      <c r="Y253" s="1122"/>
      <c r="Z253" s="1122"/>
      <c r="AA253" s="1122">
        <v>2</v>
      </c>
      <c r="AB253" s="1122"/>
      <c r="AC253" s="1122"/>
      <c r="AD253" s="1122"/>
      <c r="AE253" s="1122"/>
      <c r="AF253" s="1122"/>
      <c r="AG253" s="1122"/>
      <c r="AH253" s="1157">
        <f t="shared" si="15"/>
        <v>35</v>
      </c>
      <c r="AI253" s="1158"/>
    </row>
    <row r="254" s="1103" customFormat="1" ht="20.25" customHeight="1" spans="1:35">
      <c r="A254" s="1123">
        <v>9</v>
      </c>
      <c r="B254" s="1124" t="s">
        <v>47</v>
      </c>
      <c r="C254" s="1122"/>
      <c r="D254" s="1122"/>
      <c r="E254" s="1122"/>
      <c r="F254" s="1122"/>
      <c r="G254" s="1122"/>
      <c r="H254" s="1122">
        <v>4</v>
      </c>
      <c r="I254" s="1122">
        <v>13</v>
      </c>
      <c r="J254" s="1122">
        <v>1</v>
      </c>
      <c r="K254" s="1122"/>
      <c r="L254" s="1122"/>
      <c r="M254" s="1122"/>
      <c r="N254" s="1122"/>
      <c r="O254" s="1122"/>
      <c r="P254" s="1122">
        <v>2</v>
      </c>
      <c r="Q254" s="1122"/>
      <c r="R254" s="1122"/>
      <c r="S254" s="1122"/>
      <c r="T254" s="1122"/>
      <c r="U254" s="1122"/>
      <c r="V254" s="1122">
        <v>5</v>
      </c>
      <c r="W254" s="1122"/>
      <c r="X254" s="1122">
        <v>5</v>
      </c>
      <c r="Y254" s="1122"/>
      <c r="Z254" s="1122"/>
      <c r="AA254" s="1122"/>
      <c r="AB254" s="1122"/>
      <c r="AC254" s="1122"/>
      <c r="AD254" s="1122"/>
      <c r="AE254" s="1122"/>
      <c r="AF254" s="1122"/>
      <c r="AG254" s="1122"/>
      <c r="AH254" s="1157">
        <f t="shared" si="15"/>
        <v>30</v>
      </c>
      <c r="AI254" s="1158"/>
    </row>
    <row r="255" s="1103" customFormat="1" ht="20.25" customHeight="1" spans="1:35">
      <c r="A255" s="1123">
        <v>10</v>
      </c>
      <c r="B255" s="1124" t="s">
        <v>48</v>
      </c>
      <c r="C255" s="1122"/>
      <c r="D255" s="1122"/>
      <c r="E255" s="1122"/>
      <c r="F255" s="1122"/>
      <c r="G255" s="1122"/>
      <c r="H255" s="1122">
        <v>4</v>
      </c>
      <c r="I255" s="1122">
        <v>13</v>
      </c>
      <c r="J255" s="1122"/>
      <c r="K255" s="1122"/>
      <c r="L255" s="1122"/>
      <c r="M255" s="1122"/>
      <c r="N255" s="1122"/>
      <c r="O255" s="1122"/>
      <c r="P255" s="1122"/>
      <c r="Q255" s="1122"/>
      <c r="R255" s="1122"/>
      <c r="S255" s="1122"/>
      <c r="T255" s="1122">
        <v>2</v>
      </c>
      <c r="U255" s="1122"/>
      <c r="V255" s="1122">
        <v>1</v>
      </c>
      <c r="W255" s="1122"/>
      <c r="X255" s="1122">
        <v>1</v>
      </c>
      <c r="Y255" s="1122"/>
      <c r="Z255" s="1122"/>
      <c r="AA255" s="1122"/>
      <c r="AB255" s="1122"/>
      <c r="AC255" s="1122"/>
      <c r="AD255" s="1122"/>
      <c r="AE255" s="1122"/>
      <c r="AF255" s="1122"/>
      <c r="AG255" s="1122">
        <v>2</v>
      </c>
      <c r="AH255" s="1157">
        <f t="shared" si="15"/>
        <v>23</v>
      </c>
      <c r="AI255" s="1158"/>
    </row>
    <row r="256" s="1103" customFormat="1" ht="20.25" customHeight="1" spans="1:35">
      <c r="A256" s="1123">
        <v>11</v>
      </c>
      <c r="B256" s="1124" t="s">
        <v>49</v>
      </c>
      <c r="C256" s="1122"/>
      <c r="D256" s="1122"/>
      <c r="E256" s="1122"/>
      <c r="F256" s="1122"/>
      <c r="G256" s="1122"/>
      <c r="H256" s="1122">
        <v>21</v>
      </c>
      <c r="I256" s="1122">
        <v>43</v>
      </c>
      <c r="J256" s="1122"/>
      <c r="K256" s="1122"/>
      <c r="L256" s="1122"/>
      <c r="M256" s="1122"/>
      <c r="N256" s="1122"/>
      <c r="O256" s="1122"/>
      <c r="P256" s="1122"/>
      <c r="Q256" s="1122"/>
      <c r="R256" s="1122"/>
      <c r="S256" s="1122"/>
      <c r="T256" s="1122"/>
      <c r="U256" s="1122"/>
      <c r="V256" s="1122">
        <v>5</v>
      </c>
      <c r="W256" s="1122"/>
      <c r="X256" s="1122">
        <v>8</v>
      </c>
      <c r="Y256" s="1122"/>
      <c r="Z256" s="1122"/>
      <c r="AA256" s="1122"/>
      <c r="AB256" s="1122"/>
      <c r="AC256" s="1122"/>
      <c r="AD256" s="1122"/>
      <c r="AE256" s="1122"/>
      <c r="AF256" s="1122">
        <v>1</v>
      </c>
      <c r="AG256" s="1122"/>
      <c r="AH256" s="1157">
        <f t="shared" si="15"/>
        <v>78</v>
      </c>
      <c r="AI256" s="1158"/>
    </row>
    <row r="257" s="1103" customFormat="1" ht="20.25" customHeight="1" spans="1:35">
      <c r="A257" s="1123">
        <v>12</v>
      </c>
      <c r="B257" s="1124" t="s">
        <v>50</v>
      </c>
      <c r="C257" s="1122"/>
      <c r="D257" s="1122"/>
      <c r="E257" s="1122"/>
      <c r="F257" s="1122"/>
      <c r="G257" s="1122"/>
      <c r="H257" s="1122">
        <v>21</v>
      </c>
      <c r="I257" s="1122">
        <v>57</v>
      </c>
      <c r="J257" s="1122"/>
      <c r="K257" s="1122"/>
      <c r="L257" s="1122"/>
      <c r="M257" s="1122"/>
      <c r="N257" s="1122"/>
      <c r="O257" s="1122"/>
      <c r="P257" s="1122">
        <v>2</v>
      </c>
      <c r="Q257" s="1122"/>
      <c r="R257" s="1122"/>
      <c r="S257" s="1122"/>
      <c r="T257" s="1122"/>
      <c r="U257" s="1122"/>
      <c r="V257" s="1122">
        <v>16</v>
      </c>
      <c r="W257" s="1122"/>
      <c r="X257" s="1122"/>
      <c r="Y257" s="1122"/>
      <c r="Z257" s="1122"/>
      <c r="AA257" s="1122"/>
      <c r="AB257" s="1122"/>
      <c r="AC257" s="1122"/>
      <c r="AD257" s="1122"/>
      <c r="AE257" s="1122"/>
      <c r="AF257" s="1122">
        <v>1</v>
      </c>
      <c r="AG257" s="1122"/>
      <c r="AH257" s="1157">
        <f t="shared" si="15"/>
        <v>97</v>
      </c>
      <c r="AI257" s="1158"/>
    </row>
    <row r="258" s="1103" customFormat="1" ht="20.25" customHeight="1" spans="1:35">
      <c r="A258" s="1123">
        <v>13</v>
      </c>
      <c r="B258" s="1124" t="s">
        <v>51</v>
      </c>
      <c r="C258" s="1122"/>
      <c r="D258" s="1122"/>
      <c r="E258" s="1122"/>
      <c r="F258" s="1122"/>
      <c r="G258" s="1122"/>
      <c r="H258" s="1122">
        <v>12</v>
      </c>
      <c r="I258" s="1122">
        <v>21</v>
      </c>
      <c r="J258" s="1122"/>
      <c r="K258" s="1122"/>
      <c r="L258" s="1122"/>
      <c r="M258" s="1122"/>
      <c r="N258" s="1122"/>
      <c r="O258" s="1122"/>
      <c r="P258" s="1122">
        <v>1</v>
      </c>
      <c r="Q258" s="1122"/>
      <c r="R258" s="1122"/>
      <c r="S258" s="1122"/>
      <c r="T258" s="1122">
        <v>1</v>
      </c>
      <c r="U258" s="1122"/>
      <c r="V258" s="1122">
        <v>9</v>
      </c>
      <c r="W258" s="1122"/>
      <c r="X258" s="1122">
        <v>7</v>
      </c>
      <c r="Y258" s="1122"/>
      <c r="Z258" s="1122"/>
      <c r="AA258" s="1122">
        <v>2</v>
      </c>
      <c r="AB258" s="1122"/>
      <c r="AC258" s="1122"/>
      <c r="AD258" s="1122"/>
      <c r="AE258" s="1122"/>
      <c r="AF258" s="1122">
        <v>1</v>
      </c>
      <c r="AG258" s="1122"/>
      <c r="AH258" s="1157">
        <f t="shared" si="15"/>
        <v>54</v>
      </c>
      <c r="AI258" s="1158"/>
    </row>
    <row r="259" s="1103" customFormat="1" ht="20.25" customHeight="1" spans="1:35">
      <c r="A259" s="1123">
        <v>14</v>
      </c>
      <c r="B259" s="1124" t="s">
        <v>52</v>
      </c>
      <c r="C259" s="1122"/>
      <c r="D259" s="1122"/>
      <c r="E259" s="1122"/>
      <c r="F259" s="1122"/>
      <c r="G259" s="1122"/>
      <c r="H259" s="1122">
        <v>19</v>
      </c>
      <c r="I259" s="1122">
        <v>44</v>
      </c>
      <c r="J259" s="1122"/>
      <c r="K259" s="1122"/>
      <c r="L259" s="1122"/>
      <c r="M259" s="1122"/>
      <c r="N259" s="1122"/>
      <c r="O259" s="1122"/>
      <c r="P259" s="1122">
        <v>1</v>
      </c>
      <c r="Q259" s="1122"/>
      <c r="R259" s="1122"/>
      <c r="S259" s="1122"/>
      <c r="T259" s="1122"/>
      <c r="U259" s="1122"/>
      <c r="V259" s="1122">
        <v>18</v>
      </c>
      <c r="W259" s="1122"/>
      <c r="X259" s="1122">
        <v>7</v>
      </c>
      <c r="Y259" s="1122">
        <v>1</v>
      </c>
      <c r="Z259" s="1122"/>
      <c r="AA259" s="1122"/>
      <c r="AB259" s="1122"/>
      <c r="AC259" s="1122"/>
      <c r="AD259" s="1122"/>
      <c r="AE259" s="1122"/>
      <c r="AF259" s="1122"/>
      <c r="AG259" s="1122"/>
      <c r="AH259" s="1157">
        <f t="shared" si="15"/>
        <v>90</v>
      </c>
      <c r="AI259" s="1158"/>
    </row>
    <row r="260" s="1103" customFormat="1" ht="20.25" customHeight="1" spans="1:35">
      <c r="A260" s="1123">
        <v>15</v>
      </c>
      <c r="B260" s="1124" t="s">
        <v>53</v>
      </c>
      <c r="C260" s="1122"/>
      <c r="D260" s="1122"/>
      <c r="E260" s="1122"/>
      <c r="F260" s="1122"/>
      <c r="G260" s="1122"/>
      <c r="H260" s="1122">
        <v>3</v>
      </c>
      <c r="I260" s="1122">
        <v>16</v>
      </c>
      <c r="J260" s="1122"/>
      <c r="K260" s="1122"/>
      <c r="L260" s="1122"/>
      <c r="M260" s="1122"/>
      <c r="N260" s="1122"/>
      <c r="O260" s="1122"/>
      <c r="P260" s="1122"/>
      <c r="Q260" s="1122"/>
      <c r="R260" s="1122"/>
      <c r="S260" s="1122"/>
      <c r="T260" s="1122"/>
      <c r="U260" s="1122"/>
      <c r="V260" s="1122">
        <v>1</v>
      </c>
      <c r="W260" s="1122"/>
      <c r="X260" s="1122">
        <v>1</v>
      </c>
      <c r="Y260" s="1122"/>
      <c r="Z260" s="1122"/>
      <c r="AA260" s="1122"/>
      <c r="AB260" s="1122"/>
      <c r="AC260" s="1122"/>
      <c r="AD260" s="1122"/>
      <c r="AE260" s="1122"/>
      <c r="AF260" s="1122">
        <v>1</v>
      </c>
      <c r="AG260" s="1122"/>
      <c r="AH260" s="1157">
        <f t="shared" si="15"/>
        <v>22</v>
      </c>
      <c r="AI260" s="1158"/>
    </row>
    <row r="261" s="1103" customFormat="1" ht="20.25" customHeight="1" spans="1:35">
      <c r="A261" s="1123">
        <v>16</v>
      </c>
      <c r="B261" s="1124" t="s">
        <v>151</v>
      </c>
      <c r="C261" s="1122"/>
      <c r="D261" s="1122"/>
      <c r="E261" s="1122"/>
      <c r="F261" s="1122"/>
      <c r="G261" s="1122"/>
      <c r="H261" s="1122">
        <v>8</v>
      </c>
      <c r="I261" s="1122">
        <v>32</v>
      </c>
      <c r="J261" s="1122"/>
      <c r="K261" s="1122"/>
      <c r="L261" s="1122"/>
      <c r="M261" s="1122"/>
      <c r="N261" s="1122"/>
      <c r="O261" s="1122"/>
      <c r="P261" s="1122"/>
      <c r="Q261" s="1122"/>
      <c r="R261" s="1122"/>
      <c r="S261" s="1122"/>
      <c r="T261" s="1122">
        <v>1</v>
      </c>
      <c r="U261" s="1122"/>
      <c r="V261" s="1122">
        <v>1</v>
      </c>
      <c r="W261" s="1122"/>
      <c r="X261" s="1122">
        <v>1</v>
      </c>
      <c r="Y261" s="1122"/>
      <c r="Z261" s="1122"/>
      <c r="AA261" s="1122"/>
      <c r="AB261" s="1122"/>
      <c r="AC261" s="1122"/>
      <c r="AD261" s="1122"/>
      <c r="AE261" s="1122"/>
      <c r="AF261" s="1122">
        <v>1</v>
      </c>
      <c r="AG261" s="1122"/>
      <c r="AH261" s="1157">
        <f t="shared" si="15"/>
        <v>44</v>
      </c>
      <c r="AI261" s="1158"/>
    </row>
    <row r="262" s="1103" customFormat="1" ht="20.25" customHeight="1" spans="1:35">
      <c r="A262" s="1125">
        <v>17</v>
      </c>
      <c r="B262" s="1126" t="s">
        <v>55</v>
      </c>
      <c r="C262" s="1122"/>
      <c r="D262" s="1122"/>
      <c r="E262" s="1122"/>
      <c r="F262" s="1122"/>
      <c r="G262" s="1122"/>
      <c r="H262" s="1122">
        <v>3</v>
      </c>
      <c r="I262" s="1122">
        <v>21</v>
      </c>
      <c r="J262" s="1122"/>
      <c r="K262" s="1122">
        <v>1</v>
      </c>
      <c r="L262" s="1122"/>
      <c r="M262" s="1122"/>
      <c r="N262" s="1122"/>
      <c r="O262" s="1122"/>
      <c r="P262" s="1122"/>
      <c r="Q262" s="1122"/>
      <c r="R262" s="1122"/>
      <c r="S262" s="1122"/>
      <c r="T262" s="1122"/>
      <c r="U262" s="1122"/>
      <c r="V262" s="1122">
        <v>4</v>
      </c>
      <c r="W262" s="1122"/>
      <c r="X262" s="1122">
        <v>2</v>
      </c>
      <c r="Y262" s="1122"/>
      <c r="Z262" s="1122"/>
      <c r="AA262" s="1122"/>
      <c r="AB262" s="1122"/>
      <c r="AC262" s="1122"/>
      <c r="AD262" s="1122"/>
      <c r="AE262" s="1122"/>
      <c r="AF262" s="1122"/>
      <c r="AG262" s="1122"/>
      <c r="AH262" s="1159">
        <f t="shared" si="15"/>
        <v>31</v>
      </c>
      <c r="AI262" s="1160"/>
    </row>
    <row r="263" s="1103" customFormat="1" ht="20.25" customHeight="1" spans="1:35">
      <c r="A263" s="1127">
        <v>18</v>
      </c>
      <c r="B263" s="1128" t="s">
        <v>56</v>
      </c>
      <c r="C263" s="1122"/>
      <c r="D263" s="1122"/>
      <c r="E263" s="1122"/>
      <c r="F263" s="1122"/>
      <c r="G263" s="1122"/>
      <c r="H263" s="1122">
        <v>6</v>
      </c>
      <c r="I263" s="1122">
        <v>18</v>
      </c>
      <c r="J263" s="1122"/>
      <c r="K263" s="1122"/>
      <c r="L263" s="1122"/>
      <c r="M263" s="1122"/>
      <c r="N263" s="1122"/>
      <c r="O263" s="1122"/>
      <c r="P263" s="1122">
        <v>1</v>
      </c>
      <c r="Q263" s="1122"/>
      <c r="R263" s="1122"/>
      <c r="S263" s="1122"/>
      <c r="T263" s="1122"/>
      <c r="U263" s="1122"/>
      <c r="V263" s="1122">
        <v>6</v>
      </c>
      <c r="W263" s="1122"/>
      <c r="X263" s="1122">
        <v>2</v>
      </c>
      <c r="Y263" s="1122">
        <v>1</v>
      </c>
      <c r="Z263" s="1122"/>
      <c r="AA263" s="1122"/>
      <c r="AB263" s="1122"/>
      <c r="AC263" s="1122"/>
      <c r="AD263" s="1122"/>
      <c r="AE263" s="1122"/>
      <c r="AF263" s="1122">
        <v>1</v>
      </c>
      <c r="AG263" s="1122"/>
      <c r="AH263" s="1159">
        <f t="shared" si="15"/>
        <v>35</v>
      </c>
      <c r="AI263" s="1161"/>
    </row>
    <row r="264" s="1104" customFormat="1" ht="17.1" customHeight="1" spans="1:35">
      <c r="A264" s="1129" t="s">
        <v>57</v>
      </c>
      <c r="B264" s="1130"/>
      <c r="C264" s="1139">
        <f>SUM(C246:C263)</f>
        <v>0</v>
      </c>
      <c r="D264" s="1139">
        <f t="shared" ref="D264:AH264" si="16">SUM(D246:D263)</f>
        <v>0</v>
      </c>
      <c r="E264" s="1139">
        <f t="shared" si="16"/>
        <v>0</v>
      </c>
      <c r="F264" s="1139">
        <f t="shared" si="16"/>
        <v>0</v>
      </c>
      <c r="G264" s="1139">
        <f t="shared" si="16"/>
        <v>0</v>
      </c>
      <c r="H264" s="1139">
        <f t="shared" si="16"/>
        <v>202</v>
      </c>
      <c r="I264" s="1139">
        <f t="shared" si="16"/>
        <v>608</v>
      </c>
      <c r="J264" s="1139">
        <f t="shared" si="16"/>
        <v>4</v>
      </c>
      <c r="K264" s="1139">
        <f t="shared" si="16"/>
        <v>3</v>
      </c>
      <c r="L264" s="1139">
        <f t="shared" si="16"/>
        <v>0</v>
      </c>
      <c r="M264" s="1139">
        <f t="shared" si="16"/>
        <v>0</v>
      </c>
      <c r="N264" s="1139">
        <f t="shared" si="16"/>
        <v>0</v>
      </c>
      <c r="O264" s="1139">
        <f t="shared" si="16"/>
        <v>0</v>
      </c>
      <c r="P264" s="1139">
        <f t="shared" si="16"/>
        <v>12</v>
      </c>
      <c r="Q264" s="1139">
        <f t="shared" si="16"/>
        <v>0</v>
      </c>
      <c r="R264" s="1139">
        <f t="shared" si="16"/>
        <v>0</v>
      </c>
      <c r="S264" s="1139">
        <f t="shared" si="16"/>
        <v>0</v>
      </c>
      <c r="T264" s="1139">
        <f t="shared" si="16"/>
        <v>10</v>
      </c>
      <c r="U264" s="1139">
        <f t="shared" si="16"/>
        <v>0</v>
      </c>
      <c r="V264" s="1139">
        <f t="shared" si="16"/>
        <v>136</v>
      </c>
      <c r="W264" s="1139">
        <f t="shared" si="16"/>
        <v>0</v>
      </c>
      <c r="X264" s="1139">
        <f t="shared" si="16"/>
        <v>58</v>
      </c>
      <c r="Y264" s="1139">
        <f t="shared" si="16"/>
        <v>3</v>
      </c>
      <c r="Z264" s="1139">
        <f t="shared" si="16"/>
        <v>0</v>
      </c>
      <c r="AA264" s="1139">
        <f t="shared" si="16"/>
        <v>6</v>
      </c>
      <c r="AB264" s="1139">
        <f t="shared" si="16"/>
        <v>0</v>
      </c>
      <c r="AC264" s="1139">
        <f t="shared" si="16"/>
        <v>0</v>
      </c>
      <c r="AD264" s="1139">
        <f t="shared" si="16"/>
        <v>0</v>
      </c>
      <c r="AE264" s="1139">
        <f t="shared" si="16"/>
        <v>0</v>
      </c>
      <c r="AF264" s="1139">
        <f t="shared" si="16"/>
        <v>22</v>
      </c>
      <c r="AG264" s="1139">
        <f t="shared" si="16"/>
        <v>7</v>
      </c>
      <c r="AH264" s="1139">
        <f t="shared" si="16"/>
        <v>1071</v>
      </c>
      <c r="AI264" s="1162">
        <f>SUM(AI246:AI262)</f>
        <v>0</v>
      </c>
    </row>
    <row r="265" s="1102" customFormat="1" ht="7.5" customHeight="1" spans="1:35">
      <c r="A265" s="1132"/>
      <c r="B265" s="1132"/>
      <c r="C265" s="1132"/>
      <c r="D265" s="1132"/>
      <c r="E265" s="1132"/>
      <c r="F265" s="1132"/>
      <c r="G265" s="1132"/>
      <c r="H265" s="1132"/>
      <c r="I265" s="1132"/>
      <c r="J265" s="1132"/>
      <c r="K265" s="1132"/>
      <c r="L265" s="1132"/>
      <c r="M265" s="1132"/>
      <c r="N265" s="1132"/>
      <c r="O265" s="1132"/>
      <c r="P265" s="1132"/>
      <c r="Q265" s="1132"/>
      <c r="R265" s="1132"/>
      <c r="S265" s="1132"/>
      <c r="T265" s="1132"/>
      <c r="U265" s="1132"/>
      <c r="V265" s="1132"/>
      <c r="W265" s="1132"/>
      <c r="X265" s="1132"/>
      <c r="Z265" s="1147"/>
      <c r="AA265" s="1132"/>
      <c r="AB265" s="1132"/>
      <c r="AC265" s="1132"/>
      <c r="AD265" s="1132"/>
      <c r="AE265" s="1132"/>
      <c r="AF265" s="1132"/>
      <c r="AG265" s="1132"/>
      <c r="AH265" s="1163"/>
      <c r="AI265" s="1132"/>
    </row>
    <row r="266" s="1102" customFormat="1" ht="17.1" customHeight="1" spans="1:35">
      <c r="A266" s="1133"/>
      <c r="B266" s="1133"/>
      <c r="D266" s="887" t="s">
        <v>58</v>
      </c>
      <c r="E266" s="1086"/>
      <c r="F266" s="1086"/>
      <c r="G266" s="1086"/>
      <c r="H266" s="1086"/>
      <c r="I266" s="1086"/>
      <c r="J266" s="1086"/>
      <c r="K266" s="1086"/>
      <c r="L266" s="1086"/>
      <c r="M266" s="1086"/>
      <c r="N266" s="1086"/>
      <c r="O266" s="1086"/>
      <c r="P266" s="1086"/>
      <c r="Q266" s="1086"/>
      <c r="R266" s="1086"/>
      <c r="S266" s="1086"/>
      <c r="T266" s="1086"/>
      <c r="U266" s="1086"/>
      <c r="V266" s="1086"/>
      <c r="W266" s="1086"/>
      <c r="X266" s="1086"/>
      <c r="Y266" s="1086"/>
      <c r="Z266" s="889" t="s">
        <v>87</v>
      </c>
      <c r="AA266" s="1148"/>
      <c r="AB266" s="1148"/>
      <c r="AC266" s="1148"/>
      <c r="AD266" s="1148"/>
      <c r="AE266" s="1148"/>
      <c r="AF266" s="1148"/>
      <c r="AG266" s="1148"/>
      <c r="AH266" s="862"/>
      <c r="AI266" s="1148"/>
    </row>
    <row r="267" s="1102" customFormat="1" ht="17.1" customHeight="1" spans="1:35">
      <c r="A267" s="1133"/>
      <c r="B267" s="1133"/>
      <c r="C267" s="1133"/>
      <c r="D267" s="888" t="s">
        <v>60</v>
      </c>
      <c r="E267" s="1086"/>
      <c r="F267" s="1086"/>
      <c r="G267" s="1086"/>
      <c r="H267" s="1086"/>
      <c r="I267" s="1086"/>
      <c r="J267" s="1086"/>
      <c r="K267" s="1086"/>
      <c r="L267" s="1086"/>
      <c r="M267" s="1086"/>
      <c r="N267" s="1086"/>
      <c r="O267" s="1086"/>
      <c r="P267" s="1086"/>
      <c r="Q267" s="1086"/>
      <c r="R267" s="1086"/>
      <c r="S267" s="1086"/>
      <c r="T267" s="1086"/>
      <c r="U267" s="1086"/>
      <c r="V267" s="1086"/>
      <c r="W267" s="1086"/>
      <c r="X267" s="1086"/>
      <c r="Y267" s="1086"/>
      <c r="Z267" s="890" t="s">
        <v>61</v>
      </c>
      <c r="AA267" s="1095"/>
      <c r="AB267" s="1095"/>
      <c r="AC267" s="1095"/>
      <c r="AD267" s="1095"/>
      <c r="AE267" s="1095"/>
      <c r="AF267" s="1095"/>
      <c r="AG267" s="1095"/>
      <c r="AH267" s="1164"/>
      <c r="AI267" s="1165"/>
    </row>
    <row r="268" s="1102" customFormat="1" ht="17.1" customHeight="1" spans="1:35">
      <c r="A268" s="1133"/>
      <c r="B268" s="1133"/>
      <c r="C268" s="1133"/>
      <c r="D268" s="888"/>
      <c r="E268" s="1086"/>
      <c r="F268" s="1086"/>
      <c r="G268" s="1086"/>
      <c r="H268" s="1086"/>
      <c r="I268" s="1086"/>
      <c r="J268" s="1086"/>
      <c r="K268" s="1086"/>
      <c r="L268" s="1086"/>
      <c r="M268" s="1086"/>
      <c r="N268" s="1086"/>
      <c r="O268" s="1086"/>
      <c r="P268" s="1086"/>
      <c r="Q268" s="1086"/>
      <c r="R268" s="1086"/>
      <c r="S268" s="1086"/>
      <c r="T268" s="1086"/>
      <c r="U268" s="1086"/>
      <c r="V268" s="1086"/>
      <c r="W268" s="1086"/>
      <c r="X268" s="1086"/>
      <c r="Y268" s="1086"/>
      <c r="Z268" s="890"/>
      <c r="AA268" s="1095"/>
      <c r="AB268" s="1095"/>
      <c r="AC268" s="1095"/>
      <c r="AD268" s="1095"/>
      <c r="AE268" s="1095"/>
      <c r="AF268" s="1095"/>
      <c r="AG268" s="1095"/>
      <c r="AH268" s="908"/>
      <c r="AI268" s="1165"/>
    </row>
    <row r="269" s="1102" customFormat="1" ht="17.1" customHeight="1" spans="1:35">
      <c r="A269" s="1133"/>
      <c r="B269" s="1133"/>
      <c r="C269" s="1133"/>
      <c r="D269" s="888"/>
      <c r="E269" s="1086"/>
      <c r="F269" s="1086"/>
      <c r="G269" s="1086"/>
      <c r="H269" s="1086"/>
      <c r="I269" s="1086"/>
      <c r="J269" s="1086"/>
      <c r="K269" s="1086"/>
      <c r="L269" s="1086"/>
      <c r="M269" s="1086"/>
      <c r="N269" s="1086"/>
      <c r="O269" s="1086"/>
      <c r="P269" s="1086"/>
      <c r="Q269" s="1086"/>
      <c r="R269" s="1086"/>
      <c r="S269" s="1086"/>
      <c r="T269" s="1086"/>
      <c r="U269" s="1086"/>
      <c r="V269" s="1086"/>
      <c r="W269" s="1086"/>
      <c r="X269" s="1086"/>
      <c r="Y269" s="1086"/>
      <c r="Z269" s="890"/>
      <c r="AA269" s="1095"/>
      <c r="AB269" s="1095"/>
      <c r="AC269" s="1095"/>
      <c r="AD269" s="1095"/>
      <c r="AE269" s="1095"/>
      <c r="AF269" s="1095"/>
      <c r="AG269" s="1095"/>
      <c r="AH269" s="908"/>
      <c r="AI269" s="1165"/>
    </row>
    <row r="270" s="1102" customFormat="1" ht="17.1" customHeight="1" spans="1:35">
      <c r="A270" s="1133"/>
      <c r="C270" s="1133"/>
      <c r="D270" s="888"/>
      <c r="E270" s="1086"/>
      <c r="F270" s="1086"/>
      <c r="G270" s="1086"/>
      <c r="H270" s="1086"/>
      <c r="I270" s="1086"/>
      <c r="J270" s="1086"/>
      <c r="K270" s="1086"/>
      <c r="L270" s="1086"/>
      <c r="M270" s="1086"/>
      <c r="N270" s="1086"/>
      <c r="O270" s="1086"/>
      <c r="P270" s="1086"/>
      <c r="Q270" s="1086"/>
      <c r="R270" s="1086"/>
      <c r="S270" s="1086"/>
      <c r="T270" s="1086"/>
      <c r="U270" s="1086"/>
      <c r="V270" s="1086"/>
      <c r="W270" s="1086"/>
      <c r="X270" s="1086"/>
      <c r="Y270" s="1086"/>
      <c r="Z270" s="890"/>
      <c r="AA270" s="1095"/>
      <c r="AB270" s="1095"/>
      <c r="AC270" s="1095"/>
      <c r="AD270" s="1095"/>
      <c r="AE270" s="1095"/>
      <c r="AF270" s="1095"/>
      <c r="AG270" s="1095"/>
      <c r="AH270" s="908"/>
      <c r="AI270" s="1165"/>
    </row>
    <row r="271" s="1102" customFormat="1" ht="23.25" customHeight="1" spans="1:35">
      <c r="A271" s="1133"/>
      <c r="C271" s="1133"/>
      <c r="D271" s="906" t="s">
        <v>88</v>
      </c>
      <c r="E271" s="1087"/>
      <c r="F271" s="1087"/>
      <c r="G271" s="1087"/>
      <c r="H271" s="1087"/>
      <c r="I271" s="1087"/>
      <c r="J271" s="1087"/>
      <c r="K271" s="1086"/>
      <c r="L271" s="1086"/>
      <c r="M271" s="1086"/>
      <c r="N271" s="1086"/>
      <c r="O271" s="1086"/>
      <c r="P271" s="1086"/>
      <c r="Q271" s="1086"/>
      <c r="R271" s="1086"/>
      <c r="S271" s="1086"/>
      <c r="T271" s="1086"/>
      <c r="U271" s="1086"/>
      <c r="V271" s="1086"/>
      <c r="W271" s="1086"/>
      <c r="X271" s="1086"/>
      <c r="Y271" s="1086"/>
      <c r="Z271" s="1095" t="s">
        <v>63</v>
      </c>
      <c r="AA271" s="1149"/>
      <c r="AB271" s="1149"/>
      <c r="AC271" s="1149"/>
      <c r="AD271" s="1149"/>
      <c r="AE271" s="1149"/>
      <c r="AF271" s="1149"/>
      <c r="AG271" s="1166"/>
      <c r="AH271" s="1166"/>
      <c r="AI271" s="1165"/>
    </row>
    <row r="272" s="1105" customFormat="1" ht="17.1" customHeight="1" spans="4:35">
      <c r="D272" s="888" t="s">
        <v>64</v>
      </c>
      <c r="E272" s="1086"/>
      <c r="F272" s="1086"/>
      <c r="G272" s="1086"/>
      <c r="H272" s="1086"/>
      <c r="I272" s="1086"/>
      <c r="J272" s="1086"/>
      <c r="K272" s="1086"/>
      <c r="L272" s="1086"/>
      <c r="M272" s="1086"/>
      <c r="N272" s="1086"/>
      <c r="O272" s="1086"/>
      <c r="P272" s="1086"/>
      <c r="Q272" s="1086"/>
      <c r="R272" s="1086"/>
      <c r="S272" s="1086"/>
      <c r="T272" s="1086"/>
      <c r="U272" s="1086"/>
      <c r="V272" s="1086"/>
      <c r="W272" s="1086"/>
      <c r="X272" s="1086"/>
      <c r="Y272" s="1086"/>
      <c r="Z272" s="890" t="s">
        <v>65</v>
      </c>
      <c r="AA272" s="1095"/>
      <c r="AB272" s="1095"/>
      <c r="AC272" s="1095"/>
      <c r="AD272" s="1095"/>
      <c r="AE272" s="1095"/>
      <c r="AF272" s="1095"/>
      <c r="AG272" s="1095"/>
      <c r="AH272" s="1167"/>
      <c r="AI272" s="1165"/>
    </row>
    <row r="275" s="1102" customFormat="1" ht="17.1" customHeight="1" spans="1:35">
      <c r="A275" s="1108" t="s">
        <v>145</v>
      </c>
      <c r="B275" s="1108"/>
      <c r="C275" s="1108"/>
      <c r="D275" s="1108"/>
      <c r="E275" s="1108"/>
      <c r="F275" s="1108"/>
      <c r="G275" s="1108"/>
      <c r="H275" s="1108"/>
      <c r="I275" s="1108"/>
      <c r="J275" s="1108"/>
      <c r="K275" s="1108"/>
      <c r="L275" s="1108"/>
      <c r="M275" s="1108"/>
      <c r="N275" s="1108"/>
      <c r="O275" s="1108"/>
      <c r="P275" s="1108"/>
      <c r="Q275" s="1108"/>
      <c r="R275" s="1108"/>
      <c r="S275" s="1108"/>
      <c r="T275" s="1108"/>
      <c r="U275" s="1108"/>
      <c r="V275" s="1108"/>
      <c r="W275" s="1108"/>
      <c r="X275" s="1108"/>
      <c r="Y275" s="1108"/>
      <c r="Z275" s="1108"/>
      <c r="AA275" s="1108"/>
      <c r="AB275" s="1108"/>
      <c r="AC275" s="1108"/>
      <c r="AD275" s="1108"/>
      <c r="AE275" s="1108"/>
      <c r="AF275" s="1108"/>
      <c r="AG275" s="1108"/>
      <c r="AH275" s="1108"/>
      <c r="AI275" s="1108"/>
    </row>
    <row r="276" s="1102" customFormat="1" ht="17.1" customHeight="1" spans="1:35">
      <c r="A276" s="1108" t="s">
        <v>89</v>
      </c>
      <c r="B276" s="1108"/>
      <c r="C276" s="1108"/>
      <c r="D276" s="1108"/>
      <c r="E276" s="1108"/>
      <c r="F276" s="1108"/>
      <c r="G276" s="1108"/>
      <c r="H276" s="1108"/>
      <c r="I276" s="1108"/>
      <c r="J276" s="1108"/>
      <c r="K276" s="1108"/>
      <c r="L276" s="1108"/>
      <c r="M276" s="1108"/>
      <c r="N276" s="1108"/>
      <c r="O276" s="1108"/>
      <c r="P276" s="1108"/>
      <c r="Q276" s="1108"/>
      <c r="R276" s="1108"/>
      <c r="S276" s="1108"/>
      <c r="T276" s="1108"/>
      <c r="U276" s="1108"/>
      <c r="V276" s="1108"/>
      <c r="W276" s="1108"/>
      <c r="X276" s="1108"/>
      <c r="Y276" s="1108"/>
      <c r="Z276" s="1108"/>
      <c r="AA276" s="1108"/>
      <c r="AB276" s="1108"/>
      <c r="AC276" s="1108"/>
      <c r="AD276" s="1108"/>
      <c r="AE276" s="1108"/>
      <c r="AF276" s="1108"/>
      <c r="AG276" s="1108"/>
      <c r="AH276" s="1108"/>
      <c r="AI276" s="1108"/>
    </row>
    <row r="277" s="1102" customFormat="1" ht="12" customHeight="1" spans="1:35">
      <c r="A277" s="1109"/>
      <c r="B277" s="1109"/>
      <c r="C277" s="1109"/>
      <c r="D277" s="1109"/>
      <c r="E277" s="1109"/>
      <c r="F277" s="1109"/>
      <c r="G277" s="1109"/>
      <c r="H277" s="1109"/>
      <c r="I277" s="1109"/>
      <c r="J277" s="1109"/>
      <c r="K277" s="1109"/>
      <c r="L277" s="1109"/>
      <c r="M277" s="1109"/>
      <c r="N277" s="1109"/>
      <c r="O277" s="1109"/>
      <c r="P277" s="1109"/>
      <c r="Q277" s="1109"/>
      <c r="R277" s="1109"/>
      <c r="S277" s="1109"/>
      <c r="T277" s="1109"/>
      <c r="U277" s="1109"/>
      <c r="V277" s="1109"/>
      <c r="W277" s="1109"/>
      <c r="X277" s="1109"/>
      <c r="Y277" s="1109"/>
      <c r="Z277" s="1141"/>
      <c r="AA277" s="1109"/>
      <c r="AB277" s="1109"/>
      <c r="AC277" s="1109"/>
      <c r="AD277" s="1109"/>
      <c r="AE277" s="1109"/>
      <c r="AF277" s="1109"/>
      <c r="AG277" s="1109"/>
      <c r="AH277" s="1109"/>
      <c r="AI277" s="1109" t="s">
        <v>146</v>
      </c>
    </row>
    <row r="278" s="1102" customFormat="1" ht="17.1" customHeight="1" spans="1:35">
      <c r="A278" s="1110" t="s">
        <v>3</v>
      </c>
      <c r="B278" s="1111" t="s">
        <v>4</v>
      </c>
      <c r="C278" s="1112" t="s">
        <v>5</v>
      </c>
      <c r="D278" s="1113"/>
      <c r="E278" s="1113"/>
      <c r="F278" s="1113"/>
      <c r="G278" s="1113"/>
      <c r="H278" s="1113"/>
      <c r="I278" s="1113"/>
      <c r="J278" s="1113"/>
      <c r="K278" s="1113"/>
      <c r="L278" s="1113"/>
      <c r="M278" s="1113"/>
      <c r="N278" s="1113"/>
      <c r="O278" s="1113"/>
      <c r="P278" s="1113"/>
      <c r="Q278" s="1113"/>
      <c r="R278" s="1113"/>
      <c r="S278" s="1113"/>
      <c r="T278" s="1113"/>
      <c r="U278" s="1113"/>
      <c r="V278" s="1113"/>
      <c r="W278" s="1113"/>
      <c r="X278" s="1113"/>
      <c r="Y278" s="1142"/>
      <c r="Z278" s="1143" t="s">
        <v>6</v>
      </c>
      <c r="AA278" s="1144" t="s">
        <v>7</v>
      </c>
      <c r="AB278" s="1144" t="s">
        <v>8</v>
      </c>
      <c r="AC278" s="1144" t="s">
        <v>9</v>
      </c>
      <c r="AD278" s="1144" t="s">
        <v>10</v>
      </c>
      <c r="AE278" s="1144" t="s">
        <v>11</v>
      </c>
      <c r="AF278" s="1144" t="s">
        <v>12</v>
      </c>
      <c r="AG278" s="1144" t="s">
        <v>13</v>
      </c>
      <c r="AH278" s="1144" t="s">
        <v>14</v>
      </c>
      <c r="AI278" s="1150" t="s">
        <v>147</v>
      </c>
    </row>
    <row r="279" s="1102" customFormat="1" ht="141.75" customHeight="1" spans="1:35">
      <c r="A279" s="1114"/>
      <c r="B279" s="1115"/>
      <c r="C279" s="1116" t="s">
        <v>16</v>
      </c>
      <c r="D279" s="1117" t="s">
        <v>17</v>
      </c>
      <c r="E279" s="1117" t="s">
        <v>18</v>
      </c>
      <c r="F279" s="1117" t="s">
        <v>19</v>
      </c>
      <c r="G279" s="1117" t="s">
        <v>20</v>
      </c>
      <c r="H279" s="1117" t="s">
        <v>21</v>
      </c>
      <c r="I279" s="1117" t="s">
        <v>22</v>
      </c>
      <c r="J279" s="1117" t="s">
        <v>23</v>
      </c>
      <c r="K279" s="1117" t="s">
        <v>24</v>
      </c>
      <c r="L279" s="1117" t="s">
        <v>25</v>
      </c>
      <c r="M279" s="1117" t="s">
        <v>129</v>
      </c>
      <c r="N279" s="1140" t="s">
        <v>148</v>
      </c>
      <c r="O279" s="1117" t="s">
        <v>28</v>
      </c>
      <c r="P279" s="1117" t="s">
        <v>29</v>
      </c>
      <c r="Q279" s="1117" t="s">
        <v>30</v>
      </c>
      <c r="R279" s="1117" t="s">
        <v>31</v>
      </c>
      <c r="S279" s="1117" t="s">
        <v>32</v>
      </c>
      <c r="T279" s="1117" t="s">
        <v>33</v>
      </c>
      <c r="U279" s="1117" t="s">
        <v>34</v>
      </c>
      <c r="V279" s="1117" t="s">
        <v>35</v>
      </c>
      <c r="W279" s="1117" t="s">
        <v>36</v>
      </c>
      <c r="X279" s="1117" t="s">
        <v>149</v>
      </c>
      <c r="Y279" s="1117" t="s">
        <v>38</v>
      </c>
      <c r="Z279" s="1145"/>
      <c r="AA279" s="1146"/>
      <c r="AB279" s="1146"/>
      <c r="AC279" s="1146"/>
      <c r="AD279" s="1146"/>
      <c r="AE279" s="1146"/>
      <c r="AF279" s="1146"/>
      <c r="AG279" s="1146"/>
      <c r="AH279" s="1146"/>
      <c r="AI279" s="1151"/>
    </row>
    <row r="280" s="1102" customFormat="1" ht="17.1" customHeight="1" spans="1:35">
      <c r="A280" s="1118">
        <v>1</v>
      </c>
      <c r="B280" s="1119">
        <v>2</v>
      </c>
      <c r="C280" s="1119">
        <v>3</v>
      </c>
      <c r="D280" s="1119">
        <v>4</v>
      </c>
      <c r="E280" s="1119">
        <v>5</v>
      </c>
      <c r="F280" s="1119">
        <v>6</v>
      </c>
      <c r="G280" s="1119">
        <v>7</v>
      </c>
      <c r="H280" s="1119">
        <v>8</v>
      </c>
      <c r="I280" s="1119">
        <v>9</v>
      </c>
      <c r="J280" s="1119">
        <v>10</v>
      </c>
      <c r="K280" s="1119">
        <v>11</v>
      </c>
      <c r="L280" s="1119">
        <v>12</v>
      </c>
      <c r="M280" s="1119">
        <v>13</v>
      </c>
      <c r="N280" s="1119">
        <v>14</v>
      </c>
      <c r="O280" s="1119">
        <v>15</v>
      </c>
      <c r="P280" s="1119">
        <v>16</v>
      </c>
      <c r="Q280" s="1119">
        <v>17</v>
      </c>
      <c r="R280" s="1119">
        <v>18</v>
      </c>
      <c r="S280" s="1119">
        <v>19</v>
      </c>
      <c r="T280" s="1119">
        <v>20</v>
      </c>
      <c r="U280" s="1119">
        <v>21</v>
      </c>
      <c r="V280" s="1119">
        <v>22</v>
      </c>
      <c r="W280" s="1119">
        <v>23</v>
      </c>
      <c r="X280" s="1119">
        <v>24</v>
      </c>
      <c r="Y280" s="1119">
        <v>25</v>
      </c>
      <c r="Z280" s="1119">
        <v>26</v>
      </c>
      <c r="AA280" s="1119">
        <v>27</v>
      </c>
      <c r="AB280" s="1119">
        <v>28</v>
      </c>
      <c r="AC280" s="1119">
        <v>29</v>
      </c>
      <c r="AD280" s="1119">
        <v>30</v>
      </c>
      <c r="AE280" s="1119">
        <v>31</v>
      </c>
      <c r="AF280" s="1119">
        <v>32</v>
      </c>
      <c r="AG280" s="1119">
        <v>33</v>
      </c>
      <c r="AH280" s="1152">
        <v>34</v>
      </c>
      <c r="AI280" s="1153">
        <v>35</v>
      </c>
    </row>
    <row r="281" s="1103" customFormat="1" ht="20.25" customHeight="1" spans="1:35">
      <c r="A281" s="1120">
        <v>1</v>
      </c>
      <c r="B281" s="1121" t="s">
        <v>39</v>
      </c>
      <c r="C281" s="1136"/>
      <c r="D281" s="1136"/>
      <c r="E281" s="1136"/>
      <c r="F281" s="1136">
        <v>1</v>
      </c>
      <c r="G281" s="1136"/>
      <c r="H281" s="1136">
        <v>26</v>
      </c>
      <c r="I281" s="1136">
        <v>88</v>
      </c>
      <c r="J281" s="1136">
        <v>1</v>
      </c>
      <c r="K281" s="1136"/>
      <c r="L281" s="1136"/>
      <c r="M281" s="1136"/>
      <c r="N281" s="1136"/>
      <c r="O281" s="1136"/>
      <c r="P281" s="1136">
        <v>2</v>
      </c>
      <c r="Q281" s="1136"/>
      <c r="R281" s="1136"/>
      <c r="S281" s="1136"/>
      <c r="T281" s="1136"/>
      <c r="U281" s="1136"/>
      <c r="V281" s="1136">
        <v>15</v>
      </c>
      <c r="W281" s="1136"/>
      <c r="X281" s="1136">
        <v>3</v>
      </c>
      <c r="Y281" s="1136">
        <v>4</v>
      </c>
      <c r="Z281" s="1136"/>
      <c r="AA281" s="1136">
        <v>1</v>
      </c>
      <c r="AB281" s="1136"/>
      <c r="AC281" s="1136"/>
      <c r="AD281" s="1136"/>
      <c r="AE281" s="1136"/>
      <c r="AF281" s="1136">
        <v>7</v>
      </c>
      <c r="AG281" s="1136">
        <v>4</v>
      </c>
      <c r="AH281" s="1154">
        <f>SUM(C281:AG281)</f>
        <v>152</v>
      </c>
      <c r="AI281" s="1155"/>
    </row>
    <row r="282" s="1103" customFormat="1" ht="20.25" customHeight="1" spans="1:35">
      <c r="A282" s="1123">
        <v>2</v>
      </c>
      <c r="B282" s="1124" t="s">
        <v>40</v>
      </c>
      <c r="C282" s="1136">
        <v>1</v>
      </c>
      <c r="D282" s="1136"/>
      <c r="E282" s="1136"/>
      <c r="F282" s="1136"/>
      <c r="G282" s="1136"/>
      <c r="H282" s="1136">
        <v>23</v>
      </c>
      <c r="I282" s="1136">
        <v>71</v>
      </c>
      <c r="J282" s="1136"/>
      <c r="K282" s="1136">
        <v>1</v>
      </c>
      <c r="L282" s="1136"/>
      <c r="M282" s="1136"/>
      <c r="N282" s="1136"/>
      <c r="O282" s="1136"/>
      <c r="P282" s="1136">
        <v>2</v>
      </c>
      <c r="Q282" s="1136"/>
      <c r="R282" s="1136"/>
      <c r="S282" s="1136"/>
      <c r="T282" s="1136">
        <v>1</v>
      </c>
      <c r="U282" s="1136"/>
      <c r="V282" s="1136">
        <v>7</v>
      </c>
      <c r="W282" s="1136"/>
      <c r="X282" s="1136">
        <v>1</v>
      </c>
      <c r="Y282" s="1136"/>
      <c r="Z282" s="1136"/>
      <c r="AA282" s="1136"/>
      <c r="AB282" s="1136"/>
      <c r="AC282" s="1136"/>
      <c r="AD282" s="1136"/>
      <c r="AE282" s="1136"/>
      <c r="AF282" s="1136"/>
      <c r="AG282" s="1136"/>
      <c r="AH282" s="1157">
        <f t="shared" ref="AH282:AH298" si="17">SUM(C282:AG282)</f>
        <v>107</v>
      </c>
      <c r="AI282" s="1158"/>
    </row>
    <row r="283" s="1103" customFormat="1" ht="20.25" customHeight="1" spans="1:35">
      <c r="A283" s="1123">
        <v>3</v>
      </c>
      <c r="B283" s="1124" t="s">
        <v>41</v>
      </c>
      <c r="C283" s="1136"/>
      <c r="D283" s="1136"/>
      <c r="E283" s="1136"/>
      <c r="F283" s="1136"/>
      <c r="G283" s="1136"/>
      <c r="H283" s="1136">
        <v>5</v>
      </c>
      <c r="I283" s="1136">
        <v>37</v>
      </c>
      <c r="J283" s="1136"/>
      <c r="K283" s="1136"/>
      <c r="L283" s="1136"/>
      <c r="M283" s="1136"/>
      <c r="N283" s="1136"/>
      <c r="O283" s="1136"/>
      <c r="P283" s="1136">
        <v>1</v>
      </c>
      <c r="Q283" s="1136"/>
      <c r="R283" s="1136"/>
      <c r="S283" s="1136"/>
      <c r="T283" s="1136"/>
      <c r="U283" s="1136"/>
      <c r="V283" s="1136">
        <v>4</v>
      </c>
      <c r="W283" s="1136"/>
      <c r="X283" s="1136">
        <v>6</v>
      </c>
      <c r="Y283" s="1136">
        <v>1</v>
      </c>
      <c r="Z283" s="1136"/>
      <c r="AA283" s="1136">
        <v>1</v>
      </c>
      <c r="AB283" s="1136"/>
      <c r="AC283" s="1136"/>
      <c r="AD283" s="1136"/>
      <c r="AE283" s="1136"/>
      <c r="AF283" s="1136">
        <v>1</v>
      </c>
      <c r="AG283" s="1136"/>
      <c r="AH283" s="1157">
        <f t="shared" si="17"/>
        <v>56</v>
      </c>
      <c r="AI283" s="1158"/>
    </row>
    <row r="284" s="1103" customFormat="1" ht="20.25" customHeight="1" spans="1:35">
      <c r="A284" s="1123">
        <v>4</v>
      </c>
      <c r="B284" s="1124" t="s">
        <v>42</v>
      </c>
      <c r="C284" s="1136"/>
      <c r="D284" s="1136"/>
      <c r="E284" s="1136"/>
      <c r="F284" s="1136"/>
      <c r="G284" s="1136"/>
      <c r="H284" s="1136">
        <v>17</v>
      </c>
      <c r="I284" s="1136">
        <v>31</v>
      </c>
      <c r="J284" s="1136">
        <v>1</v>
      </c>
      <c r="K284" s="1136"/>
      <c r="L284" s="1136"/>
      <c r="M284" s="1136"/>
      <c r="N284" s="1136"/>
      <c r="O284" s="1136"/>
      <c r="P284" s="1136"/>
      <c r="Q284" s="1136"/>
      <c r="R284" s="1136"/>
      <c r="S284" s="1136"/>
      <c r="T284" s="1136">
        <v>1</v>
      </c>
      <c r="U284" s="1136"/>
      <c r="V284" s="1136">
        <v>2</v>
      </c>
      <c r="W284" s="1136"/>
      <c r="X284" s="1136">
        <v>2</v>
      </c>
      <c r="Y284" s="1136"/>
      <c r="Z284" s="1136"/>
      <c r="AA284" s="1136"/>
      <c r="AB284" s="1136"/>
      <c r="AC284" s="1136"/>
      <c r="AD284" s="1136"/>
      <c r="AE284" s="1136"/>
      <c r="AF284" s="1136">
        <v>2</v>
      </c>
      <c r="AG284" s="1136"/>
      <c r="AH284" s="1157">
        <f t="shared" si="17"/>
        <v>56</v>
      </c>
      <c r="AI284" s="1158"/>
    </row>
    <row r="285" s="1103" customFormat="1" ht="20.25" customHeight="1" spans="1:35">
      <c r="A285" s="1123">
        <v>5</v>
      </c>
      <c r="B285" s="1124" t="s">
        <v>43</v>
      </c>
      <c r="C285" s="1136"/>
      <c r="D285" s="1136"/>
      <c r="E285" s="1136"/>
      <c r="F285" s="1136"/>
      <c r="G285" s="1136"/>
      <c r="H285" s="1136">
        <v>8</v>
      </c>
      <c r="I285" s="1136">
        <v>45</v>
      </c>
      <c r="J285" s="1136">
        <v>1</v>
      </c>
      <c r="K285" s="1136"/>
      <c r="L285" s="1136"/>
      <c r="M285" s="1136"/>
      <c r="N285" s="1136"/>
      <c r="O285" s="1136"/>
      <c r="P285" s="1136">
        <v>2</v>
      </c>
      <c r="Q285" s="1136"/>
      <c r="R285" s="1136"/>
      <c r="S285" s="1136"/>
      <c r="T285" s="1136">
        <v>3</v>
      </c>
      <c r="U285" s="1136"/>
      <c r="V285" s="1136">
        <v>6</v>
      </c>
      <c r="W285" s="1136"/>
      <c r="X285" s="1136">
        <v>4</v>
      </c>
      <c r="Y285" s="1136"/>
      <c r="Z285" s="1136"/>
      <c r="AA285" s="1136"/>
      <c r="AB285" s="1136"/>
      <c r="AC285" s="1136"/>
      <c r="AD285" s="1136"/>
      <c r="AE285" s="1136"/>
      <c r="AF285" s="1136">
        <v>2</v>
      </c>
      <c r="AG285" s="1136"/>
      <c r="AH285" s="1157">
        <f t="shared" si="17"/>
        <v>71</v>
      </c>
      <c r="AI285" s="1158"/>
    </row>
    <row r="286" s="1103" customFormat="1" ht="20.25" customHeight="1" spans="1:35">
      <c r="A286" s="1123">
        <v>6</v>
      </c>
      <c r="B286" s="1124" t="s">
        <v>44</v>
      </c>
      <c r="C286" s="1136"/>
      <c r="D286" s="1136"/>
      <c r="E286" s="1136"/>
      <c r="F286" s="1136"/>
      <c r="G286" s="1136"/>
      <c r="H286" s="1136">
        <v>8</v>
      </c>
      <c r="I286" s="1136">
        <v>11</v>
      </c>
      <c r="J286" s="1136"/>
      <c r="K286" s="1136"/>
      <c r="L286" s="1136"/>
      <c r="M286" s="1136"/>
      <c r="N286" s="1136"/>
      <c r="O286" s="1136"/>
      <c r="P286" s="1136"/>
      <c r="Q286" s="1136"/>
      <c r="R286" s="1136"/>
      <c r="S286" s="1136"/>
      <c r="T286" s="1136"/>
      <c r="U286" s="1136"/>
      <c r="V286" s="1136">
        <v>2</v>
      </c>
      <c r="W286" s="1136"/>
      <c r="X286" s="1136"/>
      <c r="Y286" s="1136"/>
      <c r="Z286" s="1136"/>
      <c r="AA286" s="1136"/>
      <c r="AB286" s="1136"/>
      <c r="AC286" s="1136"/>
      <c r="AD286" s="1136"/>
      <c r="AE286" s="1136"/>
      <c r="AF286" s="1136"/>
      <c r="AG286" s="1136"/>
      <c r="AH286" s="1157">
        <f t="shared" si="17"/>
        <v>21</v>
      </c>
      <c r="AI286" s="1158"/>
    </row>
    <row r="287" s="1103" customFormat="1" ht="20.25" customHeight="1" spans="1:35">
      <c r="A287" s="1123">
        <v>7</v>
      </c>
      <c r="B287" s="1124" t="s">
        <v>45</v>
      </c>
      <c r="C287" s="1136"/>
      <c r="D287" s="1136"/>
      <c r="E287" s="1136"/>
      <c r="F287" s="1136"/>
      <c r="G287" s="1136"/>
      <c r="H287" s="1136">
        <v>10</v>
      </c>
      <c r="I287" s="1136">
        <v>19</v>
      </c>
      <c r="J287" s="1136"/>
      <c r="K287" s="1136"/>
      <c r="L287" s="1136"/>
      <c r="M287" s="1136"/>
      <c r="N287" s="1136"/>
      <c r="O287" s="1136"/>
      <c r="P287" s="1136">
        <v>2</v>
      </c>
      <c r="Q287" s="1136"/>
      <c r="R287" s="1136"/>
      <c r="S287" s="1136"/>
      <c r="T287" s="1136">
        <v>1</v>
      </c>
      <c r="U287" s="1136"/>
      <c r="V287" s="1136">
        <v>3</v>
      </c>
      <c r="W287" s="1136"/>
      <c r="X287" s="1136">
        <v>3</v>
      </c>
      <c r="Y287" s="1136"/>
      <c r="Z287" s="1136"/>
      <c r="AA287" s="1136"/>
      <c r="AB287" s="1136"/>
      <c r="AC287" s="1136"/>
      <c r="AD287" s="1136"/>
      <c r="AE287" s="1136"/>
      <c r="AF287" s="1136"/>
      <c r="AG287" s="1136"/>
      <c r="AH287" s="1157">
        <f t="shared" si="17"/>
        <v>38</v>
      </c>
      <c r="AI287" s="1158"/>
    </row>
    <row r="288" s="1103" customFormat="1" ht="20.25" customHeight="1" spans="1:35">
      <c r="A288" s="1123">
        <v>8</v>
      </c>
      <c r="B288" s="1124" t="s">
        <v>46</v>
      </c>
      <c r="C288" s="1136"/>
      <c r="D288" s="1136"/>
      <c r="E288" s="1136"/>
      <c r="F288" s="1136"/>
      <c r="G288" s="1136"/>
      <c r="H288" s="1136">
        <v>10</v>
      </c>
      <c r="I288" s="1136">
        <v>16</v>
      </c>
      <c r="J288" s="1136"/>
      <c r="K288" s="1136"/>
      <c r="L288" s="1136"/>
      <c r="M288" s="1136"/>
      <c r="N288" s="1136"/>
      <c r="O288" s="1136"/>
      <c r="P288" s="1136">
        <v>1</v>
      </c>
      <c r="Q288" s="1136"/>
      <c r="R288" s="1136"/>
      <c r="S288" s="1136"/>
      <c r="T288" s="1136"/>
      <c r="U288" s="1136"/>
      <c r="V288" s="1136">
        <v>3</v>
      </c>
      <c r="W288" s="1136"/>
      <c r="X288" s="1136">
        <v>1</v>
      </c>
      <c r="Y288" s="1136"/>
      <c r="Z288" s="1136">
        <v>1</v>
      </c>
      <c r="AA288" s="1136"/>
      <c r="AB288" s="1136"/>
      <c r="AC288" s="1136"/>
      <c r="AD288" s="1136"/>
      <c r="AE288" s="1136"/>
      <c r="AF288" s="1136"/>
      <c r="AG288" s="1136">
        <v>1</v>
      </c>
      <c r="AH288" s="1157">
        <f t="shared" si="17"/>
        <v>33</v>
      </c>
      <c r="AI288" s="1158"/>
    </row>
    <row r="289" s="1103" customFormat="1" ht="20.25" customHeight="1" spans="1:35">
      <c r="A289" s="1123">
        <v>9</v>
      </c>
      <c r="B289" s="1124" t="s">
        <v>47</v>
      </c>
      <c r="C289" s="1136"/>
      <c r="D289" s="1136"/>
      <c r="E289" s="1136"/>
      <c r="F289" s="1136"/>
      <c r="G289" s="1136"/>
      <c r="H289" s="1136">
        <v>7</v>
      </c>
      <c r="I289" s="1136">
        <v>14</v>
      </c>
      <c r="J289" s="1136"/>
      <c r="K289" s="1136"/>
      <c r="L289" s="1136"/>
      <c r="M289" s="1136"/>
      <c r="N289" s="1136"/>
      <c r="O289" s="1136"/>
      <c r="P289" s="1136"/>
      <c r="Q289" s="1136"/>
      <c r="R289" s="1136"/>
      <c r="S289" s="1136"/>
      <c r="T289" s="1136">
        <v>1</v>
      </c>
      <c r="U289" s="1136"/>
      <c r="V289" s="1136">
        <v>3</v>
      </c>
      <c r="W289" s="1136"/>
      <c r="X289" s="1136">
        <v>1</v>
      </c>
      <c r="Y289" s="1136"/>
      <c r="Z289" s="1136"/>
      <c r="AA289" s="1136"/>
      <c r="AB289" s="1136"/>
      <c r="AC289" s="1136"/>
      <c r="AD289" s="1136"/>
      <c r="AE289" s="1136"/>
      <c r="AF289" s="1136"/>
      <c r="AG289" s="1136"/>
      <c r="AH289" s="1157">
        <f t="shared" si="17"/>
        <v>26</v>
      </c>
      <c r="AI289" s="1158"/>
    </row>
    <row r="290" s="1103" customFormat="1" ht="20.25" customHeight="1" spans="1:35">
      <c r="A290" s="1123">
        <v>10</v>
      </c>
      <c r="B290" s="1124" t="s">
        <v>48</v>
      </c>
      <c r="C290" s="1136"/>
      <c r="D290" s="1136"/>
      <c r="E290" s="1136"/>
      <c r="F290" s="1136"/>
      <c r="G290" s="1136"/>
      <c r="H290" s="1136">
        <v>5</v>
      </c>
      <c r="I290" s="1136">
        <v>18</v>
      </c>
      <c r="J290" s="1136"/>
      <c r="K290" s="1136"/>
      <c r="L290" s="1136"/>
      <c r="M290" s="1136"/>
      <c r="N290" s="1136"/>
      <c r="O290" s="1136"/>
      <c r="P290" s="1136"/>
      <c r="Q290" s="1136"/>
      <c r="R290" s="1136"/>
      <c r="S290" s="1136"/>
      <c r="T290" s="1136"/>
      <c r="U290" s="1136"/>
      <c r="V290" s="1136"/>
      <c r="W290" s="1136"/>
      <c r="X290" s="1136">
        <v>12</v>
      </c>
      <c r="Y290" s="1136"/>
      <c r="Z290" s="1136"/>
      <c r="AA290" s="1136"/>
      <c r="AB290" s="1136"/>
      <c r="AC290" s="1136"/>
      <c r="AD290" s="1136"/>
      <c r="AE290" s="1136"/>
      <c r="AF290" s="1136"/>
      <c r="AG290" s="1136"/>
      <c r="AH290" s="1157">
        <f t="shared" si="17"/>
        <v>35</v>
      </c>
      <c r="AI290" s="1158"/>
    </row>
    <row r="291" s="1103" customFormat="1" ht="20.25" customHeight="1" spans="1:35">
      <c r="A291" s="1123">
        <v>11</v>
      </c>
      <c r="B291" s="1124" t="s">
        <v>49</v>
      </c>
      <c r="C291" s="1136"/>
      <c r="D291" s="1136"/>
      <c r="E291" s="1136"/>
      <c r="F291" s="1136"/>
      <c r="G291" s="1136"/>
      <c r="H291" s="1136">
        <v>20</v>
      </c>
      <c r="I291" s="1136">
        <v>44</v>
      </c>
      <c r="J291" s="1136"/>
      <c r="K291" s="1136"/>
      <c r="L291" s="1136"/>
      <c r="M291" s="1136"/>
      <c r="N291" s="1136"/>
      <c r="O291" s="1136"/>
      <c r="P291" s="1136"/>
      <c r="Q291" s="1136"/>
      <c r="R291" s="1136"/>
      <c r="S291" s="1136"/>
      <c r="T291" s="1136"/>
      <c r="U291" s="1136"/>
      <c r="V291" s="1136">
        <v>10</v>
      </c>
      <c r="W291" s="1136"/>
      <c r="X291" s="1136">
        <v>7</v>
      </c>
      <c r="Y291" s="1136"/>
      <c r="Z291" s="1136"/>
      <c r="AA291" s="1136"/>
      <c r="AB291" s="1136"/>
      <c r="AC291" s="1136"/>
      <c r="AD291" s="1136"/>
      <c r="AE291" s="1136"/>
      <c r="AF291" s="1136"/>
      <c r="AG291" s="1136"/>
      <c r="AH291" s="1157">
        <f t="shared" si="17"/>
        <v>81</v>
      </c>
      <c r="AI291" s="1158"/>
    </row>
    <row r="292" s="1103" customFormat="1" ht="20.25" customHeight="1" spans="1:35">
      <c r="A292" s="1123">
        <v>12</v>
      </c>
      <c r="B292" s="1124" t="s">
        <v>50</v>
      </c>
      <c r="C292" s="1136"/>
      <c r="D292" s="1136"/>
      <c r="E292" s="1136"/>
      <c r="F292" s="1136"/>
      <c r="G292" s="1136"/>
      <c r="H292" s="1136">
        <v>13</v>
      </c>
      <c r="I292" s="1136">
        <v>49</v>
      </c>
      <c r="J292" s="1136">
        <v>2</v>
      </c>
      <c r="K292" s="1136"/>
      <c r="L292" s="1136"/>
      <c r="M292" s="1136"/>
      <c r="N292" s="1136"/>
      <c r="O292" s="1136"/>
      <c r="P292" s="1136">
        <v>1</v>
      </c>
      <c r="Q292" s="1136"/>
      <c r="R292" s="1136"/>
      <c r="S292" s="1136"/>
      <c r="T292" s="1136">
        <v>1</v>
      </c>
      <c r="U292" s="1136"/>
      <c r="V292" s="1136">
        <v>15</v>
      </c>
      <c r="W292" s="1136"/>
      <c r="X292" s="1136"/>
      <c r="Y292" s="1136">
        <v>1</v>
      </c>
      <c r="Z292" s="1136"/>
      <c r="AA292" s="1136">
        <v>1</v>
      </c>
      <c r="AB292" s="1136"/>
      <c r="AC292" s="1136"/>
      <c r="AD292" s="1136"/>
      <c r="AE292" s="1136"/>
      <c r="AF292" s="1136"/>
      <c r="AG292" s="1136">
        <v>1</v>
      </c>
      <c r="AH292" s="1157">
        <f t="shared" si="17"/>
        <v>84</v>
      </c>
      <c r="AI292" s="1158"/>
    </row>
    <row r="293" s="1103" customFormat="1" ht="20.25" customHeight="1" spans="1:35">
      <c r="A293" s="1123">
        <v>13</v>
      </c>
      <c r="B293" s="1124" t="s">
        <v>51</v>
      </c>
      <c r="C293" s="1136"/>
      <c r="D293" s="1136"/>
      <c r="E293" s="1136"/>
      <c r="F293" s="1136"/>
      <c r="G293" s="1136"/>
      <c r="H293" s="1136">
        <v>10</v>
      </c>
      <c r="I293" s="1136">
        <v>30</v>
      </c>
      <c r="J293" s="1136"/>
      <c r="K293" s="1136"/>
      <c r="L293" s="1136"/>
      <c r="M293" s="1136"/>
      <c r="N293" s="1136"/>
      <c r="O293" s="1136"/>
      <c r="P293" s="1136"/>
      <c r="Q293" s="1136"/>
      <c r="R293" s="1136"/>
      <c r="S293" s="1136"/>
      <c r="T293" s="1136"/>
      <c r="U293" s="1136"/>
      <c r="V293" s="1136">
        <v>57</v>
      </c>
      <c r="W293" s="1136"/>
      <c r="X293" s="1136">
        <v>2</v>
      </c>
      <c r="Y293" s="1136"/>
      <c r="Z293" s="1136"/>
      <c r="AA293" s="1136"/>
      <c r="AB293" s="1136"/>
      <c r="AC293" s="1136"/>
      <c r="AD293" s="1136"/>
      <c r="AE293" s="1136"/>
      <c r="AF293" s="1136"/>
      <c r="AG293" s="1136">
        <v>1</v>
      </c>
      <c r="AH293" s="1157">
        <f t="shared" si="17"/>
        <v>100</v>
      </c>
      <c r="AI293" s="1158"/>
    </row>
    <row r="294" s="1103" customFormat="1" ht="20.25" customHeight="1" spans="1:35">
      <c r="A294" s="1123">
        <v>14</v>
      </c>
      <c r="B294" s="1124" t="s">
        <v>52</v>
      </c>
      <c r="C294" s="1136"/>
      <c r="D294" s="1136"/>
      <c r="E294" s="1136"/>
      <c r="F294" s="1136"/>
      <c r="G294" s="1136"/>
      <c r="H294" s="1136">
        <v>14</v>
      </c>
      <c r="I294" s="1136">
        <v>41</v>
      </c>
      <c r="J294" s="1136">
        <v>1</v>
      </c>
      <c r="K294" s="1136"/>
      <c r="L294" s="1136"/>
      <c r="M294" s="1136"/>
      <c r="N294" s="1136"/>
      <c r="O294" s="1136"/>
      <c r="P294" s="1136"/>
      <c r="Q294" s="1136"/>
      <c r="R294" s="1136"/>
      <c r="S294" s="1136"/>
      <c r="T294" s="1136">
        <v>1</v>
      </c>
      <c r="U294" s="1136"/>
      <c r="V294" s="1136">
        <v>11</v>
      </c>
      <c r="W294" s="1136"/>
      <c r="X294" s="1136">
        <v>6</v>
      </c>
      <c r="Y294" s="1136">
        <v>1</v>
      </c>
      <c r="Z294" s="1136"/>
      <c r="AA294" s="1136">
        <v>1</v>
      </c>
      <c r="AB294" s="1136"/>
      <c r="AC294" s="1136"/>
      <c r="AD294" s="1136"/>
      <c r="AE294" s="1136"/>
      <c r="AF294" s="1136">
        <v>1</v>
      </c>
      <c r="AG294" s="1136">
        <v>1</v>
      </c>
      <c r="AH294" s="1157">
        <f t="shared" si="17"/>
        <v>78</v>
      </c>
      <c r="AI294" s="1158"/>
    </row>
    <row r="295" s="1103" customFormat="1" ht="20.25" customHeight="1" spans="1:35">
      <c r="A295" s="1123">
        <v>15</v>
      </c>
      <c r="B295" s="1124" t="s">
        <v>53</v>
      </c>
      <c r="C295" s="1136"/>
      <c r="D295" s="1136"/>
      <c r="E295" s="1136"/>
      <c r="F295" s="1136"/>
      <c r="G295" s="1136"/>
      <c r="H295" s="1136">
        <v>2</v>
      </c>
      <c r="I295" s="1136">
        <v>7</v>
      </c>
      <c r="J295" s="1136"/>
      <c r="K295" s="1136"/>
      <c r="L295" s="1136"/>
      <c r="M295" s="1136"/>
      <c r="N295" s="1136"/>
      <c r="O295" s="1136"/>
      <c r="P295" s="1136"/>
      <c r="Q295" s="1136"/>
      <c r="R295" s="1136"/>
      <c r="S295" s="1136"/>
      <c r="T295" s="1136"/>
      <c r="U295" s="1136"/>
      <c r="V295" s="1136">
        <v>2</v>
      </c>
      <c r="W295" s="1136"/>
      <c r="X295" s="1136">
        <v>2</v>
      </c>
      <c r="Y295" s="1136"/>
      <c r="Z295" s="1136"/>
      <c r="AA295" s="1136"/>
      <c r="AB295" s="1136"/>
      <c r="AC295" s="1136"/>
      <c r="AD295" s="1136"/>
      <c r="AE295" s="1136"/>
      <c r="AF295" s="1136">
        <v>1</v>
      </c>
      <c r="AG295" s="1136"/>
      <c r="AH295" s="1157">
        <f t="shared" si="17"/>
        <v>14</v>
      </c>
      <c r="AI295" s="1158"/>
    </row>
    <row r="296" s="1103" customFormat="1" ht="20.25" customHeight="1" spans="1:35">
      <c r="A296" s="1123">
        <v>16</v>
      </c>
      <c r="B296" s="1124" t="s">
        <v>90</v>
      </c>
      <c r="C296" s="1136"/>
      <c r="D296" s="1136"/>
      <c r="E296" s="1136"/>
      <c r="F296" s="1136"/>
      <c r="G296" s="1136"/>
      <c r="H296" s="1136">
        <v>8</v>
      </c>
      <c r="I296" s="1136">
        <v>31</v>
      </c>
      <c r="J296" s="1136"/>
      <c r="K296" s="1136"/>
      <c r="L296" s="1136"/>
      <c r="M296" s="1136"/>
      <c r="N296" s="1136"/>
      <c r="O296" s="1136"/>
      <c r="P296" s="1136"/>
      <c r="Q296" s="1136"/>
      <c r="R296" s="1136"/>
      <c r="S296" s="1136"/>
      <c r="T296" s="1136">
        <v>1</v>
      </c>
      <c r="U296" s="1136"/>
      <c r="V296" s="1136">
        <v>5</v>
      </c>
      <c r="W296" s="1136"/>
      <c r="X296" s="1136">
        <v>2</v>
      </c>
      <c r="Y296" s="1136"/>
      <c r="Z296" s="1136"/>
      <c r="AA296" s="1136"/>
      <c r="AB296" s="1136"/>
      <c r="AC296" s="1136"/>
      <c r="AD296" s="1136"/>
      <c r="AE296" s="1136"/>
      <c r="AF296" s="1136"/>
      <c r="AG296" s="1136"/>
      <c r="AH296" s="1157">
        <f t="shared" si="17"/>
        <v>47</v>
      </c>
      <c r="AI296" s="1158"/>
    </row>
    <row r="297" s="1103" customFormat="1" ht="20.25" customHeight="1" spans="1:35">
      <c r="A297" s="1125">
        <v>17</v>
      </c>
      <c r="B297" s="1126" t="s">
        <v>55</v>
      </c>
      <c r="C297" s="1136"/>
      <c r="D297" s="1136"/>
      <c r="E297" s="1136"/>
      <c r="F297" s="1136"/>
      <c r="G297" s="1136"/>
      <c r="H297" s="1136">
        <v>3</v>
      </c>
      <c r="I297" s="1136">
        <v>21</v>
      </c>
      <c r="J297" s="1136">
        <v>1</v>
      </c>
      <c r="K297" s="1136"/>
      <c r="L297" s="1136"/>
      <c r="M297" s="1136"/>
      <c r="N297" s="1136"/>
      <c r="O297" s="1136"/>
      <c r="P297" s="1136"/>
      <c r="Q297" s="1136"/>
      <c r="R297" s="1136"/>
      <c r="S297" s="1136"/>
      <c r="T297" s="1136"/>
      <c r="U297" s="1136"/>
      <c r="V297" s="1136">
        <v>2</v>
      </c>
      <c r="W297" s="1136"/>
      <c r="X297" s="1136">
        <v>1</v>
      </c>
      <c r="Y297" s="1136">
        <v>1</v>
      </c>
      <c r="Z297" s="1136"/>
      <c r="AA297" s="1136"/>
      <c r="AB297" s="1136"/>
      <c r="AC297" s="1136"/>
      <c r="AD297" s="1136"/>
      <c r="AE297" s="1136"/>
      <c r="AF297" s="1136"/>
      <c r="AG297" s="1136"/>
      <c r="AH297" s="1157">
        <f t="shared" si="17"/>
        <v>29</v>
      </c>
      <c r="AI297" s="1160"/>
    </row>
    <row r="298" s="1103" customFormat="1" ht="20.25" customHeight="1" spans="1:35">
      <c r="A298" s="1125">
        <v>18</v>
      </c>
      <c r="B298" s="1126" t="s">
        <v>56</v>
      </c>
      <c r="C298" s="1136"/>
      <c r="D298" s="1136"/>
      <c r="E298" s="1136"/>
      <c r="F298" s="1136"/>
      <c r="G298" s="1136"/>
      <c r="H298" s="1136">
        <v>7</v>
      </c>
      <c r="I298" s="1136">
        <v>25</v>
      </c>
      <c r="J298" s="1136"/>
      <c r="K298" s="1136"/>
      <c r="L298" s="1136"/>
      <c r="M298" s="1136"/>
      <c r="N298" s="1136"/>
      <c r="O298" s="1136"/>
      <c r="P298" s="1136">
        <v>1</v>
      </c>
      <c r="Q298" s="1136"/>
      <c r="R298" s="1136"/>
      <c r="S298" s="1136"/>
      <c r="T298" s="1136"/>
      <c r="U298" s="1136"/>
      <c r="V298" s="1136">
        <v>5</v>
      </c>
      <c r="W298" s="1136"/>
      <c r="X298" s="1136">
        <v>4</v>
      </c>
      <c r="Y298" s="1136"/>
      <c r="Z298" s="1136"/>
      <c r="AA298" s="1136"/>
      <c r="AB298" s="1136"/>
      <c r="AC298" s="1136"/>
      <c r="AD298" s="1136"/>
      <c r="AE298" s="1136"/>
      <c r="AF298" s="1136"/>
      <c r="AG298" s="1136"/>
      <c r="AH298" s="1159">
        <f t="shared" si="17"/>
        <v>42</v>
      </c>
      <c r="AI298" s="1160"/>
    </row>
    <row r="299" s="1104" customFormat="1" ht="17.1" customHeight="1" spans="1:35">
      <c r="A299" s="1129" t="s">
        <v>57</v>
      </c>
      <c r="B299" s="1130"/>
      <c r="C299" s="1139">
        <f>SUM(C281:C298)</f>
        <v>1</v>
      </c>
      <c r="D299" s="1139">
        <f t="shared" ref="D299:AI299" si="18">SUM(D281:D298)</f>
        <v>0</v>
      </c>
      <c r="E299" s="1139">
        <f t="shared" si="18"/>
        <v>0</v>
      </c>
      <c r="F299" s="1139">
        <f t="shared" si="18"/>
        <v>1</v>
      </c>
      <c r="G299" s="1139">
        <f t="shared" si="18"/>
        <v>0</v>
      </c>
      <c r="H299" s="1139">
        <f t="shared" si="18"/>
        <v>196</v>
      </c>
      <c r="I299" s="1139">
        <f t="shared" si="18"/>
        <v>598</v>
      </c>
      <c r="J299" s="1139">
        <f t="shared" si="18"/>
        <v>7</v>
      </c>
      <c r="K299" s="1139">
        <f t="shared" si="18"/>
        <v>1</v>
      </c>
      <c r="L299" s="1139">
        <f t="shared" si="18"/>
        <v>0</v>
      </c>
      <c r="M299" s="1139">
        <f t="shared" si="18"/>
        <v>0</v>
      </c>
      <c r="N299" s="1139">
        <f t="shared" si="18"/>
        <v>0</v>
      </c>
      <c r="O299" s="1139">
        <f t="shared" si="18"/>
        <v>0</v>
      </c>
      <c r="P299" s="1139">
        <f t="shared" si="18"/>
        <v>12</v>
      </c>
      <c r="Q299" s="1139">
        <f t="shared" si="18"/>
        <v>0</v>
      </c>
      <c r="R299" s="1139">
        <f t="shared" si="18"/>
        <v>0</v>
      </c>
      <c r="S299" s="1139">
        <f t="shared" si="18"/>
        <v>0</v>
      </c>
      <c r="T299" s="1139">
        <f t="shared" si="18"/>
        <v>10</v>
      </c>
      <c r="U299" s="1139">
        <f t="shared" si="18"/>
        <v>0</v>
      </c>
      <c r="V299" s="1139">
        <f t="shared" si="18"/>
        <v>152</v>
      </c>
      <c r="W299" s="1139">
        <f t="shared" si="18"/>
        <v>0</v>
      </c>
      <c r="X299" s="1139">
        <f t="shared" si="18"/>
        <v>57</v>
      </c>
      <c r="Y299" s="1139">
        <f t="shared" si="18"/>
        <v>8</v>
      </c>
      <c r="Z299" s="1139">
        <f t="shared" si="18"/>
        <v>1</v>
      </c>
      <c r="AA299" s="1139">
        <f t="shared" si="18"/>
        <v>4</v>
      </c>
      <c r="AB299" s="1139">
        <f t="shared" si="18"/>
        <v>0</v>
      </c>
      <c r="AC299" s="1139">
        <f t="shared" si="18"/>
        <v>0</v>
      </c>
      <c r="AD299" s="1139">
        <f t="shared" si="18"/>
        <v>0</v>
      </c>
      <c r="AE299" s="1139">
        <f t="shared" si="18"/>
        <v>0</v>
      </c>
      <c r="AF299" s="1139">
        <f t="shared" si="18"/>
        <v>14</v>
      </c>
      <c r="AG299" s="1139">
        <f t="shared" si="18"/>
        <v>8</v>
      </c>
      <c r="AH299" s="1139">
        <f t="shared" si="18"/>
        <v>1070</v>
      </c>
      <c r="AI299" s="1139">
        <f t="shared" si="18"/>
        <v>0</v>
      </c>
    </row>
    <row r="300" s="1102" customFormat="1" ht="7.5" customHeight="1" spans="1:35">
      <c r="A300" s="1132"/>
      <c r="B300" s="1132"/>
      <c r="C300" s="1132"/>
      <c r="D300" s="1132"/>
      <c r="E300" s="1132"/>
      <c r="F300" s="1132"/>
      <c r="G300" s="1132"/>
      <c r="H300" s="1132"/>
      <c r="I300" s="1132"/>
      <c r="J300" s="1132"/>
      <c r="K300" s="1132"/>
      <c r="L300" s="1132"/>
      <c r="M300" s="1132"/>
      <c r="N300" s="1132"/>
      <c r="O300" s="1132"/>
      <c r="P300" s="1132"/>
      <c r="Q300" s="1132"/>
      <c r="R300" s="1132"/>
      <c r="S300" s="1132"/>
      <c r="T300" s="1132"/>
      <c r="U300" s="1132"/>
      <c r="V300" s="1132"/>
      <c r="W300" s="1132"/>
      <c r="X300" s="1132"/>
      <c r="Z300" s="1147"/>
      <c r="AA300" s="1132"/>
      <c r="AB300" s="1132"/>
      <c r="AC300" s="1132"/>
      <c r="AD300" s="1132"/>
      <c r="AE300" s="1132"/>
      <c r="AF300" s="1132"/>
      <c r="AG300" s="1132"/>
      <c r="AH300" s="1163"/>
      <c r="AI300" s="1132"/>
    </row>
    <row r="301" s="1102" customFormat="1" ht="17.1" customHeight="1" spans="1:35">
      <c r="A301" s="1133"/>
      <c r="B301" s="1133"/>
      <c r="D301" s="887" t="s">
        <v>58</v>
      </c>
      <c r="E301" s="1086"/>
      <c r="F301" s="1086"/>
      <c r="G301" s="1086"/>
      <c r="H301" s="1086"/>
      <c r="I301" s="1086"/>
      <c r="J301" s="1086"/>
      <c r="K301" s="1086"/>
      <c r="L301" s="1086"/>
      <c r="M301" s="1086"/>
      <c r="N301" s="1086"/>
      <c r="O301" s="1086"/>
      <c r="P301" s="1086"/>
      <c r="Q301" s="1086"/>
      <c r="R301" s="1086"/>
      <c r="S301" s="1086"/>
      <c r="T301" s="1086"/>
      <c r="U301" s="1086"/>
      <c r="V301" s="1086"/>
      <c r="W301" s="1086"/>
      <c r="X301" s="1086"/>
      <c r="Y301" s="1086"/>
      <c r="Z301" s="862" t="s">
        <v>91</v>
      </c>
      <c r="AA301" s="1148"/>
      <c r="AB301" s="1148"/>
      <c r="AC301" s="1148"/>
      <c r="AD301" s="1148"/>
      <c r="AE301" s="1148"/>
      <c r="AF301" s="1148"/>
      <c r="AG301" s="1148"/>
      <c r="AH301" s="862"/>
      <c r="AI301" s="1148"/>
    </row>
    <row r="302" s="1102" customFormat="1" ht="17.1" customHeight="1" spans="1:35">
      <c r="A302" s="1133"/>
      <c r="B302" s="1133"/>
      <c r="C302" s="1133"/>
      <c r="D302" s="888" t="s">
        <v>68</v>
      </c>
      <c r="E302" s="1086"/>
      <c r="F302" s="1086"/>
      <c r="G302" s="1086"/>
      <c r="H302" s="1086"/>
      <c r="I302" s="1086"/>
      <c r="J302" s="1086"/>
      <c r="K302" s="1086"/>
      <c r="L302" s="1086"/>
      <c r="M302" s="1086"/>
      <c r="N302" s="1086"/>
      <c r="O302" s="1086"/>
      <c r="P302" s="1086"/>
      <c r="Q302" s="1086"/>
      <c r="R302" s="1086"/>
      <c r="S302" s="1086"/>
      <c r="T302" s="1086"/>
      <c r="U302" s="1086"/>
      <c r="V302" s="1086"/>
      <c r="W302" s="1086"/>
      <c r="X302" s="1086"/>
      <c r="Y302" s="1086"/>
      <c r="Z302" s="890" t="s">
        <v>61</v>
      </c>
      <c r="AA302" s="1095"/>
      <c r="AB302" s="1095"/>
      <c r="AC302" s="1095"/>
      <c r="AD302" s="1095"/>
      <c r="AE302" s="1095"/>
      <c r="AF302" s="1095"/>
      <c r="AG302" s="1095"/>
      <c r="AH302" s="1164"/>
      <c r="AI302" s="1165"/>
    </row>
    <row r="303" s="1102" customFormat="1" ht="17.1" customHeight="1" spans="1:35">
      <c r="A303" s="1133"/>
      <c r="B303" s="1133"/>
      <c r="C303" s="1133"/>
      <c r="D303" s="888"/>
      <c r="E303" s="1086"/>
      <c r="F303" s="1086"/>
      <c r="G303" s="1086"/>
      <c r="H303" s="1086"/>
      <c r="I303" s="1086"/>
      <c r="J303" s="1086"/>
      <c r="K303" s="1086"/>
      <c r="L303" s="1086"/>
      <c r="M303" s="1086"/>
      <c r="N303" s="1086"/>
      <c r="O303" s="1086"/>
      <c r="P303" s="1086"/>
      <c r="Q303" s="1086"/>
      <c r="R303" s="1086"/>
      <c r="S303" s="1086"/>
      <c r="T303" s="1086"/>
      <c r="U303" s="1086"/>
      <c r="V303" s="1086"/>
      <c r="W303" s="1086"/>
      <c r="X303" s="1086"/>
      <c r="Y303" s="1086"/>
      <c r="Z303" s="890"/>
      <c r="AA303" s="1095"/>
      <c r="AB303" s="1095"/>
      <c r="AC303" s="1095"/>
      <c r="AD303" s="1095"/>
      <c r="AE303" s="1095"/>
      <c r="AF303" s="1095"/>
      <c r="AG303" s="1095"/>
      <c r="AH303" s="908"/>
      <c r="AI303" s="1165"/>
    </row>
    <row r="304" s="1102" customFormat="1" ht="17.1" customHeight="1" spans="1:35">
      <c r="A304" s="1133"/>
      <c r="B304" s="1133"/>
      <c r="C304" s="1133"/>
      <c r="D304" s="888"/>
      <c r="E304" s="1086"/>
      <c r="F304" s="1086"/>
      <c r="G304" s="1086"/>
      <c r="H304" s="1086"/>
      <c r="I304" s="1086"/>
      <c r="J304" s="1086"/>
      <c r="K304" s="1086"/>
      <c r="L304" s="1086"/>
      <c r="M304" s="1086"/>
      <c r="N304" s="1086"/>
      <c r="O304" s="1086"/>
      <c r="P304" s="1086"/>
      <c r="Q304" s="1086"/>
      <c r="R304" s="1086"/>
      <c r="S304" s="1086"/>
      <c r="T304" s="1086"/>
      <c r="U304" s="1086"/>
      <c r="V304" s="1086"/>
      <c r="W304" s="1086"/>
      <c r="X304" s="1086"/>
      <c r="Y304" s="1086"/>
      <c r="Z304" s="890"/>
      <c r="AA304" s="1095"/>
      <c r="AB304" s="1095"/>
      <c r="AC304" s="1095"/>
      <c r="AD304" s="1095"/>
      <c r="AE304" s="1095"/>
      <c r="AF304" s="1095"/>
      <c r="AG304" s="1095"/>
      <c r="AH304" s="908"/>
      <c r="AI304" s="1165"/>
    </row>
    <row r="305" s="1102" customFormat="1" ht="17.1" customHeight="1" spans="1:35">
      <c r="A305" s="1133"/>
      <c r="C305" s="1133"/>
      <c r="D305" s="888"/>
      <c r="E305" s="1086"/>
      <c r="F305" s="1086"/>
      <c r="G305" s="1086"/>
      <c r="H305" s="1086"/>
      <c r="I305" s="1086"/>
      <c r="J305" s="1086"/>
      <c r="K305" s="1086"/>
      <c r="L305" s="1086"/>
      <c r="M305" s="1086"/>
      <c r="N305" s="1086"/>
      <c r="O305" s="1086"/>
      <c r="P305" s="1086"/>
      <c r="Q305" s="1086"/>
      <c r="R305" s="1086"/>
      <c r="S305" s="1086"/>
      <c r="T305" s="1086"/>
      <c r="U305" s="1086"/>
      <c r="V305" s="1086"/>
      <c r="W305" s="1086"/>
      <c r="X305" s="1086"/>
      <c r="Y305" s="1086"/>
      <c r="Z305" s="890"/>
      <c r="AA305" s="1095"/>
      <c r="AB305" s="1095"/>
      <c r="AC305" s="1095"/>
      <c r="AD305" s="1095"/>
      <c r="AE305" s="1095"/>
      <c r="AF305" s="1095"/>
      <c r="AG305" s="1095"/>
      <c r="AH305" s="908"/>
      <c r="AI305" s="1165"/>
    </row>
    <row r="306" s="1102" customFormat="1" ht="23.25" customHeight="1" spans="1:35">
      <c r="A306" s="1133"/>
      <c r="C306" s="1133"/>
      <c r="D306" s="906" t="s">
        <v>92</v>
      </c>
      <c r="E306" s="1087"/>
      <c r="F306" s="1087"/>
      <c r="G306" s="1087"/>
      <c r="H306" s="1087"/>
      <c r="I306" s="1087"/>
      <c r="J306" s="1087"/>
      <c r="K306" s="1086"/>
      <c r="L306" s="1086"/>
      <c r="M306" s="1086"/>
      <c r="N306" s="1086"/>
      <c r="O306" s="1086"/>
      <c r="P306" s="1086"/>
      <c r="Q306" s="1086"/>
      <c r="R306" s="1086"/>
      <c r="S306" s="1086"/>
      <c r="T306" s="1086"/>
      <c r="U306" s="1086"/>
      <c r="V306" s="1086"/>
      <c r="W306" s="1086"/>
      <c r="X306" s="1086"/>
      <c r="Y306" s="1086"/>
      <c r="Z306" s="890" t="s">
        <v>63</v>
      </c>
      <c r="AA306" s="1149"/>
      <c r="AB306" s="1149"/>
      <c r="AC306" s="1149"/>
      <c r="AD306" s="1149"/>
      <c r="AE306" s="1149"/>
      <c r="AF306" s="1149"/>
      <c r="AG306" s="1166"/>
      <c r="AH306" s="1166"/>
      <c r="AI306" s="1165"/>
    </row>
    <row r="307" s="1105" customFormat="1" ht="17.1" customHeight="1" spans="4:35">
      <c r="D307" s="888" t="s">
        <v>93</v>
      </c>
      <c r="E307" s="1086"/>
      <c r="F307" s="1086"/>
      <c r="G307" s="1086"/>
      <c r="H307" s="1086"/>
      <c r="I307" s="1086"/>
      <c r="J307" s="1086"/>
      <c r="K307" s="1086"/>
      <c r="L307" s="1086"/>
      <c r="M307" s="1086"/>
      <c r="N307" s="1086"/>
      <c r="O307" s="1086"/>
      <c r="P307" s="1086"/>
      <c r="Q307" s="1086"/>
      <c r="R307" s="1086"/>
      <c r="S307" s="1086"/>
      <c r="T307" s="1086"/>
      <c r="U307" s="1086"/>
      <c r="V307" s="1086"/>
      <c r="W307" s="1086"/>
      <c r="X307" s="1086"/>
      <c r="Y307" s="1086"/>
      <c r="Z307" s="890" t="s">
        <v>65</v>
      </c>
      <c r="AA307" s="1095"/>
      <c r="AB307" s="1095"/>
      <c r="AC307" s="1095"/>
      <c r="AD307" s="1095"/>
      <c r="AE307" s="1095"/>
      <c r="AF307" s="1095"/>
      <c r="AG307" s="1095"/>
      <c r="AH307" s="1167"/>
      <c r="AI307" s="1165"/>
    </row>
    <row r="309" spans="1:35">
      <c r="A309" s="1108" t="s">
        <v>145</v>
      </c>
      <c r="B309" s="1108"/>
      <c r="C309" s="1108"/>
      <c r="D309" s="1108"/>
      <c r="E309" s="1108"/>
      <c r="F309" s="1108"/>
      <c r="G309" s="1108"/>
      <c r="H309" s="1108"/>
      <c r="I309" s="1108"/>
      <c r="J309" s="1108"/>
      <c r="K309" s="1108"/>
      <c r="L309" s="1108"/>
      <c r="M309" s="1108"/>
      <c r="N309" s="1108"/>
      <c r="O309" s="1108"/>
      <c r="P309" s="1108"/>
      <c r="Q309" s="1108"/>
      <c r="R309" s="1108"/>
      <c r="S309" s="1108"/>
      <c r="T309" s="1108"/>
      <c r="U309" s="1108"/>
      <c r="V309" s="1108"/>
      <c r="W309" s="1108"/>
      <c r="X309" s="1108"/>
      <c r="Y309" s="1108"/>
      <c r="Z309" s="1108"/>
      <c r="AA309" s="1108"/>
      <c r="AB309" s="1108"/>
      <c r="AC309" s="1108"/>
      <c r="AD309" s="1108"/>
      <c r="AE309" s="1108"/>
      <c r="AF309" s="1108"/>
      <c r="AG309" s="1108"/>
      <c r="AH309" s="1108"/>
      <c r="AI309" s="1108"/>
    </row>
    <row r="310" spans="1:35">
      <c r="A310" s="1108" t="str">
        <f>'RK 2'!B351</f>
        <v>BULAN OKTOBER TAHUN 2022</v>
      </c>
      <c r="B310" s="1108"/>
      <c r="C310" s="1108"/>
      <c r="D310" s="1108"/>
      <c r="E310" s="1108"/>
      <c r="F310" s="1108"/>
      <c r="G310" s="1108"/>
      <c r="H310" s="1108"/>
      <c r="I310" s="1108"/>
      <c r="J310" s="1108"/>
      <c r="K310" s="1108"/>
      <c r="L310" s="1108"/>
      <c r="M310" s="1108"/>
      <c r="N310" s="1108"/>
      <c r="O310" s="1108"/>
      <c r="P310" s="1108"/>
      <c r="Q310" s="1108"/>
      <c r="R310" s="1108"/>
      <c r="S310" s="1108"/>
      <c r="T310" s="1108"/>
      <c r="U310" s="1108"/>
      <c r="V310" s="1108"/>
      <c r="W310" s="1108"/>
      <c r="X310" s="1108"/>
      <c r="Y310" s="1108"/>
      <c r="Z310" s="1108"/>
      <c r="AA310" s="1108"/>
      <c r="AB310" s="1108"/>
      <c r="AC310" s="1108"/>
      <c r="AD310" s="1108"/>
      <c r="AE310" s="1108"/>
      <c r="AF310" s="1108"/>
      <c r="AG310" s="1108"/>
      <c r="AH310" s="1108"/>
      <c r="AI310" s="1108"/>
    </row>
    <row r="311" ht="13.5" spans="1:35">
      <c r="A311" s="1109"/>
      <c r="B311" s="1109"/>
      <c r="C311" s="1109"/>
      <c r="D311" s="1109"/>
      <c r="E311" s="1109"/>
      <c r="F311" s="1109"/>
      <c r="G311" s="1109"/>
      <c r="H311" s="1109"/>
      <c r="I311" s="1109"/>
      <c r="J311" s="1109"/>
      <c r="K311" s="1109"/>
      <c r="L311" s="1109"/>
      <c r="M311" s="1109"/>
      <c r="N311" s="1109"/>
      <c r="O311" s="1109"/>
      <c r="P311" s="1109"/>
      <c r="Q311" s="1109"/>
      <c r="R311" s="1109"/>
      <c r="S311" s="1109"/>
      <c r="T311" s="1109"/>
      <c r="U311" s="1109"/>
      <c r="V311" s="1109"/>
      <c r="W311" s="1109"/>
      <c r="X311" s="1109"/>
      <c r="Y311" s="1109"/>
      <c r="Z311" s="1141"/>
      <c r="AA311" s="1109"/>
      <c r="AB311" s="1109"/>
      <c r="AC311" s="1109"/>
      <c r="AD311" s="1109"/>
      <c r="AE311" s="1109"/>
      <c r="AF311" s="1109"/>
      <c r="AG311" s="1109"/>
      <c r="AH311" s="1109"/>
      <c r="AI311" s="1109" t="s">
        <v>146</v>
      </c>
    </row>
    <row r="312" spans="1:35">
      <c r="A312" s="1110" t="s">
        <v>3</v>
      </c>
      <c r="B312" s="1111" t="s">
        <v>4</v>
      </c>
      <c r="C312" s="1112" t="s">
        <v>5</v>
      </c>
      <c r="D312" s="1113"/>
      <c r="E312" s="1113"/>
      <c r="F312" s="1113"/>
      <c r="G312" s="1113"/>
      <c r="H312" s="1113"/>
      <c r="I312" s="1113"/>
      <c r="J312" s="1113"/>
      <c r="K312" s="1113"/>
      <c r="L312" s="1113"/>
      <c r="M312" s="1113"/>
      <c r="N312" s="1113"/>
      <c r="O312" s="1113"/>
      <c r="P312" s="1113"/>
      <c r="Q312" s="1113"/>
      <c r="R312" s="1113"/>
      <c r="S312" s="1113"/>
      <c r="T312" s="1113"/>
      <c r="U312" s="1113"/>
      <c r="V312" s="1113"/>
      <c r="W312" s="1113"/>
      <c r="X312" s="1113"/>
      <c r="Y312" s="1142"/>
      <c r="Z312" s="1143" t="s">
        <v>6</v>
      </c>
      <c r="AA312" s="1144" t="s">
        <v>7</v>
      </c>
      <c r="AB312" s="1144" t="s">
        <v>8</v>
      </c>
      <c r="AC312" s="1144" t="s">
        <v>9</v>
      </c>
      <c r="AD312" s="1144" t="s">
        <v>10</v>
      </c>
      <c r="AE312" s="1144" t="s">
        <v>11</v>
      </c>
      <c r="AF312" s="1144" t="s">
        <v>12</v>
      </c>
      <c r="AG312" s="1144" t="s">
        <v>13</v>
      </c>
      <c r="AH312" s="1144" t="s">
        <v>14</v>
      </c>
      <c r="AI312" s="1150" t="s">
        <v>147</v>
      </c>
    </row>
    <row r="313" ht="192.75" customHeight="1" spans="1:35">
      <c r="A313" s="1114"/>
      <c r="B313" s="1115"/>
      <c r="C313" s="1116" t="s">
        <v>16</v>
      </c>
      <c r="D313" s="1117" t="s">
        <v>17</v>
      </c>
      <c r="E313" s="1117" t="s">
        <v>18</v>
      </c>
      <c r="F313" s="1117" t="s">
        <v>19</v>
      </c>
      <c r="G313" s="1117" t="s">
        <v>20</v>
      </c>
      <c r="H313" s="1117" t="s">
        <v>21</v>
      </c>
      <c r="I313" s="1117" t="s">
        <v>22</v>
      </c>
      <c r="J313" s="1117" t="s">
        <v>23</v>
      </c>
      <c r="K313" s="1117" t="s">
        <v>24</v>
      </c>
      <c r="L313" s="1117" t="s">
        <v>25</v>
      </c>
      <c r="M313" s="1117" t="s">
        <v>129</v>
      </c>
      <c r="N313" s="1140" t="s">
        <v>148</v>
      </c>
      <c r="O313" s="1117" t="s">
        <v>28</v>
      </c>
      <c r="P313" s="1117" t="s">
        <v>29</v>
      </c>
      <c r="Q313" s="1117" t="s">
        <v>30</v>
      </c>
      <c r="R313" s="1117" t="s">
        <v>31</v>
      </c>
      <c r="S313" s="1117" t="s">
        <v>32</v>
      </c>
      <c r="T313" s="1117" t="s">
        <v>33</v>
      </c>
      <c r="U313" s="1117" t="s">
        <v>34</v>
      </c>
      <c r="V313" s="1117" t="s">
        <v>35</v>
      </c>
      <c r="W313" s="1117" t="s">
        <v>36</v>
      </c>
      <c r="X313" s="1117" t="s">
        <v>149</v>
      </c>
      <c r="Y313" s="1117" t="s">
        <v>38</v>
      </c>
      <c r="Z313" s="1145"/>
      <c r="AA313" s="1146"/>
      <c r="AB313" s="1146"/>
      <c r="AC313" s="1146"/>
      <c r="AD313" s="1146"/>
      <c r="AE313" s="1146"/>
      <c r="AF313" s="1146"/>
      <c r="AG313" s="1146"/>
      <c r="AH313" s="1146"/>
      <c r="AI313" s="1151"/>
    </row>
    <row r="314" ht="13.5" spans="1:35">
      <c r="A314" s="1118">
        <v>1</v>
      </c>
      <c r="B314" s="1119">
        <v>2</v>
      </c>
      <c r="C314" s="1119">
        <v>3</v>
      </c>
      <c r="D314" s="1119">
        <v>4</v>
      </c>
      <c r="E314" s="1119">
        <v>5</v>
      </c>
      <c r="F314" s="1119">
        <v>6</v>
      </c>
      <c r="G314" s="1119">
        <v>7</v>
      </c>
      <c r="H314" s="1119">
        <v>8</v>
      </c>
      <c r="I314" s="1119">
        <v>9</v>
      </c>
      <c r="J314" s="1119">
        <v>10</v>
      </c>
      <c r="K314" s="1119">
        <v>11</v>
      </c>
      <c r="L314" s="1119">
        <v>12</v>
      </c>
      <c r="M314" s="1119">
        <v>13</v>
      </c>
      <c r="N314" s="1119">
        <v>14</v>
      </c>
      <c r="O314" s="1119">
        <v>15</v>
      </c>
      <c r="P314" s="1119">
        <v>16</v>
      </c>
      <c r="Q314" s="1119">
        <v>17</v>
      </c>
      <c r="R314" s="1119">
        <v>18</v>
      </c>
      <c r="S314" s="1119">
        <v>19</v>
      </c>
      <c r="T314" s="1119">
        <v>20</v>
      </c>
      <c r="U314" s="1119">
        <v>21</v>
      </c>
      <c r="V314" s="1119">
        <v>22</v>
      </c>
      <c r="W314" s="1119">
        <v>23</v>
      </c>
      <c r="X314" s="1119">
        <v>24</v>
      </c>
      <c r="Y314" s="1119">
        <v>25</v>
      </c>
      <c r="Z314" s="1119">
        <v>26</v>
      </c>
      <c r="AA314" s="1119">
        <v>27</v>
      </c>
      <c r="AB314" s="1119">
        <v>28</v>
      </c>
      <c r="AC314" s="1119">
        <v>29</v>
      </c>
      <c r="AD314" s="1119">
        <v>30</v>
      </c>
      <c r="AE314" s="1119">
        <v>31</v>
      </c>
      <c r="AF314" s="1119">
        <v>32</v>
      </c>
      <c r="AG314" s="1119">
        <v>33</v>
      </c>
      <c r="AH314" s="1152">
        <v>34</v>
      </c>
      <c r="AI314" s="1153">
        <v>35</v>
      </c>
    </row>
    <row r="315" ht="21" customHeight="1" spans="1:35">
      <c r="A315" s="1120">
        <v>1</v>
      </c>
      <c r="B315" s="1121" t="s">
        <v>39</v>
      </c>
      <c r="C315" s="1122"/>
      <c r="D315" s="1122"/>
      <c r="E315" s="1122"/>
      <c r="F315" s="1122"/>
      <c r="G315" s="1122"/>
      <c r="H315" s="1122">
        <v>34</v>
      </c>
      <c r="I315" s="1122">
        <v>90</v>
      </c>
      <c r="J315" s="1122">
        <v>4</v>
      </c>
      <c r="K315" s="1122"/>
      <c r="L315" s="1122"/>
      <c r="M315" s="1122"/>
      <c r="N315" s="1122"/>
      <c r="O315" s="1122"/>
      <c r="P315" s="1122">
        <v>8</v>
      </c>
      <c r="Q315" s="1122"/>
      <c r="R315" s="1122"/>
      <c r="S315" s="1122"/>
      <c r="T315" s="1122"/>
      <c r="U315" s="1122"/>
      <c r="V315" s="1122">
        <v>20</v>
      </c>
      <c r="W315" s="1122"/>
      <c r="X315" s="1122">
        <v>3</v>
      </c>
      <c r="Y315" s="1122"/>
      <c r="Z315" s="1122"/>
      <c r="AA315" s="1122">
        <v>1</v>
      </c>
      <c r="AB315" s="1122"/>
      <c r="AC315" s="1122"/>
      <c r="AD315" s="1122">
        <v>1</v>
      </c>
      <c r="AE315" s="1122"/>
      <c r="AF315" s="1122">
        <v>2</v>
      </c>
      <c r="AG315" s="1122">
        <v>2</v>
      </c>
      <c r="AH315" s="1154">
        <f>SUM(C315:AG315)</f>
        <v>165</v>
      </c>
      <c r="AI315" s="1155"/>
    </row>
    <row r="316" ht="21" customHeight="1" spans="1:35">
      <c r="A316" s="1123">
        <v>2</v>
      </c>
      <c r="B316" s="1124" t="s">
        <v>40</v>
      </c>
      <c r="C316" s="1122"/>
      <c r="D316" s="1122"/>
      <c r="E316" s="1122"/>
      <c r="F316" s="1122"/>
      <c r="G316" s="1122"/>
      <c r="H316" s="1122">
        <v>27</v>
      </c>
      <c r="I316" s="1122">
        <v>69</v>
      </c>
      <c r="J316" s="1122"/>
      <c r="K316" s="1122"/>
      <c r="L316" s="1122"/>
      <c r="M316" s="1122"/>
      <c r="N316" s="1122"/>
      <c r="O316" s="1122"/>
      <c r="P316" s="1122"/>
      <c r="Q316" s="1122"/>
      <c r="R316" s="1122"/>
      <c r="S316" s="1122"/>
      <c r="T316" s="1122"/>
      <c r="U316" s="1122"/>
      <c r="V316" s="1122">
        <v>10</v>
      </c>
      <c r="W316" s="1122"/>
      <c r="X316" s="1122"/>
      <c r="Y316" s="1122"/>
      <c r="Z316" s="1122"/>
      <c r="AA316" s="1122">
        <v>1</v>
      </c>
      <c r="AB316" s="1122"/>
      <c r="AC316" s="1122"/>
      <c r="AD316" s="1122"/>
      <c r="AE316" s="1122"/>
      <c r="AF316" s="1122">
        <v>1</v>
      </c>
      <c r="AG316" s="1122">
        <v>1</v>
      </c>
      <c r="AH316" s="1157">
        <f t="shared" ref="AH316:AH326" si="19">SUM(C316:AG316)</f>
        <v>109</v>
      </c>
      <c r="AI316" s="1158"/>
    </row>
    <row r="317" ht="21" customHeight="1" spans="1:35">
      <c r="A317" s="1123">
        <v>3</v>
      </c>
      <c r="B317" s="1124" t="s">
        <v>41</v>
      </c>
      <c r="C317" s="1122"/>
      <c r="D317" s="1122"/>
      <c r="E317" s="1122"/>
      <c r="F317" s="1122"/>
      <c r="G317" s="1122"/>
      <c r="H317" s="1122">
        <v>10</v>
      </c>
      <c r="I317" s="1122">
        <v>32</v>
      </c>
      <c r="J317" s="1122"/>
      <c r="K317" s="1122"/>
      <c r="L317" s="1122"/>
      <c r="M317" s="1122"/>
      <c r="N317" s="1122"/>
      <c r="O317" s="1122"/>
      <c r="P317" s="1122"/>
      <c r="Q317" s="1122"/>
      <c r="R317" s="1122"/>
      <c r="S317" s="1122"/>
      <c r="T317" s="1122"/>
      <c r="U317" s="1122"/>
      <c r="V317" s="1122">
        <v>3</v>
      </c>
      <c r="W317" s="1122"/>
      <c r="X317" s="1122">
        <v>4</v>
      </c>
      <c r="Y317" s="1122"/>
      <c r="Z317" s="1122"/>
      <c r="AA317" s="1122"/>
      <c r="AB317" s="1122"/>
      <c r="AC317" s="1122"/>
      <c r="AD317" s="1122"/>
      <c r="AE317" s="1122"/>
      <c r="AF317" s="1122">
        <v>1</v>
      </c>
      <c r="AG317" s="1122"/>
      <c r="AH317" s="1157">
        <f t="shared" si="19"/>
        <v>50</v>
      </c>
      <c r="AI317" s="1158"/>
    </row>
    <row r="318" ht="21" customHeight="1" spans="1:35">
      <c r="A318" s="1123">
        <v>4</v>
      </c>
      <c r="B318" s="1124" t="s">
        <v>42</v>
      </c>
      <c r="C318" s="1122"/>
      <c r="D318" s="1122"/>
      <c r="E318" s="1122"/>
      <c r="F318" s="1122"/>
      <c r="G318" s="1122"/>
      <c r="H318" s="1122">
        <v>12</v>
      </c>
      <c r="I318" s="1122">
        <v>34</v>
      </c>
      <c r="J318" s="1122"/>
      <c r="K318" s="1122"/>
      <c r="L318" s="1122"/>
      <c r="M318" s="1122"/>
      <c r="N318" s="1122"/>
      <c r="O318" s="1122"/>
      <c r="P318" s="1122">
        <v>1</v>
      </c>
      <c r="Q318" s="1122"/>
      <c r="R318" s="1122"/>
      <c r="S318" s="1122"/>
      <c r="T318" s="1122">
        <v>1</v>
      </c>
      <c r="U318" s="1122"/>
      <c r="V318" s="1122">
        <v>2</v>
      </c>
      <c r="W318" s="1122"/>
      <c r="X318" s="1122">
        <v>1</v>
      </c>
      <c r="Y318" s="1122">
        <v>2</v>
      </c>
      <c r="Z318" s="1122"/>
      <c r="AA318" s="1122">
        <v>1</v>
      </c>
      <c r="AB318" s="1122"/>
      <c r="AC318" s="1122"/>
      <c r="AD318" s="1122"/>
      <c r="AE318" s="1122"/>
      <c r="AF318" s="1122">
        <v>2</v>
      </c>
      <c r="AG318" s="1122">
        <v>1</v>
      </c>
      <c r="AH318" s="1157">
        <f t="shared" si="19"/>
        <v>57</v>
      </c>
      <c r="AI318" s="1158"/>
    </row>
    <row r="319" ht="21" customHeight="1" spans="1:35">
      <c r="A319" s="1123">
        <v>5</v>
      </c>
      <c r="B319" s="1124" t="s">
        <v>43</v>
      </c>
      <c r="C319" s="1122"/>
      <c r="D319" s="1122"/>
      <c r="E319" s="1122"/>
      <c r="F319" s="1122"/>
      <c r="G319" s="1122"/>
      <c r="H319" s="1122">
        <v>11</v>
      </c>
      <c r="I319" s="1122">
        <v>40</v>
      </c>
      <c r="J319" s="1122"/>
      <c r="K319" s="1122"/>
      <c r="L319" s="1122"/>
      <c r="M319" s="1122"/>
      <c r="N319" s="1122"/>
      <c r="O319" s="1122"/>
      <c r="P319" s="1122"/>
      <c r="Q319" s="1122"/>
      <c r="R319" s="1122"/>
      <c r="S319" s="1122"/>
      <c r="T319" s="1122"/>
      <c r="U319" s="1122"/>
      <c r="V319" s="1122">
        <v>7</v>
      </c>
      <c r="W319" s="1122"/>
      <c r="X319" s="1122">
        <v>4</v>
      </c>
      <c r="Y319" s="1122"/>
      <c r="Z319" s="1122"/>
      <c r="AA319" s="1122"/>
      <c r="AB319" s="1122"/>
      <c r="AC319" s="1122"/>
      <c r="AD319" s="1122"/>
      <c r="AE319" s="1122"/>
      <c r="AF319" s="1122"/>
      <c r="AG319" s="1122"/>
      <c r="AH319" s="1157">
        <f t="shared" si="19"/>
        <v>62</v>
      </c>
      <c r="AI319" s="1158"/>
    </row>
    <row r="320" ht="21" customHeight="1" spans="1:35">
      <c r="A320" s="1123">
        <v>6</v>
      </c>
      <c r="B320" s="1124" t="s">
        <v>44</v>
      </c>
      <c r="C320" s="1122"/>
      <c r="D320" s="1122"/>
      <c r="E320" s="1122"/>
      <c r="F320" s="1122"/>
      <c r="G320" s="1122"/>
      <c r="H320" s="1122">
        <v>4</v>
      </c>
      <c r="I320" s="1122">
        <v>12</v>
      </c>
      <c r="J320" s="1122"/>
      <c r="K320" s="1122"/>
      <c r="L320" s="1122"/>
      <c r="M320" s="1122"/>
      <c r="N320" s="1122"/>
      <c r="O320" s="1122"/>
      <c r="P320" s="1122"/>
      <c r="Q320" s="1122"/>
      <c r="R320" s="1122"/>
      <c r="S320" s="1122"/>
      <c r="T320" s="1122"/>
      <c r="U320" s="1122"/>
      <c r="V320" s="1122">
        <v>8</v>
      </c>
      <c r="W320" s="1122"/>
      <c r="X320" s="1122"/>
      <c r="Y320" s="1122">
        <v>1</v>
      </c>
      <c r="Z320" s="1122">
        <v>1</v>
      </c>
      <c r="AA320" s="1122"/>
      <c r="AB320" s="1122"/>
      <c r="AC320" s="1122"/>
      <c r="AD320" s="1122"/>
      <c r="AE320" s="1122"/>
      <c r="AF320" s="1122"/>
      <c r="AG320" s="1122"/>
      <c r="AH320" s="1157">
        <f t="shared" si="19"/>
        <v>26</v>
      </c>
      <c r="AI320" s="1158"/>
    </row>
    <row r="321" ht="21" customHeight="1" spans="1:35">
      <c r="A321" s="1123">
        <v>7</v>
      </c>
      <c r="B321" s="1124" t="s">
        <v>45</v>
      </c>
      <c r="C321" s="1122"/>
      <c r="D321" s="1122"/>
      <c r="E321" s="1122"/>
      <c r="F321" s="1122"/>
      <c r="G321" s="1122"/>
      <c r="H321" s="1122">
        <v>6</v>
      </c>
      <c r="I321" s="1122">
        <v>21</v>
      </c>
      <c r="J321" s="1122"/>
      <c r="K321" s="1122"/>
      <c r="L321" s="1122"/>
      <c r="M321" s="1122"/>
      <c r="N321" s="1122"/>
      <c r="O321" s="1122"/>
      <c r="P321" s="1122"/>
      <c r="Q321" s="1122"/>
      <c r="R321" s="1122"/>
      <c r="S321" s="1122"/>
      <c r="T321" s="1122"/>
      <c r="U321" s="1122"/>
      <c r="V321" s="1122">
        <v>1</v>
      </c>
      <c r="W321" s="1122"/>
      <c r="X321" s="1122">
        <v>3</v>
      </c>
      <c r="Y321" s="1122"/>
      <c r="Z321" s="1122"/>
      <c r="AA321" s="1122">
        <v>1</v>
      </c>
      <c r="AB321" s="1122"/>
      <c r="AC321" s="1122"/>
      <c r="AD321" s="1122"/>
      <c r="AE321" s="1122"/>
      <c r="AF321" s="1122">
        <v>1</v>
      </c>
      <c r="AG321" s="1122"/>
      <c r="AH321" s="1157">
        <f t="shared" si="19"/>
        <v>33</v>
      </c>
      <c r="AI321" s="1158"/>
    </row>
    <row r="322" ht="21" customHeight="1" spans="1:35">
      <c r="A322" s="1123">
        <v>8</v>
      </c>
      <c r="B322" s="1124" t="s">
        <v>46</v>
      </c>
      <c r="C322" s="1122"/>
      <c r="D322" s="1122"/>
      <c r="E322" s="1122"/>
      <c r="F322" s="1122"/>
      <c r="G322" s="1122"/>
      <c r="H322" s="1122">
        <v>11</v>
      </c>
      <c r="I322" s="1122">
        <v>14</v>
      </c>
      <c r="J322" s="1122">
        <v>1</v>
      </c>
      <c r="K322" s="1122"/>
      <c r="L322" s="1122"/>
      <c r="M322" s="1122"/>
      <c r="N322" s="1122"/>
      <c r="O322" s="1122"/>
      <c r="P322" s="1122"/>
      <c r="Q322" s="1122"/>
      <c r="R322" s="1122"/>
      <c r="S322" s="1122"/>
      <c r="T322" s="1122"/>
      <c r="U322" s="1122"/>
      <c r="V322" s="1122">
        <v>2</v>
      </c>
      <c r="W322" s="1122"/>
      <c r="X322" s="1122">
        <v>1</v>
      </c>
      <c r="Y322" s="1122"/>
      <c r="Z322" s="1122"/>
      <c r="AA322" s="1122"/>
      <c r="AB322" s="1122"/>
      <c r="AC322" s="1122"/>
      <c r="AD322" s="1122"/>
      <c r="AE322" s="1122"/>
      <c r="AF322" s="1122"/>
      <c r="AG322" s="1122"/>
      <c r="AH322" s="1157">
        <f t="shared" si="19"/>
        <v>29</v>
      </c>
      <c r="AI322" s="1158"/>
    </row>
    <row r="323" ht="21" customHeight="1" spans="1:35">
      <c r="A323" s="1123">
        <v>9</v>
      </c>
      <c r="B323" s="1124" t="s">
        <v>47</v>
      </c>
      <c r="C323" s="1122"/>
      <c r="D323" s="1122"/>
      <c r="E323" s="1122"/>
      <c r="F323" s="1122"/>
      <c r="G323" s="1122"/>
      <c r="H323" s="1122">
        <v>4</v>
      </c>
      <c r="I323" s="1122">
        <v>16</v>
      </c>
      <c r="J323" s="1122"/>
      <c r="K323" s="1122"/>
      <c r="L323" s="1122"/>
      <c r="M323" s="1122"/>
      <c r="N323" s="1122"/>
      <c r="O323" s="1122"/>
      <c r="P323" s="1122">
        <v>1</v>
      </c>
      <c r="Q323" s="1122"/>
      <c r="R323" s="1122"/>
      <c r="S323" s="1122"/>
      <c r="T323" s="1122"/>
      <c r="U323" s="1122"/>
      <c r="V323" s="1122">
        <v>7</v>
      </c>
      <c r="W323" s="1122"/>
      <c r="X323" s="1122">
        <v>3</v>
      </c>
      <c r="Y323" s="1122"/>
      <c r="Z323" s="1122"/>
      <c r="AA323" s="1122"/>
      <c r="AB323" s="1122"/>
      <c r="AC323" s="1122"/>
      <c r="AD323" s="1122"/>
      <c r="AE323" s="1122"/>
      <c r="AF323" s="1122"/>
      <c r="AG323" s="1122"/>
      <c r="AH323" s="1157">
        <f t="shared" si="19"/>
        <v>31</v>
      </c>
      <c r="AI323" s="1158"/>
    </row>
    <row r="324" ht="21" customHeight="1" spans="1:35">
      <c r="A324" s="1123">
        <v>10</v>
      </c>
      <c r="B324" s="1124" t="s">
        <v>48</v>
      </c>
      <c r="C324" s="1122"/>
      <c r="D324" s="1122"/>
      <c r="E324" s="1122"/>
      <c r="F324" s="1122"/>
      <c r="G324" s="1122"/>
      <c r="H324" s="1122">
        <v>2</v>
      </c>
      <c r="I324" s="1122">
        <v>18</v>
      </c>
      <c r="J324" s="1122"/>
      <c r="K324" s="1122"/>
      <c r="L324" s="1122"/>
      <c r="M324" s="1122"/>
      <c r="N324" s="1122"/>
      <c r="O324" s="1122"/>
      <c r="P324" s="1122"/>
      <c r="Q324" s="1122"/>
      <c r="R324" s="1122"/>
      <c r="S324" s="1122"/>
      <c r="T324" s="1122"/>
      <c r="U324" s="1122"/>
      <c r="V324" s="1122">
        <v>4</v>
      </c>
      <c r="W324" s="1122"/>
      <c r="X324" s="1122">
        <v>7</v>
      </c>
      <c r="Y324" s="1122"/>
      <c r="Z324" s="1122"/>
      <c r="AA324" s="1122"/>
      <c r="AB324" s="1122"/>
      <c r="AC324" s="1122"/>
      <c r="AD324" s="1122"/>
      <c r="AE324" s="1122"/>
      <c r="AF324" s="1122"/>
      <c r="AG324" s="1122"/>
      <c r="AH324" s="1157">
        <f t="shared" si="19"/>
        <v>31</v>
      </c>
      <c r="AI324" s="1158"/>
    </row>
    <row r="325" ht="21" customHeight="1" spans="1:35">
      <c r="A325" s="1123">
        <v>11</v>
      </c>
      <c r="B325" s="1124" t="s">
        <v>49</v>
      </c>
      <c r="C325" s="1122"/>
      <c r="D325" s="1122"/>
      <c r="E325" s="1122"/>
      <c r="F325" s="1122"/>
      <c r="G325" s="1122"/>
      <c r="H325" s="1122">
        <v>10</v>
      </c>
      <c r="I325" s="1122">
        <v>47</v>
      </c>
      <c r="J325" s="1122">
        <v>1</v>
      </c>
      <c r="K325" s="1122"/>
      <c r="L325" s="1122"/>
      <c r="M325" s="1122"/>
      <c r="N325" s="1122"/>
      <c r="O325" s="1122"/>
      <c r="P325" s="1122">
        <v>1</v>
      </c>
      <c r="Q325" s="1122"/>
      <c r="R325" s="1122"/>
      <c r="S325" s="1122"/>
      <c r="T325" s="1122">
        <v>1</v>
      </c>
      <c r="U325" s="1122"/>
      <c r="V325" s="1122">
        <v>6</v>
      </c>
      <c r="W325" s="1122"/>
      <c r="X325" s="1122">
        <v>8</v>
      </c>
      <c r="Y325" s="1122"/>
      <c r="Z325" s="1122"/>
      <c r="AA325" s="1122">
        <v>1</v>
      </c>
      <c r="AB325" s="1122"/>
      <c r="AC325" s="1122"/>
      <c r="AD325" s="1122"/>
      <c r="AE325" s="1122"/>
      <c r="AF325" s="1122">
        <v>1</v>
      </c>
      <c r="AG325" s="1122">
        <v>1</v>
      </c>
      <c r="AH325" s="1157">
        <f t="shared" si="19"/>
        <v>77</v>
      </c>
      <c r="AI325" s="1158"/>
    </row>
    <row r="326" ht="21" customHeight="1" spans="1:35">
      <c r="A326" s="1123">
        <v>12</v>
      </c>
      <c r="B326" s="1124" t="s">
        <v>50</v>
      </c>
      <c r="C326" s="1122"/>
      <c r="D326" s="1122"/>
      <c r="E326" s="1122"/>
      <c r="F326" s="1122"/>
      <c r="G326" s="1122"/>
      <c r="H326" s="1122">
        <v>18</v>
      </c>
      <c r="I326" s="1122">
        <v>38</v>
      </c>
      <c r="J326" s="1122"/>
      <c r="K326" s="1122"/>
      <c r="L326" s="1122"/>
      <c r="M326" s="1122"/>
      <c r="N326" s="1122"/>
      <c r="O326" s="1122"/>
      <c r="P326" s="1122"/>
      <c r="Q326" s="1122"/>
      <c r="R326" s="1122"/>
      <c r="S326" s="1122"/>
      <c r="T326" s="1122"/>
      <c r="U326" s="1122"/>
      <c r="V326" s="1122">
        <v>8</v>
      </c>
      <c r="W326" s="1122"/>
      <c r="X326" s="1122">
        <v>1</v>
      </c>
      <c r="Y326" s="1122"/>
      <c r="Z326" s="1122"/>
      <c r="AA326" s="1122"/>
      <c r="AB326" s="1122"/>
      <c r="AC326" s="1122"/>
      <c r="AD326" s="1122"/>
      <c r="AE326" s="1122"/>
      <c r="AF326" s="1122"/>
      <c r="AG326" s="1122"/>
      <c r="AH326" s="1157">
        <f t="shared" si="19"/>
        <v>65</v>
      </c>
      <c r="AI326" s="1158"/>
    </row>
    <row r="327" ht="21" customHeight="1" spans="1:35">
      <c r="A327" s="1123">
        <v>13</v>
      </c>
      <c r="B327" s="1124" t="s">
        <v>51</v>
      </c>
      <c r="C327" s="1122"/>
      <c r="D327" s="1122"/>
      <c r="E327" s="1122"/>
      <c r="F327" s="1122"/>
      <c r="G327" s="1122"/>
      <c r="H327" s="1122">
        <v>9</v>
      </c>
      <c r="I327" s="1122">
        <v>25</v>
      </c>
      <c r="J327" s="1122"/>
      <c r="K327" s="1122"/>
      <c r="L327" s="1122"/>
      <c r="M327" s="1122"/>
      <c r="N327" s="1122"/>
      <c r="O327" s="1122"/>
      <c r="P327" s="1122"/>
      <c r="Q327" s="1122"/>
      <c r="R327" s="1122"/>
      <c r="S327" s="1122"/>
      <c r="T327" s="1122"/>
      <c r="U327" s="1122"/>
      <c r="V327" s="1122">
        <v>6</v>
      </c>
      <c r="W327" s="1122"/>
      <c r="X327" s="1122">
        <v>1</v>
      </c>
      <c r="Y327" s="1122"/>
      <c r="Z327" s="1122"/>
      <c r="AA327" s="1122"/>
      <c r="AB327" s="1122"/>
      <c r="AC327" s="1122"/>
      <c r="AD327" s="1122"/>
      <c r="AE327" s="1122"/>
      <c r="AF327" s="1122"/>
      <c r="AG327" s="1122">
        <v>1</v>
      </c>
      <c r="AH327" s="1157">
        <f t="shared" ref="AH327:AH332" si="20">SUM(C327:AG327)</f>
        <v>42</v>
      </c>
      <c r="AI327" s="1158"/>
    </row>
    <row r="328" ht="21" customHeight="1" spans="1:35">
      <c r="A328" s="1123">
        <v>14</v>
      </c>
      <c r="B328" s="1124" t="s">
        <v>52</v>
      </c>
      <c r="C328" s="1122"/>
      <c r="D328" s="1122"/>
      <c r="E328" s="1122"/>
      <c r="F328" s="1122"/>
      <c r="G328" s="1122"/>
      <c r="H328" s="1122">
        <v>9</v>
      </c>
      <c r="I328" s="1122">
        <v>40</v>
      </c>
      <c r="J328" s="1122">
        <v>1</v>
      </c>
      <c r="K328" s="1122"/>
      <c r="L328" s="1122"/>
      <c r="M328" s="1122"/>
      <c r="N328" s="1122"/>
      <c r="O328" s="1122"/>
      <c r="P328" s="1122">
        <v>3</v>
      </c>
      <c r="Q328" s="1122"/>
      <c r="R328" s="1122"/>
      <c r="S328" s="1122"/>
      <c r="T328" s="1122">
        <v>1</v>
      </c>
      <c r="U328" s="1122"/>
      <c r="V328" s="1122">
        <v>7</v>
      </c>
      <c r="W328" s="1122"/>
      <c r="X328" s="1122">
        <v>10</v>
      </c>
      <c r="Y328" s="1122"/>
      <c r="Z328" s="1122">
        <v>1</v>
      </c>
      <c r="AA328" s="1122"/>
      <c r="AB328" s="1122"/>
      <c r="AC328" s="1122"/>
      <c r="AD328" s="1122"/>
      <c r="AE328" s="1122"/>
      <c r="AF328" s="1122">
        <v>1</v>
      </c>
      <c r="AG328" s="1122"/>
      <c r="AH328" s="1157">
        <f t="shared" si="20"/>
        <v>73</v>
      </c>
      <c r="AI328" s="1158"/>
    </row>
    <row r="329" ht="21" customHeight="1" spans="1:35">
      <c r="A329" s="1123">
        <v>15</v>
      </c>
      <c r="B329" s="1124" t="s">
        <v>53</v>
      </c>
      <c r="C329" s="1122"/>
      <c r="D329" s="1122"/>
      <c r="E329" s="1122"/>
      <c r="F329" s="1122"/>
      <c r="G329" s="1122"/>
      <c r="H329" s="1122">
        <v>4</v>
      </c>
      <c r="I329" s="1122">
        <v>6</v>
      </c>
      <c r="J329" s="1122"/>
      <c r="K329" s="1122"/>
      <c r="L329" s="1122"/>
      <c r="M329" s="1122"/>
      <c r="N329" s="1122"/>
      <c r="O329" s="1122"/>
      <c r="P329" s="1122"/>
      <c r="Q329" s="1122"/>
      <c r="R329" s="1122"/>
      <c r="S329" s="1122"/>
      <c r="T329" s="1122"/>
      <c r="U329" s="1122"/>
      <c r="V329" s="1122">
        <v>3</v>
      </c>
      <c r="W329" s="1122"/>
      <c r="X329" s="1122">
        <v>1</v>
      </c>
      <c r="Y329" s="1122"/>
      <c r="Z329" s="1122"/>
      <c r="AA329" s="1122"/>
      <c r="AB329" s="1122"/>
      <c r="AC329" s="1122"/>
      <c r="AD329" s="1122"/>
      <c r="AE329" s="1122"/>
      <c r="AF329" s="1122"/>
      <c r="AG329" s="1122"/>
      <c r="AH329" s="1157">
        <f t="shared" si="20"/>
        <v>14</v>
      </c>
      <c r="AI329" s="1158"/>
    </row>
    <row r="330" ht="21" customHeight="1" spans="1:35">
      <c r="A330" s="1123">
        <v>16</v>
      </c>
      <c r="B330" s="1124" t="s">
        <v>90</v>
      </c>
      <c r="C330" s="1122"/>
      <c r="D330" s="1122"/>
      <c r="E330" s="1122"/>
      <c r="F330" s="1122"/>
      <c r="G330" s="1122"/>
      <c r="H330" s="1122">
        <v>8</v>
      </c>
      <c r="I330" s="1122">
        <v>25</v>
      </c>
      <c r="J330" s="1122"/>
      <c r="K330" s="1122"/>
      <c r="L330" s="1122"/>
      <c r="M330" s="1122"/>
      <c r="N330" s="1122"/>
      <c r="O330" s="1122"/>
      <c r="P330" s="1122"/>
      <c r="Q330" s="1122"/>
      <c r="R330" s="1122"/>
      <c r="S330" s="1122"/>
      <c r="T330" s="1122"/>
      <c r="U330" s="1122"/>
      <c r="V330" s="1122">
        <v>5</v>
      </c>
      <c r="W330" s="1122"/>
      <c r="X330" s="1122">
        <v>3</v>
      </c>
      <c r="Y330" s="1122">
        <v>1</v>
      </c>
      <c r="Z330" s="1122"/>
      <c r="AA330" s="1122">
        <v>1</v>
      </c>
      <c r="AB330" s="1122"/>
      <c r="AC330" s="1122"/>
      <c r="AD330" s="1122"/>
      <c r="AE330" s="1122"/>
      <c r="AF330" s="1122">
        <v>1</v>
      </c>
      <c r="AG330" s="1122">
        <v>1</v>
      </c>
      <c r="AH330" s="1157">
        <f t="shared" si="20"/>
        <v>45</v>
      </c>
      <c r="AI330" s="1158"/>
    </row>
    <row r="331" ht="21" customHeight="1" spans="1:35">
      <c r="A331" s="1125">
        <v>17</v>
      </c>
      <c r="B331" s="1126" t="s">
        <v>55</v>
      </c>
      <c r="C331" s="1122"/>
      <c r="D331" s="1122"/>
      <c r="E331" s="1122"/>
      <c r="F331" s="1122"/>
      <c r="G331" s="1122"/>
      <c r="H331" s="1122">
        <v>8</v>
      </c>
      <c r="I331" s="1122">
        <v>22</v>
      </c>
      <c r="J331" s="1122"/>
      <c r="K331" s="1122"/>
      <c r="L331" s="1122"/>
      <c r="M331" s="1122"/>
      <c r="N331" s="1122"/>
      <c r="O331" s="1122"/>
      <c r="P331" s="1122"/>
      <c r="Q331" s="1122"/>
      <c r="R331" s="1122"/>
      <c r="S331" s="1122"/>
      <c r="T331" s="1122"/>
      <c r="U331" s="1122"/>
      <c r="V331" s="1122">
        <v>2</v>
      </c>
      <c r="W331" s="1122"/>
      <c r="X331" s="1122">
        <v>1</v>
      </c>
      <c r="Y331" s="1122"/>
      <c r="Z331" s="1122"/>
      <c r="AA331" s="1122"/>
      <c r="AB331" s="1122"/>
      <c r="AC331" s="1122"/>
      <c r="AD331" s="1122"/>
      <c r="AE331" s="1122"/>
      <c r="AF331" s="1122"/>
      <c r="AG331" s="1122"/>
      <c r="AH331" s="1159">
        <f t="shared" si="20"/>
        <v>33</v>
      </c>
      <c r="AI331" s="1160"/>
    </row>
    <row r="332" ht="21" customHeight="1" spans="1:35">
      <c r="A332" s="1127">
        <v>18</v>
      </c>
      <c r="B332" s="1128" t="s">
        <v>56</v>
      </c>
      <c r="C332" s="1122"/>
      <c r="D332" s="1122"/>
      <c r="E332" s="1122"/>
      <c r="F332" s="1122"/>
      <c r="G332" s="1122"/>
      <c r="H332" s="1122">
        <v>3</v>
      </c>
      <c r="I332" s="1122">
        <v>16</v>
      </c>
      <c r="J332" s="1122"/>
      <c r="K332" s="1122"/>
      <c r="L332" s="1122"/>
      <c r="M332" s="1122"/>
      <c r="N332" s="1122"/>
      <c r="O332" s="1122"/>
      <c r="P332" s="1122"/>
      <c r="Q332" s="1122"/>
      <c r="R332" s="1122"/>
      <c r="S332" s="1122"/>
      <c r="T332" s="1122">
        <v>1</v>
      </c>
      <c r="U332" s="1122"/>
      <c r="V332" s="1122">
        <v>2</v>
      </c>
      <c r="W332" s="1122"/>
      <c r="X332" s="1122">
        <v>5</v>
      </c>
      <c r="Y332" s="1122">
        <v>1</v>
      </c>
      <c r="Z332" s="1122"/>
      <c r="AA332" s="1122"/>
      <c r="AB332" s="1122"/>
      <c r="AC332" s="1122"/>
      <c r="AD332" s="1122"/>
      <c r="AE332" s="1122"/>
      <c r="AF332" s="1122"/>
      <c r="AG332" s="1122"/>
      <c r="AH332" s="1159">
        <f t="shared" si="20"/>
        <v>28</v>
      </c>
      <c r="AI332" s="1161"/>
    </row>
    <row r="333" ht="21" customHeight="1" spans="1:35">
      <c r="A333" s="1129" t="s">
        <v>57</v>
      </c>
      <c r="B333" s="1130"/>
      <c r="C333" s="1177">
        <f>SUM(C315:C332)</f>
        <v>0</v>
      </c>
      <c r="D333" s="1177">
        <f t="shared" ref="D333:AH333" si="21">SUM(D315:D332)</f>
        <v>0</v>
      </c>
      <c r="E333" s="1177">
        <f t="shared" si="21"/>
        <v>0</v>
      </c>
      <c r="F333" s="1177">
        <f t="shared" si="21"/>
        <v>0</v>
      </c>
      <c r="G333" s="1177">
        <f t="shared" si="21"/>
        <v>0</v>
      </c>
      <c r="H333" s="1177">
        <f t="shared" si="21"/>
        <v>190</v>
      </c>
      <c r="I333" s="1177">
        <f t="shared" si="21"/>
        <v>565</v>
      </c>
      <c r="J333" s="1177">
        <f t="shared" si="21"/>
        <v>7</v>
      </c>
      <c r="K333" s="1177">
        <f t="shared" si="21"/>
        <v>0</v>
      </c>
      <c r="L333" s="1177">
        <f t="shared" si="21"/>
        <v>0</v>
      </c>
      <c r="M333" s="1177">
        <f t="shared" si="21"/>
        <v>0</v>
      </c>
      <c r="N333" s="1177">
        <f t="shared" si="21"/>
        <v>0</v>
      </c>
      <c r="O333" s="1177">
        <f t="shared" si="21"/>
        <v>0</v>
      </c>
      <c r="P333" s="1177">
        <f t="shared" si="21"/>
        <v>14</v>
      </c>
      <c r="Q333" s="1177">
        <f t="shared" si="21"/>
        <v>0</v>
      </c>
      <c r="R333" s="1177">
        <f t="shared" si="21"/>
        <v>0</v>
      </c>
      <c r="S333" s="1177">
        <f t="shared" si="21"/>
        <v>0</v>
      </c>
      <c r="T333" s="1177">
        <f t="shared" si="21"/>
        <v>4</v>
      </c>
      <c r="U333" s="1177">
        <f t="shared" si="21"/>
        <v>0</v>
      </c>
      <c r="V333" s="1177">
        <f t="shared" si="21"/>
        <v>103</v>
      </c>
      <c r="W333" s="1177">
        <f t="shared" si="21"/>
        <v>0</v>
      </c>
      <c r="X333" s="1177">
        <f t="shared" si="21"/>
        <v>56</v>
      </c>
      <c r="Y333" s="1177">
        <f t="shared" si="21"/>
        <v>5</v>
      </c>
      <c r="Z333" s="1177">
        <f t="shared" si="21"/>
        <v>2</v>
      </c>
      <c r="AA333" s="1177">
        <f t="shared" si="21"/>
        <v>6</v>
      </c>
      <c r="AB333" s="1177">
        <f t="shared" si="21"/>
        <v>0</v>
      </c>
      <c r="AC333" s="1177">
        <f t="shared" si="21"/>
        <v>0</v>
      </c>
      <c r="AD333" s="1177">
        <f t="shared" si="21"/>
        <v>1</v>
      </c>
      <c r="AE333" s="1177">
        <f t="shared" si="21"/>
        <v>0</v>
      </c>
      <c r="AF333" s="1177">
        <f t="shared" si="21"/>
        <v>10</v>
      </c>
      <c r="AG333" s="1177">
        <f t="shared" si="21"/>
        <v>7</v>
      </c>
      <c r="AH333" s="1177">
        <f t="shared" si="21"/>
        <v>970</v>
      </c>
      <c r="AI333" s="1195">
        <f>SUM(AI315:AI331)</f>
        <v>0</v>
      </c>
    </row>
    <row r="334" spans="1:35">
      <c r="A334" s="1132"/>
      <c r="B334" s="1178"/>
      <c r="C334" s="1178"/>
      <c r="D334" s="1178"/>
      <c r="E334" s="1178"/>
      <c r="F334" s="1178"/>
      <c r="G334" s="1178"/>
      <c r="H334" s="1178"/>
      <c r="I334" s="1178"/>
      <c r="J334" s="1178"/>
      <c r="K334" s="1178"/>
      <c r="L334" s="1178"/>
      <c r="M334" s="1178"/>
      <c r="N334" s="1178"/>
      <c r="O334" s="1178"/>
      <c r="P334" s="1178"/>
      <c r="Q334" s="1178"/>
      <c r="R334" s="1178"/>
      <c r="S334" s="1178"/>
      <c r="T334" s="1178"/>
      <c r="U334" s="1178"/>
      <c r="V334" s="1178"/>
      <c r="W334" s="1178"/>
      <c r="X334" s="1178"/>
      <c r="Y334" s="1180"/>
      <c r="Z334" s="1187"/>
      <c r="AA334" s="1178"/>
      <c r="AB334" s="1178"/>
      <c r="AC334" s="1132"/>
      <c r="AD334" s="1132"/>
      <c r="AE334" s="1132"/>
      <c r="AF334" s="1132"/>
      <c r="AG334" s="1132"/>
      <c r="AH334" s="1163"/>
      <c r="AI334" s="1132"/>
    </row>
    <row r="335" ht="15" spans="1:35">
      <c r="A335" s="1133"/>
      <c r="B335" s="1179"/>
      <c r="C335" s="1180"/>
      <c r="D335" s="896" t="str">
        <f>'RK 2'!H376</f>
        <v>Mengetahui :</v>
      </c>
      <c r="E335" s="743"/>
      <c r="F335" s="743"/>
      <c r="G335" s="743"/>
      <c r="H335" s="743"/>
      <c r="I335" s="743"/>
      <c r="J335" s="743"/>
      <c r="K335" s="743"/>
      <c r="L335" s="743"/>
      <c r="M335" s="743"/>
      <c r="N335" s="743"/>
      <c r="O335" s="743"/>
      <c r="P335" s="743"/>
      <c r="Q335" s="743"/>
      <c r="R335" s="743"/>
      <c r="S335" s="743"/>
      <c r="T335" s="743"/>
      <c r="U335" s="743"/>
      <c r="V335" s="743"/>
      <c r="W335" s="743"/>
      <c r="X335" s="1185" t="str">
        <f>'RK 2'!AC376</f>
        <v>Padang, 9 November 2022</v>
      </c>
      <c r="Y335" s="743"/>
      <c r="Z335" s="1188"/>
      <c r="AA335" s="1189"/>
      <c r="AB335" s="1189"/>
      <c r="AC335" s="1148"/>
      <c r="AD335" s="1148"/>
      <c r="AE335" s="1148"/>
      <c r="AF335" s="1148"/>
      <c r="AG335" s="1148"/>
      <c r="AH335" s="862"/>
      <c r="AI335" s="1148"/>
    </row>
    <row r="336" ht="15.75" spans="1:35">
      <c r="A336" s="1133"/>
      <c r="B336" s="1179"/>
      <c r="C336" s="1179"/>
      <c r="D336" s="898" t="str">
        <f>'RK 2'!H377</f>
        <v>Wakil Ketua Pengadilan Tinggi Agama Padang,</v>
      </c>
      <c r="E336" s="743"/>
      <c r="F336" s="743"/>
      <c r="G336" s="743"/>
      <c r="H336" s="743"/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  <c r="S336" s="743"/>
      <c r="T336" s="743"/>
      <c r="U336" s="743"/>
      <c r="V336" s="743"/>
      <c r="W336" s="743"/>
      <c r="X336" s="1046" t="str">
        <f>'RK 2'!AC377</f>
        <v>Plh.Panitera PTA. Padang,</v>
      </c>
      <c r="Y336" s="743"/>
      <c r="Z336" s="1188"/>
      <c r="AA336" s="1190"/>
      <c r="AB336" s="1190"/>
      <c r="AC336" s="1095"/>
      <c r="AD336" s="1095"/>
      <c r="AE336" s="1095"/>
      <c r="AF336" s="1095"/>
      <c r="AG336" s="1095"/>
      <c r="AH336" s="1164"/>
      <c r="AI336" s="1165"/>
    </row>
    <row r="337" ht="15.75" spans="1:35">
      <c r="A337" s="1133"/>
      <c r="B337" s="1179"/>
      <c r="C337" s="1179"/>
      <c r="D337" s="898"/>
      <c r="E337" s="743"/>
      <c r="F337" s="743"/>
      <c r="G337" s="743"/>
      <c r="H337" s="743"/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1186"/>
      <c r="Y337" s="743"/>
      <c r="Z337" s="1188"/>
      <c r="AA337" s="1190"/>
      <c r="AB337" s="1190"/>
      <c r="AC337" s="1095"/>
      <c r="AD337" s="1095"/>
      <c r="AE337" s="1095"/>
      <c r="AF337" s="1095"/>
      <c r="AG337" s="1095"/>
      <c r="AH337" s="908"/>
      <c r="AI337" s="1165"/>
    </row>
    <row r="338" ht="15.75" spans="1:35">
      <c r="A338" s="1133"/>
      <c r="B338" s="1179"/>
      <c r="C338" s="1179"/>
      <c r="D338" s="898"/>
      <c r="E338" s="743"/>
      <c r="F338" s="743"/>
      <c r="G338" s="743"/>
      <c r="H338" s="743"/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  <c r="S338" s="743"/>
      <c r="T338" s="743"/>
      <c r="U338" s="743"/>
      <c r="V338" s="743"/>
      <c r="W338" s="743"/>
      <c r="X338" s="1186"/>
      <c r="Y338" s="743"/>
      <c r="Z338" s="1188"/>
      <c r="AA338" s="1190"/>
      <c r="AB338" s="1190"/>
      <c r="AC338" s="1095"/>
      <c r="AD338" s="1095"/>
      <c r="AE338" s="1095"/>
      <c r="AF338" s="1095"/>
      <c r="AG338" s="1095"/>
      <c r="AH338" s="908"/>
      <c r="AI338" s="1165"/>
    </row>
    <row r="339" ht="15.75" spans="1:35">
      <c r="A339" s="1133"/>
      <c r="B339" s="1180"/>
      <c r="C339" s="1179"/>
      <c r="D339" s="898"/>
      <c r="E339" s="743"/>
      <c r="F339" s="743"/>
      <c r="G339" s="743"/>
      <c r="H339" s="743"/>
      <c r="I339" s="743"/>
      <c r="J339" s="743"/>
      <c r="K339" s="743"/>
      <c r="L339" s="743"/>
      <c r="M339" s="743"/>
      <c r="N339" s="743"/>
      <c r="O339" s="743"/>
      <c r="P339" s="743"/>
      <c r="Q339" s="743"/>
      <c r="R339" s="743"/>
      <c r="S339" s="743"/>
      <c r="T339" s="743"/>
      <c r="U339" s="743"/>
      <c r="V339" s="743"/>
      <c r="W339" s="743"/>
      <c r="X339" s="1186"/>
      <c r="Y339" s="743"/>
      <c r="Z339" s="1188"/>
      <c r="AA339" s="1190"/>
      <c r="AB339" s="1190"/>
      <c r="AC339" s="1095"/>
      <c r="AD339" s="1095"/>
      <c r="AE339" s="1095"/>
      <c r="AF339" s="1095"/>
      <c r="AG339" s="1095"/>
      <c r="AH339" s="908"/>
      <c r="AI339" s="1165"/>
    </row>
    <row r="340" ht="20.25" spans="1:35">
      <c r="A340" s="1133"/>
      <c r="B340" s="1180"/>
      <c r="C340" s="1179"/>
      <c r="D340" s="898" t="str">
        <f>'RK 2'!H381</f>
        <v>Dr. Drs. H. PELMIZAR, M.H.I.</v>
      </c>
      <c r="E340" s="1181"/>
      <c r="F340" s="1181"/>
      <c r="G340" s="1181"/>
      <c r="H340" s="1181"/>
      <c r="I340" s="1181"/>
      <c r="J340" s="1181"/>
      <c r="K340" s="743"/>
      <c r="L340" s="743"/>
      <c r="M340" s="743"/>
      <c r="N340" s="743"/>
      <c r="O340" s="743"/>
      <c r="P340" s="743"/>
      <c r="Q340" s="743"/>
      <c r="R340" s="743"/>
      <c r="S340" s="743"/>
      <c r="T340" s="743"/>
      <c r="U340" s="743"/>
      <c r="V340" s="743"/>
      <c r="W340" s="743"/>
      <c r="X340" s="1186" t="str">
        <f>'RK 2'!AC381</f>
        <v>Drs. ABD. KHALIK, S.H., M.H.</v>
      </c>
      <c r="Y340" s="1191"/>
      <c r="Z340" s="1192"/>
      <c r="AA340" s="1193"/>
      <c r="AB340" s="1193"/>
      <c r="AC340" s="1149"/>
      <c r="AD340" s="1149"/>
      <c r="AE340" s="1149"/>
      <c r="AF340" s="1149"/>
      <c r="AG340" s="1166"/>
      <c r="AH340" s="1166"/>
      <c r="AI340" s="1165"/>
    </row>
    <row r="341" ht="33.75" customHeight="1" spans="1:35">
      <c r="A341" s="1105"/>
      <c r="B341" s="1182"/>
      <c r="C341" s="1182"/>
      <c r="D341" s="898" t="str">
        <f>'RK 2'!H382</f>
        <v>NIP. 19561112 198103 1 009</v>
      </c>
      <c r="E341" s="743"/>
      <c r="F341" s="743"/>
      <c r="G341" s="743"/>
      <c r="H341" s="743"/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1046" t="str">
        <f>'RK 2'!AC382</f>
        <v>NIP. 196802071996031001</v>
      </c>
      <c r="Y341" s="743"/>
      <c r="Z341" s="1188"/>
      <c r="AA341" s="1190"/>
      <c r="AB341" s="1190"/>
      <c r="AC341" s="1095"/>
      <c r="AD341" s="1095"/>
      <c r="AE341" s="1095"/>
      <c r="AF341" s="1095"/>
      <c r="AG341" s="1095"/>
      <c r="AH341" s="1167"/>
      <c r="AI341" s="1165"/>
    </row>
    <row r="342" ht="15.75" customHeight="1" spans="1:35">
      <c r="A342" s="1108" t="s">
        <v>145</v>
      </c>
      <c r="B342" s="1108"/>
      <c r="C342" s="1108"/>
      <c r="D342" s="1108"/>
      <c r="E342" s="1108"/>
      <c r="F342" s="1108"/>
      <c r="G342" s="1108"/>
      <c r="H342" s="1108"/>
      <c r="I342" s="1108"/>
      <c r="J342" s="1108"/>
      <c r="K342" s="1108"/>
      <c r="L342" s="1108"/>
      <c r="M342" s="1108"/>
      <c r="N342" s="1108"/>
      <c r="O342" s="1108"/>
      <c r="P342" s="1108"/>
      <c r="Q342" s="1108"/>
      <c r="R342" s="1108"/>
      <c r="S342" s="1108"/>
      <c r="T342" s="1108"/>
      <c r="U342" s="1108"/>
      <c r="V342" s="1108"/>
      <c r="W342" s="1108"/>
      <c r="X342" s="1108"/>
      <c r="Y342" s="1108"/>
      <c r="Z342" s="1108"/>
      <c r="AA342" s="1108"/>
      <c r="AB342" s="1108"/>
      <c r="AC342" s="1108"/>
      <c r="AD342" s="1108"/>
      <c r="AE342" s="1108"/>
      <c r="AF342" s="1108"/>
      <c r="AG342" s="1108"/>
      <c r="AH342" s="1108"/>
      <c r="AI342" s="1108"/>
    </row>
    <row r="343" spans="1:35">
      <c r="A343" s="1108" t="str">
        <f>'RK 2'!B384</f>
        <v>BULAN NOVEMBER TAHUN 2022</v>
      </c>
      <c r="B343" s="1108"/>
      <c r="C343" s="1108"/>
      <c r="D343" s="1108"/>
      <c r="E343" s="1108"/>
      <c r="F343" s="1108"/>
      <c r="G343" s="1108"/>
      <c r="H343" s="1108"/>
      <c r="I343" s="1108"/>
      <c r="J343" s="1108"/>
      <c r="K343" s="1108"/>
      <c r="L343" s="1108"/>
      <c r="M343" s="1108"/>
      <c r="N343" s="1108"/>
      <c r="O343" s="1108"/>
      <c r="P343" s="1108"/>
      <c r="Q343" s="1108"/>
      <c r="R343" s="1108"/>
      <c r="S343" s="1108"/>
      <c r="T343" s="1108"/>
      <c r="U343" s="1108"/>
      <c r="V343" s="1108"/>
      <c r="W343" s="1108"/>
      <c r="X343" s="1108"/>
      <c r="Y343" s="1108"/>
      <c r="Z343" s="1108"/>
      <c r="AA343" s="1108"/>
      <c r="AB343" s="1108"/>
      <c r="AC343" s="1108"/>
      <c r="AD343" s="1108"/>
      <c r="AE343" s="1108"/>
      <c r="AF343" s="1108"/>
      <c r="AG343" s="1108"/>
      <c r="AH343" s="1108"/>
      <c r="AI343" s="1108"/>
    </row>
    <row r="344" ht="13.5" spans="1:35">
      <c r="A344" s="1109"/>
      <c r="B344" s="1109"/>
      <c r="C344" s="1109"/>
      <c r="D344" s="1109"/>
      <c r="E344" s="1109"/>
      <c r="F344" s="1109"/>
      <c r="G344" s="1109"/>
      <c r="H344" s="1109"/>
      <c r="I344" s="1109"/>
      <c r="J344" s="1109"/>
      <c r="K344" s="1109"/>
      <c r="L344" s="1109"/>
      <c r="M344" s="1109"/>
      <c r="N344" s="1109"/>
      <c r="O344" s="1109"/>
      <c r="P344" s="1109"/>
      <c r="Q344" s="1109"/>
      <c r="R344" s="1109"/>
      <c r="S344" s="1109"/>
      <c r="T344" s="1109"/>
      <c r="U344" s="1109"/>
      <c r="V344" s="1109"/>
      <c r="W344" s="1109"/>
      <c r="X344" s="1109"/>
      <c r="Y344" s="1109"/>
      <c r="Z344" s="1141"/>
      <c r="AA344" s="1109"/>
      <c r="AB344" s="1109"/>
      <c r="AC344" s="1109"/>
      <c r="AD344" s="1109"/>
      <c r="AE344" s="1109"/>
      <c r="AF344" s="1109"/>
      <c r="AG344" s="1109"/>
      <c r="AH344" s="1109"/>
      <c r="AI344" s="1109" t="s">
        <v>146</v>
      </c>
    </row>
    <row r="345" ht="21" customHeight="1" spans="1:35">
      <c r="A345" s="1110" t="s">
        <v>3</v>
      </c>
      <c r="B345" s="1111" t="s">
        <v>4</v>
      </c>
      <c r="C345" s="1112" t="s">
        <v>5</v>
      </c>
      <c r="D345" s="1113"/>
      <c r="E345" s="1113"/>
      <c r="F345" s="1113"/>
      <c r="G345" s="1113"/>
      <c r="H345" s="1113"/>
      <c r="I345" s="1113"/>
      <c r="J345" s="1113"/>
      <c r="K345" s="1113"/>
      <c r="L345" s="1113"/>
      <c r="M345" s="1113"/>
      <c r="N345" s="1113"/>
      <c r="O345" s="1113"/>
      <c r="P345" s="1113"/>
      <c r="Q345" s="1113"/>
      <c r="R345" s="1113"/>
      <c r="S345" s="1113"/>
      <c r="T345" s="1113"/>
      <c r="U345" s="1113"/>
      <c r="V345" s="1113"/>
      <c r="W345" s="1113"/>
      <c r="X345" s="1113"/>
      <c r="Y345" s="1142"/>
      <c r="Z345" s="1143" t="s">
        <v>6</v>
      </c>
      <c r="AA345" s="1144" t="s">
        <v>7</v>
      </c>
      <c r="AB345" s="1144" t="s">
        <v>8</v>
      </c>
      <c r="AC345" s="1144" t="s">
        <v>9</v>
      </c>
      <c r="AD345" s="1144" t="s">
        <v>10</v>
      </c>
      <c r="AE345" s="1144" t="s">
        <v>11</v>
      </c>
      <c r="AF345" s="1144" t="s">
        <v>12</v>
      </c>
      <c r="AG345" s="1144" t="s">
        <v>13</v>
      </c>
      <c r="AH345" s="1144" t="s">
        <v>14</v>
      </c>
      <c r="AI345" s="1150" t="s">
        <v>147</v>
      </c>
    </row>
    <row r="346" ht="147.05" spans="1:35">
      <c r="A346" s="1114"/>
      <c r="B346" s="1115"/>
      <c r="C346" s="1116" t="s">
        <v>16</v>
      </c>
      <c r="D346" s="1117" t="s">
        <v>17</v>
      </c>
      <c r="E346" s="1117" t="s">
        <v>18</v>
      </c>
      <c r="F346" s="1117" t="s">
        <v>19</v>
      </c>
      <c r="G346" s="1117" t="s">
        <v>20</v>
      </c>
      <c r="H346" s="1117" t="s">
        <v>21</v>
      </c>
      <c r="I346" s="1117" t="s">
        <v>22</v>
      </c>
      <c r="J346" s="1117" t="s">
        <v>23</v>
      </c>
      <c r="K346" s="1117" t="s">
        <v>24</v>
      </c>
      <c r="L346" s="1117" t="s">
        <v>25</v>
      </c>
      <c r="M346" s="1117" t="s">
        <v>129</v>
      </c>
      <c r="N346" s="1140" t="s">
        <v>148</v>
      </c>
      <c r="O346" s="1117" t="s">
        <v>28</v>
      </c>
      <c r="P346" s="1117" t="s">
        <v>29</v>
      </c>
      <c r="Q346" s="1117" t="s">
        <v>30</v>
      </c>
      <c r="R346" s="1117" t="s">
        <v>31</v>
      </c>
      <c r="S346" s="1117" t="s">
        <v>32</v>
      </c>
      <c r="T346" s="1117" t="s">
        <v>33</v>
      </c>
      <c r="U346" s="1117" t="s">
        <v>34</v>
      </c>
      <c r="V346" s="1117" t="s">
        <v>35</v>
      </c>
      <c r="W346" s="1117" t="s">
        <v>36</v>
      </c>
      <c r="X346" s="1117" t="s">
        <v>149</v>
      </c>
      <c r="Y346" s="1117" t="s">
        <v>38</v>
      </c>
      <c r="Z346" s="1145"/>
      <c r="AA346" s="1146"/>
      <c r="AB346" s="1146"/>
      <c r="AC346" s="1146"/>
      <c r="AD346" s="1146"/>
      <c r="AE346" s="1146"/>
      <c r="AF346" s="1146"/>
      <c r="AG346" s="1146"/>
      <c r="AH346" s="1146"/>
      <c r="AI346" s="1151"/>
    </row>
    <row r="347" ht="13.5" spans="1:35">
      <c r="A347" s="1118">
        <v>1</v>
      </c>
      <c r="B347" s="1119">
        <v>2</v>
      </c>
      <c r="C347" s="1119">
        <v>3</v>
      </c>
      <c r="D347" s="1119">
        <v>4</v>
      </c>
      <c r="E347" s="1119">
        <v>5</v>
      </c>
      <c r="F347" s="1119">
        <v>6</v>
      </c>
      <c r="G347" s="1119">
        <v>7</v>
      </c>
      <c r="H347" s="1119">
        <v>8</v>
      </c>
      <c r="I347" s="1119">
        <v>9</v>
      </c>
      <c r="J347" s="1119">
        <v>10</v>
      </c>
      <c r="K347" s="1119">
        <v>11</v>
      </c>
      <c r="L347" s="1119">
        <v>12</v>
      </c>
      <c r="M347" s="1119">
        <v>13</v>
      </c>
      <c r="N347" s="1119">
        <v>14</v>
      </c>
      <c r="O347" s="1119">
        <v>15</v>
      </c>
      <c r="P347" s="1119">
        <v>16</v>
      </c>
      <c r="Q347" s="1119">
        <v>17</v>
      </c>
      <c r="R347" s="1119">
        <v>18</v>
      </c>
      <c r="S347" s="1119">
        <v>19</v>
      </c>
      <c r="T347" s="1119">
        <v>20</v>
      </c>
      <c r="U347" s="1119">
        <v>21</v>
      </c>
      <c r="V347" s="1119">
        <v>22</v>
      </c>
      <c r="W347" s="1119">
        <v>23</v>
      </c>
      <c r="X347" s="1119">
        <v>24</v>
      </c>
      <c r="Y347" s="1119">
        <v>25</v>
      </c>
      <c r="Z347" s="1119">
        <v>26</v>
      </c>
      <c r="AA347" s="1119">
        <v>27</v>
      </c>
      <c r="AB347" s="1119">
        <v>28</v>
      </c>
      <c r="AC347" s="1119">
        <v>29</v>
      </c>
      <c r="AD347" s="1119">
        <v>30</v>
      </c>
      <c r="AE347" s="1119">
        <v>31</v>
      </c>
      <c r="AF347" s="1119">
        <v>32</v>
      </c>
      <c r="AG347" s="1119">
        <v>33</v>
      </c>
      <c r="AH347" s="1152">
        <v>34</v>
      </c>
      <c r="AI347" s="1153">
        <v>35</v>
      </c>
    </row>
    <row r="348" ht="21" customHeight="1" spans="1:35">
      <c r="A348" s="1120">
        <v>1</v>
      </c>
      <c r="B348" s="1121" t="s">
        <v>39</v>
      </c>
      <c r="C348" s="1122"/>
      <c r="D348" s="1122"/>
      <c r="E348" s="1122"/>
      <c r="F348" s="1122"/>
      <c r="G348" s="1122"/>
      <c r="H348" s="1122">
        <v>43</v>
      </c>
      <c r="I348" s="1122">
        <v>76</v>
      </c>
      <c r="J348" s="1122">
        <v>3</v>
      </c>
      <c r="K348" s="1122"/>
      <c r="L348" s="1122"/>
      <c r="M348" s="1122"/>
      <c r="N348" s="1122"/>
      <c r="O348" s="1122"/>
      <c r="P348" s="1122">
        <v>7</v>
      </c>
      <c r="Q348" s="1122"/>
      <c r="R348" s="1122"/>
      <c r="S348" s="1122"/>
      <c r="T348" s="1122">
        <v>1</v>
      </c>
      <c r="U348" s="1122"/>
      <c r="V348" s="1122">
        <v>28</v>
      </c>
      <c r="W348" s="1122"/>
      <c r="X348" s="1122">
        <v>6</v>
      </c>
      <c r="Y348" s="1122">
        <v>2</v>
      </c>
      <c r="Z348" s="1122">
        <v>1</v>
      </c>
      <c r="AA348" s="1122">
        <v>1</v>
      </c>
      <c r="AB348" s="1122"/>
      <c r="AC348" s="1122"/>
      <c r="AD348" s="1122">
        <v>1</v>
      </c>
      <c r="AE348" s="1122"/>
      <c r="AF348" s="1122">
        <v>5</v>
      </c>
      <c r="AG348" s="1122">
        <v>1</v>
      </c>
      <c r="AH348" s="1154">
        <f>SUM(C348:AG348)</f>
        <v>175</v>
      </c>
      <c r="AI348" s="1155"/>
    </row>
    <row r="349" ht="21" customHeight="1" spans="1:35">
      <c r="A349" s="1123">
        <v>2</v>
      </c>
      <c r="B349" s="1124" t="s">
        <v>40</v>
      </c>
      <c r="C349" s="1122"/>
      <c r="D349" s="1122"/>
      <c r="E349" s="1122"/>
      <c r="F349" s="1122"/>
      <c r="G349" s="1122"/>
      <c r="H349" s="1122">
        <v>24</v>
      </c>
      <c r="I349" s="1122">
        <v>68</v>
      </c>
      <c r="J349" s="1122"/>
      <c r="K349" s="1122"/>
      <c r="L349" s="1122"/>
      <c r="M349" s="1122"/>
      <c r="N349" s="1122"/>
      <c r="O349" s="1122"/>
      <c r="P349" s="1122"/>
      <c r="Q349" s="1122"/>
      <c r="R349" s="1122"/>
      <c r="S349" s="1122"/>
      <c r="T349" s="1122"/>
      <c r="U349" s="1122"/>
      <c r="V349" s="1122">
        <v>15</v>
      </c>
      <c r="W349" s="1122"/>
      <c r="X349" s="1122"/>
      <c r="Y349" s="1122"/>
      <c r="Z349" s="1122"/>
      <c r="AA349" s="1122"/>
      <c r="AB349" s="1122"/>
      <c r="AC349" s="1122"/>
      <c r="AD349" s="1122"/>
      <c r="AE349" s="1122"/>
      <c r="AF349" s="1122">
        <v>1</v>
      </c>
      <c r="AG349" s="1122"/>
      <c r="AH349" s="1157">
        <f t="shared" ref="AH349:AH359" si="22">SUM(C349:AG349)</f>
        <v>108</v>
      </c>
      <c r="AI349" s="1158"/>
    </row>
    <row r="350" ht="21" customHeight="1" spans="1:35">
      <c r="A350" s="1123">
        <v>3</v>
      </c>
      <c r="B350" s="1124" t="s">
        <v>41</v>
      </c>
      <c r="C350" s="1122"/>
      <c r="D350" s="1122"/>
      <c r="E350" s="1122"/>
      <c r="F350" s="1122"/>
      <c r="G350" s="1122"/>
      <c r="H350" s="1122">
        <v>16</v>
      </c>
      <c r="I350" s="1122">
        <v>28</v>
      </c>
      <c r="J350" s="1122">
        <v>1</v>
      </c>
      <c r="K350" s="1122"/>
      <c r="L350" s="1122"/>
      <c r="M350" s="1122"/>
      <c r="N350" s="1122"/>
      <c r="O350" s="1122"/>
      <c r="P350" s="1122"/>
      <c r="Q350" s="1122"/>
      <c r="R350" s="1122"/>
      <c r="S350" s="1122"/>
      <c r="T350" s="1122"/>
      <c r="U350" s="1122"/>
      <c r="V350" s="1122">
        <v>4</v>
      </c>
      <c r="W350" s="1122"/>
      <c r="X350" s="1122">
        <v>1</v>
      </c>
      <c r="Y350" s="1122">
        <v>2</v>
      </c>
      <c r="Z350" s="1122"/>
      <c r="AA350" s="1122"/>
      <c r="AB350" s="1122"/>
      <c r="AC350" s="1122"/>
      <c r="AD350" s="1122"/>
      <c r="AE350" s="1122"/>
      <c r="AF350" s="1122"/>
      <c r="AG350" s="1122"/>
      <c r="AH350" s="1157">
        <f t="shared" si="22"/>
        <v>52</v>
      </c>
      <c r="AI350" s="1158"/>
    </row>
    <row r="351" ht="21" customHeight="1" spans="1:35">
      <c r="A351" s="1123">
        <v>4</v>
      </c>
      <c r="B351" s="1124" t="s">
        <v>42</v>
      </c>
      <c r="C351" s="1122"/>
      <c r="D351" s="1122"/>
      <c r="E351" s="1122"/>
      <c r="F351" s="1122"/>
      <c r="G351" s="1122"/>
      <c r="H351" s="1122">
        <v>13</v>
      </c>
      <c r="I351" s="1122">
        <v>46</v>
      </c>
      <c r="J351" s="1122">
        <v>2</v>
      </c>
      <c r="K351" s="1122"/>
      <c r="L351" s="1122"/>
      <c r="M351" s="1122"/>
      <c r="N351" s="1122"/>
      <c r="O351" s="1122"/>
      <c r="P351" s="1122">
        <v>1</v>
      </c>
      <c r="Q351" s="1122"/>
      <c r="R351" s="1122"/>
      <c r="S351" s="1122"/>
      <c r="T351" s="1122">
        <v>1</v>
      </c>
      <c r="U351" s="1122"/>
      <c r="V351" s="1122">
        <v>3</v>
      </c>
      <c r="W351" s="1122"/>
      <c r="X351" s="1122"/>
      <c r="Y351" s="1122"/>
      <c r="Z351" s="1122"/>
      <c r="AA351" s="1122">
        <v>1</v>
      </c>
      <c r="AB351" s="1122"/>
      <c r="AC351" s="1122">
        <v>1</v>
      </c>
      <c r="AD351" s="1122"/>
      <c r="AE351" s="1122"/>
      <c r="AF351" s="1122">
        <v>2</v>
      </c>
      <c r="AG351" s="1122"/>
      <c r="AH351" s="1157">
        <f t="shared" si="22"/>
        <v>70</v>
      </c>
      <c r="AI351" s="1158"/>
    </row>
    <row r="352" ht="21" customHeight="1" spans="1:35">
      <c r="A352" s="1123">
        <v>5</v>
      </c>
      <c r="B352" s="1124" t="s">
        <v>43</v>
      </c>
      <c r="C352" s="1122"/>
      <c r="D352" s="1122"/>
      <c r="E352" s="1122"/>
      <c r="F352" s="1122"/>
      <c r="G352" s="1122"/>
      <c r="H352" s="1122">
        <v>19</v>
      </c>
      <c r="I352" s="1122">
        <v>33</v>
      </c>
      <c r="J352" s="1122">
        <v>1</v>
      </c>
      <c r="K352" s="1122"/>
      <c r="L352" s="1122"/>
      <c r="M352" s="1122"/>
      <c r="N352" s="1122"/>
      <c r="O352" s="1122"/>
      <c r="P352" s="1122">
        <v>1</v>
      </c>
      <c r="Q352" s="1122"/>
      <c r="R352" s="1122"/>
      <c r="S352" s="1122"/>
      <c r="T352" s="1122"/>
      <c r="U352" s="1122"/>
      <c r="V352" s="1122">
        <v>9</v>
      </c>
      <c r="W352" s="1122"/>
      <c r="X352" s="1122">
        <v>3</v>
      </c>
      <c r="Y352" s="1122"/>
      <c r="Z352" s="1122"/>
      <c r="AA352" s="1122"/>
      <c r="AB352" s="1122"/>
      <c r="AC352" s="1122"/>
      <c r="AD352" s="1122"/>
      <c r="AE352" s="1122"/>
      <c r="AF352" s="1122"/>
      <c r="AG352" s="1122"/>
      <c r="AH352" s="1157">
        <f t="shared" si="22"/>
        <v>66</v>
      </c>
      <c r="AI352" s="1158"/>
    </row>
    <row r="353" ht="21" customHeight="1" spans="1:35">
      <c r="A353" s="1123">
        <v>6</v>
      </c>
      <c r="B353" s="1124" t="s">
        <v>44</v>
      </c>
      <c r="C353" s="1122"/>
      <c r="D353" s="1122"/>
      <c r="E353" s="1122"/>
      <c r="F353" s="1122"/>
      <c r="G353" s="1122"/>
      <c r="H353" s="1122">
        <v>1</v>
      </c>
      <c r="I353" s="1122">
        <v>15</v>
      </c>
      <c r="J353" s="1122"/>
      <c r="K353" s="1122"/>
      <c r="L353" s="1122"/>
      <c r="M353" s="1122"/>
      <c r="N353" s="1122"/>
      <c r="O353" s="1122"/>
      <c r="P353" s="1122"/>
      <c r="Q353" s="1122"/>
      <c r="R353" s="1122"/>
      <c r="S353" s="1122"/>
      <c r="T353" s="1122"/>
      <c r="U353" s="1122"/>
      <c r="V353" s="1122"/>
      <c r="W353" s="1122"/>
      <c r="X353" s="1122">
        <v>1</v>
      </c>
      <c r="Y353" s="1122"/>
      <c r="Z353" s="1122">
        <v>1</v>
      </c>
      <c r="AA353" s="1122"/>
      <c r="AB353" s="1122"/>
      <c r="AC353" s="1122"/>
      <c r="AD353" s="1122"/>
      <c r="AE353" s="1122"/>
      <c r="AF353" s="1122"/>
      <c r="AG353" s="1122"/>
      <c r="AH353" s="1157">
        <f t="shared" si="22"/>
        <v>18</v>
      </c>
      <c r="AI353" s="1158"/>
    </row>
    <row r="354" ht="21" customHeight="1" spans="1:35">
      <c r="A354" s="1123">
        <v>7</v>
      </c>
      <c r="B354" s="1124" t="s">
        <v>45</v>
      </c>
      <c r="C354" s="1122"/>
      <c r="D354" s="1122"/>
      <c r="E354" s="1122"/>
      <c r="F354" s="1122"/>
      <c r="G354" s="1122"/>
      <c r="H354" s="1122">
        <v>7</v>
      </c>
      <c r="I354" s="1122">
        <v>24</v>
      </c>
      <c r="J354" s="1122"/>
      <c r="K354" s="1122"/>
      <c r="L354" s="1122"/>
      <c r="M354" s="1122"/>
      <c r="N354" s="1122"/>
      <c r="O354" s="1122"/>
      <c r="P354" s="1122"/>
      <c r="Q354" s="1122"/>
      <c r="R354" s="1122"/>
      <c r="S354" s="1122"/>
      <c r="T354" s="1122"/>
      <c r="U354" s="1122"/>
      <c r="V354" s="1122">
        <v>5</v>
      </c>
      <c r="W354" s="1122"/>
      <c r="X354" s="1122">
        <v>1</v>
      </c>
      <c r="Y354" s="1122">
        <v>1</v>
      </c>
      <c r="Z354" s="1122"/>
      <c r="AA354" s="1122"/>
      <c r="AB354" s="1122"/>
      <c r="AC354" s="1122"/>
      <c r="AD354" s="1122"/>
      <c r="AE354" s="1122"/>
      <c r="AF354" s="1122">
        <v>2</v>
      </c>
      <c r="AG354" s="1122"/>
      <c r="AH354" s="1157">
        <f t="shared" si="22"/>
        <v>40</v>
      </c>
      <c r="AI354" s="1158"/>
    </row>
    <row r="355" ht="21" customHeight="1" spans="1:35">
      <c r="A355" s="1123">
        <v>8</v>
      </c>
      <c r="B355" s="1124" t="s">
        <v>46</v>
      </c>
      <c r="C355" s="1122"/>
      <c r="D355" s="1122"/>
      <c r="E355" s="1122"/>
      <c r="F355" s="1122"/>
      <c r="G355" s="1122"/>
      <c r="H355" s="1122">
        <v>1</v>
      </c>
      <c r="I355" s="1122">
        <v>12</v>
      </c>
      <c r="J355" s="1122"/>
      <c r="K355" s="1122"/>
      <c r="L355" s="1122"/>
      <c r="M355" s="1122"/>
      <c r="N355" s="1122"/>
      <c r="O355" s="1122"/>
      <c r="P355" s="1122"/>
      <c r="Q355" s="1122"/>
      <c r="R355" s="1122"/>
      <c r="S355" s="1122"/>
      <c r="T355" s="1122"/>
      <c r="U355" s="1122"/>
      <c r="V355" s="1122">
        <v>1</v>
      </c>
      <c r="W355" s="1122"/>
      <c r="X355" s="1122">
        <v>2</v>
      </c>
      <c r="Y355" s="1122"/>
      <c r="Z355" s="1122"/>
      <c r="AA355" s="1122"/>
      <c r="AB355" s="1122"/>
      <c r="AC355" s="1122"/>
      <c r="AD355" s="1122"/>
      <c r="AE355" s="1122"/>
      <c r="AF355" s="1122"/>
      <c r="AG355" s="1122">
        <v>1</v>
      </c>
      <c r="AH355" s="1157">
        <f t="shared" si="22"/>
        <v>17</v>
      </c>
      <c r="AI355" s="1158"/>
    </row>
    <row r="356" ht="21" customHeight="1" spans="1:35">
      <c r="A356" s="1123">
        <v>9</v>
      </c>
      <c r="B356" s="1124" t="s">
        <v>47</v>
      </c>
      <c r="C356" s="1122"/>
      <c r="D356" s="1122"/>
      <c r="E356" s="1122"/>
      <c r="F356" s="1122"/>
      <c r="G356" s="1122"/>
      <c r="H356" s="1122">
        <v>6</v>
      </c>
      <c r="I356" s="1122">
        <v>24</v>
      </c>
      <c r="J356" s="1122"/>
      <c r="K356" s="1122"/>
      <c r="L356" s="1122"/>
      <c r="M356" s="1122"/>
      <c r="N356" s="1122"/>
      <c r="O356" s="1122"/>
      <c r="P356" s="1122">
        <v>1</v>
      </c>
      <c r="Q356" s="1122"/>
      <c r="R356" s="1122"/>
      <c r="S356" s="1122"/>
      <c r="T356" s="1122"/>
      <c r="U356" s="1122"/>
      <c r="V356" s="1122">
        <v>14</v>
      </c>
      <c r="W356" s="1122"/>
      <c r="X356" s="1122">
        <v>4</v>
      </c>
      <c r="Y356" s="1122"/>
      <c r="Z356" s="1122"/>
      <c r="AA356" s="1122"/>
      <c r="AB356" s="1122"/>
      <c r="AC356" s="1122"/>
      <c r="AD356" s="1122"/>
      <c r="AE356" s="1122"/>
      <c r="AF356" s="1122"/>
      <c r="AG356" s="1122"/>
      <c r="AH356" s="1157">
        <f t="shared" si="22"/>
        <v>49</v>
      </c>
      <c r="AI356" s="1158"/>
    </row>
    <row r="357" ht="21" customHeight="1" spans="1:35">
      <c r="A357" s="1123">
        <v>10</v>
      </c>
      <c r="B357" s="1124" t="s">
        <v>48</v>
      </c>
      <c r="C357" s="1122"/>
      <c r="D357" s="1122"/>
      <c r="E357" s="1122"/>
      <c r="F357" s="1122"/>
      <c r="G357" s="1122"/>
      <c r="H357" s="1122">
        <v>4</v>
      </c>
      <c r="I357" s="1122">
        <v>24</v>
      </c>
      <c r="J357" s="1122"/>
      <c r="K357" s="1122"/>
      <c r="L357" s="1122"/>
      <c r="M357" s="1122"/>
      <c r="N357" s="1122"/>
      <c r="O357" s="1122"/>
      <c r="P357" s="1122"/>
      <c r="Q357" s="1122"/>
      <c r="R357" s="1122"/>
      <c r="S357" s="1122"/>
      <c r="T357" s="1122">
        <v>2</v>
      </c>
      <c r="U357" s="1122"/>
      <c r="V357" s="1122">
        <v>2</v>
      </c>
      <c r="W357" s="1122"/>
      <c r="X357" s="1122">
        <v>6</v>
      </c>
      <c r="Y357" s="1122">
        <v>1</v>
      </c>
      <c r="Z357" s="1122"/>
      <c r="AA357" s="1122"/>
      <c r="AB357" s="1122"/>
      <c r="AC357" s="1122"/>
      <c r="AD357" s="1122"/>
      <c r="AE357" s="1122"/>
      <c r="AF357" s="1122"/>
      <c r="AG357" s="1122"/>
      <c r="AH357" s="1157">
        <f t="shared" si="22"/>
        <v>39</v>
      </c>
      <c r="AI357" s="1158"/>
    </row>
    <row r="358" ht="21" customHeight="1" spans="1:35">
      <c r="A358" s="1123">
        <v>11</v>
      </c>
      <c r="B358" s="1124" t="s">
        <v>49</v>
      </c>
      <c r="C358" s="1122"/>
      <c r="D358" s="1122"/>
      <c r="E358" s="1122"/>
      <c r="F358" s="1122"/>
      <c r="G358" s="1122"/>
      <c r="H358" s="1122">
        <v>12</v>
      </c>
      <c r="I358" s="1122">
        <v>41</v>
      </c>
      <c r="J358" s="1122"/>
      <c r="K358" s="1122"/>
      <c r="L358" s="1122"/>
      <c r="M358" s="1122"/>
      <c r="N358" s="1122"/>
      <c r="O358" s="1122"/>
      <c r="P358" s="1122">
        <v>1</v>
      </c>
      <c r="Q358" s="1122"/>
      <c r="R358" s="1122"/>
      <c r="S358" s="1122"/>
      <c r="T358" s="1122">
        <v>1</v>
      </c>
      <c r="U358" s="1122"/>
      <c r="V358" s="1122">
        <v>4</v>
      </c>
      <c r="W358" s="1122"/>
      <c r="X358" s="1122">
        <v>18</v>
      </c>
      <c r="Y358" s="1122">
        <v>1</v>
      </c>
      <c r="Z358" s="1122">
        <v>1</v>
      </c>
      <c r="AA358" s="1122"/>
      <c r="AB358" s="1122"/>
      <c r="AC358" s="1122"/>
      <c r="AD358" s="1122"/>
      <c r="AE358" s="1122"/>
      <c r="AF358" s="1122">
        <v>1</v>
      </c>
      <c r="AG358" s="1122"/>
      <c r="AH358" s="1157">
        <f t="shared" si="22"/>
        <v>80</v>
      </c>
      <c r="AI358" s="1158"/>
    </row>
    <row r="359" ht="21" customHeight="1" spans="1:35">
      <c r="A359" s="1123">
        <v>12</v>
      </c>
      <c r="B359" s="1124" t="s">
        <v>50</v>
      </c>
      <c r="C359" s="1122"/>
      <c r="D359" s="1122"/>
      <c r="E359" s="1122"/>
      <c r="F359" s="1122"/>
      <c r="G359" s="1122"/>
      <c r="H359" s="1122">
        <v>6</v>
      </c>
      <c r="I359" s="1122">
        <v>33</v>
      </c>
      <c r="J359" s="1122">
        <v>2</v>
      </c>
      <c r="K359" s="1122"/>
      <c r="L359" s="1122"/>
      <c r="M359" s="1122"/>
      <c r="N359" s="1122"/>
      <c r="O359" s="1122"/>
      <c r="P359" s="1122"/>
      <c r="Q359" s="1122"/>
      <c r="R359" s="1122"/>
      <c r="S359" s="1122"/>
      <c r="T359" s="1122"/>
      <c r="U359" s="1122"/>
      <c r="V359" s="1122">
        <v>3</v>
      </c>
      <c r="W359" s="1122"/>
      <c r="X359" s="1122">
        <v>2</v>
      </c>
      <c r="Y359" s="1122"/>
      <c r="Z359" s="1122"/>
      <c r="AA359" s="1122"/>
      <c r="AB359" s="1122"/>
      <c r="AC359" s="1122"/>
      <c r="AD359" s="1122"/>
      <c r="AE359" s="1122"/>
      <c r="AF359" s="1122"/>
      <c r="AG359" s="1122"/>
      <c r="AH359" s="1157">
        <f t="shared" si="22"/>
        <v>46</v>
      </c>
      <c r="AI359" s="1158"/>
    </row>
    <row r="360" ht="21" customHeight="1" spans="1:35">
      <c r="A360" s="1123">
        <v>13</v>
      </c>
      <c r="B360" s="1124" t="s">
        <v>51</v>
      </c>
      <c r="C360" s="1122"/>
      <c r="D360" s="1122"/>
      <c r="E360" s="1122"/>
      <c r="F360" s="1122"/>
      <c r="G360" s="1122"/>
      <c r="H360" s="1122">
        <v>6</v>
      </c>
      <c r="I360" s="1122">
        <v>15</v>
      </c>
      <c r="J360" s="1122"/>
      <c r="K360" s="1122"/>
      <c r="L360" s="1122"/>
      <c r="M360" s="1122"/>
      <c r="N360" s="1122"/>
      <c r="O360" s="1122"/>
      <c r="P360" s="1122"/>
      <c r="Q360" s="1122"/>
      <c r="R360" s="1122"/>
      <c r="S360" s="1122"/>
      <c r="T360" s="1122"/>
      <c r="U360" s="1122"/>
      <c r="V360" s="1122">
        <v>15</v>
      </c>
      <c r="W360" s="1122"/>
      <c r="X360" s="1122">
        <v>1</v>
      </c>
      <c r="Y360" s="1122">
        <v>1</v>
      </c>
      <c r="Z360" s="1122"/>
      <c r="AA360" s="1122">
        <v>2</v>
      </c>
      <c r="AB360" s="1122"/>
      <c r="AC360" s="1122"/>
      <c r="AD360" s="1122"/>
      <c r="AE360" s="1122"/>
      <c r="AF360" s="1122"/>
      <c r="AG360" s="1122"/>
      <c r="AH360" s="1157">
        <f t="shared" ref="AH360:AH365" si="23">SUM(C360:AG360)</f>
        <v>40</v>
      </c>
      <c r="AI360" s="1158"/>
    </row>
    <row r="361" ht="21" customHeight="1" spans="1:35">
      <c r="A361" s="1123">
        <v>14</v>
      </c>
      <c r="B361" s="1124" t="s">
        <v>52</v>
      </c>
      <c r="C361" s="1122"/>
      <c r="D361" s="1122"/>
      <c r="E361" s="1122"/>
      <c r="F361" s="1122"/>
      <c r="G361" s="1122"/>
      <c r="H361" s="1122">
        <v>12</v>
      </c>
      <c r="I361" s="1122">
        <v>35</v>
      </c>
      <c r="J361" s="1122"/>
      <c r="K361" s="1122"/>
      <c r="L361" s="1122"/>
      <c r="M361" s="1122"/>
      <c r="N361" s="1122"/>
      <c r="O361" s="1122"/>
      <c r="P361" s="1122">
        <v>1</v>
      </c>
      <c r="Q361" s="1122"/>
      <c r="R361" s="1122"/>
      <c r="S361" s="1122"/>
      <c r="T361" s="1122">
        <v>2</v>
      </c>
      <c r="U361" s="1122"/>
      <c r="V361" s="1122">
        <v>7</v>
      </c>
      <c r="W361" s="1122"/>
      <c r="X361" s="1122">
        <v>7</v>
      </c>
      <c r="Y361" s="1122"/>
      <c r="Z361" s="1122"/>
      <c r="AA361" s="1122">
        <v>2</v>
      </c>
      <c r="AB361" s="1122"/>
      <c r="AC361" s="1122"/>
      <c r="AD361" s="1122"/>
      <c r="AE361" s="1122"/>
      <c r="AF361" s="1122">
        <v>2</v>
      </c>
      <c r="AG361" s="1122"/>
      <c r="AH361" s="1157">
        <f t="shared" si="23"/>
        <v>68</v>
      </c>
      <c r="AI361" s="1158"/>
    </row>
    <row r="362" ht="21" customHeight="1" spans="1:35">
      <c r="A362" s="1123">
        <v>15</v>
      </c>
      <c r="B362" s="1124" t="s">
        <v>53</v>
      </c>
      <c r="C362" s="1122"/>
      <c r="D362" s="1122"/>
      <c r="E362" s="1122"/>
      <c r="F362" s="1122"/>
      <c r="G362" s="1122"/>
      <c r="H362" s="1122">
        <v>1</v>
      </c>
      <c r="I362" s="1122">
        <v>9</v>
      </c>
      <c r="J362" s="1122"/>
      <c r="K362" s="1122"/>
      <c r="L362" s="1122"/>
      <c r="M362" s="1122"/>
      <c r="N362" s="1122"/>
      <c r="O362" s="1122"/>
      <c r="P362" s="1122"/>
      <c r="Q362" s="1122"/>
      <c r="R362" s="1122"/>
      <c r="S362" s="1122"/>
      <c r="T362" s="1122"/>
      <c r="U362" s="1122"/>
      <c r="V362" s="1122">
        <v>1</v>
      </c>
      <c r="W362" s="1122"/>
      <c r="X362" s="1122"/>
      <c r="Y362" s="1122"/>
      <c r="Z362" s="1122"/>
      <c r="AA362" s="1122"/>
      <c r="AB362" s="1122"/>
      <c r="AC362" s="1122"/>
      <c r="AD362" s="1122"/>
      <c r="AE362" s="1122"/>
      <c r="AF362" s="1122"/>
      <c r="AG362" s="1122"/>
      <c r="AH362" s="1157">
        <f t="shared" si="23"/>
        <v>11</v>
      </c>
      <c r="AI362" s="1158"/>
    </row>
    <row r="363" ht="21" customHeight="1" spans="1:35">
      <c r="A363" s="1123">
        <v>16</v>
      </c>
      <c r="B363" s="1124" t="s">
        <v>90</v>
      </c>
      <c r="C363" s="1122"/>
      <c r="D363" s="1122"/>
      <c r="E363" s="1122"/>
      <c r="F363" s="1122"/>
      <c r="G363" s="1122"/>
      <c r="H363" s="1122">
        <v>19</v>
      </c>
      <c r="I363" s="1122">
        <v>32</v>
      </c>
      <c r="J363" s="1122"/>
      <c r="K363" s="1122"/>
      <c r="L363" s="1122"/>
      <c r="M363" s="1122"/>
      <c r="N363" s="1122"/>
      <c r="O363" s="1122"/>
      <c r="P363" s="1122">
        <v>1</v>
      </c>
      <c r="Q363" s="1122"/>
      <c r="R363" s="1122"/>
      <c r="S363" s="1122"/>
      <c r="T363" s="1122"/>
      <c r="U363" s="1122"/>
      <c r="V363" s="1122">
        <v>5</v>
      </c>
      <c r="W363" s="1122"/>
      <c r="X363" s="1122">
        <v>6</v>
      </c>
      <c r="Y363" s="1122"/>
      <c r="Z363" s="1122"/>
      <c r="AA363" s="1122"/>
      <c r="AB363" s="1122"/>
      <c r="AC363" s="1122"/>
      <c r="AD363" s="1122"/>
      <c r="AE363" s="1122"/>
      <c r="AF363" s="1122"/>
      <c r="AG363" s="1122"/>
      <c r="AH363" s="1157">
        <f t="shared" si="23"/>
        <v>63</v>
      </c>
      <c r="AI363" s="1158"/>
    </row>
    <row r="364" ht="21" customHeight="1" spans="1:35">
      <c r="A364" s="1125">
        <v>17</v>
      </c>
      <c r="B364" s="1126" t="s">
        <v>55</v>
      </c>
      <c r="C364" s="1122"/>
      <c r="D364" s="1122"/>
      <c r="E364" s="1122"/>
      <c r="F364" s="1122"/>
      <c r="G364" s="1122"/>
      <c r="H364" s="1122">
        <v>9</v>
      </c>
      <c r="I364" s="1122">
        <v>22</v>
      </c>
      <c r="J364" s="1122"/>
      <c r="K364" s="1122"/>
      <c r="L364" s="1122"/>
      <c r="M364" s="1122"/>
      <c r="N364" s="1122"/>
      <c r="O364" s="1122"/>
      <c r="P364" s="1122">
        <v>1</v>
      </c>
      <c r="Q364" s="1122"/>
      <c r="R364" s="1122"/>
      <c r="S364" s="1122"/>
      <c r="T364" s="1122"/>
      <c r="U364" s="1122"/>
      <c r="V364" s="1122">
        <v>3</v>
      </c>
      <c r="W364" s="1122"/>
      <c r="X364" s="1122">
        <v>5</v>
      </c>
      <c r="Y364" s="1122"/>
      <c r="Z364" s="1122"/>
      <c r="AA364" s="1122"/>
      <c r="AB364" s="1122"/>
      <c r="AC364" s="1122"/>
      <c r="AD364" s="1122"/>
      <c r="AE364" s="1122"/>
      <c r="AF364" s="1122"/>
      <c r="AG364" s="1122">
        <v>1</v>
      </c>
      <c r="AH364" s="1159">
        <f t="shared" si="23"/>
        <v>41</v>
      </c>
      <c r="AI364" s="1160"/>
    </row>
    <row r="365" ht="21" customHeight="1" spans="1:35">
      <c r="A365" s="1183">
        <v>18</v>
      </c>
      <c r="B365" s="1184" t="s">
        <v>56</v>
      </c>
      <c r="C365" s="1172"/>
      <c r="D365" s="1172"/>
      <c r="E365" s="1172"/>
      <c r="F365" s="1172"/>
      <c r="G365" s="1172"/>
      <c r="H365" s="1172">
        <v>7</v>
      </c>
      <c r="I365" s="1172">
        <v>28</v>
      </c>
      <c r="J365" s="1172"/>
      <c r="K365" s="1172"/>
      <c r="L365" s="1172"/>
      <c r="M365" s="1172"/>
      <c r="N365" s="1172"/>
      <c r="O365" s="1172"/>
      <c r="P365" s="1172">
        <v>1</v>
      </c>
      <c r="Q365" s="1172"/>
      <c r="R365" s="1172"/>
      <c r="S365" s="1172"/>
      <c r="T365" s="1172"/>
      <c r="U365" s="1172"/>
      <c r="V365" s="1172">
        <v>3</v>
      </c>
      <c r="W365" s="1172"/>
      <c r="X365" s="1172">
        <v>1</v>
      </c>
      <c r="Y365" s="1172"/>
      <c r="Z365" s="1172"/>
      <c r="AA365" s="1172"/>
      <c r="AB365" s="1172"/>
      <c r="AC365" s="1172"/>
      <c r="AD365" s="1172"/>
      <c r="AE365" s="1172"/>
      <c r="AF365" s="1172">
        <v>2</v>
      </c>
      <c r="AG365" s="1172"/>
      <c r="AH365" s="1196">
        <f t="shared" si="23"/>
        <v>42</v>
      </c>
      <c r="AI365" s="1161"/>
    </row>
    <row r="366" ht="21" customHeight="1" spans="1:35">
      <c r="A366" s="1129" t="s">
        <v>57</v>
      </c>
      <c r="B366" s="1130"/>
      <c r="C366" s="1131">
        <f>SUM(C348:C365)</f>
        <v>0</v>
      </c>
      <c r="D366" s="1131">
        <f t="shared" ref="D366:AH366" si="24">SUM(D348:D365)</f>
        <v>0</v>
      </c>
      <c r="E366" s="1131">
        <f t="shared" si="24"/>
        <v>0</v>
      </c>
      <c r="F366" s="1131">
        <f t="shared" si="24"/>
        <v>0</v>
      </c>
      <c r="G366" s="1131">
        <f t="shared" si="24"/>
        <v>0</v>
      </c>
      <c r="H366" s="1131">
        <f t="shared" si="24"/>
        <v>206</v>
      </c>
      <c r="I366" s="1131">
        <f t="shared" si="24"/>
        <v>565</v>
      </c>
      <c r="J366" s="1131">
        <f t="shared" si="24"/>
        <v>9</v>
      </c>
      <c r="K366" s="1131">
        <f t="shared" si="24"/>
        <v>0</v>
      </c>
      <c r="L366" s="1131">
        <f t="shared" si="24"/>
        <v>0</v>
      </c>
      <c r="M366" s="1131">
        <f t="shared" si="24"/>
        <v>0</v>
      </c>
      <c r="N366" s="1131">
        <f t="shared" si="24"/>
        <v>0</v>
      </c>
      <c r="O366" s="1131">
        <f t="shared" si="24"/>
        <v>0</v>
      </c>
      <c r="P366" s="1131">
        <f t="shared" si="24"/>
        <v>15</v>
      </c>
      <c r="Q366" s="1131">
        <f t="shared" si="24"/>
        <v>0</v>
      </c>
      <c r="R366" s="1131">
        <f t="shared" si="24"/>
        <v>0</v>
      </c>
      <c r="S366" s="1131">
        <f t="shared" si="24"/>
        <v>0</v>
      </c>
      <c r="T366" s="1131">
        <f t="shared" si="24"/>
        <v>7</v>
      </c>
      <c r="U366" s="1131">
        <f t="shared" si="24"/>
        <v>0</v>
      </c>
      <c r="V366" s="1131">
        <f t="shared" si="24"/>
        <v>122</v>
      </c>
      <c r="W366" s="1131">
        <f t="shared" si="24"/>
        <v>0</v>
      </c>
      <c r="X366" s="1131">
        <f t="shared" si="24"/>
        <v>64</v>
      </c>
      <c r="Y366" s="1131">
        <f t="shared" si="24"/>
        <v>8</v>
      </c>
      <c r="Z366" s="1131">
        <f t="shared" si="24"/>
        <v>3</v>
      </c>
      <c r="AA366" s="1131">
        <f t="shared" si="24"/>
        <v>6</v>
      </c>
      <c r="AB366" s="1131">
        <f t="shared" si="24"/>
        <v>0</v>
      </c>
      <c r="AC366" s="1131">
        <f t="shared" si="24"/>
        <v>1</v>
      </c>
      <c r="AD366" s="1131">
        <f t="shared" si="24"/>
        <v>1</v>
      </c>
      <c r="AE366" s="1131">
        <f t="shared" si="24"/>
        <v>0</v>
      </c>
      <c r="AF366" s="1131">
        <f t="shared" si="24"/>
        <v>15</v>
      </c>
      <c r="AG366" s="1131">
        <f t="shared" si="24"/>
        <v>3</v>
      </c>
      <c r="AH366" s="1131">
        <f t="shared" si="24"/>
        <v>1025</v>
      </c>
      <c r="AI366" s="1197">
        <f>SUM(AI348:AI364)</f>
        <v>0</v>
      </c>
    </row>
    <row r="367" spans="1:35">
      <c r="A367" s="1132"/>
      <c r="B367" s="1132"/>
      <c r="C367" s="1132"/>
      <c r="D367" s="1132"/>
      <c r="E367" s="1132"/>
      <c r="F367" s="1132"/>
      <c r="G367" s="1132"/>
      <c r="H367" s="1132"/>
      <c r="I367" s="1132"/>
      <c r="J367" s="1132"/>
      <c r="K367" s="1132"/>
      <c r="L367" s="1132"/>
      <c r="M367" s="1132"/>
      <c r="N367" s="1132"/>
      <c r="O367" s="1132"/>
      <c r="P367" s="1132"/>
      <c r="Q367" s="1132"/>
      <c r="R367" s="1132"/>
      <c r="S367" s="1132"/>
      <c r="T367" s="1132"/>
      <c r="U367" s="1132"/>
      <c r="V367" s="1132"/>
      <c r="W367" s="1132"/>
      <c r="X367" s="1132"/>
      <c r="Y367" s="1102"/>
      <c r="Z367" s="1147"/>
      <c r="AA367" s="1132"/>
      <c r="AB367" s="1132"/>
      <c r="AC367" s="1132"/>
      <c r="AD367" s="1132"/>
      <c r="AE367" s="1132"/>
      <c r="AF367" s="1132"/>
      <c r="AG367" s="1132"/>
      <c r="AH367" s="1163"/>
      <c r="AI367" s="1132"/>
    </row>
    <row r="368" ht="15" spans="1:35">
      <c r="A368" s="1133"/>
      <c r="B368" s="1133"/>
      <c r="C368" s="1102"/>
      <c r="D368" s="887" t="s">
        <v>58</v>
      </c>
      <c r="E368" s="1086"/>
      <c r="F368" s="1086"/>
      <c r="G368" s="1086"/>
      <c r="H368" s="1086"/>
      <c r="I368" s="1086"/>
      <c r="J368" s="1086"/>
      <c r="K368" s="1086"/>
      <c r="L368" s="1086"/>
      <c r="M368" s="1086"/>
      <c r="N368" s="1086"/>
      <c r="O368" s="1086"/>
      <c r="P368" s="1086"/>
      <c r="Q368" s="1086"/>
      <c r="R368" s="1086"/>
      <c r="S368" s="1086"/>
      <c r="T368" s="1086"/>
      <c r="U368" s="1086"/>
      <c r="V368" s="1086"/>
      <c r="W368" s="1086"/>
      <c r="X368" s="1086"/>
      <c r="Y368" s="862" t="s">
        <v>101</v>
      </c>
      <c r="AA368" s="1148"/>
      <c r="AB368" s="1148"/>
      <c r="AC368" s="1148"/>
      <c r="AD368" s="1148"/>
      <c r="AE368" s="1148"/>
      <c r="AF368" s="1148"/>
      <c r="AG368" s="1148"/>
      <c r="AH368" s="862"/>
      <c r="AI368" s="1148"/>
    </row>
    <row r="369" ht="15.75" spans="1:35">
      <c r="A369" s="1133"/>
      <c r="B369" s="1133"/>
      <c r="C369" s="1133"/>
      <c r="D369" s="888" t="s">
        <v>60</v>
      </c>
      <c r="E369" s="1086"/>
      <c r="F369" s="1086"/>
      <c r="G369" s="1086"/>
      <c r="H369" s="1086"/>
      <c r="I369" s="1086"/>
      <c r="J369" s="1086"/>
      <c r="K369" s="1086"/>
      <c r="L369" s="1086"/>
      <c r="M369" s="1086"/>
      <c r="N369" s="1086"/>
      <c r="O369" s="1086"/>
      <c r="P369" s="1086"/>
      <c r="Q369" s="1086"/>
      <c r="R369" s="1086"/>
      <c r="S369" s="1086"/>
      <c r="T369" s="1086"/>
      <c r="U369" s="1086"/>
      <c r="V369" s="1086"/>
      <c r="W369" s="1086"/>
      <c r="X369" s="1086"/>
      <c r="Y369" s="890" t="s">
        <v>102</v>
      </c>
      <c r="AA369" s="1095"/>
      <c r="AB369" s="1095"/>
      <c r="AC369" s="1095"/>
      <c r="AD369" s="1095"/>
      <c r="AE369" s="1095"/>
      <c r="AF369" s="1095"/>
      <c r="AG369" s="1095"/>
      <c r="AH369" s="1164"/>
      <c r="AI369" s="1165"/>
    </row>
    <row r="370" ht="15.75" spans="1:35">
      <c r="A370" s="1133"/>
      <c r="B370" s="1133"/>
      <c r="C370" s="1133"/>
      <c r="D370" s="888"/>
      <c r="E370" s="1086"/>
      <c r="F370" s="1086"/>
      <c r="G370" s="1086"/>
      <c r="H370" s="1086"/>
      <c r="I370" s="1086"/>
      <c r="J370" s="1086"/>
      <c r="K370" s="1086"/>
      <c r="L370" s="1086"/>
      <c r="M370" s="1086"/>
      <c r="N370" s="1086"/>
      <c r="O370" s="1086"/>
      <c r="P370" s="1086"/>
      <c r="Q370" s="1086"/>
      <c r="R370" s="1086"/>
      <c r="S370" s="1086"/>
      <c r="T370" s="1086"/>
      <c r="U370" s="1086"/>
      <c r="V370" s="1086"/>
      <c r="W370" s="1086"/>
      <c r="X370" s="1086"/>
      <c r="Y370" s="1095"/>
      <c r="AA370" s="1095"/>
      <c r="AB370" s="1095"/>
      <c r="AC370" s="1095"/>
      <c r="AD370" s="1095"/>
      <c r="AE370" s="1095"/>
      <c r="AF370" s="1095"/>
      <c r="AG370" s="1095"/>
      <c r="AH370" s="908"/>
      <c r="AI370" s="1165"/>
    </row>
    <row r="371" ht="15.75" spans="1:35">
      <c r="A371" s="1133"/>
      <c r="B371" s="1133"/>
      <c r="C371" s="1133"/>
      <c r="D371" s="888"/>
      <c r="E371" s="1086"/>
      <c r="F371" s="1086"/>
      <c r="G371" s="1086"/>
      <c r="H371" s="1086"/>
      <c r="I371" s="1086"/>
      <c r="J371" s="1086"/>
      <c r="K371" s="1086"/>
      <c r="L371" s="1086"/>
      <c r="M371" s="1086"/>
      <c r="N371" s="1086"/>
      <c r="O371" s="1086"/>
      <c r="P371" s="1086"/>
      <c r="Q371" s="1086"/>
      <c r="R371" s="1086"/>
      <c r="S371" s="1086"/>
      <c r="T371" s="1086"/>
      <c r="U371" s="1086"/>
      <c r="V371" s="1086"/>
      <c r="W371" s="1086"/>
      <c r="X371" s="1086"/>
      <c r="Y371" s="1095"/>
      <c r="AA371" s="1095"/>
      <c r="AB371" s="1095"/>
      <c r="AC371" s="1095"/>
      <c r="AD371" s="1095"/>
      <c r="AE371" s="1095"/>
      <c r="AF371" s="1095"/>
      <c r="AG371" s="1095"/>
      <c r="AH371" s="908"/>
      <c r="AI371" s="1165"/>
    </row>
    <row r="372" ht="15.75" spans="1:35">
      <c r="A372" s="1133"/>
      <c r="B372" s="1102"/>
      <c r="C372" s="1133"/>
      <c r="D372" s="888"/>
      <c r="E372" s="1086"/>
      <c r="F372" s="1086"/>
      <c r="G372" s="1086"/>
      <c r="H372" s="1086"/>
      <c r="I372" s="1086"/>
      <c r="J372" s="1086"/>
      <c r="K372" s="1086"/>
      <c r="L372" s="1086"/>
      <c r="M372" s="1086"/>
      <c r="N372" s="1086"/>
      <c r="O372" s="1086"/>
      <c r="P372" s="1086"/>
      <c r="Q372" s="1086"/>
      <c r="R372" s="1086"/>
      <c r="S372" s="1086"/>
      <c r="T372" s="1086"/>
      <c r="U372" s="1086"/>
      <c r="V372" s="1086"/>
      <c r="W372" s="1086"/>
      <c r="X372" s="1086"/>
      <c r="Y372" s="1095"/>
      <c r="AA372" s="1095"/>
      <c r="AB372" s="1095"/>
      <c r="AC372" s="1095"/>
      <c r="AD372" s="1095"/>
      <c r="AE372" s="1095"/>
      <c r="AF372" s="1095"/>
      <c r="AG372" s="1095"/>
      <c r="AH372" s="908"/>
      <c r="AI372" s="1165"/>
    </row>
    <row r="373" ht="20.25" spans="1:35">
      <c r="A373" s="1133"/>
      <c r="B373" s="1102"/>
      <c r="C373" s="1133"/>
      <c r="D373" s="888" t="s">
        <v>62</v>
      </c>
      <c r="E373" s="1087"/>
      <c r="F373" s="1087"/>
      <c r="G373" s="1087"/>
      <c r="H373" s="1087"/>
      <c r="I373" s="1087"/>
      <c r="J373" s="1087"/>
      <c r="K373" s="1086"/>
      <c r="L373" s="1086"/>
      <c r="M373" s="1086"/>
      <c r="N373" s="1086"/>
      <c r="O373" s="1086"/>
      <c r="P373" s="1086"/>
      <c r="Q373" s="1086"/>
      <c r="R373" s="1086"/>
      <c r="S373" s="1086"/>
      <c r="T373" s="1086"/>
      <c r="U373" s="1086"/>
      <c r="V373" s="1086"/>
      <c r="W373" s="1086"/>
      <c r="X373" s="1086"/>
      <c r="Y373" s="1194" t="s">
        <v>71</v>
      </c>
      <c r="AA373" s="1149"/>
      <c r="AB373" s="1149"/>
      <c r="AC373" s="1149"/>
      <c r="AD373" s="1149"/>
      <c r="AE373" s="1149"/>
      <c r="AF373" s="1149"/>
      <c r="AG373" s="1166"/>
      <c r="AH373" s="1166"/>
      <c r="AI373" s="1165"/>
    </row>
    <row r="374" ht="94.5" customHeight="1" spans="1:35">
      <c r="A374" s="1105"/>
      <c r="B374" s="1105"/>
      <c r="C374" s="1105"/>
      <c r="D374" s="898" t="s">
        <v>64</v>
      </c>
      <c r="E374" s="1086"/>
      <c r="F374" s="1086"/>
      <c r="G374" s="1086"/>
      <c r="H374" s="1086"/>
      <c r="I374" s="1086"/>
      <c r="J374" s="1086"/>
      <c r="K374" s="1086"/>
      <c r="L374" s="1086"/>
      <c r="M374" s="1086"/>
      <c r="N374" s="1086"/>
      <c r="O374" s="1086"/>
      <c r="P374" s="1086"/>
      <c r="Q374" s="1086"/>
      <c r="R374" s="1086"/>
      <c r="S374" s="1086"/>
      <c r="T374" s="1086"/>
      <c r="U374" s="1086"/>
      <c r="V374" s="1086"/>
      <c r="W374" s="1086"/>
      <c r="X374" s="1086"/>
      <c r="Y374" s="1046" t="s">
        <v>73</v>
      </c>
      <c r="AA374" s="1095"/>
      <c r="AB374" s="1095"/>
      <c r="AC374" s="1095"/>
      <c r="AD374" s="1095"/>
      <c r="AE374" s="1095"/>
      <c r="AF374" s="1095"/>
      <c r="AG374" s="1095"/>
      <c r="AH374" s="1167"/>
      <c r="AI374" s="1165"/>
    </row>
    <row r="375" spans="1:35">
      <c r="A375" s="1108" t="s">
        <v>145</v>
      </c>
      <c r="B375" s="1108"/>
      <c r="C375" s="1108"/>
      <c r="D375" s="1108"/>
      <c r="E375" s="1108"/>
      <c r="F375" s="1108"/>
      <c r="G375" s="1108"/>
      <c r="H375" s="1108"/>
      <c r="I375" s="1108"/>
      <c r="J375" s="1108"/>
      <c r="K375" s="1108"/>
      <c r="L375" s="1108"/>
      <c r="M375" s="1108"/>
      <c r="N375" s="1108"/>
      <c r="O375" s="1108"/>
      <c r="P375" s="1108"/>
      <c r="Q375" s="1108"/>
      <c r="R375" s="1108"/>
      <c r="S375" s="1108"/>
      <c r="T375" s="1108"/>
      <c r="U375" s="1108"/>
      <c r="V375" s="1108"/>
      <c r="W375" s="1108"/>
      <c r="X375" s="1108"/>
      <c r="Y375" s="1108"/>
      <c r="Z375" s="1108"/>
      <c r="AA375" s="1108"/>
      <c r="AB375" s="1108"/>
      <c r="AC375" s="1108"/>
      <c r="AD375" s="1108"/>
      <c r="AE375" s="1108"/>
      <c r="AF375" s="1108"/>
      <c r="AG375" s="1108"/>
      <c r="AH375" s="1108"/>
      <c r="AI375" s="1108"/>
    </row>
    <row r="376" spans="1:35">
      <c r="A376" s="1108" t="s">
        <v>103</v>
      </c>
      <c r="B376" s="1108"/>
      <c r="C376" s="1108"/>
      <c r="D376" s="1108"/>
      <c r="E376" s="1108"/>
      <c r="F376" s="1108"/>
      <c r="G376" s="1108"/>
      <c r="H376" s="1108"/>
      <c r="I376" s="1108"/>
      <c r="J376" s="1108"/>
      <c r="K376" s="1108"/>
      <c r="L376" s="1108"/>
      <c r="M376" s="1108"/>
      <c r="N376" s="1108"/>
      <c r="O376" s="1108"/>
      <c r="P376" s="1108"/>
      <c r="Q376" s="1108"/>
      <c r="R376" s="1108"/>
      <c r="S376" s="1108"/>
      <c r="T376" s="1108"/>
      <c r="U376" s="1108"/>
      <c r="V376" s="1108"/>
      <c r="W376" s="1108"/>
      <c r="X376" s="1108"/>
      <c r="Y376" s="1108"/>
      <c r="Z376" s="1108"/>
      <c r="AA376" s="1108"/>
      <c r="AB376" s="1108"/>
      <c r="AC376" s="1108"/>
      <c r="AD376" s="1108"/>
      <c r="AE376" s="1108"/>
      <c r="AF376" s="1108"/>
      <c r="AG376" s="1108"/>
      <c r="AH376" s="1108"/>
      <c r="AI376" s="1108"/>
    </row>
    <row r="377" ht="13.5" spans="1:35">
      <c r="A377" s="1109"/>
      <c r="B377" s="1109"/>
      <c r="C377" s="1109"/>
      <c r="D377" s="1109"/>
      <c r="E377" s="1109"/>
      <c r="F377" s="1109"/>
      <c r="G377" s="1109"/>
      <c r="H377" s="1109"/>
      <c r="I377" s="1109"/>
      <c r="J377" s="1109"/>
      <c r="K377" s="1109"/>
      <c r="L377" s="1109"/>
      <c r="M377" s="1109"/>
      <c r="N377" s="1109"/>
      <c r="O377" s="1109"/>
      <c r="P377" s="1109"/>
      <c r="Q377" s="1109"/>
      <c r="R377" s="1109"/>
      <c r="S377" s="1109"/>
      <c r="T377" s="1109"/>
      <c r="U377" s="1109"/>
      <c r="V377" s="1109"/>
      <c r="W377" s="1109"/>
      <c r="X377" s="1109"/>
      <c r="Y377" s="1109"/>
      <c r="Z377" s="1141"/>
      <c r="AA377" s="1109"/>
      <c r="AB377" s="1109"/>
      <c r="AC377" s="1109"/>
      <c r="AD377" s="1109"/>
      <c r="AE377" s="1109"/>
      <c r="AF377" s="1109"/>
      <c r="AG377" s="1109"/>
      <c r="AH377" s="1109"/>
      <c r="AI377" s="1109" t="s">
        <v>146</v>
      </c>
    </row>
    <row r="378" customHeight="1" spans="1:35">
      <c r="A378" s="1110" t="s">
        <v>3</v>
      </c>
      <c r="B378" s="1111" t="s">
        <v>4</v>
      </c>
      <c r="C378" s="1112" t="s">
        <v>5</v>
      </c>
      <c r="D378" s="1113"/>
      <c r="E378" s="1113"/>
      <c r="F378" s="1113"/>
      <c r="G378" s="1113"/>
      <c r="H378" s="1113"/>
      <c r="I378" s="1113"/>
      <c r="J378" s="1113"/>
      <c r="K378" s="1113"/>
      <c r="L378" s="1113"/>
      <c r="M378" s="1113"/>
      <c r="N378" s="1113"/>
      <c r="O378" s="1113"/>
      <c r="P378" s="1113"/>
      <c r="Q378" s="1113"/>
      <c r="R378" s="1113"/>
      <c r="S378" s="1113"/>
      <c r="T378" s="1113"/>
      <c r="U378" s="1113"/>
      <c r="V378" s="1113"/>
      <c r="W378" s="1113"/>
      <c r="X378" s="1113"/>
      <c r="Y378" s="1142"/>
      <c r="Z378" s="1143" t="s">
        <v>6</v>
      </c>
      <c r="AA378" s="1144" t="s">
        <v>7</v>
      </c>
      <c r="AB378" s="1144" t="s">
        <v>8</v>
      </c>
      <c r="AC378" s="1144" t="s">
        <v>9</v>
      </c>
      <c r="AD378" s="1144" t="s">
        <v>10</v>
      </c>
      <c r="AE378" s="1144" t="s">
        <v>11</v>
      </c>
      <c r="AF378" s="1144" t="s">
        <v>12</v>
      </c>
      <c r="AG378" s="1144" t="s">
        <v>13</v>
      </c>
      <c r="AH378" s="1144" t="s">
        <v>14</v>
      </c>
      <c r="AI378" s="1150" t="s">
        <v>147</v>
      </c>
    </row>
    <row r="379" ht="147.05" spans="1:35">
      <c r="A379" s="1114"/>
      <c r="B379" s="1115"/>
      <c r="C379" s="1116" t="s">
        <v>16</v>
      </c>
      <c r="D379" s="1117" t="s">
        <v>17</v>
      </c>
      <c r="E379" s="1117" t="s">
        <v>18</v>
      </c>
      <c r="F379" s="1117" t="s">
        <v>19</v>
      </c>
      <c r="G379" s="1117" t="s">
        <v>20</v>
      </c>
      <c r="H379" s="1117" t="s">
        <v>21</v>
      </c>
      <c r="I379" s="1117" t="s">
        <v>22</v>
      </c>
      <c r="J379" s="1117" t="s">
        <v>23</v>
      </c>
      <c r="K379" s="1117" t="s">
        <v>24</v>
      </c>
      <c r="L379" s="1117" t="s">
        <v>25</v>
      </c>
      <c r="M379" s="1117" t="s">
        <v>129</v>
      </c>
      <c r="N379" s="1140" t="s">
        <v>148</v>
      </c>
      <c r="O379" s="1117" t="s">
        <v>28</v>
      </c>
      <c r="P379" s="1117" t="s">
        <v>29</v>
      </c>
      <c r="Q379" s="1117" t="s">
        <v>30</v>
      </c>
      <c r="R379" s="1117" t="s">
        <v>31</v>
      </c>
      <c r="S379" s="1117" t="s">
        <v>32</v>
      </c>
      <c r="T379" s="1117" t="s">
        <v>33</v>
      </c>
      <c r="U379" s="1117" t="s">
        <v>34</v>
      </c>
      <c r="V379" s="1117" t="s">
        <v>35</v>
      </c>
      <c r="W379" s="1117" t="s">
        <v>36</v>
      </c>
      <c r="X379" s="1117" t="s">
        <v>149</v>
      </c>
      <c r="Y379" s="1117" t="s">
        <v>38</v>
      </c>
      <c r="Z379" s="1145"/>
      <c r="AA379" s="1146"/>
      <c r="AB379" s="1146"/>
      <c r="AC379" s="1146"/>
      <c r="AD379" s="1146"/>
      <c r="AE379" s="1146"/>
      <c r="AF379" s="1146"/>
      <c r="AG379" s="1146"/>
      <c r="AH379" s="1146"/>
      <c r="AI379" s="1151"/>
    </row>
    <row r="380" ht="13.5" spans="1:35">
      <c r="A380" s="1118">
        <v>1</v>
      </c>
      <c r="B380" s="1119">
        <v>2</v>
      </c>
      <c r="C380" s="1119">
        <v>3</v>
      </c>
      <c r="D380" s="1119">
        <v>4</v>
      </c>
      <c r="E380" s="1119">
        <v>5</v>
      </c>
      <c r="F380" s="1119">
        <v>6</v>
      </c>
      <c r="G380" s="1119">
        <v>7</v>
      </c>
      <c r="H380" s="1119">
        <v>8</v>
      </c>
      <c r="I380" s="1119">
        <v>9</v>
      </c>
      <c r="J380" s="1119">
        <v>10</v>
      </c>
      <c r="K380" s="1119">
        <v>11</v>
      </c>
      <c r="L380" s="1119">
        <v>12</v>
      </c>
      <c r="M380" s="1119">
        <v>13</v>
      </c>
      <c r="N380" s="1119">
        <v>14</v>
      </c>
      <c r="O380" s="1119">
        <v>15</v>
      </c>
      <c r="P380" s="1119">
        <v>16</v>
      </c>
      <c r="Q380" s="1119">
        <v>17</v>
      </c>
      <c r="R380" s="1119">
        <v>18</v>
      </c>
      <c r="S380" s="1119">
        <v>19</v>
      </c>
      <c r="T380" s="1119">
        <v>20</v>
      </c>
      <c r="U380" s="1119">
        <v>21</v>
      </c>
      <c r="V380" s="1119">
        <v>22</v>
      </c>
      <c r="W380" s="1119">
        <v>23</v>
      </c>
      <c r="X380" s="1119">
        <v>24</v>
      </c>
      <c r="Y380" s="1119">
        <v>25</v>
      </c>
      <c r="Z380" s="1119">
        <v>26</v>
      </c>
      <c r="AA380" s="1119">
        <v>27</v>
      </c>
      <c r="AB380" s="1119">
        <v>28</v>
      </c>
      <c r="AC380" s="1119">
        <v>29</v>
      </c>
      <c r="AD380" s="1119">
        <v>30</v>
      </c>
      <c r="AE380" s="1119">
        <v>31</v>
      </c>
      <c r="AF380" s="1119">
        <v>32</v>
      </c>
      <c r="AG380" s="1119">
        <v>33</v>
      </c>
      <c r="AH380" s="1152">
        <v>34</v>
      </c>
      <c r="AI380" s="1153">
        <v>35</v>
      </c>
    </row>
    <row r="381" ht="23.25" customHeight="1" spans="1:35">
      <c r="A381" s="1120">
        <v>1</v>
      </c>
      <c r="B381" s="1121" t="s">
        <v>39</v>
      </c>
      <c r="C381" s="1136"/>
      <c r="D381" s="1136"/>
      <c r="E381" s="1136"/>
      <c r="F381" s="1136"/>
      <c r="G381" s="1136"/>
      <c r="H381" s="1136">
        <v>23</v>
      </c>
      <c r="I381" s="1136">
        <v>69</v>
      </c>
      <c r="J381" s="1136">
        <v>1</v>
      </c>
      <c r="K381" s="1136"/>
      <c r="L381" s="1136"/>
      <c r="M381" s="1136"/>
      <c r="N381" s="1136"/>
      <c r="O381" s="1136"/>
      <c r="P381" s="1136">
        <v>6</v>
      </c>
      <c r="Q381" s="1136"/>
      <c r="R381" s="1136"/>
      <c r="S381" s="1136"/>
      <c r="T381" s="1136">
        <v>1</v>
      </c>
      <c r="U381" s="1136"/>
      <c r="V381" s="1136">
        <v>7</v>
      </c>
      <c r="W381" s="1136"/>
      <c r="X381" s="1136">
        <v>4</v>
      </c>
      <c r="Y381" s="1136">
        <v>2</v>
      </c>
      <c r="Z381" s="1136"/>
      <c r="AA381" s="1136">
        <v>2</v>
      </c>
      <c r="AB381" s="1136"/>
      <c r="AC381" s="1136"/>
      <c r="AD381" s="1136"/>
      <c r="AE381" s="1136"/>
      <c r="AF381" s="1136">
        <v>4</v>
      </c>
      <c r="AG381" s="1136">
        <v>1</v>
      </c>
      <c r="AH381" s="1154">
        <f>SUM(C381:AG381)</f>
        <v>120</v>
      </c>
      <c r="AI381" s="1155"/>
    </row>
    <row r="382" ht="23.25" customHeight="1" spans="1:35">
      <c r="A382" s="1123">
        <v>2</v>
      </c>
      <c r="B382" s="1124" t="s">
        <v>40</v>
      </c>
      <c r="C382" s="1136"/>
      <c r="D382" s="1136"/>
      <c r="E382" s="1136"/>
      <c r="F382" s="1136"/>
      <c r="G382" s="1136"/>
      <c r="H382" s="1136">
        <v>6</v>
      </c>
      <c r="I382" s="1136">
        <v>30</v>
      </c>
      <c r="J382" s="1136"/>
      <c r="K382" s="1136"/>
      <c r="L382" s="1136"/>
      <c r="M382" s="1136"/>
      <c r="N382" s="1136"/>
      <c r="O382" s="1136"/>
      <c r="P382" s="1136">
        <v>1</v>
      </c>
      <c r="Q382" s="1136"/>
      <c r="R382" s="1136"/>
      <c r="S382" s="1136"/>
      <c r="T382" s="1136"/>
      <c r="U382" s="1136"/>
      <c r="V382" s="1136">
        <v>5</v>
      </c>
      <c r="W382" s="1136"/>
      <c r="X382" s="1136">
        <v>2</v>
      </c>
      <c r="Y382" s="1136">
        <v>1</v>
      </c>
      <c r="Z382" s="1136"/>
      <c r="AA382" s="1136"/>
      <c r="AB382" s="1136"/>
      <c r="AC382" s="1136"/>
      <c r="AD382" s="1136"/>
      <c r="AE382" s="1136"/>
      <c r="AF382" s="1136"/>
      <c r="AG382" s="1136"/>
      <c r="AH382" s="1157">
        <f t="shared" ref="AH382:AH391" si="25">SUM(C382:AG382)</f>
        <v>45</v>
      </c>
      <c r="AI382" s="1158"/>
    </row>
    <row r="383" ht="23.25" customHeight="1" spans="1:35">
      <c r="A383" s="1123">
        <v>3</v>
      </c>
      <c r="B383" s="1124" t="s">
        <v>41</v>
      </c>
      <c r="C383" s="1136"/>
      <c r="D383" s="1136"/>
      <c r="E383" s="1136"/>
      <c r="F383" s="1136"/>
      <c r="G383" s="1136"/>
      <c r="H383" s="1136">
        <v>2</v>
      </c>
      <c r="I383" s="1136">
        <v>6</v>
      </c>
      <c r="J383" s="1136"/>
      <c r="K383" s="1136"/>
      <c r="L383" s="1136"/>
      <c r="M383" s="1136"/>
      <c r="N383" s="1136"/>
      <c r="O383" s="1136"/>
      <c r="P383" s="1136"/>
      <c r="Q383" s="1136"/>
      <c r="R383" s="1136"/>
      <c r="S383" s="1136"/>
      <c r="T383" s="1136"/>
      <c r="U383" s="1136"/>
      <c r="V383" s="1136"/>
      <c r="W383" s="1136"/>
      <c r="X383" s="1136"/>
      <c r="Y383" s="1136">
        <v>1</v>
      </c>
      <c r="Z383" s="1136"/>
      <c r="AA383" s="1136"/>
      <c r="AB383" s="1136"/>
      <c r="AC383" s="1136"/>
      <c r="AD383" s="1136"/>
      <c r="AE383" s="1136"/>
      <c r="AF383" s="1136"/>
      <c r="AG383" s="1136"/>
      <c r="AH383" s="1157">
        <f t="shared" si="25"/>
        <v>9</v>
      </c>
      <c r="AI383" s="1158"/>
    </row>
    <row r="384" ht="23.25" customHeight="1" spans="1:35">
      <c r="A384" s="1123">
        <v>4</v>
      </c>
      <c r="B384" s="1124" t="s">
        <v>42</v>
      </c>
      <c r="C384" s="1136"/>
      <c r="D384" s="1136"/>
      <c r="E384" s="1136"/>
      <c r="F384" s="1136"/>
      <c r="G384" s="1136"/>
      <c r="H384" s="1136">
        <v>15</v>
      </c>
      <c r="I384" s="1136">
        <v>53</v>
      </c>
      <c r="J384" s="1136"/>
      <c r="K384" s="1136">
        <v>1</v>
      </c>
      <c r="L384" s="1136"/>
      <c r="M384" s="1136"/>
      <c r="N384" s="1136"/>
      <c r="O384" s="1136"/>
      <c r="P384" s="1136">
        <v>2</v>
      </c>
      <c r="Q384" s="1136"/>
      <c r="R384" s="1136"/>
      <c r="S384" s="1136"/>
      <c r="T384" s="1136"/>
      <c r="U384" s="1136"/>
      <c r="V384" s="1136">
        <v>9</v>
      </c>
      <c r="W384" s="1136"/>
      <c r="X384" s="1136"/>
      <c r="Y384" s="1136">
        <v>5</v>
      </c>
      <c r="Z384" s="1136">
        <v>1</v>
      </c>
      <c r="AA384" s="1136">
        <v>1</v>
      </c>
      <c r="AB384" s="1136"/>
      <c r="AC384" s="1136"/>
      <c r="AD384" s="1136"/>
      <c r="AE384" s="1136"/>
      <c r="AF384" s="1136">
        <v>2</v>
      </c>
      <c r="AG384" s="1136">
        <v>3</v>
      </c>
      <c r="AH384" s="1157">
        <f t="shared" si="25"/>
        <v>92</v>
      </c>
      <c r="AI384" s="1158"/>
    </row>
    <row r="385" ht="23.25" customHeight="1" spans="1:35">
      <c r="A385" s="1123">
        <v>5</v>
      </c>
      <c r="B385" s="1124" t="s">
        <v>43</v>
      </c>
      <c r="C385" s="1136"/>
      <c r="D385" s="1136"/>
      <c r="E385" s="1136"/>
      <c r="F385" s="1136"/>
      <c r="G385" s="1136"/>
      <c r="H385" s="1136">
        <v>13</v>
      </c>
      <c r="I385" s="1136">
        <v>27</v>
      </c>
      <c r="J385" s="1136"/>
      <c r="K385" s="1136"/>
      <c r="L385" s="1136"/>
      <c r="M385" s="1136"/>
      <c r="N385" s="1136"/>
      <c r="O385" s="1136"/>
      <c r="P385" s="1136">
        <v>1</v>
      </c>
      <c r="Q385" s="1136"/>
      <c r="R385" s="1136"/>
      <c r="S385" s="1136"/>
      <c r="T385" s="1136">
        <v>1</v>
      </c>
      <c r="U385" s="1136"/>
      <c r="V385" s="1136">
        <v>3</v>
      </c>
      <c r="W385" s="1136"/>
      <c r="X385" s="1136">
        <v>4</v>
      </c>
      <c r="Y385" s="1136">
        <v>1</v>
      </c>
      <c r="Z385" s="1136"/>
      <c r="AA385" s="1136">
        <v>1</v>
      </c>
      <c r="AB385" s="1136"/>
      <c r="AC385" s="1136"/>
      <c r="AD385" s="1136"/>
      <c r="AE385" s="1136"/>
      <c r="AF385" s="1136">
        <v>1</v>
      </c>
      <c r="AG385" s="1136"/>
      <c r="AH385" s="1157">
        <f t="shared" si="25"/>
        <v>52</v>
      </c>
      <c r="AI385" s="1158"/>
    </row>
    <row r="386" ht="23.25" customHeight="1" spans="1:35">
      <c r="A386" s="1123">
        <v>6</v>
      </c>
      <c r="B386" s="1124" t="s">
        <v>44</v>
      </c>
      <c r="C386" s="1136"/>
      <c r="D386" s="1136"/>
      <c r="E386" s="1136"/>
      <c r="F386" s="1136"/>
      <c r="G386" s="1136"/>
      <c r="H386" s="1136"/>
      <c r="I386" s="1136">
        <v>8</v>
      </c>
      <c r="J386" s="1136"/>
      <c r="K386" s="1136"/>
      <c r="L386" s="1136"/>
      <c r="M386" s="1136"/>
      <c r="N386" s="1136"/>
      <c r="O386" s="1136"/>
      <c r="P386" s="1136"/>
      <c r="Q386" s="1136"/>
      <c r="R386" s="1136"/>
      <c r="S386" s="1136"/>
      <c r="T386" s="1136"/>
      <c r="U386" s="1136"/>
      <c r="V386" s="1136">
        <v>1</v>
      </c>
      <c r="W386" s="1136"/>
      <c r="X386" s="1136"/>
      <c r="Y386" s="1136"/>
      <c r="Z386" s="1136"/>
      <c r="AA386" s="1136"/>
      <c r="AB386" s="1136"/>
      <c r="AC386" s="1136"/>
      <c r="AD386" s="1136"/>
      <c r="AE386" s="1136"/>
      <c r="AF386" s="1136"/>
      <c r="AG386" s="1136"/>
      <c r="AH386" s="1157">
        <f t="shared" si="25"/>
        <v>9</v>
      </c>
      <c r="AI386" s="1158"/>
    </row>
    <row r="387" ht="23.25" customHeight="1" spans="1:35">
      <c r="A387" s="1123">
        <v>7</v>
      </c>
      <c r="B387" s="1124" t="s">
        <v>45</v>
      </c>
      <c r="C387" s="1136"/>
      <c r="D387" s="1136"/>
      <c r="E387" s="1136"/>
      <c r="F387" s="1136"/>
      <c r="G387" s="1136"/>
      <c r="H387" s="1136">
        <v>3</v>
      </c>
      <c r="I387" s="1136">
        <v>5</v>
      </c>
      <c r="J387" s="1136"/>
      <c r="K387" s="1136"/>
      <c r="L387" s="1136"/>
      <c r="M387" s="1136"/>
      <c r="N387" s="1136"/>
      <c r="O387" s="1136"/>
      <c r="P387" s="1136"/>
      <c r="Q387" s="1136"/>
      <c r="R387" s="1136"/>
      <c r="S387" s="1136"/>
      <c r="T387" s="1136"/>
      <c r="U387" s="1136"/>
      <c r="V387" s="1136">
        <v>1</v>
      </c>
      <c r="W387" s="1136"/>
      <c r="X387" s="1136">
        <v>3</v>
      </c>
      <c r="Y387" s="1136"/>
      <c r="Z387" s="1136"/>
      <c r="AA387" s="1136"/>
      <c r="AB387" s="1136"/>
      <c r="AC387" s="1136"/>
      <c r="AD387" s="1136"/>
      <c r="AE387" s="1136"/>
      <c r="AF387" s="1136"/>
      <c r="AG387" s="1136"/>
      <c r="AH387" s="1157">
        <f t="shared" si="25"/>
        <v>12</v>
      </c>
      <c r="AI387" s="1158"/>
    </row>
    <row r="388" ht="23.25" customHeight="1" spans="1:35">
      <c r="A388" s="1123">
        <v>8</v>
      </c>
      <c r="B388" s="1124" t="s">
        <v>46</v>
      </c>
      <c r="C388" s="1136"/>
      <c r="D388" s="1136"/>
      <c r="E388" s="1136"/>
      <c r="F388" s="1136"/>
      <c r="G388" s="1136"/>
      <c r="H388" s="1136"/>
      <c r="I388" s="1136">
        <v>17</v>
      </c>
      <c r="J388" s="1136"/>
      <c r="K388" s="1136"/>
      <c r="L388" s="1136"/>
      <c r="M388" s="1136"/>
      <c r="N388" s="1136"/>
      <c r="O388" s="1136"/>
      <c r="P388" s="1136"/>
      <c r="Q388" s="1136"/>
      <c r="R388" s="1136"/>
      <c r="S388" s="1136"/>
      <c r="T388" s="1136"/>
      <c r="U388" s="1136"/>
      <c r="V388" s="1136"/>
      <c r="W388" s="1136"/>
      <c r="X388" s="1136"/>
      <c r="Y388" s="1136"/>
      <c r="Z388" s="1136"/>
      <c r="AA388" s="1136"/>
      <c r="AB388" s="1136"/>
      <c r="AC388" s="1136"/>
      <c r="AD388" s="1136"/>
      <c r="AE388" s="1136"/>
      <c r="AF388" s="1136"/>
      <c r="AG388" s="1136"/>
      <c r="AH388" s="1157">
        <f t="shared" si="25"/>
        <v>17</v>
      </c>
      <c r="AI388" s="1158"/>
    </row>
    <row r="389" ht="23.25" customHeight="1" spans="1:35">
      <c r="A389" s="1123">
        <v>9</v>
      </c>
      <c r="B389" s="1124" t="s">
        <v>47</v>
      </c>
      <c r="C389" s="1136"/>
      <c r="D389" s="1136"/>
      <c r="E389" s="1136"/>
      <c r="F389" s="1136"/>
      <c r="G389" s="1136"/>
      <c r="H389" s="1136">
        <v>5</v>
      </c>
      <c r="I389" s="1136">
        <v>11</v>
      </c>
      <c r="J389" s="1136"/>
      <c r="K389" s="1136"/>
      <c r="L389" s="1136"/>
      <c r="M389" s="1136"/>
      <c r="N389" s="1136"/>
      <c r="O389" s="1136"/>
      <c r="P389" s="1136"/>
      <c r="Q389" s="1136"/>
      <c r="R389" s="1136"/>
      <c r="S389" s="1136"/>
      <c r="T389" s="1136"/>
      <c r="U389" s="1136"/>
      <c r="V389" s="1136">
        <v>9</v>
      </c>
      <c r="W389" s="1136"/>
      <c r="X389" s="1136">
        <v>1</v>
      </c>
      <c r="Y389" s="1136"/>
      <c r="Z389" s="1136"/>
      <c r="AA389" s="1136"/>
      <c r="AB389" s="1136"/>
      <c r="AC389" s="1136"/>
      <c r="AD389" s="1136"/>
      <c r="AE389" s="1136"/>
      <c r="AF389" s="1136"/>
      <c r="AG389" s="1136"/>
      <c r="AH389" s="1157">
        <f t="shared" si="25"/>
        <v>26</v>
      </c>
      <c r="AI389" s="1158"/>
    </row>
    <row r="390" ht="23.25" customHeight="1" spans="1:35">
      <c r="A390" s="1123">
        <v>10</v>
      </c>
      <c r="B390" s="1124" t="s">
        <v>48</v>
      </c>
      <c r="C390" s="1136"/>
      <c r="D390" s="1136"/>
      <c r="E390" s="1136"/>
      <c r="F390" s="1136"/>
      <c r="G390" s="1136"/>
      <c r="H390" s="1136">
        <v>7</v>
      </c>
      <c r="I390" s="1136">
        <v>8</v>
      </c>
      <c r="J390" s="1136"/>
      <c r="K390" s="1136"/>
      <c r="L390" s="1136"/>
      <c r="M390" s="1136"/>
      <c r="N390" s="1136"/>
      <c r="O390" s="1136"/>
      <c r="P390" s="1136"/>
      <c r="Q390" s="1136"/>
      <c r="R390" s="1136"/>
      <c r="S390" s="1136"/>
      <c r="T390" s="1136"/>
      <c r="U390" s="1136"/>
      <c r="V390" s="1136">
        <v>1</v>
      </c>
      <c r="W390" s="1136"/>
      <c r="X390" s="1136">
        <v>8</v>
      </c>
      <c r="Y390" s="1136"/>
      <c r="Z390" s="1136"/>
      <c r="AA390" s="1136"/>
      <c r="AB390" s="1136"/>
      <c r="AC390" s="1136"/>
      <c r="AD390" s="1136"/>
      <c r="AE390" s="1136"/>
      <c r="AF390" s="1136"/>
      <c r="AG390" s="1136"/>
      <c r="AH390" s="1157">
        <f t="shared" si="25"/>
        <v>24</v>
      </c>
      <c r="AI390" s="1158"/>
    </row>
    <row r="391" ht="23.25" customHeight="1" spans="1:35">
      <c r="A391" s="1123">
        <v>11</v>
      </c>
      <c r="B391" s="1124" t="s">
        <v>49</v>
      </c>
      <c r="C391" s="1136"/>
      <c r="D391" s="1136"/>
      <c r="E391" s="1136"/>
      <c r="F391" s="1136"/>
      <c r="G391" s="1136"/>
      <c r="H391" s="1136">
        <v>2</v>
      </c>
      <c r="I391" s="1136">
        <v>14</v>
      </c>
      <c r="J391" s="1136"/>
      <c r="K391" s="1136"/>
      <c r="L391" s="1136"/>
      <c r="M391" s="1136"/>
      <c r="N391" s="1136"/>
      <c r="O391" s="1136"/>
      <c r="P391" s="1136">
        <v>1</v>
      </c>
      <c r="Q391" s="1136"/>
      <c r="R391" s="1136"/>
      <c r="S391" s="1136"/>
      <c r="T391" s="1136"/>
      <c r="U391" s="1136"/>
      <c r="V391" s="1136"/>
      <c r="W391" s="1136"/>
      <c r="X391" s="1136">
        <v>4</v>
      </c>
      <c r="Y391" s="1136"/>
      <c r="Z391" s="1136"/>
      <c r="AA391" s="1136"/>
      <c r="AB391" s="1136"/>
      <c r="AC391" s="1136"/>
      <c r="AD391" s="1136"/>
      <c r="AE391" s="1136"/>
      <c r="AF391" s="1136"/>
      <c r="AG391" s="1136"/>
      <c r="AH391" s="1157">
        <f t="shared" si="25"/>
        <v>21</v>
      </c>
      <c r="AI391" s="1158"/>
    </row>
    <row r="392" ht="23.25" customHeight="1" spans="1:35">
      <c r="A392" s="1123">
        <v>12</v>
      </c>
      <c r="B392" s="1124" t="s">
        <v>50</v>
      </c>
      <c r="C392" s="1136"/>
      <c r="D392" s="1136"/>
      <c r="E392" s="1136"/>
      <c r="F392" s="1136"/>
      <c r="G392" s="1136"/>
      <c r="H392" s="1136">
        <v>9</v>
      </c>
      <c r="I392" s="1136">
        <v>25</v>
      </c>
      <c r="J392" s="1136"/>
      <c r="K392" s="1136"/>
      <c r="L392" s="1136"/>
      <c r="M392" s="1136"/>
      <c r="N392" s="1136"/>
      <c r="O392" s="1136"/>
      <c r="P392" s="1136"/>
      <c r="Q392" s="1136"/>
      <c r="R392" s="1136"/>
      <c r="S392" s="1136"/>
      <c r="T392" s="1136"/>
      <c r="U392" s="1136"/>
      <c r="V392" s="1136">
        <v>5</v>
      </c>
      <c r="W392" s="1136"/>
      <c r="X392" s="1136">
        <v>3</v>
      </c>
      <c r="Y392" s="1136"/>
      <c r="Z392" s="1136"/>
      <c r="AA392" s="1136"/>
      <c r="AB392" s="1136"/>
      <c r="AC392" s="1136"/>
      <c r="AD392" s="1136"/>
      <c r="AE392" s="1136"/>
      <c r="AF392" s="1136"/>
      <c r="AG392" s="1136">
        <v>2</v>
      </c>
      <c r="AH392" s="1157">
        <f t="shared" ref="AH392:AH398" si="26">SUM(C392:AG392)</f>
        <v>44</v>
      </c>
      <c r="AI392" s="1158"/>
    </row>
    <row r="393" ht="23.25" customHeight="1" spans="1:35">
      <c r="A393" s="1123">
        <v>13</v>
      </c>
      <c r="B393" s="1124" t="s">
        <v>51</v>
      </c>
      <c r="C393" s="1136"/>
      <c r="D393" s="1136"/>
      <c r="E393" s="1136"/>
      <c r="F393" s="1136"/>
      <c r="G393" s="1136"/>
      <c r="H393" s="1136">
        <v>12</v>
      </c>
      <c r="I393" s="1136">
        <v>22</v>
      </c>
      <c r="J393" s="1136"/>
      <c r="K393" s="1136"/>
      <c r="L393" s="1136"/>
      <c r="M393" s="1136"/>
      <c r="N393" s="1136"/>
      <c r="O393" s="1136"/>
      <c r="P393" s="1136">
        <v>1</v>
      </c>
      <c r="Q393" s="1136"/>
      <c r="R393" s="1136"/>
      <c r="S393" s="1136"/>
      <c r="T393" s="1136"/>
      <c r="U393" s="1136"/>
      <c r="V393" s="1136">
        <v>2</v>
      </c>
      <c r="W393" s="1136"/>
      <c r="X393" s="1136">
        <v>4</v>
      </c>
      <c r="Y393" s="1136"/>
      <c r="Z393" s="1136"/>
      <c r="AA393" s="1136">
        <v>1</v>
      </c>
      <c r="AB393" s="1136"/>
      <c r="AC393" s="1136"/>
      <c r="AD393" s="1136"/>
      <c r="AE393" s="1136"/>
      <c r="AF393" s="1136"/>
      <c r="AG393" s="1136">
        <v>1</v>
      </c>
      <c r="AH393" s="1157">
        <f t="shared" si="26"/>
        <v>43</v>
      </c>
      <c r="AI393" s="1158"/>
    </row>
    <row r="394" ht="23.25" customHeight="1" spans="1:35">
      <c r="A394" s="1123">
        <v>14</v>
      </c>
      <c r="B394" s="1124" t="s">
        <v>52</v>
      </c>
      <c r="C394" s="1136"/>
      <c r="D394" s="1136"/>
      <c r="E394" s="1136"/>
      <c r="F394" s="1136"/>
      <c r="G394" s="1136"/>
      <c r="H394" s="1136">
        <v>9</v>
      </c>
      <c r="I394" s="1136">
        <v>20</v>
      </c>
      <c r="J394" s="1136"/>
      <c r="K394" s="1136"/>
      <c r="L394" s="1136"/>
      <c r="M394" s="1136"/>
      <c r="N394" s="1136"/>
      <c r="O394" s="1136"/>
      <c r="P394" s="1136"/>
      <c r="Q394" s="1136"/>
      <c r="R394" s="1136"/>
      <c r="S394" s="1136"/>
      <c r="T394" s="1136"/>
      <c r="U394" s="1136"/>
      <c r="V394" s="1136">
        <v>2</v>
      </c>
      <c r="W394" s="1136"/>
      <c r="X394" s="1136">
        <v>5</v>
      </c>
      <c r="Y394" s="1136"/>
      <c r="Z394" s="1136">
        <v>1</v>
      </c>
      <c r="AA394" s="1136"/>
      <c r="AB394" s="1136"/>
      <c r="AC394" s="1136"/>
      <c r="AD394" s="1136"/>
      <c r="AE394" s="1136"/>
      <c r="AF394" s="1136"/>
      <c r="AG394" s="1136"/>
      <c r="AH394" s="1157">
        <f t="shared" si="26"/>
        <v>37</v>
      </c>
      <c r="AI394" s="1158"/>
    </row>
    <row r="395" ht="23.25" customHeight="1" spans="1:35">
      <c r="A395" s="1123">
        <v>15</v>
      </c>
      <c r="B395" s="1124" t="s">
        <v>53</v>
      </c>
      <c r="C395" s="1136"/>
      <c r="D395" s="1136"/>
      <c r="E395" s="1136"/>
      <c r="F395" s="1136"/>
      <c r="G395" s="1136"/>
      <c r="H395" s="1136"/>
      <c r="I395" s="1136">
        <v>4</v>
      </c>
      <c r="J395" s="1136"/>
      <c r="K395" s="1136"/>
      <c r="L395" s="1136"/>
      <c r="M395" s="1136"/>
      <c r="N395" s="1136"/>
      <c r="O395" s="1136"/>
      <c r="P395" s="1136"/>
      <c r="Q395" s="1136"/>
      <c r="R395" s="1136"/>
      <c r="S395" s="1136"/>
      <c r="T395" s="1136"/>
      <c r="U395" s="1136"/>
      <c r="V395" s="1136">
        <v>1</v>
      </c>
      <c r="W395" s="1136"/>
      <c r="X395" s="1136"/>
      <c r="Y395" s="1136"/>
      <c r="Z395" s="1136"/>
      <c r="AA395" s="1136"/>
      <c r="AB395" s="1136"/>
      <c r="AC395" s="1136"/>
      <c r="AD395" s="1136"/>
      <c r="AE395" s="1136"/>
      <c r="AF395" s="1136"/>
      <c r="AG395" s="1136"/>
      <c r="AH395" s="1157">
        <f t="shared" si="26"/>
        <v>5</v>
      </c>
      <c r="AI395" s="1158"/>
    </row>
    <row r="396" ht="23.25" customHeight="1" spans="1:35">
      <c r="A396" s="1123">
        <v>16</v>
      </c>
      <c r="B396" s="1124" t="s">
        <v>90</v>
      </c>
      <c r="C396" s="1136"/>
      <c r="D396" s="1136"/>
      <c r="E396" s="1136"/>
      <c r="F396" s="1136"/>
      <c r="G396" s="1136"/>
      <c r="H396" s="1136">
        <v>8</v>
      </c>
      <c r="I396" s="1136">
        <v>17</v>
      </c>
      <c r="J396" s="1136"/>
      <c r="K396" s="1136"/>
      <c r="L396" s="1136"/>
      <c r="M396" s="1136"/>
      <c r="N396" s="1136"/>
      <c r="O396" s="1136"/>
      <c r="P396" s="1136"/>
      <c r="Q396" s="1136"/>
      <c r="R396" s="1136"/>
      <c r="S396" s="1136"/>
      <c r="T396" s="1136"/>
      <c r="U396" s="1136"/>
      <c r="V396" s="1136">
        <v>5</v>
      </c>
      <c r="W396" s="1136"/>
      <c r="X396" s="1136">
        <v>2</v>
      </c>
      <c r="Y396" s="1136">
        <v>1</v>
      </c>
      <c r="Z396" s="1136"/>
      <c r="AA396" s="1136"/>
      <c r="AB396" s="1136"/>
      <c r="AC396" s="1136"/>
      <c r="AD396" s="1136"/>
      <c r="AE396" s="1136"/>
      <c r="AF396" s="1136"/>
      <c r="AG396" s="1136"/>
      <c r="AH396" s="1157">
        <f t="shared" si="26"/>
        <v>33</v>
      </c>
      <c r="AI396" s="1158"/>
    </row>
    <row r="397" ht="23.25" customHeight="1" spans="1:35">
      <c r="A397" s="1125">
        <v>17</v>
      </c>
      <c r="B397" s="1126" t="s">
        <v>55</v>
      </c>
      <c r="C397" s="1136"/>
      <c r="D397" s="1136"/>
      <c r="E397" s="1136"/>
      <c r="F397" s="1136"/>
      <c r="G397" s="1136"/>
      <c r="H397" s="1136">
        <v>4</v>
      </c>
      <c r="I397" s="1136">
        <v>8</v>
      </c>
      <c r="J397" s="1136">
        <v>1</v>
      </c>
      <c r="K397" s="1136"/>
      <c r="L397" s="1136"/>
      <c r="M397" s="1136"/>
      <c r="N397" s="1136"/>
      <c r="O397" s="1136"/>
      <c r="P397" s="1136"/>
      <c r="Q397" s="1136"/>
      <c r="R397" s="1136"/>
      <c r="S397" s="1136"/>
      <c r="T397" s="1136"/>
      <c r="U397" s="1136"/>
      <c r="V397" s="1136"/>
      <c r="W397" s="1136"/>
      <c r="X397" s="1136">
        <v>2</v>
      </c>
      <c r="Y397" s="1136"/>
      <c r="Z397" s="1136"/>
      <c r="AA397" s="1136">
        <v>1</v>
      </c>
      <c r="AB397" s="1136"/>
      <c r="AC397" s="1136"/>
      <c r="AD397" s="1136"/>
      <c r="AE397" s="1136"/>
      <c r="AF397" s="1136"/>
      <c r="AG397" s="1136"/>
      <c r="AH397" s="1159">
        <f t="shared" si="26"/>
        <v>16</v>
      </c>
      <c r="AI397" s="1160"/>
    </row>
    <row r="398" ht="23.25" customHeight="1" spans="1:35">
      <c r="A398" s="1127">
        <v>18</v>
      </c>
      <c r="B398" s="1128" t="s">
        <v>56</v>
      </c>
      <c r="C398" s="1138"/>
      <c r="D398" s="1138"/>
      <c r="E398" s="1138"/>
      <c r="F398" s="1138"/>
      <c r="G398" s="1138"/>
      <c r="H398" s="1138">
        <v>8</v>
      </c>
      <c r="I398" s="1138">
        <v>10</v>
      </c>
      <c r="J398" s="1138"/>
      <c r="K398" s="1138"/>
      <c r="L398" s="1138"/>
      <c r="M398" s="1138"/>
      <c r="N398" s="1138"/>
      <c r="O398" s="1138"/>
      <c r="P398" s="1138"/>
      <c r="Q398" s="1138"/>
      <c r="R398" s="1138"/>
      <c r="S398" s="1138"/>
      <c r="T398" s="1138"/>
      <c r="U398" s="1138"/>
      <c r="V398" s="1138">
        <v>2</v>
      </c>
      <c r="W398" s="1138"/>
      <c r="X398" s="1138">
        <v>1</v>
      </c>
      <c r="Y398" s="1138"/>
      <c r="Z398" s="1138"/>
      <c r="AA398" s="1138"/>
      <c r="AB398" s="1138"/>
      <c r="AC398" s="1138"/>
      <c r="AD398" s="1138"/>
      <c r="AE398" s="1138"/>
      <c r="AF398" s="1138"/>
      <c r="AG398" s="1138"/>
      <c r="AH398" s="1159">
        <f t="shared" si="26"/>
        <v>21</v>
      </c>
      <c r="AI398" s="1161"/>
    </row>
    <row r="399" ht="23.25" customHeight="1" spans="1:35">
      <c r="A399" s="1129" t="s">
        <v>57</v>
      </c>
      <c r="B399" s="1130"/>
      <c r="C399" s="1139">
        <f>SUM(C381:C398)</f>
        <v>0</v>
      </c>
      <c r="D399" s="1139">
        <f t="shared" ref="D399:AH399" si="27">SUM(D381:D398)</f>
        <v>0</v>
      </c>
      <c r="E399" s="1139">
        <f t="shared" si="27"/>
        <v>0</v>
      </c>
      <c r="F399" s="1139">
        <f t="shared" si="27"/>
        <v>0</v>
      </c>
      <c r="G399" s="1139">
        <f t="shared" si="27"/>
        <v>0</v>
      </c>
      <c r="H399" s="1139">
        <f t="shared" si="27"/>
        <v>126</v>
      </c>
      <c r="I399" s="1139">
        <f t="shared" si="27"/>
        <v>354</v>
      </c>
      <c r="J399" s="1139">
        <f t="shared" si="27"/>
        <v>2</v>
      </c>
      <c r="K399" s="1139">
        <f t="shared" si="27"/>
        <v>1</v>
      </c>
      <c r="L399" s="1139">
        <f t="shared" si="27"/>
        <v>0</v>
      </c>
      <c r="M399" s="1139">
        <f t="shared" si="27"/>
        <v>0</v>
      </c>
      <c r="N399" s="1139">
        <f t="shared" si="27"/>
        <v>0</v>
      </c>
      <c r="O399" s="1139">
        <f t="shared" si="27"/>
        <v>0</v>
      </c>
      <c r="P399" s="1139">
        <f t="shared" si="27"/>
        <v>12</v>
      </c>
      <c r="Q399" s="1139">
        <f t="shared" si="27"/>
        <v>0</v>
      </c>
      <c r="R399" s="1139">
        <f t="shared" si="27"/>
        <v>0</v>
      </c>
      <c r="S399" s="1139">
        <f t="shared" si="27"/>
        <v>0</v>
      </c>
      <c r="T399" s="1139">
        <f t="shared" si="27"/>
        <v>2</v>
      </c>
      <c r="U399" s="1139">
        <f t="shared" si="27"/>
        <v>0</v>
      </c>
      <c r="V399" s="1139">
        <f t="shared" si="27"/>
        <v>53</v>
      </c>
      <c r="W399" s="1139">
        <f t="shared" si="27"/>
        <v>0</v>
      </c>
      <c r="X399" s="1139">
        <f t="shared" si="27"/>
        <v>43</v>
      </c>
      <c r="Y399" s="1139">
        <f t="shared" si="27"/>
        <v>11</v>
      </c>
      <c r="Z399" s="1139">
        <f t="shared" si="27"/>
        <v>2</v>
      </c>
      <c r="AA399" s="1139">
        <f t="shared" si="27"/>
        <v>6</v>
      </c>
      <c r="AB399" s="1139">
        <f t="shared" si="27"/>
        <v>0</v>
      </c>
      <c r="AC399" s="1139">
        <f t="shared" si="27"/>
        <v>0</v>
      </c>
      <c r="AD399" s="1139">
        <f t="shared" si="27"/>
        <v>0</v>
      </c>
      <c r="AE399" s="1139">
        <f t="shared" si="27"/>
        <v>0</v>
      </c>
      <c r="AF399" s="1139">
        <f t="shared" si="27"/>
        <v>7</v>
      </c>
      <c r="AG399" s="1139">
        <f t="shared" si="27"/>
        <v>7</v>
      </c>
      <c r="AH399" s="1139">
        <f t="shared" si="27"/>
        <v>626</v>
      </c>
      <c r="AI399" s="1162">
        <f>SUM(AI381:AI397)</f>
        <v>0</v>
      </c>
    </row>
    <row r="400" spans="1:35">
      <c r="A400" s="1132"/>
      <c r="B400" s="1132"/>
      <c r="C400" s="1132"/>
      <c r="D400" s="1132"/>
      <c r="E400" s="1132"/>
      <c r="F400" s="1132"/>
      <c r="G400" s="1132"/>
      <c r="H400" s="1132"/>
      <c r="I400" s="1132"/>
      <c r="J400" s="1132"/>
      <c r="K400" s="1132"/>
      <c r="L400" s="1132"/>
      <c r="M400" s="1132"/>
      <c r="N400" s="1132"/>
      <c r="O400" s="1132"/>
      <c r="P400" s="1132"/>
      <c r="Q400" s="1132"/>
      <c r="R400" s="1132"/>
      <c r="S400" s="1132"/>
      <c r="T400" s="1132"/>
      <c r="U400" s="1132"/>
      <c r="V400" s="1132"/>
      <c r="W400" s="1132"/>
      <c r="X400" s="1132"/>
      <c r="Y400" s="1102"/>
      <c r="Z400" s="1147"/>
      <c r="AA400" s="1132"/>
      <c r="AB400" s="1132"/>
      <c r="AC400" s="1132"/>
      <c r="AD400" s="1132"/>
      <c r="AE400" s="1132"/>
      <c r="AF400" s="1132"/>
      <c r="AG400" s="1132"/>
      <c r="AH400" s="1163"/>
      <c r="AI400" s="1132"/>
    </row>
    <row r="401" ht="15" spans="1:35">
      <c r="A401" s="1133"/>
      <c r="B401" s="1133"/>
      <c r="C401" s="1102"/>
      <c r="D401" s="887" t="s">
        <v>58</v>
      </c>
      <c r="E401" s="1086"/>
      <c r="F401" s="1086"/>
      <c r="G401" s="1086"/>
      <c r="H401" s="1086"/>
      <c r="I401" s="1086"/>
      <c r="J401" s="1086"/>
      <c r="K401" s="1086"/>
      <c r="L401" s="1086"/>
      <c r="M401" s="1086"/>
      <c r="N401" s="1086"/>
      <c r="O401" s="1086"/>
      <c r="P401" s="1086"/>
      <c r="Q401" s="1086"/>
      <c r="R401" s="1086"/>
      <c r="S401" s="1086"/>
      <c r="T401" s="1086"/>
      <c r="U401" s="1086"/>
      <c r="V401" s="1086"/>
      <c r="W401" s="1086"/>
      <c r="X401" s="1086"/>
      <c r="Y401" s="862" t="s">
        <v>104</v>
      </c>
      <c r="AA401" s="1148"/>
      <c r="AB401" s="1148"/>
      <c r="AC401" s="1148"/>
      <c r="AD401" s="1148"/>
      <c r="AE401" s="1148"/>
      <c r="AF401" s="1148"/>
      <c r="AG401" s="1148"/>
      <c r="AH401" s="862"/>
      <c r="AI401" s="1148"/>
    </row>
    <row r="402" ht="15.75" spans="1:35">
      <c r="A402" s="1133"/>
      <c r="B402" s="1133"/>
      <c r="C402" s="1133"/>
      <c r="D402" s="888" t="s">
        <v>60</v>
      </c>
      <c r="E402" s="1086"/>
      <c r="F402" s="1086"/>
      <c r="G402" s="1086"/>
      <c r="H402" s="1086"/>
      <c r="I402" s="1086"/>
      <c r="J402" s="1086"/>
      <c r="K402" s="1086"/>
      <c r="L402" s="1086"/>
      <c r="M402" s="1086"/>
      <c r="N402" s="1086"/>
      <c r="O402" s="1086"/>
      <c r="P402" s="1086"/>
      <c r="Q402" s="1086"/>
      <c r="R402" s="1086"/>
      <c r="S402" s="1086"/>
      <c r="T402" s="1086"/>
      <c r="U402" s="1086"/>
      <c r="V402" s="1086"/>
      <c r="W402" s="1086"/>
      <c r="X402" s="1086"/>
      <c r="Y402" s="890" t="s">
        <v>137</v>
      </c>
      <c r="AA402" s="1095"/>
      <c r="AB402" s="1095"/>
      <c r="AC402" s="1095"/>
      <c r="AD402" s="1095"/>
      <c r="AE402" s="1095"/>
      <c r="AF402" s="1095"/>
      <c r="AG402" s="1095"/>
      <c r="AH402" s="1164"/>
      <c r="AI402" s="1165"/>
    </row>
    <row r="403" ht="15.75" spans="1:35">
      <c r="A403" s="1133"/>
      <c r="B403" s="1133"/>
      <c r="C403" s="1133"/>
      <c r="D403" s="888"/>
      <c r="E403" s="1086"/>
      <c r="F403" s="1086"/>
      <c r="G403" s="1086"/>
      <c r="H403" s="1086"/>
      <c r="I403" s="1086"/>
      <c r="J403" s="1086"/>
      <c r="K403" s="1086"/>
      <c r="L403" s="1086"/>
      <c r="M403" s="1086"/>
      <c r="N403" s="1086"/>
      <c r="O403" s="1086"/>
      <c r="P403" s="1086"/>
      <c r="Q403" s="1086"/>
      <c r="R403" s="1086"/>
      <c r="S403" s="1086"/>
      <c r="T403" s="1086"/>
      <c r="U403" s="1086"/>
      <c r="V403" s="1086"/>
      <c r="W403" s="1086"/>
      <c r="X403" s="1086"/>
      <c r="Y403" s="1095"/>
      <c r="AA403" s="1095"/>
      <c r="AB403" s="1095"/>
      <c r="AC403" s="1095"/>
      <c r="AD403" s="1095"/>
      <c r="AE403" s="1095"/>
      <c r="AF403" s="1095"/>
      <c r="AG403" s="1095"/>
      <c r="AH403" s="908"/>
      <c r="AI403" s="1165"/>
    </row>
    <row r="404" ht="15.75" spans="1:35">
      <c r="A404" s="1133"/>
      <c r="B404" s="1133"/>
      <c r="C404" s="1133"/>
      <c r="D404" s="888"/>
      <c r="E404" s="1086"/>
      <c r="F404" s="1086"/>
      <c r="G404" s="1086"/>
      <c r="H404" s="1086"/>
      <c r="I404" s="1086"/>
      <c r="J404" s="1086"/>
      <c r="K404" s="1086"/>
      <c r="L404" s="1086"/>
      <c r="M404" s="1086"/>
      <c r="N404" s="1086"/>
      <c r="O404" s="1086"/>
      <c r="P404" s="1086"/>
      <c r="Q404" s="1086"/>
      <c r="R404" s="1086"/>
      <c r="S404" s="1086"/>
      <c r="T404" s="1086"/>
      <c r="U404" s="1086"/>
      <c r="V404" s="1086"/>
      <c r="W404" s="1086"/>
      <c r="X404" s="1086"/>
      <c r="Y404" s="1095"/>
      <c r="AA404" s="1095"/>
      <c r="AB404" s="1095"/>
      <c r="AC404" s="1095"/>
      <c r="AD404" s="1095"/>
      <c r="AE404" s="1095"/>
      <c r="AF404" s="1095"/>
      <c r="AG404" s="1095"/>
      <c r="AH404" s="908"/>
      <c r="AI404" s="1165"/>
    </row>
    <row r="405" ht="15.75" spans="1:35">
      <c r="A405" s="1133"/>
      <c r="B405" s="1102"/>
      <c r="C405" s="1133"/>
      <c r="D405" s="888"/>
      <c r="E405" s="1086"/>
      <c r="F405" s="1086"/>
      <c r="G405" s="1086"/>
      <c r="H405" s="1086"/>
      <c r="I405" s="1086"/>
      <c r="J405" s="1086"/>
      <c r="K405" s="1086"/>
      <c r="L405" s="1086"/>
      <c r="M405" s="1086"/>
      <c r="N405" s="1086"/>
      <c r="O405" s="1086"/>
      <c r="P405" s="1086"/>
      <c r="Q405" s="1086"/>
      <c r="R405" s="1086"/>
      <c r="S405" s="1086"/>
      <c r="T405" s="1086"/>
      <c r="U405" s="1086"/>
      <c r="V405" s="1086"/>
      <c r="W405" s="1086"/>
      <c r="X405" s="1086"/>
      <c r="Y405" s="1095"/>
      <c r="AA405" s="1095"/>
      <c r="AB405" s="1095"/>
      <c r="AC405" s="1095"/>
      <c r="AD405" s="1095"/>
      <c r="AE405" s="1095"/>
      <c r="AF405" s="1095"/>
      <c r="AG405" s="1095"/>
      <c r="AH405" s="908"/>
      <c r="AI405" s="1165"/>
    </row>
    <row r="406" ht="20.25" spans="1:35">
      <c r="A406" s="1133"/>
      <c r="B406" s="1102"/>
      <c r="C406" s="1133"/>
      <c r="D406" s="906" t="s">
        <v>62</v>
      </c>
      <c r="E406" s="1087"/>
      <c r="F406" s="1087"/>
      <c r="G406" s="1087"/>
      <c r="H406" s="1087"/>
      <c r="I406" s="1087"/>
      <c r="J406" s="1087"/>
      <c r="K406" s="1086"/>
      <c r="L406" s="1086"/>
      <c r="M406" s="1086"/>
      <c r="N406" s="1086"/>
      <c r="O406" s="1086"/>
      <c r="P406" s="1086"/>
      <c r="Q406" s="1086"/>
      <c r="R406" s="1086"/>
      <c r="S406" s="1086"/>
      <c r="T406" s="1086"/>
      <c r="U406" s="1086"/>
      <c r="V406" s="1086"/>
      <c r="W406" s="1086"/>
      <c r="X406" s="1086"/>
      <c r="Y406" s="1194" t="s">
        <v>63</v>
      </c>
      <c r="AA406" s="1149"/>
      <c r="AB406" s="1149"/>
      <c r="AC406" s="1149"/>
      <c r="AD406" s="1149"/>
      <c r="AE406" s="1149"/>
      <c r="AF406" s="1149"/>
      <c r="AG406" s="1166"/>
      <c r="AH406" s="1166"/>
      <c r="AI406" s="1165"/>
    </row>
    <row r="407" ht="64.5" customHeight="1" spans="1:35">
      <c r="A407" s="1105"/>
      <c r="B407" s="1105"/>
      <c r="C407" s="1105"/>
      <c r="D407" s="898" t="s">
        <v>64</v>
      </c>
      <c r="E407" s="1086"/>
      <c r="F407" s="1086"/>
      <c r="G407" s="1086"/>
      <c r="H407" s="1086"/>
      <c r="I407" s="1086"/>
      <c r="J407" s="1086"/>
      <c r="K407" s="1086"/>
      <c r="L407" s="1086"/>
      <c r="M407" s="1086"/>
      <c r="N407" s="1086"/>
      <c r="O407" s="1086"/>
      <c r="P407" s="1086"/>
      <c r="Q407" s="1086"/>
      <c r="R407" s="1086"/>
      <c r="S407" s="1086"/>
      <c r="T407" s="1086"/>
      <c r="U407" s="1086"/>
      <c r="V407" s="1086"/>
      <c r="W407" s="1086"/>
      <c r="X407" s="1086"/>
      <c r="Y407" s="1046" t="s">
        <v>65</v>
      </c>
      <c r="AA407" s="1095"/>
      <c r="AB407" s="1095"/>
      <c r="AC407" s="1095"/>
      <c r="AD407" s="1095"/>
      <c r="AE407" s="1095"/>
      <c r="AF407" s="1095"/>
      <c r="AG407" s="1095"/>
      <c r="AH407" s="1167"/>
      <c r="AI407" s="1165"/>
    </row>
    <row r="408" spans="1:35">
      <c r="A408" s="1108" t="s">
        <v>152</v>
      </c>
      <c r="B408" s="1108"/>
      <c r="C408" s="1108"/>
      <c r="D408" s="1108"/>
      <c r="E408" s="1108"/>
      <c r="F408" s="1108"/>
      <c r="G408" s="1108"/>
      <c r="H408" s="1108"/>
      <c r="I408" s="1108"/>
      <c r="J408" s="1108"/>
      <c r="K408" s="1108"/>
      <c r="L408" s="1108"/>
      <c r="M408" s="1108"/>
      <c r="N408" s="1108"/>
      <c r="O408" s="1108"/>
      <c r="P408" s="1108"/>
      <c r="Q408" s="1108"/>
      <c r="R408" s="1108"/>
      <c r="S408" s="1108"/>
      <c r="T408" s="1108"/>
      <c r="U408" s="1108"/>
      <c r="V408" s="1108"/>
      <c r="W408" s="1108"/>
      <c r="X408" s="1108"/>
      <c r="Y408" s="1108"/>
      <c r="Z408" s="1108"/>
      <c r="AA408" s="1108"/>
      <c r="AB408" s="1108"/>
      <c r="AC408" s="1108"/>
      <c r="AD408" s="1108"/>
      <c r="AE408" s="1108"/>
      <c r="AF408" s="1108"/>
      <c r="AG408" s="1108"/>
      <c r="AH408" s="1108"/>
      <c r="AI408" s="1108"/>
    </row>
    <row r="409" ht="15" spans="1:35">
      <c r="A409" s="1198" t="s">
        <v>153</v>
      </c>
      <c r="B409" s="1198"/>
      <c r="C409" s="1198"/>
      <c r="D409" s="1198"/>
      <c r="E409" s="1198"/>
      <c r="F409" s="1198"/>
      <c r="G409" s="1198"/>
      <c r="H409" s="1198"/>
      <c r="I409" s="1198"/>
      <c r="J409" s="1198"/>
      <c r="K409" s="1198"/>
      <c r="L409" s="1198"/>
      <c r="M409" s="1198"/>
      <c r="N409" s="1198"/>
      <c r="O409" s="1198"/>
      <c r="P409" s="1198"/>
      <c r="Q409" s="1198"/>
      <c r="R409" s="1198"/>
      <c r="S409" s="1198"/>
      <c r="T409" s="1198"/>
      <c r="U409" s="1198"/>
      <c r="V409" s="1198"/>
      <c r="W409" s="1198"/>
      <c r="X409" s="1198"/>
      <c r="Y409" s="1198"/>
      <c r="Z409" s="1198"/>
      <c r="AA409" s="1198"/>
      <c r="AB409" s="1198"/>
      <c r="AC409" s="1198"/>
      <c r="AD409" s="1198"/>
      <c r="AE409" s="1198"/>
      <c r="AF409" s="1198"/>
      <c r="AG409" s="1198"/>
      <c r="AH409" s="1198"/>
      <c r="AI409" s="1198"/>
    </row>
    <row r="410" ht="13.5" spans="1:35">
      <c r="A410" s="1109"/>
      <c r="B410" s="1109"/>
      <c r="C410" s="1109"/>
      <c r="D410" s="1109"/>
      <c r="E410" s="1109"/>
      <c r="F410" s="1109"/>
      <c r="G410" s="1109"/>
      <c r="H410" s="1109"/>
      <c r="I410" s="1109"/>
      <c r="J410" s="1109"/>
      <c r="K410" s="1109"/>
      <c r="L410" s="1109"/>
      <c r="M410" s="1109"/>
      <c r="N410" s="1109"/>
      <c r="O410" s="1109"/>
      <c r="P410" s="1109"/>
      <c r="Q410" s="1109"/>
      <c r="R410" s="1109"/>
      <c r="S410" s="1109"/>
      <c r="T410" s="1109"/>
      <c r="U410" s="1109"/>
      <c r="V410" s="1109"/>
      <c r="W410" s="1109"/>
      <c r="X410" s="1109"/>
      <c r="Y410" s="1109"/>
      <c r="Z410" s="1141"/>
      <c r="AA410" s="1109"/>
      <c r="AB410" s="1109"/>
      <c r="AC410" s="1109"/>
      <c r="AD410" s="1109"/>
      <c r="AE410" s="1109"/>
      <c r="AF410" s="1109"/>
      <c r="AG410" s="1109"/>
      <c r="AH410" s="1109"/>
      <c r="AI410" s="1109" t="s">
        <v>146</v>
      </c>
    </row>
    <row r="411" customHeight="1" spans="1:35">
      <c r="A411" s="1110" t="s">
        <v>3</v>
      </c>
      <c r="B411" s="1111" t="s">
        <v>4</v>
      </c>
      <c r="C411" s="1112" t="s">
        <v>5</v>
      </c>
      <c r="D411" s="1113"/>
      <c r="E411" s="1113"/>
      <c r="F411" s="1113"/>
      <c r="G411" s="1113"/>
      <c r="H411" s="1113"/>
      <c r="I411" s="1113"/>
      <c r="J411" s="1113"/>
      <c r="K411" s="1113"/>
      <c r="L411" s="1113"/>
      <c r="M411" s="1113"/>
      <c r="N411" s="1113"/>
      <c r="O411" s="1113"/>
      <c r="P411" s="1113"/>
      <c r="Q411" s="1113"/>
      <c r="R411" s="1113"/>
      <c r="S411" s="1113"/>
      <c r="T411" s="1113"/>
      <c r="U411" s="1113"/>
      <c r="V411" s="1113"/>
      <c r="W411" s="1113"/>
      <c r="X411" s="1113"/>
      <c r="Y411" s="1142"/>
      <c r="Z411" s="1143" t="s">
        <v>6</v>
      </c>
      <c r="AA411" s="1144" t="s">
        <v>7</v>
      </c>
      <c r="AB411" s="1144" t="s">
        <v>8</v>
      </c>
      <c r="AC411" s="1144" t="s">
        <v>9</v>
      </c>
      <c r="AD411" s="1144" t="s">
        <v>10</v>
      </c>
      <c r="AE411" s="1144" t="s">
        <v>11</v>
      </c>
      <c r="AF411" s="1144" t="s">
        <v>12</v>
      </c>
      <c r="AG411" s="1144" t="s">
        <v>13</v>
      </c>
      <c r="AH411" s="1144" t="s">
        <v>14</v>
      </c>
      <c r="AI411" s="1150" t="s">
        <v>147</v>
      </c>
    </row>
    <row r="412" ht="161.3" spans="1:35">
      <c r="A412" s="1114"/>
      <c r="B412" s="1115"/>
      <c r="C412" s="1199" t="s">
        <v>16</v>
      </c>
      <c r="D412" s="1200" t="s">
        <v>17</v>
      </c>
      <c r="E412" s="1200" t="s">
        <v>18</v>
      </c>
      <c r="F412" s="1200" t="s">
        <v>19</v>
      </c>
      <c r="G412" s="1200" t="s">
        <v>20</v>
      </c>
      <c r="H412" s="1201" t="s">
        <v>21</v>
      </c>
      <c r="I412" s="1201" t="s">
        <v>22</v>
      </c>
      <c r="J412" s="1201" t="s">
        <v>23</v>
      </c>
      <c r="K412" s="1201" t="s">
        <v>24</v>
      </c>
      <c r="L412" s="1201" t="s">
        <v>25</v>
      </c>
      <c r="M412" s="1201" t="s">
        <v>129</v>
      </c>
      <c r="N412" s="1202" t="s">
        <v>148</v>
      </c>
      <c r="O412" s="1200" t="s">
        <v>28</v>
      </c>
      <c r="P412" s="1200" t="s">
        <v>29</v>
      </c>
      <c r="Q412" s="1200" t="s">
        <v>30</v>
      </c>
      <c r="R412" s="1200" t="s">
        <v>31</v>
      </c>
      <c r="S412" s="1200" t="s">
        <v>32</v>
      </c>
      <c r="T412" s="1200" t="s">
        <v>33</v>
      </c>
      <c r="U412" s="1200" t="s">
        <v>34</v>
      </c>
      <c r="V412" s="1200" t="s">
        <v>35</v>
      </c>
      <c r="W412" s="1200" t="s">
        <v>36</v>
      </c>
      <c r="X412" s="1200" t="s">
        <v>149</v>
      </c>
      <c r="Y412" s="1200" t="s">
        <v>38</v>
      </c>
      <c r="Z412" s="1145"/>
      <c r="AA412" s="1146"/>
      <c r="AB412" s="1146"/>
      <c r="AC412" s="1146"/>
      <c r="AD412" s="1146"/>
      <c r="AE412" s="1146"/>
      <c r="AF412" s="1146"/>
      <c r="AG412" s="1146"/>
      <c r="AH412" s="1146"/>
      <c r="AI412" s="1151"/>
    </row>
    <row r="413" ht="13.5" spans="1:35">
      <c r="A413" s="1118">
        <v>1</v>
      </c>
      <c r="B413" s="1119">
        <v>2</v>
      </c>
      <c r="C413" s="1119">
        <v>3</v>
      </c>
      <c r="D413" s="1119">
        <v>4</v>
      </c>
      <c r="E413" s="1119">
        <v>5</v>
      </c>
      <c r="F413" s="1119">
        <v>6</v>
      </c>
      <c r="G413" s="1119">
        <v>7</v>
      </c>
      <c r="H413" s="1119">
        <v>8</v>
      </c>
      <c r="I413" s="1119">
        <v>9</v>
      </c>
      <c r="J413" s="1119">
        <v>10</v>
      </c>
      <c r="K413" s="1119">
        <v>11</v>
      </c>
      <c r="L413" s="1119">
        <v>12</v>
      </c>
      <c r="M413" s="1119">
        <v>13</v>
      </c>
      <c r="N413" s="1119">
        <v>14</v>
      </c>
      <c r="O413" s="1119">
        <v>15</v>
      </c>
      <c r="P413" s="1119">
        <v>16</v>
      </c>
      <c r="Q413" s="1119">
        <v>17</v>
      </c>
      <c r="R413" s="1119">
        <v>18</v>
      </c>
      <c r="S413" s="1119">
        <v>19</v>
      </c>
      <c r="T413" s="1119">
        <v>20</v>
      </c>
      <c r="U413" s="1119">
        <v>21</v>
      </c>
      <c r="V413" s="1119">
        <v>22</v>
      </c>
      <c r="W413" s="1119">
        <v>23</v>
      </c>
      <c r="X413" s="1119">
        <v>24</v>
      </c>
      <c r="Y413" s="1119">
        <v>25</v>
      </c>
      <c r="Z413" s="1119">
        <v>26</v>
      </c>
      <c r="AA413" s="1119">
        <v>27</v>
      </c>
      <c r="AB413" s="1119">
        <v>28</v>
      </c>
      <c r="AC413" s="1119">
        <v>29</v>
      </c>
      <c r="AD413" s="1119">
        <v>30</v>
      </c>
      <c r="AE413" s="1119">
        <v>31</v>
      </c>
      <c r="AF413" s="1119">
        <v>32</v>
      </c>
      <c r="AG413" s="1119">
        <v>33</v>
      </c>
      <c r="AH413" s="1152">
        <v>34</v>
      </c>
      <c r="AI413" s="1153">
        <v>35</v>
      </c>
    </row>
    <row r="414" ht="23.25" customHeight="1" spans="1:37">
      <c r="A414" s="1120">
        <v>1</v>
      </c>
      <c r="B414" s="1121" t="s">
        <v>39</v>
      </c>
      <c r="C414" s="1136">
        <f>C7+C41+C75+C109+C143+C177</f>
        <v>2</v>
      </c>
      <c r="D414" s="1136">
        <f t="shared" ref="D414:AG414" si="28">D7+D41+D75+D109+D143+D177</f>
        <v>0</v>
      </c>
      <c r="E414" s="1136">
        <f t="shared" si="28"/>
        <v>0</v>
      </c>
      <c r="F414" s="1136">
        <f t="shared" si="28"/>
        <v>3</v>
      </c>
      <c r="G414" s="1136">
        <f t="shared" si="28"/>
        <v>0</v>
      </c>
      <c r="H414" s="1136">
        <f t="shared" si="28"/>
        <v>202</v>
      </c>
      <c r="I414" s="1136">
        <f t="shared" si="28"/>
        <v>566</v>
      </c>
      <c r="J414" s="1136">
        <f t="shared" si="28"/>
        <v>8</v>
      </c>
      <c r="K414" s="1136">
        <f t="shared" si="28"/>
        <v>5</v>
      </c>
      <c r="L414" s="1136">
        <f t="shared" si="28"/>
        <v>0</v>
      </c>
      <c r="M414" s="1136">
        <f t="shared" si="28"/>
        <v>1</v>
      </c>
      <c r="N414" s="1136">
        <f t="shared" si="28"/>
        <v>0</v>
      </c>
      <c r="O414" s="1136">
        <f t="shared" si="28"/>
        <v>0</v>
      </c>
      <c r="P414" s="1136">
        <f t="shared" si="28"/>
        <v>41</v>
      </c>
      <c r="Q414" s="1136">
        <f t="shared" si="28"/>
        <v>0</v>
      </c>
      <c r="R414" s="1136">
        <f t="shared" si="28"/>
        <v>0</v>
      </c>
      <c r="S414" s="1136">
        <f t="shared" si="28"/>
        <v>0</v>
      </c>
      <c r="T414" s="1136">
        <f t="shared" si="28"/>
        <v>3</v>
      </c>
      <c r="U414" s="1136">
        <f t="shared" si="28"/>
        <v>0</v>
      </c>
      <c r="V414" s="1136">
        <f t="shared" si="28"/>
        <v>154</v>
      </c>
      <c r="W414" s="1136">
        <f t="shared" si="28"/>
        <v>0</v>
      </c>
      <c r="X414" s="1136">
        <f t="shared" si="28"/>
        <v>20</v>
      </c>
      <c r="Y414" s="1136">
        <f t="shared" si="28"/>
        <v>3</v>
      </c>
      <c r="Z414" s="1136">
        <f t="shared" si="28"/>
        <v>1</v>
      </c>
      <c r="AA414" s="1136">
        <f t="shared" si="28"/>
        <v>12</v>
      </c>
      <c r="AB414" s="1136">
        <f t="shared" si="28"/>
        <v>0</v>
      </c>
      <c r="AC414" s="1136">
        <f t="shared" si="28"/>
        <v>0</v>
      </c>
      <c r="AD414" s="1136">
        <f t="shared" si="28"/>
        <v>0</v>
      </c>
      <c r="AE414" s="1136">
        <f t="shared" si="28"/>
        <v>0</v>
      </c>
      <c r="AF414" s="1136">
        <f t="shared" si="28"/>
        <v>35</v>
      </c>
      <c r="AG414" s="1136">
        <f t="shared" si="28"/>
        <v>8</v>
      </c>
      <c r="AH414" s="1154">
        <f>SUM(C414:AG414)</f>
        <v>1064</v>
      </c>
      <c r="AI414" s="1155"/>
      <c r="AK414" s="1094" t="e">
        <f>A</f>
        <v>#NAME?</v>
      </c>
    </row>
    <row r="415" ht="23.25" customHeight="1" spans="1:35">
      <c r="A415" s="1123">
        <v>2</v>
      </c>
      <c r="B415" s="1124" t="s">
        <v>40</v>
      </c>
      <c r="C415" s="1136">
        <f t="shared" ref="C415:C431" si="29">C8+C42+C76+C110+C144+C178</f>
        <v>0</v>
      </c>
      <c r="D415" s="1136">
        <f t="shared" ref="D415:AG415" si="30">D8+D42+D76+D110+D144+D178</f>
        <v>0</v>
      </c>
      <c r="E415" s="1136">
        <f t="shared" si="30"/>
        <v>0</v>
      </c>
      <c r="F415" s="1136">
        <f t="shared" si="30"/>
        <v>0</v>
      </c>
      <c r="G415" s="1136">
        <f t="shared" si="30"/>
        <v>0</v>
      </c>
      <c r="H415" s="1136">
        <f t="shared" si="30"/>
        <v>114</v>
      </c>
      <c r="I415" s="1136">
        <f t="shared" si="30"/>
        <v>406</v>
      </c>
      <c r="J415" s="1136">
        <f t="shared" si="30"/>
        <v>0</v>
      </c>
      <c r="K415" s="1136">
        <f t="shared" si="30"/>
        <v>0</v>
      </c>
      <c r="L415" s="1136">
        <f t="shared" si="30"/>
        <v>0</v>
      </c>
      <c r="M415" s="1136">
        <f t="shared" si="30"/>
        <v>0</v>
      </c>
      <c r="N415" s="1136">
        <f t="shared" si="30"/>
        <v>0</v>
      </c>
      <c r="O415" s="1136">
        <f t="shared" si="30"/>
        <v>0</v>
      </c>
      <c r="P415" s="1136">
        <f t="shared" si="30"/>
        <v>3</v>
      </c>
      <c r="Q415" s="1136">
        <f t="shared" si="30"/>
        <v>0</v>
      </c>
      <c r="R415" s="1136">
        <f t="shared" si="30"/>
        <v>0</v>
      </c>
      <c r="S415" s="1136">
        <f t="shared" si="30"/>
        <v>0</v>
      </c>
      <c r="T415" s="1136">
        <f t="shared" si="30"/>
        <v>5</v>
      </c>
      <c r="U415" s="1136">
        <f t="shared" si="30"/>
        <v>0</v>
      </c>
      <c r="V415" s="1136">
        <f t="shared" si="30"/>
        <v>117</v>
      </c>
      <c r="W415" s="1136">
        <f t="shared" si="30"/>
        <v>0</v>
      </c>
      <c r="X415" s="1136">
        <f t="shared" si="30"/>
        <v>16</v>
      </c>
      <c r="Y415" s="1136">
        <f t="shared" si="30"/>
        <v>2</v>
      </c>
      <c r="Z415" s="1136">
        <f t="shared" si="30"/>
        <v>0</v>
      </c>
      <c r="AA415" s="1136">
        <f t="shared" si="30"/>
        <v>1</v>
      </c>
      <c r="AB415" s="1136">
        <f t="shared" si="30"/>
        <v>0</v>
      </c>
      <c r="AC415" s="1136">
        <f t="shared" si="30"/>
        <v>0</v>
      </c>
      <c r="AD415" s="1136">
        <f t="shared" si="30"/>
        <v>0</v>
      </c>
      <c r="AE415" s="1136">
        <f t="shared" si="30"/>
        <v>0</v>
      </c>
      <c r="AF415" s="1136">
        <f t="shared" si="30"/>
        <v>9</v>
      </c>
      <c r="AG415" s="1136">
        <f t="shared" si="30"/>
        <v>1</v>
      </c>
      <c r="AH415" s="1154">
        <f t="shared" ref="AH415:AH431" si="31">SUM(C415:AG415)</f>
        <v>674</v>
      </c>
      <c r="AI415" s="1158"/>
    </row>
    <row r="416" ht="23.25" customHeight="1" spans="1:35">
      <c r="A416" s="1123">
        <v>3</v>
      </c>
      <c r="B416" s="1124" t="s">
        <v>41</v>
      </c>
      <c r="C416" s="1136">
        <f t="shared" si="29"/>
        <v>0</v>
      </c>
      <c r="D416" s="1136">
        <f t="shared" ref="D416:AG416" si="32">D9+D43+D77+D111+D145+D179</f>
        <v>0</v>
      </c>
      <c r="E416" s="1136">
        <f t="shared" si="32"/>
        <v>0</v>
      </c>
      <c r="F416" s="1136">
        <f t="shared" si="32"/>
        <v>1</v>
      </c>
      <c r="G416" s="1136">
        <f t="shared" si="32"/>
        <v>0</v>
      </c>
      <c r="H416" s="1136">
        <f t="shared" si="32"/>
        <v>67</v>
      </c>
      <c r="I416" s="1136">
        <f t="shared" si="32"/>
        <v>230</v>
      </c>
      <c r="J416" s="1136">
        <f t="shared" si="32"/>
        <v>0</v>
      </c>
      <c r="K416" s="1136">
        <f t="shared" si="32"/>
        <v>0</v>
      </c>
      <c r="L416" s="1136">
        <f t="shared" si="32"/>
        <v>0</v>
      </c>
      <c r="M416" s="1136">
        <f t="shared" si="32"/>
        <v>0</v>
      </c>
      <c r="N416" s="1136">
        <f t="shared" si="32"/>
        <v>0</v>
      </c>
      <c r="O416" s="1136">
        <f t="shared" si="32"/>
        <v>0</v>
      </c>
      <c r="P416" s="1136">
        <f t="shared" si="32"/>
        <v>1</v>
      </c>
      <c r="Q416" s="1136">
        <f t="shared" si="32"/>
        <v>0</v>
      </c>
      <c r="R416" s="1136">
        <f t="shared" si="32"/>
        <v>0</v>
      </c>
      <c r="S416" s="1136">
        <f t="shared" si="32"/>
        <v>0</v>
      </c>
      <c r="T416" s="1136">
        <f t="shared" si="32"/>
        <v>1</v>
      </c>
      <c r="U416" s="1136">
        <f t="shared" si="32"/>
        <v>0</v>
      </c>
      <c r="V416" s="1136">
        <f t="shared" si="32"/>
        <v>45</v>
      </c>
      <c r="W416" s="1136">
        <f t="shared" si="32"/>
        <v>0</v>
      </c>
      <c r="X416" s="1136">
        <f t="shared" si="32"/>
        <v>21</v>
      </c>
      <c r="Y416" s="1136">
        <f t="shared" si="32"/>
        <v>5</v>
      </c>
      <c r="Z416" s="1136">
        <f t="shared" si="32"/>
        <v>0</v>
      </c>
      <c r="AA416" s="1136">
        <f t="shared" si="32"/>
        <v>0</v>
      </c>
      <c r="AB416" s="1136">
        <f t="shared" si="32"/>
        <v>0</v>
      </c>
      <c r="AC416" s="1136">
        <f t="shared" si="32"/>
        <v>0</v>
      </c>
      <c r="AD416" s="1136">
        <f t="shared" si="32"/>
        <v>0</v>
      </c>
      <c r="AE416" s="1136">
        <f t="shared" si="32"/>
        <v>0</v>
      </c>
      <c r="AF416" s="1136">
        <f t="shared" si="32"/>
        <v>0</v>
      </c>
      <c r="AG416" s="1136">
        <f t="shared" si="32"/>
        <v>0</v>
      </c>
      <c r="AH416" s="1154">
        <f t="shared" si="31"/>
        <v>371</v>
      </c>
      <c r="AI416" s="1158"/>
    </row>
    <row r="417" ht="23.25" customHeight="1" spans="1:35">
      <c r="A417" s="1123">
        <v>4</v>
      </c>
      <c r="B417" s="1124" t="s">
        <v>42</v>
      </c>
      <c r="C417" s="1136">
        <f t="shared" si="29"/>
        <v>0</v>
      </c>
      <c r="D417" s="1136">
        <f t="shared" ref="D417:AG417" si="33">D10+D44+D78+D112+D146+D180</f>
        <v>0</v>
      </c>
      <c r="E417" s="1136">
        <f t="shared" si="33"/>
        <v>0</v>
      </c>
      <c r="F417" s="1136">
        <f t="shared" si="33"/>
        <v>3</v>
      </c>
      <c r="G417" s="1136">
        <f t="shared" si="33"/>
        <v>0</v>
      </c>
      <c r="H417" s="1136">
        <f t="shared" si="33"/>
        <v>92</v>
      </c>
      <c r="I417" s="1136">
        <f t="shared" si="33"/>
        <v>268</v>
      </c>
      <c r="J417" s="1136">
        <f t="shared" si="33"/>
        <v>5</v>
      </c>
      <c r="K417" s="1136">
        <f t="shared" si="33"/>
        <v>0</v>
      </c>
      <c r="L417" s="1136">
        <f t="shared" si="33"/>
        <v>0</v>
      </c>
      <c r="M417" s="1136">
        <f t="shared" si="33"/>
        <v>0</v>
      </c>
      <c r="N417" s="1136">
        <f t="shared" si="33"/>
        <v>0</v>
      </c>
      <c r="O417" s="1136">
        <f t="shared" si="33"/>
        <v>0</v>
      </c>
      <c r="P417" s="1136">
        <f t="shared" si="33"/>
        <v>4</v>
      </c>
      <c r="Q417" s="1136">
        <f t="shared" si="33"/>
        <v>0</v>
      </c>
      <c r="R417" s="1136">
        <f t="shared" si="33"/>
        <v>0</v>
      </c>
      <c r="S417" s="1136">
        <f t="shared" si="33"/>
        <v>0</v>
      </c>
      <c r="T417" s="1136">
        <f t="shared" si="33"/>
        <v>12</v>
      </c>
      <c r="U417" s="1136">
        <f t="shared" si="33"/>
        <v>0</v>
      </c>
      <c r="V417" s="1136">
        <f t="shared" si="33"/>
        <v>44</v>
      </c>
      <c r="W417" s="1136">
        <f t="shared" si="33"/>
        <v>0</v>
      </c>
      <c r="X417" s="1136">
        <f t="shared" si="33"/>
        <v>4</v>
      </c>
      <c r="Y417" s="1136">
        <f t="shared" si="33"/>
        <v>4</v>
      </c>
      <c r="Z417" s="1136">
        <f t="shared" si="33"/>
        <v>0</v>
      </c>
      <c r="AA417" s="1136">
        <f t="shared" si="33"/>
        <v>2</v>
      </c>
      <c r="AB417" s="1136">
        <f t="shared" si="33"/>
        <v>0</v>
      </c>
      <c r="AC417" s="1136">
        <f t="shared" si="33"/>
        <v>0</v>
      </c>
      <c r="AD417" s="1136">
        <f t="shared" si="33"/>
        <v>0</v>
      </c>
      <c r="AE417" s="1136">
        <f t="shared" si="33"/>
        <v>0</v>
      </c>
      <c r="AF417" s="1136">
        <f t="shared" si="33"/>
        <v>9</v>
      </c>
      <c r="AG417" s="1136">
        <f t="shared" si="33"/>
        <v>5</v>
      </c>
      <c r="AH417" s="1154">
        <f t="shared" si="31"/>
        <v>452</v>
      </c>
      <c r="AI417" s="1158"/>
    </row>
    <row r="418" ht="23.25" customHeight="1" spans="1:35">
      <c r="A418" s="1123">
        <v>5</v>
      </c>
      <c r="B418" s="1124" t="s">
        <v>43</v>
      </c>
      <c r="C418" s="1136">
        <f t="shared" si="29"/>
        <v>0</v>
      </c>
      <c r="D418" s="1136">
        <f t="shared" ref="D418:AG418" si="34">D11+D45+D79+D113+D147+D181</f>
        <v>0</v>
      </c>
      <c r="E418" s="1136">
        <f t="shared" si="34"/>
        <v>0</v>
      </c>
      <c r="F418" s="1136">
        <f t="shared" si="34"/>
        <v>1</v>
      </c>
      <c r="G418" s="1136">
        <f t="shared" si="34"/>
        <v>0</v>
      </c>
      <c r="H418" s="1136">
        <f t="shared" si="34"/>
        <v>81</v>
      </c>
      <c r="I418" s="1136">
        <f t="shared" si="34"/>
        <v>220</v>
      </c>
      <c r="J418" s="1136">
        <f t="shared" si="34"/>
        <v>0</v>
      </c>
      <c r="K418" s="1136">
        <f t="shared" si="34"/>
        <v>5</v>
      </c>
      <c r="L418" s="1136">
        <f t="shared" si="34"/>
        <v>0</v>
      </c>
      <c r="M418" s="1136">
        <f t="shared" si="34"/>
        <v>0</v>
      </c>
      <c r="N418" s="1136">
        <f t="shared" si="34"/>
        <v>0</v>
      </c>
      <c r="O418" s="1136">
        <f t="shared" si="34"/>
        <v>0</v>
      </c>
      <c r="P418" s="1136">
        <f t="shared" si="34"/>
        <v>8</v>
      </c>
      <c r="Q418" s="1136">
        <f t="shared" si="34"/>
        <v>0</v>
      </c>
      <c r="R418" s="1136">
        <f t="shared" si="34"/>
        <v>0</v>
      </c>
      <c r="S418" s="1136">
        <f t="shared" si="34"/>
        <v>0</v>
      </c>
      <c r="T418" s="1136">
        <f t="shared" si="34"/>
        <v>2</v>
      </c>
      <c r="U418" s="1136">
        <f t="shared" si="34"/>
        <v>0</v>
      </c>
      <c r="V418" s="1136">
        <f t="shared" si="34"/>
        <v>32</v>
      </c>
      <c r="W418" s="1136">
        <f t="shared" si="34"/>
        <v>0</v>
      </c>
      <c r="X418" s="1136">
        <f t="shared" si="34"/>
        <v>20</v>
      </c>
      <c r="Y418" s="1136">
        <f t="shared" si="34"/>
        <v>3</v>
      </c>
      <c r="Z418" s="1136">
        <f t="shared" si="34"/>
        <v>0</v>
      </c>
      <c r="AA418" s="1136">
        <f t="shared" si="34"/>
        <v>4</v>
      </c>
      <c r="AB418" s="1136">
        <f t="shared" si="34"/>
        <v>0</v>
      </c>
      <c r="AC418" s="1136">
        <f t="shared" si="34"/>
        <v>0</v>
      </c>
      <c r="AD418" s="1136">
        <f t="shared" si="34"/>
        <v>0</v>
      </c>
      <c r="AE418" s="1136">
        <f t="shared" si="34"/>
        <v>0</v>
      </c>
      <c r="AF418" s="1136">
        <f t="shared" si="34"/>
        <v>6</v>
      </c>
      <c r="AG418" s="1136">
        <f t="shared" si="34"/>
        <v>5</v>
      </c>
      <c r="AH418" s="1154">
        <f t="shared" si="31"/>
        <v>387</v>
      </c>
      <c r="AI418" s="1158"/>
    </row>
    <row r="419" ht="23.25" customHeight="1" spans="1:35">
      <c r="A419" s="1123">
        <v>6</v>
      </c>
      <c r="B419" s="1124" t="s">
        <v>44</v>
      </c>
      <c r="C419" s="1136">
        <f t="shared" si="29"/>
        <v>0</v>
      </c>
      <c r="D419" s="1136">
        <f t="shared" ref="D419:AG419" si="35">D12+D46+D80+D114+D148+D182</f>
        <v>0</v>
      </c>
      <c r="E419" s="1136">
        <f t="shared" si="35"/>
        <v>0</v>
      </c>
      <c r="F419" s="1136">
        <f t="shared" si="35"/>
        <v>0</v>
      </c>
      <c r="G419" s="1136">
        <f t="shared" si="35"/>
        <v>0</v>
      </c>
      <c r="H419" s="1136">
        <f t="shared" si="35"/>
        <v>23</v>
      </c>
      <c r="I419" s="1136">
        <f t="shared" si="35"/>
        <v>77</v>
      </c>
      <c r="J419" s="1136">
        <f t="shared" si="35"/>
        <v>1</v>
      </c>
      <c r="K419" s="1136">
        <f t="shared" si="35"/>
        <v>1</v>
      </c>
      <c r="L419" s="1136">
        <f t="shared" si="35"/>
        <v>0</v>
      </c>
      <c r="M419" s="1136">
        <f t="shared" si="35"/>
        <v>0</v>
      </c>
      <c r="N419" s="1136">
        <f t="shared" si="35"/>
        <v>0</v>
      </c>
      <c r="O419" s="1136">
        <f t="shared" si="35"/>
        <v>0</v>
      </c>
      <c r="P419" s="1136">
        <f t="shared" si="35"/>
        <v>1</v>
      </c>
      <c r="Q419" s="1136">
        <f t="shared" si="35"/>
        <v>0</v>
      </c>
      <c r="R419" s="1136">
        <f t="shared" si="35"/>
        <v>0</v>
      </c>
      <c r="S419" s="1136">
        <f t="shared" si="35"/>
        <v>0</v>
      </c>
      <c r="T419" s="1136">
        <f t="shared" si="35"/>
        <v>1</v>
      </c>
      <c r="U419" s="1136">
        <f t="shared" si="35"/>
        <v>0</v>
      </c>
      <c r="V419" s="1136">
        <f t="shared" si="35"/>
        <v>8</v>
      </c>
      <c r="W419" s="1136">
        <f t="shared" si="35"/>
        <v>0</v>
      </c>
      <c r="X419" s="1136">
        <f t="shared" si="35"/>
        <v>12</v>
      </c>
      <c r="Y419" s="1136">
        <f t="shared" si="35"/>
        <v>0</v>
      </c>
      <c r="Z419" s="1136">
        <f t="shared" si="35"/>
        <v>1</v>
      </c>
      <c r="AA419" s="1136">
        <f t="shared" si="35"/>
        <v>0</v>
      </c>
      <c r="AB419" s="1136">
        <f t="shared" si="35"/>
        <v>0</v>
      </c>
      <c r="AC419" s="1136">
        <f t="shared" si="35"/>
        <v>0</v>
      </c>
      <c r="AD419" s="1136">
        <f t="shared" si="35"/>
        <v>0</v>
      </c>
      <c r="AE419" s="1136">
        <f t="shared" si="35"/>
        <v>0</v>
      </c>
      <c r="AF419" s="1136">
        <f t="shared" si="35"/>
        <v>1</v>
      </c>
      <c r="AG419" s="1136">
        <f t="shared" si="35"/>
        <v>1</v>
      </c>
      <c r="AH419" s="1154">
        <f t="shared" si="31"/>
        <v>127</v>
      </c>
      <c r="AI419" s="1158"/>
    </row>
    <row r="420" ht="23.25" customHeight="1" spans="1:35">
      <c r="A420" s="1123">
        <v>7</v>
      </c>
      <c r="B420" s="1124" t="s">
        <v>45</v>
      </c>
      <c r="C420" s="1136">
        <f t="shared" si="29"/>
        <v>0</v>
      </c>
      <c r="D420" s="1136">
        <f t="shared" ref="D420:AG420" si="36">D13+D47+D81+D115+D149+D183</f>
        <v>0</v>
      </c>
      <c r="E420" s="1136">
        <f t="shared" si="36"/>
        <v>0</v>
      </c>
      <c r="F420" s="1136">
        <f t="shared" si="36"/>
        <v>0</v>
      </c>
      <c r="G420" s="1136">
        <f t="shared" si="36"/>
        <v>0</v>
      </c>
      <c r="H420" s="1136">
        <f t="shared" si="36"/>
        <v>44</v>
      </c>
      <c r="I420" s="1136">
        <f t="shared" si="36"/>
        <v>128</v>
      </c>
      <c r="J420" s="1136">
        <f t="shared" si="36"/>
        <v>1</v>
      </c>
      <c r="K420" s="1136">
        <f t="shared" si="36"/>
        <v>2</v>
      </c>
      <c r="L420" s="1136">
        <f t="shared" si="36"/>
        <v>0</v>
      </c>
      <c r="M420" s="1136">
        <f t="shared" si="36"/>
        <v>0</v>
      </c>
      <c r="N420" s="1136">
        <f t="shared" si="36"/>
        <v>0</v>
      </c>
      <c r="O420" s="1136">
        <f t="shared" si="36"/>
        <v>0</v>
      </c>
      <c r="P420" s="1136">
        <f t="shared" si="36"/>
        <v>0</v>
      </c>
      <c r="Q420" s="1136">
        <f t="shared" si="36"/>
        <v>0</v>
      </c>
      <c r="R420" s="1136">
        <f t="shared" si="36"/>
        <v>0</v>
      </c>
      <c r="S420" s="1136">
        <f t="shared" si="36"/>
        <v>0</v>
      </c>
      <c r="T420" s="1136">
        <f t="shared" si="36"/>
        <v>0</v>
      </c>
      <c r="U420" s="1136">
        <f t="shared" si="36"/>
        <v>0</v>
      </c>
      <c r="V420" s="1136">
        <f t="shared" si="36"/>
        <v>19</v>
      </c>
      <c r="W420" s="1136">
        <f t="shared" si="36"/>
        <v>0</v>
      </c>
      <c r="X420" s="1136">
        <f t="shared" si="36"/>
        <v>7</v>
      </c>
      <c r="Y420" s="1136">
        <f t="shared" si="36"/>
        <v>1</v>
      </c>
      <c r="Z420" s="1136">
        <f t="shared" si="36"/>
        <v>2</v>
      </c>
      <c r="AA420" s="1136">
        <f t="shared" si="36"/>
        <v>4</v>
      </c>
      <c r="AB420" s="1136">
        <f t="shared" si="36"/>
        <v>0</v>
      </c>
      <c r="AC420" s="1136">
        <f t="shared" si="36"/>
        <v>0</v>
      </c>
      <c r="AD420" s="1136">
        <f t="shared" si="36"/>
        <v>0</v>
      </c>
      <c r="AE420" s="1136">
        <f t="shared" si="36"/>
        <v>0</v>
      </c>
      <c r="AF420" s="1136">
        <f t="shared" si="36"/>
        <v>2</v>
      </c>
      <c r="AG420" s="1136">
        <f t="shared" si="36"/>
        <v>1</v>
      </c>
      <c r="AH420" s="1154">
        <f t="shared" si="31"/>
        <v>211</v>
      </c>
      <c r="AI420" s="1158"/>
    </row>
    <row r="421" ht="23.25" customHeight="1" spans="1:35">
      <c r="A421" s="1123">
        <v>8</v>
      </c>
      <c r="B421" s="1124" t="s">
        <v>46</v>
      </c>
      <c r="C421" s="1136">
        <f t="shared" si="29"/>
        <v>0</v>
      </c>
      <c r="D421" s="1136">
        <f t="shared" ref="D421:AG421" si="37">D14+D48+D82+D116+D150+D184</f>
        <v>0</v>
      </c>
      <c r="E421" s="1136">
        <f t="shared" si="37"/>
        <v>0</v>
      </c>
      <c r="F421" s="1136">
        <f t="shared" si="37"/>
        <v>0</v>
      </c>
      <c r="G421" s="1136">
        <f t="shared" si="37"/>
        <v>0</v>
      </c>
      <c r="H421" s="1136">
        <f t="shared" si="37"/>
        <v>40</v>
      </c>
      <c r="I421" s="1136">
        <f t="shared" si="37"/>
        <v>132</v>
      </c>
      <c r="J421" s="1136">
        <f t="shared" si="37"/>
        <v>1</v>
      </c>
      <c r="K421" s="1136">
        <f t="shared" si="37"/>
        <v>0</v>
      </c>
      <c r="L421" s="1136">
        <f t="shared" si="37"/>
        <v>0</v>
      </c>
      <c r="M421" s="1136">
        <f t="shared" si="37"/>
        <v>0</v>
      </c>
      <c r="N421" s="1136">
        <f t="shared" si="37"/>
        <v>0</v>
      </c>
      <c r="O421" s="1136">
        <f t="shared" si="37"/>
        <v>0</v>
      </c>
      <c r="P421" s="1136">
        <f t="shared" si="37"/>
        <v>3</v>
      </c>
      <c r="Q421" s="1136">
        <f t="shared" si="37"/>
        <v>0</v>
      </c>
      <c r="R421" s="1136">
        <f t="shared" si="37"/>
        <v>0</v>
      </c>
      <c r="S421" s="1136">
        <f t="shared" si="37"/>
        <v>0</v>
      </c>
      <c r="T421" s="1136">
        <f t="shared" si="37"/>
        <v>0</v>
      </c>
      <c r="U421" s="1136">
        <f t="shared" si="37"/>
        <v>0</v>
      </c>
      <c r="V421" s="1136">
        <f t="shared" si="37"/>
        <v>25</v>
      </c>
      <c r="W421" s="1136">
        <f t="shared" si="37"/>
        <v>0</v>
      </c>
      <c r="X421" s="1136">
        <f t="shared" si="37"/>
        <v>8</v>
      </c>
      <c r="Y421" s="1136">
        <f t="shared" si="37"/>
        <v>2</v>
      </c>
      <c r="Z421" s="1136">
        <f t="shared" si="37"/>
        <v>0</v>
      </c>
      <c r="AA421" s="1136">
        <f t="shared" si="37"/>
        <v>0</v>
      </c>
      <c r="AB421" s="1136">
        <f t="shared" si="37"/>
        <v>0</v>
      </c>
      <c r="AC421" s="1136">
        <f t="shared" si="37"/>
        <v>0</v>
      </c>
      <c r="AD421" s="1136">
        <f t="shared" si="37"/>
        <v>0</v>
      </c>
      <c r="AE421" s="1136">
        <f t="shared" si="37"/>
        <v>0</v>
      </c>
      <c r="AF421" s="1136">
        <f t="shared" si="37"/>
        <v>2</v>
      </c>
      <c r="AG421" s="1136">
        <f t="shared" si="37"/>
        <v>0</v>
      </c>
      <c r="AH421" s="1154">
        <f t="shared" si="31"/>
        <v>213</v>
      </c>
      <c r="AI421" s="1158"/>
    </row>
    <row r="422" ht="23.25" customHeight="1" spans="1:35">
      <c r="A422" s="1123">
        <v>9</v>
      </c>
      <c r="B422" s="1124" t="s">
        <v>47</v>
      </c>
      <c r="C422" s="1136">
        <f t="shared" si="29"/>
        <v>0</v>
      </c>
      <c r="D422" s="1136">
        <f t="shared" ref="D422:AG422" si="38">D15+D49+D83+D117+D151+D185</f>
        <v>0</v>
      </c>
      <c r="E422" s="1136">
        <f t="shared" si="38"/>
        <v>0</v>
      </c>
      <c r="F422" s="1136">
        <f t="shared" si="38"/>
        <v>0</v>
      </c>
      <c r="G422" s="1136">
        <f t="shared" si="38"/>
        <v>0</v>
      </c>
      <c r="H422" s="1136">
        <f t="shared" si="38"/>
        <v>27</v>
      </c>
      <c r="I422" s="1136">
        <f t="shared" si="38"/>
        <v>103</v>
      </c>
      <c r="J422" s="1136">
        <f t="shared" si="38"/>
        <v>0</v>
      </c>
      <c r="K422" s="1136">
        <f t="shared" si="38"/>
        <v>0</v>
      </c>
      <c r="L422" s="1136">
        <f t="shared" si="38"/>
        <v>0</v>
      </c>
      <c r="M422" s="1136">
        <f t="shared" si="38"/>
        <v>0</v>
      </c>
      <c r="N422" s="1136">
        <f t="shared" si="38"/>
        <v>0</v>
      </c>
      <c r="O422" s="1136">
        <f t="shared" si="38"/>
        <v>0</v>
      </c>
      <c r="P422" s="1136">
        <f t="shared" si="38"/>
        <v>3</v>
      </c>
      <c r="Q422" s="1136">
        <f t="shared" si="38"/>
        <v>0</v>
      </c>
      <c r="R422" s="1136">
        <f t="shared" si="38"/>
        <v>0</v>
      </c>
      <c r="S422" s="1136">
        <f t="shared" si="38"/>
        <v>0</v>
      </c>
      <c r="T422" s="1136">
        <f t="shared" si="38"/>
        <v>0</v>
      </c>
      <c r="U422" s="1136">
        <f t="shared" si="38"/>
        <v>0</v>
      </c>
      <c r="V422" s="1136">
        <f t="shared" si="38"/>
        <v>32</v>
      </c>
      <c r="W422" s="1136">
        <f t="shared" si="38"/>
        <v>0</v>
      </c>
      <c r="X422" s="1136">
        <f t="shared" si="38"/>
        <v>23</v>
      </c>
      <c r="Y422" s="1136">
        <f t="shared" si="38"/>
        <v>1</v>
      </c>
      <c r="Z422" s="1136">
        <f t="shared" si="38"/>
        <v>0</v>
      </c>
      <c r="AA422" s="1136">
        <f t="shared" si="38"/>
        <v>0</v>
      </c>
      <c r="AB422" s="1136">
        <f t="shared" si="38"/>
        <v>0</v>
      </c>
      <c r="AC422" s="1136">
        <f t="shared" si="38"/>
        <v>0</v>
      </c>
      <c r="AD422" s="1136">
        <f t="shared" si="38"/>
        <v>0</v>
      </c>
      <c r="AE422" s="1136">
        <f t="shared" si="38"/>
        <v>0</v>
      </c>
      <c r="AF422" s="1136">
        <f t="shared" si="38"/>
        <v>0</v>
      </c>
      <c r="AG422" s="1136">
        <f t="shared" si="38"/>
        <v>1</v>
      </c>
      <c r="AH422" s="1154">
        <f t="shared" si="31"/>
        <v>190</v>
      </c>
      <c r="AI422" s="1158"/>
    </row>
    <row r="423" ht="23.25" customHeight="1" spans="1:35">
      <c r="A423" s="1123">
        <v>10</v>
      </c>
      <c r="B423" s="1124" t="s">
        <v>48</v>
      </c>
      <c r="C423" s="1136">
        <f t="shared" si="29"/>
        <v>0</v>
      </c>
      <c r="D423" s="1136">
        <f t="shared" ref="D423:AG423" si="39">D16+D50+D84+D118+D152+D186</f>
        <v>0</v>
      </c>
      <c r="E423" s="1136">
        <f t="shared" si="39"/>
        <v>0</v>
      </c>
      <c r="F423" s="1136">
        <f t="shared" si="39"/>
        <v>0</v>
      </c>
      <c r="G423" s="1136">
        <f t="shared" si="39"/>
        <v>0</v>
      </c>
      <c r="H423" s="1136">
        <f t="shared" si="39"/>
        <v>36</v>
      </c>
      <c r="I423" s="1136">
        <f t="shared" si="39"/>
        <v>102</v>
      </c>
      <c r="J423" s="1136">
        <f t="shared" si="39"/>
        <v>0</v>
      </c>
      <c r="K423" s="1136">
        <f t="shared" si="39"/>
        <v>1</v>
      </c>
      <c r="L423" s="1136">
        <f t="shared" si="39"/>
        <v>0</v>
      </c>
      <c r="M423" s="1136">
        <f t="shared" si="39"/>
        <v>0</v>
      </c>
      <c r="N423" s="1136">
        <f t="shared" si="39"/>
        <v>0</v>
      </c>
      <c r="O423" s="1136">
        <f t="shared" si="39"/>
        <v>0</v>
      </c>
      <c r="P423" s="1136">
        <f t="shared" si="39"/>
        <v>1</v>
      </c>
      <c r="Q423" s="1136">
        <f t="shared" si="39"/>
        <v>0</v>
      </c>
      <c r="R423" s="1136">
        <f t="shared" si="39"/>
        <v>0</v>
      </c>
      <c r="S423" s="1136">
        <f t="shared" si="39"/>
        <v>0</v>
      </c>
      <c r="T423" s="1136">
        <f t="shared" si="39"/>
        <v>4</v>
      </c>
      <c r="U423" s="1136">
        <f t="shared" si="39"/>
        <v>0</v>
      </c>
      <c r="V423" s="1136">
        <f t="shared" si="39"/>
        <v>114</v>
      </c>
      <c r="W423" s="1136">
        <f t="shared" si="39"/>
        <v>0</v>
      </c>
      <c r="X423" s="1136">
        <f t="shared" si="39"/>
        <v>39</v>
      </c>
      <c r="Y423" s="1136">
        <f t="shared" si="39"/>
        <v>1</v>
      </c>
      <c r="Z423" s="1136">
        <f t="shared" si="39"/>
        <v>4</v>
      </c>
      <c r="AA423" s="1136">
        <f t="shared" si="39"/>
        <v>0</v>
      </c>
      <c r="AB423" s="1136">
        <f t="shared" si="39"/>
        <v>0</v>
      </c>
      <c r="AC423" s="1136">
        <f t="shared" si="39"/>
        <v>0</v>
      </c>
      <c r="AD423" s="1136">
        <f t="shared" si="39"/>
        <v>0</v>
      </c>
      <c r="AE423" s="1136">
        <f t="shared" si="39"/>
        <v>0</v>
      </c>
      <c r="AF423" s="1136">
        <f t="shared" si="39"/>
        <v>0</v>
      </c>
      <c r="AG423" s="1136">
        <f t="shared" si="39"/>
        <v>0</v>
      </c>
      <c r="AH423" s="1154">
        <f t="shared" si="31"/>
        <v>302</v>
      </c>
      <c r="AI423" s="1158"/>
    </row>
    <row r="424" ht="23.25" customHeight="1" spans="1:35">
      <c r="A424" s="1123">
        <v>11</v>
      </c>
      <c r="B424" s="1124" t="s">
        <v>49</v>
      </c>
      <c r="C424" s="1136">
        <f t="shared" si="29"/>
        <v>0</v>
      </c>
      <c r="D424" s="1136">
        <f t="shared" ref="D424:AG424" si="40">D17+D51+D85+D119+D153+D187</f>
        <v>0</v>
      </c>
      <c r="E424" s="1136">
        <f t="shared" si="40"/>
        <v>0</v>
      </c>
      <c r="F424" s="1136">
        <f t="shared" si="40"/>
        <v>0</v>
      </c>
      <c r="G424" s="1136">
        <f t="shared" si="40"/>
        <v>0</v>
      </c>
      <c r="H424" s="1136">
        <f t="shared" si="40"/>
        <v>79</v>
      </c>
      <c r="I424" s="1136">
        <f t="shared" si="40"/>
        <v>228</v>
      </c>
      <c r="J424" s="1136">
        <f t="shared" si="40"/>
        <v>2</v>
      </c>
      <c r="K424" s="1136">
        <f t="shared" si="40"/>
        <v>1</v>
      </c>
      <c r="L424" s="1136">
        <f t="shared" si="40"/>
        <v>0</v>
      </c>
      <c r="M424" s="1136">
        <f t="shared" si="40"/>
        <v>0</v>
      </c>
      <c r="N424" s="1136">
        <f t="shared" si="40"/>
        <v>0</v>
      </c>
      <c r="O424" s="1136">
        <f t="shared" si="40"/>
        <v>0</v>
      </c>
      <c r="P424" s="1136">
        <f t="shared" si="40"/>
        <v>1</v>
      </c>
      <c r="Q424" s="1136">
        <f t="shared" si="40"/>
        <v>0</v>
      </c>
      <c r="R424" s="1136">
        <f t="shared" si="40"/>
        <v>0</v>
      </c>
      <c r="S424" s="1136">
        <f t="shared" si="40"/>
        <v>0</v>
      </c>
      <c r="T424" s="1136">
        <f t="shared" si="40"/>
        <v>3</v>
      </c>
      <c r="U424" s="1136">
        <f t="shared" si="40"/>
        <v>0</v>
      </c>
      <c r="V424" s="1136">
        <f t="shared" si="40"/>
        <v>49</v>
      </c>
      <c r="W424" s="1136">
        <f t="shared" si="40"/>
        <v>0</v>
      </c>
      <c r="X424" s="1136">
        <f t="shared" si="40"/>
        <v>82</v>
      </c>
      <c r="Y424" s="1136">
        <f t="shared" si="40"/>
        <v>2</v>
      </c>
      <c r="Z424" s="1136">
        <f t="shared" si="40"/>
        <v>0</v>
      </c>
      <c r="AA424" s="1136">
        <f t="shared" si="40"/>
        <v>1</v>
      </c>
      <c r="AB424" s="1136">
        <f t="shared" si="40"/>
        <v>0</v>
      </c>
      <c r="AC424" s="1136">
        <f t="shared" si="40"/>
        <v>0</v>
      </c>
      <c r="AD424" s="1136">
        <f t="shared" si="40"/>
        <v>0</v>
      </c>
      <c r="AE424" s="1136">
        <f t="shared" si="40"/>
        <v>0</v>
      </c>
      <c r="AF424" s="1136">
        <f t="shared" si="40"/>
        <v>1</v>
      </c>
      <c r="AG424" s="1136">
        <f t="shared" si="40"/>
        <v>0</v>
      </c>
      <c r="AH424" s="1154">
        <f t="shared" si="31"/>
        <v>449</v>
      </c>
      <c r="AI424" s="1158"/>
    </row>
    <row r="425" ht="23.25" customHeight="1" spans="1:35">
      <c r="A425" s="1123">
        <v>12</v>
      </c>
      <c r="B425" s="1124" t="s">
        <v>50</v>
      </c>
      <c r="C425" s="1136">
        <f t="shared" si="29"/>
        <v>0</v>
      </c>
      <c r="D425" s="1136">
        <f t="shared" ref="D425:AG425" si="41">D18+D52+D86+D120+D154+D188</f>
        <v>0</v>
      </c>
      <c r="E425" s="1136">
        <f t="shared" si="41"/>
        <v>0</v>
      </c>
      <c r="F425" s="1136">
        <f t="shared" si="41"/>
        <v>0</v>
      </c>
      <c r="G425" s="1136">
        <f t="shared" si="41"/>
        <v>0</v>
      </c>
      <c r="H425" s="1136">
        <f t="shared" si="41"/>
        <v>99</v>
      </c>
      <c r="I425" s="1136">
        <f t="shared" si="41"/>
        <v>274</v>
      </c>
      <c r="J425" s="1136">
        <f t="shared" si="41"/>
        <v>1</v>
      </c>
      <c r="K425" s="1136">
        <f t="shared" si="41"/>
        <v>0</v>
      </c>
      <c r="L425" s="1136">
        <f t="shared" si="41"/>
        <v>0</v>
      </c>
      <c r="M425" s="1136">
        <f t="shared" si="41"/>
        <v>0</v>
      </c>
      <c r="N425" s="1136">
        <f t="shared" si="41"/>
        <v>0</v>
      </c>
      <c r="O425" s="1136">
        <f t="shared" si="41"/>
        <v>0</v>
      </c>
      <c r="P425" s="1136">
        <f t="shared" si="41"/>
        <v>1</v>
      </c>
      <c r="Q425" s="1136">
        <f t="shared" si="41"/>
        <v>0</v>
      </c>
      <c r="R425" s="1136">
        <f t="shared" si="41"/>
        <v>0</v>
      </c>
      <c r="S425" s="1136">
        <f t="shared" si="41"/>
        <v>0</v>
      </c>
      <c r="T425" s="1136">
        <f t="shared" si="41"/>
        <v>0</v>
      </c>
      <c r="U425" s="1136">
        <f t="shared" si="41"/>
        <v>0</v>
      </c>
      <c r="V425" s="1136">
        <f t="shared" si="41"/>
        <v>63</v>
      </c>
      <c r="W425" s="1136">
        <f t="shared" si="41"/>
        <v>0</v>
      </c>
      <c r="X425" s="1136">
        <f t="shared" si="41"/>
        <v>21</v>
      </c>
      <c r="Y425" s="1136">
        <f t="shared" si="41"/>
        <v>0</v>
      </c>
      <c r="Z425" s="1136">
        <f t="shared" si="41"/>
        <v>0</v>
      </c>
      <c r="AA425" s="1136">
        <f t="shared" si="41"/>
        <v>1</v>
      </c>
      <c r="AB425" s="1136">
        <f t="shared" si="41"/>
        <v>0</v>
      </c>
      <c r="AC425" s="1136">
        <f t="shared" si="41"/>
        <v>0</v>
      </c>
      <c r="AD425" s="1136">
        <f t="shared" si="41"/>
        <v>0</v>
      </c>
      <c r="AE425" s="1136">
        <f t="shared" si="41"/>
        <v>0</v>
      </c>
      <c r="AF425" s="1136">
        <f t="shared" si="41"/>
        <v>0</v>
      </c>
      <c r="AG425" s="1136">
        <f t="shared" si="41"/>
        <v>0</v>
      </c>
      <c r="AH425" s="1154">
        <f t="shared" si="31"/>
        <v>460</v>
      </c>
      <c r="AI425" s="1158"/>
    </row>
    <row r="426" ht="23.25" customHeight="1" spans="1:35">
      <c r="A426" s="1123">
        <v>13</v>
      </c>
      <c r="B426" s="1124" t="s">
        <v>51</v>
      </c>
      <c r="C426" s="1136">
        <f t="shared" si="29"/>
        <v>0</v>
      </c>
      <c r="D426" s="1136">
        <f t="shared" ref="D426:AG426" si="42">D19+D53+D87+D121+D155+D189</f>
        <v>0</v>
      </c>
      <c r="E426" s="1136">
        <f t="shared" si="42"/>
        <v>0</v>
      </c>
      <c r="F426" s="1136">
        <f t="shared" si="42"/>
        <v>0</v>
      </c>
      <c r="G426" s="1136">
        <f t="shared" si="42"/>
        <v>0</v>
      </c>
      <c r="H426" s="1136">
        <f t="shared" si="42"/>
        <v>49</v>
      </c>
      <c r="I426" s="1136">
        <f t="shared" si="42"/>
        <v>136</v>
      </c>
      <c r="J426" s="1136">
        <f t="shared" si="42"/>
        <v>2</v>
      </c>
      <c r="K426" s="1136">
        <f t="shared" si="42"/>
        <v>2</v>
      </c>
      <c r="L426" s="1136">
        <f t="shared" si="42"/>
        <v>0</v>
      </c>
      <c r="M426" s="1136">
        <f t="shared" si="42"/>
        <v>0</v>
      </c>
      <c r="N426" s="1136">
        <f t="shared" si="42"/>
        <v>1</v>
      </c>
      <c r="O426" s="1136">
        <f t="shared" si="42"/>
        <v>0</v>
      </c>
      <c r="P426" s="1136">
        <f t="shared" si="42"/>
        <v>2</v>
      </c>
      <c r="Q426" s="1136">
        <f t="shared" si="42"/>
        <v>0</v>
      </c>
      <c r="R426" s="1136">
        <f t="shared" si="42"/>
        <v>0</v>
      </c>
      <c r="S426" s="1136">
        <f t="shared" si="42"/>
        <v>0</v>
      </c>
      <c r="T426" s="1136">
        <f t="shared" si="42"/>
        <v>1</v>
      </c>
      <c r="U426" s="1136">
        <f t="shared" si="42"/>
        <v>0</v>
      </c>
      <c r="V426" s="1136">
        <f t="shared" si="42"/>
        <v>183</v>
      </c>
      <c r="W426" s="1136">
        <f t="shared" si="42"/>
        <v>0</v>
      </c>
      <c r="X426" s="1136">
        <f t="shared" si="42"/>
        <v>20</v>
      </c>
      <c r="Y426" s="1136">
        <f t="shared" si="42"/>
        <v>2</v>
      </c>
      <c r="Z426" s="1136">
        <f t="shared" si="42"/>
        <v>0</v>
      </c>
      <c r="AA426" s="1136">
        <f t="shared" si="42"/>
        <v>1</v>
      </c>
      <c r="AB426" s="1136">
        <f t="shared" si="42"/>
        <v>0</v>
      </c>
      <c r="AC426" s="1136">
        <f t="shared" si="42"/>
        <v>0</v>
      </c>
      <c r="AD426" s="1136">
        <f t="shared" si="42"/>
        <v>0</v>
      </c>
      <c r="AE426" s="1136">
        <f t="shared" si="42"/>
        <v>0</v>
      </c>
      <c r="AF426" s="1136">
        <f t="shared" si="42"/>
        <v>1</v>
      </c>
      <c r="AG426" s="1136">
        <f t="shared" si="42"/>
        <v>0</v>
      </c>
      <c r="AH426" s="1154">
        <f t="shared" si="31"/>
        <v>400</v>
      </c>
      <c r="AI426" s="1158"/>
    </row>
    <row r="427" ht="23.25" customHeight="1" spans="1:35">
      <c r="A427" s="1123">
        <v>14</v>
      </c>
      <c r="B427" s="1124" t="s">
        <v>52</v>
      </c>
      <c r="C427" s="1136">
        <f t="shared" si="29"/>
        <v>3</v>
      </c>
      <c r="D427" s="1136">
        <f t="shared" ref="D427:AG427" si="43">D20+D54+D88+D122+D156+D190</f>
        <v>0</v>
      </c>
      <c r="E427" s="1136">
        <f t="shared" si="43"/>
        <v>0</v>
      </c>
      <c r="F427" s="1136">
        <f t="shared" si="43"/>
        <v>0</v>
      </c>
      <c r="G427" s="1136">
        <f t="shared" si="43"/>
        <v>0</v>
      </c>
      <c r="H427" s="1136">
        <f t="shared" si="43"/>
        <v>85</v>
      </c>
      <c r="I427" s="1136">
        <f t="shared" si="43"/>
        <v>244</v>
      </c>
      <c r="J427" s="1136">
        <f t="shared" si="43"/>
        <v>1</v>
      </c>
      <c r="K427" s="1136">
        <f t="shared" si="43"/>
        <v>1</v>
      </c>
      <c r="L427" s="1136">
        <f t="shared" si="43"/>
        <v>0</v>
      </c>
      <c r="M427" s="1136">
        <f t="shared" si="43"/>
        <v>0</v>
      </c>
      <c r="N427" s="1136">
        <f t="shared" si="43"/>
        <v>0</v>
      </c>
      <c r="O427" s="1136">
        <f t="shared" si="43"/>
        <v>0</v>
      </c>
      <c r="P427" s="1136">
        <f t="shared" si="43"/>
        <v>7</v>
      </c>
      <c r="Q427" s="1136">
        <f t="shared" si="43"/>
        <v>0</v>
      </c>
      <c r="R427" s="1136">
        <f t="shared" si="43"/>
        <v>0</v>
      </c>
      <c r="S427" s="1136">
        <f t="shared" si="43"/>
        <v>0</v>
      </c>
      <c r="T427" s="1136">
        <f t="shared" si="43"/>
        <v>2</v>
      </c>
      <c r="U427" s="1136">
        <f t="shared" si="43"/>
        <v>0</v>
      </c>
      <c r="V427" s="1136">
        <f t="shared" si="43"/>
        <v>143</v>
      </c>
      <c r="W427" s="1136">
        <f t="shared" si="43"/>
        <v>0</v>
      </c>
      <c r="X427" s="1136">
        <f t="shared" si="43"/>
        <v>39</v>
      </c>
      <c r="Y427" s="1136">
        <f t="shared" si="43"/>
        <v>0</v>
      </c>
      <c r="Z427" s="1136">
        <f t="shared" si="43"/>
        <v>2</v>
      </c>
      <c r="AA427" s="1136">
        <f t="shared" si="43"/>
        <v>1</v>
      </c>
      <c r="AB427" s="1136">
        <f t="shared" si="43"/>
        <v>0</v>
      </c>
      <c r="AC427" s="1136">
        <f t="shared" si="43"/>
        <v>0</v>
      </c>
      <c r="AD427" s="1136">
        <f t="shared" si="43"/>
        <v>0</v>
      </c>
      <c r="AE427" s="1136">
        <f t="shared" si="43"/>
        <v>0</v>
      </c>
      <c r="AF427" s="1136">
        <f t="shared" si="43"/>
        <v>7</v>
      </c>
      <c r="AG427" s="1136">
        <f t="shared" si="43"/>
        <v>0</v>
      </c>
      <c r="AH427" s="1154">
        <f t="shared" si="31"/>
        <v>535</v>
      </c>
      <c r="AI427" s="1158"/>
    </row>
    <row r="428" ht="23.25" customHeight="1" spans="1:35">
      <c r="A428" s="1123">
        <v>15</v>
      </c>
      <c r="B428" s="1124" t="s">
        <v>53</v>
      </c>
      <c r="C428" s="1136">
        <f t="shared" si="29"/>
        <v>0</v>
      </c>
      <c r="D428" s="1136">
        <f t="shared" ref="D428:AG428" si="44">D21+D55+D89+D123+D157+D191</f>
        <v>0</v>
      </c>
      <c r="E428" s="1136">
        <f t="shared" si="44"/>
        <v>0</v>
      </c>
      <c r="F428" s="1136">
        <f t="shared" si="44"/>
        <v>0</v>
      </c>
      <c r="G428" s="1136">
        <f t="shared" si="44"/>
        <v>0</v>
      </c>
      <c r="H428" s="1136">
        <f t="shared" si="44"/>
        <v>22</v>
      </c>
      <c r="I428" s="1136">
        <f t="shared" si="44"/>
        <v>69</v>
      </c>
      <c r="J428" s="1136">
        <f t="shared" si="44"/>
        <v>0</v>
      </c>
      <c r="K428" s="1136">
        <f t="shared" si="44"/>
        <v>0</v>
      </c>
      <c r="L428" s="1136">
        <f t="shared" si="44"/>
        <v>0</v>
      </c>
      <c r="M428" s="1136">
        <f t="shared" si="44"/>
        <v>0</v>
      </c>
      <c r="N428" s="1136">
        <f t="shared" si="44"/>
        <v>0</v>
      </c>
      <c r="O428" s="1136">
        <f t="shared" si="44"/>
        <v>0</v>
      </c>
      <c r="P428" s="1136">
        <f t="shared" si="44"/>
        <v>2</v>
      </c>
      <c r="Q428" s="1136">
        <f t="shared" si="44"/>
        <v>0</v>
      </c>
      <c r="R428" s="1136">
        <f t="shared" si="44"/>
        <v>0</v>
      </c>
      <c r="S428" s="1136">
        <f t="shared" si="44"/>
        <v>0</v>
      </c>
      <c r="T428" s="1136">
        <f t="shared" si="44"/>
        <v>1</v>
      </c>
      <c r="U428" s="1136">
        <f t="shared" si="44"/>
        <v>0</v>
      </c>
      <c r="V428" s="1136">
        <f t="shared" si="44"/>
        <v>16</v>
      </c>
      <c r="W428" s="1136">
        <f t="shared" si="44"/>
        <v>0</v>
      </c>
      <c r="X428" s="1136">
        <f t="shared" si="44"/>
        <v>7</v>
      </c>
      <c r="Y428" s="1136">
        <f t="shared" si="44"/>
        <v>0</v>
      </c>
      <c r="Z428" s="1136">
        <f t="shared" si="44"/>
        <v>0</v>
      </c>
      <c r="AA428" s="1136">
        <f t="shared" si="44"/>
        <v>0</v>
      </c>
      <c r="AB428" s="1136">
        <f t="shared" si="44"/>
        <v>0</v>
      </c>
      <c r="AC428" s="1136">
        <f t="shared" si="44"/>
        <v>0</v>
      </c>
      <c r="AD428" s="1136">
        <f t="shared" si="44"/>
        <v>0</v>
      </c>
      <c r="AE428" s="1136">
        <f t="shared" si="44"/>
        <v>0</v>
      </c>
      <c r="AF428" s="1136">
        <f t="shared" si="44"/>
        <v>1</v>
      </c>
      <c r="AG428" s="1136">
        <f t="shared" si="44"/>
        <v>0</v>
      </c>
      <c r="AH428" s="1154">
        <f t="shared" si="31"/>
        <v>118</v>
      </c>
      <c r="AI428" s="1158"/>
    </row>
    <row r="429" ht="23.25" customHeight="1" spans="1:35">
      <c r="A429" s="1123">
        <v>16</v>
      </c>
      <c r="B429" s="1124" t="s">
        <v>90</v>
      </c>
      <c r="C429" s="1136">
        <f t="shared" si="29"/>
        <v>2</v>
      </c>
      <c r="D429" s="1136">
        <f t="shared" ref="D429:AG429" si="45">D22+D56+D90+D124+D158+D192</f>
        <v>0</v>
      </c>
      <c r="E429" s="1136">
        <f t="shared" si="45"/>
        <v>0</v>
      </c>
      <c r="F429" s="1136">
        <f t="shared" si="45"/>
        <v>0</v>
      </c>
      <c r="G429" s="1136">
        <f t="shared" si="45"/>
        <v>0</v>
      </c>
      <c r="H429" s="1136">
        <f t="shared" si="45"/>
        <v>47</v>
      </c>
      <c r="I429" s="1136">
        <f t="shared" si="45"/>
        <v>153</v>
      </c>
      <c r="J429" s="1136">
        <f t="shared" si="45"/>
        <v>0</v>
      </c>
      <c r="K429" s="1136">
        <f t="shared" si="45"/>
        <v>0</v>
      </c>
      <c r="L429" s="1136">
        <f t="shared" si="45"/>
        <v>0</v>
      </c>
      <c r="M429" s="1136">
        <f t="shared" si="45"/>
        <v>0</v>
      </c>
      <c r="N429" s="1136">
        <f t="shared" si="45"/>
        <v>0</v>
      </c>
      <c r="O429" s="1136">
        <f t="shared" si="45"/>
        <v>0</v>
      </c>
      <c r="P429" s="1136">
        <f t="shared" si="45"/>
        <v>2</v>
      </c>
      <c r="Q429" s="1136">
        <f t="shared" si="45"/>
        <v>0</v>
      </c>
      <c r="R429" s="1136">
        <f t="shared" si="45"/>
        <v>0</v>
      </c>
      <c r="S429" s="1136">
        <f t="shared" si="45"/>
        <v>0</v>
      </c>
      <c r="T429" s="1136">
        <f t="shared" si="45"/>
        <v>2</v>
      </c>
      <c r="U429" s="1136">
        <f t="shared" si="45"/>
        <v>0</v>
      </c>
      <c r="V429" s="1136">
        <f t="shared" si="45"/>
        <v>19</v>
      </c>
      <c r="W429" s="1136">
        <f t="shared" si="45"/>
        <v>0</v>
      </c>
      <c r="X429" s="1136">
        <f t="shared" si="45"/>
        <v>22</v>
      </c>
      <c r="Y429" s="1136">
        <f t="shared" si="45"/>
        <v>2</v>
      </c>
      <c r="Z429" s="1136">
        <f t="shared" si="45"/>
        <v>0</v>
      </c>
      <c r="AA429" s="1136">
        <f t="shared" si="45"/>
        <v>0</v>
      </c>
      <c r="AB429" s="1136">
        <f t="shared" si="45"/>
        <v>0</v>
      </c>
      <c r="AC429" s="1136">
        <f t="shared" si="45"/>
        <v>0</v>
      </c>
      <c r="AD429" s="1136">
        <f t="shared" si="45"/>
        <v>0</v>
      </c>
      <c r="AE429" s="1136">
        <f t="shared" si="45"/>
        <v>0</v>
      </c>
      <c r="AF429" s="1136">
        <f t="shared" si="45"/>
        <v>0</v>
      </c>
      <c r="AG429" s="1136">
        <f t="shared" si="45"/>
        <v>3</v>
      </c>
      <c r="AH429" s="1154">
        <f t="shared" si="31"/>
        <v>252</v>
      </c>
      <c r="AI429" s="1158"/>
    </row>
    <row r="430" ht="23.25" customHeight="1" spans="1:35">
      <c r="A430" s="1125">
        <v>17</v>
      </c>
      <c r="B430" s="1126" t="s">
        <v>55</v>
      </c>
      <c r="C430" s="1136">
        <f t="shared" si="29"/>
        <v>0</v>
      </c>
      <c r="D430" s="1136">
        <f t="shared" ref="D430:AG430" si="46">D23+D57+D91+D125+D159+D193</f>
        <v>0</v>
      </c>
      <c r="E430" s="1136">
        <f t="shared" si="46"/>
        <v>0</v>
      </c>
      <c r="F430" s="1136">
        <f t="shared" si="46"/>
        <v>0</v>
      </c>
      <c r="G430" s="1136">
        <f t="shared" si="46"/>
        <v>0</v>
      </c>
      <c r="H430" s="1136">
        <f t="shared" si="46"/>
        <v>29</v>
      </c>
      <c r="I430" s="1136">
        <f t="shared" si="46"/>
        <v>168</v>
      </c>
      <c r="J430" s="1136">
        <f t="shared" si="46"/>
        <v>2</v>
      </c>
      <c r="K430" s="1136">
        <f t="shared" si="46"/>
        <v>0</v>
      </c>
      <c r="L430" s="1136">
        <f t="shared" si="46"/>
        <v>0</v>
      </c>
      <c r="M430" s="1136">
        <f t="shared" si="46"/>
        <v>0</v>
      </c>
      <c r="N430" s="1136">
        <f t="shared" si="46"/>
        <v>0</v>
      </c>
      <c r="O430" s="1136">
        <f t="shared" si="46"/>
        <v>0</v>
      </c>
      <c r="P430" s="1136">
        <f t="shared" si="46"/>
        <v>0</v>
      </c>
      <c r="Q430" s="1136">
        <f t="shared" si="46"/>
        <v>0</v>
      </c>
      <c r="R430" s="1136">
        <f t="shared" si="46"/>
        <v>0</v>
      </c>
      <c r="S430" s="1136">
        <f t="shared" si="46"/>
        <v>0</v>
      </c>
      <c r="T430" s="1136">
        <f t="shared" si="46"/>
        <v>2</v>
      </c>
      <c r="U430" s="1136">
        <f t="shared" si="46"/>
        <v>0</v>
      </c>
      <c r="V430" s="1136">
        <f t="shared" si="46"/>
        <v>68</v>
      </c>
      <c r="W430" s="1136">
        <f t="shared" si="46"/>
        <v>0</v>
      </c>
      <c r="X430" s="1136">
        <f t="shared" si="46"/>
        <v>11</v>
      </c>
      <c r="Y430" s="1136">
        <f t="shared" si="46"/>
        <v>1</v>
      </c>
      <c r="Z430" s="1136">
        <f t="shared" si="46"/>
        <v>0</v>
      </c>
      <c r="AA430" s="1136">
        <f t="shared" si="46"/>
        <v>1</v>
      </c>
      <c r="AB430" s="1136">
        <f t="shared" si="46"/>
        <v>0</v>
      </c>
      <c r="AC430" s="1136">
        <f t="shared" si="46"/>
        <v>0</v>
      </c>
      <c r="AD430" s="1136">
        <f t="shared" si="46"/>
        <v>0</v>
      </c>
      <c r="AE430" s="1136">
        <f t="shared" si="46"/>
        <v>0</v>
      </c>
      <c r="AF430" s="1136">
        <f t="shared" si="46"/>
        <v>3</v>
      </c>
      <c r="AG430" s="1136">
        <f t="shared" si="46"/>
        <v>2</v>
      </c>
      <c r="AH430" s="1154">
        <f t="shared" si="31"/>
        <v>287</v>
      </c>
      <c r="AI430" s="1160"/>
    </row>
    <row r="431" ht="23.25" customHeight="1" spans="1:35">
      <c r="A431" s="1127">
        <v>18</v>
      </c>
      <c r="B431" s="1128" t="s">
        <v>56</v>
      </c>
      <c r="C431" s="1136">
        <f t="shared" si="29"/>
        <v>1</v>
      </c>
      <c r="D431" s="1136">
        <f t="shared" ref="D431:AG431" si="47">D24+D58+D92+D126+D160+D194</f>
        <v>0</v>
      </c>
      <c r="E431" s="1136">
        <f t="shared" si="47"/>
        <v>0</v>
      </c>
      <c r="F431" s="1136">
        <f t="shared" si="47"/>
        <v>0</v>
      </c>
      <c r="G431" s="1136">
        <f t="shared" si="47"/>
        <v>0</v>
      </c>
      <c r="H431" s="1136">
        <f t="shared" si="47"/>
        <v>43</v>
      </c>
      <c r="I431" s="1136">
        <f t="shared" si="47"/>
        <v>109</v>
      </c>
      <c r="J431" s="1136">
        <f t="shared" si="47"/>
        <v>1</v>
      </c>
      <c r="K431" s="1136">
        <f t="shared" si="47"/>
        <v>0</v>
      </c>
      <c r="L431" s="1136">
        <f t="shared" si="47"/>
        <v>0</v>
      </c>
      <c r="M431" s="1136">
        <f t="shared" si="47"/>
        <v>0</v>
      </c>
      <c r="N431" s="1136">
        <f t="shared" si="47"/>
        <v>0</v>
      </c>
      <c r="O431" s="1136">
        <f t="shared" si="47"/>
        <v>0</v>
      </c>
      <c r="P431" s="1136">
        <f t="shared" si="47"/>
        <v>2</v>
      </c>
      <c r="Q431" s="1136">
        <f t="shared" si="47"/>
        <v>0</v>
      </c>
      <c r="R431" s="1136">
        <f t="shared" si="47"/>
        <v>0</v>
      </c>
      <c r="S431" s="1136">
        <f t="shared" si="47"/>
        <v>0</v>
      </c>
      <c r="T431" s="1136">
        <f t="shared" si="47"/>
        <v>3</v>
      </c>
      <c r="U431" s="1136">
        <f t="shared" si="47"/>
        <v>0</v>
      </c>
      <c r="V431" s="1136">
        <f t="shared" si="47"/>
        <v>120</v>
      </c>
      <c r="W431" s="1136">
        <f t="shared" si="47"/>
        <v>0</v>
      </c>
      <c r="X431" s="1136">
        <f t="shared" si="47"/>
        <v>13</v>
      </c>
      <c r="Y431" s="1136">
        <f t="shared" si="47"/>
        <v>0</v>
      </c>
      <c r="Z431" s="1136">
        <f t="shared" si="47"/>
        <v>1</v>
      </c>
      <c r="AA431" s="1136">
        <f t="shared" si="47"/>
        <v>0</v>
      </c>
      <c r="AB431" s="1136">
        <f t="shared" si="47"/>
        <v>0</v>
      </c>
      <c r="AC431" s="1136">
        <f t="shared" si="47"/>
        <v>0</v>
      </c>
      <c r="AD431" s="1136">
        <f t="shared" si="47"/>
        <v>0</v>
      </c>
      <c r="AE431" s="1136">
        <f t="shared" si="47"/>
        <v>0</v>
      </c>
      <c r="AF431" s="1136">
        <f t="shared" si="47"/>
        <v>1</v>
      </c>
      <c r="AG431" s="1136">
        <f t="shared" si="47"/>
        <v>0</v>
      </c>
      <c r="AH431" s="1154">
        <f t="shared" si="31"/>
        <v>294</v>
      </c>
      <c r="AI431" s="1161"/>
    </row>
    <row r="432" ht="23.25" customHeight="1" spans="1:35">
      <c r="A432" s="1129" t="s">
        <v>57</v>
      </c>
      <c r="B432" s="1130"/>
      <c r="C432" s="1139">
        <f>SUM(C414:C431)</f>
        <v>8</v>
      </c>
      <c r="D432" s="1139">
        <f t="shared" ref="D432:AH432" si="48">SUM(D414:D431)</f>
        <v>0</v>
      </c>
      <c r="E432" s="1139">
        <f t="shared" si="48"/>
        <v>0</v>
      </c>
      <c r="F432" s="1139">
        <f t="shared" si="48"/>
        <v>8</v>
      </c>
      <c r="G432" s="1139">
        <f t="shared" si="48"/>
        <v>0</v>
      </c>
      <c r="H432" s="1139">
        <f t="shared" si="48"/>
        <v>1179</v>
      </c>
      <c r="I432" s="1139">
        <f t="shared" si="48"/>
        <v>3613</v>
      </c>
      <c r="J432" s="1139">
        <f t="shared" si="48"/>
        <v>25</v>
      </c>
      <c r="K432" s="1139">
        <f t="shared" si="48"/>
        <v>18</v>
      </c>
      <c r="L432" s="1139">
        <f t="shared" si="48"/>
        <v>0</v>
      </c>
      <c r="M432" s="1139">
        <f t="shared" si="48"/>
        <v>1</v>
      </c>
      <c r="N432" s="1139">
        <f t="shared" si="48"/>
        <v>1</v>
      </c>
      <c r="O432" s="1139">
        <f t="shared" si="48"/>
        <v>0</v>
      </c>
      <c r="P432" s="1139">
        <f t="shared" si="48"/>
        <v>82</v>
      </c>
      <c r="Q432" s="1139">
        <f t="shared" si="48"/>
        <v>0</v>
      </c>
      <c r="R432" s="1139">
        <f t="shared" si="48"/>
        <v>0</v>
      </c>
      <c r="S432" s="1139">
        <f t="shared" si="48"/>
        <v>0</v>
      </c>
      <c r="T432" s="1139">
        <f t="shared" si="48"/>
        <v>42</v>
      </c>
      <c r="U432" s="1139">
        <f t="shared" si="48"/>
        <v>0</v>
      </c>
      <c r="V432" s="1139">
        <f t="shared" si="48"/>
        <v>1251</v>
      </c>
      <c r="W432" s="1139">
        <f t="shared" si="48"/>
        <v>0</v>
      </c>
      <c r="X432" s="1139">
        <f t="shared" si="48"/>
        <v>385</v>
      </c>
      <c r="Y432" s="1139">
        <f t="shared" si="48"/>
        <v>29</v>
      </c>
      <c r="Z432" s="1139">
        <f t="shared" si="48"/>
        <v>11</v>
      </c>
      <c r="AA432" s="1139">
        <f t="shared" si="48"/>
        <v>28</v>
      </c>
      <c r="AB432" s="1139">
        <f t="shared" si="48"/>
        <v>0</v>
      </c>
      <c r="AC432" s="1139">
        <f t="shared" si="48"/>
        <v>0</v>
      </c>
      <c r="AD432" s="1139">
        <f t="shared" si="48"/>
        <v>0</v>
      </c>
      <c r="AE432" s="1139">
        <f t="shared" si="48"/>
        <v>0</v>
      </c>
      <c r="AF432" s="1139">
        <f t="shared" si="48"/>
        <v>78</v>
      </c>
      <c r="AG432" s="1139">
        <f t="shared" si="48"/>
        <v>27</v>
      </c>
      <c r="AH432" s="1139">
        <f t="shared" si="48"/>
        <v>6786</v>
      </c>
      <c r="AI432" s="1162">
        <f>SUM(AI414:AI430)</f>
        <v>0</v>
      </c>
    </row>
    <row r="433" spans="1:35">
      <c r="A433" s="1132"/>
      <c r="B433" s="1132"/>
      <c r="C433" s="1132"/>
      <c r="D433" s="1132"/>
      <c r="E433" s="1132"/>
      <c r="F433" s="1132"/>
      <c r="G433" s="1132"/>
      <c r="H433" s="1132"/>
      <c r="I433" s="1132"/>
      <c r="J433" s="1132"/>
      <c r="K433" s="1132"/>
      <c r="L433" s="1132"/>
      <c r="M433" s="1132"/>
      <c r="N433" s="1132"/>
      <c r="O433" s="1132"/>
      <c r="P433" s="1132"/>
      <c r="Q433" s="1132"/>
      <c r="R433" s="1132"/>
      <c r="S433" s="1132"/>
      <c r="T433" s="1132"/>
      <c r="U433" s="1132"/>
      <c r="V433" s="1132"/>
      <c r="W433" s="1132"/>
      <c r="X433" s="1132"/>
      <c r="Y433" s="1102"/>
      <c r="Z433" s="1147"/>
      <c r="AA433" s="1132"/>
      <c r="AB433" s="1132"/>
      <c r="AC433" s="1132"/>
      <c r="AD433" s="1132"/>
      <c r="AE433" s="1132"/>
      <c r="AF433" s="1132"/>
      <c r="AG433" s="1132"/>
      <c r="AH433" s="1163"/>
      <c r="AI433" s="1132"/>
    </row>
    <row r="434" ht="15" spans="1:35">
      <c r="A434" s="1133"/>
      <c r="B434" s="1133"/>
      <c r="C434" s="1102"/>
      <c r="D434" s="987" t="s">
        <v>58</v>
      </c>
      <c r="E434" s="1086"/>
      <c r="F434" s="1086"/>
      <c r="G434" s="1086"/>
      <c r="H434" s="1086"/>
      <c r="I434" s="1086"/>
      <c r="J434" s="1086"/>
      <c r="K434" s="1086"/>
      <c r="L434" s="1086"/>
      <c r="M434" s="1086"/>
      <c r="N434" s="1086"/>
      <c r="O434" s="1086"/>
      <c r="P434" s="1086"/>
      <c r="Q434" s="1086"/>
      <c r="R434" s="1086"/>
      <c r="S434" s="1086"/>
      <c r="T434" s="1086"/>
      <c r="U434" s="1086"/>
      <c r="V434" s="1086"/>
      <c r="W434" s="1086"/>
      <c r="X434" s="1086"/>
      <c r="Y434" s="862" t="s">
        <v>104</v>
      </c>
      <c r="AA434" s="1148"/>
      <c r="AB434" s="1148"/>
      <c r="AC434" s="1148"/>
      <c r="AD434" s="1148"/>
      <c r="AE434" s="1148"/>
      <c r="AF434" s="1148"/>
      <c r="AG434" s="1148"/>
      <c r="AH434" s="862"/>
      <c r="AI434" s="1148"/>
    </row>
    <row r="435" ht="15.75" spans="1:35">
      <c r="A435" s="1133"/>
      <c r="B435" s="1133"/>
      <c r="C435" s="1133"/>
      <c r="D435" s="1015" t="s">
        <v>60</v>
      </c>
      <c r="E435" s="1086"/>
      <c r="F435" s="1086"/>
      <c r="G435" s="1086"/>
      <c r="H435" s="1086"/>
      <c r="I435" s="1086"/>
      <c r="J435" s="1086"/>
      <c r="K435" s="1086"/>
      <c r="L435" s="1086"/>
      <c r="M435" s="1086"/>
      <c r="N435" s="1086"/>
      <c r="O435" s="1086"/>
      <c r="P435" s="1086"/>
      <c r="Q435" s="1086"/>
      <c r="R435" s="1086"/>
      <c r="S435" s="1086"/>
      <c r="T435" s="1086"/>
      <c r="U435" s="1086"/>
      <c r="V435" s="1086"/>
      <c r="W435" s="1086"/>
      <c r="X435" s="1086"/>
      <c r="Y435" s="890" t="s">
        <v>137</v>
      </c>
      <c r="AA435" s="1095"/>
      <c r="AB435" s="1095"/>
      <c r="AC435" s="1095"/>
      <c r="AD435" s="1095"/>
      <c r="AE435" s="1095"/>
      <c r="AF435" s="1095"/>
      <c r="AG435" s="1095"/>
      <c r="AH435" s="1164"/>
      <c r="AI435" s="1165"/>
    </row>
    <row r="436" ht="15.75" spans="1:35">
      <c r="A436" s="1133"/>
      <c r="B436" s="1133"/>
      <c r="C436" s="1133"/>
      <c r="D436" s="1015"/>
      <c r="E436" s="1086"/>
      <c r="F436" s="1086"/>
      <c r="G436" s="1086"/>
      <c r="H436" s="1086"/>
      <c r="I436" s="1086"/>
      <c r="J436" s="1086"/>
      <c r="K436" s="1086"/>
      <c r="L436" s="1086"/>
      <c r="M436" s="1086"/>
      <c r="N436" s="1086"/>
      <c r="O436" s="1086"/>
      <c r="P436" s="1086"/>
      <c r="Q436" s="1086"/>
      <c r="R436" s="1086"/>
      <c r="S436" s="1086"/>
      <c r="T436" s="1086"/>
      <c r="U436" s="1086"/>
      <c r="V436" s="1086"/>
      <c r="W436" s="1086"/>
      <c r="X436" s="1086"/>
      <c r="Y436" s="1095"/>
      <c r="AA436" s="1095"/>
      <c r="AB436" s="1095"/>
      <c r="AC436" s="1095"/>
      <c r="AD436" s="1095"/>
      <c r="AE436" s="1095"/>
      <c r="AF436" s="1095"/>
      <c r="AG436" s="1095"/>
      <c r="AH436" s="908"/>
      <c r="AI436" s="1165"/>
    </row>
    <row r="437" ht="15.75" spans="1:35">
      <c r="A437" s="1133"/>
      <c r="B437" s="1133"/>
      <c r="C437" s="1133"/>
      <c r="D437" s="1015"/>
      <c r="E437" s="1086"/>
      <c r="F437" s="1086"/>
      <c r="G437" s="1086"/>
      <c r="H437" s="1086"/>
      <c r="I437" s="1086"/>
      <c r="J437" s="1086"/>
      <c r="K437" s="1086"/>
      <c r="L437" s="1086"/>
      <c r="M437" s="1086"/>
      <c r="N437" s="1086"/>
      <c r="O437" s="1086"/>
      <c r="P437" s="1086"/>
      <c r="Q437" s="1086"/>
      <c r="R437" s="1086"/>
      <c r="S437" s="1086"/>
      <c r="T437" s="1086"/>
      <c r="U437" s="1086"/>
      <c r="V437" s="1086"/>
      <c r="W437" s="1086"/>
      <c r="X437" s="1086"/>
      <c r="Y437" s="1095"/>
      <c r="AA437" s="1095"/>
      <c r="AB437" s="1095"/>
      <c r="AC437" s="1095"/>
      <c r="AD437" s="1095"/>
      <c r="AE437" s="1095"/>
      <c r="AF437" s="1095"/>
      <c r="AG437" s="1095"/>
      <c r="AH437" s="908"/>
      <c r="AI437" s="1165"/>
    </row>
    <row r="438" ht="15.75" spans="1:35">
      <c r="A438" s="1133"/>
      <c r="B438" s="1102"/>
      <c r="C438" s="1133"/>
      <c r="D438" s="1015"/>
      <c r="E438" s="1086"/>
      <c r="F438" s="1086"/>
      <c r="G438" s="1086"/>
      <c r="H438" s="1086"/>
      <c r="I438" s="1086"/>
      <c r="J438" s="1086"/>
      <c r="K438" s="1086"/>
      <c r="L438" s="1086"/>
      <c r="M438" s="1086"/>
      <c r="N438" s="1086"/>
      <c r="O438" s="1086"/>
      <c r="P438" s="1086"/>
      <c r="Q438" s="1086"/>
      <c r="R438" s="1086"/>
      <c r="S438" s="1086"/>
      <c r="T438" s="1086"/>
      <c r="U438" s="1086"/>
      <c r="V438" s="1086"/>
      <c r="W438" s="1086"/>
      <c r="X438" s="1086"/>
      <c r="Y438" s="1095"/>
      <c r="AA438" s="1095"/>
      <c r="AB438" s="1095"/>
      <c r="AC438" s="1095"/>
      <c r="AD438" s="1095"/>
      <c r="AE438" s="1095"/>
      <c r="AF438" s="1095"/>
      <c r="AG438" s="1095"/>
      <c r="AH438" s="908"/>
      <c r="AI438" s="1165"/>
    </row>
    <row r="439" ht="20.25" spans="1:35">
      <c r="A439" s="1133"/>
      <c r="B439" s="1102"/>
      <c r="C439" s="1133"/>
      <c r="D439" s="1174" t="s">
        <v>62</v>
      </c>
      <c r="E439" s="1087"/>
      <c r="F439" s="1087"/>
      <c r="G439" s="1087"/>
      <c r="H439" s="1087"/>
      <c r="I439" s="1087"/>
      <c r="J439" s="1087"/>
      <c r="K439" s="1086"/>
      <c r="L439" s="1086"/>
      <c r="M439" s="1086"/>
      <c r="N439" s="1086"/>
      <c r="O439" s="1086"/>
      <c r="P439" s="1086"/>
      <c r="Q439" s="1086"/>
      <c r="R439" s="1086"/>
      <c r="S439" s="1086"/>
      <c r="T439" s="1086"/>
      <c r="U439" s="1086"/>
      <c r="V439" s="1086"/>
      <c r="W439" s="1086"/>
      <c r="X439" s="1086"/>
      <c r="Y439" s="1194" t="s">
        <v>63</v>
      </c>
      <c r="AA439" s="1149"/>
      <c r="AB439" s="1149"/>
      <c r="AC439" s="1149"/>
      <c r="AD439" s="1149"/>
      <c r="AE439" s="1149"/>
      <c r="AF439" s="1149"/>
      <c r="AG439" s="1166"/>
      <c r="AH439" s="1166"/>
      <c r="AI439" s="1165"/>
    </row>
    <row r="440" ht="15.75" spans="1:35">
      <c r="A440" s="1105"/>
      <c r="B440" s="1105"/>
      <c r="C440" s="1105"/>
      <c r="D440" s="1015" t="s">
        <v>64</v>
      </c>
      <c r="E440" s="1086"/>
      <c r="F440" s="1086"/>
      <c r="G440" s="1086"/>
      <c r="H440" s="1086"/>
      <c r="I440" s="1086"/>
      <c r="J440" s="1086"/>
      <c r="K440" s="1086"/>
      <c r="L440" s="1086"/>
      <c r="M440" s="1086"/>
      <c r="N440" s="1086"/>
      <c r="O440" s="1086"/>
      <c r="P440" s="1086"/>
      <c r="Q440" s="1086"/>
      <c r="R440" s="1086"/>
      <c r="S440" s="1086"/>
      <c r="T440" s="1086"/>
      <c r="U440" s="1086"/>
      <c r="V440" s="1086"/>
      <c r="W440" s="1086"/>
      <c r="X440" s="1086"/>
      <c r="Y440" s="1046" t="s">
        <v>65</v>
      </c>
      <c r="AA440" s="1095"/>
      <c r="AB440" s="1095"/>
      <c r="AC440" s="1095"/>
      <c r="AD440" s="1095"/>
      <c r="AE440" s="1095"/>
      <c r="AF440" s="1095"/>
      <c r="AG440" s="1095"/>
      <c r="AH440" s="1167"/>
      <c r="AI440" s="1165"/>
    </row>
    <row r="443" s="1102" customFormat="1" ht="17.1" customHeight="1" spans="1:35">
      <c r="A443" s="1108" t="s">
        <v>152</v>
      </c>
      <c r="B443" s="1108"/>
      <c r="C443" s="1108"/>
      <c r="D443" s="1108"/>
      <c r="E443" s="1108"/>
      <c r="F443" s="1108"/>
      <c r="G443" s="1108"/>
      <c r="H443" s="1108"/>
      <c r="I443" s="1108"/>
      <c r="J443" s="1108"/>
      <c r="K443" s="1108"/>
      <c r="L443" s="1108"/>
      <c r="M443" s="1108"/>
      <c r="N443" s="1108"/>
      <c r="O443" s="1108"/>
      <c r="P443" s="1108"/>
      <c r="Q443" s="1108"/>
      <c r="R443" s="1108"/>
      <c r="S443" s="1108"/>
      <c r="T443" s="1108"/>
      <c r="U443" s="1108"/>
      <c r="V443" s="1108"/>
      <c r="W443" s="1108"/>
      <c r="X443" s="1108"/>
      <c r="Y443" s="1108"/>
      <c r="Z443" s="1108"/>
      <c r="AA443" s="1108"/>
      <c r="AB443" s="1108"/>
      <c r="AC443" s="1108"/>
      <c r="AD443" s="1108"/>
      <c r="AE443" s="1108"/>
      <c r="AF443" s="1108"/>
      <c r="AG443" s="1108"/>
      <c r="AH443" s="1108"/>
      <c r="AI443" s="1108"/>
    </row>
    <row r="444" s="1102" customFormat="1" ht="17.1" customHeight="1" spans="1:35">
      <c r="A444" s="1108" t="s">
        <v>154</v>
      </c>
      <c r="B444" s="1108"/>
      <c r="C444" s="1108"/>
      <c r="D444" s="1108"/>
      <c r="E444" s="1108"/>
      <c r="F444" s="1108"/>
      <c r="G444" s="1108"/>
      <c r="H444" s="1108"/>
      <c r="I444" s="1108"/>
      <c r="J444" s="1108"/>
      <c r="K444" s="1108"/>
      <c r="L444" s="1108"/>
      <c r="M444" s="1108"/>
      <c r="N444" s="1108"/>
      <c r="O444" s="1108"/>
      <c r="P444" s="1108"/>
      <c r="Q444" s="1108"/>
      <c r="R444" s="1108"/>
      <c r="S444" s="1108"/>
      <c r="T444" s="1108"/>
      <c r="U444" s="1108"/>
      <c r="V444" s="1108"/>
      <c r="W444" s="1108"/>
      <c r="X444" s="1108"/>
      <c r="Y444" s="1108"/>
      <c r="Z444" s="1108"/>
      <c r="AA444" s="1108"/>
      <c r="AB444" s="1108"/>
      <c r="AC444" s="1108"/>
      <c r="AD444" s="1108"/>
      <c r="AE444" s="1108"/>
      <c r="AF444" s="1108"/>
      <c r="AG444" s="1108"/>
      <c r="AH444" s="1108"/>
      <c r="AI444" s="1108"/>
    </row>
    <row r="445" s="1102" customFormat="1" ht="12" customHeight="1" spans="1:35">
      <c r="A445" s="1109"/>
      <c r="B445" s="1109"/>
      <c r="C445" s="1109"/>
      <c r="D445" s="1109"/>
      <c r="E445" s="1109"/>
      <c r="F445" s="1109"/>
      <c r="G445" s="1109"/>
      <c r="H445" s="1109"/>
      <c r="I445" s="1109"/>
      <c r="J445" s="1109"/>
      <c r="K445" s="1109"/>
      <c r="L445" s="1109"/>
      <c r="M445" s="1109"/>
      <c r="N445" s="1109"/>
      <c r="O445" s="1109"/>
      <c r="P445" s="1109"/>
      <c r="Q445" s="1109"/>
      <c r="R445" s="1109"/>
      <c r="S445" s="1109"/>
      <c r="T445" s="1109"/>
      <c r="U445" s="1109"/>
      <c r="V445" s="1109"/>
      <c r="W445" s="1109"/>
      <c r="X445" s="1109"/>
      <c r="Y445" s="1109"/>
      <c r="Z445" s="1141"/>
      <c r="AA445" s="1109"/>
      <c r="AB445" s="1109"/>
      <c r="AC445" s="1109"/>
      <c r="AD445" s="1109"/>
      <c r="AE445" s="1109"/>
      <c r="AF445" s="1109"/>
      <c r="AG445" s="1109"/>
      <c r="AH445" s="1109"/>
      <c r="AI445" s="1109" t="s">
        <v>146</v>
      </c>
    </row>
    <row r="446" s="1102" customFormat="1" ht="17.1" customHeight="1" spans="1:35">
      <c r="A446" s="1110" t="s">
        <v>3</v>
      </c>
      <c r="B446" s="1111" t="s">
        <v>4</v>
      </c>
      <c r="C446" s="1112" t="s">
        <v>5</v>
      </c>
      <c r="D446" s="1113"/>
      <c r="E446" s="1113"/>
      <c r="F446" s="1113"/>
      <c r="G446" s="1113"/>
      <c r="H446" s="1113"/>
      <c r="I446" s="1113"/>
      <c r="J446" s="1113"/>
      <c r="K446" s="1113"/>
      <c r="L446" s="1113"/>
      <c r="M446" s="1113"/>
      <c r="N446" s="1113"/>
      <c r="O446" s="1113"/>
      <c r="P446" s="1113"/>
      <c r="Q446" s="1113"/>
      <c r="R446" s="1113"/>
      <c r="S446" s="1113"/>
      <c r="T446" s="1113"/>
      <c r="U446" s="1113"/>
      <c r="V446" s="1113"/>
      <c r="W446" s="1113"/>
      <c r="X446" s="1113"/>
      <c r="Y446" s="1142"/>
      <c r="Z446" s="1143" t="s">
        <v>6</v>
      </c>
      <c r="AA446" s="1144" t="s">
        <v>7</v>
      </c>
      <c r="AB446" s="1144" t="s">
        <v>8</v>
      </c>
      <c r="AC446" s="1144" t="s">
        <v>9</v>
      </c>
      <c r="AD446" s="1144" t="s">
        <v>10</v>
      </c>
      <c r="AE446" s="1144" t="s">
        <v>11</v>
      </c>
      <c r="AF446" s="1144" t="s">
        <v>12</v>
      </c>
      <c r="AG446" s="1144" t="s">
        <v>13</v>
      </c>
      <c r="AH446" s="1144" t="s">
        <v>14</v>
      </c>
      <c r="AI446" s="1150" t="s">
        <v>147</v>
      </c>
    </row>
    <row r="447" s="1102" customFormat="1" ht="141.75" customHeight="1" spans="1:35">
      <c r="A447" s="1114"/>
      <c r="B447" s="1115"/>
      <c r="C447" s="1116" t="s">
        <v>16</v>
      </c>
      <c r="D447" s="1117" t="s">
        <v>17</v>
      </c>
      <c r="E447" s="1117" t="s">
        <v>18</v>
      </c>
      <c r="F447" s="1117" t="s">
        <v>19</v>
      </c>
      <c r="G447" s="1117" t="s">
        <v>20</v>
      </c>
      <c r="H447" s="1117" t="s">
        <v>21</v>
      </c>
      <c r="I447" s="1117" t="s">
        <v>22</v>
      </c>
      <c r="J447" s="1117" t="s">
        <v>23</v>
      </c>
      <c r="K447" s="1117" t="s">
        <v>24</v>
      </c>
      <c r="L447" s="1117" t="s">
        <v>25</v>
      </c>
      <c r="M447" s="1117" t="s">
        <v>129</v>
      </c>
      <c r="N447" s="1140" t="s">
        <v>148</v>
      </c>
      <c r="O447" s="1117" t="s">
        <v>28</v>
      </c>
      <c r="P447" s="1117" t="s">
        <v>29</v>
      </c>
      <c r="Q447" s="1117" t="s">
        <v>30</v>
      </c>
      <c r="R447" s="1117" t="s">
        <v>31</v>
      </c>
      <c r="S447" s="1117" t="s">
        <v>32</v>
      </c>
      <c r="T447" s="1117" t="s">
        <v>33</v>
      </c>
      <c r="U447" s="1117" t="s">
        <v>34</v>
      </c>
      <c r="V447" s="1117" t="s">
        <v>35</v>
      </c>
      <c r="W447" s="1117" t="s">
        <v>36</v>
      </c>
      <c r="X447" s="1117" t="s">
        <v>149</v>
      </c>
      <c r="Y447" s="1117" t="s">
        <v>38</v>
      </c>
      <c r="Z447" s="1145"/>
      <c r="AA447" s="1146"/>
      <c r="AB447" s="1146"/>
      <c r="AC447" s="1146"/>
      <c r="AD447" s="1146"/>
      <c r="AE447" s="1146"/>
      <c r="AF447" s="1146"/>
      <c r="AG447" s="1146"/>
      <c r="AH447" s="1146"/>
      <c r="AI447" s="1151"/>
    </row>
    <row r="448" s="1102" customFormat="1" ht="17.1" customHeight="1" spans="1:35">
      <c r="A448" s="1118">
        <v>1</v>
      </c>
      <c r="B448" s="1119">
        <v>2</v>
      </c>
      <c r="C448" s="1119">
        <v>3</v>
      </c>
      <c r="D448" s="1119">
        <v>4</v>
      </c>
      <c r="E448" s="1119">
        <v>5</v>
      </c>
      <c r="F448" s="1119">
        <v>6</v>
      </c>
      <c r="G448" s="1119">
        <v>7</v>
      </c>
      <c r="H448" s="1119">
        <v>8</v>
      </c>
      <c r="I448" s="1119">
        <v>9</v>
      </c>
      <c r="J448" s="1119">
        <v>10</v>
      </c>
      <c r="K448" s="1119">
        <v>11</v>
      </c>
      <c r="L448" s="1119">
        <v>12</v>
      </c>
      <c r="M448" s="1119">
        <v>13</v>
      </c>
      <c r="N448" s="1119">
        <v>14</v>
      </c>
      <c r="O448" s="1119">
        <v>15</v>
      </c>
      <c r="P448" s="1119">
        <v>16</v>
      </c>
      <c r="Q448" s="1119">
        <v>17</v>
      </c>
      <c r="R448" s="1119">
        <v>18</v>
      </c>
      <c r="S448" s="1119">
        <v>19</v>
      </c>
      <c r="T448" s="1119">
        <v>20</v>
      </c>
      <c r="U448" s="1119">
        <v>21</v>
      </c>
      <c r="V448" s="1119">
        <v>22</v>
      </c>
      <c r="W448" s="1119">
        <v>23</v>
      </c>
      <c r="X448" s="1119">
        <v>24</v>
      </c>
      <c r="Y448" s="1119">
        <v>25</v>
      </c>
      <c r="Z448" s="1119">
        <v>26</v>
      </c>
      <c r="AA448" s="1119">
        <v>27</v>
      </c>
      <c r="AB448" s="1119">
        <v>28</v>
      </c>
      <c r="AC448" s="1119">
        <v>29</v>
      </c>
      <c r="AD448" s="1119">
        <v>30</v>
      </c>
      <c r="AE448" s="1119">
        <v>31</v>
      </c>
      <c r="AF448" s="1119">
        <v>32</v>
      </c>
      <c r="AG448" s="1119">
        <v>33</v>
      </c>
      <c r="AH448" s="1152">
        <v>34</v>
      </c>
      <c r="AI448" s="1153">
        <v>35</v>
      </c>
    </row>
    <row r="449" s="1103" customFormat="1" ht="20.25" customHeight="1" spans="1:35">
      <c r="A449" s="1120">
        <v>1</v>
      </c>
      <c r="B449" s="1121" t="s">
        <v>39</v>
      </c>
      <c r="C449" s="1136">
        <f t="shared" ref="C449:AG449" si="49">C7+C41+C75+C109+C143</f>
        <v>2</v>
      </c>
      <c r="D449" s="1136">
        <f t="shared" si="49"/>
        <v>0</v>
      </c>
      <c r="E449" s="1136">
        <f t="shared" si="49"/>
        <v>0</v>
      </c>
      <c r="F449" s="1136">
        <f t="shared" si="49"/>
        <v>3</v>
      </c>
      <c r="G449" s="1136">
        <f t="shared" si="49"/>
        <v>0</v>
      </c>
      <c r="H449" s="1136">
        <f t="shared" si="49"/>
        <v>161</v>
      </c>
      <c r="I449" s="1136">
        <f t="shared" si="49"/>
        <v>458</v>
      </c>
      <c r="J449" s="1136">
        <f t="shared" si="49"/>
        <v>6</v>
      </c>
      <c r="K449" s="1136">
        <f t="shared" si="49"/>
        <v>5</v>
      </c>
      <c r="L449" s="1136">
        <f t="shared" si="49"/>
        <v>0</v>
      </c>
      <c r="M449" s="1136">
        <f t="shared" si="49"/>
        <v>1</v>
      </c>
      <c r="N449" s="1136">
        <f t="shared" si="49"/>
        <v>0</v>
      </c>
      <c r="O449" s="1136">
        <f t="shared" si="49"/>
        <v>0</v>
      </c>
      <c r="P449" s="1136">
        <f t="shared" si="49"/>
        <v>35</v>
      </c>
      <c r="Q449" s="1136">
        <f t="shared" si="49"/>
        <v>0</v>
      </c>
      <c r="R449" s="1136">
        <f t="shared" si="49"/>
        <v>0</v>
      </c>
      <c r="S449" s="1136">
        <f t="shared" si="49"/>
        <v>0</v>
      </c>
      <c r="T449" s="1136">
        <f t="shared" si="49"/>
        <v>2</v>
      </c>
      <c r="U449" s="1136">
        <f t="shared" si="49"/>
        <v>0</v>
      </c>
      <c r="V449" s="1136">
        <f t="shared" si="49"/>
        <v>134</v>
      </c>
      <c r="W449" s="1136">
        <f t="shared" si="49"/>
        <v>0</v>
      </c>
      <c r="X449" s="1136">
        <f t="shared" si="49"/>
        <v>15</v>
      </c>
      <c r="Y449" s="1136">
        <f t="shared" si="49"/>
        <v>3</v>
      </c>
      <c r="Z449" s="1136">
        <f t="shared" si="49"/>
        <v>1</v>
      </c>
      <c r="AA449" s="1136">
        <f t="shared" si="49"/>
        <v>11</v>
      </c>
      <c r="AB449" s="1136">
        <f t="shared" si="49"/>
        <v>0</v>
      </c>
      <c r="AC449" s="1136">
        <f t="shared" si="49"/>
        <v>0</v>
      </c>
      <c r="AD449" s="1136">
        <f t="shared" si="49"/>
        <v>0</v>
      </c>
      <c r="AE449" s="1136">
        <f t="shared" si="49"/>
        <v>0</v>
      </c>
      <c r="AF449" s="1136">
        <f t="shared" si="49"/>
        <v>31</v>
      </c>
      <c r="AG449" s="1136">
        <f t="shared" si="49"/>
        <v>8</v>
      </c>
      <c r="AH449" s="1154">
        <f>SUM(C449:AG449)</f>
        <v>876</v>
      </c>
      <c r="AI449" s="1155"/>
    </row>
    <row r="450" s="1103" customFormat="1" ht="20.25" customHeight="1" spans="1:35">
      <c r="A450" s="1123">
        <v>2</v>
      </c>
      <c r="B450" s="1124" t="s">
        <v>40</v>
      </c>
      <c r="C450" s="1136">
        <f t="shared" ref="C450:AG450" si="50">C8+C42+C76+C110+C144</f>
        <v>0</v>
      </c>
      <c r="D450" s="1136">
        <f t="shared" si="50"/>
        <v>0</v>
      </c>
      <c r="E450" s="1136">
        <f t="shared" si="50"/>
        <v>0</v>
      </c>
      <c r="F450" s="1136">
        <f t="shared" si="50"/>
        <v>0</v>
      </c>
      <c r="G450" s="1136">
        <f t="shared" si="50"/>
        <v>0</v>
      </c>
      <c r="H450" s="1136">
        <f t="shared" si="50"/>
        <v>93</v>
      </c>
      <c r="I450" s="1136">
        <f t="shared" si="50"/>
        <v>339</v>
      </c>
      <c r="J450" s="1136">
        <f t="shared" si="50"/>
        <v>0</v>
      </c>
      <c r="K450" s="1136">
        <f t="shared" si="50"/>
        <v>0</v>
      </c>
      <c r="L450" s="1136">
        <f t="shared" si="50"/>
        <v>0</v>
      </c>
      <c r="M450" s="1136">
        <f t="shared" si="50"/>
        <v>0</v>
      </c>
      <c r="N450" s="1136">
        <f t="shared" si="50"/>
        <v>0</v>
      </c>
      <c r="O450" s="1136">
        <f t="shared" si="50"/>
        <v>0</v>
      </c>
      <c r="P450" s="1136">
        <f t="shared" si="50"/>
        <v>1</v>
      </c>
      <c r="Q450" s="1136">
        <f t="shared" si="50"/>
        <v>0</v>
      </c>
      <c r="R450" s="1136">
        <f t="shared" si="50"/>
        <v>0</v>
      </c>
      <c r="S450" s="1136">
        <f t="shared" si="50"/>
        <v>0</v>
      </c>
      <c r="T450" s="1136">
        <f t="shared" si="50"/>
        <v>5</v>
      </c>
      <c r="U450" s="1136">
        <f t="shared" si="50"/>
        <v>0</v>
      </c>
      <c r="V450" s="1136">
        <f t="shared" si="50"/>
        <v>107</v>
      </c>
      <c r="W450" s="1136">
        <f t="shared" si="50"/>
        <v>0</v>
      </c>
      <c r="X450" s="1136">
        <f t="shared" si="50"/>
        <v>12</v>
      </c>
      <c r="Y450" s="1136">
        <f t="shared" si="50"/>
        <v>2</v>
      </c>
      <c r="Z450" s="1136">
        <f t="shared" si="50"/>
        <v>0</v>
      </c>
      <c r="AA450" s="1136">
        <f t="shared" si="50"/>
        <v>1</v>
      </c>
      <c r="AB450" s="1136">
        <f t="shared" si="50"/>
        <v>0</v>
      </c>
      <c r="AC450" s="1136">
        <f t="shared" si="50"/>
        <v>0</v>
      </c>
      <c r="AD450" s="1136">
        <f t="shared" si="50"/>
        <v>0</v>
      </c>
      <c r="AE450" s="1136">
        <f t="shared" si="50"/>
        <v>0</v>
      </c>
      <c r="AF450" s="1136">
        <f t="shared" si="50"/>
        <v>9</v>
      </c>
      <c r="AG450" s="1136">
        <f t="shared" si="50"/>
        <v>1</v>
      </c>
      <c r="AH450" s="1154">
        <f t="shared" ref="AH450:AH466" si="51">SUM(C450:AG450)</f>
        <v>570</v>
      </c>
      <c r="AI450" s="1158"/>
    </row>
    <row r="451" s="1103" customFormat="1" ht="20.25" customHeight="1" spans="1:35">
      <c r="A451" s="1123">
        <v>3</v>
      </c>
      <c r="B451" s="1124" t="s">
        <v>41</v>
      </c>
      <c r="C451" s="1136">
        <f t="shared" ref="C451:AG451" si="52">C9+C43+C77+C111+C145</f>
        <v>0</v>
      </c>
      <c r="D451" s="1136">
        <f t="shared" si="52"/>
        <v>0</v>
      </c>
      <c r="E451" s="1136">
        <f t="shared" si="52"/>
        <v>0</v>
      </c>
      <c r="F451" s="1136">
        <f t="shared" si="52"/>
        <v>1</v>
      </c>
      <c r="G451" s="1136">
        <f t="shared" si="52"/>
        <v>0</v>
      </c>
      <c r="H451" s="1136">
        <f t="shared" si="52"/>
        <v>58</v>
      </c>
      <c r="I451" s="1136">
        <f t="shared" si="52"/>
        <v>190</v>
      </c>
      <c r="J451" s="1136">
        <f t="shared" si="52"/>
        <v>0</v>
      </c>
      <c r="K451" s="1136">
        <f t="shared" si="52"/>
        <v>0</v>
      </c>
      <c r="L451" s="1136">
        <f t="shared" si="52"/>
        <v>0</v>
      </c>
      <c r="M451" s="1136">
        <f t="shared" si="52"/>
        <v>0</v>
      </c>
      <c r="N451" s="1136">
        <f t="shared" si="52"/>
        <v>0</v>
      </c>
      <c r="O451" s="1136">
        <f t="shared" si="52"/>
        <v>0</v>
      </c>
      <c r="P451" s="1136">
        <f t="shared" si="52"/>
        <v>0</v>
      </c>
      <c r="Q451" s="1136">
        <f t="shared" si="52"/>
        <v>0</v>
      </c>
      <c r="R451" s="1136">
        <f t="shared" si="52"/>
        <v>0</v>
      </c>
      <c r="S451" s="1136">
        <f t="shared" si="52"/>
        <v>0</v>
      </c>
      <c r="T451" s="1136">
        <f t="shared" si="52"/>
        <v>0</v>
      </c>
      <c r="U451" s="1136">
        <f t="shared" si="52"/>
        <v>0</v>
      </c>
      <c r="V451" s="1136">
        <f t="shared" si="52"/>
        <v>29</v>
      </c>
      <c r="W451" s="1136">
        <f t="shared" si="52"/>
        <v>0</v>
      </c>
      <c r="X451" s="1136">
        <f t="shared" si="52"/>
        <v>15</v>
      </c>
      <c r="Y451" s="1136">
        <f t="shared" si="52"/>
        <v>3</v>
      </c>
      <c r="Z451" s="1136">
        <f t="shared" si="52"/>
        <v>0</v>
      </c>
      <c r="AA451" s="1136">
        <f t="shared" si="52"/>
        <v>0</v>
      </c>
      <c r="AB451" s="1136">
        <f t="shared" si="52"/>
        <v>0</v>
      </c>
      <c r="AC451" s="1136">
        <f t="shared" si="52"/>
        <v>0</v>
      </c>
      <c r="AD451" s="1136">
        <f t="shared" si="52"/>
        <v>0</v>
      </c>
      <c r="AE451" s="1136">
        <f t="shared" si="52"/>
        <v>0</v>
      </c>
      <c r="AF451" s="1136">
        <f t="shared" si="52"/>
        <v>0</v>
      </c>
      <c r="AG451" s="1136">
        <f t="shared" si="52"/>
        <v>0</v>
      </c>
      <c r="AH451" s="1154">
        <f t="shared" si="51"/>
        <v>296</v>
      </c>
      <c r="AI451" s="1158"/>
    </row>
    <row r="452" s="1103" customFormat="1" ht="20.25" customHeight="1" spans="1:35">
      <c r="A452" s="1123">
        <v>4</v>
      </c>
      <c r="B452" s="1124" t="s">
        <v>42</v>
      </c>
      <c r="C452" s="1136">
        <f t="shared" ref="C452:AG452" si="53">C10+C44+C78+C112+C146</f>
        <v>0</v>
      </c>
      <c r="D452" s="1136">
        <f t="shared" si="53"/>
        <v>0</v>
      </c>
      <c r="E452" s="1136">
        <f t="shared" si="53"/>
        <v>0</v>
      </c>
      <c r="F452" s="1136">
        <f t="shared" si="53"/>
        <v>3</v>
      </c>
      <c r="G452" s="1136">
        <f t="shared" si="53"/>
        <v>0</v>
      </c>
      <c r="H452" s="1136">
        <f t="shared" si="53"/>
        <v>79</v>
      </c>
      <c r="I452" s="1136">
        <f t="shared" si="53"/>
        <v>229</v>
      </c>
      <c r="J452" s="1136">
        <f t="shared" si="53"/>
        <v>5</v>
      </c>
      <c r="K452" s="1136">
        <f t="shared" si="53"/>
        <v>0</v>
      </c>
      <c r="L452" s="1136">
        <f t="shared" si="53"/>
        <v>0</v>
      </c>
      <c r="M452" s="1136">
        <f t="shared" si="53"/>
        <v>0</v>
      </c>
      <c r="N452" s="1136">
        <f t="shared" si="53"/>
        <v>0</v>
      </c>
      <c r="O452" s="1136">
        <f t="shared" si="53"/>
        <v>0</v>
      </c>
      <c r="P452" s="1136">
        <f t="shared" si="53"/>
        <v>4</v>
      </c>
      <c r="Q452" s="1136">
        <f t="shared" si="53"/>
        <v>0</v>
      </c>
      <c r="R452" s="1136">
        <f t="shared" si="53"/>
        <v>0</v>
      </c>
      <c r="S452" s="1136">
        <f t="shared" si="53"/>
        <v>0</v>
      </c>
      <c r="T452" s="1136">
        <f t="shared" si="53"/>
        <v>11</v>
      </c>
      <c r="U452" s="1136">
        <f t="shared" si="53"/>
        <v>0</v>
      </c>
      <c r="V452" s="1136">
        <f t="shared" si="53"/>
        <v>39</v>
      </c>
      <c r="W452" s="1136">
        <f t="shared" si="53"/>
        <v>0</v>
      </c>
      <c r="X452" s="1136">
        <f t="shared" si="53"/>
        <v>2</v>
      </c>
      <c r="Y452" s="1136">
        <f t="shared" si="53"/>
        <v>4</v>
      </c>
      <c r="Z452" s="1136">
        <f t="shared" si="53"/>
        <v>0</v>
      </c>
      <c r="AA452" s="1136">
        <f t="shared" si="53"/>
        <v>2</v>
      </c>
      <c r="AB452" s="1136">
        <f t="shared" si="53"/>
        <v>0</v>
      </c>
      <c r="AC452" s="1136">
        <f t="shared" si="53"/>
        <v>0</v>
      </c>
      <c r="AD452" s="1136">
        <f t="shared" si="53"/>
        <v>0</v>
      </c>
      <c r="AE452" s="1136">
        <f t="shared" si="53"/>
        <v>0</v>
      </c>
      <c r="AF452" s="1136">
        <f t="shared" si="53"/>
        <v>6</v>
      </c>
      <c r="AG452" s="1136">
        <f t="shared" si="53"/>
        <v>5</v>
      </c>
      <c r="AH452" s="1154">
        <f t="shared" si="51"/>
        <v>389</v>
      </c>
      <c r="AI452" s="1158"/>
    </row>
    <row r="453" s="1103" customFormat="1" ht="20.25" customHeight="1" spans="1:35">
      <c r="A453" s="1123">
        <v>5</v>
      </c>
      <c r="B453" s="1124" t="s">
        <v>43</v>
      </c>
      <c r="C453" s="1136">
        <f t="shared" ref="C453:AG453" si="54">C11+C45+C79+C113+C147</f>
        <v>0</v>
      </c>
      <c r="D453" s="1136">
        <f t="shared" si="54"/>
        <v>0</v>
      </c>
      <c r="E453" s="1136">
        <f t="shared" si="54"/>
        <v>0</v>
      </c>
      <c r="F453" s="1136">
        <f t="shared" si="54"/>
        <v>1</v>
      </c>
      <c r="G453" s="1136">
        <f t="shared" si="54"/>
        <v>0</v>
      </c>
      <c r="H453" s="1136">
        <f t="shared" si="54"/>
        <v>63</v>
      </c>
      <c r="I453" s="1136">
        <f t="shared" si="54"/>
        <v>176</v>
      </c>
      <c r="J453" s="1136">
        <f t="shared" si="54"/>
        <v>0</v>
      </c>
      <c r="K453" s="1136">
        <f t="shared" si="54"/>
        <v>5</v>
      </c>
      <c r="L453" s="1136">
        <f t="shared" si="54"/>
        <v>0</v>
      </c>
      <c r="M453" s="1136">
        <f t="shared" si="54"/>
        <v>0</v>
      </c>
      <c r="N453" s="1136">
        <f t="shared" si="54"/>
        <v>0</v>
      </c>
      <c r="O453" s="1136">
        <f t="shared" si="54"/>
        <v>0</v>
      </c>
      <c r="P453" s="1136">
        <f t="shared" si="54"/>
        <v>8</v>
      </c>
      <c r="Q453" s="1136">
        <f t="shared" si="54"/>
        <v>0</v>
      </c>
      <c r="R453" s="1136">
        <f t="shared" si="54"/>
        <v>0</v>
      </c>
      <c r="S453" s="1136">
        <f t="shared" si="54"/>
        <v>0</v>
      </c>
      <c r="T453" s="1136">
        <f t="shared" si="54"/>
        <v>2</v>
      </c>
      <c r="U453" s="1136">
        <f t="shared" si="54"/>
        <v>0</v>
      </c>
      <c r="V453" s="1136">
        <f t="shared" si="54"/>
        <v>25</v>
      </c>
      <c r="W453" s="1136">
        <f t="shared" si="54"/>
        <v>0</v>
      </c>
      <c r="X453" s="1136">
        <f t="shared" si="54"/>
        <v>17</v>
      </c>
      <c r="Y453" s="1136">
        <f t="shared" si="54"/>
        <v>3</v>
      </c>
      <c r="Z453" s="1136">
        <f t="shared" si="54"/>
        <v>0</v>
      </c>
      <c r="AA453" s="1136">
        <f t="shared" si="54"/>
        <v>4</v>
      </c>
      <c r="AB453" s="1136">
        <f t="shared" si="54"/>
        <v>0</v>
      </c>
      <c r="AC453" s="1136">
        <f t="shared" si="54"/>
        <v>0</v>
      </c>
      <c r="AD453" s="1136">
        <f t="shared" si="54"/>
        <v>0</v>
      </c>
      <c r="AE453" s="1136">
        <f t="shared" si="54"/>
        <v>0</v>
      </c>
      <c r="AF453" s="1136">
        <f t="shared" si="54"/>
        <v>5</v>
      </c>
      <c r="AG453" s="1136">
        <f t="shared" si="54"/>
        <v>3</v>
      </c>
      <c r="AH453" s="1154">
        <f t="shared" si="51"/>
        <v>312</v>
      </c>
      <c r="AI453" s="1158"/>
    </row>
    <row r="454" s="1103" customFormat="1" ht="20.25" customHeight="1" spans="1:35">
      <c r="A454" s="1123">
        <v>6</v>
      </c>
      <c r="B454" s="1124" t="s">
        <v>44</v>
      </c>
      <c r="C454" s="1136">
        <f t="shared" ref="C454:AG454" si="55">C12+C46+C80+C114+C148</f>
        <v>0</v>
      </c>
      <c r="D454" s="1136">
        <f t="shared" si="55"/>
        <v>0</v>
      </c>
      <c r="E454" s="1136">
        <f t="shared" si="55"/>
        <v>0</v>
      </c>
      <c r="F454" s="1136">
        <f t="shared" si="55"/>
        <v>0</v>
      </c>
      <c r="G454" s="1136">
        <f t="shared" si="55"/>
        <v>0</v>
      </c>
      <c r="H454" s="1136">
        <f t="shared" si="55"/>
        <v>22</v>
      </c>
      <c r="I454" s="1136">
        <f t="shared" si="55"/>
        <v>65</v>
      </c>
      <c r="J454" s="1136">
        <f t="shared" si="55"/>
        <v>1</v>
      </c>
      <c r="K454" s="1136">
        <f t="shared" si="55"/>
        <v>0</v>
      </c>
      <c r="L454" s="1136">
        <f t="shared" si="55"/>
        <v>0</v>
      </c>
      <c r="M454" s="1136">
        <f t="shared" si="55"/>
        <v>0</v>
      </c>
      <c r="N454" s="1136">
        <f t="shared" si="55"/>
        <v>0</v>
      </c>
      <c r="O454" s="1136">
        <f t="shared" si="55"/>
        <v>0</v>
      </c>
      <c r="P454" s="1136">
        <f t="shared" si="55"/>
        <v>1</v>
      </c>
      <c r="Q454" s="1136">
        <f t="shared" si="55"/>
        <v>0</v>
      </c>
      <c r="R454" s="1136">
        <f t="shared" si="55"/>
        <v>0</v>
      </c>
      <c r="S454" s="1136">
        <f t="shared" si="55"/>
        <v>0</v>
      </c>
      <c r="T454" s="1136">
        <f t="shared" si="55"/>
        <v>1</v>
      </c>
      <c r="U454" s="1136">
        <f t="shared" si="55"/>
        <v>0</v>
      </c>
      <c r="V454" s="1136">
        <f t="shared" si="55"/>
        <v>5</v>
      </c>
      <c r="W454" s="1136">
        <f t="shared" si="55"/>
        <v>0</v>
      </c>
      <c r="X454" s="1136">
        <f t="shared" si="55"/>
        <v>9</v>
      </c>
      <c r="Y454" s="1136">
        <f t="shared" si="55"/>
        <v>0</v>
      </c>
      <c r="Z454" s="1136">
        <f t="shared" si="55"/>
        <v>1</v>
      </c>
      <c r="AA454" s="1136">
        <f t="shared" si="55"/>
        <v>0</v>
      </c>
      <c r="AB454" s="1136">
        <f t="shared" si="55"/>
        <v>0</v>
      </c>
      <c r="AC454" s="1136">
        <f t="shared" si="55"/>
        <v>0</v>
      </c>
      <c r="AD454" s="1136">
        <f t="shared" si="55"/>
        <v>0</v>
      </c>
      <c r="AE454" s="1136">
        <f t="shared" si="55"/>
        <v>0</v>
      </c>
      <c r="AF454" s="1136">
        <f t="shared" si="55"/>
        <v>1</v>
      </c>
      <c r="AG454" s="1136">
        <f t="shared" si="55"/>
        <v>1</v>
      </c>
      <c r="AH454" s="1154">
        <f t="shared" si="51"/>
        <v>107</v>
      </c>
      <c r="AI454" s="1158"/>
    </row>
    <row r="455" s="1103" customFormat="1" ht="20.25" customHeight="1" spans="1:35">
      <c r="A455" s="1123">
        <v>7</v>
      </c>
      <c r="B455" s="1124" t="s">
        <v>45</v>
      </c>
      <c r="C455" s="1136">
        <f t="shared" ref="C455:AG455" si="56">C13+C47+C81+C115+C149</f>
        <v>0</v>
      </c>
      <c r="D455" s="1136">
        <f t="shared" si="56"/>
        <v>0</v>
      </c>
      <c r="E455" s="1136">
        <f t="shared" si="56"/>
        <v>0</v>
      </c>
      <c r="F455" s="1136">
        <f t="shared" si="56"/>
        <v>0</v>
      </c>
      <c r="G455" s="1136">
        <f t="shared" si="56"/>
        <v>0</v>
      </c>
      <c r="H455" s="1136">
        <f t="shared" si="56"/>
        <v>35</v>
      </c>
      <c r="I455" s="1136">
        <f t="shared" si="56"/>
        <v>110</v>
      </c>
      <c r="J455" s="1136">
        <f t="shared" si="56"/>
        <v>1</v>
      </c>
      <c r="K455" s="1136">
        <f t="shared" si="56"/>
        <v>1</v>
      </c>
      <c r="L455" s="1136">
        <f t="shared" si="56"/>
        <v>0</v>
      </c>
      <c r="M455" s="1136">
        <f t="shared" si="56"/>
        <v>0</v>
      </c>
      <c r="N455" s="1136">
        <f t="shared" si="56"/>
        <v>0</v>
      </c>
      <c r="O455" s="1136">
        <f t="shared" si="56"/>
        <v>0</v>
      </c>
      <c r="P455" s="1136">
        <f t="shared" si="56"/>
        <v>0</v>
      </c>
      <c r="Q455" s="1136">
        <f t="shared" si="56"/>
        <v>0</v>
      </c>
      <c r="R455" s="1136">
        <f t="shared" si="56"/>
        <v>0</v>
      </c>
      <c r="S455" s="1136">
        <f t="shared" si="56"/>
        <v>0</v>
      </c>
      <c r="T455" s="1136">
        <f t="shared" si="56"/>
        <v>0</v>
      </c>
      <c r="U455" s="1136">
        <f t="shared" si="56"/>
        <v>0</v>
      </c>
      <c r="V455" s="1136">
        <f t="shared" si="56"/>
        <v>13</v>
      </c>
      <c r="W455" s="1136">
        <f t="shared" si="56"/>
        <v>0</v>
      </c>
      <c r="X455" s="1136">
        <f t="shared" si="56"/>
        <v>7</v>
      </c>
      <c r="Y455" s="1136">
        <f t="shared" si="56"/>
        <v>1</v>
      </c>
      <c r="Z455" s="1136">
        <f t="shared" si="56"/>
        <v>2</v>
      </c>
      <c r="AA455" s="1136">
        <f t="shared" si="56"/>
        <v>2</v>
      </c>
      <c r="AB455" s="1136">
        <f t="shared" si="56"/>
        <v>0</v>
      </c>
      <c r="AC455" s="1136">
        <f t="shared" si="56"/>
        <v>0</v>
      </c>
      <c r="AD455" s="1136">
        <f t="shared" si="56"/>
        <v>0</v>
      </c>
      <c r="AE455" s="1136">
        <f t="shared" si="56"/>
        <v>0</v>
      </c>
      <c r="AF455" s="1136">
        <f t="shared" si="56"/>
        <v>2</v>
      </c>
      <c r="AG455" s="1136">
        <f t="shared" si="56"/>
        <v>1</v>
      </c>
      <c r="AH455" s="1154">
        <f t="shared" si="51"/>
        <v>175</v>
      </c>
      <c r="AI455" s="1158"/>
    </row>
    <row r="456" s="1103" customFormat="1" ht="20.25" customHeight="1" spans="1:35">
      <c r="A456" s="1123">
        <v>8</v>
      </c>
      <c r="B456" s="1124" t="s">
        <v>46</v>
      </c>
      <c r="C456" s="1136">
        <f t="shared" ref="C456:AG456" si="57">C14+C48+C82+C116+C150</f>
        <v>0</v>
      </c>
      <c r="D456" s="1136">
        <f t="shared" si="57"/>
        <v>0</v>
      </c>
      <c r="E456" s="1136">
        <f t="shared" si="57"/>
        <v>0</v>
      </c>
      <c r="F456" s="1136">
        <f t="shared" si="57"/>
        <v>0</v>
      </c>
      <c r="G456" s="1136">
        <f t="shared" si="57"/>
        <v>0</v>
      </c>
      <c r="H456" s="1136">
        <f t="shared" si="57"/>
        <v>36</v>
      </c>
      <c r="I456" s="1136">
        <f t="shared" si="57"/>
        <v>112</v>
      </c>
      <c r="J456" s="1136">
        <f t="shared" si="57"/>
        <v>1</v>
      </c>
      <c r="K456" s="1136">
        <f t="shared" si="57"/>
        <v>0</v>
      </c>
      <c r="L456" s="1136">
        <f t="shared" si="57"/>
        <v>0</v>
      </c>
      <c r="M456" s="1136">
        <f t="shared" si="57"/>
        <v>0</v>
      </c>
      <c r="N456" s="1136">
        <f t="shared" si="57"/>
        <v>0</v>
      </c>
      <c r="O456" s="1136">
        <f t="shared" si="57"/>
        <v>0</v>
      </c>
      <c r="P456" s="1136">
        <f t="shared" si="57"/>
        <v>2</v>
      </c>
      <c r="Q456" s="1136">
        <f t="shared" si="57"/>
        <v>0</v>
      </c>
      <c r="R456" s="1136">
        <f t="shared" si="57"/>
        <v>0</v>
      </c>
      <c r="S456" s="1136">
        <f t="shared" si="57"/>
        <v>0</v>
      </c>
      <c r="T456" s="1136">
        <f t="shared" si="57"/>
        <v>0</v>
      </c>
      <c r="U456" s="1136">
        <f t="shared" si="57"/>
        <v>0</v>
      </c>
      <c r="V456" s="1136">
        <f t="shared" si="57"/>
        <v>16</v>
      </c>
      <c r="W456" s="1136">
        <f t="shared" si="57"/>
        <v>0</v>
      </c>
      <c r="X456" s="1136">
        <f t="shared" si="57"/>
        <v>7</v>
      </c>
      <c r="Y456" s="1136">
        <f t="shared" si="57"/>
        <v>2</v>
      </c>
      <c r="Z456" s="1136">
        <f t="shared" si="57"/>
        <v>0</v>
      </c>
      <c r="AA456" s="1136">
        <f t="shared" si="57"/>
        <v>0</v>
      </c>
      <c r="AB456" s="1136">
        <f t="shared" si="57"/>
        <v>0</v>
      </c>
      <c r="AC456" s="1136">
        <f t="shared" si="57"/>
        <v>0</v>
      </c>
      <c r="AD456" s="1136">
        <f t="shared" si="57"/>
        <v>0</v>
      </c>
      <c r="AE456" s="1136">
        <f t="shared" si="57"/>
        <v>0</v>
      </c>
      <c r="AF456" s="1136">
        <f t="shared" si="57"/>
        <v>2</v>
      </c>
      <c r="AG456" s="1136">
        <f t="shared" si="57"/>
        <v>0</v>
      </c>
      <c r="AH456" s="1154">
        <f t="shared" si="51"/>
        <v>178</v>
      </c>
      <c r="AI456" s="1158"/>
    </row>
    <row r="457" s="1103" customFormat="1" ht="20.25" customHeight="1" spans="1:35">
      <c r="A457" s="1123">
        <v>9</v>
      </c>
      <c r="B457" s="1124" t="s">
        <v>47</v>
      </c>
      <c r="C457" s="1136">
        <f t="shared" ref="C457:AG457" si="58">C15+C49+C83+C117+C151</f>
        <v>0</v>
      </c>
      <c r="D457" s="1136">
        <f t="shared" si="58"/>
        <v>0</v>
      </c>
      <c r="E457" s="1136">
        <f t="shared" si="58"/>
        <v>0</v>
      </c>
      <c r="F457" s="1136">
        <f t="shared" si="58"/>
        <v>0</v>
      </c>
      <c r="G457" s="1136">
        <f t="shared" si="58"/>
        <v>0</v>
      </c>
      <c r="H457" s="1136">
        <f t="shared" si="58"/>
        <v>25</v>
      </c>
      <c r="I457" s="1136">
        <f t="shared" si="58"/>
        <v>85</v>
      </c>
      <c r="J457" s="1136">
        <f t="shared" si="58"/>
        <v>0</v>
      </c>
      <c r="K457" s="1136">
        <f t="shared" si="58"/>
        <v>0</v>
      </c>
      <c r="L457" s="1136">
        <f t="shared" si="58"/>
        <v>0</v>
      </c>
      <c r="M457" s="1136">
        <f t="shared" si="58"/>
        <v>0</v>
      </c>
      <c r="N457" s="1136">
        <f t="shared" si="58"/>
        <v>0</v>
      </c>
      <c r="O457" s="1136">
        <f t="shared" si="58"/>
        <v>0</v>
      </c>
      <c r="P457" s="1136">
        <f t="shared" si="58"/>
        <v>2</v>
      </c>
      <c r="Q457" s="1136">
        <f t="shared" si="58"/>
        <v>0</v>
      </c>
      <c r="R457" s="1136">
        <f t="shared" si="58"/>
        <v>0</v>
      </c>
      <c r="S457" s="1136">
        <f t="shared" si="58"/>
        <v>0</v>
      </c>
      <c r="T457" s="1136">
        <f t="shared" si="58"/>
        <v>0</v>
      </c>
      <c r="U457" s="1136">
        <f t="shared" si="58"/>
        <v>0</v>
      </c>
      <c r="V457" s="1136">
        <f t="shared" si="58"/>
        <v>27</v>
      </c>
      <c r="W457" s="1136">
        <f t="shared" si="58"/>
        <v>0</v>
      </c>
      <c r="X457" s="1136">
        <f t="shared" si="58"/>
        <v>16</v>
      </c>
      <c r="Y457" s="1136">
        <f t="shared" si="58"/>
        <v>1</v>
      </c>
      <c r="Z457" s="1136">
        <f t="shared" si="58"/>
        <v>0</v>
      </c>
      <c r="AA457" s="1136">
        <f t="shared" si="58"/>
        <v>0</v>
      </c>
      <c r="AB457" s="1136">
        <f t="shared" si="58"/>
        <v>0</v>
      </c>
      <c r="AC457" s="1136">
        <f t="shared" si="58"/>
        <v>0</v>
      </c>
      <c r="AD457" s="1136">
        <f t="shared" si="58"/>
        <v>0</v>
      </c>
      <c r="AE457" s="1136">
        <f t="shared" si="58"/>
        <v>0</v>
      </c>
      <c r="AF457" s="1136">
        <f t="shared" si="58"/>
        <v>0</v>
      </c>
      <c r="AG457" s="1136">
        <f t="shared" si="58"/>
        <v>1</v>
      </c>
      <c r="AH457" s="1154">
        <f t="shared" si="51"/>
        <v>157</v>
      </c>
      <c r="AI457" s="1158"/>
    </row>
    <row r="458" s="1103" customFormat="1" ht="20.25" customHeight="1" spans="1:35">
      <c r="A458" s="1123">
        <v>10</v>
      </c>
      <c r="B458" s="1124" t="s">
        <v>48</v>
      </c>
      <c r="C458" s="1136">
        <f t="shared" ref="C458:AG458" si="59">C16+C50+C84+C118+C152</f>
        <v>0</v>
      </c>
      <c r="D458" s="1136">
        <f t="shared" si="59"/>
        <v>0</v>
      </c>
      <c r="E458" s="1136">
        <f t="shared" si="59"/>
        <v>0</v>
      </c>
      <c r="F458" s="1136">
        <f t="shared" si="59"/>
        <v>0</v>
      </c>
      <c r="G458" s="1136">
        <f t="shared" si="59"/>
        <v>0</v>
      </c>
      <c r="H458" s="1136">
        <f t="shared" si="59"/>
        <v>31</v>
      </c>
      <c r="I458" s="1136">
        <f t="shared" si="59"/>
        <v>82</v>
      </c>
      <c r="J458" s="1136">
        <f t="shared" si="59"/>
        <v>0</v>
      </c>
      <c r="K458" s="1136">
        <f t="shared" si="59"/>
        <v>1</v>
      </c>
      <c r="L458" s="1136">
        <f t="shared" si="59"/>
        <v>0</v>
      </c>
      <c r="M458" s="1136">
        <f t="shared" si="59"/>
        <v>0</v>
      </c>
      <c r="N458" s="1136">
        <f t="shared" si="59"/>
        <v>0</v>
      </c>
      <c r="O458" s="1136">
        <f t="shared" si="59"/>
        <v>0</v>
      </c>
      <c r="P458" s="1136">
        <f t="shared" si="59"/>
        <v>0</v>
      </c>
      <c r="Q458" s="1136">
        <f t="shared" si="59"/>
        <v>0</v>
      </c>
      <c r="R458" s="1136">
        <f t="shared" si="59"/>
        <v>0</v>
      </c>
      <c r="S458" s="1136">
        <f t="shared" si="59"/>
        <v>0</v>
      </c>
      <c r="T458" s="1136">
        <f t="shared" si="59"/>
        <v>4</v>
      </c>
      <c r="U458" s="1136">
        <f t="shared" si="59"/>
        <v>0</v>
      </c>
      <c r="V458" s="1136">
        <f t="shared" si="59"/>
        <v>90</v>
      </c>
      <c r="W458" s="1136">
        <f t="shared" si="59"/>
        <v>0</v>
      </c>
      <c r="X458" s="1136">
        <f t="shared" si="59"/>
        <v>30</v>
      </c>
      <c r="Y458" s="1136">
        <f t="shared" si="59"/>
        <v>1</v>
      </c>
      <c r="Z458" s="1136">
        <f t="shared" si="59"/>
        <v>4</v>
      </c>
      <c r="AA458" s="1136">
        <f t="shared" si="59"/>
        <v>0</v>
      </c>
      <c r="AB458" s="1136">
        <f t="shared" si="59"/>
        <v>0</v>
      </c>
      <c r="AC458" s="1136">
        <f t="shared" si="59"/>
        <v>0</v>
      </c>
      <c r="AD458" s="1136">
        <f t="shared" si="59"/>
        <v>0</v>
      </c>
      <c r="AE458" s="1136">
        <f t="shared" si="59"/>
        <v>0</v>
      </c>
      <c r="AF458" s="1136">
        <f t="shared" si="59"/>
        <v>0</v>
      </c>
      <c r="AG458" s="1136">
        <f t="shared" si="59"/>
        <v>0</v>
      </c>
      <c r="AH458" s="1154">
        <f t="shared" si="51"/>
        <v>243</v>
      </c>
      <c r="AI458" s="1158"/>
    </row>
    <row r="459" s="1103" customFormat="1" ht="20.25" customHeight="1" spans="1:35">
      <c r="A459" s="1123">
        <v>11</v>
      </c>
      <c r="B459" s="1124" t="s">
        <v>49</v>
      </c>
      <c r="C459" s="1136">
        <f t="shared" ref="C459:AG459" si="60">C17+C51+C85+C119+C153</f>
        <v>0</v>
      </c>
      <c r="D459" s="1136">
        <f t="shared" si="60"/>
        <v>0</v>
      </c>
      <c r="E459" s="1136">
        <f t="shared" si="60"/>
        <v>0</v>
      </c>
      <c r="F459" s="1136">
        <f t="shared" si="60"/>
        <v>0</v>
      </c>
      <c r="G459" s="1136">
        <f t="shared" si="60"/>
        <v>0</v>
      </c>
      <c r="H459" s="1136">
        <f t="shared" si="60"/>
        <v>66</v>
      </c>
      <c r="I459" s="1136">
        <f t="shared" si="60"/>
        <v>193</v>
      </c>
      <c r="J459" s="1136">
        <f t="shared" si="60"/>
        <v>2</v>
      </c>
      <c r="K459" s="1136">
        <f t="shared" si="60"/>
        <v>1</v>
      </c>
      <c r="L459" s="1136">
        <f t="shared" si="60"/>
        <v>0</v>
      </c>
      <c r="M459" s="1136">
        <f t="shared" si="60"/>
        <v>0</v>
      </c>
      <c r="N459" s="1136">
        <f t="shared" si="60"/>
        <v>0</v>
      </c>
      <c r="O459" s="1136">
        <f t="shared" si="60"/>
        <v>0</v>
      </c>
      <c r="P459" s="1136">
        <f t="shared" si="60"/>
        <v>1</v>
      </c>
      <c r="Q459" s="1136">
        <f t="shared" si="60"/>
        <v>0</v>
      </c>
      <c r="R459" s="1136">
        <f t="shared" si="60"/>
        <v>0</v>
      </c>
      <c r="S459" s="1136">
        <f t="shared" si="60"/>
        <v>0</v>
      </c>
      <c r="T459" s="1136">
        <f t="shared" si="60"/>
        <v>3</v>
      </c>
      <c r="U459" s="1136">
        <f t="shared" si="60"/>
        <v>0</v>
      </c>
      <c r="V459" s="1136">
        <f t="shared" si="60"/>
        <v>35</v>
      </c>
      <c r="W459" s="1136">
        <f t="shared" si="60"/>
        <v>0</v>
      </c>
      <c r="X459" s="1136">
        <f t="shared" si="60"/>
        <v>72</v>
      </c>
      <c r="Y459" s="1136">
        <f t="shared" si="60"/>
        <v>1</v>
      </c>
      <c r="Z459" s="1136">
        <f t="shared" si="60"/>
        <v>0</v>
      </c>
      <c r="AA459" s="1136">
        <f t="shared" si="60"/>
        <v>1</v>
      </c>
      <c r="AB459" s="1136">
        <f t="shared" si="60"/>
        <v>0</v>
      </c>
      <c r="AC459" s="1136">
        <f t="shared" si="60"/>
        <v>0</v>
      </c>
      <c r="AD459" s="1136">
        <f t="shared" si="60"/>
        <v>0</v>
      </c>
      <c r="AE459" s="1136">
        <f t="shared" si="60"/>
        <v>0</v>
      </c>
      <c r="AF459" s="1136">
        <f t="shared" si="60"/>
        <v>1</v>
      </c>
      <c r="AG459" s="1136">
        <f t="shared" si="60"/>
        <v>0</v>
      </c>
      <c r="AH459" s="1154">
        <f t="shared" si="51"/>
        <v>376</v>
      </c>
      <c r="AI459" s="1158"/>
    </row>
    <row r="460" s="1103" customFormat="1" ht="20.25" customHeight="1" spans="1:35">
      <c r="A460" s="1123">
        <v>12</v>
      </c>
      <c r="B460" s="1124" t="s">
        <v>50</v>
      </c>
      <c r="C460" s="1136">
        <f t="shared" ref="C460:AG460" si="61">C18+C52+C86+C120+C154</f>
        <v>0</v>
      </c>
      <c r="D460" s="1136">
        <f t="shared" si="61"/>
        <v>0</v>
      </c>
      <c r="E460" s="1136">
        <f t="shared" si="61"/>
        <v>0</v>
      </c>
      <c r="F460" s="1136">
        <f t="shared" si="61"/>
        <v>0</v>
      </c>
      <c r="G460" s="1136">
        <f t="shared" si="61"/>
        <v>0</v>
      </c>
      <c r="H460" s="1136">
        <f t="shared" si="61"/>
        <v>83</v>
      </c>
      <c r="I460" s="1136">
        <f t="shared" si="61"/>
        <v>223</v>
      </c>
      <c r="J460" s="1136">
        <f t="shared" si="61"/>
        <v>1</v>
      </c>
      <c r="K460" s="1136">
        <f t="shared" si="61"/>
        <v>0</v>
      </c>
      <c r="L460" s="1136">
        <f t="shared" si="61"/>
        <v>0</v>
      </c>
      <c r="M460" s="1136">
        <f t="shared" si="61"/>
        <v>0</v>
      </c>
      <c r="N460" s="1136">
        <f t="shared" si="61"/>
        <v>0</v>
      </c>
      <c r="O460" s="1136">
        <f t="shared" si="61"/>
        <v>0</v>
      </c>
      <c r="P460" s="1136">
        <f t="shared" si="61"/>
        <v>1</v>
      </c>
      <c r="Q460" s="1136">
        <f t="shared" si="61"/>
        <v>0</v>
      </c>
      <c r="R460" s="1136">
        <f t="shared" si="61"/>
        <v>0</v>
      </c>
      <c r="S460" s="1136">
        <f t="shared" si="61"/>
        <v>0</v>
      </c>
      <c r="T460" s="1136">
        <f t="shared" si="61"/>
        <v>0</v>
      </c>
      <c r="U460" s="1136">
        <f t="shared" si="61"/>
        <v>0</v>
      </c>
      <c r="V460" s="1136">
        <f t="shared" si="61"/>
        <v>55</v>
      </c>
      <c r="W460" s="1136">
        <f t="shared" si="61"/>
        <v>0</v>
      </c>
      <c r="X460" s="1136">
        <f t="shared" si="61"/>
        <v>19</v>
      </c>
      <c r="Y460" s="1136">
        <f t="shared" si="61"/>
        <v>0</v>
      </c>
      <c r="Z460" s="1136">
        <f t="shared" si="61"/>
        <v>0</v>
      </c>
      <c r="AA460" s="1136">
        <f t="shared" si="61"/>
        <v>1</v>
      </c>
      <c r="AB460" s="1136">
        <f t="shared" si="61"/>
        <v>0</v>
      </c>
      <c r="AC460" s="1136">
        <f t="shared" si="61"/>
        <v>0</v>
      </c>
      <c r="AD460" s="1136">
        <f t="shared" si="61"/>
        <v>0</v>
      </c>
      <c r="AE460" s="1136">
        <f t="shared" si="61"/>
        <v>0</v>
      </c>
      <c r="AF460" s="1136">
        <f t="shared" si="61"/>
        <v>0</v>
      </c>
      <c r="AG460" s="1136">
        <f t="shared" si="61"/>
        <v>0</v>
      </c>
      <c r="AH460" s="1154">
        <f t="shared" si="51"/>
        <v>383</v>
      </c>
      <c r="AI460" s="1158"/>
    </row>
    <row r="461" s="1103" customFormat="1" ht="20.25" customHeight="1" spans="1:35">
      <c r="A461" s="1123">
        <v>13</v>
      </c>
      <c r="B461" s="1124" t="s">
        <v>51</v>
      </c>
      <c r="C461" s="1136">
        <f t="shared" ref="C461:AG461" si="62">C19+C53+C87+C121+C155</f>
        <v>0</v>
      </c>
      <c r="D461" s="1136">
        <f t="shared" si="62"/>
        <v>0</v>
      </c>
      <c r="E461" s="1136">
        <f t="shared" si="62"/>
        <v>0</v>
      </c>
      <c r="F461" s="1136">
        <f t="shared" si="62"/>
        <v>0</v>
      </c>
      <c r="G461" s="1136">
        <f t="shared" si="62"/>
        <v>0</v>
      </c>
      <c r="H461" s="1136">
        <f t="shared" si="62"/>
        <v>36</v>
      </c>
      <c r="I461" s="1136">
        <f t="shared" si="62"/>
        <v>105</v>
      </c>
      <c r="J461" s="1136">
        <f t="shared" si="62"/>
        <v>2</v>
      </c>
      <c r="K461" s="1136">
        <f t="shared" si="62"/>
        <v>2</v>
      </c>
      <c r="L461" s="1136">
        <f t="shared" si="62"/>
        <v>0</v>
      </c>
      <c r="M461" s="1136">
        <f t="shared" si="62"/>
        <v>0</v>
      </c>
      <c r="N461" s="1136">
        <f t="shared" si="62"/>
        <v>1</v>
      </c>
      <c r="O461" s="1136">
        <f t="shared" si="62"/>
        <v>0</v>
      </c>
      <c r="P461" s="1136">
        <f t="shared" si="62"/>
        <v>2</v>
      </c>
      <c r="Q461" s="1136">
        <f t="shared" si="62"/>
        <v>0</v>
      </c>
      <c r="R461" s="1136">
        <f t="shared" si="62"/>
        <v>0</v>
      </c>
      <c r="S461" s="1136">
        <f t="shared" si="62"/>
        <v>0</v>
      </c>
      <c r="T461" s="1136">
        <f t="shared" si="62"/>
        <v>1</v>
      </c>
      <c r="U461" s="1136">
        <f t="shared" si="62"/>
        <v>0</v>
      </c>
      <c r="V461" s="1136">
        <f t="shared" si="62"/>
        <v>140</v>
      </c>
      <c r="W461" s="1136">
        <f t="shared" si="62"/>
        <v>0</v>
      </c>
      <c r="X461" s="1136">
        <f t="shared" si="62"/>
        <v>17</v>
      </c>
      <c r="Y461" s="1136">
        <f t="shared" si="62"/>
        <v>2</v>
      </c>
      <c r="Z461" s="1136">
        <f t="shared" si="62"/>
        <v>0</v>
      </c>
      <c r="AA461" s="1136">
        <f t="shared" si="62"/>
        <v>1</v>
      </c>
      <c r="AB461" s="1136">
        <f t="shared" si="62"/>
        <v>0</v>
      </c>
      <c r="AC461" s="1136">
        <f t="shared" si="62"/>
        <v>0</v>
      </c>
      <c r="AD461" s="1136">
        <f t="shared" si="62"/>
        <v>0</v>
      </c>
      <c r="AE461" s="1136">
        <f t="shared" si="62"/>
        <v>0</v>
      </c>
      <c r="AF461" s="1136">
        <f t="shared" si="62"/>
        <v>1</v>
      </c>
      <c r="AG461" s="1136">
        <f t="shared" si="62"/>
        <v>0</v>
      </c>
      <c r="AH461" s="1154">
        <f t="shared" si="51"/>
        <v>310</v>
      </c>
      <c r="AI461" s="1158"/>
    </row>
    <row r="462" s="1103" customFormat="1" ht="20.25" customHeight="1" spans="1:35">
      <c r="A462" s="1123">
        <v>14</v>
      </c>
      <c r="B462" s="1124" t="s">
        <v>52</v>
      </c>
      <c r="C462" s="1136">
        <f t="shared" ref="C462:AG462" si="63">C20+C54+C88+C122+C156</f>
        <v>3</v>
      </c>
      <c r="D462" s="1136">
        <f t="shared" si="63"/>
        <v>0</v>
      </c>
      <c r="E462" s="1136">
        <f t="shared" si="63"/>
        <v>0</v>
      </c>
      <c r="F462" s="1136">
        <f t="shared" si="63"/>
        <v>0</v>
      </c>
      <c r="G462" s="1136">
        <f t="shared" si="63"/>
        <v>0</v>
      </c>
      <c r="H462" s="1136">
        <f t="shared" si="63"/>
        <v>72</v>
      </c>
      <c r="I462" s="1136">
        <f t="shared" si="63"/>
        <v>201</v>
      </c>
      <c r="J462" s="1136">
        <f t="shared" si="63"/>
        <v>1</v>
      </c>
      <c r="K462" s="1136">
        <f t="shared" si="63"/>
        <v>1</v>
      </c>
      <c r="L462" s="1136">
        <f t="shared" si="63"/>
        <v>0</v>
      </c>
      <c r="M462" s="1136">
        <f t="shared" si="63"/>
        <v>0</v>
      </c>
      <c r="N462" s="1136">
        <f t="shared" si="63"/>
        <v>0</v>
      </c>
      <c r="O462" s="1136">
        <f t="shared" si="63"/>
        <v>0</v>
      </c>
      <c r="P462" s="1136">
        <f t="shared" si="63"/>
        <v>6</v>
      </c>
      <c r="Q462" s="1136">
        <f t="shared" si="63"/>
        <v>0</v>
      </c>
      <c r="R462" s="1136">
        <f t="shared" si="63"/>
        <v>0</v>
      </c>
      <c r="S462" s="1136">
        <f t="shared" si="63"/>
        <v>0</v>
      </c>
      <c r="T462" s="1136">
        <f t="shared" si="63"/>
        <v>2</v>
      </c>
      <c r="U462" s="1136">
        <f t="shared" si="63"/>
        <v>0</v>
      </c>
      <c r="V462" s="1136">
        <f t="shared" si="63"/>
        <v>136</v>
      </c>
      <c r="W462" s="1136">
        <f t="shared" si="63"/>
        <v>0</v>
      </c>
      <c r="X462" s="1136">
        <f t="shared" si="63"/>
        <v>33</v>
      </c>
      <c r="Y462" s="1136">
        <f t="shared" si="63"/>
        <v>0</v>
      </c>
      <c r="Z462" s="1136">
        <f t="shared" si="63"/>
        <v>1</v>
      </c>
      <c r="AA462" s="1136">
        <f t="shared" si="63"/>
        <v>1</v>
      </c>
      <c r="AB462" s="1136">
        <f t="shared" si="63"/>
        <v>0</v>
      </c>
      <c r="AC462" s="1136">
        <f t="shared" si="63"/>
        <v>0</v>
      </c>
      <c r="AD462" s="1136">
        <f t="shared" si="63"/>
        <v>0</v>
      </c>
      <c r="AE462" s="1136">
        <f t="shared" si="63"/>
        <v>0</v>
      </c>
      <c r="AF462" s="1136">
        <f t="shared" si="63"/>
        <v>6</v>
      </c>
      <c r="AG462" s="1136">
        <f t="shared" si="63"/>
        <v>0</v>
      </c>
      <c r="AH462" s="1154">
        <f t="shared" si="51"/>
        <v>463</v>
      </c>
      <c r="AI462" s="1158"/>
    </row>
    <row r="463" s="1103" customFormat="1" ht="20.25" customHeight="1" spans="1:35">
      <c r="A463" s="1123">
        <v>15</v>
      </c>
      <c r="B463" s="1124" t="s">
        <v>53</v>
      </c>
      <c r="C463" s="1136">
        <f t="shared" ref="C463:AG463" si="64">C21+C55+C89+C123+C157</f>
        <v>0</v>
      </c>
      <c r="D463" s="1136">
        <f t="shared" si="64"/>
        <v>0</v>
      </c>
      <c r="E463" s="1136">
        <f t="shared" si="64"/>
        <v>0</v>
      </c>
      <c r="F463" s="1136">
        <f t="shared" si="64"/>
        <v>0</v>
      </c>
      <c r="G463" s="1136">
        <f t="shared" si="64"/>
        <v>0</v>
      </c>
      <c r="H463" s="1136">
        <f t="shared" si="64"/>
        <v>19</v>
      </c>
      <c r="I463" s="1136">
        <f t="shared" si="64"/>
        <v>60</v>
      </c>
      <c r="J463" s="1136">
        <f t="shared" si="64"/>
        <v>0</v>
      </c>
      <c r="K463" s="1136">
        <f t="shared" si="64"/>
        <v>0</v>
      </c>
      <c r="L463" s="1136">
        <f t="shared" si="64"/>
        <v>0</v>
      </c>
      <c r="M463" s="1136">
        <f t="shared" si="64"/>
        <v>0</v>
      </c>
      <c r="N463" s="1136">
        <f t="shared" si="64"/>
        <v>0</v>
      </c>
      <c r="O463" s="1136">
        <f t="shared" si="64"/>
        <v>0</v>
      </c>
      <c r="P463" s="1136">
        <f t="shared" si="64"/>
        <v>2</v>
      </c>
      <c r="Q463" s="1136">
        <f t="shared" si="64"/>
        <v>0</v>
      </c>
      <c r="R463" s="1136">
        <f t="shared" si="64"/>
        <v>0</v>
      </c>
      <c r="S463" s="1136">
        <f t="shared" si="64"/>
        <v>0</v>
      </c>
      <c r="T463" s="1136">
        <f t="shared" si="64"/>
        <v>1</v>
      </c>
      <c r="U463" s="1136">
        <f t="shared" si="64"/>
        <v>0</v>
      </c>
      <c r="V463" s="1136">
        <f t="shared" si="64"/>
        <v>14</v>
      </c>
      <c r="W463" s="1136">
        <f t="shared" si="64"/>
        <v>0</v>
      </c>
      <c r="X463" s="1136">
        <f t="shared" si="64"/>
        <v>7</v>
      </c>
      <c r="Y463" s="1136">
        <f t="shared" si="64"/>
        <v>0</v>
      </c>
      <c r="Z463" s="1136">
        <f t="shared" si="64"/>
        <v>0</v>
      </c>
      <c r="AA463" s="1136">
        <f t="shared" si="64"/>
        <v>0</v>
      </c>
      <c r="AB463" s="1136">
        <f t="shared" si="64"/>
        <v>0</v>
      </c>
      <c r="AC463" s="1136">
        <f t="shared" si="64"/>
        <v>0</v>
      </c>
      <c r="AD463" s="1136">
        <f t="shared" si="64"/>
        <v>0</v>
      </c>
      <c r="AE463" s="1136">
        <f t="shared" si="64"/>
        <v>0</v>
      </c>
      <c r="AF463" s="1136">
        <f t="shared" si="64"/>
        <v>1</v>
      </c>
      <c r="AG463" s="1136">
        <f t="shared" si="64"/>
        <v>0</v>
      </c>
      <c r="AH463" s="1154">
        <f t="shared" si="51"/>
        <v>104</v>
      </c>
      <c r="AI463" s="1158"/>
    </row>
    <row r="464" s="1103" customFormat="1" ht="20.25" customHeight="1" spans="1:35">
      <c r="A464" s="1123">
        <v>16</v>
      </c>
      <c r="B464" s="1124" t="s">
        <v>151</v>
      </c>
      <c r="C464" s="1136">
        <f t="shared" ref="C464:AG464" si="65">C22+C56+C90+C124+C158</f>
        <v>2</v>
      </c>
      <c r="D464" s="1136">
        <f t="shared" si="65"/>
        <v>0</v>
      </c>
      <c r="E464" s="1136">
        <f t="shared" si="65"/>
        <v>0</v>
      </c>
      <c r="F464" s="1136">
        <f t="shared" si="65"/>
        <v>0</v>
      </c>
      <c r="G464" s="1136">
        <f t="shared" si="65"/>
        <v>0</v>
      </c>
      <c r="H464" s="1136">
        <f t="shared" si="65"/>
        <v>39</v>
      </c>
      <c r="I464" s="1136">
        <f t="shared" si="65"/>
        <v>127</v>
      </c>
      <c r="J464" s="1136">
        <f t="shared" si="65"/>
        <v>0</v>
      </c>
      <c r="K464" s="1136">
        <f t="shared" si="65"/>
        <v>0</v>
      </c>
      <c r="L464" s="1136">
        <f t="shared" si="65"/>
        <v>0</v>
      </c>
      <c r="M464" s="1136">
        <f t="shared" si="65"/>
        <v>0</v>
      </c>
      <c r="N464" s="1136">
        <f t="shared" si="65"/>
        <v>0</v>
      </c>
      <c r="O464" s="1136">
        <f t="shared" si="65"/>
        <v>0</v>
      </c>
      <c r="P464" s="1136">
        <f t="shared" si="65"/>
        <v>1</v>
      </c>
      <c r="Q464" s="1136">
        <f t="shared" si="65"/>
        <v>0</v>
      </c>
      <c r="R464" s="1136">
        <f t="shared" si="65"/>
        <v>0</v>
      </c>
      <c r="S464" s="1136">
        <f t="shared" si="65"/>
        <v>0</v>
      </c>
      <c r="T464" s="1136">
        <f t="shared" si="65"/>
        <v>1</v>
      </c>
      <c r="U464" s="1136">
        <f t="shared" si="65"/>
        <v>0</v>
      </c>
      <c r="V464" s="1136">
        <f t="shared" si="65"/>
        <v>17</v>
      </c>
      <c r="W464" s="1136">
        <f t="shared" si="65"/>
        <v>0</v>
      </c>
      <c r="X464" s="1136">
        <f t="shared" si="65"/>
        <v>14</v>
      </c>
      <c r="Y464" s="1136">
        <f t="shared" si="65"/>
        <v>1</v>
      </c>
      <c r="Z464" s="1136">
        <f t="shared" si="65"/>
        <v>0</v>
      </c>
      <c r="AA464" s="1136">
        <f t="shared" si="65"/>
        <v>0</v>
      </c>
      <c r="AB464" s="1136">
        <f t="shared" si="65"/>
        <v>0</v>
      </c>
      <c r="AC464" s="1136">
        <f t="shared" si="65"/>
        <v>0</v>
      </c>
      <c r="AD464" s="1136">
        <f t="shared" si="65"/>
        <v>0</v>
      </c>
      <c r="AE464" s="1136">
        <f t="shared" si="65"/>
        <v>0</v>
      </c>
      <c r="AF464" s="1136">
        <f t="shared" si="65"/>
        <v>0</v>
      </c>
      <c r="AG464" s="1136">
        <f t="shared" si="65"/>
        <v>3</v>
      </c>
      <c r="AH464" s="1154">
        <f t="shared" si="51"/>
        <v>205</v>
      </c>
      <c r="AI464" s="1158"/>
    </row>
    <row r="465" s="1103" customFormat="1" ht="20.25" customHeight="1" spans="1:35">
      <c r="A465" s="1125">
        <v>17</v>
      </c>
      <c r="B465" s="1126" t="s">
        <v>55</v>
      </c>
      <c r="C465" s="1136">
        <f t="shared" ref="C465:AG465" si="66">C23+C57+C91+C125+C159</f>
        <v>0</v>
      </c>
      <c r="D465" s="1136">
        <f t="shared" si="66"/>
        <v>0</v>
      </c>
      <c r="E465" s="1136">
        <f t="shared" si="66"/>
        <v>0</v>
      </c>
      <c r="F465" s="1136">
        <f t="shared" si="66"/>
        <v>0</v>
      </c>
      <c r="G465" s="1136">
        <f t="shared" si="66"/>
        <v>0</v>
      </c>
      <c r="H465" s="1136">
        <f t="shared" si="66"/>
        <v>27</v>
      </c>
      <c r="I465" s="1136">
        <f t="shared" si="66"/>
        <v>149</v>
      </c>
      <c r="J465" s="1136">
        <f t="shared" si="66"/>
        <v>2</v>
      </c>
      <c r="K465" s="1136">
        <f t="shared" si="66"/>
        <v>0</v>
      </c>
      <c r="L465" s="1136">
        <f t="shared" si="66"/>
        <v>0</v>
      </c>
      <c r="M465" s="1136">
        <f t="shared" si="66"/>
        <v>0</v>
      </c>
      <c r="N465" s="1136">
        <f t="shared" si="66"/>
        <v>0</v>
      </c>
      <c r="O465" s="1136">
        <f t="shared" si="66"/>
        <v>0</v>
      </c>
      <c r="P465" s="1136">
        <f t="shared" si="66"/>
        <v>0</v>
      </c>
      <c r="Q465" s="1136">
        <f t="shared" si="66"/>
        <v>0</v>
      </c>
      <c r="R465" s="1136">
        <f t="shared" si="66"/>
        <v>0</v>
      </c>
      <c r="S465" s="1136">
        <f t="shared" si="66"/>
        <v>0</v>
      </c>
      <c r="T465" s="1136">
        <f t="shared" si="66"/>
        <v>2</v>
      </c>
      <c r="U465" s="1136">
        <f t="shared" si="66"/>
        <v>0</v>
      </c>
      <c r="V465" s="1136">
        <f t="shared" si="66"/>
        <v>63</v>
      </c>
      <c r="W465" s="1136">
        <f t="shared" si="66"/>
        <v>0</v>
      </c>
      <c r="X465" s="1136">
        <f t="shared" si="66"/>
        <v>10</v>
      </c>
      <c r="Y465" s="1136">
        <f t="shared" si="66"/>
        <v>1</v>
      </c>
      <c r="Z465" s="1136">
        <f t="shared" si="66"/>
        <v>0</v>
      </c>
      <c r="AA465" s="1136">
        <f t="shared" si="66"/>
        <v>1</v>
      </c>
      <c r="AB465" s="1136">
        <f t="shared" si="66"/>
        <v>0</v>
      </c>
      <c r="AC465" s="1136">
        <f t="shared" si="66"/>
        <v>0</v>
      </c>
      <c r="AD465" s="1136">
        <f t="shared" si="66"/>
        <v>0</v>
      </c>
      <c r="AE465" s="1136">
        <f t="shared" si="66"/>
        <v>0</v>
      </c>
      <c r="AF465" s="1136">
        <f t="shared" si="66"/>
        <v>2</v>
      </c>
      <c r="AG465" s="1136">
        <f t="shared" si="66"/>
        <v>2</v>
      </c>
      <c r="AH465" s="1154">
        <f t="shared" si="51"/>
        <v>259</v>
      </c>
      <c r="AI465" s="1158"/>
    </row>
    <row r="466" s="1103" customFormat="1" ht="20.25" customHeight="1" spans="1:35">
      <c r="A466" s="1127">
        <v>18</v>
      </c>
      <c r="B466" s="1128" t="s">
        <v>56</v>
      </c>
      <c r="C466" s="1136">
        <f t="shared" ref="C466:AG466" si="67">C24+C58+C92+C126+C160</f>
        <v>1</v>
      </c>
      <c r="D466" s="1136">
        <f t="shared" si="67"/>
        <v>0</v>
      </c>
      <c r="E466" s="1136">
        <f t="shared" si="67"/>
        <v>0</v>
      </c>
      <c r="F466" s="1136">
        <f t="shared" si="67"/>
        <v>0</v>
      </c>
      <c r="G466" s="1136">
        <f t="shared" si="67"/>
        <v>0</v>
      </c>
      <c r="H466" s="1136">
        <f t="shared" si="67"/>
        <v>33</v>
      </c>
      <c r="I466" s="1136">
        <f t="shared" si="67"/>
        <v>83</v>
      </c>
      <c r="J466" s="1136">
        <f t="shared" si="67"/>
        <v>1</v>
      </c>
      <c r="K466" s="1136">
        <f t="shared" si="67"/>
        <v>0</v>
      </c>
      <c r="L466" s="1136">
        <f t="shared" si="67"/>
        <v>0</v>
      </c>
      <c r="M466" s="1136">
        <f t="shared" si="67"/>
        <v>0</v>
      </c>
      <c r="N466" s="1136">
        <f t="shared" si="67"/>
        <v>0</v>
      </c>
      <c r="O466" s="1136">
        <f t="shared" si="67"/>
        <v>0</v>
      </c>
      <c r="P466" s="1136">
        <f t="shared" si="67"/>
        <v>1</v>
      </c>
      <c r="Q466" s="1136">
        <f t="shared" si="67"/>
        <v>0</v>
      </c>
      <c r="R466" s="1136">
        <f t="shared" si="67"/>
        <v>0</v>
      </c>
      <c r="S466" s="1136">
        <f t="shared" si="67"/>
        <v>0</v>
      </c>
      <c r="T466" s="1136">
        <f t="shared" si="67"/>
        <v>3</v>
      </c>
      <c r="U466" s="1136">
        <f t="shared" si="67"/>
        <v>0</v>
      </c>
      <c r="V466" s="1136">
        <f t="shared" si="67"/>
        <v>116</v>
      </c>
      <c r="W466" s="1136">
        <f t="shared" si="67"/>
        <v>0</v>
      </c>
      <c r="X466" s="1136">
        <f t="shared" si="67"/>
        <v>9</v>
      </c>
      <c r="Y466" s="1136">
        <f t="shared" si="67"/>
        <v>0</v>
      </c>
      <c r="Z466" s="1136">
        <f t="shared" si="67"/>
        <v>1</v>
      </c>
      <c r="AA466" s="1136">
        <f t="shared" si="67"/>
        <v>0</v>
      </c>
      <c r="AB466" s="1136">
        <f t="shared" si="67"/>
        <v>0</v>
      </c>
      <c r="AC466" s="1136">
        <f t="shared" si="67"/>
        <v>0</v>
      </c>
      <c r="AD466" s="1136">
        <f t="shared" si="67"/>
        <v>0</v>
      </c>
      <c r="AE466" s="1136">
        <f t="shared" si="67"/>
        <v>0</v>
      </c>
      <c r="AF466" s="1136">
        <f t="shared" si="67"/>
        <v>1</v>
      </c>
      <c r="AG466" s="1136">
        <f t="shared" si="67"/>
        <v>0</v>
      </c>
      <c r="AH466" s="1154">
        <f t="shared" si="51"/>
        <v>249</v>
      </c>
      <c r="AI466" s="1204"/>
    </row>
    <row r="467" s="1104" customFormat="1" ht="17.1" customHeight="1" spans="1:35">
      <c r="A467" s="1129" t="s">
        <v>57</v>
      </c>
      <c r="B467" s="1130"/>
      <c r="C467" s="1131">
        <f>SUM(C449:C466)</f>
        <v>8</v>
      </c>
      <c r="D467" s="1131">
        <f t="shared" ref="D467:AH467" si="68">SUM(D449:D466)</f>
        <v>0</v>
      </c>
      <c r="E467" s="1131">
        <f t="shared" si="68"/>
        <v>0</v>
      </c>
      <c r="F467" s="1131">
        <f t="shared" si="68"/>
        <v>8</v>
      </c>
      <c r="G467" s="1131">
        <f t="shared" si="68"/>
        <v>0</v>
      </c>
      <c r="H467" s="1131">
        <f t="shared" si="68"/>
        <v>978</v>
      </c>
      <c r="I467" s="1131">
        <f t="shared" si="68"/>
        <v>2987</v>
      </c>
      <c r="J467" s="1131">
        <f t="shared" si="68"/>
        <v>23</v>
      </c>
      <c r="K467" s="1131">
        <f t="shared" si="68"/>
        <v>16</v>
      </c>
      <c r="L467" s="1131">
        <f t="shared" si="68"/>
        <v>0</v>
      </c>
      <c r="M467" s="1131">
        <f t="shared" si="68"/>
        <v>1</v>
      </c>
      <c r="N467" s="1131">
        <f t="shared" si="68"/>
        <v>1</v>
      </c>
      <c r="O467" s="1131">
        <f t="shared" si="68"/>
        <v>0</v>
      </c>
      <c r="P467" s="1131">
        <f t="shared" si="68"/>
        <v>67</v>
      </c>
      <c r="Q467" s="1131">
        <f t="shared" si="68"/>
        <v>0</v>
      </c>
      <c r="R467" s="1131">
        <f t="shared" si="68"/>
        <v>0</v>
      </c>
      <c r="S467" s="1131">
        <f t="shared" si="68"/>
        <v>0</v>
      </c>
      <c r="T467" s="1131">
        <f t="shared" si="68"/>
        <v>38</v>
      </c>
      <c r="U467" s="1131">
        <f t="shared" si="68"/>
        <v>0</v>
      </c>
      <c r="V467" s="1131">
        <f t="shared" si="68"/>
        <v>1061</v>
      </c>
      <c r="W467" s="1131">
        <f t="shared" si="68"/>
        <v>0</v>
      </c>
      <c r="X467" s="1131">
        <f t="shared" si="68"/>
        <v>311</v>
      </c>
      <c r="Y467" s="1131">
        <f t="shared" si="68"/>
        <v>25</v>
      </c>
      <c r="Z467" s="1131">
        <f t="shared" si="68"/>
        <v>10</v>
      </c>
      <c r="AA467" s="1131">
        <f t="shared" si="68"/>
        <v>25</v>
      </c>
      <c r="AB467" s="1131">
        <f t="shared" si="68"/>
        <v>0</v>
      </c>
      <c r="AC467" s="1131">
        <f t="shared" si="68"/>
        <v>0</v>
      </c>
      <c r="AD467" s="1131">
        <f t="shared" si="68"/>
        <v>0</v>
      </c>
      <c r="AE467" s="1131">
        <f t="shared" si="68"/>
        <v>0</v>
      </c>
      <c r="AF467" s="1131">
        <f t="shared" si="68"/>
        <v>68</v>
      </c>
      <c r="AG467" s="1131">
        <f t="shared" si="68"/>
        <v>25</v>
      </c>
      <c r="AH467" s="1131">
        <f t="shared" si="68"/>
        <v>5652</v>
      </c>
      <c r="AI467" s="1162">
        <f>SUM(AI449:AI465)</f>
        <v>0</v>
      </c>
    </row>
    <row r="468" s="1102" customFormat="1" ht="4.5" customHeight="1" spans="1:35">
      <c r="A468" s="1132"/>
      <c r="B468" s="1132"/>
      <c r="C468" s="1132"/>
      <c r="D468" s="1132"/>
      <c r="E468" s="1132"/>
      <c r="F468" s="1132"/>
      <c r="G468" s="1132"/>
      <c r="H468" s="1132"/>
      <c r="I468" s="1132"/>
      <c r="J468" s="1132"/>
      <c r="K468" s="1132"/>
      <c r="L468" s="1132"/>
      <c r="M468" s="1132"/>
      <c r="N468" s="1132"/>
      <c r="O468" s="1132"/>
      <c r="P468" s="1132"/>
      <c r="Q468" s="1132"/>
      <c r="R468" s="1132"/>
      <c r="S468" s="1132"/>
      <c r="T468" s="1132"/>
      <c r="U468" s="1132"/>
      <c r="V468" s="1132"/>
      <c r="W468" s="1132"/>
      <c r="X468" s="1132"/>
      <c r="Z468" s="1147"/>
      <c r="AA468" s="1132"/>
      <c r="AB468" s="1132"/>
      <c r="AC468" s="1132"/>
      <c r="AD468" s="1132"/>
      <c r="AE468" s="1132"/>
      <c r="AF468" s="1132"/>
      <c r="AG468" s="1132"/>
      <c r="AH468" s="1163"/>
      <c r="AI468" s="1132"/>
    </row>
    <row r="469" s="1102" customFormat="1" ht="17.1" customHeight="1" spans="1:35">
      <c r="A469" s="1133"/>
      <c r="B469" s="1133"/>
      <c r="D469" s="887" t="str">
        <f>D197</f>
        <v>Mengetahui :</v>
      </c>
      <c r="E469" s="1086"/>
      <c r="F469" s="1086"/>
      <c r="G469" s="1086"/>
      <c r="H469" s="1086"/>
      <c r="I469" s="1086"/>
      <c r="J469" s="1086"/>
      <c r="K469" s="1086"/>
      <c r="L469" s="1086"/>
      <c r="M469" s="1086"/>
      <c r="N469" s="1086"/>
      <c r="O469" s="1086"/>
      <c r="P469" s="1086"/>
      <c r="Q469" s="1086"/>
      <c r="R469" s="1086"/>
      <c r="S469" s="1086"/>
      <c r="T469" s="1086"/>
      <c r="U469" s="1086"/>
      <c r="V469" s="1086"/>
      <c r="W469" s="1086"/>
      <c r="X469" s="1086"/>
      <c r="Y469" s="1086"/>
      <c r="Z469" s="889">
        <f>'RK 2'!AC541</f>
        <v>0</v>
      </c>
      <c r="AA469" s="1148"/>
      <c r="AB469" s="1148"/>
      <c r="AC469" s="1148"/>
      <c r="AD469" s="1148"/>
      <c r="AE469" s="1148"/>
      <c r="AF469" s="1148"/>
      <c r="AG469" s="1148"/>
      <c r="AH469" s="862"/>
      <c r="AI469" s="1148"/>
    </row>
    <row r="470" s="1102" customFormat="1" ht="17.1" customHeight="1" spans="1:35">
      <c r="A470" s="1133"/>
      <c r="B470" s="1133"/>
      <c r="C470" s="1133"/>
      <c r="D470" s="888">
        <f>'RK 2'!H542</f>
        <v>0</v>
      </c>
      <c r="E470" s="1086"/>
      <c r="F470" s="1086"/>
      <c r="G470" s="1086"/>
      <c r="H470" s="1086"/>
      <c r="I470" s="1086"/>
      <c r="J470" s="1086"/>
      <c r="K470" s="1086"/>
      <c r="L470" s="1086"/>
      <c r="M470" s="1086"/>
      <c r="N470" s="1086"/>
      <c r="O470" s="1086"/>
      <c r="P470" s="1086"/>
      <c r="Q470" s="1086"/>
      <c r="R470" s="1086"/>
      <c r="S470" s="1086"/>
      <c r="T470" s="1086"/>
      <c r="U470" s="1086"/>
      <c r="V470" s="1086"/>
      <c r="W470" s="1086"/>
      <c r="X470" s="1086"/>
      <c r="Y470" s="1086"/>
      <c r="Z470" s="890" t="str">
        <f>Z198</f>
        <v>Panitera Pengadilan Tinggi Agama Padang,</v>
      </c>
      <c r="AA470" s="1095"/>
      <c r="AB470" s="1095"/>
      <c r="AC470" s="1095"/>
      <c r="AD470" s="1095"/>
      <c r="AE470" s="1095"/>
      <c r="AF470" s="1095"/>
      <c r="AG470" s="1095"/>
      <c r="AH470" s="1164"/>
      <c r="AI470" s="1165"/>
    </row>
    <row r="471" s="1102" customFormat="1" ht="17.1" customHeight="1" spans="1:35">
      <c r="A471" s="1133"/>
      <c r="B471" s="1133"/>
      <c r="C471" s="1133"/>
      <c r="D471" s="888"/>
      <c r="E471" s="1086"/>
      <c r="F471" s="1086"/>
      <c r="G471" s="1086"/>
      <c r="H471" s="1086"/>
      <c r="I471" s="1086"/>
      <c r="J471" s="1086"/>
      <c r="K471" s="1086"/>
      <c r="L471" s="1086"/>
      <c r="M471" s="1086"/>
      <c r="N471" s="1086"/>
      <c r="O471" s="1086"/>
      <c r="P471" s="1086"/>
      <c r="Q471" s="1086"/>
      <c r="R471" s="1086"/>
      <c r="S471" s="1086"/>
      <c r="T471" s="1086"/>
      <c r="U471" s="1086"/>
      <c r="V471" s="1086"/>
      <c r="W471" s="1086"/>
      <c r="X471" s="1086"/>
      <c r="Y471" s="1086"/>
      <c r="Z471" s="890"/>
      <c r="AA471" s="1095"/>
      <c r="AB471" s="1095"/>
      <c r="AC471" s="1095"/>
      <c r="AD471" s="1095"/>
      <c r="AE471" s="1095"/>
      <c r="AF471" s="1095"/>
      <c r="AG471" s="1095"/>
      <c r="AH471" s="908"/>
      <c r="AI471" s="1165"/>
    </row>
    <row r="472" s="1102" customFormat="1" ht="17.1" customHeight="1" spans="1:35">
      <c r="A472" s="1133"/>
      <c r="B472" s="1133"/>
      <c r="C472" s="1133"/>
      <c r="D472" s="888"/>
      <c r="E472" s="1086"/>
      <c r="F472" s="1086"/>
      <c r="G472" s="1086"/>
      <c r="H472" s="1086"/>
      <c r="I472" s="1086"/>
      <c r="J472" s="1086"/>
      <c r="K472" s="1086"/>
      <c r="L472" s="1086"/>
      <c r="M472" s="1086"/>
      <c r="N472" s="1086"/>
      <c r="O472" s="1086"/>
      <c r="P472" s="1086"/>
      <c r="Q472" s="1086"/>
      <c r="R472" s="1086"/>
      <c r="S472" s="1086"/>
      <c r="T472" s="1086"/>
      <c r="U472" s="1086"/>
      <c r="V472" s="1086"/>
      <c r="W472" s="1086"/>
      <c r="X472" s="1086"/>
      <c r="Y472" s="1086"/>
      <c r="Z472" s="890"/>
      <c r="AA472" s="1095"/>
      <c r="AB472" s="1095"/>
      <c r="AC472" s="1095"/>
      <c r="AD472" s="1095"/>
      <c r="AE472" s="1095"/>
      <c r="AF472" s="1095"/>
      <c r="AG472" s="1095"/>
      <c r="AH472" s="908"/>
      <c r="AI472" s="1165"/>
    </row>
    <row r="473" s="1102" customFormat="1" ht="17.1" customHeight="1" spans="1:35">
      <c r="A473" s="1133"/>
      <c r="C473" s="1133"/>
      <c r="D473" s="888"/>
      <c r="E473" s="1086"/>
      <c r="F473" s="1086"/>
      <c r="G473" s="1086"/>
      <c r="H473" s="1086"/>
      <c r="I473" s="1086"/>
      <c r="J473" s="1086"/>
      <c r="K473" s="1086"/>
      <c r="L473" s="1086"/>
      <c r="M473" s="1086"/>
      <c r="N473" s="1086"/>
      <c r="O473" s="1086"/>
      <c r="P473" s="1086"/>
      <c r="Q473" s="1086"/>
      <c r="R473" s="1086"/>
      <c r="S473" s="1086"/>
      <c r="T473" s="1086"/>
      <c r="U473" s="1086"/>
      <c r="V473" s="1086"/>
      <c r="W473" s="1086"/>
      <c r="X473" s="1086"/>
      <c r="Y473" s="1086"/>
      <c r="Z473" s="890"/>
      <c r="AA473" s="1095"/>
      <c r="AB473" s="1095"/>
      <c r="AC473" s="1095"/>
      <c r="AD473" s="1095"/>
      <c r="AE473" s="1095"/>
      <c r="AF473" s="1095"/>
      <c r="AG473" s="1095"/>
      <c r="AH473" s="908"/>
      <c r="AI473" s="1165"/>
    </row>
    <row r="474" s="1102" customFormat="1" ht="23.25" customHeight="1" spans="1:35">
      <c r="A474" s="1133"/>
      <c r="C474" s="1133"/>
      <c r="D474" s="906">
        <f>'RK 2'!H546</f>
        <v>0</v>
      </c>
      <c r="E474" s="1087"/>
      <c r="F474" s="1087"/>
      <c r="G474" s="1087"/>
      <c r="H474" s="1087"/>
      <c r="I474" s="1087"/>
      <c r="J474" s="1087"/>
      <c r="K474" s="1086"/>
      <c r="L474" s="1086"/>
      <c r="M474" s="1086"/>
      <c r="N474" s="1086"/>
      <c r="O474" s="1086"/>
      <c r="P474" s="1086"/>
      <c r="Q474" s="1086"/>
      <c r="R474" s="1086"/>
      <c r="S474" s="1086"/>
      <c r="T474" s="1086"/>
      <c r="U474" s="1086"/>
      <c r="V474" s="1086"/>
      <c r="W474" s="1086"/>
      <c r="X474" s="1086"/>
      <c r="Y474" s="1086"/>
      <c r="Z474" s="1203" t="str">
        <f>Z202</f>
        <v>Drs. SYAFRUDDIN</v>
      </c>
      <c r="AA474" s="1203"/>
      <c r="AB474" s="1203"/>
      <c r="AC474" s="1203"/>
      <c r="AD474" s="1203"/>
      <c r="AE474" s="1203"/>
      <c r="AF474" s="1203"/>
      <c r="AG474" s="1166"/>
      <c r="AH474" s="1166"/>
      <c r="AI474" s="1165"/>
    </row>
    <row r="475" s="1105" customFormat="1" ht="17.1" customHeight="1" spans="4:35">
      <c r="D475" s="888">
        <f>'RK 2'!H547</f>
        <v>0</v>
      </c>
      <c r="E475" s="1086"/>
      <c r="F475" s="1086"/>
      <c r="G475" s="1086"/>
      <c r="H475" s="1086"/>
      <c r="I475" s="1086"/>
      <c r="J475" s="1086"/>
      <c r="K475" s="1086"/>
      <c r="L475" s="1086"/>
      <c r="M475" s="1086"/>
      <c r="N475" s="1086"/>
      <c r="O475" s="1086"/>
      <c r="P475" s="1086"/>
      <c r="Q475" s="1086"/>
      <c r="R475" s="1086"/>
      <c r="S475" s="1086"/>
      <c r="T475" s="1086"/>
      <c r="U475" s="1086"/>
      <c r="V475" s="1086"/>
      <c r="W475" s="1086"/>
      <c r="X475" s="1086"/>
      <c r="Y475" s="1086"/>
      <c r="Z475" s="890" t="str">
        <f>Z203</f>
        <v>NIP. 196210141994031001</v>
      </c>
      <c r="AA475" s="1095"/>
      <c r="AB475" s="1095"/>
      <c r="AC475" s="1095"/>
      <c r="AD475" s="1095"/>
      <c r="AE475" s="1095"/>
      <c r="AF475" s="1095"/>
      <c r="AG475" s="1095"/>
      <c r="AH475" s="1167"/>
      <c r="AI475" s="1165"/>
    </row>
  </sheetData>
  <mergeCells count="228">
    <mergeCell ref="A1:AI1"/>
    <mergeCell ref="A2:AI2"/>
    <mergeCell ref="C4:Y4"/>
    <mergeCell ref="A25:B25"/>
    <mergeCell ref="A35:AI35"/>
    <mergeCell ref="A36:AI36"/>
    <mergeCell ref="C38:Y38"/>
    <mergeCell ref="A59:B59"/>
    <mergeCell ref="A69:AI69"/>
    <mergeCell ref="A70:AI70"/>
    <mergeCell ref="C72:Y72"/>
    <mergeCell ref="A93:B93"/>
    <mergeCell ref="A103:AI103"/>
    <mergeCell ref="A104:AI104"/>
    <mergeCell ref="C106:Y106"/>
    <mergeCell ref="A127:B127"/>
    <mergeCell ref="Z134:AF134"/>
    <mergeCell ref="Z135:AF135"/>
    <mergeCell ref="A137:AI137"/>
    <mergeCell ref="A138:AI138"/>
    <mergeCell ref="C140:Y140"/>
    <mergeCell ref="A161:B161"/>
    <mergeCell ref="A171:AI171"/>
    <mergeCell ref="A172:AI172"/>
    <mergeCell ref="C174:Y174"/>
    <mergeCell ref="A195:B195"/>
    <mergeCell ref="Z202:AF202"/>
    <mergeCell ref="A205:AI205"/>
    <mergeCell ref="A206:AI206"/>
    <mergeCell ref="C208:Y208"/>
    <mergeCell ref="A229:B229"/>
    <mergeCell ref="A240:AI240"/>
    <mergeCell ref="A241:AI241"/>
    <mergeCell ref="C243:Y243"/>
    <mergeCell ref="A264:B264"/>
    <mergeCell ref="A275:AI275"/>
    <mergeCell ref="A276:AI276"/>
    <mergeCell ref="C278:Y278"/>
    <mergeCell ref="A299:B299"/>
    <mergeCell ref="A309:AI309"/>
    <mergeCell ref="A310:AI310"/>
    <mergeCell ref="C312:Y312"/>
    <mergeCell ref="A333:B333"/>
    <mergeCell ref="A342:AI342"/>
    <mergeCell ref="A343:AI343"/>
    <mergeCell ref="C345:Y345"/>
    <mergeCell ref="A366:B366"/>
    <mergeCell ref="A375:AI375"/>
    <mergeCell ref="A376:AI376"/>
    <mergeCell ref="C378:Y378"/>
    <mergeCell ref="A399:B399"/>
    <mergeCell ref="A408:AI408"/>
    <mergeCell ref="A409:AI409"/>
    <mergeCell ref="C411:Y411"/>
    <mergeCell ref="A432:B432"/>
    <mergeCell ref="A443:AI443"/>
    <mergeCell ref="A444:AI444"/>
    <mergeCell ref="C446:Y446"/>
    <mergeCell ref="A467:B467"/>
    <mergeCell ref="Z474:AF474"/>
    <mergeCell ref="A4:A5"/>
    <mergeCell ref="A38:A39"/>
    <mergeCell ref="A72:A73"/>
    <mergeCell ref="A106:A107"/>
    <mergeCell ref="A140:A141"/>
    <mergeCell ref="A174:A175"/>
    <mergeCell ref="A208:A209"/>
    <mergeCell ref="A243:A244"/>
    <mergeCell ref="A278:A279"/>
    <mergeCell ref="A312:A313"/>
    <mergeCell ref="A345:A346"/>
    <mergeCell ref="A378:A379"/>
    <mergeCell ref="A411:A412"/>
    <mergeCell ref="A446:A447"/>
    <mergeCell ref="B4:B5"/>
    <mergeCell ref="B38:B39"/>
    <mergeCell ref="B72:B73"/>
    <mergeCell ref="B106:B107"/>
    <mergeCell ref="B140:B141"/>
    <mergeCell ref="B174:B175"/>
    <mergeCell ref="B208:B209"/>
    <mergeCell ref="B243:B244"/>
    <mergeCell ref="B278:B279"/>
    <mergeCell ref="B312:B313"/>
    <mergeCell ref="B345:B346"/>
    <mergeCell ref="B378:B379"/>
    <mergeCell ref="B411:B412"/>
    <mergeCell ref="B446:B447"/>
    <mergeCell ref="Z4:Z5"/>
    <mergeCell ref="Z38:Z39"/>
    <mergeCell ref="Z72:Z73"/>
    <mergeCell ref="Z106:Z107"/>
    <mergeCell ref="Z140:Z141"/>
    <mergeCell ref="Z174:Z175"/>
    <mergeCell ref="Z208:Z209"/>
    <mergeCell ref="Z243:Z244"/>
    <mergeCell ref="Z278:Z279"/>
    <mergeCell ref="Z312:Z313"/>
    <mergeCell ref="Z345:Z346"/>
    <mergeCell ref="Z378:Z379"/>
    <mergeCell ref="Z411:Z412"/>
    <mergeCell ref="Z446:Z447"/>
    <mergeCell ref="AA4:AA5"/>
    <mergeCell ref="AA38:AA39"/>
    <mergeCell ref="AA72:AA73"/>
    <mergeCell ref="AA106:AA107"/>
    <mergeCell ref="AA140:AA141"/>
    <mergeCell ref="AA174:AA175"/>
    <mergeCell ref="AA208:AA209"/>
    <mergeCell ref="AA243:AA244"/>
    <mergeCell ref="AA278:AA279"/>
    <mergeCell ref="AA312:AA313"/>
    <mergeCell ref="AA345:AA346"/>
    <mergeCell ref="AA378:AA379"/>
    <mergeCell ref="AA411:AA412"/>
    <mergeCell ref="AA446:AA447"/>
    <mergeCell ref="AB4:AB5"/>
    <mergeCell ref="AB38:AB39"/>
    <mergeCell ref="AB72:AB73"/>
    <mergeCell ref="AB106:AB107"/>
    <mergeCell ref="AB140:AB141"/>
    <mergeCell ref="AB174:AB175"/>
    <mergeCell ref="AB208:AB209"/>
    <mergeCell ref="AB243:AB244"/>
    <mergeCell ref="AB278:AB279"/>
    <mergeCell ref="AB312:AB313"/>
    <mergeCell ref="AB345:AB346"/>
    <mergeCell ref="AB378:AB379"/>
    <mergeCell ref="AB411:AB412"/>
    <mergeCell ref="AB446:AB447"/>
    <mergeCell ref="AC4:AC5"/>
    <mergeCell ref="AC38:AC39"/>
    <mergeCell ref="AC72:AC73"/>
    <mergeCell ref="AC106:AC107"/>
    <mergeCell ref="AC140:AC141"/>
    <mergeCell ref="AC174:AC175"/>
    <mergeCell ref="AC208:AC209"/>
    <mergeCell ref="AC243:AC244"/>
    <mergeCell ref="AC278:AC279"/>
    <mergeCell ref="AC312:AC313"/>
    <mergeCell ref="AC345:AC346"/>
    <mergeCell ref="AC378:AC379"/>
    <mergeCell ref="AC411:AC412"/>
    <mergeCell ref="AC446:AC447"/>
    <mergeCell ref="AD4:AD5"/>
    <mergeCell ref="AD38:AD39"/>
    <mergeCell ref="AD72:AD73"/>
    <mergeCell ref="AD106:AD107"/>
    <mergeCell ref="AD140:AD141"/>
    <mergeCell ref="AD174:AD175"/>
    <mergeCell ref="AD208:AD209"/>
    <mergeCell ref="AD243:AD244"/>
    <mergeCell ref="AD278:AD279"/>
    <mergeCell ref="AD312:AD313"/>
    <mergeCell ref="AD345:AD346"/>
    <mergeCell ref="AD378:AD379"/>
    <mergeCell ref="AD411:AD412"/>
    <mergeCell ref="AD446:AD447"/>
    <mergeCell ref="AE4:AE5"/>
    <mergeCell ref="AE38:AE39"/>
    <mergeCell ref="AE72:AE73"/>
    <mergeCell ref="AE106:AE107"/>
    <mergeCell ref="AE140:AE141"/>
    <mergeCell ref="AE174:AE175"/>
    <mergeCell ref="AE208:AE209"/>
    <mergeCell ref="AE243:AE244"/>
    <mergeCell ref="AE278:AE279"/>
    <mergeCell ref="AE312:AE313"/>
    <mergeCell ref="AE345:AE346"/>
    <mergeCell ref="AE378:AE379"/>
    <mergeCell ref="AE411:AE412"/>
    <mergeCell ref="AE446:AE447"/>
    <mergeCell ref="AF4:AF5"/>
    <mergeCell ref="AF38:AF39"/>
    <mergeCell ref="AF72:AF73"/>
    <mergeCell ref="AF106:AF107"/>
    <mergeCell ref="AF140:AF141"/>
    <mergeCell ref="AF174:AF175"/>
    <mergeCell ref="AF208:AF209"/>
    <mergeCell ref="AF243:AF244"/>
    <mergeCell ref="AF278:AF279"/>
    <mergeCell ref="AF312:AF313"/>
    <mergeCell ref="AF345:AF346"/>
    <mergeCell ref="AF378:AF379"/>
    <mergeCell ref="AF411:AF412"/>
    <mergeCell ref="AF446:AF447"/>
    <mergeCell ref="AG4:AG5"/>
    <mergeCell ref="AG38:AG39"/>
    <mergeCell ref="AG72:AG73"/>
    <mergeCell ref="AG106:AG107"/>
    <mergeCell ref="AG140:AG141"/>
    <mergeCell ref="AG174:AG175"/>
    <mergeCell ref="AG208:AG209"/>
    <mergeCell ref="AG243:AG244"/>
    <mergeCell ref="AG278:AG279"/>
    <mergeCell ref="AG312:AG313"/>
    <mergeCell ref="AG345:AG346"/>
    <mergeCell ref="AG378:AG379"/>
    <mergeCell ref="AG411:AG412"/>
    <mergeCell ref="AG446:AG447"/>
    <mergeCell ref="AH4:AH5"/>
    <mergeCell ref="AH38:AH39"/>
    <mergeCell ref="AH72:AH73"/>
    <mergeCell ref="AH106:AH107"/>
    <mergeCell ref="AH140:AH141"/>
    <mergeCell ref="AH174:AH175"/>
    <mergeCell ref="AH208:AH209"/>
    <mergeCell ref="AH243:AH244"/>
    <mergeCell ref="AH278:AH279"/>
    <mergeCell ref="AH312:AH313"/>
    <mergeCell ref="AH345:AH346"/>
    <mergeCell ref="AH378:AH379"/>
    <mergeCell ref="AH411:AH412"/>
    <mergeCell ref="AH446:AH447"/>
    <mergeCell ref="AI4:AI5"/>
    <mergeCell ref="AI38:AI39"/>
    <mergeCell ref="AI72:AI73"/>
    <mergeCell ref="AI106:AI107"/>
    <mergeCell ref="AI140:AI141"/>
    <mergeCell ref="AI174:AI175"/>
    <mergeCell ref="AI208:AI209"/>
    <mergeCell ref="AI243:AI244"/>
    <mergeCell ref="AI278:AI279"/>
    <mergeCell ref="AI312:AI313"/>
    <mergeCell ref="AI345:AI346"/>
    <mergeCell ref="AI378:AI379"/>
    <mergeCell ref="AI411:AI412"/>
    <mergeCell ref="AI446:AI447"/>
  </mergeCells>
  <printOptions horizontalCentered="1" verticalCentered="1"/>
  <pageMargins left="0.196850393700787" right="0.196850393700787" top="0.511811023622047" bottom="0.511811023622047" header="0.31496062992126" footer="0.31496062992126"/>
  <pageSetup paperSize="9" scale="63" orientation="landscape" verticalDpi="598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  <pageSetUpPr fitToPage="1"/>
  </sheetPr>
  <dimension ref="A1:BC502"/>
  <sheetViews>
    <sheetView view="pageBreakPreview" zoomScale="70" zoomScaleNormal="70" topLeftCell="A337" workbookViewId="0">
      <selection activeCell="AB349" sqref="AB349:AB355"/>
    </sheetView>
  </sheetViews>
  <sheetFormatPr defaultColWidth="9.14285714285714" defaultRowHeight="15" customHeight="1"/>
  <cols>
    <col min="1" max="1" width="7" style="915" customWidth="1"/>
    <col min="2" max="2" width="24.7142857142857" style="916" customWidth="1"/>
    <col min="3" max="3" width="8.14285714285714" style="916" customWidth="1"/>
    <col min="4" max="4" width="9.42857142857143" style="916" customWidth="1"/>
    <col min="5" max="5" width="9.14285714285714" style="917" customWidth="1"/>
    <col min="6" max="6" width="8.71428571428571" style="916" customWidth="1"/>
    <col min="7" max="7" width="4.57142857142857" style="916" customWidth="1"/>
    <col min="8" max="9" width="3.42857142857143" style="916" customWidth="1"/>
    <col min="10" max="10" width="5" style="916" customWidth="1"/>
    <col min="11" max="11" width="3.71428571428571" style="916" customWidth="1"/>
    <col min="12" max="12" width="8.42857142857143" style="916" customWidth="1"/>
    <col min="13" max="13" width="7.85714285714286" style="916" customWidth="1"/>
    <col min="14" max="14" width="5.14285714285714" style="916" customWidth="1"/>
    <col min="15" max="15" width="4.85714285714286" style="916" customWidth="1"/>
    <col min="16" max="16" width="4.57142857142857" style="916" customWidth="1"/>
    <col min="17" max="17" width="3.71428571428571" style="916" customWidth="1"/>
    <col min="18" max="18" width="3.14285714285714" style="916" customWidth="1"/>
    <col min="19" max="19" width="4" style="916" customWidth="1"/>
    <col min="20" max="20" width="5.85714285714286" style="916" customWidth="1"/>
    <col min="21" max="21" width="4.71428571428571" style="916" customWidth="1"/>
    <col min="22" max="22" width="4.28571428571429" style="916" customWidth="1"/>
    <col min="23" max="23" width="4" style="916" customWidth="1"/>
    <col min="24" max="24" width="5.57142857142857" style="916" customWidth="1"/>
    <col min="25" max="25" width="4" style="916" customWidth="1"/>
    <col min="26" max="26" width="9.42857142857143" style="916" customWidth="1"/>
    <col min="27" max="27" width="4.57142857142857" style="916" customWidth="1"/>
    <col min="28" max="28" width="6.28571428571429" style="916" customWidth="1"/>
    <col min="29" max="29" width="6" style="916" customWidth="1"/>
    <col min="30" max="30" width="4.71428571428571" style="916" customWidth="1"/>
    <col min="31" max="31" width="4.28571428571429" style="916" customWidth="1"/>
    <col min="32" max="32" width="3.71428571428571" style="916" customWidth="1"/>
    <col min="33" max="33" width="3.57142857142857" style="916" customWidth="1"/>
    <col min="34" max="34" width="3.71428571428571" style="916" customWidth="1"/>
    <col min="35" max="35" width="3.57142857142857" style="916" customWidth="1"/>
    <col min="36" max="36" width="6.42857142857143" style="916" customWidth="1"/>
    <col min="37" max="37" width="5" style="916" customWidth="1"/>
    <col min="38" max="38" width="6.57142857142857" style="916" customWidth="1"/>
    <col min="39" max="39" width="6.85714285714286" style="918" customWidth="1"/>
    <col min="40" max="40" width="6" style="916" customWidth="1"/>
    <col min="41" max="41" width="4.71428571428571" style="918" customWidth="1"/>
    <col min="42" max="42" width="9.85714285714286" style="917" customWidth="1"/>
    <col min="43" max="43" width="9.14285714285714" style="916" customWidth="1"/>
    <col min="44" max="44" width="9.28571428571429" style="916" customWidth="1"/>
    <col min="45" max="45" width="6.28571428571429" style="916" customWidth="1"/>
    <col min="46" max="46" width="2.14285714285714" style="919" customWidth="1"/>
    <col min="47" max="47" width="9.28571428571429" style="919" customWidth="1"/>
    <col min="48" max="48" width="13" style="919" customWidth="1"/>
    <col min="49" max="49" width="9.85714285714286" style="919" customWidth="1"/>
    <col min="50" max="50" width="9.14285714285714" style="919"/>
    <col min="51" max="51" width="15.8571428571429" style="919" customWidth="1"/>
    <col min="52" max="52" width="9.14285714285714" style="920"/>
    <col min="53" max="54" width="9.14285714285714" style="916"/>
    <col min="55" max="55" width="12" style="916" customWidth="1"/>
    <col min="56" max="16384" width="9.14285714285714" style="916"/>
  </cols>
  <sheetData>
    <row r="1" s="911" customFormat="1" ht="17.1" customHeight="1" spans="1:52">
      <c r="A1" s="921" t="s">
        <v>155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1025"/>
      <c r="AX1" s="1025"/>
      <c r="AY1" s="1025"/>
      <c r="AZ1" s="1026"/>
    </row>
    <row r="2" s="911" customFormat="1" ht="17.1" customHeight="1" spans="1:52">
      <c r="A2" s="922" t="str">
        <f>'RK 3'!A2:AI2</f>
        <v>BULAN JANUARI TAHUN 2023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2"/>
      <c r="O2" s="922"/>
      <c r="P2" s="922"/>
      <c r="Q2" s="922"/>
      <c r="R2" s="922"/>
      <c r="S2" s="922"/>
      <c r="T2" s="922"/>
      <c r="U2" s="922"/>
      <c r="V2" s="922"/>
      <c r="W2" s="922"/>
      <c r="X2" s="922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2"/>
      <c r="AL2" s="922"/>
      <c r="AM2" s="922"/>
      <c r="AN2" s="922"/>
      <c r="AO2" s="922"/>
      <c r="AP2" s="922"/>
      <c r="AQ2" s="922"/>
      <c r="AR2" s="922"/>
      <c r="AS2" s="922"/>
      <c r="AT2" s="922"/>
      <c r="AU2" s="922"/>
      <c r="AV2" s="922"/>
      <c r="AW2" s="1025"/>
      <c r="AX2" s="1025"/>
      <c r="AY2" s="1025"/>
      <c r="AZ2" s="1026"/>
    </row>
    <row r="3" s="911" customFormat="1" ht="16.5" customHeight="1" spans="1:52">
      <c r="A3" s="923"/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923"/>
      <c r="P3" s="923"/>
      <c r="Q3" s="923"/>
      <c r="R3" s="923"/>
      <c r="S3" s="923"/>
      <c r="T3" s="923"/>
      <c r="U3" s="923"/>
      <c r="V3" s="923"/>
      <c r="W3" s="923"/>
      <c r="X3" s="923"/>
      <c r="Y3" s="923"/>
      <c r="Z3" s="923"/>
      <c r="AA3" s="923"/>
      <c r="AB3" s="923"/>
      <c r="AC3" s="923"/>
      <c r="AD3" s="923"/>
      <c r="AE3" s="923"/>
      <c r="AF3" s="923"/>
      <c r="AG3" s="923"/>
      <c r="AH3" s="923"/>
      <c r="AI3" s="923"/>
      <c r="AJ3" s="923"/>
      <c r="AK3" s="923"/>
      <c r="AL3" s="923"/>
      <c r="AM3" s="923"/>
      <c r="AN3" s="923"/>
      <c r="AO3" s="923"/>
      <c r="AP3" s="923"/>
      <c r="AQ3" s="915"/>
      <c r="AR3" s="916"/>
      <c r="AS3" s="991" t="s">
        <v>156</v>
      </c>
      <c r="AT3" s="992"/>
      <c r="AU3" s="992"/>
      <c r="AV3" s="992"/>
      <c r="AW3" s="1025"/>
      <c r="AX3" s="1025"/>
      <c r="AY3" s="1025"/>
      <c r="AZ3" s="1026"/>
    </row>
    <row r="4" s="911" customFormat="1" ht="17.1" customHeight="1" spans="1:52">
      <c r="A4" s="924" t="s">
        <v>3</v>
      </c>
      <c r="B4" s="925" t="s">
        <v>4</v>
      </c>
      <c r="C4" s="926" t="s">
        <v>157</v>
      </c>
      <c r="D4" s="926" t="s">
        <v>118</v>
      </c>
      <c r="E4" s="926" t="s">
        <v>57</v>
      </c>
      <c r="F4" s="927" t="s">
        <v>119</v>
      </c>
      <c r="G4" s="928" t="s">
        <v>5</v>
      </c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75"/>
      <c r="AD4" s="926" t="s">
        <v>120</v>
      </c>
      <c r="AE4" s="926" t="s">
        <v>7</v>
      </c>
      <c r="AF4" s="926" t="s">
        <v>8</v>
      </c>
      <c r="AG4" s="926" t="s">
        <v>9</v>
      </c>
      <c r="AH4" s="926" t="s">
        <v>10</v>
      </c>
      <c r="AI4" s="926" t="s">
        <v>11</v>
      </c>
      <c r="AJ4" s="926" t="s">
        <v>12</v>
      </c>
      <c r="AK4" s="926" t="s">
        <v>13</v>
      </c>
      <c r="AL4" s="983" t="s">
        <v>122</v>
      </c>
      <c r="AM4" s="983" t="s">
        <v>123</v>
      </c>
      <c r="AN4" s="983" t="s">
        <v>124</v>
      </c>
      <c r="AO4" s="983" t="s">
        <v>158</v>
      </c>
      <c r="AP4" s="926" t="s">
        <v>14</v>
      </c>
      <c r="AQ4" s="927" t="s">
        <v>126</v>
      </c>
      <c r="AR4" s="993" t="s">
        <v>159</v>
      </c>
      <c r="AS4" s="994" t="s">
        <v>147</v>
      </c>
      <c r="AT4" s="995"/>
      <c r="AU4" s="995"/>
      <c r="AV4" s="995"/>
      <c r="AW4" s="1025"/>
      <c r="AX4" s="1025"/>
      <c r="AY4" s="1025"/>
      <c r="AZ4" s="1026"/>
    </row>
    <row r="5" s="911" customFormat="1" ht="150.75" customHeight="1" spans="1:52">
      <c r="A5" s="930"/>
      <c r="B5" s="931"/>
      <c r="C5" s="932"/>
      <c r="D5" s="932"/>
      <c r="E5" s="932"/>
      <c r="F5" s="933"/>
      <c r="G5" s="934" t="s">
        <v>16</v>
      </c>
      <c r="H5" s="934" t="s">
        <v>17</v>
      </c>
      <c r="I5" s="934" t="s">
        <v>18</v>
      </c>
      <c r="J5" s="934" t="s">
        <v>19</v>
      </c>
      <c r="K5" s="934" t="s">
        <v>20</v>
      </c>
      <c r="L5" s="934" t="s">
        <v>21</v>
      </c>
      <c r="M5" s="934" t="s">
        <v>22</v>
      </c>
      <c r="N5" s="934" t="s">
        <v>23</v>
      </c>
      <c r="O5" s="934" t="s">
        <v>24</v>
      </c>
      <c r="P5" s="934" t="s">
        <v>25</v>
      </c>
      <c r="Q5" s="934" t="s">
        <v>129</v>
      </c>
      <c r="R5" s="934" t="s">
        <v>27</v>
      </c>
      <c r="S5" s="934" t="s">
        <v>28</v>
      </c>
      <c r="T5" s="934" t="s">
        <v>29</v>
      </c>
      <c r="U5" s="934" t="s">
        <v>30</v>
      </c>
      <c r="V5" s="934" t="s">
        <v>31</v>
      </c>
      <c r="W5" s="934" t="s">
        <v>32</v>
      </c>
      <c r="X5" s="934" t="s">
        <v>33</v>
      </c>
      <c r="Y5" s="934" t="s">
        <v>34</v>
      </c>
      <c r="Z5" s="934" t="s">
        <v>35</v>
      </c>
      <c r="AA5" s="934" t="s">
        <v>36</v>
      </c>
      <c r="AB5" s="934" t="s">
        <v>149</v>
      </c>
      <c r="AC5" s="934" t="s">
        <v>38</v>
      </c>
      <c r="AD5" s="932"/>
      <c r="AE5" s="932"/>
      <c r="AF5" s="932"/>
      <c r="AG5" s="932"/>
      <c r="AH5" s="932"/>
      <c r="AI5" s="932"/>
      <c r="AJ5" s="932"/>
      <c r="AK5" s="932"/>
      <c r="AL5" s="984"/>
      <c r="AM5" s="984"/>
      <c r="AN5" s="984"/>
      <c r="AO5" s="984"/>
      <c r="AP5" s="932"/>
      <c r="AQ5" s="933"/>
      <c r="AR5" s="996"/>
      <c r="AS5" s="997"/>
      <c r="AT5" s="995"/>
      <c r="AU5" s="995"/>
      <c r="AV5" s="995"/>
      <c r="AW5" s="1025"/>
      <c r="AX5" s="1025"/>
      <c r="AY5" s="1025"/>
      <c r="AZ5" s="1026"/>
    </row>
    <row r="6" s="911" customFormat="1" ht="17.1" customHeight="1" spans="1:52">
      <c r="A6" s="935">
        <v>1</v>
      </c>
      <c r="B6" s="936">
        <v>2</v>
      </c>
      <c r="C6" s="936">
        <v>3</v>
      </c>
      <c r="D6" s="936">
        <v>4</v>
      </c>
      <c r="E6" s="937">
        <v>5</v>
      </c>
      <c r="F6" s="936">
        <v>6</v>
      </c>
      <c r="G6" s="936">
        <v>7</v>
      </c>
      <c r="H6" s="936">
        <v>8</v>
      </c>
      <c r="I6" s="936">
        <v>9</v>
      </c>
      <c r="J6" s="936">
        <v>10</v>
      </c>
      <c r="K6" s="936">
        <v>11</v>
      </c>
      <c r="L6" s="936">
        <v>12</v>
      </c>
      <c r="M6" s="936">
        <v>13</v>
      </c>
      <c r="N6" s="936">
        <v>14</v>
      </c>
      <c r="O6" s="936">
        <v>15</v>
      </c>
      <c r="P6" s="936">
        <v>16</v>
      </c>
      <c r="Q6" s="936">
        <v>17</v>
      </c>
      <c r="R6" s="936">
        <v>18</v>
      </c>
      <c r="S6" s="936">
        <v>19</v>
      </c>
      <c r="T6" s="936">
        <v>20</v>
      </c>
      <c r="U6" s="936">
        <v>21</v>
      </c>
      <c r="V6" s="936">
        <v>22</v>
      </c>
      <c r="W6" s="936">
        <v>23</v>
      </c>
      <c r="X6" s="936">
        <v>24</v>
      </c>
      <c r="Y6" s="936">
        <v>25</v>
      </c>
      <c r="Z6" s="936">
        <v>26</v>
      </c>
      <c r="AA6" s="936">
        <v>27</v>
      </c>
      <c r="AB6" s="936">
        <v>28</v>
      </c>
      <c r="AC6" s="936">
        <v>29</v>
      </c>
      <c r="AD6" s="936">
        <v>30</v>
      </c>
      <c r="AE6" s="936">
        <v>31</v>
      </c>
      <c r="AF6" s="936">
        <v>32</v>
      </c>
      <c r="AG6" s="936">
        <v>33</v>
      </c>
      <c r="AH6" s="936">
        <v>34</v>
      </c>
      <c r="AI6" s="936">
        <v>35</v>
      </c>
      <c r="AJ6" s="936">
        <v>36</v>
      </c>
      <c r="AK6" s="936">
        <v>37</v>
      </c>
      <c r="AL6" s="936">
        <v>38</v>
      </c>
      <c r="AM6" s="936">
        <v>39</v>
      </c>
      <c r="AN6" s="936">
        <v>40</v>
      </c>
      <c r="AO6" s="936">
        <v>41</v>
      </c>
      <c r="AP6" s="937">
        <v>42</v>
      </c>
      <c r="AQ6" s="937">
        <v>43</v>
      </c>
      <c r="AR6" s="998">
        <v>44</v>
      </c>
      <c r="AS6" s="999">
        <v>45</v>
      </c>
      <c r="AT6" s="1000"/>
      <c r="AU6" s="1000"/>
      <c r="AV6" s="1000"/>
      <c r="AW6" s="1025"/>
      <c r="AX6" s="1025"/>
      <c r="AY6" s="1025"/>
      <c r="AZ6" s="1026"/>
    </row>
    <row r="7" s="912" customFormat="1" ht="25.5" customHeight="1" spans="1:52">
      <c r="A7" s="938">
        <v>1</v>
      </c>
      <c r="B7" s="939" t="s">
        <v>39</v>
      </c>
      <c r="C7" s="940">
        <v>55</v>
      </c>
      <c r="D7" s="941">
        <f>'RK 3'!AH7</f>
        <v>217</v>
      </c>
      <c r="E7" s="208">
        <f>SUM(C7:D7)</f>
        <v>272</v>
      </c>
      <c r="F7" s="191">
        <v>28</v>
      </c>
      <c r="G7" s="191"/>
      <c r="H7" s="191"/>
      <c r="I7" s="191"/>
      <c r="J7" s="191"/>
      <c r="K7" s="191"/>
      <c r="L7" s="191">
        <v>15</v>
      </c>
      <c r="M7" s="191">
        <v>53</v>
      </c>
      <c r="N7" s="191">
        <v>1</v>
      </c>
      <c r="O7" s="191"/>
      <c r="P7" s="191"/>
      <c r="Q7" s="191"/>
      <c r="R7" s="191"/>
      <c r="S7" s="191"/>
      <c r="T7" s="191">
        <v>5</v>
      </c>
      <c r="U7" s="191"/>
      <c r="V7" s="191"/>
      <c r="W7" s="191"/>
      <c r="X7" s="191"/>
      <c r="Y7" s="191"/>
      <c r="Z7" s="191">
        <v>14</v>
      </c>
      <c r="AA7" s="191"/>
      <c r="AB7" s="191">
        <v>1</v>
      </c>
      <c r="AC7" s="191"/>
      <c r="AD7" s="191"/>
      <c r="AE7" s="191"/>
      <c r="AF7" s="191"/>
      <c r="AG7" s="191"/>
      <c r="AH7" s="191"/>
      <c r="AI7" s="191">
        <v>0</v>
      </c>
      <c r="AJ7" s="191">
        <v>1</v>
      </c>
      <c r="AK7" s="191">
        <v>2</v>
      </c>
      <c r="AL7" s="191">
        <v>1</v>
      </c>
      <c r="AM7" s="191">
        <v>8</v>
      </c>
      <c r="AN7" s="191">
        <v>3</v>
      </c>
      <c r="AO7" s="191"/>
      <c r="AP7" s="208">
        <f>SUM(F7:AO7)</f>
        <v>132</v>
      </c>
      <c r="AQ7" s="1001">
        <f>E7-AP7</f>
        <v>140</v>
      </c>
      <c r="AR7" s="191">
        <f>AP7</f>
        <v>132</v>
      </c>
      <c r="AS7" s="1002"/>
      <c r="AT7" s="1003"/>
      <c r="AU7" s="1003"/>
      <c r="AV7" s="1003"/>
      <c r="AW7" s="1027"/>
      <c r="AX7" s="1027"/>
      <c r="AY7" s="1027">
        <f>AP7-23</f>
        <v>109</v>
      </c>
      <c r="AZ7" s="1028"/>
    </row>
    <row r="8" s="912" customFormat="1" ht="25.5" customHeight="1" spans="1:52">
      <c r="A8" s="942">
        <v>2</v>
      </c>
      <c r="B8" s="943" t="s">
        <v>40</v>
      </c>
      <c r="C8" s="940">
        <v>8</v>
      </c>
      <c r="D8" s="941">
        <f>'RK 3'!AH8</f>
        <v>165</v>
      </c>
      <c r="E8" s="208">
        <f t="shared" ref="E8:E24" si="0">SUM(C8:D8)</f>
        <v>173</v>
      </c>
      <c r="F8" s="191">
        <v>16</v>
      </c>
      <c r="G8" s="191"/>
      <c r="H8" s="191"/>
      <c r="I8" s="191"/>
      <c r="J8" s="191"/>
      <c r="K8" s="191"/>
      <c r="L8" s="191">
        <v>11</v>
      </c>
      <c r="M8" s="191">
        <v>49</v>
      </c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>
        <v>21</v>
      </c>
      <c r="AA8" s="191"/>
      <c r="AB8" s="191"/>
      <c r="AC8" s="191">
        <v>1</v>
      </c>
      <c r="AD8" s="191"/>
      <c r="AE8" s="191"/>
      <c r="AF8" s="191"/>
      <c r="AG8" s="191"/>
      <c r="AH8" s="191"/>
      <c r="AI8" s="191"/>
      <c r="AJ8" s="191"/>
      <c r="AK8" s="191"/>
      <c r="AL8" s="191">
        <v>1</v>
      </c>
      <c r="AM8" s="191"/>
      <c r="AN8" s="191">
        <v>2</v>
      </c>
      <c r="AO8" s="191">
        <v>2</v>
      </c>
      <c r="AP8" s="208">
        <f t="shared" ref="AP8:AP24" si="1">SUM(F8:AO8)</f>
        <v>103</v>
      </c>
      <c r="AQ8" s="1001">
        <f t="shared" ref="AQ8:AQ24" si="2">E8-AP8</f>
        <v>70</v>
      </c>
      <c r="AR8" s="191">
        <f t="shared" ref="AR8:AR24" si="3">AP8</f>
        <v>103</v>
      </c>
      <c r="AS8" s="1004"/>
      <c r="AT8" s="1005"/>
      <c r="AU8" s="1005"/>
      <c r="AV8" s="1005"/>
      <c r="AW8" s="1027"/>
      <c r="AX8" s="1027"/>
      <c r="AY8" s="1027">
        <f>AP8-5</f>
        <v>98</v>
      </c>
      <c r="AZ8" s="1028"/>
    </row>
    <row r="9" s="912" customFormat="1" ht="25.5" customHeight="1" spans="1:52">
      <c r="A9" s="942">
        <v>3</v>
      </c>
      <c r="B9" s="943" t="s">
        <v>41</v>
      </c>
      <c r="C9" s="940">
        <v>13</v>
      </c>
      <c r="D9" s="941">
        <f>'RK 3'!AH9</f>
        <v>68</v>
      </c>
      <c r="E9" s="208">
        <f t="shared" si="0"/>
        <v>81</v>
      </c>
      <c r="F9" s="191">
        <v>3</v>
      </c>
      <c r="G9" s="191"/>
      <c r="H9" s="191"/>
      <c r="I9" s="191"/>
      <c r="J9" s="191"/>
      <c r="K9" s="191"/>
      <c r="L9" s="191">
        <v>8</v>
      </c>
      <c r="M9" s="191">
        <v>20</v>
      </c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>
        <v>3</v>
      </c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>
        <v>1</v>
      </c>
      <c r="AN9" s="191"/>
      <c r="AO9" s="191"/>
      <c r="AP9" s="208">
        <f t="shared" si="1"/>
        <v>35</v>
      </c>
      <c r="AQ9" s="1001">
        <f t="shared" si="2"/>
        <v>46</v>
      </c>
      <c r="AR9" s="191">
        <f t="shared" si="3"/>
        <v>35</v>
      </c>
      <c r="AS9" s="1004"/>
      <c r="AT9" s="1005"/>
      <c r="AU9" s="1005"/>
      <c r="AV9" s="1005"/>
      <c r="AW9" s="1027"/>
      <c r="AX9" s="1027"/>
      <c r="AY9" s="990">
        <f>59-22</f>
        <v>37</v>
      </c>
      <c r="AZ9" s="1028"/>
    </row>
    <row r="10" s="912" customFormat="1" ht="25.5" customHeight="1" spans="1:52">
      <c r="A10" s="942">
        <v>4</v>
      </c>
      <c r="B10" s="943" t="s">
        <v>42</v>
      </c>
      <c r="C10" s="940">
        <v>72</v>
      </c>
      <c r="D10" s="941">
        <f>'RK 3'!AH10</f>
        <v>61</v>
      </c>
      <c r="E10" s="208">
        <f t="shared" si="0"/>
        <v>133</v>
      </c>
      <c r="F10" s="191">
        <v>12</v>
      </c>
      <c r="G10" s="191"/>
      <c r="H10" s="191"/>
      <c r="I10" s="191"/>
      <c r="J10" s="191"/>
      <c r="K10" s="191"/>
      <c r="L10" s="191">
        <v>12</v>
      </c>
      <c r="M10" s="191">
        <v>31</v>
      </c>
      <c r="N10" s="191"/>
      <c r="O10" s="191"/>
      <c r="P10" s="191"/>
      <c r="Q10" s="191"/>
      <c r="R10" s="191"/>
      <c r="S10" s="191"/>
      <c r="T10" s="191">
        <v>1</v>
      </c>
      <c r="U10" s="191"/>
      <c r="V10" s="191"/>
      <c r="W10" s="191"/>
      <c r="X10" s="191"/>
      <c r="Y10" s="191"/>
      <c r="Z10" s="191">
        <v>4</v>
      </c>
      <c r="AA10" s="191"/>
      <c r="AB10" s="191"/>
      <c r="AC10" s="191"/>
      <c r="AD10" s="191">
        <v>1</v>
      </c>
      <c r="AE10" s="191"/>
      <c r="AF10" s="191"/>
      <c r="AG10" s="191"/>
      <c r="AH10" s="191"/>
      <c r="AI10" s="191">
        <v>0</v>
      </c>
      <c r="AJ10" s="191">
        <v>2</v>
      </c>
      <c r="AK10" s="191">
        <v>1</v>
      </c>
      <c r="AL10" s="191">
        <v>1</v>
      </c>
      <c r="AM10" s="191"/>
      <c r="AN10" s="191">
        <v>3</v>
      </c>
      <c r="AO10" s="191"/>
      <c r="AP10" s="208">
        <f t="shared" si="1"/>
        <v>68</v>
      </c>
      <c r="AQ10" s="1001">
        <f t="shared" si="2"/>
        <v>65</v>
      </c>
      <c r="AR10" s="191">
        <f t="shared" si="3"/>
        <v>68</v>
      </c>
      <c r="AS10" s="1004"/>
      <c r="AT10" s="1005"/>
      <c r="AU10" s="1005"/>
      <c r="AV10" s="1005"/>
      <c r="AW10" s="1027"/>
      <c r="AX10" s="1027"/>
      <c r="AY10" s="990"/>
      <c r="AZ10" s="1028"/>
    </row>
    <row r="11" s="912" customFormat="1" ht="25.5" customHeight="1" spans="1:52">
      <c r="A11" s="942">
        <v>5</v>
      </c>
      <c r="B11" s="943" t="s">
        <v>43</v>
      </c>
      <c r="C11" s="940">
        <v>12</v>
      </c>
      <c r="D11" s="941">
        <f>'RK 3'!AH11</f>
        <v>86</v>
      </c>
      <c r="E11" s="208">
        <f t="shared" si="0"/>
        <v>98</v>
      </c>
      <c r="F11" s="191">
        <v>13</v>
      </c>
      <c r="G11" s="191"/>
      <c r="H11" s="191"/>
      <c r="I11" s="191"/>
      <c r="J11" s="191"/>
      <c r="K11" s="191"/>
      <c r="L11" s="191">
        <v>5</v>
      </c>
      <c r="M11" s="191">
        <v>24</v>
      </c>
      <c r="N11" s="191"/>
      <c r="O11" s="191"/>
      <c r="P11" s="191"/>
      <c r="Q11" s="191"/>
      <c r="R11" s="191"/>
      <c r="S11" s="191"/>
      <c r="T11" s="191">
        <v>1</v>
      </c>
      <c r="U11" s="191"/>
      <c r="V11" s="191"/>
      <c r="W11" s="191"/>
      <c r="X11" s="191"/>
      <c r="Y11" s="191"/>
      <c r="Z11" s="191">
        <v>1</v>
      </c>
      <c r="AA11" s="191"/>
      <c r="AB11" s="191">
        <v>1</v>
      </c>
      <c r="AC11" s="191">
        <v>1</v>
      </c>
      <c r="AD11" s="191"/>
      <c r="AE11" s="191"/>
      <c r="AF11" s="191"/>
      <c r="AG11" s="191"/>
      <c r="AH11" s="191"/>
      <c r="AI11" s="191"/>
      <c r="AJ11" s="191"/>
      <c r="AK11" s="191"/>
      <c r="AL11" s="191"/>
      <c r="AM11" s="191">
        <v>1</v>
      </c>
      <c r="AN11" s="191">
        <v>2</v>
      </c>
      <c r="AO11" s="191"/>
      <c r="AP11" s="208">
        <f t="shared" si="1"/>
        <v>49</v>
      </c>
      <c r="AQ11" s="1001">
        <f t="shared" si="2"/>
        <v>49</v>
      </c>
      <c r="AR11" s="191">
        <f t="shared" si="3"/>
        <v>49</v>
      </c>
      <c r="AS11" s="1004"/>
      <c r="AT11" s="1005"/>
      <c r="AU11" s="1005"/>
      <c r="AV11" s="1005"/>
      <c r="AW11" s="1027"/>
      <c r="AX11" s="1027"/>
      <c r="AY11" s="990"/>
      <c r="AZ11" s="1028"/>
    </row>
    <row r="12" s="912" customFormat="1" ht="25.5" customHeight="1" spans="1:52">
      <c r="A12" s="942">
        <v>6</v>
      </c>
      <c r="B12" s="943" t="s">
        <v>44</v>
      </c>
      <c r="C12" s="940">
        <v>0</v>
      </c>
      <c r="D12" s="941">
        <f>'RK 3'!AH12</f>
        <v>18</v>
      </c>
      <c r="E12" s="208">
        <f t="shared" si="0"/>
        <v>18</v>
      </c>
      <c r="F12" s="191">
        <v>1</v>
      </c>
      <c r="G12" s="191"/>
      <c r="H12" s="191"/>
      <c r="I12" s="191"/>
      <c r="J12" s="191"/>
      <c r="K12" s="191"/>
      <c r="L12" s="191"/>
      <c r="M12" s="191">
        <v>3</v>
      </c>
      <c r="N12" s="191"/>
      <c r="O12" s="191"/>
      <c r="P12" s="191"/>
      <c r="Q12" s="191"/>
      <c r="R12" s="191"/>
      <c r="S12" s="191"/>
      <c r="T12" s="191">
        <v>1</v>
      </c>
      <c r="U12" s="191"/>
      <c r="V12" s="191"/>
      <c r="W12" s="191"/>
      <c r="X12" s="191"/>
      <c r="Y12" s="191"/>
      <c r="Z12" s="191"/>
      <c r="AA12" s="191"/>
      <c r="AB12" s="191">
        <v>2</v>
      </c>
      <c r="AC12" s="191"/>
      <c r="AD12" s="191">
        <v>1</v>
      </c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208">
        <f t="shared" si="1"/>
        <v>8</v>
      </c>
      <c r="AQ12" s="1001">
        <f t="shared" si="2"/>
        <v>10</v>
      </c>
      <c r="AR12" s="191">
        <f t="shared" si="3"/>
        <v>8</v>
      </c>
      <c r="AS12" s="1004"/>
      <c r="AT12" s="1005"/>
      <c r="AU12" s="1005"/>
      <c r="AV12" s="1005"/>
      <c r="AW12" s="1027"/>
      <c r="AX12" s="1027"/>
      <c r="AY12" s="990"/>
      <c r="AZ12" s="1028"/>
    </row>
    <row r="13" s="912" customFormat="1" ht="25.5" customHeight="1" spans="1:52">
      <c r="A13" s="942">
        <v>7</v>
      </c>
      <c r="B13" s="943" t="s">
        <v>45</v>
      </c>
      <c r="C13" s="940">
        <v>2</v>
      </c>
      <c r="D13" s="941">
        <f>'RK 3'!AH13</f>
        <v>53</v>
      </c>
      <c r="E13" s="208">
        <f t="shared" si="0"/>
        <v>55</v>
      </c>
      <c r="F13" s="191">
        <v>2</v>
      </c>
      <c r="G13" s="191"/>
      <c r="H13" s="191"/>
      <c r="I13" s="191"/>
      <c r="J13" s="191"/>
      <c r="K13" s="191"/>
      <c r="L13" s="191">
        <v>1</v>
      </c>
      <c r="M13" s="191">
        <v>19</v>
      </c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>
        <v>3</v>
      </c>
      <c r="AC13" s="191"/>
      <c r="AD13" s="191">
        <v>2</v>
      </c>
      <c r="AE13" s="191"/>
      <c r="AF13" s="191"/>
      <c r="AG13" s="191"/>
      <c r="AH13" s="191"/>
      <c r="AI13" s="191"/>
      <c r="AJ13" s="191"/>
      <c r="AK13" s="191"/>
      <c r="AL13" s="191">
        <v>1</v>
      </c>
      <c r="AM13" s="191">
        <v>2</v>
      </c>
      <c r="AN13" s="191"/>
      <c r="AO13" s="191"/>
      <c r="AP13" s="208">
        <f t="shared" si="1"/>
        <v>30</v>
      </c>
      <c r="AQ13" s="1001">
        <f t="shared" si="2"/>
        <v>25</v>
      </c>
      <c r="AR13" s="191">
        <f t="shared" si="3"/>
        <v>30</v>
      </c>
      <c r="AS13" s="1004"/>
      <c r="AT13" s="1005"/>
      <c r="AU13" s="1005"/>
      <c r="AV13" s="1005"/>
      <c r="AW13" s="1027"/>
      <c r="AX13" s="1027"/>
      <c r="AY13" s="990"/>
      <c r="AZ13" s="1028"/>
    </row>
    <row r="14" s="912" customFormat="1" ht="25.5" customHeight="1" spans="1:52">
      <c r="A14" s="942">
        <v>8</v>
      </c>
      <c r="B14" s="943" t="s">
        <v>46</v>
      </c>
      <c r="C14" s="940">
        <v>4</v>
      </c>
      <c r="D14" s="941">
        <f>'RK 3'!AH14</f>
        <v>48</v>
      </c>
      <c r="E14" s="208">
        <f t="shared" si="0"/>
        <v>52</v>
      </c>
      <c r="F14" s="191">
        <v>4</v>
      </c>
      <c r="G14" s="191"/>
      <c r="H14" s="191"/>
      <c r="I14" s="191"/>
      <c r="J14" s="191"/>
      <c r="K14" s="191"/>
      <c r="L14" s="191">
        <v>2</v>
      </c>
      <c r="M14" s="191">
        <v>13</v>
      </c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>
        <v>2</v>
      </c>
      <c r="AA14" s="191">
        <v>0</v>
      </c>
      <c r="AB14" s="191">
        <v>1</v>
      </c>
      <c r="AC14" s="191"/>
      <c r="AD14" s="191"/>
      <c r="AE14" s="191"/>
      <c r="AF14" s="191"/>
      <c r="AG14" s="191"/>
      <c r="AH14" s="191"/>
      <c r="AI14" s="191"/>
      <c r="AJ14" s="191"/>
      <c r="AK14" s="191"/>
      <c r="AL14" s="191">
        <v>1</v>
      </c>
      <c r="AM14" s="191"/>
      <c r="AN14" s="191"/>
      <c r="AO14" s="191"/>
      <c r="AP14" s="208">
        <f t="shared" si="1"/>
        <v>23</v>
      </c>
      <c r="AQ14" s="1001">
        <f t="shared" si="2"/>
        <v>29</v>
      </c>
      <c r="AR14" s="191">
        <f t="shared" si="3"/>
        <v>23</v>
      </c>
      <c r="AS14" s="1004"/>
      <c r="AT14" s="1005"/>
      <c r="AU14" s="1005"/>
      <c r="AV14" s="1005"/>
      <c r="AW14" s="1027"/>
      <c r="AX14" s="1027"/>
      <c r="AY14" s="990"/>
      <c r="AZ14" s="1028"/>
    </row>
    <row r="15" s="912" customFormat="1" ht="25.5" customHeight="1" spans="1:55">
      <c r="A15" s="942">
        <v>9</v>
      </c>
      <c r="B15" s="943" t="s">
        <v>47</v>
      </c>
      <c r="C15" s="940">
        <v>4</v>
      </c>
      <c r="D15" s="941">
        <f>'RK 3'!AH15</f>
        <v>41</v>
      </c>
      <c r="E15" s="208">
        <f t="shared" si="0"/>
        <v>45</v>
      </c>
      <c r="F15" s="191">
        <v>2</v>
      </c>
      <c r="G15" s="191"/>
      <c r="H15" s="191"/>
      <c r="I15" s="191"/>
      <c r="J15" s="191"/>
      <c r="K15" s="191"/>
      <c r="L15" s="191">
        <v>2</v>
      </c>
      <c r="M15" s="191">
        <v>5</v>
      </c>
      <c r="N15" s="191"/>
      <c r="O15" s="191"/>
      <c r="P15" s="191"/>
      <c r="Q15" s="191"/>
      <c r="R15" s="191"/>
      <c r="S15" s="191"/>
      <c r="T15" s="191">
        <v>1</v>
      </c>
      <c r="U15" s="191"/>
      <c r="V15" s="191"/>
      <c r="W15" s="191"/>
      <c r="X15" s="191"/>
      <c r="Y15" s="191"/>
      <c r="Z15" s="191">
        <v>5</v>
      </c>
      <c r="AA15" s="191"/>
      <c r="AB15" s="191">
        <v>5</v>
      </c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208">
        <f t="shared" si="1"/>
        <v>20</v>
      </c>
      <c r="AQ15" s="1001">
        <f t="shared" si="2"/>
        <v>25</v>
      </c>
      <c r="AR15" s="191">
        <f t="shared" si="3"/>
        <v>20</v>
      </c>
      <c r="AS15" s="1004"/>
      <c r="AT15" s="1005"/>
      <c r="AU15" s="1005"/>
      <c r="AV15" s="1005"/>
      <c r="AW15" s="1027"/>
      <c r="AX15" s="1027"/>
      <c r="AY15" s="990"/>
      <c r="AZ15" s="1028"/>
      <c r="BC15" s="1029">
        <v>165983400</v>
      </c>
    </row>
    <row r="16" s="912" customFormat="1" ht="25.5" customHeight="1" spans="1:55">
      <c r="A16" s="942">
        <v>10</v>
      </c>
      <c r="B16" s="943" t="s">
        <v>48</v>
      </c>
      <c r="C16" s="940">
        <v>7</v>
      </c>
      <c r="D16" s="941">
        <f>'RK 3'!AH16</f>
        <v>68</v>
      </c>
      <c r="E16" s="208">
        <f t="shared" si="0"/>
        <v>75</v>
      </c>
      <c r="F16" s="191"/>
      <c r="G16" s="191"/>
      <c r="H16" s="191"/>
      <c r="I16" s="191"/>
      <c r="J16" s="191"/>
      <c r="K16" s="191"/>
      <c r="L16" s="191">
        <v>8</v>
      </c>
      <c r="M16" s="191">
        <v>14</v>
      </c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>
        <v>6</v>
      </c>
      <c r="AC16" s="191"/>
      <c r="AD16" s="191">
        <v>1</v>
      </c>
      <c r="AE16" s="191"/>
      <c r="AF16" s="191"/>
      <c r="AG16" s="191"/>
      <c r="AH16" s="191"/>
      <c r="AI16" s="191"/>
      <c r="AJ16" s="191"/>
      <c r="AK16" s="191"/>
      <c r="AL16" s="191"/>
      <c r="AM16" s="191">
        <v>2</v>
      </c>
      <c r="AN16" s="191"/>
      <c r="AO16" s="191"/>
      <c r="AP16" s="208">
        <f t="shared" si="1"/>
        <v>31</v>
      </c>
      <c r="AQ16" s="1001">
        <f t="shared" si="2"/>
        <v>44</v>
      </c>
      <c r="AR16" s="191">
        <f t="shared" si="3"/>
        <v>31</v>
      </c>
      <c r="AS16" s="1004"/>
      <c r="AT16" s="1005"/>
      <c r="AU16" s="1005"/>
      <c r="AV16" s="1005"/>
      <c r="AW16" s="1027"/>
      <c r="AX16" s="1027"/>
      <c r="AY16" s="990"/>
      <c r="AZ16" s="1028"/>
      <c r="BC16" s="1029">
        <v>154336900</v>
      </c>
    </row>
    <row r="17" s="912" customFormat="1" ht="25.5" customHeight="1" spans="1:55">
      <c r="A17" s="942">
        <v>11</v>
      </c>
      <c r="B17" s="943" t="s">
        <v>49</v>
      </c>
      <c r="C17" s="940">
        <v>1</v>
      </c>
      <c r="D17" s="941">
        <f>'RK 3'!AH17</f>
        <v>100</v>
      </c>
      <c r="E17" s="208">
        <f t="shared" si="0"/>
        <v>101</v>
      </c>
      <c r="F17" s="191"/>
      <c r="G17" s="191"/>
      <c r="H17" s="191"/>
      <c r="I17" s="191"/>
      <c r="J17" s="191"/>
      <c r="K17" s="191"/>
      <c r="L17" s="191">
        <v>6</v>
      </c>
      <c r="M17" s="191">
        <v>21</v>
      </c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>
        <v>18</v>
      </c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>
        <v>1</v>
      </c>
      <c r="AN17" s="191"/>
      <c r="AO17" s="191"/>
      <c r="AP17" s="208">
        <f t="shared" si="1"/>
        <v>46</v>
      </c>
      <c r="AQ17" s="1001">
        <f t="shared" si="2"/>
        <v>55</v>
      </c>
      <c r="AR17" s="191">
        <f t="shared" si="3"/>
        <v>46</v>
      </c>
      <c r="AS17" s="1004"/>
      <c r="AT17" s="1005"/>
      <c r="AU17" s="1005"/>
      <c r="AV17" s="1005"/>
      <c r="AW17" s="1027"/>
      <c r="AX17" s="1027"/>
      <c r="AY17" s="990"/>
      <c r="AZ17" s="1028"/>
      <c r="BC17" s="1029">
        <v>114639200</v>
      </c>
    </row>
    <row r="18" s="912" customFormat="1" ht="25.5" customHeight="1" spans="1:55">
      <c r="A18" s="942">
        <v>12</v>
      </c>
      <c r="B18" s="943" t="s">
        <v>50</v>
      </c>
      <c r="C18" s="940">
        <v>7</v>
      </c>
      <c r="D18" s="941">
        <f>'RK 3'!AH18</f>
        <v>95</v>
      </c>
      <c r="E18" s="208">
        <f t="shared" si="0"/>
        <v>102</v>
      </c>
      <c r="F18" s="191">
        <v>1</v>
      </c>
      <c r="G18" s="191"/>
      <c r="H18" s="191"/>
      <c r="I18" s="191"/>
      <c r="J18" s="191"/>
      <c r="K18" s="191"/>
      <c r="L18" s="191">
        <v>7</v>
      </c>
      <c r="M18" s="191">
        <v>14</v>
      </c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>
        <v>1</v>
      </c>
      <c r="AA18" s="191"/>
      <c r="AB18" s="191">
        <v>2</v>
      </c>
      <c r="AC18" s="191"/>
      <c r="AD18" s="191"/>
      <c r="AE18" s="191"/>
      <c r="AF18" s="191"/>
      <c r="AG18" s="191"/>
      <c r="AH18" s="191"/>
      <c r="AI18" s="191"/>
      <c r="AJ18" s="191"/>
      <c r="AK18" s="191"/>
      <c r="AL18" s="191">
        <v>4</v>
      </c>
      <c r="AM18" s="191">
        <v>1</v>
      </c>
      <c r="AN18" s="191"/>
      <c r="AO18" s="191"/>
      <c r="AP18" s="208">
        <f t="shared" si="1"/>
        <v>30</v>
      </c>
      <c r="AQ18" s="1001">
        <f t="shared" si="2"/>
        <v>72</v>
      </c>
      <c r="AR18" s="191">
        <f t="shared" si="3"/>
        <v>30</v>
      </c>
      <c r="AS18" s="1004"/>
      <c r="AT18" s="1005"/>
      <c r="AU18" s="1005"/>
      <c r="AV18" s="1005"/>
      <c r="AW18" s="1027"/>
      <c r="AX18" s="1027"/>
      <c r="AY18" s="990"/>
      <c r="AZ18" s="1028"/>
      <c r="BC18" s="1029">
        <f>SUM(BC15:BC17)</f>
        <v>434959500</v>
      </c>
    </row>
    <row r="19" s="912" customFormat="1" ht="25.5" customHeight="1" spans="1:52">
      <c r="A19" s="942">
        <v>13</v>
      </c>
      <c r="B19" s="943" t="s">
        <v>51</v>
      </c>
      <c r="C19" s="940">
        <v>15</v>
      </c>
      <c r="D19" s="941">
        <f>'RK 3'!AH19</f>
        <v>47</v>
      </c>
      <c r="E19" s="208">
        <f t="shared" si="0"/>
        <v>62</v>
      </c>
      <c r="F19" s="191">
        <v>2</v>
      </c>
      <c r="G19" s="191"/>
      <c r="H19" s="191"/>
      <c r="I19" s="191"/>
      <c r="J19" s="191"/>
      <c r="K19" s="191"/>
      <c r="L19" s="191">
        <v>5</v>
      </c>
      <c r="M19" s="191">
        <v>12</v>
      </c>
      <c r="N19" s="191"/>
      <c r="O19" s="191"/>
      <c r="P19" s="191"/>
      <c r="Q19" s="191"/>
      <c r="R19" s="191"/>
      <c r="S19" s="191"/>
      <c r="T19" s="191">
        <v>1</v>
      </c>
      <c r="U19" s="191"/>
      <c r="V19" s="191"/>
      <c r="W19" s="191"/>
      <c r="X19" s="191"/>
      <c r="Y19" s="191"/>
      <c r="Z19" s="191">
        <v>4</v>
      </c>
      <c r="AA19" s="191"/>
      <c r="AB19" s="191">
        <v>2</v>
      </c>
      <c r="AC19" s="191"/>
      <c r="AD19" s="191"/>
      <c r="AE19" s="191"/>
      <c r="AF19" s="191"/>
      <c r="AG19" s="191"/>
      <c r="AH19" s="191"/>
      <c r="AI19" s="191"/>
      <c r="AJ19" s="191"/>
      <c r="AK19" s="191"/>
      <c r="AL19" s="191">
        <v>1</v>
      </c>
      <c r="AM19" s="191"/>
      <c r="AN19" s="191">
        <v>1</v>
      </c>
      <c r="AO19" s="191"/>
      <c r="AP19" s="208">
        <f t="shared" si="1"/>
        <v>28</v>
      </c>
      <c r="AQ19" s="1001">
        <f t="shared" si="2"/>
        <v>34</v>
      </c>
      <c r="AR19" s="191">
        <f t="shared" si="3"/>
        <v>28</v>
      </c>
      <c r="AS19" s="1004"/>
      <c r="AT19" s="1005"/>
      <c r="AU19" s="1005"/>
      <c r="AV19" s="1005"/>
      <c r="AW19" s="1027"/>
      <c r="AX19" s="1027"/>
      <c r="AY19" s="990"/>
      <c r="AZ19" s="1028"/>
    </row>
    <row r="20" s="912" customFormat="1" ht="25.5" customHeight="1" spans="1:52">
      <c r="A20" s="942">
        <v>14</v>
      </c>
      <c r="B20" s="943" t="s">
        <v>52</v>
      </c>
      <c r="C20" s="940">
        <v>29</v>
      </c>
      <c r="D20" s="941">
        <f>'RK 3'!AH20</f>
        <v>57</v>
      </c>
      <c r="E20" s="208">
        <f t="shared" si="0"/>
        <v>86</v>
      </c>
      <c r="F20" s="191">
        <v>2</v>
      </c>
      <c r="G20" s="191"/>
      <c r="H20" s="191"/>
      <c r="I20" s="191"/>
      <c r="J20" s="191"/>
      <c r="K20" s="191"/>
      <c r="L20" s="191">
        <v>3</v>
      </c>
      <c r="M20" s="191">
        <v>16</v>
      </c>
      <c r="N20" s="191"/>
      <c r="O20" s="191"/>
      <c r="P20" s="191"/>
      <c r="Q20" s="191"/>
      <c r="R20" s="191"/>
      <c r="S20" s="191"/>
      <c r="T20" s="191">
        <v>1</v>
      </c>
      <c r="U20" s="191"/>
      <c r="V20" s="191"/>
      <c r="W20" s="191"/>
      <c r="X20" s="191"/>
      <c r="Y20" s="191"/>
      <c r="Z20" s="191">
        <v>1</v>
      </c>
      <c r="AA20" s="191"/>
      <c r="AB20" s="191">
        <v>6</v>
      </c>
      <c r="AC20" s="191"/>
      <c r="AD20" s="191"/>
      <c r="AE20" s="191"/>
      <c r="AF20" s="191"/>
      <c r="AG20" s="191"/>
      <c r="AH20" s="191"/>
      <c r="AI20" s="191"/>
      <c r="AJ20" s="191">
        <v>1</v>
      </c>
      <c r="AK20" s="191"/>
      <c r="AL20" s="191"/>
      <c r="AM20" s="191">
        <v>2</v>
      </c>
      <c r="AN20" s="191"/>
      <c r="AO20" s="191"/>
      <c r="AP20" s="208">
        <f t="shared" si="1"/>
        <v>32</v>
      </c>
      <c r="AQ20" s="1001">
        <f t="shared" si="2"/>
        <v>54</v>
      </c>
      <c r="AR20" s="191">
        <f t="shared" si="3"/>
        <v>32</v>
      </c>
      <c r="AS20" s="1006"/>
      <c r="AT20" s="1007"/>
      <c r="AU20" s="1007"/>
      <c r="AV20" s="1007"/>
      <c r="AW20" s="1027"/>
      <c r="AX20" s="1027"/>
      <c r="AY20" s="990"/>
      <c r="AZ20" s="1028"/>
    </row>
    <row r="21" s="912" customFormat="1" ht="25.5" customHeight="1" spans="1:52">
      <c r="A21" s="942">
        <v>15</v>
      </c>
      <c r="B21" s="943" t="s">
        <v>53</v>
      </c>
      <c r="C21" s="940">
        <v>4</v>
      </c>
      <c r="D21" s="941">
        <f>'RK 3'!AH21</f>
        <v>21</v>
      </c>
      <c r="E21" s="208">
        <f t="shared" si="0"/>
        <v>25</v>
      </c>
      <c r="F21" s="191">
        <v>1</v>
      </c>
      <c r="G21" s="191"/>
      <c r="H21" s="191"/>
      <c r="I21" s="191"/>
      <c r="J21" s="191"/>
      <c r="K21" s="191"/>
      <c r="L21" s="191">
        <v>1</v>
      </c>
      <c r="M21" s="191">
        <v>4</v>
      </c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>
        <v>1</v>
      </c>
      <c r="AA21" s="191"/>
      <c r="AB21" s="191">
        <v>1</v>
      </c>
      <c r="AC21" s="191"/>
      <c r="AD21" s="191"/>
      <c r="AE21" s="191"/>
      <c r="AF21" s="191"/>
      <c r="AG21" s="191"/>
      <c r="AH21" s="191"/>
      <c r="AI21" s="191">
        <v>0</v>
      </c>
      <c r="AJ21" s="191">
        <v>1</v>
      </c>
      <c r="AK21" s="191"/>
      <c r="AL21" s="191"/>
      <c r="AM21" s="191"/>
      <c r="AN21" s="191"/>
      <c r="AO21" s="191"/>
      <c r="AP21" s="208">
        <f t="shared" si="1"/>
        <v>9</v>
      </c>
      <c r="AQ21" s="1001">
        <f t="shared" si="2"/>
        <v>16</v>
      </c>
      <c r="AR21" s="191">
        <f t="shared" si="3"/>
        <v>9</v>
      </c>
      <c r="AS21" s="1008"/>
      <c r="AT21" s="981"/>
      <c r="AU21" s="981"/>
      <c r="AV21" s="981"/>
      <c r="AW21" s="1027"/>
      <c r="AX21" s="1027"/>
      <c r="AY21" s="990"/>
      <c r="AZ21" s="1028"/>
    </row>
    <row r="22" s="912" customFormat="1" ht="25.5" customHeight="1" spans="1:52">
      <c r="A22" s="942">
        <v>16</v>
      </c>
      <c r="B22" s="943" t="s">
        <v>90</v>
      </c>
      <c r="C22" s="940">
        <v>10</v>
      </c>
      <c r="D22" s="941">
        <f>'RK 3'!AH22</f>
        <v>57</v>
      </c>
      <c r="E22" s="208">
        <f t="shared" si="0"/>
        <v>67</v>
      </c>
      <c r="F22" s="191">
        <v>2</v>
      </c>
      <c r="G22" s="191"/>
      <c r="H22" s="191"/>
      <c r="I22" s="191"/>
      <c r="J22" s="191"/>
      <c r="K22" s="191"/>
      <c r="L22" s="191">
        <v>6</v>
      </c>
      <c r="M22" s="191">
        <v>15</v>
      </c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>
        <v>1</v>
      </c>
      <c r="AA22" s="191"/>
      <c r="AB22" s="191">
        <v>1</v>
      </c>
      <c r="AC22" s="191"/>
      <c r="AD22" s="191"/>
      <c r="AE22" s="191"/>
      <c r="AF22" s="191"/>
      <c r="AG22" s="191"/>
      <c r="AH22" s="191"/>
      <c r="AI22" s="191"/>
      <c r="AJ22" s="191"/>
      <c r="AK22" s="191"/>
      <c r="AL22" s="191">
        <v>2</v>
      </c>
      <c r="AM22" s="191">
        <v>1</v>
      </c>
      <c r="AN22" s="191"/>
      <c r="AO22" s="191"/>
      <c r="AP22" s="208">
        <f t="shared" si="1"/>
        <v>28</v>
      </c>
      <c r="AQ22" s="1001">
        <f t="shared" si="2"/>
        <v>39</v>
      </c>
      <c r="AR22" s="191">
        <f t="shared" si="3"/>
        <v>28</v>
      </c>
      <c r="AS22" s="1008"/>
      <c r="AT22" s="981"/>
      <c r="AU22" s="981"/>
      <c r="AV22" s="981"/>
      <c r="AW22" s="1027"/>
      <c r="AX22" s="1027"/>
      <c r="AY22" s="990"/>
      <c r="AZ22" s="1028"/>
    </row>
    <row r="23" s="912" customFormat="1" ht="25.5" customHeight="1" spans="1:52">
      <c r="A23" s="944">
        <v>17</v>
      </c>
      <c r="B23" s="945" t="s">
        <v>55</v>
      </c>
      <c r="C23" s="940">
        <v>6</v>
      </c>
      <c r="D23" s="941">
        <f>'RK 3'!AH23</f>
        <v>87</v>
      </c>
      <c r="E23" s="208">
        <f t="shared" si="0"/>
        <v>93</v>
      </c>
      <c r="F23" s="191">
        <v>7</v>
      </c>
      <c r="G23" s="191"/>
      <c r="H23" s="191"/>
      <c r="I23" s="191"/>
      <c r="J23" s="191"/>
      <c r="K23" s="191"/>
      <c r="L23" s="191">
        <v>6</v>
      </c>
      <c r="M23" s="191">
        <v>22</v>
      </c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>
        <v>2</v>
      </c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208">
        <f t="shared" si="1"/>
        <v>37</v>
      </c>
      <c r="AQ23" s="1001">
        <f t="shared" si="2"/>
        <v>56</v>
      </c>
      <c r="AR23" s="191">
        <f t="shared" si="3"/>
        <v>37</v>
      </c>
      <c r="AS23" s="1009"/>
      <c r="AT23" s="981"/>
      <c r="AU23" s="981"/>
      <c r="AV23" s="981"/>
      <c r="AW23" s="1027"/>
      <c r="AX23" s="1027"/>
      <c r="AY23" s="990"/>
      <c r="AZ23" s="1028"/>
    </row>
    <row r="24" s="912" customFormat="1" ht="25.5" customHeight="1" spans="1:52">
      <c r="A24" s="946">
        <v>18</v>
      </c>
      <c r="B24" s="947" t="s">
        <v>56</v>
      </c>
      <c r="C24" s="948">
        <v>11</v>
      </c>
      <c r="D24" s="941">
        <f>'RK 3'!AH24</f>
        <v>68</v>
      </c>
      <c r="E24" s="208">
        <f t="shared" si="0"/>
        <v>79</v>
      </c>
      <c r="F24" s="191">
        <v>2</v>
      </c>
      <c r="G24" s="191"/>
      <c r="H24" s="191"/>
      <c r="I24" s="191"/>
      <c r="J24" s="191"/>
      <c r="K24" s="191"/>
      <c r="L24" s="191">
        <v>9</v>
      </c>
      <c r="M24" s="191">
        <v>17</v>
      </c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>
        <v>2</v>
      </c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208">
        <f t="shared" si="1"/>
        <v>30</v>
      </c>
      <c r="AQ24" s="1001">
        <f t="shared" si="2"/>
        <v>49</v>
      </c>
      <c r="AR24" s="191">
        <f t="shared" si="3"/>
        <v>30</v>
      </c>
      <c r="AS24" s="1010"/>
      <c r="AT24" s="981"/>
      <c r="AU24" s="981"/>
      <c r="AV24" s="981"/>
      <c r="AW24" s="1027"/>
      <c r="AX24" s="1027"/>
      <c r="AY24" s="990"/>
      <c r="AZ24" s="1028"/>
    </row>
    <row r="25" s="913" customFormat="1" ht="27.75" customHeight="1" spans="1:52">
      <c r="A25" s="949" t="s">
        <v>57</v>
      </c>
      <c r="B25" s="950"/>
      <c r="C25" s="951">
        <f>SUM(C7:C24)</f>
        <v>260</v>
      </c>
      <c r="D25" s="951">
        <f t="shared" ref="D25:AR25" si="4">SUM(D7:D24)</f>
        <v>1357</v>
      </c>
      <c r="E25" s="951">
        <f t="shared" si="4"/>
        <v>1617</v>
      </c>
      <c r="F25" s="951">
        <f t="shared" si="4"/>
        <v>98</v>
      </c>
      <c r="G25" s="951">
        <f t="shared" si="4"/>
        <v>0</v>
      </c>
      <c r="H25" s="951">
        <f t="shared" si="4"/>
        <v>0</v>
      </c>
      <c r="I25" s="951">
        <f t="shared" si="4"/>
        <v>0</v>
      </c>
      <c r="J25" s="951">
        <f t="shared" si="4"/>
        <v>0</v>
      </c>
      <c r="K25" s="951">
        <f t="shared" si="4"/>
        <v>0</v>
      </c>
      <c r="L25" s="951">
        <f t="shared" si="4"/>
        <v>107</v>
      </c>
      <c r="M25" s="951">
        <f t="shared" si="4"/>
        <v>352</v>
      </c>
      <c r="N25" s="951">
        <f t="shared" si="4"/>
        <v>1</v>
      </c>
      <c r="O25" s="951">
        <f t="shared" si="4"/>
        <v>0</v>
      </c>
      <c r="P25" s="951">
        <f t="shared" si="4"/>
        <v>0</v>
      </c>
      <c r="Q25" s="951">
        <f t="shared" si="4"/>
        <v>0</v>
      </c>
      <c r="R25" s="951">
        <f t="shared" si="4"/>
        <v>0</v>
      </c>
      <c r="S25" s="951">
        <f t="shared" si="4"/>
        <v>0</v>
      </c>
      <c r="T25" s="951">
        <f t="shared" si="4"/>
        <v>11</v>
      </c>
      <c r="U25" s="951">
        <f t="shared" si="4"/>
        <v>0</v>
      </c>
      <c r="V25" s="951">
        <f t="shared" si="4"/>
        <v>0</v>
      </c>
      <c r="W25" s="951">
        <f t="shared" si="4"/>
        <v>0</v>
      </c>
      <c r="X25" s="951">
        <f t="shared" si="4"/>
        <v>0</v>
      </c>
      <c r="Y25" s="951">
        <f t="shared" si="4"/>
        <v>0</v>
      </c>
      <c r="Z25" s="951">
        <f t="shared" si="4"/>
        <v>55</v>
      </c>
      <c r="AA25" s="951">
        <f t="shared" si="4"/>
        <v>0</v>
      </c>
      <c r="AB25" s="951">
        <f t="shared" si="4"/>
        <v>56</v>
      </c>
      <c r="AC25" s="951">
        <f t="shared" si="4"/>
        <v>2</v>
      </c>
      <c r="AD25" s="951">
        <f t="shared" si="4"/>
        <v>5</v>
      </c>
      <c r="AE25" s="951">
        <f t="shared" si="4"/>
        <v>0</v>
      </c>
      <c r="AF25" s="951">
        <f t="shared" si="4"/>
        <v>0</v>
      </c>
      <c r="AG25" s="951">
        <f t="shared" si="4"/>
        <v>0</v>
      </c>
      <c r="AH25" s="951">
        <f t="shared" si="4"/>
        <v>0</v>
      </c>
      <c r="AI25" s="951">
        <f t="shared" si="4"/>
        <v>0</v>
      </c>
      <c r="AJ25" s="951">
        <f t="shared" si="4"/>
        <v>5</v>
      </c>
      <c r="AK25" s="951">
        <f t="shared" si="4"/>
        <v>3</v>
      </c>
      <c r="AL25" s="951">
        <f t="shared" si="4"/>
        <v>12</v>
      </c>
      <c r="AM25" s="951">
        <f t="shared" si="4"/>
        <v>19</v>
      </c>
      <c r="AN25" s="951">
        <f t="shared" si="4"/>
        <v>11</v>
      </c>
      <c r="AO25" s="951">
        <f t="shared" si="4"/>
        <v>2</v>
      </c>
      <c r="AP25" s="951">
        <f t="shared" si="4"/>
        <v>739</v>
      </c>
      <c r="AQ25" s="951">
        <f t="shared" si="4"/>
        <v>878</v>
      </c>
      <c r="AR25" s="951">
        <f t="shared" si="4"/>
        <v>739</v>
      </c>
      <c r="AS25" s="1011"/>
      <c r="AT25" s="1003"/>
      <c r="AU25" s="1003"/>
      <c r="AV25" s="1003"/>
      <c r="AW25" s="1025"/>
      <c r="AX25" s="1025"/>
      <c r="AY25" s="1025"/>
      <c r="AZ25" s="1026"/>
    </row>
    <row r="26" s="911" customFormat="1" ht="16.5" customHeight="1" spans="1:52">
      <c r="A26" s="952"/>
      <c r="B26" s="952"/>
      <c r="C26" s="952"/>
      <c r="D26" s="952"/>
      <c r="E26" s="952"/>
      <c r="F26" s="952"/>
      <c r="G26" s="952"/>
      <c r="H26" s="952"/>
      <c r="I26" s="952"/>
      <c r="J26" s="952"/>
      <c r="K26" s="952"/>
      <c r="L26" s="952"/>
      <c r="M26" s="952"/>
      <c r="N26" s="952"/>
      <c r="O26" s="952"/>
      <c r="P26" s="952"/>
      <c r="Q26" s="952"/>
      <c r="R26" s="952"/>
      <c r="S26" s="952"/>
      <c r="T26" s="952"/>
      <c r="U26" s="952"/>
      <c r="V26" s="952"/>
      <c r="W26" s="952"/>
      <c r="X26" s="952"/>
      <c r="Y26" s="952"/>
      <c r="Z26" s="95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  <c r="AQ26" s="952"/>
      <c r="AR26" s="1012"/>
      <c r="AS26" s="1013"/>
      <c r="AT26" s="1014"/>
      <c r="AU26" s="1014"/>
      <c r="AV26" s="1014"/>
      <c r="AW26" s="1025"/>
      <c r="AX26" s="1030">
        <f>SUM(AX7:AX25)</f>
        <v>0</v>
      </c>
      <c r="AY26" s="1025"/>
      <c r="AZ26" s="1026"/>
    </row>
    <row r="27" s="911" customFormat="1" ht="17.1" customHeight="1" spans="1:52">
      <c r="A27" s="953"/>
      <c r="B27" s="954"/>
      <c r="C27" s="954"/>
      <c r="D27" s="954"/>
      <c r="E27" s="955"/>
      <c r="F27" s="956"/>
      <c r="G27" s="919" t="s">
        <v>58</v>
      </c>
      <c r="H27" s="957"/>
      <c r="I27" s="974"/>
      <c r="J27" s="974"/>
      <c r="K27" s="974"/>
      <c r="L27" s="974"/>
      <c r="M27" s="974"/>
      <c r="N27" s="974"/>
      <c r="O27" s="974"/>
      <c r="P27" s="974"/>
      <c r="Q27" s="974"/>
      <c r="R27" s="974"/>
      <c r="S27" s="974"/>
      <c r="T27" s="974"/>
      <c r="U27" s="974"/>
      <c r="V27" s="974"/>
      <c r="W27" s="974"/>
      <c r="X27" s="974"/>
      <c r="Y27" s="974"/>
      <c r="Z27" s="974"/>
      <c r="AA27" s="974"/>
      <c r="AB27" s="862" t="s">
        <v>59</v>
      </c>
      <c r="AC27" s="976"/>
      <c r="AD27" s="976"/>
      <c r="AE27" s="976"/>
      <c r="AF27" s="976"/>
      <c r="AG27" s="976"/>
      <c r="AH27" s="976"/>
      <c r="AI27" s="976"/>
      <c r="AJ27" s="981"/>
      <c r="AK27" s="985"/>
      <c r="AL27" s="985"/>
      <c r="AM27" s="981"/>
      <c r="AN27" s="985"/>
      <c r="AO27" s="981"/>
      <c r="AP27" s="978"/>
      <c r="AQ27" s="956"/>
      <c r="AR27" s="956"/>
      <c r="AS27" s="956"/>
      <c r="AT27" s="987"/>
      <c r="AU27" s="987"/>
      <c r="AV27" s="987"/>
      <c r="AW27" s="1025"/>
      <c r="AX27" s="1025"/>
      <c r="AY27" s="1025"/>
      <c r="AZ27" s="1026"/>
    </row>
    <row r="28" s="911" customFormat="1" ht="17.1" customHeight="1" spans="1:52">
      <c r="A28" s="958"/>
      <c r="B28" s="954"/>
      <c r="C28" s="954"/>
      <c r="D28" s="954"/>
      <c r="E28" s="954"/>
      <c r="F28" s="956"/>
      <c r="G28" s="959" t="s">
        <v>60</v>
      </c>
      <c r="H28" s="960"/>
      <c r="I28" s="960"/>
      <c r="J28" s="960"/>
      <c r="K28" s="960"/>
      <c r="L28" s="960"/>
      <c r="M28" s="960"/>
      <c r="N28" s="960"/>
      <c r="O28" s="960"/>
      <c r="P28" s="960"/>
      <c r="Q28" s="960"/>
      <c r="R28" s="960"/>
      <c r="S28" s="960"/>
      <c r="T28" s="960"/>
      <c r="U28" s="960"/>
      <c r="V28" s="960"/>
      <c r="W28" s="960"/>
      <c r="X28" s="960"/>
      <c r="Y28" s="960"/>
      <c r="Z28" s="960"/>
      <c r="AA28" s="960"/>
      <c r="AB28" s="977" t="s">
        <v>61</v>
      </c>
      <c r="AC28" s="978"/>
      <c r="AD28" s="978"/>
      <c r="AE28" s="978"/>
      <c r="AF28" s="978"/>
      <c r="AG28" s="978"/>
      <c r="AH28" s="978"/>
      <c r="AI28" s="978"/>
      <c r="AJ28" s="986"/>
      <c r="AK28" s="987"/>
      <c r="AL28" s="987"/>
      <c r="AM28" s="987"/>
      <c r="AN28" s="987"/>
      <c r="AO28" s="987"/>
      <c r="AP28" s="1015"/>
      <c r="AQ28" s="956"/>
      <c r="AR28" s="956"/>
      <c r="AS28" s="956"/>
      <c r="AT28" s="987"/>
      <c r="AU28" s="987"/>
      <c r="AV28" s="987"/>
      <c r="AW28" s="1025"/>
      <c r="AX28" s="1025"/>
      <c r="AY28" s="1025"/>
      <c r="AZ28" s="1026"/>
    </row>
    <row r="29" s="911" customFormat="1" ht="17.1" customHeight="1" spans="1:52">
      <c r="A29" s="958"/>
      <c r="B29" s="954"/>
      <c r="C29" s="954"/>
      <c r="D29" s="954"/>
      <c r="E29" s="954"/>
      <c r="F29" s="956"/>
      <c r="G29" s="959"/>
      <c r="H29" s="960"/>
      <c r="I29" s="960"/>
      <c r="J29" s="960"/>
      <c r="K29" s="960"/>
      <c r="L29" s="960"/>
      <c r="M29" s="960"/>
      <c r="N29" s="960"/>
      <c r="O29" s="960"/>
      <c r="P29" s="960"/>
      <c r="Q29" s="960"/>
      <c r="R29" s="960"/>
      <c r="S29" s="960"/>
      <c r="T29" s="960"/>
      <c r="U29" s="960"/>
      <c r="V29" s="960"/>
      <c r="W29" s="960"/>
      <c r="X29" s="960"/>
      <c r="Y29" s="960"/>
      <c r="Z29" s="960"/>
      <c r="AA29" s="960"/>
      <c r="AB29" s="864"/>
      <c r="AC29" s="978"/>
      <c r="AD29" s="978"/>
      <c r="AE29" s="978"/>
      <c r="AF29" s="978"/>
      <c r="AG29" s="978"/>
      <c r="AH29" s="978"/>
      <c r="AI29" s="978"/>
      <c r="AJ29" s="987"/>
      <c r="AK29" s="987"/>
      <c r="AL29" s="987"/>
      <c r="AM29" s="987"/>
      <c r="AN29" s="987"/>
      <c r="AO29" s="987"/>
      <c r="AP29" s="1015"/>
      <c r="AQ29" s="956"/>
      <c r="AR29" s="956"/>
      <c r="AS29" s="956"/>
      <c r="AT29" s="987"/>
      <c r="AU29" s="987"/>
      <c r="AV29" s="987"/>
      <c r="AW29" s="1025"/>
      <c r="AX29" s="1025"/>
      <c r="AY29" s="1025"/>
      <c r="AZ29" s="1026"/>
    </row>
    <row r="30" s="911" customFormat="1" ht="17.1" customHeight="1" spans="1:52">
      <c r="A30" s="958"/>
      <c r="B30" s="954"/>
      <c r="C30" s="954"/>
      <c r="D30" s="954"/>
      <c r="E30" s="954"/>
      <c r="F30" s="956"/>
      <c r="G30" s="959"/>
      <c r="H30" s="960"/>
      <c r="I30" s="960"/>
      <c r="J30" s="960"/>
      <c r="K30" s="960"/>
      <c r="L30" s="960"/>
      <c r="M30" s="960"/>
      <c r="N30" s="960"/>
      <c r="O30" s="960"/>
      <c r="P30" s="960"/>
      <c r="Q30" s="960"/>
      <c r="R30" s="960"/>
      <c r="S30" s="960"/>
      <c r="T30" s="960"/>
      <c r="U30" s="960"/>
      <c r="V30" s="960"/>
      <c r="W30" s="960"/>
      <c r="X30" s="960"/>
      <c r="Y30" s="960"/>
      <c r="Z30" s="960"/>
      <c r="AA30" s="960"/>
      <c r="AB30" s="864"/>
      <c r="AC30" s="978"/>
      <c r="AD30" s="978"/>
      <c r="AE30" s="978"/>
      <c r="AF30" s="978"/>
      <c r="AG30" s="978"/>
      <c r="AH30" s="978"/>
      <c r="AI30" s="978"/>
      <c r="AJ30" s="987"/>
      <c r="AK30" s="987"/>
      <c r="AL30" s="987"/>
      <c r="AM30" s="987"/>
      <c r="AN30" s="987"/>
      <c r="AO30" s="987"/>
      <c r="AP30" s="1015"/>
      <c r="AQ30" s="956"/>
      <c r="AR30" s="956"/>
      <c r="AS30" s="956"/>
      <c r="AT30" s="987"/>
      <c r="AU30" s="987"/>
      <c r="AV30" s="987"/>
      <c r="AW30" s="1025"/>
      <c r="AX30" s="1025"/>
      <c r="AY30" s="1025"/>
      <c r="AZ30" s="1026"/>
    </row>
    <row r="31" s="911" customFormat="1" ht="17.1" customHeight="1" spans="1:52">
      <c r="A31" s="958"/>
      <c r="B31" s="954"/>
      <c r="C31" s="954"/>
      <c r="D31" s="954"/>
      <c r="E31" s="954"/>
      <c r="F31" s="956"/>
      <c r="G31" s="959"/>
      <c r="H31" s="960"/>
      <c r="I31" s="960"/>
      <c r="J31" s="960"/>
      <c r="K31" s="960"/>
      <c r="L31" s="960"/>
      <c r="M31" s="960"/>
      <c r="N31" s="960"/>
      <c r="O31" s="960"/>
      <c r="P31" s="960"/>
      <c r="Q31" s="960"/>
      <c r="R31" s="960"/>
      <c r="S31" s="960"/>
      <c r="T31" s="960"/>
      <c r="U31" s="960"/>
      <c r="V31" s="960"/>
      <c r="W31" s="960"/>
      <c r="X31" s="960"/>
      <c r="Y31" s="960"/>
      <c r="Z31" s="960"/>
      <c r="AA31" s="960"/>
      <c r="AB31" s="864"/>
      <c r="AC31" s="978"/>
      <c r="AD31" s="978"/>
      <c r="AE31" s="978"/>
      <c r="AF31" s="978"/>
      <c r="AG31" s="978"/>
      <c r="AH31" s="978"/>
      <c r="AI31" s="978"/>
      <c r="AJ31" s="987"/>
      <c r="AK31" s="987"/>
      <c r="AL31" s="987"/>
      <c r="AM31" s="987"/>
      <c r="AN31" s="987"/>
      <c r="AO31" s="987"/>
      <c r="AP31" s="1015"/>
      <c r="AQ31" s="956"/>
      <c r="AR31" s="956"/>
      <c r="AS31" s="956"/>
      <c r="AT31" s="987"/>
      <c r="AU31" s="987"/>
      <c r="AV31" s="987"/>
      <c r="AW31" s="1025"/>
      <c r="AX31" s="1030" t="e">
        <f>#REF!+AX26</f>
        <v>#REF!</v>
      </c>
      <c r="AY31" s="1025"/>
      <c r="AZ31" s="1026"/>
    </row>
    <row r="32" s="911" customFormat="1" ht="17.1" customHeight="1" spans="1:52">
      <c r="A32" s="958"/>
      <c r="B32" s="954"/>
      <c r="C32" s="954"/>
      <c r="D32" s="954"/>
      <c r="E32" s="954"/>
      <c r="F32" s="956"/>
      <c r="G32" s="959" t="s">
        <v>62</v>
      </c>
      <c r="H32" s="960"/>
      <c r="I32" s="960"/>
      <c r="J32" s="960"/>
      <c r="K32" s="960"/>
      <c r="L32" s="960"/>
      <c r="M32" s="960"/>
      <c r="N32" s="960"/>
      <c r="O32" s="960"/>
      <c r="P32" s="960"/>
      <c r="Q32" s="960"/>
      <c r="R32" s="960"/>
      <c r="S32" s="960"/>
      <c r="T32" s="960"/>
      <c r="U32" s="960"/>
      <c r="V32" s="960"/>
      <c r="W32" s="960"/>
      <c r="X32" s="960"/>
      <c r="Y32" s="960"/>
      <c r="Z32" s="960"/>
      <c r="AA32" s="960"/>
      <c r="AB32" s="865" t="s">
        <v>63</v>
      </c>
      <c r="AC32" s="978"/>
      <c r="AD32" s="978"/>
      <c r="AE32" s="978"/>
      <c r="AF32" s="978"/>
      <c r="AG32" s="978"/>
      <c r="AH32" s="978"/>
      <c r="AI32" s="978"/>
      <c r="AJ32" s="987"/>
      <c r="AK32" s="987"/>
      <c r="AL32" s="987"/>
      <c r="AM32" s="987"/>
      <c r="AN32" s="987"/>
      <c r="AO32" s="987"/>
      <c r="AP32" s="1015"/>
      <c r="AQ32" s="956"/>
      <c r="AR32" s="956"/>
      <c r="AS32" s="956"/>
      <c r="AT32" s="987"/>
      <c r="AU32" s="987"/>
      <c r="AV32" s="987"/>
      <c r="AW32" s="1025"/>
      <c r="AX32" s="1025"/>
      <c r="AY32" s="1025"/>
      <c r="AZ32" s="1026"/>
    </row>
    <row r="33" s="911" customFormat="1" ht="19.5" customHeight="1" spans="1:52">
      <c r="A33" s="958"/>
      <c r="B33" s="961"/>
      <c r="C33" s="961"/>
      <c r="D33" s="961"/>
      <c r="E33" s="961"/>
      <c r="F33" s="962"/>
      <c r="G33" s="959" t="s">
        <v>64</v>
      </c>
      <c r="H33" s="960"/>
      <c r="I33" s="960"/>
      <c r="J33" s="960"/>
      <c r="K33" s="960"/>
      <c r="L33" s="960"/>
      <c r="M33" s="960"/>
      <c r="N33" s="960"/>
      <c r="O33" s="960"/>
      <c r="P33" s="960"/>
      <c r="Q33" s="960"/>
      <c r="R33" s="960"/>
      <c r="S33" s="960"/>
      <c r="T33" s="960"/>
      <c r="U33" s="960"/>
      <c r="V33" s="960"/>
      <c r="W33" s="960"/>
      <c r="X33" s="960"/>
      <c r="Y33" s="960"/>
      <c r="Z33" s="960"/>
      <c r="AA33" s="960"/>
      <c r="AB33" s="865" t="s">
        <v>65</v>
      </c>
      <c r="AC33" s="979"/>
      <c r="AD33" s="979"/>
      <c r="AE33" s="979"/>
      <c r="AF33" s="979"/>
      <c r="AG33" s="979"/>
      <c r="AH33" s="979"/>
      <c r="AI33" s="979"/>
      <c r="AJ33" s="979"/>
      <c r="AK33" s="988"/>
      <c r="AL33" s="988"/>
      <c r="AM33" s="989"/>
      <c r="AN33" s="988"/>
      <c r="AO33" s="989"/>
      <c r="AP33" s="988"/>
      <c r="AQ33" s="962"/>
      <c r="AR33" s="962"/>
      <c r="AS33" s="962"/>
      <c r="AT33" s="989"/>
      <c r="AU33" s="989"/>
      <c r="AV33" s="989"/>
      <c r="AW33" s="1025"/>
      <c r="AX33" s="1025"/>
      <c r="AY33" s="1025"/>
      <c r="AZ33" s="1026"/>
    </row>
    <row r="34" s="911" customFormat="1" ht="17.1" customHeight="1" spans="1:52">
      <c r="A34" s="963"/>
      <c r="B34" s="964"/>
      <c r="C34" s="964"/>
      <c r="D34" s="964"/>
      <c r="E34" s="965"/>
      <c r="F34" s="964"/>
      <c r="G34" s="966"/>
      <c r="H34" s="967"/>
      <c r="I34" s="967"/>
      <c r="J34" s="967"/>
      <c r="K34" s="967"/>
      <c r="L34" s="967"/>
      <c r="M34" s="967"/>
      <c r="N34" s="967"/>
      <c r="O34" s="967"/>
      <c r="P34" s="967"/>
      <c r="Q34" s="967"/>
      <c r="R34" s="967"/>
      <c r="S34" s="967"/>
      <c r="T34" s="967"/>
      <c r="U34" s="967"/>
      <c r="V34" s="967"/>
      <c r="W34" s="967"/>
      <c r="X34" s="967"/>
      <c r="Y34" s="967"/>
      <c r="Z34" s="967"/>
      <c r="AA34" s="967"/>
      <c r="AB34" s="980"/>
      <c r="AC34" s="978"/>
      <c r="AD34" s="978"/>
      <c r="AE34" s="978"/>
      <c r="AF34" s="978"/>
      <c r="AG34" s="978"/>
      <c r="AH34" s="978"/>
      <c r="AI34" s="978"/>
      <c r="AJ34" s="990"/>
      <c r="AK34" s="990"/>
      <c r="AL34" s="990"/>
      <c r="AM34" s="990"/>
      <c r="AN34" s="990"/>
      <c r="AO34" s="990"/>
      <c r="AP34" s="1016"/>
      <c r="AQ34" s="964"/>
      <c r="AR34" s="964"/>
      <c r="AS34" s="964"/>
      <c r="AT34" s="990"/>
      <c r="AU34" s="990"/>
      <c r="AV34" s="990"/>
      <c r="AW34" s="1025"/>
      <c r="AX34" s="1025"/>
      <c r="AY34" s="1025"/>
      <c r="AZ34" s="1026"/>
    </row>
    <row r="35" ht="162.75" customHeight="1"/>
    <row r="36" s="911" customFormat="1" ht="17.1" customHeight="1" spans="1:52">
      <c r="A36" s="921" t="s">
        <v>160</v>
      </c>
      <c r="B36" s="921"/>
      <c r="C36" s="921"/>
      <c r="D36" s="921"/>
      <c r="E36" s="921"/>
      <c r="F36" s="921"/>
      <c r="G36" s="921"/>
      <c r="H36" s="921"/>
      <c r="I36" s="921"/>
      <c r="J36" s="921"/>
      <c r="K36" s="921"/>
      <c r="L36" s="921"/>
      <c r="M36" s="921"/>
      <c r="N36" s="921"/>
      <c r="O36" s="921"/>
      <c r="P36" s="921"/>
      <c r="Q36" s="921"/>
      <c r="R36" s="921"/>
      <c r="S36" s="921"/>
      <c r="T36" s="921"/>
      <c r="U36" s="921"/>
      <c r="V36" s="921"/>
      <c r="W36" s="921"/>
      <c r="X36" s="921"/>
      <c r="Y36" s="921"/>
      <c r="Z36" s="921"/>
      <c r="AA36" s="921"/>
      <c r="AB36" s="921"/>
      <c r="AC36" s="921"/>
      <c r="AD36" s="921"/>
      <c r="AE36" s="921"/>
      <c r="AF36" s="921"/>
      <c r="AG36" s="921"/>
      <c r="AH36" s="921"/>
      <c r="AI36" s="921"/>
      <c r="AJ36" s="921"/>
      <c r="AK36" s="921"/>
      <c r="AL36" s="921"/>
      <c r="AM36" s="921"/>
      <c r="AN36" s="921"/>
      <c r="AO36" s="921"/>
      <c r="AP36" s="921"/>
      <c r="AQ36" s="921"/>
      <c r="AR36" s="921"/>
      <c r="AS36" s="921"/>
      <c r="AT36" s="921"/>
      <c r="AU36" s="921"/>
      <c r="AV36" s="921"/>
      <c r="AW36" s="1025"/>
      <c r="AX36" s="1025"/>
      <c r="AY36" s="1025"/>
      <c r="AZ36" s="1026"/>
    </row>
    <row r="37" s="911" customFormat="1" ht="17.1" customHeight="1" spans="1:52">
      <c r="A37" s="922" t="str">
        <f>'RK 3'!A36:AI36</f>
        <v>BULAN FEBRUARI TAHUN 2023</v>
      </c>
      <c r="B37" s="922"/>
      <c r="C37" s="922"/>
      <c r="D37" s="922"/>
      <c r="E37" s="922"/>
      <c r="F37" s="922"/>
      <c r="G37" s="922"/>
      <c r="H37" s="922"/>
      <c r="I37" s="922"/>
      <c r="J37" s="922"/>
      <c r="K37" s="922"/>
      <c r="L37" s="922"/>
      <c r="M37" s="922"/>
      <c r="N37" s="922"/>
      <c r="O37" s="922"/>
      <c r="P37" s="922"/>
      <c r="Q37" s="922"/>
      <c r="R37" s="922"/>
      <c r="S37" s="922"/>
      <c r="T37" s="922"/>
      <c r="U37" s="922"/>
      <c r="V37" s="922"/>
      <c r="W37" s="922"/>
      <c r="X37" s="922"/>
      <c r="Y37" s="922"/>
      <c r="Z37" s="922"/>
      <c r="AA37" s="922"/>
      <c r="AB37" s="922"/>
      <c r="AC37" s="922"/>
      <c r="AD37" s="922"/>
      <c r="AE37" s="922"/>
      <c r="AF37" s="922"/>
      <c r="AG37" s="922"/>
      <c r="AH37" s="922"/>
      <c r="AI37" s="922"/>
      <c r="AJ37" s="922"/>
      <c r="AK37" s="922"/>
      <c r="AL37" s="922"/>
      <c r="AM37" s="922"/>
      <c r="AN37" s="922"/>
      <c r="AO37" s="922"/>
      <c r="AP37" s="922"/>
      <c r="AQ37" s="922"/>
      <c r="AR37" s="922"/>
      <c r="AS37" s="922"/>
      <c r="AT37" s="922"/>
      <c r="AU37" s="922"/>
      <c r="AV37" s="922"/>
      <c r="AW37" s="1025"/>
      <c r="AX37" s="1025"/>
      <c r="AY37" s="1025"/>
      <c r="AZ37" s="1026"/>
    </row>
    <row r="38" s="911" customFormat="1" ht="16.5" customHeight="1" spans="1:52">
      <c r="A38" s="923"/>
      <c r="B38" s="923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3"/>
      <c r="T38" s="923"/>
      <c r="U38" s="923"/>
      <c r="V38" s="923"/>
      <c r="W38" s="923"/>
      <c r="X38" s="923"/>
      <c r="Y38" s="923"/>
      <c r="Z38" s="923"/>
      <c r="AA38" s="923"/>
      <c r="AB38" s="923"/>
      <c r="AC38" s="923"/>
      <c r="AD38" s="923"/>
      <c r="AE38" s="923"/>
      <c r="AF38" s="923"/>
      <c r="AG38" s="923"/>
      <c r="AH38" s="923"/>
      <c r="AI38" s="923"/>
      <c r="AJ38" s="923"/>
      <c r="AK38" s="923"/>
      <c r="AL38" s="923"/>
      <c r="AM38" s="923"/>
      <c r="AN38" s="923"/>
      <c r="AO38" s="923"/>
      <c r="AP38" s="923"/>
      <c r="AQ38" s="915"/>
      <c r="AR38" s="916"/>
      <c r="AS38" s="991" t="s">
        <v>156</v>
      </c>
      <c r="AT38" s="992"/>
      <c r="AU38" s="992"/>
      <c r="AV38" s="992"/>
      <c r="AW38" s="1025"/>
      <c r="AX38" s="1025"/>
      <c r="AY38" s="1025"/>
      <c r="AZ38" s="1026"/>
    </row>
    <row r="39" s="911" customFormat="1" ht="17.1" customHeight="1" spans="1:52">
      <c r="A39" s="968" t="s">
        <v>3</v>
      </c>
      <c r="B39" s="969" t="s">
        <v>4</v>
      </c>
      <c r="C39" s="926" t="s">
        <v>161</v>
      </c>
      <c r="D39" s="926" t="s">
        <v>118</v>
      </c>
      <c r="E39" s="926" t="s">
        <v>57</v>
      </c>
      <c r="F39" s="927" t="s">
        <v>119</v>
      </c>
      <c r="G39" s="928" t="s">
        <v>5</v>
      </c>
      <c r="H39" s="929"/>
      <c r="I39" s="929"/>
      <c r="J39" s="929"/>
      <c r="K39" s="929"/>
      <c r="L39" s="929"/>
      <c r="M39" s="929"/>
      <c r="N39" s="929"/>
      <c r="O39" s="929"/>
      <c r="P39" s="929"/>
      <c r="Q39" s="929"/>
      <c r="R39" s="929"/>
      <c r="S39" s="929"/>
      <c r="T39" s="929"/>
      <c r="U39" s="929"/>
      <c r="V39" s="929"/>
      <c r="W39" s="929"/>
      <c r="X39" s="929"/>
      <c r="Y39" s="929"/>
      <c r="Z39" s="929"/>
      <c r="AA39" s="929"/>
      <c r="AB39" s="929"/>
      <c r="AC39" s="975"/>
      <c r="AD39" s="926" t="s">
        <v>120</v>
      </c>
      <c r="AE39" s="926" t="s">
        <v>7</v>
      </c>
      <c r="AF39" s="926" t="s">
        <v>8</v>
      </c>
      <c r="AG39" s="926" t="s">
        <v>9</v>
      </c>
      <c r="AH39" s="926" t="s">
        <v>10</v>
      </c>
      <c r="AI39" s="926" t="s">
        <v>11</v>
      </c>
      <c r="AJ39" s="926" t="s">
        <v>12</v>
      </c>
      <c r="AK39" s="926" t="s">
        <v>13</v>
      </c>
      <c r="AL39" s="983" t="s">
        <v>122</v>
      </c>
      <c r="AM39" s="983" t="s">
        <v>123</v>
      </c>
      <c r="AN39" s="983" t="s">
        <v>124</v>
      </c>
      <c r="AO39" s="983" t="s">
        <v>158</v>
      </c>
      <c r="AP39" s="926" t="s">
        <v>14</v>
      </c>
      <c r="AQ39" s="927" t="s">
        <v>126</v>
      </c>
      <c r="AR39" s="993" t="s">
        <v>159</v>
      </c>
      <c r="AS39" s="994" t="s">
        <v>147</v>
      </c>
      <c r="AT39" s="995"/>
      <c r="AU39" s="995"/>
      <c r="AV39" s="995"/>
      <c r="AW39" s="1025"/>
      <c r="AX39" s="1025"/>
      <c r="AY39" s="1025"/>
      <c r="AZ39" s="1026"/>
    </row>
    <row r="40" s="911" customFormat="1" ht="150.75" customHeight="1" spans="1:52">
      <c r="A40" s="970"/>
      <c r="B40" s="971"/>
      <c r="C40" s="932"/>
      <c r="D40" s="932"/>
      <c r="E40" s="932"/>
      <c r="F40" s="933"/>
      <c r="G40" s="934" t="s">
        <v>16</v>
      </c>
      <c r="H40" s="934" t="s">
        <v>17</v>
      </c>
      <c r="I40" s="934" t="s">
        <v>18</v>
      </c>
      <c r="J40" s="934" t="s">
        <v>19</v>
      </c>
      <c r="K40" s="934" t="s">
        <v>20</v>
      </c>
      <c r="L40" s="934" t="s">
        <v>21</v>
      </c>
      <c r="M40" s="934" t="s">
        <v>22</v>
      </c>
      <c r="N40" s="934" t="s">
        <v>23</v>
      </c>
      <c r="O40" s="934" t="s">
        <v>24</v>
      </c>
      <c r="P40" s="934" t="s">
        <v>25</v>
      </c>
      <c r="Q40" s="934" t="s">
        <v>129</v>
      </c>
      <c r="R40" s="934" t="s">
        <v>27</v>
      </c>
      <c r="S40" s="934" t="s">
        <v>28</v>
      </c>
      <c r="T40" s="934" t="s">
        <v>29</v>
      </c>
      <c r="U40" s="934" t="s">
        <v>30</v>
      </c>
      <c r="V40" s="934" t="s">
        <v>31</v>
      </c>
      <c r="W40" s="934" t="s">
        <v>32</v>
      </c>
      <c r="X40" s="934" t="s">
        <v>33</v>
      </c>
      <c r="Y40" s="934" t="s">
        <v>34</v>
      </c>
      <c r="Z40" s="934" t="s">
        <v>35</v>
      </c>
      <c r="AA40" s="934" t="s">
        <v>36</v>
      </c>
      <c r="AB40" s="934" t="s">
        <v>149</v>
      </c>
      <c r="AC40" s="934" t="s">
        <v>38</v>
      </c>
      <c r="AD40" s="932"/>
      <c r="AE40" s="932"/>
      <c r="AF40" s="932"/>
      <c r="AG40" s="932"/>
      <c r="AH40" s="932"/>
      <c r="AI40" s="932"/>
      <c r="AJ40" s="932"/>
      <c r="AK40" s="932"/>
      <c r="AL40" s="984"/>
      <c r="AM40" s="984"/>
      <c r="AN40" s="984"/>
      <c r="AO40" s="984"/>
      <c r="AP40" s="932"/>
      <c r="AQ40" s="933"/>
      <c r="AR40" s="996"/>
      <c r="AS40" s="997"/>
      <c r="AT40" s="995"/>
      <c r="AU40" s="995"/>
      <c r="AV40" s="995"/>
      <c r="AW40" s="1025"/>
      <c r="AX40" s="1025"/>
      <c r="AY40" s="1025"/>
      <c r="AZ40" s="1026"/>
    </row>
    <row r="41" s="911" customFormat="1" ht="17.1" customHeight="1" spans="1:52">
      <c r="A41" s="935">
        <v>1</v>
      </c>
      <c r="B41" s="936">
        <v>2</v>
      </c>
      <c r="C41" s="936">
        <v>3</v>
      </c>
      <c r="D41" s="936">
        <v>4</v>
      </c>
      <c r="E41" s="937">
        <v>5</v>
      </c>
      <c r="F41" s="936">
        <v>6</v>
      </c>
      <c r="G41" s="936">
        <v>7</v>
      </c>
      <c r="H41" s="936">
        <v>8</v>
      </c>
      <c r="I41" s="936">
        <v>9</v>
      </c>
      <c r="J41" s="936">
        <v>10</v>
      </c>
      <c r="K41" s="936">
        <v>11</v>
      </c>
      <c r="L41" s="936">
        <v>12</v>
      </c>
      <c r="M41" s="936">
        <v>13</v>
      </c>
      <c r="N41" s="936">
        <v>14</v>
      </c>
      <c r="O41" s="936">
        <v>15</v>
      </c>
      <c r="P41" s="936">
        <v>16</v>
      </c>
      <c r="Q41" s="936">
        <v>17</v>
      </c>
      <c r="R41" s="936">
        <v>18</v>
      </c>
      <c r="S41" s="936">
        <v>19</v>
      </c>
      <c r="T41" s="936">
        <v>20</v>
      </c>
      <c r="U41" s="936">
        <v>21</v>
      </c>
      <c r="V41" s="936">
        <v>22</v>
      </c>
      <c r="W41" s="936">
        <v>23</v>
      </c>
      <c r="X41" s="936">
        <v>24</v>
      </c>
      <c r="Y41" s="936">
        <v>25</v>
      </c>
      <c r="Z41" s="936">
        <v>26</v>
      </c>
      <c r="AA41" s="936">
        <v>27</v>
      </c>
      <c r="AB41" s="936">
        <v>28</v>
      </c>
      <c r="AC41" s="936">
        <v>29</v>
      </c>
      <c r="AD41" s="936">
        <v>30</v>
      </c>
      <c r="AE41" s="936">
        <v>31</v>
      </c>
      <c r="AF41" s="936">
        <v>32</v>
      </c>
      <c r="AG41" s="936">
        <v>33</v>
      </c>
      <c r="AH41" s="936">
        <v>34</v>
      </c>
      <c r="AI41" s="936">
        <v>35</v>
      </c>
      <c r="AJ41" s="936">
        <v>36</v>
      </c>
      <c r="AK41" s="936">
        <v>37</v>
      </c>
      <c r="AL41" s="936">
        <v>38</v>
      </c>
      <c r="AM41" s="936">
        <v>39</v>
      </c>
      <c r="AN41" s="936">
        <v>40</v>
      </c>
      <c r="AO41" s="936">
        <v>41</v>
      </c>
      <c r="AP41" s="937">
        <v>42</v>
      </c>
      <c r="AQ41" s="937">
        <v>43</v>
      </c>
      <c r="AR41" s="998">
        <v>44</v>
      </c>
      <c r="AS41" s="999">
        <v>45</v>
      </c>
      <c r="AT41" s="1000"/>
      <c r="AU41" s="1000"/>
      <c r="AV41" s="1000"/>
      <c r="AW41" s="1025"/>
      <c r="AX41" s="1025"/>
      <c r="AY41" s="1025"/>
      <c r="AZ41" s="1026"/>
    </row>
    <row r="42" s="912" customFormat="1" ht="25.5" customHeight="1" spans="1:52">
      <c r="A42" s="938">
        <v>1</v>
      </c>
      <c r="B42" s="939" t="s">
        <v>39</v>
      </c>
      <c r="C42" s="208">
        <f>AQ7</f>
        <v>140</v>
      </c>
      <c r="D42" s="212">
        <f>'RK 3'!AH41</f>
        <v>189</v>
      </c>
      <c r="E42" s="208">
        <f>SUM(C42:D42)</f>
        <v>329</v>
      </c>
      <c r="F42" s="208">
        <v>19</v>
      </c>
      <c r="G42" s="208"/>
      <c r="H42" s="208"/>
      <c r="I42" s="208"/>
      <c r="J42" s="208"/>
      <c r="K42" s="208"/>
      <c r="L42" s="208">
        <v>24</v>
      </c>
      <c r="M42" s="208">
        <v>68</v>
      </c>
      <c r="N42" s="208"/>
      <c r="O42" s="208"/>
      <c r="P42" s="208"/>
      <c r="Q42" s="208"/>
      <c r="R42" s="208"/>
      <c r="S42" s="208"/>
      <c r="T42" s="208">
        <v>5</v>
      </c>
      <c r="U42" s="208"/>
      <c r="V42" s="208"/>
      <c r="W42" s="208"/>
      <c r="X42" s="208">
        <v>1</v>
      </c>
      <c r="Y42" s="208"/>
      <c r="Z42" s="208">
        <v>15</v>
      </c>
      <c r="AA42" s="208"/>
      <c r="AB42" s="208">
        <v>2</v>
      </c>
      <c r="AC42" s="208">
        <v>1</v>
      </c>
      <c r="AD42" s="208"/>
      <c r="AE42" s="208"/>
      <c r="AF42" s="208"/>
      <c r="AG42" s="208"/>
      <c r="AH42" s="208"/>
      <c r="AI42" s="208"/>
      <c r="AJ42" s="208">
        <v>5</v>
      </c>
      <c r="AK42" s="208"/>
      <c r="AL42" s="208">
        <v>6</v>
      </c>
      <c r="AM42" s="208">
        <v>8</v>
      </c>
      <c r="AN42" s="208">
        <v>2</v>
      </c>
      <c r="AO42" s="208">
        <v>0</v>
      </c>
      <c r="AP42" s="208">
        <f>SUM(F42:AO42)</f>
        <v>156</v>
      </c>
      <c r="AQ42" s="1001">
        <f>E42-AP42</f>
        <v>173</v>
      </c>
      <c r="AR42" s="191">
        <f>AP42</f>
        <v>156</v>
      </c>
      <c r="AS42" s="1017"/>
      <c r="AT42" s="1003"/>
      <c r="AU42" s="1003"/>
      <c r="AV42" s="1003"/>
      <c r="AW42" s="1027"/>
      <c r="AX42" s="1027"/>
      <c r="AY42" s="1027">
        <f>AP42-23</f>
        <v>133</v>
      </c>
      <c r="AZ42" s="1028"/>
    </row>
    <row r="43" s="912" customFormat="1" ht="25.5" customHeight="1" spans="1:52">
      <c r="A43" s="942">
        <v>2</v>
      </c>
      <c r="B43" s="943" t="s">
        <v>40</v>
      </c>
      <c r="C43" s="208">
        <f t="shared" ref="C43:C59" si="5">AQ8</f>
        <v>70</v>
      </c>
      <c r="D43" s="212">
        <f>'RK 3'!AH42</f>
        <v>112</v>
      </c>
      <c r="E43" s="208">
        <f t="shared" ref="E43:E59" si="6">SUM(C43:D43)</f>
        <v>182</v>
      </c>
      <c r="F43" s="208">
        <v>4</v>
      </c>
      <c r="G43" s="208"/>
      <c r="H43" s="208"/>
      <c r="I43" s="208"/>
      <c r="J43" s="208"/>
      <c r="K43" s="208"/>
      <c r="L43" s="208">
        <v>13</v>
      </c>
      <c r="M43" s="208">
        <v>58</v>
      </c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>
        <v>29</v>
      </c>
      <c r="AA43" s="208"/>
      <c r="AB43" s="208">
        <v>2</v>
      </c>
      <c r="AC43" s="208"/>
      <c r="AD43" s="208"/>
      <c r="AE43" s="208"/>
      <c r="AF43" s="208"/>
      <c r="AG43" s="208"/>
      <c r="AH43" s="208"/>
      <c r="AI43" s="208"/>
      <c r="AJ43" s="208">
        <v>1</v>
      </c>
      <c r="AK43" s="208"/>
      <c r="AL43" s="208">
        <v>2</v>
      </c>
      <c r="AM43" s="208">
        <v>1</v>
      </c>
      <c r="AN43" s="208">
        <v>3</v>
      </c>
      <c r="AO43" s="208"/>
      <c r="AP43" s="208">
        <f t="shared" ref="AP43:AP59" si="7">SUM(F43:AO43)</f>
        <v>113</v>
      </c>
      <c r="AQ43" s="1001">
        <f t="shared" ref="AQ43:AQ59" si="8">E43-AP43</f>
        <v>69</v>
      </c>
      <c r="AR43" s="191">
        <f t="shared" ref="AR43:AR59" si="9">AP43</f>
        <v>113</v>
      </c>
      <c r="AS43" s="1018"/>
      <c r="AT43" s="1005"/>
      <c r="AU43" s="1005"/>
      <c r="AV43" s="1005"/>
      <c r="AW43" s="1027"/>
      <c r="AX43" s="1027"/>
      <c r="AY43" s="1027">
        <f>AP43-5</f>
        <v>108</v>
      </c>
      <c r="AZ43" s="1028"/>
    </row>
    <row r="44" s="912" customFormat="1" ht="25.5" customHeight="1" spans="1:52">
      <c r="A44" s="942">
        <v>3</v>
      </c>
      <c r="B44" s="943" t="s">
        <v>41</v>
      </c>
      <c r="C44" s="208">
        <f t="shared" si="5"/>
        <v>46</v>
      </c>
      <c r="D44" s="212">
        <f>'RK 3'!AH43</f>
        <v>52</v>
      </c>
      <c r="E44" s="208">
        <f t="shared" si="6"/>
        <v>98</v>
      </c>
      <c r="F44" s="208">
        <v>5</v>
      </c>
      <c r="G44" s="208"/>
      <c r="H44" s="208"/>
      <c r="I44" s="208"/>
      <c r="J44" s="208"/>
      <c r="K44" s="208"/>
      <c r="L44" s="208">
        <v>9</v>
      </c>
      <c r="M44" s="208">
        <v>33</v>
      </c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>
        <v>2</v>
      </c>
      <c r="AA44" s="208"/>
      <c r="AB44" s="208">
        <v>3</v>
      </c>
      <c r="AC44" s="208">
        <v>1</v>
      </c>
      <c r="AD44" s="208"/>
      <c r="AE44" s="208"/>
      <c r="AF44" s="208"/>
      <c r="AG44" s="208"/>
      <c r="AH44" s="208"/>
      <c r="AI44" s="208"/>
      <c r="AJ44" s="208"/>
      <c r="AK44" s="208"/>
      <c r="AL44" s="208">
        <v>1</v>
      </c>
      <c r="AM44" s="208">
        <v>2</v>
      </c>
      <c r="AN44" s="208"/>
      <c r="AO44" s="208"/>
      <c r="AP44" s="208">
        <f t="shared" si="7"/>
        <v>56</v>
      </c>
      <c r="AQ44" s="1001">
        <f t="shared" si="8"/>
        <v>42</v>
      </c>
      <c r="AR44" s="191">
        <f t="shared" si="9"/>
        <v>56</v>
      </c>
      <c r="AS44" s="1018"/>
      <c r="AT44" s="1005"/>
      <c r="AU44" s="1005"/>
      <c r="AV44" s="1005"/>
      <c r="AW44" s="1027"/>
      <c r="AX44" s="1027"/>
      <c r="AY44" s="990">
        <f>59-22</f>
        <v>37</v>
      </c>
      <c r="AZ44" s="1028"/>
    </row>
    <row r="45" s="912" customFormat="1" ht="25.5" customHeight="1" spans="1:52">
      <c r="A45" s="942">
        <v>4</v>
      </c>
      <c r="B45" s="943" t="s">
        <v>42</v>
      </c>
      <c r="C45" s="208">
        <f t="shared" si="5"/>
        <v>65</v>
      </c>
      <c r="D45" s="212">
        <f>'RK 3'!AH44</f>
        <v>89</v>
      </c>
      <c r="E45" s="208">
        <f t="shared" si="6"/>
        <v>154</v>
      </c>
      <c r="F45" s="208">
        <v>8</v>
      </c>
      <c r="G45" s="208"/>
      <c r="H45" s="208"/>
      <c r="I45" s="208"/>
      <c r="J45" s="208"/>
      <c r="K45" s="208"/>
      <c r="L45" s="208">
        <v>9</v>
      </c>
      <c r="M45" s="208">
        <v>30</v>
      </c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>
        <v>1</v>
      </c>
      <c r="Y45" s="208"/>
      <c r="Z45" s="208">
        <v>7</v>
      </c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>
        <v>2</v>
      </c>
      <c r="AM45" s="208">
        <v>1</v>
      </c>
      <c r="AN45" s="208"/>
      <c r="AO45" s="208"/>
      <c r="AP45" s="208">
        <f t="shared" si="7"/>
        <v>58</v>
      </c>
      <c r="AQ45" s="1001">
        <f t="shared" si="8"/>
        <v>96</v>
      </c>
      <c r="AR45" s="191">
        <f t="shared" si="9"/>
        <v>58</v>
      </c>
      <c r="AS45" s="1018"/>
      <c r="AT45" s="1005"/>
      <c r="AU45" s="1005"/>
      <c r="AV45" s="1005"/>
      <c r="AW45" s="1027"/>
      <c r="AX45" s="1027"/>
      <c r="AY45" s="990"/>
      <c r="AZ45" s="1028"/>
    </row>
    <row r="46" s="912" customFormat="1" ht="25.5" customHeight="1" spans="1:52">
      <c r="A46" s="942">
        <v>5</v>
      </c>
      <c r="B46" s="943" t="s">
        <v>43</v>
      </c>
      <c r="C46" s="208">
        <f t="shared" si="5"/>
        <v>49</v>
      </c>
      <c r="D46" s="212">
        <f>'RK 3'!AH45</f>
        <v>74</v>
      </c>
      <c r="E46" s="208">
        <f t="shared" si="6"/>
        <v>123</v>
      </c>
      <c r="F46" s="208">
        <v>10</v>
      </c>
      <c r="G46" s="208"/>
      <c r="H46" s="208"/>
      <c r="I46" s="208"/>
      <c r="J46" s="208"/>
      <c r="K46" s="208"/>
      <c r="L46" s="208">
        <v>14</v>
      </c>
      <c r="M46" s="208">
        <v>31</v>
      </c>
      <c r="N46" s="208">
        <v>1</v>
      </c>
      <c r="O46" s="208"/>
      <c r="P46" s="208"/>
      <c r="Q46" s="208"/>
      <c r="R46" s="208"/>
      <c r="S46" s="208"/>
      <c r="T46" s="208">
        <v>2</v>
      </c>
      <c r="U46" s="208"/>
      <c r="V46" s="208"/>
      <c r="W46" s="208"/>
      <c r="X46" s="208"/>
      <c r="Y46" s="208"/>
      <c r="Z46" s="208">
        <v>5</v>
      </c>
      <c r="AA46" s="208"/>
      <c r="AB46" s="208">
        <v>4</v>
      </c>
      <c r="AC46" s="208"/>
      <c r="AD46" s="208"/>
      <c r="AE46" s="208"/>
      <c r="AF46" s="208"/>
      <c r="AG46" s="208"/>
      <c r="AH46" s="208"/>
      <c r="AI46" s="208"/>
      <c r="AJ46" s="208">
        <v>1</v>
      </c>
      <c r="AK46" s="208"/>
      <c r="AL46" s="208"/>
      <c r="AM46" s="208">
        <v>1</v>
      </c>
      <c r="AN46" s="208">
        <v>1</v>
      </c>
      <c r="AO46" s="208"/>
      <c r="AP46" s="208">
        <f t="shared" si="7"/>
        <v>70</v>
      </c>
      <c r="AQ46" s="1001">
        <f t="shared" si="8"/>
        <v>53</v>
      </c>
      <c r="AR46" s="191">
        <f t="shared" si="9"/>
        <v>70</v>
      </c>
      <c r="AS46" s="1018"/>
      <c r="AT46" s="1005"/>
      <c r="AU46" s="1005"/>
      <c r="AV46" s="1005"/>
      <c r="AW46" s="1027"/>
      <c r="AX46" s="1027"/>
      <c r="AY46" s="990"/>
      <c r="AZ46" s="1028"/>
    </row>
    <row r="47" s="912" customFormat="1" ht="25.5" customHeight="1" spans="1:52">
      <c r="A47" s="942">
        <v>6</v>
      </c>
      <c r="B47" s="943" t="s">
        <v>44</v>
      </c>
      <c r="C47" s="208">
        <f t="shared" si="5"/>
        <v>10</v>
      </c>
      <c r="D47" s="212">
        <f>'RK 3'!AH46</f>
        <v>26</v>
      </c>
      <c r="E47" s="208">
        <f t="shared" si="6"/>
        <v>36</v>
      </c>
      <c r="F47" s="208">
        <v>1</v>
      </c>
      <c r="G47" s="208"/>
      <c r="H47" s="208"/>
      <c r="I47" s="208"/>
      <c r="J47" s="208"/>
      <c r="K47" s="208"/>
      <c r="L47" s="208">
        <v>4</v>
      </c>
      <c r="M47" s="208">
        <v>10</v>
      </c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>
        <v>2</v>
      </c>
      <c r="AC47" s="208"/>
      <c r="AD47" s="208"/>
      <c r="AE47" s="208"/>
      <c r="AF47" s="208"/>
      <c r="AG47" s="208"/>
      <c r="AH47" s="208"/>
      <c r="AI47" s="208"/>
      <c r="AJ47" s="208"/>
      <c r="AK47" s="208"/>
      <c r="AL47" s="208">
        <v>2</v>
      </c>
      <c r="AM47" s="208"/>
      <c r="AN47" s="208"/>
      <c r="AO47" s="208"/>
      <c r="AP47" s="208">
        <f t="shared" si="7"/>
        <v>19</v>
      </c>
      <c r="AQ47" s="1001">
        <f t="shared" si="8"/>
        <v>17</v>
      </c>
      <c r="AR47" s="191">
        <f t="shared" si="9"/>
        <v>19</v>
      </c>
      <c r="AS47" s="1018"/>
      <c r="AT47" s="1005"/>
      <c r="AU47" s="1005"/>
      <c r="AV47" s="1005"/>
      <c r="AW47" s="1027"/>
      <c r="AX47" s="1027"/>
      <c r="AY47" s="990"/>
      <c r="AZ47" s="1028"/>
    </row>
    <row r="48" s="912" customFormat="1" ht="25.5" customHeight="1" spans="1:52">
      <c r="A48" s="942">
        <v>7</v>
      </c>
      <c r="B48" s="943" t="s">
        <v>45</v>
      </c>
      <c r="C48" s="208">
        <f t="shared" si="5"/>
        <v>25</v>
      </c>
      <c r="D48" s="212">
        <f>'RK 3'!AH47</f>
        <v>38</v>
      </c>
      <c r="E48" s="208">
        <f t="shared" si="6"/>
        <v>63</v>
      </c>
      <c r="F48" s="208">
        <v>6</v>
      </c>
      <c r="G48" s="208"/>
      <c r="H48" s="208"/>
      <c r="I48" s="208"/>
      <c r="J48" s="208"/>
      <c r="K48" s="208"/>
      <c r="L48" s="208">
        <v>7</v>
      </c>
      <c r="M48" s="208">
        <v>16</v>
      </c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>
        <v>2</v>
      </c>
      <c r="AA48" s="208"/>
      <c r="AB48" s="208">
        <v>1</v>
      </c>
      <c r="AC48" s="208"/>
      <c r="AD48" s="208"/>
      <c r="AE48" s="208"/>
      <c r="AF48" s="208"/>
      <c r="AG48" s="208"/>
      <c r="AH48" s="208"/>
      <c r="AI48" s="208"/>
      <c r="AJ48" s="208"/>
      <c r="AK48" s="208"/>
      <c r="AL48" s="208">
        <v>1</v>
      </c>
      <c r="AM48" s="208">
        <v>1</v>
      </c>
      <c r="AN48" s="208"/>
      <c r="AO48" s="208"/>
      <c r="AP48" s="208">
        <f t="shared" si="7"/>
        <v>34</v>
      </c>
      <c r="AQ48" s="1001">
        <f t="shared" si="8"/>
        <v>29</v>
      </c>
      <c r="AR48" s="191">
        <f t="shared" si="9"/>
        <v>34</v>
      </c>
      <c r="AS48" s="1018"/>
      <c r="AT48" s="1005"/>
      <c r="AU48" s="1005"/>
      <c r="AV48" s="1005"/>
      <c r="AW48" s="1027"/>
      <c r="AX48" s="1027"/>
      <c r="AY48" s="990"/>
      <c r="AZ48" s="1028"/>
    </row>
    <row r="49" s="912" customFormat="1" ht="25.5" customHeight="1" spans="1:52">
      <c r="A49" s="942">
        <v>8</v>
      </c>
      <c r="B49" s="943" t="s">
        <v>46</v>
      </c>
      <c r="C49" s="208">
        <f t="shared" si="5"/>
        <v>29</v>
      </c>
      <c r="D49" s="212">
        <f>'RK 3'!AH48</f>
        <v>35</v>
      </c>
      <c r="E49" s="208">
        <f t="shared" si="6"/>
        <v>64</v>
      </c>
      <c r="F49" s="208">
        <v>4</v>
      </c>
      <c r="G49" s="208"/>
      <c r="H49" s="208"/>
      <c r="I49" s="208"/>
      <c r="J49" s="208"/>
      <c r="K49" s="208"/>
      <c r="L49" s="208">
        <v>6</v>
      </c>
      <c r="M49" s="208">
        <v>18</v>
      </c>
      <c r="N49" s="208"/>
      <c r="O49" s="208"/>
      <c r="P49" s="208"/>
      <c r="Q49" s="208"/>
      <c r="R49" s="208"/>
      <c r="S49" s="208"/>
      <c r="T49" s="208">
        <v>1</v>
      </c>
      <c r="U49" s="208"/>
      <c r="V49" s="208"/>
      <c r="W49" s="208"/>
      <c r="X49" s="208"/>
      <c r="Y49" s="208"/>
      <c r="Z49" s="208">
        <v>1</v>
      </c>
      <c r="AA49" s="208"/>
      <c r="AB49" s="208">
        <v>2</v>
      </c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>
        <f t="shared" si="7"/>
        <v>32</v>
      </c>
      <c r="AQ49" s="1001">
        <f t="shared" si="8"/>
        <v>32</v>
      </c>
      <c r="AR49" s="191">
        <f t="shared" si="9"/>
        <v>32</v>
      </c>
      <c r="AS49" s="1018"/>
      <c r="AT49" s="1005"/>
      <c r="AU49" s="1019">
        <v>32</v>
      </c>
      <c r="AV49" s="1005"/>
      <c r="AW49" s="1027"/>
      <c r="AX49" s="1027"/>
      <c r="AY49" s="990"/>
      <c r="AZ49" s="1028"/>
    </row>
    <row r="50" s="912" customFormat="1" ht="25.5" customHeight="1" spans="1:55">
      <c r="A50" s="942">
        <v>9</v>
      </c>
      <c r="B50" s="943" t="s">
        <v>47</v>
      </c>
      <c r="C50" s="208">
        <f t="shared" si="5"/>
        <v>25</v>
      </c>
      <c r="D50" s="212">
        <f>'RK 3'!AH49</f>
        <v>43</v>
      </c>
      <c r="E50" s="208">
        <f t="shared" si="6"/>
        <v>68</v>
      </c>
      <c r="F50" s="208">
        <v>2</v>
      </c>
      <c r="G50" s="208"/>
      <c r="H50" s="208"/>
      <c r="I50" s="208"/>
      <c r="J50" s="208"/>
      <c r="K50" s="208"/>
      <c r="L50" s="208">
        <v>3</v>
      </c>
      <c r="M50" s="208">
        <v>15</v>
      </c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>
        <v>2</v>
      </c>
      <c r="AA50" s="208"/>
      <c r="AB50" s="208">
        <v>1</v>
      </c>
      <c r="AC50" s="208"/>
      <c r="AD50" s="208"/>
      <c r="AE50" s="208"/>
      <c r="AF50" s="208"/>
      <c r="AG50" s="208"/>
      <c r="AH50" s="208"/>
      <c r="AI50" s="208"/>
      <c r="AJ50" s="208"/>
      <c r="AK50" s="208"/>
      <c r="AL50" s="208">
        <v>5</v>
      </c>
      <c r="AM50" s="208">
        <v>1</v>
      </c>
      <c r="AN50" s="208">
        <v>1</v>
      </c>
      <c r="AO50" s="208"/>
      <c r="AP50" s="208">
        <f t="shared" si="7"/>
        <v>30</v>
      </c>
      <c r="AQ50" s="1001">
        <f t="shared" si="8"/>
        <v>38</v>
      </c>
      <c r="AR50" s="191">
        <f t="shared" si="9"/>
        <v>30</v>
      </c>
      <c r="AS50" s="1018"/>
      <c r="AT50" s="1005"/>
      <c r="AU50" s="1005"/>
      <c r="AV50" s="1005"/>
      <c r="AW50" s="1027"/>
      <c r="AX50" s="1027"/>
      <c r="AY50" s="990"/>
      <c r="AZ50" s="1028"/>
      <c r="BC50" s="1029">
        <v>165983400</v>
      </c>
    </row>
    <row r="51" s="912" customFormat="1" ht="25.5" customHeight="1" spans="1:55">
      <c r="A51" s="942">
        <v>10</v>
      </c>
      <c r="B51" s="943" t="s">
        <v>48</v>
      </c>
      <c r="C51" s="208">
        <f t="shared" si="5"/>
        <v>44</v>
      </c>
      <c r="D51" s="212">
        <f>'RK 3'!AH50</f>
        <v>69</v>
      </c>
      <c r="E51" s="208">
        <f t="shared" si="6"/>
        <v>113</v>
      </c>
      <c r="F51" s="208"/>
      <c r="G51" s="208"/>
      <c r="H51" s="208"/>
      <c r="I51" s="208"/>
      <c r="J51" s="208"/>
      <c r="K51" s="208"/>
      <c r="L51" s="208">
        <v>6</v>
      </c>
      <c r="M51" s="208">
        <v>13</v>
      </c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>
        <v>1</v>
      </c>
      <c r="Y51" s="208"/>
      <c r="Z51" s="208">
        <v>48</v>
      </c>
      <c r="AA51" s="208"/>
      <c r="AB51" s="208">
        <v>5</v>
      </c>
      <c r="AC51" s="208"/>
      <c r="AD51" s="208"/>
      <c r="AE51" s="208"/>
      <c r="AF51" s="208"/>
      <c r="AG51" s="208"/>
      <c r="AH51" s="208"/>
      <c r="AI51" s="208"/>
      <c r="AJ51" s="208"/>
      <c r="AK51" s="208"/>
      <c r="AL51" s="208">
        <v>4</v>
      </c>
      <c r="AM51" s="208">
        <v>1</v>
      </c>
      <c r="AN51" s="208"/>
      <c r="AO51" s="208"/>
      <c r="AP51" s="208">
        <f t="shared" si="7"/>
        <v>78</v>
      </c>
      <c r="AQ51" s="1001">
        <f t="shared" si="8"/>
        <v>35</v>
      </c>
      <c r="AR51" s="191">
        <f t="shared" si="9"/>
        <v>78</v>
      </c>
      <c r="AS51" s="1018"/>
      <c r="AT51" s="1005"/>
      <c r="AU51" s="1005"/>
      <c r="AV51" s="1005"/>
      <c r="AW51" s="1027"/>
      <c r="AX51" s="1027"/>
      <c r="AY51" s="990"/>
      <c r="AZ51" s="1028"/>
      <c r="BC51" s="1029">
        <v>154336900</v>
      </c>
    </row>
    <row r="52" s="912" customFormat="1" ht="25.5" customHeight="1" spans="1:55">
      <c r="A52" s="942">
        <v>11</v>
      </c>
      <c r="B52" s="943" t="s">
        <v>49</v>
      </c>
      <c r="C52" s="208">
        <f t="shared" si="5"/>
        <v>55</v>
      </c>
      <c r="D52" s="212">
        <f>'RK 3'!AH51</f>
        <v>98</v>
      </c>
      <c r="E52" s="208">
        <f t="shared" si="6"/>
        <v>153</v>
      </c>
      <c r="F52" s="208">
        <v>6</v>
      </c>
      <c r="G52" s="208"/>
      <c r="H52" s="208"/>
      <c r="I52" s="208"/>
      <c r="J52" s="208"/>
      <c r="K52" s="208"/>
      <c r="L52" s="208">
        <v>17</v>
      </c>
      <c r="M52" s="208">
        <v>47</v>
      </c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>
        <v>1</v>
      </c>
      <c r="Y52" s="208"/>
      <c r="Z52" s="208">
        <v>3</v>
      </c>
      <c r="AA52" s="208"/>
      <c r="AB52" s="208">
        <v>13</v>
      </c>
      <c r="AC52" s="208"/>
      <c r="AD52" s="208"/>
      <c r="AE52" s="208"/>
      <c r="AF52" s="208"/>
      <c r="AG52" s="208"/>
      <c r="AH52" s="208"/>
      <c r="AI52" s="208"/>
      <c r="AJ52" s="208">
        <v>1</v>
      </c>
      <c r="AK52" s="208"/>
      <c r="AL52" s="208">
        <v>5</v>
      </c>
      <c r="AM52" s="208"/>
      <c r="AN52" s="208">
        <v>3</v>
      </c>
      <c r="AO52" s="208"/>
      <c r="AP52" s="208">
        <f t="shared" si="7"/>
        <v>96</v>
      </c>
      <c r="AQ52" s="1001">
        <f t="shared" si="8"/>
        <v>57</v>
      </c>
      <c r="AR52" s="191">
        <f t="shared" si="9"/>
        <v>96</v>
      </c>
      <c r="AS52" s="1018"/>
      <c r="AT52" s="1005"/>
      <c r="AU52" s="1005"/>
      <c r="AV52" s="1005"/>
      <c r="AW52" s="1027"/>
      <c r="AX52" s="1027"/>
      <c r="AY52" s="990"/>
      <c r="AZ52" s="1028"/>
      <c r="BC52" s="1029">
        <v>114639200</v>
      </c>
    </row>
    <row r="53" s="912" customFormat="1" ht="25.5" customHeight="1" spans="1:55">
      <c r="A53" s="942">
        <v>12</v>
      </c>
      <c r="B53" s="943" t="s">
        <v>50</v>
      </c>
      <c r="C53" s="208">
        <f t="shared" si="5"/>
        <v>72</v>
      </c>
      <c r="D53" s="212">
        <f>'RK 3'!AH52</f>
        <v>85</v>
      </c>
      <c r="E53" s="208">
        <f t="shared" si="6"/>
        <v>157</v>
      </c>
      <c r="F53" s="208">
        <v>3</v>
      </c>
      <c r="G53" s="208"/>
      <c r="H53" s="208"/>
      <c r="I53" s="208"/>
      <c r="J53" s="208"/>
      <c r="K53" s="208"/>
      <c r="L53" s="208">
        <v>6</v>
      </c>
      <c r="M53" s="208">
        <v>44</v>
      </c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>
        <v>3</v>
      </c>
      <c r="AA53" s="208"/>
      <c r="AB53" s="208">
        <v>2</v>
      </c>
      <c r="AC53" s="208"/>
      <c r="AD53" s="208"/>
      <c r="AE53" s="208"/>
      <c r="AF53" s="208"/>
      <c r="AG53" s="208"/>
      <c r="AH53" s="208"/>
      <c r="AI53" s="208"/>
      <c r="AJ53" s="208"/>
      <c r="AK53" s="208"/>
      <c r="AL53" s="208">
        <v>11</v>
      </c>
      <c r="AM53" s="208">
        <v>8</v>
      </c>
      <c r="AN53" s="208">
        <v>1</v>
      </c>
      <c r="AO53" s="208"/>
      <c r="AP53" s="208">
        <f t="shared" si="7"/>
        <v>78</v>
      </c>
      <c r="AQ53" s="1001">
        <f t="shared" si="8"/>
        <v>79</v>
      </c>
      <c r="AR53" s="191">
        <f t="shared" si="9"/>
        <v>78</v>
      </c>
      <c r="AS53" s="1018"/>
      <c r="AT53" s="1005"/>
      <c r="AU53" s="1005"/>
      <c r="AV53" s="1005"/>
      <c r="AW53" s="1027"/>
      <c r="AX53" s="1027"/>
      <c r="AY53" s="990"/>
      <c r="AZ53" s="1028"/>
      <c r="BC53" s="1029">
        <f>SUM(BC50:BC52)</f>
        <v>434959500</v>
      </c>
    </row>
    <row r="54" s="912" customFormat="1" ht="25.5" customHeight="1" spans="1:52">
      <c r="A54" s="942">
        <v>13</v>
      </c>
      <c r="B54" s="943" t="s">
        <v>51</v>
      </c>
      <c r="C54" s="208">
        <f t="shared" si="5"/>
        <v>34</v>
      </c>
      <c r="D54" s="212">
        <f>'RK 3'!AH53</f>
        <v>52</v>
      </c>
      <c r="E54" s="208">
        <f t="shared" si="6"/>
        <v>86</v>
      </c>
      <c r="F54" s="208"/>
      <c r="G54" s="208"/>
      <c r="H54" s="208"/>
      <c r="I54" s="208"/>
      <c r="J54" s="208"/>
      <c r="K54" s="208"/>
      <c r="L54" s="208">
        <v>6</v>
      </c>
      <c r="M54" s="208">
        <v>15</v>
      </c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>
        <v>24</v>
      </c>
      <c r="AA54" s="208"/>
      <c r="AB54" s="208">
        <v>1</v>
      </c>
      <c r="AC54" s="208"/>
      <c r="AD54" s="208"/>
      <c r="AE54" s="208">
        <v>1</v>
      </c>
      <c r="AF54" s="208"/>
      <c r="AG54" s="208"/>
      <c r="AH54" s="208"/>
      <c r="AI54" s="208"/>
      <c r="AJ54" s="208"/>
      <c r="AK54" s="208"/>
      <c r="AL54" s="208">
        <v>1</v>
      </c>
      <c r="AM54" s="208">
        <v>4</v>
      </c>
      <c r="AN54" s="208">
        <v>4</v>
      </c>
      <c r="AO54" s="208"/>
      <c r="AP54" s="208">
        <f t="shared" si="7"/>
        <v>56</v>
      </c>
      <c r="AQ54" s="1001">
        <f t="shared" si="8"/>
        <v>30</v>
      </c>
      <c r="AR54" s="191">
        <f t="shared" si="9"/>
        <v>56</v>
      </c>
      <c r="AS54" s="1018"/>
      <c r="AT54" s="1005"/>
      <c r="AU54" s="1005"/>
      <c r="AV54" s="1005"/>
      <c r="AW54" s="1027"/>
      <c r="AX54" s="1027"/>
      <c r="AY54" s="990"/>
      <c r="AZ54" s="1028"/>
    </row>
    <row r="55" s="912" customFormat="1" ht="25.5" customHeight="1" spans="1:52">
      <c r="A55" s="942">
        <v>14</v>
      </c>
      <c r="B55" s="943" t="s">
        <v>52</v>
      </c>
      <c r="C55" s="208">
        <f t="shared" si="5"/>
        <v>54</v>
      </c>
      <c r="D55" s="212">
        <f>'RK 3'!AH54</f>
        <v>102</v>
      </c>
      <c r="E55" s="208">
        <f t="shared" si="6"/>
        <v>156</v>
      </c>
      <c r="F55" s="208">
        <v>3</v>
      </c>
      <c r="G55" s="208"/>
      <c r="H55" s="208"/>
      <c r="I55" s="208"/>
      <c r="J55" s="208"/>
      <c r="K55" s="208"/>
      <c r="L55" s="208">
        <v>14</v>
      </c>
      <c r="M55" s="208">
        <v>36</v>
      </c>
      <c r="N55" s="208"/>
      <c r="O55" s="208"/>
      <c r="P55" s="208"/>
      <c r="Q55" s="208"/>
      <c r="R55" s="208"/>
      <c r="S55" s="208"/>
      <c r="T55" s="208">
        <v>2</v>
      </c>
      <c r="U55" s="208"/>
      <c r="V55" s="208"/>
      <c r="W55" s="208"/>
      <c r="X55" s="208"/>
      <c r="Y55" s="208"/>
      <c r="Z55" s="208">
        <v>6</v>
      </c>
      <c r="AA55" s="208"/>
      <c r="AB55" s="208">
        <v>7</v>
      </c>
      <c r="AC55" s="208"/>
      <c r="AD55" s="208"/>
      <c r="AE55" s="208"/>
      <c r="AF55" s="208"/>
      <c r="AG55" s="208"/>
      <c r="AH55" s="208"/>
      <c r="AI55" s="208"/>
      <c r="AJ55" s="208">
        <v>1</v>
      </c>
      <c r="AK55" s="208"/>
      <c r="AL55" s="208">
        <v>1</v>
      </c>
      <c r="AM55" s="208">
        <v>1</v>
      </c>
      <c r="AN55" s="208">
        <v>1</v>
      </c>
      <c r="AO55" s="208">
        <v>1</v>
      </c>
      <c r="AP55" s="208">
        <f t="shared" si="7"/>
        <v>73</v>
      </c>
      <c r="AQ55" s="1001">
        <f t="shared" si="8"/>
        <v>83</v>
      </c>
      <c r="AR55" s="191">
        <f t="shared" si="9"/>
        <v>73</v>
      </c>
      <c r="AS55" s="1020"/>
      <c r="AT55" s="1007"/>
      <c r="AU55" s="1021">
        <v>83</v>
      </c>
      <c r="AV55" s="1007"/>
      <c r="AW55" s="1027"/>
      <c r="AX55" s="1027"/>
      <c r="AY55" s="990"/>
      <c r="AZ55" s="1028"/>
    </row>
    <row r="56" s="912" customFormat="1" ht="25.5" customHeight="1" spans="1:52">
      <c r="A56" s="942">
        <v>15</v>
      </c>
      <c r="B56" s="943" t="s">
        <v>53</v>
      </c>
      <c r="C56" s="208">
        <f t="shared" si="5"/>
        <v>16</v>
      </c>
      <c r="D56" s="212">
        <f>'RK 3'!AH55</f>
        <v>20</v>
      </c>
      <c r="E56" s="208">
        <f t="shared" si="6"/>
        <v>36</v>
      </c>
      <c r="F56" s="208">
        <v>1</v>
      </c>
      <c r="G56" s="208"/>
      <c r="H56" s="208"/>
      <c r="I56" s="208"/>
      <c r="J56" s="208"/>
      <c r="K56" s="208"/>
      <c r="L56" s="208">
        <v>3</v>
      </c>
      <c r="M56" s="208">
        <v>12</v>
      </c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>
        <v>2</v>
      </c>
      <c r="AC56" s="208"/>
      <c r="AD56" s="208"/>
      <c r="AE56" s="208"/>
      <c r="AF56" s="208"/>
      <c r="AG56" s="208"/>
      <c r="AH56" s="208"/>
      <c r="AI56" s="208"/>
      <c r="AJ56" s="208"/>
      <c r="AK56" s="208"/>
      <c r="AL56" s="208">
        <v>1</v>
      </c>
      <c r="AM56" s="208">
        <v>1</v>
      </c>
      <c r="AN56" s="208"/>
      <c r="AO56" s="208"/>
      <c r="AP56" s="208">
        <f t="shared" si="7"/>
        <v>20</v>
      </c>
      <c r="AQ56" s="1001">
        <f t="shared" si="8"/>
        <v>16</v>
      </c>
      <c r="AR56" s="191">
        <f t="shared" si="9"/>
        <v>20</v>
      </c>
      <c r="AS56" s="1022"/>
      <c r="AT56" s="981"/>
      <c r="AU56" s="981"/>
      <c r="AV56" s="981"/>
      <c r="AW56" s="1027"/>
      <c r="AX56" s="1027"/>
      <c r="AY56" s="990"/>
      <c r="AZ56" s="1028"/>
    </row>
    <row r="57" s="912" customFormat="1" ht="25.5" customHeight="1" spans="1:52">
      <c r="A57" s="942">
        <v>16</v>
      </c>
      <c r="B57" s="943" t="s">
        <v>90</v>
      </c>
      <c r="C57" s="208">
        <f t="shared" si="5"/>
        <v>39</v>
      </c>
      <c r="D57" s="212">
        <f>'RK 3'!AH56</f>
        <v>46</v>
      </c>
      <c r="E57" s="208">
        <f t="shared" si="6"/>
        <v>85</v>
      </c>
      <c r="F57" s="208">
        <v>2</v>
      </c>
      <c r="G57" s="208"/>
      <c r="H57" s="208"/>
      <c r="I57" s="208"/>
      <c r="J57" s="208"/>
      <c r="K57" s="208"/>
      <c r="L57" s="208">
        <v>9</v>
      </c>
      <c r="M57" s="208">
        <v>21</v>
      </c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>
        <v>3</v>
      </c>
      <c r="AA57" s="208"/>
      <c r="AB57" s="208">
        <v>5</v>
      </c>
      <c r="AC57" s="208"/>
      <c r="AD57" s="208"/>
      <c r="AE57" s="208"/>
      <c r="AF57" s="208"/>
      <c r="AG57" s="208"/>
      <c r="AH57" s="208"/>
      <c r="AI57" s="208"/>
      <c r="AJ57" s="208"/>
      <c r="AK57" s="208"/>
      <c r="AL57" s="208">
        <v>4</v>
      </c>
      <c r="AM57" s="208">
        <v>1</v>
      </c>
      <c r="AN57" s="208"/>
      <c r="AO57" s="208"/>
      <c r="AP57" s="208">
        <f t="shared" si="7"/>
        <v>45</v>
      </c>
      <c r="AQ57" s="1001">
        <f t="shared" si="8"/>
        <v>40</v>
      </c>
      <c r="AR57" s="191">
        <f t="shared" si="9"/>
        <v>45</v>
      </c>
      <c r="AS57" s="1022"/>
      <c r="AT57" s="981"/>
      <c r="AU57" s="981"/>
      <c r="AV57" s="981"/>
      <c r="AW57" s="1027"/>
      <c r="AX57" s="1027"/>
      <c r="AY57" s="990"/>
      <c r="AZ57" s="1028"/>
    </row>
    <row r="58" s="912" customFormat="1" ht="25.5" customHeight="1" spans="1:52">
      <c r="A58" s="944">
        <v>17</v>
      </c>
      <c r="B58" s="945" t="s">
        <v>55</v>
      </c>
      <c r="C58" s="208">
        <f t="shared" si="5"/>
        <v>56</v>
      </c>
      <c r="D58" s="212">
        <f>'RK 3'!AH57</f>
        <v>92</v>
      </c>
      <c r="E58" s="208">
        <f t="shared" si="6"/>
        <v>148</v>
      </c>
      <c r="F58" s="208">
        <v>5</v>
      </c>
      <c r="G58" s="208"/>
      <c r="H58" s="208"/>
      <c r="I58" s="208"/>
      <c r="J58" s="208"/>
      <c r="K58" s="208"/>
      <c r="L58" s="208">
        <v>5</v>
      </c>
      <c r="M58" s="208">
        <v>26</v>
      </c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>
        <v>1</v>
      </c>
      <c r="Y58" s="208"/>
      <c r="Z58" s="208">
        <v>25</v>
      </c>
      <c r="AA58" s="208"/>
      <c r="AB58" s="208">
        <v>5</v>
      </c>
      <c r="AC58" s="208"/>
      <c r="AD58" s="208"/>
      <c r="AE58" s="208"/>
      <c r="AF58" s="208"/>
      <c r="AG58" s="208"/>
      <c r="AH58" s="208"/>
      <c r="AI58" s="208"/>
      <c r="AJ58" s="208"/>
      <c r="AK58" s="208">
        <v>1</v>
      </c>
      <c r="AL58" s="208">
        <v>1</v>
      </c>
      <c r="AM58" s="208">
        <v>1</v>
      </c>
      <c r="AN58" s="208"/>
      <c r="AO58" s="208"/>
      <c r="AP58" s="208">
        <f t="shared" si="7"/>
        <v>70</v>
      </c>
      <c r="AQ58" s="1001">
        <f t="shared" si="8"/>
        <v>78</v>
      </c>
      <c r="AR58" s="191">
        <f t="shared" si="9"/>
        <v>70</v>
      </c>
      <c r="AS58" s="1023"/>
      <c r="AT58" s="981"/>
      <c r="AU58" s="981"/>
      <c r="AV58" s="981"/>
      <c r="AW58" s="1027"/>
      <c r="AX58" s="1027"/>
      <c r="AY58" s="990"/>
      <c r="AZ58" s="1028"/>
    </row>
    <row r="59" s="912" customFormat="1" ht="25.5" customHeight="1" spans="1:52">
      <c r="A59" s="946">
        <v>18</v>
      </c>
      <c r="B59" s="947" t="s">
        <v>56</v>
      </c>
      <c r="C59" s="208">
        <f t="shared" si="5"/>
        <v>49</v>
      </c>
      <c r="D59" s="212">
        <f>'RK 3'!AH58</f>
        <v>62</v>
      </c>
      <c r="E59" s="208">
        <f t="shared" si="6"/>
        <v>111</v>
      </c>
      <c r="F59" s="208">
        <v>2</v>
      </c>
      <c r="G59" s="208">
        <v>1</v>
      </c>
      <c r="H59" s="208"/>
      <c r="I59" s="208"/>
      <c r="J59" s="208"/>
      <c r="K59" s="208"/>
      <c r="L59" s="208">
        <v>8</v>
      </c>
      <c r="M59" s="208">
        <v>19</v>
      </c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>
        <v>38</v>
      </c>
      <c r="AA59" s="208"/>
      <c r="AB59" s="208"/>
      <c r="AC59" s="208"/>
      <c r="AD59" s="208">
        <v>1</v>
      </c>
      <c r="AE59" s="208"/>
      <c r="AF59" s="208"/>
      <c r="AG59" s="208"/>
      <c r="AH59" s="208"/>
      <c r="AI59" s="208"/>
      <c r="AJ59" s="208"/>
      <c r="AK59" s="208"/>
      <c r="AL59" s="208"/>
      <c r="AM59" s="208"/>
      <c r="AN59" s="208">
        <v>1</v>
      </c>
      <c r="AO59" s="208">
        <v>0</v>
      </c>
      <c r="AP59" s="208">
        <f t="shared" si="7"/>
        <v>70</v>
      </c>
      <c r="AQ59" s="1001">
        <f t="shared" si="8"/>
        <v>41</v>
      </c>
      <c r="AR59" s="191">
        <f t="shared" si="9"/>
        <v>70</v>
      </c>
      <c r="AS59" s="1024"/>
      <c r="AT59" s="981"/>
      <c r="AU59" s="981"/>
      <c r="AV59" s="981"/>
      <c r="AW59" s="1027"/>
      <c r="AX59" s="1027"/>
      <c r="AY59" s="990"/>
      <c r="AZ59" s="1028"/>
    </row>
    <row r="60" s="913" customFormat="1" ht="27.75" customHeight="1" spans="1:52">
      <c r="A60" s="949" t="s">
        <v>57</v>
      </c>
      <c r="B60" s="950"/>
      <c r="C60" s="951">
        <f>SUM(C42:C59)</f>
        <v>878</v>
      </c>
      <c r="D60" s="951">
        <f t="shared" ref="D60:AR60" si="10">SUM(D42:D59)</f>
        <v>1284</v>
      </c>
      <c r="E60" s="951">
        <f t="shared" si="10"/>
        <v>2162</v>
      </c>
      <c r="F60" s="951">
        <f t="shared" si="10"/>
        <v>81</v>
      </c>
      <c r="G60" s="951">
        <f t="shared" si="10"/>
        <v>1</v>
      </c>
      <c r="H60" s="951">
        <f t="shared" si="10"/>
        <v>0</v>
      </c>
      <c r="I60" s="951">
        <f t="shared" si="10"/>
        <v>0</v>
      </c>
      <c r="J60" s="951">
        <f t="shared" si="10"/>
        <v>0</v>
      </c>
      <c r="K60" s="951">
        <f t="shared" si="10"/>
        <v>0</v>
      </c>
      <c r="L60" s="951">
        <f t="shared" si="10"/>
        <v>163</v>
      </c>
      <c r="M60" s="951">
        <f t="shared" si="10"/>
        <v>512</v>
      </c>
      <c r="N60" s="951">
        <f t="shared" si="10"/>
        <v>1</v>
      </c>
      <c r="O60" s="951">
        <f t="shared" si="10"/>
        <v>0</v>
      </c>
      <c r="P60" s="951">
        <f t="shared" si="10"/>
        <v>0</v>
      </c>
      <c r="Q60" s="951">
        <f t="shared" si="10"/>
        <v>0</v>
      </c>
      <c r="R60" s="951">
        <f t="shared" si="10"/>
        <v>0</v>
      </c>
      <c r="S60" s="951">
        <f t="shared" si="10"/>
        <v>0</v>
      </c>
      <c r="T60" s="951">
        <f t="shared" si="10"/>
        <v>10</v>
      </c>
      <c r="U60" s="951">
        <f t="shared" si="10"/>
        <v>0</v>
      </c>
      <c r="V60" s="951">
        <f t="shared" si="10"/>
        <v>0</v>
      </c>
      <c r="W60" s="951">
        <f t="shared" si="10"/>
        <v>0</v>
      </c>
      <c r="X60" s="951">
        <f t="shared" si="10"/>
        <v>5</v>
      </c>
      <c r="Y60" s="951">
        <f t="shared" si="10"/>
        <v>0</v>
      </c>
      <c r="Z60" s="951">
        <f t="shared" si="10"/>
        <v>213</v>
      </c>
      <c r="AA60" s="951">
        <f t="shared" si="10"/>
        <v>0</v>
      </c>
      <c r="AB60" s="951">
        <f t="shared" si="10"/>
        <v>57</v>
      </c>
      <c r="AC60" s="951">
        <f t="shared" si="10"/>
        <v>2</v>
      </c>
      <c r="AD60" s="951">
        <f t="shared" si="10"/>
        <v>1</v>
      </c>
      <c r="AE60" s="951">
        <f t="shared" si="10"/>
        <v>1</v>
      </c>
      <c r="AF60" s="951">
        <f t="shared" si="10"/>
        <v>0</v>
      </c>
      <c r="AG60" s="951">
        <f t="shared" si="10"/>
        <v>0</v>
      </c>
      <c r="AH60" s="951">
        <f t="shared" si="10"/>
        <v>0</v>
      </c>
      <c r="AI60" s="951">
        <f t="shared" si="10"/>
        <v>0</v>
      </c>
      <c r="AJ60" s="951">
        <f t="shared" si="10"/>
        <v>9</v>
      </c>
      <c r="AK60" s="951">
        <f t="shared" si="10"/>
        <v>1</v>
      </c>
      <c r="AL60" s="951">
        <f t="shared" si="10"/>
        <v>47</v>
      </c>
      <c r="AM60" s="951">
        <f t="shared" si="10"/>
        <v>32</v>
      </c>
      <c r="AN60" s="951">
        <f t="shared" si="10"/>
        <v>17</v>
      </c>
      <c r="AO60" s="951">
        <f t="shared" si="10"/>
        <v>1</v>
      </c>
      <c r="AP60" s="951">
        <f t="shared" si="10"/>
        <v>1154</v>
      </c>
      <c r="AQ60" s="951">
        <f t="shared" si="10"/>
        <v>1008</v>
      </c>
      <c r="AR60" s="951">
        <f t="shared" si="10"/>
        <v>1154</v>
      </c>
      <c r="AS60" s="1011"/>
      <c r="AT60" s="1003"/>
      <c r="AU60" s="1003"/>
      <c r="AV60" s="1003"/>
      <c r="AW60" s="1025"/>
      <c r="AX60" s="1025"/>
      <c r="AY60" s="1025"/>
      <c r="AZ60" s="1026"/>
    </row>
    <row r="61" s="911" customFormat="1" ht="16.5" customHeight="1" spans="1:52">
      <c r="A61" s="972"/>
      <c r="B61" s="972"/>
      <c r="C61" s="972"/>
      <c r="D61" s="972"/>
      <c r="E61" s="972"/>
      <c r="F61" s="972"/>
      <c r="G61" s="972"/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2"/>
      <c r="AC61" s="972"/>
      <c r="AD61" s="972"/>
      <c r="AE61" s="972"/>
      <c r="AF61" s="972"/>
      <c r="AG61" s="972"/>
      <c r="AH61" s="972"/>
      <c r="AI61" s="972"/>
      <c r="AJ61" s="972"/>
      <c r="AK61" s="972"/>
      <c r="AL61" s="972"/>
      <c r="AM61" s="972"/>
      <c r="AN61" s="972"/>
      <c r="AO61" s="972"/>
      <c r="AP61" s="972"/>
      <c r="AQ61" s="972"/>
      <c r="AR61" s="1012"/>
      <c r="AS61" s="1013"/>
      <c r="AT61" s="1014"/>
      <c r="AU61" s="1014"/>
      <c r="AV61" s="1014"/>
      <c r="AW61" s="1025"/>
      <c r="AX61" s="1030">
        <f>SUM(AX42:AX60)</f>
        <v>0</v>
      </c>
      <c r="AY61" s="1025"/>
      <c r="AZ61" s="1026"/>
    </row>
    <row r="62" s="911" customFormat="1" ht="17.1" customHeight="1" spans="1:52">
      <c r="A62" s="953"/>
      <c r="B62" s="954"/>
      <c r="C62" s="954"/>
      <c r="D62" s="954"/>
      <c r="E62" s="955"/>
      <c r="F62" s="956"/>
      <c r="G62" s="919" t="s">
        <v>58</v>
      </c>
      <c r="H62" s="957"/>
      <c r="I62" s="974"/>
      <c r="J62" s="974"/>
      <c r="K62" s="974"/>
      <c r="L62" s="974"/>
      <c r="M62" s="974"/>
      <c r="N62" s="974"/>
      <c r="O62" s="974"/>
      <c r="P62" s="974"/>
      <c r="Q62" s="974"/>
      <c r="R62" s="974"/>
      <c r="S62" s="974"/>
      <c r="T62" s="974"/>
      <c r="U62" s="974"/>
      <c r="V62" s="974"/>
      <c r="W62" s="974"/>
      <c r="X62" s="974"/>
      <c r="Y62" s="974"/>
      <c r="Z62" s="974"/>
      <c r="AA62" s="974"/>
      <c r="AB62" s="981" t="s">
        <v>67</v>
      </c>
      <c r="AD62" s="976"/>
      <c r="AE62" s="976"/>
      <c r="AF62" s="976"/>
      <c r="AG62" s="976"/>
      <c r="AH62" s="976"/>
      <c r="AI62" s="976"/>
      <c r="AJ62" s="981"/>
      <c r="AK62" s="985"/>
      <c r="AL62" s="985"/>
      <c r="AM62" s="981"/>
      <c r="AN62" s="985"/>
      <c r="AO62" s="981"/>
      <c r="AP62" s="978"/>
      <c r="AQ62" s="956"/>
      <c r="AR62" s="956"/>
      <c r="AS62" s="956"/>
      <c r="AT62" s="987"/>
      <c r="AU62" s="987"/>
      <c r="AV62" s="987"/>
      <c r="AW62" s="1025"/>
      <c r="AX62" s="1025"/>
      <c r="AY62" s="1025"/>
      <c r="AZ62" s="1026"/>
    </row>
    <row r="63" s="911" customFormat="1" ht="17.1" customHeight="1" spans="1:52">
      <c r="A63" s="958"/>
      <c r="B63" s="954"/>
      <c r="C63" s="954"/>
      <c r="D63" s="954"/>
      <c r="E63" s="954"/>
      <c r="F63" s="973"/>
      <c r="G63" s="959" t="s">
        <v>68</v>
      </c>
      <c r="H63" s="960"/>
      <c r="I63" s="960"/>
      <c r="J63" s="960"/>
      <c r="K63" s="960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  <c r="AA63" s="960"/>
      <c r="AB63" s="880" t="s">
        <v>69</v>
      </c>
      <c r="AC63" s="978"/>
      <c r="AD63" s="978"/>
      <c r="AE63" s="978"/>
      <c r="AF63" s="978"/>
      <c r="AG63" s="978"/>
      <c r="AH63" s="978"/>
      <c r="AI63" s="978"/>
      <c r="AJ63" s="986"/>
      <c r="AK63" s="987"/>
      <c r="AL63" s="987"/>
      <c r="AM63" s="987"/>
      <c r="AN63" s="987"/>
      <c r="AO63" s="987"/>
      <c r="AP63" s="1015"/>
      <c r="AQ63" s="956"/>
      <c r="AR63" s="956"/>
      <c r="AS63" s="956"/>
      <c r="AT63" s="987"/>
      <c r="AU63" s="987"/>
      <c r="AV63" s="987"/>
      <c r="AW63" s="1025"/>
      <c r="AX63" s="1025"/>
      <c r="AY63" s="1025"/>
      <c r="AZ63" s="1026"/>
    </row>
    <row r="64" s="911" customFormat="1" ht="16.5" customHeight="1" spans="1:52">
      <c r="A64" s="958"/>
      <c r="B64" s="954"/>
      <c r="C64" s="954"/>
      <c r="D64" s="954"/>
      <c r="E64" s="954"/>
      <c r="F64" s="973"/>
      <c r="G64" s="959"/>
      <c r="H64" s="960"/>
      <c r="I64" s="960"/>
      <c r="J64" s="960"/>
      <c r="K64" s="960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  <c r="AA64" s="960"/>
      <c r="AB64" s="982"/>
      <c r="AC64" s="978"/>
      <c r="AD64" s="978"/>
      <c r="AE64" s="978"/>
      <c r="AF64" s="978"/>
      <c r="AG64" s="978"/>
      <c r="AH64" s="978"/>
      <c r="AI64" s="978"/>
      <c r="AJ64" s="987"/>
      <c r="AK64" s="987"/>
      <c r="AL64" s="987"/>
      <c r="AM64" s="987"/>
      <c r="AN64" s="987"/>
      <c r="AO64" s="987"/>
      <c r="AP64" s="1015"/>
      <c r="AQ64" s="956"/>
      <c r="AR64" s="956"/>
      <c r="AS64" s="956"/>
      <c r="AT64" s="987"/>
      <c r="AU64" s="987"/>
      <c r="AV64" s="987"/>
      <c r="AW64" s="1025"/>
      <c r="AX64" s="1025"/>
      <c r="AY64" s="1025"/>
      <c r="AZ64" s="1026"/>
    </row>
    <row r="65" s="911" customFormat="1" ht="17.1" customHeight="1" spans="1:52">
      <c r="A65" s="958"/>
      <c r="B65" s="954"/>
      <c r="C65" s="954"/>
      <c r="D65" s="954"/>
      <c r="E65" s="954"/>
      <c r="F65" s="973"/>
      <c r="G65" s="959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  <c r="AA65" s="960"/>
      <c r="AB65" s="982"/>
      <c r="AC65" s="978"/>
      <c r="AD65" s="978"/>
      <c r="AE65" s="978"/>
      <c r="AF65" s="978"/>
      <c r="AG65" s="978"/>
      <c r="AH65" s="978"/>
      <c r="AI65" s="978"/>
      <c r="AJ65" s="987"/>
      <c r="AK65" s="987"/>
      <c r="AL65" s="987"/>
      <c r="AM65" s="987"/>
      <c r="AN65" s="987"/>
      <c r="AO65" s="987"/>
      <c r="AP65" s="1015"/>
      <c r="AQ65" s="956"/>
      <c r="AR65" s="956"/>
      <c r="AS65" s="956"/>
      <c r="AT65" s="987"/>
      <c r="AU65" s="987"/>
      <c r="AV65" s="987"/>
      <c r="AW65" s="1025"/>
      <c r="AX65" s="1025"/>
      <c r="AY65" s="1025"/>
      <c r="AZ65" s="1026"/>
    </row>
    <row r="66" s="911" customFormat="1" ht="17.1" customHeight="1" spans="1:52">
      <c r="A66" s="958"/>
      <c r="B66" s="954"/>
      <c r="C66" s="954"/>
      <c r="D66" s="954"/>
      <c r="E66" s="954"/>
      <c r="F66" s="973"/>
      <c r="G66" s="959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  <c r="AA66" s="960"/>
      <c r="AB66" s="982"/>
      <c r="AC66" s="978"/>
      <c r="AD66" s="978"/>
      <c r="AE66" s="978"/>
      <c r="AF66" s="978"/>
      <c r="AG66" s="978"/>
      <c r="AH66" s="978"/>
      <c r="AI66" s="978"/>
      <c r="AJ66" s="987"/>
      <c r="AK66" s="987"/>
      <c r="AL66" s="987"/>
      <c r="AM66" s="987"/>
      <c r="AN66" s="987"/>
      <c r="AO66" s="987"/>
      <c r="AP66" s="1015"/>
      <c r="AQ66" s="956"/>
      <c r="AR66" s="956"/>
      <c r="AS66" s="956"/>
      <c r="AT66" s="987"/>
      <c r="AU66" s="987"/>
      <c r="AV66" s="987"/>
      <c r="AW66" s="1025"/>
      <c r="AX66" s="1025"/>
      <c r="AY66" s="1025"/>
      <c r="AZ66" s="1026"/>
    </row>
    <row r="67" s="911" customFormat="1" ht="17.1" customHeight="1" spans="1:52">
      <c r="A67" s="958"/>
      <c r="B67" s="954"/>
      <c r="C67" s="954"/>
      <c r="D67" s="954"/>
      <c r="E67" s="954"/>
      <c r="F67" s="973"/>
      <c r="G67" s="876" t="s">
        <v>70</v>
      </c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  <c r="AA67" s="960"/>
      <c r="AB67" s="982" t="s">
        <v>71</v>
      </c>
      <c r="AC67" s="978"/>
      <c r="AD67" s="978"/>
      <c r="AE67" s="978"/>
      <c r="AF67" s="978"/>
      <c r="AG67" s="978"/>
      <c r="AH67" s="978"/>
      <c r="AI67" s="978"/>
      <c r="AJ67" s="987"/>
      <c r="AK67" s="987"/>
      <c r="AL67" s="987"/>
      <c r="AM67" s="987"/>
      <c r="AN67" s="987"/>
      <c r="AO67" s="987"/>
      <c r="AP67" s="1015"/>
      <c r="AQ67" s="956"/>
      <c r="AR67" s="956"/>
      <c r="AS67" s="956"/>
      <c r="AT67" s="987"/>
      <c r="AU67" s="987"/>
      <c r="AV67" s="987"/>
      <c r="AW67" s="1025"/>
      <c r="AX67" s="1030" t="e">
        <f>#REF!+AX61</f>
        <v>#REF!</v>
      </c>
      <c r="AY67" s="1025"/>
      <c r="AZ67" s="1026"/>
    </row>
    <row r="68" s="911" customFormat="1" ht="17.1" customHeight="1" spans="1:52">
      <c r="A68" s="958"/>
      <c r="B68" s="954"/>
      <c r="C68" s="954"/>
      <c r="D68" s="954"/>
      <c r="E68" s="954"/>
      <c r="F68" s="973"/>
      <c r="G68" s="876" t="s">
        <v>72</v>
      </c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  <c r="AA68" s="960"/>
      <c r="AB68" s="982" t="s">
        <v>73</v>
      </c>
      <c r="AC68" s="978"/>
      <c r="AD68" s="978"/>
      <c r="AE68" s="978"/>
      <c r="AF68" s="978"/>
      <c r="AG68" s="978"/>
      <c r="AH68" s="978"/>
      <c r="AI68" s="978"/>
      <c r="AJ68" s="987"/>
      <c r="AK68" s="987"/>
      <c r="AL68" s="987"/>
      <c r="AM68" s="987"/>
      <c r="AN68" s="987"/>
      <c r="AO68" s="987"/>
      <c r="AP68" s="1015"/>
      <c r="AQ68" s="956"/>
      <c r="AR68" s="956"/>
      <c r="AS68" s="956"/>
      <c r="AT68" s="987"/>
      <c r="AU68" s="987"/>
      <c r="AV68" s="987"/>
      <c r="AW68" s="1025"/>
      <c r="AX68" s="1025"/>
      <c r="AY68" s="1025"/>
      <c r="AZ68" s="1026"/>
    </row>
    <row r="69" s="911" customFormat="1" ht="18.75" spans="1:52">
      <c r="A69" s="963"/>
      <c r="B69" s="964"/>
      <c r="C69" s="964"/>
      <c r="D69" s="964"/>
      <c r="E69" s="965"/>
      <c r="F69" s="965"/>
      <c r="G69" s="959"/>
      <c r="H69" s="967"/>
      <c r="I69" s="967"/>
      <c r="J69" s="967"/>
      <c r="K69" s="967"/>
      <c r="L69" s="967"/>
      <c r="M69" s="967"/>
      <c r="N69" s="967"/>
      <c r="O69" s="967"/>
      <c r="P69" s="967"/>
      <c r="Q69" s="967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82"/>
      <c r="AC69" s="978"/>
      <c r="AD69" s="978"/>
      <c r="AE69" s="978"/>
      <c r="AF69" s="978"/>
      <c r="AG69" s="978"/>
      <c r="AH69" s="978"/>
      <c r="AI69" s="978"/>
      <c r="AJ69" s="990"/>
      <c r="AK69" s="990"/>
      <c r="AL69" s="990"/>
      <c r="AM69" s="990"/>
      <c r="AN69" s="990"/>
      <c r="AO69" s="990"/>
      <c r="AP69" s="1016"/>
      <c r="AQ69" s="964"/>
      <c r="AR69" s="964"/>
      <c r="AS69" s="964"/>
      <c r="AT69" s="990"/>
      <c r="AU69" s="990"/>
      <c r="AV69" s="990"/>
      <c r="AW69" s="1025"/>
      <c r="AX69" s="1025"/>
      <c r="AY69" s="1025"/>
      <c r="AZ69" s="1026"/>
    </row>
    <row r="70" s="911" customFormat="1" ht="181.5" customHeight="1" spans="1:52">
      <c r="A70" s="963"/>
      <c r="B70" s="964"/>
      <c r="C70" s="964"/>
      <c r="D70" s="964"/>
      <c r="E70" s="965"/>
      <c r="F70" s="965"/>
      <c r="G70" s="959"/>
      <c r="H70" s="967"/>
      <c r="I70" s="967"/>
      <c r="J70" s="967"/>
      <c r="K70" s="967"/>
      <c r="L70" s="967"/>
      <c r="M70" s="967"/>
      <c r="N70" s="967"/>
      <c r="O70" s="967"/>
      <c r="P70" s="967"/>
      <c r="Q70" s="967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82"/>
      <c r="AC70" s="978"/>
      <c r="AD70" s="978"/>
      <c r="AE70" s="978"/>
      <c r="AF70" s="978"/>
      <c r="AG70" s="978"/>
      <c r="AH70" s="978"/>
      <c r="AI70" s="978"/>
      <c r="AJ70" s="990"/>
      <c r="AK70" s="990"/>
      <c r="AL70" s="990"/>
      <c r="AM70" s="990"/>
      <c r="AN70" s="990"/>
      <c r="AO70" s="990"/>
      <c r="AP70" s="1016"/>
      <c r="AQ70" s="964"/>
      <c r="AR70" s="964"/>
      <c r="AS70" s="964"/>
      <c r="AT70" s="990"/>
      <c r="AU70" s="990"/>
      <c r="AV70" s="990"/>
      <c r="AW70" s="1025"/>
      <c r="AX70" s="1025"/>
      <c r="AY70" s="1025"/>
      <c r="AZ70" s="1026"/>
    </row>
    <row r="71" s="911" customFormat="1" ht="17.1" customHeight="1" spans="1:52">
      <c r="A71" s="921" t="s">
        <v>160</v>
      </c>
      <c r="B71" s="921"/>
      <c r="C71" s="921"/>
      <c r="D71" s="921"/>
      <c r="E71" s="921"/>
      <c r="F71" s="921"/>
      <c r="G71" s="921"/>
      <c r="H71" s="921"/>
      <c r="I71" s="921"/>
      <c r="J71" s="921"/>
      <c r="K71" s="921"/>
      <c r="L71" s="921"/>
      <c r="M71" s="921"/>
      <c r="N71" s="921"/>
      <c r="O71" s="921"/>
      <c r="P71" s="921"/>
      <c r="Q71" s="921"/>
      <c r="R71" s="921"/>
      <c r="S71" s="921"/>
      <c r="T71" s="921"/>
      <c r="U71" s="921"/>
      <c r="V71" s="921"/>
      <c r="W71" s="921"/>
      <c r="X71" s="921"/>
      <c r="Y71" s="921"/>
      <c r="Z71" s="921"/>
      <c r="AA71" s="921"/>
      <c r="AB71" s="921"/>
      <c r="AC71" s="921"/>
      <c r="AD71" s="921"/>
      <c r="AE71" s="921"/>
      <c r="AF71" s="921"/>
      <c r="AG71" s="921"/>
      <c r="AH71" s="921"/>
      <c r="AI71" s="921"/>
      <c r="AJ71" s="921"/>
      <c r="AK71" s="921"/>
      <c r="AL71" s="921"/>
      <c r="AM71" s="921"/>
      <c r="AN71" s="921"/>
      <c r="AO71" s="921"/>
      <c r="AP71" s="921"/>
      <c r="AQ71" s="921"/>
      <c r="AR71" s="921"/>
      <c r="AS71" s="921"/>
      <c r="AT71" s="921"/>
      <c r="AU71" s="921"/>
      <c r="AV71" s="921"/>
      <c r="AW71" s="1025"/>
      <c r="AX71" s="1025"/>
      <c r="AY71" s="1025"/>
      <c r="AZ71" s="1026"/>
    </row>
    <row r="72" s="911" customFormat="1" ht="17.1" customHeight="1" spans="1:52">
      <c r="A72" s="922" t="str">
        <f>'RK 3'!A70:AI70</f>
        <v>BULAN MARET TAHUN 2023</v>
      </c>
      <c r="B72" s="922"/>
      <c r="C72" s="922"/>
      <c r="D72" s="922"/>
      <c r="E72" s="922"/>
      <c r="F72" s="922"/>
      <c r="G72" s="922"/>
      <c r="H72" s="922"/>
      <c r="I72" s="922"/>
      <c r="J72" s="922"/>
      <c r="K72" s="922"/>
      <c r="L72" s="922"/>
      <c r="M72" s="922"/>
      <c r="N72" s="922"/>
      <c r="O72" s="922"/>
      <c r="P72" s="922"/>
      <c r="Q72" s="922"/>
      <c r="R72" s="922"/>
      <c r="S72" s="922"/>
      <c r="T72" s="922"/>
      <c r="U72" s="922"/>
      <c r="V72" s="922"/>
      <c r="W72" s="922"/>
      <c r="X72" s="922"/>
      <c r="Y72" s="922"/>
      <c r="Z72" s="922"/>
      <c r="AA72" s="922"/>
      <c r="AB72" s="922"/>
      <c r="AC72" s="922"/>
      <c r="AD72" s="922"/>
      <c r="AE72" s="922"/>
      <c r="AF72" s="922"/>
      <c r="AG72" s="922"/>
      <c r="AH72" s="922"/>
      <c r="AI72" s="922"/>
      <c r="AJ72" s="922"/>
      <c r="AK72" s="922"/>
      <c r="AL72" s="922"/>
      <c r="AM72" s="922"/>
      <c r="AN72" s="922"/>
      <c r="AO72" s="922"/>
      <c r="AP72" s="922"/>
      <c r="AQ72" s="922"/>
      <c r="AR72" s="922"/>
      <c r="AS72" s="922"/>
      <c r="AT72" s="922"/>
      <c r="AU72" s="922"/>
      <c r="AV72" s="922"/>
      <c r="AW72" s="1025"/>
      <c r="AX72" s="1025"/>
      <c r="AY72" s="1025"/>
      <c r="AZ72" s="1026"/>
    </row>
    <row r="73" s="911" customFormat="1" ht="16.5" customHeight="1" spans="1:52">
      <c r="A73" s="923"/>
      <c r="B73" s="923"/>
      <c r="C73" s="923"/>
      <c r="D73" s="923"/>
      <c r="E73" s="923"/>
      <c r="F73" s="923"/>
      <c r="G73" s="923"/>
      <c r="H73" s="923"/>
      <c r="I73" s="923"/>
      <c r="J73" s="923"/>
      <c r="K73" s="923"/>
      <c r="L73" s="923"/>
      <c r="M73" s="923"/>
      <c r="N73" s="923"/>
      <c r="O73" s="923"/>
      <c r="P73" s="923"/>
      <c r="Q73" s="923"/>
      <c r="R73" s="923"/>
      <c r="S73" s="923"/>
      <c r="T73" s="923"/>
      <c r="U73" s="923"/>
      <c r="V73" s="923"/>
      <c r="W73" s="923"/>
      <c r="X73" s="923"/>
      <c r="Y73" s="923"/>
      <c r="Z73" s="923"/>
      <c r="AA73" s="923"/>
      <c r="AB73" s="923"/>
      <c r="AC73" s="923"/>
      <c r="AD73" s="923"/>
      <c r="AE73" s="923"/>
      <c r="AF73" s="923"/>
      <c r="AG73" s="923"/>
      <c r="AH73" s="923"/>
      <c r="AI73" s="923"/>
      <c r="AJ73" s="923"/>
      <c r="AK73" s="923"/>
      <c r="AL73" s="923"/>
      <c r="AM73" s="923"/>
      <c r="AN73" s="923"/>
      <c r="AO73" s="923"/>
      <c r="AP73" s="923"/>
      <c r="AQ73" s="915"/>
      <c r="AR73" s="916"/>
      <c r="AS73" s="991" t="s">
        <v>156</v>
      </c>
      <c r="AT73" s="992"/>
      <c r="AU73" s="992"/>
      <c r="AV73" s="992"/>
      <c r="AW73" s="1025"/>
      <c r="AX73" s="1025"/>
      <c r="AY73" s="1025"/>
      <c r="AZ73" s="1026"/>
    </row>
    <row r="74" s="911" customFormat="1" ht="17.1" customHeight="1" spans="1:52">
      <c r="A74" s="924" t="s">
        <v>3</v>
      </c>
      <c r="B74" s="925" t="s">
        <v>4</v>
      </c>
      <c r="C74" s="926" t="s">
        <v>161</v>
      </c>
      <c r="D74" s="926" t="s">
        <v>118</v>
      </c>
      <c r="E74" s="926" t="s">
        <v>57</v>
      </c>
      <c r="F74" s="927" t="s">
        <v>119</v>
      </c>
      <c r="G74" s="928" t="s">
        <v>5</v>
      </c>
      <c r="H74" s="929"/>
      <c r="I74" s="929"/>
      <c r="J74" s="929"/>
      <c r="K74" s="929"/>
      <c r="L74" s="929"/>
      <c r="M74" s="929"/>
      <c r="N74" s="929"/>
      <c r="O74" s="929"/>
      <c r="P74" s="929"/>
      <c r="Q74" s="929"/>
      <c r="R74" s="929"/>
      <c r="S74" s="929"/>
      <c r="T74" s="929"/>
      <c r="U74" s="929"/>
      <c r="V74" s="929"/>
      <c r="W74" s="929"/>
      <c r="X74" s="929"/>
      <c r="Y74" s="929"/>
      <c r="Z74" s="929"/>
      <c r="AA74" s="929"/>
      <c r="AB74" s="929"/>
      <c r="AC74" s="975"/>
      <c r="AD74" s="926" t="s">
        <v>120</v>
      </c>
      <c r="AE74" s="926" t="s">
        <v>7</v>
      </c>
      <c r="AF74" s="926" t="s">
        <v>8</v>
      </c>
      <c r="AG74" s="926" t="s">
        <v>9</v>
      </c>
      <c r="AH74" s="926" t="s">
        <v>10</v>
      </c>
      <c r="AI74" s="926" t="s">
        <v>11</v>
      </c>
      <c r="AJ74" s="926" t="s">
        <v>12</v>
      </c>
      <c r="AK74" s="926" t="s">
        <v>13</v>
      </c>
      <c r="AL74" s="983" t="s">
        <v>122</v>
      </c>
      <c r="AM74" s="983" t="s">
        <v>123</v>
      </c>
      <c r="AN74" s="983" t="s">
        <v>124</v>
      </c>
      <c r="AO74" s="983" t="s">
        <v>158</v>
      </c>
      <c r="AP74" s="926" t="s">
        <v>14</v>
      </c>
      <c r="AQ74" s="927" t="s">
        <v>126</v>
      </c>
      <c r="AR74" s="993" t="s">
        <v>159</v>
      </c>
      <c r="AS74" s="994" t="s">
        <v>147</v>
      </c>
      <c r="AT74" s="995"/>
      <c r="AU74" s="995"/>
      <c r="AV74" s="995"/>
      <c r="AW74" s="1025"/>
      <c r="AX74" s="1025"/>
      <c r="AY74" s="1025"/>
      <c r="AZ74" s="1026"/>
    </row>
    <row r="75" s="911" customFormat="1" ht="150.75" customHeight="1" spans="1:52">
      <c r="A75" s="930"/>
      <c r="B75" s="931"/>
      <c r="C75" s="932"/>
      <c r="D75" s="932"/>
      <c r="E75" s="932"/>
      <c r="F75" s="933"/>
      <c r="G75" s="934" t="s">
        <v>16</v>
      </c>
      <c r="H75" s="934" t="s">
        <v>17</v>
      </c>
      <c r="I75" s="934" t="s">
        <v>18</v>
      </c>
      <c r="J75" s="934" t="s">
        <v>19</v>
      </c>
      <c r="K75" s="934" t="s">
        <v>20</v>
      </c>
      <c r="L75" s="934" t="s">
        <v>21</v>
      </c>
      <c r="M75" s="934" t="s">
        <v>22</v>
      </c>
      <c r="N75" s="934" t="s">
        <v>23</v>
      </c>
      <c r="O75" s="934" t="s">
        <v>24</v>
      </c>
      <c r="P75" s="934" t="s">
        <v>25</v>
      </c>
      <c r="Q75" s="934" t="s">
        <v>129</v>
      </c>
      <c r="R75" s="934" t="s">
        <v>27</v>
      </c>
      <c r="S75" s="934" t="s">
        <v>28</v>
      </c>
      <c r="T75" s="934" t="s">
        <v>29</v>
      </c>
      <c r="U75" s="934" t="s">
        <v>30</v>
      </c>
      <c r="V75" s="934" t="s">
        <v>31</v>
      </c>
      <c r="W75" s="934" t="s">
        <v>32</v>
      </c>
      <c r="X75" s="934" t="s">
        <v>33</v>
      </c>
      <c r="Y75" s="934" t="s">
        <v>34</v>
      </c>
      <c r="Z75" s="934" t="s">
        <v>35</v>
      </c>
      <c r="AA75" s="934" t="s">
        <v>36</v>
      </c>
      <c r="AB75" s="934" t="s">
        <v>149</v>
      </c>
      <c r="AC75" s="934" t="s">
        <v>38</v>
      </c>
      <c r="AD75" s="932"/>
      <c r="AE75" s="932"/>
      <c r="AF75" s="932"/>
      <c r="AG75" s="932"/>
      <c r="AH75" s="932"/>
      <c r="AI75" s="932"/>
      <c r="AJ75" s="932"/>
      <c r="AK75" s="932"/>
      <c r="AL75" s="984"/>
      <c r="AM75" s="984"/>
      <c r="AN75" s="984"/>
      <c r="AO75" s="984"/>
      <c r="AP75" s="932"/>
      <c r="AQ75" s="933"/>
      <c r="AR75" s="996"/>
      <c r="AS75" s="997"/>
      <c r="AT75" s="995"/>
      <c r="AU75" s="995"/>
      <c r="AV75" s="995"/>
      <c r="AW75" s="1025"/>
      <c r="AX75" s="1025"/>
      <c r="AY75" s="1025"/>
      <c r="AZ75" s="1026"/>
    </row>
    <row r="76" s="911" customFormat="1" ht="17.1" customHeight="1" spans="1:52">
      <c r="A76" s="935">
        <v>1</v>
      </c>
      <c r="B76" s="936">
        <v>2</v>
      </c>
      <c r="C76" s="936">
        <v>3</v>
      </c>
      <c r="D76" s="936">
        <v>4</v>
      </c>
      <c r="E76" s="937">
        <v>5</v>
      </c>
      <c r="F76" s="936">
        <v>6</v>
      </c>
      <c r="G76" s="936">
        <v>7</v>
      </c>
      <c r="H76" s="936">
        <v>8</v>
      </c>
      <c r="I76" s="936">
        <v>9</v>
      </c>
      <c r="J76" s="936">
        <v>10</v>
      </c>
      <c r="K76" s="936">
        <v>11</v>
      </c>
      <c r="L76" s="936">
        <v>12</v>
      </c>
      <c r="M76" s="936">
        <v>13</v>
      </c>
      <c r="N76" s="936">
        <v>14</v>
      </c>
      <c r="O76" s="936">
        <v>15</v>
      </c>
      <c r="P76" s="936">
        <v>16</v>
      </c>
      <c r="Q76" s="936">
        <v>17</v>
      </c>
      <c r="R76" s="936">
        <v>18</v>
      </c>
      <c r="S76" s="936">
        <v>19</v>
      </c>
      <c r="T76" s="936">
        <v>20</v>
      </c>
      <c r="U76" s="936">
        <v>21</v>
      </c>
      <c r="V76" s="936">
        <v>22</v>
      </c>
      <c r="W76" s="936">
        <v>23</v>
      </c>
      <c r="X76" s="936">
        <v>24</v>
      </c>
      <c r="Y76" s="936">
        <v>25</v>
      </c>
      <c r="Z76" s="936">
        <v>26</v>
      </c>
      <c r="AA76" s="936">
        <v>27</v>
      </c>
      <c r="AB76" s="936">
        <v>28</v>
      </c>
      <c r="AC76" s="936">
        <v>29</v>
      </c>
      <c r="AD76" s="936">
        <v>30</v>
      </c>
      <c r="AE76" s="936">
        <v>31</v>
      </c>
      <c r="AF76" s="936">
        <v>32</v>
      </c>
      <c r="AG76" s="936">
        <v>33</v>
      </c>
      <c r="AH76" s="936">
        <v>34</v>
      </c>
      <c r="AI76" s="936">
        <v>35</v>
      </c>
      <c r="AJ76" s="936">
        <v>36</v>
      </c>
      <c r="AK76" s="936">
        <v>37</v>
      </c>
      <c r="AL76" s="936">
        <v>38</v>
      </c>
      <c r="AM76" s="936">
        <v>39</v>
      </c>
      <c r="AN76" s="936">
        <v>40</v>
      </c>
      <c r="AO76" s="936">
        <v>41</v>
      </c>
      <c r="AP76" s="937">
        <v>42</v>
      </c>
      <c r="AQ76" s="937">
        <v>43</v>
      </c>
      <c r="AR76" s="998">
        <v>44</v>
      </c>
      <c r="AS76" s="999">
        <v>45</v>
      </c>
      <c r="AT76" s="1000"/>
      <c r="AU76" s="1000"/>
      <c r="AV76" s="1000"/>
      <c r="AW76" s="1025"/>
      <c r="AX76" s="1025"/>
      <c r="AY76" s="1025"/>
      <c r="AZ76" s="1026"/>
    </row>
    <row r="77" s="912" customFormat="1" ht="25.5" customHeight="1" spans="1:52">
      <c r="A77" s="938">
        <v>1</v>
      </c>
      <c r="B77" s="939" t="s">
        <v>39</v>
      </c>
      <c r="C77" s="208">
        <f>AQ42</f>
        <v>173</v>
      </c>
      <c r="D77" s="212">
        <f>'RK 3'!AH75</f>
        <v>184</v>
      </c>
      <c r="E77" s="208">
        <f>SUM(C77:D77)</f>
        <v>357</v>
      </c>
      <c r="F77" s="191">
        <v>26</v>
      </c>
      <c r="G77" s="191"/>
      <c r="H77" s="191"/>
      <c r="I77" s="191"/>
      <c r="J77" s="191"/>
      <c r="K77" s="191"/>
      <c r="L77" s="191">
        <v>29</v>
      </c>
      <c r="M77" s="191">
        <v>61</v>
      </c>
      <c r="N77" s="191"/>
      <c r="O77" s="191">
        <v>1</v>
      </c>
      <c r="P77" s="191"/>
      <c r="Q77" s="191"/>
      <c r="R77" s="191"/>
      <c r="S77" s="191"/>
      <c r="T77" s="191">
        <v>5</v>
      </c>
      <c r="U77" s="191"/>
      <c r="V77" s="191"/>
      <c r="W77" s="191"/>
      <c r="X77" s="191"/>
      <c r="Y77" s="191"/>
      <c r="Z77" s="191">
        <v>32</v>
      </c>
      <c r="AA77" s="191"/>
      <c r="AB77" s="191">
        <v>3</v>
      </c>
      <c r="AC77" s="191"/>
      <c r="AD77" s="191"/>
      <c r="AE77" s="191"/>
      <c r="AF77" s="191"/>
      <c r="AG77" s="191"/>
      <c r="AH77" s="191"/>
      <c r="AI77" s="191"/>
      <c r="AJ77" s="191">
        <v>8</v>
      </c>
      <c r="AK77" s="191"/>
      <c r="AL77" s="191">
        <v>10</v>
      </c>
      <c r="AM77" s="191">
        <v>5</v>
      </c>
      <c r="AN77" s="191"/>
      <c r="AO77" s="191">
        <v>1</v>
      </c>
      <c r="AP77" s="208">
        <f>SUM(F77:AO77)</f>
        <v>181</v>
      </c>
      <c r="AQ77" s="1001">
        <f>E77-AP77</f>
        <v>176</v>
      </c>
      <c r="AR77" s="191">
        <f>AP77</f>
        <v>181</v>
      </c>
      <c r="AS77" s="1002"/>
      <c r="AT77" s="1003"/>
      <c r="AU77" s="1003"/>
      <c r="AV77" s="1037">
        <v>264</v>
      </c>
      <c r="AW77" s="1027">
        <f>C77-AV77</f>
        <v>-91</v>
      </c>
      <c r="AX77" s="1027"/>
      <c r="AY77" s="1027">
        <f>AP77-23</f>
        <v>158</v>
      </c>
      <c r="AZ77" s="1028"/>
    </row>
    <row r="78" s="912" customFormat="1" ht="25.5" customHeight="1" spans="1:52">
      <c r="A78" s="942">
        <v>2</v>
      </c>
      <c r="B78" s="943" t="s">
        <v>40</v>
      </c>
      <c r="C78" s="208">
        <f t="shared" ref="C78:C94" si="11">AQ43</f>
        <v>69</v>
      </c>
      <c r="D78" s="212">
        <f>'RK 3'!AH76</f>
        <v>105</v>
      </c>
      <c r="E78" s="208">
        <f t="shared" ref="E78:E94" si="12">SUM(C78:D78)</f>
        <v>174</v>
      </c>
      <c r="F78" s="191">
        <v>8</v>
      </c>
      <c r="G78" s="191"/>
      <c r="H78" s="191"/>
      <c r="I78" s="191"/>
      <c r="J78" s="191"/>
      <c r="K78" s="191"/>
      <c r="L78" s="191">
        <v>16</v>
      </c>
      <c r="M78" s="191">
        <v>48</v>
      </c>
      <c r="N78" s="191"/>
      <c r="O78" s="191"/>
      <c r="P78" s="191"/>
      <c r="Q78" s="191"/>
      <c r="R78" s="191"/>
      <c r="S78" s="191"/>
      <c r="T78" s="191">
        <v>1</v>
      </c>
      <c r="U78" s="191"/>
      <c r="V78" s="191"/>
      <c r="W78" s="191"/>
      <c r="X78" s="191">
        <v>1</v>
      </c>
      <c r="Y78" s="191"/>
      <c r="Z78" s="191">
        <v>17</v>
      </c>
      <c r="AA78" s="191"/>
      <c r="AB78" s="191">
        <v>6</v>
      </c>
      <c r="AC78" s="191"/>
      <c r="AD78" s="191"/>
      <c r="AE78" s="191"/>
      <c r="AF78" s="191"/>
      <c r="AG78" s="191"/>
      <c r="AH78" s="191"/>
      <c r="AI78" s="191"/>
      <c r="AJ78" s="191"/>
      <c r="AK78" s="191"/>
      <c r="AL78" s="191">
        <v>1</v>
      </c>
      <c r="AM78" s="191">
        <v>1</v>
      </c>
      <c r="AN78" s="191"/>
      <c r="AO78" s="191"/>
      <c r="AP78" s="208">
        <f t="shared" ref="AP78:AP94" si="13">SUM(F78:AO78)</f>
        <v>99</v>
      </c>
      <c r="AQ78" s="1001">
        <f t="shared" ref="AQ78:AQ94" si="14">E78-AP78</f>
        <v>75</v>
      </c>
      <c r="AR78" s="191">
        <f t="shared" ref="AR78:AR94" si="15">AP78</f>
        <v>99</v>
      </c>
      <c r="AS78" s="1004"/>
      <c r="AT78" s="1005"/>
      <c r="AU78" s="1005"/>
      <c r="AV78" s="1037">
        <v>146</v>
      </c>
      <c r="AW78" s="1027">
        <f t="shared" ref="AW78:AW94" si="16">C78-AV78</f>
        <v>-77</v>
      </c>
      <c r="AX78" s="1027"/>
      <c r="AY78" s="1027">
        <f>AP78-5</f>
        <v>94</v>
      </c>
      <c r="AZ78" s="1028"/>
    </row>
    <row r="79" s="912" customFormat="1" ht="25.5" customHeight="1" spans="1:52">
      <c r="A79" s="942">
        <v>3</v>
      </c>
      <c r="B79" s="943" t="s">
        <v>41</v>
      </c>
      <c r="C79" s="208">
        <f t="shared" si="11"/>
        <v>42</v>
      </c>
      <c r="D79" s="212">
        <f>'RK 3'!AH77</f>
        <v>81</v>
      </c>
      <c r="E79" s="208">
        <f t="shared" si="12"/>
        <v>123</v>
      </c>
      <c r="F79" s="191">
        <v>2</v>
      </c>
      <c r="G79" s="191"/>
      <c r="H79" s="191"/>
      <c r="I79" s="191"/>
      <c r="J79" s="191"/>
      <c r="K79" s="191"/>
      <c r="L79" s="191">
        <v>5</v>
      </c>
      <c r="M79" s="191">
        <v>43</v>
      </c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>
        <v>12</v>
      </c>
      <c r="AA79" s="191"/>
      <c r="AB79" s="191">
        <v>3</v>
      </c>
      <c r="AC79" s="191"/>
      <c r="AD79" s="191"/>
      <c r="AE79" s="191"/>
      <c r="AF79" s="191"/>
      <c r="AG79" s="191"/>
      <c r="AH79" s="191"/>
      <c r="AI79" s="191"/>
      <c r="AJ79" s="191"/>
      <c r="AK79" s="191"/>
      <c r="AL79" s="191">
        <v>5</v>
      </c>
      <c r="AM79" s="191">
        <v>5</v>
      </c>
      <c r="AN79" s="191">
        <v>2</v>
      </c>
      <c r="AO79" s="191"/>
      <c r="AP79" s="208">
        <f t="shared" si="13"/>
        <v>77</v>
      </c>
      <c r="AQ79" s="1001">
        <f t="shared" si="14"/>
        <v>46</v>
      </c>
      <c r="AR79" s="191">
        <f t="shared" si="15"/>
        <v>77</v>
      </c>
      <c r="AS79" s="1004"/>
      <c r="AT79" s="1005"/>
      <c r="AU79" s="1005"/>
      <c r="AV79" s="1037">
        <v>84</v>
      </c>
      <c r="AW79" s="1027">
        <f t="shared" si="16"/>
        <v>-42</v>
      </c>
      <c r="AX79" s="1027"/>
      <c r="AY79" s="990">
        <f>59-22</f>
        <v>37</v>
      </c>
      <c r="AZ79" s="1028"/>
    </row>
    <row r="80" s="912" customFormat="1" ht="25.5" customHeight="1" spans="1:52">
      <c r="A80" s="942">
        <v>4</v>
      </c>
      <c r="B80" s="943" t="s">
        <v>42</v>
      </c>
      <c r="C80" s="208">
        <f t="shared" si="11"/>
        <v>96</v>
      </c>
      <c r="D80" s="212">
        <f>'RK 3'!AH78</f>
        <v>73</v>
      </c>
      <c r="E80" s="208">
        <f t="shared" si="12"/>
        <v>169</v>
      </c>
      <c r="F80" s="191">
        <v>7</v>
      </c>
      <c r="G80" s="191"/>
      <c r="H80" s="191"/>
      <c r="I80" s="191"/>
      <c r="J80" s="191">
        <v>1</v>
      </c>
      <c r="K80" s="191"/>
      <c r="L80" s="191">
        <v>14</v>
      </c>
      <c r="M80" s="191">
        <v>53</v>
      </c>
      <c r="N80" s="191"/>
      <c r="O80" s="191"/>
      <c r="P80" s="191"/>
      <c r="Q80" s="191"/>
      <c r="R80" s="191"/>
      <c r="S80" s="191"/>
      <c r="T80" s="191">
        <v>1</v>
      </c>
      <c r="U80" s="191"/>
      <c r="V80" s="191"/>
      <c r="W80" s="191"/>
      <c r="X80" s="191">
        <v>1</v>
      </c>
      <c r="Y80" s="191"/>
      <c r="Z80" s="191">
        <v>2</v>
      </c>
      <c r="AA80" s="191"/>
      <c r="AB80" s="191">
        <v>1</v>
      </c>
      <c r="AC80" s="191">
        <v>1</v>
      </c>
      <c r="AD80" s="191"/>
      <c r="AE80" s="191"/>
      <c r="AF80" s="191"/>
      <c r="AG80" s="191"/>
      <c r="AH80" s="191"/>
      <c r="AI80" s="191"/>
      <c r="AJ80" s="191"/>
      <c r="AK80" s="191">
        <v>1</v>
      </c>
      <c r="AL80" s="191">
        <v>3</v>
      </c>
      <c r="AM80" s="191">
        <v>2</v>
      </c>
      <c r="AN80" s="191">
        <v>2</v>
      </c>
      <c r="AO80" s="191"/>
      <c r="AP80" s="208">
        <f t="shared" si="13"/>
        <v>89</v>
      </c>
      <c r="AQ80" s="1001">
        <f t="shared" si="14"/>
        <v>80</v>
      </c>
      <c r="AR80" s="191">
        <f t="shared" si="15"/>
        <v>89</v>
      </c>
      <c r="AS80" s="1004"/>
      <c r="AT80" s="1005"/>
      <c r="AU80" s="1038"/>
      <c r="AV80" s="1037">
        <v>100</v>
      </c>
      <c r="AW80" s="1027">
        <f t="shared" si="16"/>
        <v>-4</v>
      </c>
      <c r="AX80" s="1027"/>
      <c r="AY80" s="990"/>
      <c r="AZ80" s="1028"/>
    </row>
    <row r="81" s="912" customFormat="1" ht="25.5" customHeight="1" spans="1:52">
      <c r="A81" s="942">
        <v>5</v>
      </c>
      <c r="B81" s="943" t="s">
        <v>43</v>
      </c>
      <c r="C81" s="208">
        <f t="shared" si="11"/>
        <v>53</v>
      </c>
      <c r="D81" s="212">
        <f>'RK 3'!AH79</f>
        <v>53</v>
      </c>
      <c r="E81" s="208">
        <f t="shared" si="12"/>
        <v>106</v>
      </c>
      <c r="F81" s="191">
        <v>20</v>
      </c>
      <c r="G81" s="191"/>
      <c r="H81" s="191"/>
      <c r="I81" s="191"/>
      <c r="J81" s="191"/>
      <c r="K81" s="191"/>
      <c r="L81" s="191">
        <v>9</v>
      </c>
      <c r="M81" s="191">
        <v>34</v>
      </c>
      <c r="N81" s="191"/>
      <c r="O81" s="191"/>
      <c r="P81" s="191"/>
      <c r="Q81" s="191"/>
      <c r="R81" s="191"/>
      <c r="S81" s="191"/>
      <c r="T81" s="191">
        <v>2</v>
      </c>
      <c r="U81" s="191"/>
      <c r="V81" s="191"/>
      <c r="W81" s="191"/>
      <c r="X81" s="191"/>
      <c r="Y81" s="191"/>
      <c r="Z81" s="191">
        <v>3</v>
      </c>
      <c r="AA81" s="191"/>
      <c r="AB81" s="191">
        <v>4</v>
      </c>
      <c r="AC81" s="191"/>
      <c r="AD81" s="191"/>
      <c r="AE81" s="191"/>
      <c r="AF81" s="191"/>
      <c r="AG81" s="191"/>
      <c r="AH81" s="191"/>
      <c r="AI81" s="191"/>
      <c r="AJ81" s="191">
        <v>1</v>
      </c>
      <c r="AK81" s="191"/>
      <c r="AL81" s="191">
        <v>1</v>
      </c>
      <c r="AM81" s="191">
        <v>3</v>
      </c>
      <c r="AN81" s="191">
        <v>1</v>
      </c>
      <c r="AO81" s="191"/>
      <c r="AP81" s="208">
        <f t="shared" si="13"/>
        <v>78</v>
      </c>
      <c r="AQ81" s="1001">
        <f t="shared" si="14"/>
        <v>28</v>
      </c>
      <c r="AR81" s="191">
        <f t="shared" si="15"/>
        <v>78</v>
      </c>
      <c r="AS81" s="1004"/>
      <c r="AT81" s="1005"/>
      <c r="AU81" s="1038"/>
      <c r="AV81" s="1037">
        <v>51</v>
      </c>
      <c r="AW81" s="1027">
        <f t="shared" si="16"/>
        <v>2</v>
      </c>
      <c r="AX81" s="1027"/>
      <c r="AY81" s="990"/>
      <c r="AZ81" s="1028"/>
    </row>
    <row r="82" s="912" customFormat="1" ht="25.5" customHeight="1" spans="1:52">
      <c r="A82" s="942">
        <v>6</v>
      </c>
      <c r="B82" s="943" t="s">
        <v>44</v>
      </c>
      <c r="C82" s="208">
        <f t="shared" si="11"/>
        <v>17</v>
      </c>
      <c r="D82" s="212">
        <f>'RK 3'!AH80</f>
        <v>19</v>
      </c>
      <c r="E82" s="208">
        <f t="shared" si="12"/>
        <v>36</v>
      </c>
      <c r="F82" s="191">
        <v>4</v>
      </c>
      <c r="G82" s="191"/>
      <c r="H82" s="191"/>
      <c r="I82" s="191"/>
      <c r="J82" s="191"/>
      <c r="K82" s="191"/>
      <c r="L82" s="191">
        <v>4</v>
      </c>
      <c r="M82" s="191">
        <v>10</v>
      </c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208">
        <f t="shared" si="13"/>
        <v>18</v>
      </c>
      <c r="AQ82" s="1001">
        <f t="shared" si="14"/>
        <v>18</v>
      </c>
      <c r="AR82" s="191">
        <f t="shared" si="15"/>
        <v>18</v>
      </c>
      <c r="AS82" s="1004"/>
      <c r="AT82" s="1005"/>
      <c r="AU82" s="1038"/>
      <c r="AV82" s="1037">
        <v>19</v>
      </c>
      <c r="AW82" s="1027">
        <f t="shared" si="16"/>
        <v>-2</v>
      </c>
      <c r="AX82" s="1027"/>
      <c r="AY82" s="990"/>
      <c r="AZ82" s="1028"/>
    </row>
    <row r="83" s="912" customFormat="1" ht="25.5" customHeight="1" spans="1:52">
      <c r="A83" s="942">
        <v>7</v>
      </c>
      <c r="B83" s="943" t="s">
        <v>45</v>
      </c>
      <c r="C83" s="208">
        <f t="shared" si="11"/>
        <v>29</v>
      </c>
      <c r="D83" s="212">
        <f>'RK 3'!AH81</f>
        <v>25</v>
      </c>
      <c r="E83" s="208">
        <f t="shared" si="12"/>
        <v>54</v>
      </c>
      <c r="F83" s="191">
        <v>2</v>
      </c>
      <c r="G83" s="191"/>
      <c r="H83" s="191"/>
      <c r="I83" s="191"/>
      <c r="J83" s="191"/>
      <c r="K83" s="191"/>
      <c r="L83" s="191">
        <v>8</v>
      </c>
      <c r="M83" s="191">
        <v>18</v>
      </c>
      <c r="N83" s="191"/>
      <c r="O83" s="191">
        <v>1</v>
      </c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>
        <v>3</v>
      </c>
      <c r="AA83" s="191"/>
      <c r="AB83" s="191">
        <v>1</v>
      </c>
      <c r="AC83" s="191">
        <v>1</v>
      </c>
      <c r="AD83" s="191"/>
      <c r="AE83" s="191"/>
      <c r="AF83" s="191"/>
      <c r="AG83" s="191"/>
      <c r="AH83" s="191"/>
      <c r="AI83" s="191"/>
      <c r="AJ83" s="191">
        <v>1</v>
      </c>
      <c r="AK83" s="191"/>
      <c r="AL83" s="191">
        <v>2</v>
      </c>
      <c r="AM83" s="191">
        <v>1</v>
      </c>
      <c r="AN83" s="191"/>
      <c r="AO83" s="191"/>
      <c r="AP83" s="208">
        <f t="shared" si="13"/>
        <v>38</v>
      </c>
      <c r="AQ83" s="1001">
        <f t="shared" si="14"/>
        <v>16</v>
      </c>
      <c r="AR83" s="191">
        <f t="shared" si="15"/>
        <v>38</v>
      </c>
      <c r="AS83" s="1004"/>
      <c r="AT83" s="1005"/>
      <c r="AU83" s="1005"/>
      <c r="AV83" s="1037">
        <v>21</v>
      </c>
      <c r="AW83" s="1027">
        <f t="shared" si="16"/>
        <v>8</v>
      </c>
      <c r="AX83" s="1027"/>
      <c r="AY83" s="990"/>
      <c r="AZ83" s="1028"/>
    </row>
    <row r="84" s="912" customFormat="1" ht="25.5" customHeight="1" spans="1:52">
      <c r="A84" s="942">
        <v>8</v>
      </c>
      <c r="B84" s="943" t="s">
        <v>46</v>
      </c>
      <c r="C84" s="208">
        <f t="shared" si="11"/>
        <v>32</v>
      </c>
      <c r="D84" s="212">
        <f>'RK 3'!AH82</f>
        <v>27</v>
      </c>
      <c r="E84" s="208">
        <f t="shared" si="12"/>
        <v>59</v>
      </c>
      <c r="F84" s="191">
        <v>3</v>
      </c>
      <c r="G84" s="191"/>
      <c r="H84" s="191"/>
      <c r="I84" s="191"/>
      <c r="J84" s="191"/>
      <c r="K84" s="191"/>
      <c r="L84" s="191">
        <v>6</v>
      </c>
      <c r="M84" s="191">
        <v>23</v>
      </c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>
        <v>1</v>
      </c>
      <c r="AC84" s="191">
        <v>1</v>
      </c>
      <c r="AD84" s="191"/>
      <c r="AE84" s="191"/>
      <c r="AF84" s="191"/>
      <c r="AG84" s="191"/>
      <c r="AH84" s="191"/>
      <c r="AI84" s="191"/>
      <c r="AJ84" s="191"/>
      <c r="AK84" s="191"/>
      <c r="AL84" s="191">
        <v>1</v>
      </c>
      <c r="AM84" s="191"/>
      <c r="AN84" s="191">
        <v>1</v>
      </c>
      <c r="AO84" s="191"/>
      <c r="AP84" s="208">
        <f t="shared" si="13"/>
        <v>36</v>
      </c>
      <c r="AQ84" s="1001">
        <f t="shared" si="14"/>
        <v>23</v>
      </c>
      <c r="AR84" s="191">
        <f t="shared" si="15"/>
        <v>36</v>
      </c>
      <c r="AS84" s="1004"/>
      <c r="AT84" s="1005"/>
      <c r="AU84" s="1005"/>
      <c r="AV84" s="1037">
        <v>49</v>
      </c>
      <c r="AW84" s="1027">
        <f t="shared" si="16"/>
        <v>-17</v>
      </c>
      <c r="AX84" s="1027"/>
      <c r="AY84" s="990"/>
      <c r="AZ84" s="1028"/>
    </row>
    <row r="85" s="912" customFormat="1" ht="25.5" customHeight="1" spans="1:55">
      <c r="A85" s="942">
        <v>9</v>
      </c>
      <c r="B85" s="943" t="s">
        <v>47</v>
      </c>
      <c r="C85" s="208">
        <f t="shared" si="11"/>
        <v>38</v>
      </c>
      <c r="D85" s="212">
        <f>'RK 3'!AH83</f>
        <v>24</v>
      </c>
      <c r="E85" s="208">
        <f t="shared" si="12"/>
        <v>62</v>
      </c>
      <c r="F85" s="191">
        <v>5</v>
      </c>
      <c r="G85" s="191"/>
      <c r="H85" s="191"/>
      <c r="I85" s="191"/>
      <c r="J85" s="191"/>
      <c r="K85" s="191"/>
      <c r="L85" s="191">
        <v>5</v>
      </c>
      <c r="M85" s="191">
        <v>19</v>
      </c>
      <c r="N85" s="191"/>
      <c r="O85" s="191"/>
      <c r="P85" s="191"/>
      <c r="Q85" s="191"/>
      <c r="R85" s="191"/>
      <c r="S85" s="191"/>
      <c r="T85" s="191">
        <v>1</v>
      </c>
      <c r="U85" s="191"/>
      <c r="V85" s="191"/>
      <c r="W85" s="191"/>
      <c r="X85" s="191"/>
      <c r="Y85" s="191"/>
      <c r="Z85" s="191">
        <v>8</v>
      </c>
      <c r="AA85" s="191"/>
      <c r="AB85" s="191">
        <v>3</v>
      </c>
      <c r="AC85" s="191"/>
      <c r="AD85" s="191"/>
      <c r="AE85" s="191"/>
      <c r="AF85" s="191"/>
      <c r="AG85" s="191"/>
      <c r="AH85" s="191"/>
      <c r="AI85" s="191"/>
      <c r="AJ85" s="191"/>
      <c r="AK85" s="191">
        <v>1</v>
      </c>
      <c r="AL85" s="191">
        <v>1</v>
      </c>
      <c r="AM85" s="191"/>
      <c r="AN85" s="191">
        <v>2</v>
      </c>
      <c r="AO85" s="191"/>
      <c r="AP85" s="208">
        <f t="shared" si="13"/>
        <v>45</v>
      </c>
      <c r="AQ85" s="1001">
        <f t="shared" si="14"/>
        <v>17</v>
      </c>
      <c r="AR85" s="191">
        <f t="shared" si="15"/>
        <v>45</v>
      </c>
      <c r="AS85" s="1004"/>
      <c r="AT85" s="1005"/>
      <c r="AU85" s="1005"/>
      <c r="AV85" s="1037">
        <v>40</v>
      </c>
      <c r="AW85" s="1027">
        <f t="shared" si="16"/>
        <v>-2</v>
      </c>
      <c r="AX85" s="1027"/>
      <c r="AY85" s="990"/>
      <c r="AZ85" s="1028"/>
      <c r="BC85" s="1029">
        <v>165983400</v>
      </c>
    </row>
    <row r="86" s="912" customFormat="1" ht="25.5" customHeight="1" spans="1:55">
      <c r="A86" s="942">
        <v>10</v>
      </c>
      <c r="B86" s="943" t="s">
        <v>48</v>
      </c>
      <c r="C86" s="208">
        <f t="shared" si="11"/>
        <v>35</v>
      </c>
      <c r="D86" s="212">
        <f>'RK 3'!AH84</f>
        <v>31</v>
      </c>
      <c r="E86" s="208">
        <f t="shared" si="12"/>
        <v>66</v>
      </c>
      <c r="F86" s="191">
        <v>4</v>
      </c>
      <c r="G86" s="191"/>
      <c r="H86" s="191"/>
      <c r="I86" s="191"/>
      <c r="J86" s="191"/>
      <c r="K86" s="191"/>
      <c r="L86" s="191">
        <v>4</v>
      </c>
      <c r="M86" s="191">
        <v>19</v>
      </c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>
        <v>1</v>
      </c>
      <c r="Y86" s="191"/>
      <c r="Z86" s="191">
        <v>3</v>
      </c>
      <c r="AA86" s="191"/>
      <c r="AB86" s="191">
        <v>16</v>
      </c>
      <c r="AC86" s="191"/>
      <c r="AD86" s="191">
        <v>2</v>
      </c>
      <c r="AE86" s="191"/>
      <c r="AF86" s="191"/>
      <c r="AG86" s="191"/>
      <c r="AH86" s="191"/>
      <c r="AI86" s="191"/>
      <c r="AJ86" s="191"/>
      <c r="AK86" s="191"/>
      <c r="AL86" s="191"/>
      <c r="AM86" s="191">
        <v>1</v>
      </c>
      <c r="AN86" s="191"/>
      <c r="AO86" s="191"/>
      <c r="AP86" s="208">
        <f t="shared" si="13"/>
        <v>50</v>
      </c>
      <c r="AQ86" s="1001">
        <f t="shared" si="14"/>
        <v>16</v>
      </c>
      <c r="AR86" s="191">
        <f t="shared" si="15"/>
        <v>50</v>
      </c>
      <c r="AS86" s="1004"/>
      <c r="AT86" s="1005"/>
      <c r="AU86" s="1005"/>
      <c r="AV86" s="1037">
        <v>30</v>
      </c>
      <c r="AW86" s="1027">
        <f t="shared" si="16"/>
        <v>5</v>
      </c>
      <c r="AX86" s="1027"/>
      <c r="AY86" s="990"/>
      <c r="AZ86" s="1028"/>
      <c r="BC86" s="1029">
        <v>154336900</v>
      </c>
    </row>
    <row r="87" s="912" customFormat="1" ht="25.5" customHeight="1" spans="1:55">
      <c r="A87" s="942">
        <v>11</v>
      </c>
      <c r="B87" s="943" t="s">
        <v>49</v>
      </c>
      <c r="C87" s="208">
        <f t="shared" si="11"/>
        <v>57</v>
      </c>
      <c r="D87" s="212">
        <f>'RK 3'!AH85</f>
        <v>65</v>
      </c>
      <c r="E87" s="208">
        <f t="shared" si="12"/>
        <v>122</v>
      </c>
      <c r="F87" s="191">
        <v>3</v>
      </c>
      <c r="G87" s="191"/>
      <c r="H87" s="191"/>
      <c r="I87" s="191"/>
      <c r="J87" s="191"/>
      <c r="K87" s="191"/>
      <c r="L87" s="191">
        <v>13</v>
      </c>
      <c r="M87" s="191">
        <v>26</v>
      </c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>
        <v>4</v>
      </c>
      <c r="AA87" s="191"/>
      <c r="AB87" s="191">
        <v>16</v>
      </c>
      <c r="AC87" s="191"/>
      <c r="AD87" s="191"/>
      <c r="AE87" s="191"/>
      <c r="AF87" s="191"/>
      <c r="AG87" s="191"/>
      <c r="AH87" s="191"/>
      <c r="AI87" s="191"/>
      <c r="AJ87" s="191"/>
      <c r="AK87" s="191"/>
      <c r="AL87" s="191">
        <v>8</v>
      </c>
      <c r="AM87" s="191">
        <v>2</v>
      </c>
      <c r="AN87" s="191">
        <v>2</v>
      </c>
      <c r="AO87" s="191"/>
      <c r="AP87" s="208">
        <f t="shared" si="13"/>
        <v>74</v>
      </c>
      <c r="AQ87" s="1001">
        <f t="shared" si="14"/>
        <v>48</v>
      </c>
      <c r="AR87" s="191">
        <f t="shared" si="15"/>
        <v>74</v>
      </c>
      <c r="AS87" s="1004"/>
      <c r="AT87" s="1005"/>
      <c r="AU87" s="1005"/>
      <c r="AV87" s="1037">
        <v>59</v>
      </c>
      <c r="AW87" s="1027">
        <f t="shared" si="16"/>
        <v>-2</v>
      </c>
      <c r="AX87" s="1027"/>
      <c r="AY87" s="990"/>
      <c r="AZ87" s="1028"/>
      <c r="BC87" s="1029">
        <v>114639200</v>
      </c>
    </row>
    <row r="88" s="912" customFormat="1" ht="25.5" customHeight="1" spans="1:55">
      <c r="A88" s="942">
        <v>12</v>
      </c>
      <c r="B88" s="943" t="s">
        <v>50</v>
      </c>
      <c r="C88" s="208">
        <f t="shared" si="11"/>
        <v>79</v>
      </c>
      <c r="D88" s="212">
        <f>'RK 3'!AH86</f>
        <v>55</v>
      </c>
      <c r="E88" s="208">
        <f t="shared" si="12"/>
        <v>134</v>
      </c>
      <c r="F88" s="191">
        <v>2</v>
      </c>
      <c r="G88" s="191"/>
      <c r="H88" s="191"/>
      <c r="I88" s="191"/>
      <c r="J88" s="191"/>
      <c r="K88" s="191"/>
      <c r="L88" s="191">
        <v>13</v>
      </c>
      <c r="M88" s="191">
        <v>40</v>
      </c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>
        <v>3</v>
      </c>
      <c r="AA88" s="191"/>
      <c r="AB88" s="191">
        <v>3</v>
      </c>
      <c r="AC88" s="191"/>
      <c r="AD88" s="191"/>
      <c r="AE88" s="191"/>
      <c r="AF88" s="191"/>
      <c r="AG88" s="191"/>
      <c r="AH88" s="191"/>
      <c r="AI88" s="191"/>
      <c r="AJ88" s="191"/>
      <c r="AK88" s="191"/>
      <c r="AL88" s="191">
        <v>12</v>
      </c>
      <c r="AM88" s="191">
        <v>3</v>
      </c>
      <c r="AN88" s="191">
        <v>4</v>
      </c>
      <c r="AO88" s="191"/>
      <c r="AP88" s="208">
        <f t="shared" si="13"/>
        <v>80</v>
      </c>
      <c r="AQ88" s="1001">
        <f t="shared" si="14"/>
        <v>54</v>
      </c>
      <c r="AR88" s="191">
        <f t="shared" si="15"/>
        <v>80</v>
      </c>
      <c r="AS88" s="1004"/>
      <c r="AT88" s="1005"/>
      <c r="AU88" s="1005"/>
      <c r="AV88" s="1037">
        <v>56</v>
      </c>
      <c r="AW88" s="1027">
        <f t="shared" si="16"/>
        <v>23</v>
      </c>
      <c r="AX88" s="1027"/>
      <c r="AY88" s="990"/>
      <c r="AZ88" s="1028"/>
      <c r="BC88" s="1029">
        <f>SUM(BC85:BC87)</f>
        <v>434959500</v>
      </c>
    </row>
    <row r="89" s="912" customFormat="1" ht="25.5" customHeight="1" spans="1:52">
      <c r="A89" s="942">
        <v>13</v>
      </c>
      <c r="B89" s="943" t="s">
        <v>51</v>
      </c>
      <c r="C89" s="208">
        <f t="shared" si="11"/>
        <v>30</v>
      </c>
      <c r="D89" s="212">
        <f>'RK 3'!AH87</f>
        <v>52</v>
      </c>
      <c r="E89" s="208">
        <f t="shared" si="12"/>
        <v>82</v>
      </c>
      <c r="F89" s="191">
        <v>2</v>
      </c>
      <c r="G89" s="191"/>
      <c r="H89" s="191"/>
      <c r="I89" s="191"/>
      <c r="J89" s="191"/>
      <c r="K89" s="191"/>
      <c r="L89" s="191">
        <v>6</v>
      </c>
      <c r="M89" s="191">
        <v>14</v>
      </c>
      <c r="N89" s="191"/>
      <c r="O89" s="191">
        <v>1</v>
      </c>
      <c r="P89" s="191"/>
      <c r="Q89" s="191"/>
      <c r="R89" s="191"/>
      <c r="S89" s="191"/>
      <c r="T89" s="191">
        <v>1</v>
      </c>
      <c r="U89" s="191"/>
      <c r="V89" s="191"/>
      <c r="W89" s="191"/>
      <c r="X89" s="191">
        <v>1</v>
      </c>
      <c r="Y89" s="191"/>
      <c r="Z89" s="191">
        <v>1</v>
      </c>
      <c r="AA89" s="191"/>
      <c r="AB89" s="191">
        <v>6</v>
      </c>
      <c r="AC89" s="191"/>
      <c r="AD89" s="191"/>
      <c r="AE89" s="191"/>
      <c r="AF89" s="191"/>
      <c r="AG89" s="191"/>
      <c r="AH89" s="191"/>
      <c r="AI89" s="191"/>
      <c r="AJ89" s="191"/>
      <c r="AK89" s="191"/>
      <c r="AL89" s="191">
        <v>3</v>
      </c>
      <c r="AM89" s="191">
        <v>3</v>
      </c>
      <c r="AN89" s="191"/>
      <c r="AO89" s="191"/>
      <c r="AP89" s="208">
        <f t="shared" si="13"/>
        <v>38</v>
      </c>
      <c r="AQ89" s="1001">
        <f t="shared" si="14"/>
        <v>44</v>
      </c>
      <c r="AR89" s="191">
        <f t="shared" si="15"/>
        <v>38</v>
      </c>
      <c r="AS89" s="1004"/>
      <c r="AT89" s="1005"/>
      <c r="AU89" s="1038"/>
      <c r="AV89" s="1037">
        <v>64</v>
      </c>
      <c r="AW89" s="1027">
        <f t="shared" si="16"/>
        <v>-34</v>
      </c>
      <c r="AX89" s="1027"/>
      <c r="AY89" s="990"/>
      <c r="AZ89" s="1028"/>
    </row>
    <row r="90" s="912" customFormat="1" ht="25.5" customHeight="1" spans="1:52">
      <c r="A90" s="942">
        <v>14</v>
      </c>
      <c r="B90" s="943" t="s">
        <v>52</v>
      </c>
      <c r="C90" s="208">
        <f t="shared" si="11"/>
        <v>83</v>
      </c>
      <c r="D90" s="212">
        <f>'RK 3'!AH88</f>
        <v>102</v>
      </c>
      <c r="E90" s="208">
        <f t="shared" si="12"/>
        <v>185</v>
      </c>
      <c r="F90" s="191">
        <v>7</v>
      </c>
      <c r="G90" s="191"/>
      <c r="H90" s="191"/>
      <c r="I90" s="191"/>
      <c r="J90" s="191"/>
      <c r="K90" s="191"/>
      <c r="L90" s="191">
        <v>13</v>
      </c>
      <c r="M90" s="191">
        <v>40</v>
      </c>
      <c r="N90" s="191"/>
      <c r="O90" s="191">
        <v>1</v>
      </c>
      <c r="P90" s="191"/>
      <c r="Q90" s="191"/>
      <c r="R90" s="191"/>
      <c r="S90" s="191"/>
      <c r="T90" s="191">
        <v>1</v>
      </c>
      <c r="U90" s="191"/>
      <c r="V90" s="191"/>
      <c r="W90" s="191"/>
      <c r="X90" s="191">
        <v>1</v>
      </c>
      <c r="Y90" s="191"/>
      <c r="Z90" s="191">
        <v>15</v>
      </c>
      <c r="AA90" s="191"/>
      <c r="AB90" s="191">
        <v>8</v>
      </c>
      <c r="AC90" s="191"/>
      <c r="AD90" s="191"/>
      <c r="AE90" s="191">
        <v>1</v>
      </c>
      <c r="AF90" s="191"/>
      <c r="AG90" s="191"/>
      <c r="AH90" s="191"/>
      <c r="AI90" s="191"/>
      <c r="AJ90" s="191"/>
      <c r="AK90" s="191"/>
      <c r="AL90" s="191">
        <v>1</v>
      </c>
      <c r="AM90" s="191"/>
      <c r="AN90" s="191">
        <v>1</v>
      </c>
      <c r="AO90" s="191"/>
      <c r="AP90" s="208">
        <f t="shared" si="13"/>
        <v>89</v>
      </c>
      <c r="AQ90" s="1001">
        <f t="shared" si="14"/>
        <v>96</v>
      </c>
      <c r="AR90" s="191">
        <f t="shared" si="15"/>
        <v>89</v>
      </c>
      <c r="AS90" s="1006"/>
      <c r="AT90" s="1007"/>
      <c r="AU90" s="1007"/>
      <c r="AV90" s="1037">
        <v>127</v>
      </c>
      <c r="AW90" s="1027">
        <f t="shared" si="16"/>
        <v>-44</v>
      </c>
      <c r="AX90" s="1027"/>
      <c r="AY90" s="990"/>
      <c r="AZ90" s="1028"/>
    </row>
    <row r="91" s="912" customFormat="1" ht="25.5" customHeight="1" spans="1:52">
      <c r="A91" s="942">
        <v>15</v>
      </c>
      <c r="B91" s="943" t="s">
        <v>53</v>
      </c>
      <c r="C91" s="208">
        <f t="shared" si="11"/>
        <v>16</v>
      </c>
      <c r="D91" s="212">
        <f>'RK 3'!AH89</f>
        <v>12</v>
      </c>
      <c r="E91" s="208">
        <f t="shared" si="12"/>
        <v>28</v>
      </c>
      <c r="F91" s="191"/>
      <c r="G91" s="191"/>
      <c r="H91" s="191"/>
      <c r="I91" s="191"/>
      <c r="J91" s="191"/>
      <c r="K91" s="191"/>
      <c r="L91" s="191">
        <v>2</v>
      </c>
      <c r="M91" s="191">
        <v>5</v>
      </c>
      <c r="N91" s="191"/>
      <c r="O91" s="191"/>
      <c r="P91" s="191"/>
      <c r="Q91" s="191"/>
      <c r="R91" s="191"/>
      <c r="S91" s="191"/>
      <c r="T91" s="191">
        <v>1</v>
      </c>
      <c r="U91" s="191"/>
      <c r="V91" s="191"/>
      <c r="W91" s="191"/>
      <c r="X91" s="191"/>
      <c r="Y91" s="191"/>
      <c r="Z91" s="191">
        <v>1</v>
      </c>
      <c r="AA91" s="191"/>
      <c r="AB91" s="191">
        <v>1</v>
      </c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>
        <v>2</v>
      </c>
      <c r="AO91" s="191"/>
      <c r="AP91" s="208">
        <f t="shared" si="13"/>
        <v>12</v>
      </c>
      <c r="AQ91" s="1001">
        <f t="shared" si="14"/>
        <v>16</v>
      </c>
      <c r="AR91" s="191">
        <f t="shared" si="15"/>
        <v>12</v>
      </c>
      <c r="AS91" s="1008"/>
      <c r="AT91" s="981"/>
      <c r="AU91" s="1039"/>
      <c r="AV91" s="1037">
        <v>7</v>
      </c>
      <c r="AW91" s="1027">
        <f t="shared" si="16"/>
        <v>9</v>
      </c>
      <c r="AX91" s="1027"/>
      <c r="AY91" s="990"/>
      <c r="AZ91" s="1028"/>
    </row>
    <row r="92" s="912" customFormat="1" ht="25.5" customHeight="1" spans="1:52">
      <c r="A92" s="942">
        <v>16</v>
      </c>
      <c r="B92" s="943" t="s">
        <v>90</v>
      </c>
      <c r="C92" s="208">
        <f t="shared" si="11"/>
        <v>40</v>
      </c>
      <c r="D92" s="212">
        <f>'RK 3'!AH90</f>
        <v>39</v>
      </c>
      <c r="E92" s="208">
        <f t="shared" si="12"/>
        <v>79</v>
      </c>
      <c r="F92" s="191">
        <v>1</v>
      </c>
      <c r="G92" s="191">
        <v>1</v>
      </c>
      <c r="H92" s="191"/>
      <c r="I92" s="191"/>
      <c r="J92" s="191"/>
      <c r="K92" s="191"/>
      <c r="L92" s="191">
        <v>9</v>
      </c>
      <c r="M92" s="191">
        <v>24</v>
      </c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>
        <v>4</v>
      </c>
      <c r="AA92" s="191"/>
      <c r="AB92" s="191">
        <v>2</v>
      </c>
      <c r="AC92" s="191"/>
      <c r="AD92" s="191"/>
      <c r="AE92" s="191"/>
      <c r="AF92" s="191"/>
      <c r="AG92" s="191"/>
      <c r="AH92" s="191"/>
      <c r="AI92" s="191"/>
      <c r="AJ92" s="191"/>
      <c r="AK92" s="191">
        <v>2</v>
      </c>
      <c r="AL92" s="191">
        <v>4</v>
      </c>
      <c r="AM92" s="191">
        <v>1</v>
      </c>
      <c r="AN92" s="191">
        <v>1</v>
      </c>
      <c r="AO92" s="191"/>
      <c r="AP92" s="208">
        <f t="shared" si="13"/>
        <v>49</v>
      </c>
      <c r="AQ92" s="1001">
        <f t="shared" si="14"/>
        <v>30</v>
      </c>
      <c r="AR92" s="191">
        <f t="shared" si="15"/>
        <v>49</v>
      </c>
      <c r="AS92" s="1008"/>
      <c r="AT92" s="981"/>
      <c r="AU92" s="981"/>
      <c r="AV92" s="1037">
        <v>83</v>
      </c>
      <c r="AW92" s="1027">
        <f t="shared" si="16"/>
        <v>-43</v>
      </c>
      <c r="AX92" s="1027"/>
      <c r="AY92" s="990"/>
      <c r="AZ92" s="1028"/>
    </row>
    <row r="93" s="912" customFormat="1" ht="25.5" customHeight="1" spans="1:52">
      <c r="A93" s="944">
        <v>17</v>
      </c>
      <c r="B93" s="945" t="s">
        <v>55</v>
      </c>
      <c r="C93" s="208">
        <f t="shared" si="11"/>
        <v>78</v>
      </c>
      <c r="D93" s="212">
        <f>'RK 3'!AH91</f>
        <v>30</v>
      </c>
      <c r="E93" s="208">
        <f t="shared" si="12"/>
        <v>108</v>
      </c>
      <c r="F93" s="191">
        <v>2</v>
      </c>
      <c r="G93" s="191"/>
      <c r="H93" s="191"/>
      <c r="I93" s="191"/>
      <c r="J93" s="191"/>
      <c r="K93" s="191"/>
      <c r="L93" s="191">
        <v>4</v>
      </c>
      <c r="M93" s="191">
        <v>53</v>
      </c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>
        <v>25</v>
      </c>
      <c r="AA93" s="191"/>
      <c r="AB93" s="191">
        <v>1</v>
      </c>
      <c r="AC93" s="191"/>
      <c r="AD93" s="191"/>
      <c r="AE93" s="191"/>
      <c r="AF93" s="191"/>
      <c r="AG93" s="191"/>
      <c r="AH93" s="191"/>
      <c r="AI93" s="191"/>
      <c r="AJ93" s="191">
        <v>1</v>
      </c>
      <c r="AK93" s="191"/>
      <c r="AL93" s="191">
        <v>6</v>
      </c>
      <c r="AM93" s="191"/>
      <c r="AN93" s="191">
        <v>2</v>
      </c>
      <c r="AO93" s="191"/>
      <c r="AP93" s="208">
        <f t="shared" si="13"/>
        <v>94</v>
      </c>
      <c r="AQ93" s="1001">
        <f t="shared" si="14"/>
        <v>14</v>
      </c>
      <c r="AR93" s="191">
        <f t="shared" si="15"/>
        <v>94</v>
      </c>
      <c r="AS93" s="1040"/>
      <c r="AT93" s="981"/>
      <c r="AU93" s="981"/>
      <c r="AV93" s="1037">
        <v>30</v>
      </c>
      <c r="AW93" s="1027">
        <f t="shared" si="16"/>
        <v>48</v>
      </c>
      <c r="AX93" s="1027"/>
      <c r="AY93" s="990"/>
      <c r="AZ93" s="1028"/>
    </row>
    <row r="94" s="912" customFormat="1" ht="25.5" customHeight="1" spans="1:52">
      <c r="A94" s="946">
        <v>18</v>
      </c>
      <c r="B94" s="947" t="s">
        <v>56</v>
      </c>
      <c r="C94" s="208">
        <f t="shared" si="11"/>
        <v>41</v>
      </c>
      <c r="D94" s="212">
        <f>'RK 3'!AH92</f>
        <v>21</v>
      </c>
      <c r="E94" s="208">
        <f t="shared" si="12"/>
        <v>62</v>
      </c>
      <c r="F94" s="191"/>
      <c r="G94" s="191"/>
      <c r="H94" s="191"/>
      <c r="I94" s="191"/>
      <c r="J94" s="191"/>
      <c r="K94" s="191"/>
      <c r="L94" s="191">
        <v>2</v>
      </c>
      <c r="M94" s="191">
        <v>18</v>
      </c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>
        <v>3</v>
      </c>
      <c r="Y94" s="191"/>
      <c r="Z94" s="191">
        <v>20</v>
      </c>
      <c r="AA94" s="191"/>
      <c r="AB94" s="191">
        <v>5</v>
      </c>
      <c r="AC94" s="191"/>
      <c r="AD94" s="191"/>
      <c r="AE94" s="191"/>
      <c r="AF94" s="191"/>
      <c r="AG94" s="191"/>
      <c r="AH94" s="191"/>
      <c r="AI94" s="191"/>
      <c r="AJ94" s="191"/>
      <c r="AK94" s="191"/>
      <c r="AL94" s="191">
        <v>1</v>
      </c>
      <c r="AM94" s="191"/>
      <c r="AN94" s="191">
        <v>2</v>
      </c>
      <c r="AO94" s="191"/>
      <c r="AP94" s="208">
        <f t="shared" si="13"/>
        <v>51</v>
      </c>
      <c r="AQ94" s="1001">
        <f t="shared" si="14"/>
        <v>11</v>
      </c>
      <c r="AR94" s="191">
        <f t="shared" si="15"/>
        <v>51</v>
      </c>
      <c r="AS94" s="1041"/>
      <c r="AT94" s="981"/>
      <c r="AU94" s="981"/>
      <c r="AV94" s="1042">
        <v>18</v>
      </c>
      <c r="AW94" s="1027">
        <f t="shared" si="16"/>
        <v>23</v>
      </c>
      <c r="AX94" s="1027"/>
      <c r="AY94" s="990"/>
      <c r="AZ94" s="1028"/>
    </row>
    <row r="95" s="913" customFormat="1" ht="27.75" customHeight="1" spans="1:52">
      <c r="A95" s="949" t="s">
        <v>57</v>
      </c>
      <c r="B95" s="950"/>
      <c r="C95" s="951">
        <f>SUM(C77:C94)</f>
        <v>1008</v>
      </c>
      <c r="D95" s="951">
        <f t="shared" ref="D95:AR95" si="17">SUM(D77:D94)</f>
        <v>998</v>
      </c>
      <c r="E95" s="951">
        <f t="shared" si="17"/>
        <v>2006</v>
      </c>
      <c r="F95" s="951">
        <f t="shared" si="17"/>
        <v>98</v>
      </c>
      <c r="G95" s="951">
        <f t="shared" si="17"/>
        <v>1</v>
      </c>
      <c r="H95" s="951">
        <f t="shared" si="17"/>
        <v>0</v>
      </c>
      <c r="I95" s="951">
        <f t="shared" si="17"/>
        <v>0</v>
      </c>
      <c r="J95" s="951">
        <f t="shared" si="17"/>
        <v>1</v>
      </c>
      <c r="K95" s="951">
        <f t="shared" si="17"/>
        <v>0</v>
      </c>
      <c r="L95" s="951">
        <f t="shared" si="17"/>
        <v>162</v>
      </c>
      <c r="M95" s="951">
        <f t="shared" si="17"/>
        <v>548</v>
      </c>
      <c r="N95" s="951">
        <f t="shared" si="17"/>
        <v>0</v>
      </c>
      <c r="O95" s="951">
        <f t="shared" si="17"/>
        <v>4</v>
      </c>
      <c r="P95" s="951">
        <f t="shared" si="17"/>
        <v>0</v>
      </c>
      <c r="Q95" s="951">
        <f t="shared" si="17"/>
        <v>0</v>
      </c>
      <c r="R95" s="951">
        <f t="shared" si="17"/>
        <v>0</v>
      </c>
      <c r="S95" s="951">
        <f t="shared" si="17"/>
        <v>0</v>
      </c>
      <c r="T95" s="951">
        <f t="shared" si="17"/>
        <v>13</v>
      </c>
      <c r="U95" s="951">
        <f t="shared" si="17"/>
        <v>0</v>
      </c>
      <c r="V95" s="951">
        <f t="shared" si="17"/>
        <v>0</v>
      </c>
      <c r="W95" s="951">
        <f t="shared" si="17"/>
        <v>0</v>
      </c>
      <c r="X95" s="951">
        <f t="shared" si="17"/>
        <v>8</v>
      </c>
      <c r="Y95" s="951">
        <f t="shared" si="17"/>
        <v>0</v>
      </c>
      <c r="Z95" s="951">
        <f t="shared" si="17"/>
        <v>153</v>
      </c>
      <c r="AA95" s="951">
        <f t="shared" si="17"/>
        <v>0</v>
      </c>
      <c r="AB95" s="951">
        <f t="shared" si="17"/>
        <v>80</v>
      </c>
      <c r="AC95" s="951">
        <f t="shared" si="17"/>
        <v>3</v>
      </c>
      <c r="AD95" s="951">
        <f t="shared" si="17"/>
        <v>2</v>
      </c>
      <c r="AE95" s="951">
        <f t="shared" si="17"/>
        <v>1</v>
      </c>
      <c r="AF95" s="951">
        <f t="shared" si="17"/>
        <v>0</v>
      </c>
      <c r="AG95" s="951">
        <f t="shared" si="17"/>
        <v>0</v>
      </c>
      <c r="AH95" s="951">
        <f t="shared" si="17"/>
        <v>0</v>
      </c>
      <c r="AI95" s="951">
        <f t="shared" si="17"/>
        <v>0</v>
      </c>
      <c r="AJ95" s="951">
        <f t="shared" si="17"/>
        <v>11</v>
      </c>
      <c r="AK95" s="951">
        <f t="shared" si="17"/>
        <v>4</v>
      </c>
      <c r="AL95" s="951">
        <f t="shared" si="17"/>
        <v>59</v>
      </c>
      <c r="AM95" s="951">
        <f t="shared" si="17"/>
        <v>27</v>
      </c>
      <c r="AN95" s="951">
        <f t="shared" si="17"/>
        <v>22</v>
      </c>
      <c r="AO95" s="951">
        <f t="shared" si="17"/>
        <v>1</v>
      </c>
      <c r="AP95" s="951">
        <f t="shared" si="17"/>
        <v>1198</v>
      </c>
      <c r="AQ95" s="951">
        <f t="shared" si="17"/>
        <v>808</v>
      </c>
      <c r="AR95" s="951">
        <f t="shared" si="17"/>
        <v>1198</v>
      </c>
      <c r="AS95" s="1011"/>
      <c r="AT95" s="1003"/>
      <c r="AU95" s="1003"/>
      <c r="AV95" s="1003"/>
      <c r="AW95" s="1025"/>
      <c r="AX95" s="1025"/>
      <c r="AY95" s="1025"/>
      <c r="AZ95" s="1026"/>
    </row>
    <row r="96" s="911" customFormat="1" ht="16.5" customHeight="1" spans="1:52">
      <c r="A96" s="952"/>
      <c r="B96" s="952"/>
      <c r="C96" s="952"/>
      <c r="D96" s="952"/>
      <c r="E96" s="952"/>
      <c r="F96" s="952"/>
      <c r="G96" s="952"/>
      <c r="H96" s="952"/>
      <c r="I96" s="952"/>
      <c r="J96" s="952"/>
      <c r="K96" s="952"/>
      <c r="L96" s="952"/>
      <c r="M96" s="952"/>
      <c r="N96" s="952"/>
      <c r="O96" s="952"/>
      <c r="P96" s="952"/>
      <c r="Q96" s="952"/>
      <c r="R96" s="952"/>
      <c r="S96" s="952"/>
      <c r="T96" s="952"/>
      <c r="U96" s="952"/>
      <c r="V96" s="952"/>
      <c r="W96" s="952"/>
      <c r="X96" s="952"/>
      <c r="Y96" s="952"/>
      <c r="Z96" s="952"/>
      <c r="AA96" s="952"/>
      <c r="AB96" s="952"/>
      <c r="AC96" s="952"/>
      <c r="AD96" s="952"/>
      <c r="AE96" s="952"/>
      <c r="AF96" s="952"/>
      <c r="AG96" s="952"/>
      <c r="AH96" s="952"/>
      <c r="AI96" s="952"/>
      <c r="AJ96" s="952"/>
      <c r="AK96" s="952"/>
      <c r="AL96" s="952"/>
      <c r="AM96" s="952"/>
      <c r="AN96" s="952"/>
      <c r="AO96" s="952"/>
      <c r="AP96" s="952"/>
      <c r="AQ96" s="952"/>
      <c r="AR96" s="1012"/>
      <c r="AS96" s="1013"/>
      <c r="AT96" s="1014"/>
      <c r="AU96" s="1014"/>
      <c r="AV96" s="1014"/>
      <c r="AW96" s="1025"/>
      <c r="AX96" s="1030">
        <f>SUM(AX77:AX95)</f>
        <v>0</v>
      </c>
      <c r="AY96" s="1025"/>
      <c r="AZ96" s="1026"/>
    </row>
    <row r="97" s="911" customFormat="1" ht="17.1" customHeight="1" spans="1:52">
      <c r="A97" s="953"/>
      <c r="B97" s="954"/>
      <c r="C97" s="954"/>
      <c r="D97" s="954"/>
      <c r="E97" s="955"/>
      <c r="F97" s="956"/>
      <c r="G97" s="919" t="str">
        <f>'RK 2'!H113</f>
        <v>Mengetahui :</v>
      </c>
      <c r="H97" s="957"/>
      <c r="I97" s="974"/>
      <c r="J97" s="974"/>
      <c r="K97" s="974"/>
      <c r="L97" s="974"/>
      <c r="M97" s="974"/>
      <c r="N97" s="974"/>
      <c r="O97" s="974"/>
      <c r="P97" s="974"/>
      <c r="Q97" s="974"/>
      <c r="R97" s="974"/>
      <c r="S97" s="974"/>
      <c r="T97" s="974"/>
      <c r="U97" s="974"/>
      <c r="V97" s="974"/>
      <c r="W97" s="974"/>
      <c r="X97" s="974"/>
      <c r="Y97" s="974"/>
      <c r="Z97" s="974"/>
      <c r="AA97" s="974"/>
      <c r="AB97" s="1035" t="s">
        <v>77</v>
      </c>
      <c r="AC97" s="976"/>
      <c r="AD97" s="976"/>
      <c r="AE97" s="976"/>
      <c r="AF97" s="976"/>
      <c r="AG97" s="976"/>
      <c r="AH97" s="976"/>
      <c r="AI97" s="976"/>
      <c r="AJ97" s="981"/>
      <c r="AK97" s="985"/>
      <c r="AL97" s="985"/>
      <c r="AM97" s="981"/>
      <c r="AN97" s="985"/>
      <c r="AO97" s="981"/>
      <c r="AP97" s="978"/>
      <c r="AQ97" s="956"/>
      <c r="AR97" s="956"/>
      <c r="AS97" s="956"/>
      <c r="AT97" s="987"/>
      <c r="AU97" s="987"/>
      <c r="AV97" s="987"/>
      <c r="AW97" s="1025"/>
      <c r="AX97" s="1025"/>
      <c r="AY97" s="1025"/>
      <c r="AZ97" s="1026"/>
    </row>
    <row r="98" s="911" customFormat="1" ht="17.1" customHeight="1" spans="1:52">
      <c r="A98" s="958"/>
      <c r="B98" s="954"/>
      <c r="C98" s="954"/>
      <c r="D98" s="954"/>
      <c r="E98" s="954"/>
      <c r="F98" s="973"/>
      <c r="G98" s="959" t="str">
        <f>'RK 2'!H114</f>
        <v>Ketua Pengadilan Tinggi Agama Padang,</v>
      </c>
      <c r="H98" s="960"/>
      <c r="I98" s="960"/>
      <c r="J98" s="960"/>
      <c r="K98" s="960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  <c r="AA98" s="960"/>
      <c r="AB98" s="982" t="str">
        <f>'RK 2'!AC114</f>
        <v>Panitera Pengadilan Tinggi Agama Padang,</v>
      </c>
      <c r="AC98" s="978"/>
      <c r="AD98" s="978"/>
      <c r="AE98" s="978"/>
      <c r="AF98" s="978"/>
      <c r="AG98" s="978"/>
      <c r="AH98" s="978"/>
      <c r="AI98" s="978"/>
      <c r="AJ98" s="986"/>
      <c r="AK98" s="987"/>
      <c r="AL98" s="987"/>
      <c r="AM98" s="987"/>
      <c r="AN98" s="987"/>
      <c r="AO98" s="987"/>
      <c r="AP98" s="1015"/>
      <c r="AQ98" s="956"/>
      <c r="AR98" s="956"/>
      <c r="AS98" s="956"/>
      <c r="AT98" s="987"/>
      <c r="AU98" s="987"/>
      <c r="AV98" s="987"/>
      <c r="AW98" s="1025"/>
      <c r="AX98" s="1025"/>
      <c r="AY98" s="1025"/>
      <c r="AZ98" s="1026"/>
    </row>
    <row r="99" s="911" customFormat="1" ht="17.1" customHeight="1" spans="1:52">
      <c r="A99" s="958"/>
      <c r="B99" s="954"/>
      <c r="C99" s="954"/>
      <c r="D99" s="954"/>
      <c r="E99" s="954"/>
      <c r="F99" s="973"/>
      <c r="G99" s="959"/>
      <c r="H99" s="960"/>
      <c r="I99" s="960"/>
      <c r="J99" s="960"/>
      <c r="K99" s="960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  <c r="AA99" s="960"/>
      <c r="AB99" s="982"/>
      <c r="AC99" s="978"/>
      <c r="AD99" s="978"/>
      <c r="AE99" s="978"/>
      <c r="AF99" s="978"/>
      <c r="AG99" s="978"/>
      <c r="AH99" s="978"/>
      <c r="AI99" s="978"/>
      <c r="AJ99" s="987"/>
      <c r="AK99" s="987"/>
      <c r="AL99" s="987"/>
      <c r="AM99" s="987"/>
      <c r="AN99" s="987"/>
      <c r="AO99" s="987"/>
      <c r="AP99" s="1015"/>
      <c r="AQ99" s="956"/>
      <c r="AR99" s="956"/>
      <c r="AS99" s="956"/>
      <c r="AT99" s="987"/>
      <c r="AU99" s="987"/>
      <c r="AV99" s="987"/>
      <c r="AW99" s="1025"/>
      <c r="AX99" s="1025"/>
      <c r="AY99" s="1025"/>
      <c r="AZ99" s="1026"/>
    </row>
    <row r="100" s="911" customFormat="1" ht="17.1" customHeight="1" spans="1:52">
      <c r="A100" s="958"/>
      <c r="B100" s="954"/>
      <c r="C100" s="954"/>
      <c r="D100" s="954"/>
      <c r="E100" s="954"/>
      <c r="F100" s="973"/>
      <c r="G100" s="959"/>
      <c r="H100" s="960"/>
      <c r="I100" s="960"/>
      <c r="J100" s="960"/>
      <c r="K100" s="960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  <c r="AA100" s="960"/>
      <c r="AB100" s="982"/>
      <c r="AC100" s="978"/>
      <c r="AD100" s="978"/>
      <c r="AE100" s="978"/>
      <c r="AF100" s="978"/>
      <c r="AG100" s="978"/>
      <c r="AH100" s="978"/>
      <c r="AI100" s="978"/>
      <c r="AJ100" s="987"/>
      <c r="AK100" s="987"/>
      <c r="AL100" s="987"/>
      <c r="AM100" s="987"/>
      <c r="AN100" s="987"/>
      <c r="AO100" s="987"/>
      <c r="AP100" s="1015"/>
      <c r="AQ100" s="956"/>
      <c r="AR100" s="956"/>
      <c r="AS100" s="956"/>
      <c r="AT100" s="987"/>
      <c r="AU100" s="987"/>
      <c r="AV100" s="987"/>
      <c r="AW100" s="1025"/>
      <c r="AX100" s="1025"/>
      <c r="AY100" s="1025"/>
      <c r="AZ100" s="1026"/>
    </row>
    <row r="101" s="911" customFormat="1" ht="17.1" customHeight="1" spans="1:52">
      <c r="A101" s="958"/>
      <c r="B101" s="954"/>
      <c r="C101" s="954"/>
      <c r="D101" s="954"/>
      <c r="E101" s="954"/>
      <c r="F101" s="973"/>
      <c r="G101" s="959"/>
      <c r="H101" s="960"/>
      <c r="I101" s="960"/>
      <c r="J101" s="960"/>
      <c r="K101" s="960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  <c r="AA101" s="960"/>
      <c r="AB101" s="982"/>
      <c r="AC101" s="978"/>
      <c r="AD101" s="978"/>
      <c r="AE101" s="978"/>
      <c r="AF101" s="978"/>
      <c r="AG101" s="978"/>
      <c r="AH101" s="978"/>
      <c r="AI101" s="978"/>
      <c r="AJ101" s="987"/>
      <c r="AK101" s="987"/>
      <c r="AL101" s="987"/>
      <c r="AM101" s="987"/>
      <c r="AN101" s="987"/>
      <c r="AO101" s="987"/>
      <c r="AP101" s="1015"/>
      <c r="AQ101" s="956"/>
      <c r="AR101" s="956"/>
      <c r="AS101" s="956"/>
      <c r="AT101" s="987"/>
      <c r="AU101" s="987"/>
      <c r="AV101" s="987"/>
      <c r="AW101" s="1025"/>
      <c r="AX101" s="1025"/>
      <c r="AY101" s="1025"/>
      <c r="AZ101" s="1026"/>
    </row>
    <row r="102" s="911" customFormat="1" ht="17.1" customHeight="1" spans="1:52">
      <c r="A102" s="958"/>
      <c r="B102" s="954"/>
      <c r="C102" s="954"/>
      <c r="D102" s="954"/>
      <c r="E102" s="954"/>
      <c r="F102" s="973"/>
      <c r="G102" s="959" t="str">
        <f>'RK 2'!H118</f>
        <v>Dr. Drs. H. PELMIZAR, M.H.I.</v>
      </c>
      <c r="H102" s="960"/>
      <c r="I102" s="960"/>
      <c r="J102" s="960"/>
      <c r="K102" s="960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  <c r="AA102" s="960"/>
      <c r="AB102" s="982" t="str">
        <f>'RK 2'!AC118</f>
        <v>Drs. SYAFRUDDIN</v>
      </c>
      <c r="AC102" s="978"/>
      <c r="AD102" s="978"/>
      <c r="AE102" s="978"/>
      <c r="AF102" s="978"/>
      <c r="AG102" s="978"/>
      <c r="AH102" s="978"/>
      <c r="AI102" s="978"/>
      <c r="AJ102" s="987"/>
      <c r="AK102" s="987"/>
      <c r="AL102" s="987"/>
      <c r="AM102" s="987"/>
      <c r="AN102" s="987"/>
      <c r="AO102" s="987"/>
      <c r="AP102" s="1015"/>
      <c r="AQ102" s="956"/>
      <c r="AR102" s="956"/>
      <c r="AS102" s="956"/>
      <c r="AT102" s="987"/>
      <c r="AU102" s="987"/>
      <c r="AV102" s="987"/>
      <c r="AW102" s="1025"/>
      <c r="AX102" s="1030" t="e">
        <f>#REF!+AX96</f>
        <v>#REF!</v>
      </c>
      <c r="AY102" s="1025"/>
      <c r="AZ102" s="1026"/>
    </row>
    <row r="103" s="911" customFormat="1" ht="17.1" customHeight="1" spans="1:52">
      <c r="A103" s="958"/>
      <c r="B103" s="954"/>
      <c r="C103" s="954"/>
      <c r="D103" s="954"/>
      <c r="E103" s="954"/>
      <c r="F103" s="973"/>
      <c r="G103" s="959" t="str">
        <f>'RK 2'!H119</f>
        <v>NIP. 19561112 198103 1 009</v>
      </c>
      <c r="H103" s="960"/>
      <c r="I103" s="960"/>
      <c r="J103" s="960"/>
      <c r="K103" s="960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  <c r="AA103" s="960"/>
      <c r="AB103" s="982" t="str">
        <f>'RK 2'!AC119</f>
        <v>NIP. 196210141994031001</v>
      </c>
      <c r="AC103" s="978"/>
      <c r="AD103" s="978"/>
      <c r="AE103" s="978"/>
      <c r="AF103" s="978"/>
      <c r="AG103" s="978"/>
      <c r="AH103" s="978"/>
      <c r="AI103" s="978"/>
      <c r="AJ103" s="987"/>
      <c r="AK103" s="987"/>
      <c r="AL103" s="987"/>
      <c r="AM103" s="987"/>
      <c r="AN103" s="987"/>
      <c r="AO103" s="987"/>
      <c r="AP103" s="1015"/>
      <c r="AQ103" s="956"/>
      <c r="AR103" s="956"/>
      <c r="AS103" s="956"/>
      <c r="AT103" s="987"/>
      <c r="AU103" s="987"/>
      <c r="AV103" s="987"/>
      <c r="AW103" s="1025"/>
      <c r="AX103" s="1025"/>
      <c r="AY103" s="1025"/>
      <c r="AZ103" s="1026"/>
    </row>
    <row r="104" s="911" customFormat="1" ht="19.5" customHeight="1" spans="1:52">
      <c r="A104" s="958"/>
      <c r="B104" s="961"/>
      <c r="C104" s="961"/>
      <c r="D104" s="961"/>
      <c r="E104" s="961"/>
      <c r="F104" s="1031"/>
      <c r="G104" s="959"/>
      <c r="H104" s="1032"/>
      <c r="I104" s="1032"/>
      <c r="J104" s="1032"/>
      <c r="K104" s="1032"/>
      <c r="L104" s="1032"/>
      <c r="M104" s="1032"/>
      <c r="N104" s="1032"/>
      <c r="O104" s="1032"/>
      <c r="P104" s="1032"/>
      <c r="Q104" s="1032"/>
      <c r="R104" s="1032"/>
      <c r="S104" s="1032"/>
      <c r="T104" s="1032"/>
      <c r="U104" s="1032"/>
      <c r="V104" s="1032"/>
      <c r="W104" s="1032"/>
      <c r="X104" s="1032"/>
      <c r="Y104" s="1032"/>
      <c r="Z104" s="1032"/>
      <c r="AA104" s="1032"/>
      <c r="AB104" s="982"/>
      <c r="AC104" s="979"/>
      <c r="AD104" s="979"/>
      <c r="AE104" s="979"/>
      <c r="AF104" s="979"/>
      <c r="AG104" s="979"/>
      <c r="AH104" s="979"/>
      <c r="AI104" s="979"/>
      <c r="AJ104" s="979"/>
      <c r="AK104" s="988"/>
      <c r="AL104" s="988"/>
      <c r="AM104" s="989"/>
      <c r="AN104" s="988"/>
      <c r="AO104" s="989"/>
      <c r="AP104" s="988"/>
      <c r="AQ104" s="962"/>
      <c r="AR104" s="962"/>
      <c r="AS104" s="962"/>
      <c r="AT104" s="989"/>
      <c r="AU104" s="989"/>
      <c r="AV104" s="989"/>
      <c r="AW104" s="1025"/>
      <c r="AX104" s="1025"/>
      <c r="AY104" s="1025"/>
      <c r="AZ104" s="1026"/>
    </row>
    <row r="105" s="911" customFormat="1" ht="19.5" customHeight="1" spans="1:52">
      <c r="A105" s="958"/>
      <c r="B105" s="961"/>
      <c r="C105" s="961"/>
      <c r="D105" s="961"/>
      <c r="E105" s="961"/>
      <c r="F105" s="1031"/>
      <c r="G105" s="959"/>
      <c r="H105" s="1032"/>
      <c r="I105" s="1032"/>
      <c r="J105" s="1032"/>
      <c r="K105" s="1032"/>
      <c r="L105" s="1032"/>
      <c r="M105" s="1032"/>
      <c r="N105" s="1032"/>
      <c r="O105" s="1032"/>
      <c r="P105" s="1032"/>
      <c r="Q105" s="1032"/>
      <c r="R105" s="1032"/>
      <c r="S105" s="1032"/>
      <c r="T105" s="1032"/>
      <c r="U105" s="1032"/>
      <c r="V105" s="1032"/>
      <c r="W105" s="1032"/>
      <c r="X105" s="1032"/>
      <c r="Y105" s="1032"/>
      <c r="Z105" s="1032"/>
      <c r="AA105" s="1032"/>
      <c r="AB105" s="982"/>
      <c r="AC105" s="979"/>
      <c r="AD105" s="979"/>
      <c r="AE105" s="979"/>
      <c r="AF105" s="979"/>
      <c r="AG105" s="979"/>
      <c r="AH105" s="979"/>
      <c r="AI105" s="979"/>
      <c r="AJ105" s="979"/>
      <c r="AK105" s="988"/>
      <c r="AL105" s="988"/>
      <c r="AM105" s="989"/>
      <c r="AN105" s="988"/>
      <c r="AO105" s="989"/>
      <c r="AP105" s="988"/>
      <c r="AQ105" s="962"/>
      <c r="AR105" s="962"/>
      <c r="AS105" s="962"/>
      <c r="AT105" s="989"/>
      <c r="AU105" s="989"/>
      <c r="AV105" s="989"/>
      <c r="AW105" s="1025"/>
      <c r="AX105" s="1025"/>
      <c r="AY105" s="1025"/>
      <c r="AZ105" s="1026"/>
    </row>
    <row r="106" s="911" customFormat="1" ht="143.25" customHeight="1" spans="1:52">
      <c r="A106" s="963"/>
      <c r="B106" s="964"/>
      <c r="C106" s="964"/>
      <c r="D106" s="964"/>
      <c r="E106" s="965"/>
      <c r="F106" s="965"/>
      <c r="G106" s="959"/>
      <c r="H106" s="967"/>
      <c r="I106" s="967"/>
      <c r="J106" s="967"/>
      <c r="K106" s="967"/>
      <c r="L106" s="967"/>
      <c r="M106" s="967"/>
      <c r="N106" s="967"/>
      <c r="O106" s="967"/>
      <c r="P106" s="967"/>
      <c r="Q106" s="967"/>
      <c r="R106" s="967"/>
      <c r="S106" s="967"/>
      <c r="T106" s="967"/>
      <c r="U106" s="967"/>
      <c r="V106" s="967"/>
      <c r="W106" s="967"/>
      <c r="X106" s="967"/>
      <c r="Y106" s="967"/>
      <c r="Z106" s="967"/>
      <c r="AA106" s="967"/>
      <c r="AB106" s="982"/>
      <c r="AC106" s="978"/>
      <c r="AD106" s="978"/>
      <c r="AE106" s="978"/>
      <c r="AF106" s="978"/>
      <c r="AG106" s="978"/>
      <c r="AH106" s="978"/>
      <c r="AI106" s="978"/>
      <c r="AJ106" s="990"/>
      <c r="AK106" s="990"/>
      <c r="AL106" s="990"/>
      <c r="AM106" s="990"/>
      <c r="AN106" s="990"/>
      <c r="AO106" s="990"/>
      <c r="AP106" s="1016"/>
      <c r="AQ106" s="964"/>
      <c r="AR106" s="964"/>
      <c r="AS106" s="964"/>
      <c r="AT106" s="990"/>
      <c r="AU106" s="990"/>
      <c r="AV106" s="990"/>
      <c r="AW106" s="1025"/>
      <c r="AX106" s="1025"/>
      <c r="AY106" s="1025"/>
      <c r="AZ106" s="1026"/>
    </row>
    <row r="107" s="911" customFormat="1" ht="17.1" customHeight="1" spans="1:52">
      <c r="A107" s="921" t="s">
        <v>160</v>
      </c>
      <c r="B107" s="921"/>
      <c r="C107" s="921"/>
      <c r="D107" s="921"/>
      <c r="E107" s="921"/>
      <c r="F107" s="921"/>
      <c r="G107" s="921"/>
      <c r="H107" s="921"/>
      <c r="I107" s="921"/>
      <c r="J107" s="921"/>
      <c r="K107" s="921"/>
      <c r="L107" s="921"/>
      <c r="M107" s="921"/>
      <c r="N107" s="921"/>
      <c r="O107" s="921"/>
      <c r="P107" s="921"/>
      <c r="Q107" s="921"/>
      <c r="R107" s="921"/>
      <c r="S107" s="921"/>
      <c r="T107" s="921"/>
      <c r="U107" s="921"/>
      <c r="V107" s="921"/>
      <c r="W107" s="921"/>
      <c r="X107" s="921"/>
      <c r="Y107" s="921"/>
      <c r="Z107" s="921"/>
      <c r="AA107" s="921"/>
      <c r="AB107" s="921"/>
      <c r="AC107" s="921"/>
      <c r="AD107" s="921"/>
      <c r="AE107" s="921"/>
      <c r="AF107" s="921"/>
      <c r="AG107" s="921"/>
      <c r="AH107" s="921"/>
      <c r="AI107" s="921"/>
      <c r="AJ107" s="921"/>
      <c r="AK107" s="921"/>
      <c r="AL107" s="921"/>
      <c r="AM107" s="921"/>
      <c r="AN107" s="921"/>
      <c r="AO107" s="921"/>
      <c r="AP107" s="921"/>
      <c r="AQ107" s="921"/>
      <c r="AR107" s="921"/>
      <c r="AS107" s="921"/>
      <c r="AT107" s="921"/>
      <c r="AU107" s="921"/>
      <c r="AV107" s="921"/>
      <c r="AW107" s="1025"/>
      <c r="AX107" s="1025"/>
      <c r="AY107" s="1025"/>
      <c r="AZ107" s="1026"/>
    </row>
    <row r="108" s="911" customFormat="1" ht="17.1" customHeight="1" spans="1:52">
      <c r="A108" s="922" t="str">
        <f>'RK 3'!A104:AI104</f>
        <v>BULAN APRIL TAHUN 2023</v>
      </c>
      <c r="B108" s="922"/>
      <c r="C108" s="922"/>
      <c r="D108" s="922"/>
      <c r="E108" s="922"/>
      <c r="F108" s="922"/>
      <c r="G108" s="922"/>
      <c r="H108" s="922"/>
      <c r="I108" s="922"/>
      <c r="J108" s="922"/>
      <c r="K108" s="922"/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2"/>
      <c r="Y108" s="922"/>
      <c r="Z108" s="922"/>
      <c r="AA108" s="922"/>
      <c r="AB108" s="922"/>
      <c r="AC108" s="922"/>
      <c r="AD108" s="922"/>
      <c r="AE108" s="922"/>
      <c r="AF108" s="922"/>
      <c r="AG108" s="922"/>
      <c r="AH108" s="922"/>
      <c r="AI108" s="922"/>
      <c r="AJ108" s="922"/>
      <c r="AK108" s="922"/>
      <c r="AL108" s="922"/>
      <c r="AM108" s="922"/>
      <c r="AN108" s="922"/>
      <c r="AO108" s="922"/>
      <c r="AP108" s="922"/>
      <c r="AQ108" s="922"/>
      <c r="AR108" s="922"/>
      <c r="AS108" s="922"/>
      <c r="AT108" s="922"/>
      <c r="AU108" s="922"/>
      <c r="AV108" s="922"/>
      <c r="AW108" s="1025"/>
      <c r="AX108" s="1025"/>
      <c r="AY108" s="1025"/>
      <c r="AZ108" s="1026"/>
    </row>
    <row r="109" s="911" customFormat="1" ht="16.5" customHeight="1" spans="1:52">
      <c r="A109" s="923"/>
      <c r="B109" s="923"/>
      <c r="C109" s="923"/>
      <c r="D109" s="923"/>
      <c r="E109" s="923"/>
      <c r="F109" s="923"/>
      <c r="G109" s="923"/>
      <c r="H109" s="923"/>
      <c r="I109" s="923"/>
      <c r="J109" s="923"/>
      <c r="K109" s="923"/>
      <c r="L109" s="923"/>
      <c r="M109" s="923"/>
      <c r="N109" s="923"/>
      <c r="O109" s="923"/>
      <c r="P109" s="923"/>
      <c r="Q109" s="923"/>
      <c r="R109" s="923"/>
      <c r="S109" s="923"/>
      <c r="T109" s="923"/>
      <c r="U109" s="923"/>
      <c r="V109" s="923"/>
      <c r="W109" s="923"/>
      <c r="X109" s="923"/>
      <c r="Y109" s="923"/>
      <c r="Z109" s="923"/>
      <c r="AA109" s="923"/>
      <c r="AB109" s="923"/>
      <c r="AC109" s="923"/>
      <c r="AD109" s="923"/>
      <c r="AE109" s="923"/>
      <c r="AF109" s="923"/>
      <c r="AG109" s="923"/>
      <c r="AH109" s="923"/>
      <c r="AI109" s="923"/>
      <c r="AJ109" s="923"/>
      <c r="AK109" s="923"/>
      <c r="AL109" s="923"/>
      <c r="AM109" s="923"/>
      <c r="AN109" s="923"/>
      <c r="AO109" s="923"/>
      <c r="AP109" s="923"/>
      <c r="AQ109" s="915"/>
      <c r="AR109" s="916"/>
      <c r="AS109" s="991" t="s">
        <v>156</v>
      </c>
      <c r="AT109" s="992"/>
      <c r="AU109" s="992"/>
      <c r="AV109" s="992"/>
      <c r="AW109" s="1025"/>
      <c r="AX109" s="1025"/>
      <c r="AY109" s="1025"/>
      <c r="AZ109" s="1026"/>
    </row>
    <row r="110" s="911" customFormat="1" ht="17.1" customHeight="1" spans="1:52">
      <c r="A110" s="924" t="s">
        <v>3</v>
      </c>
      <c r="B110" s="925" t="s">
        <v>4</v>
      </c>
      <c r="C110" s="926" t="s">
        <v>161</v>
      </c>
      <c r="D110" s="926" t="s">
        <v>118</v>
      </c>
      <c r="E110" s="926" t="s">
        <v>57</v>
      </c>
      <c r="F110" s="927" t="s">
        <v>119</v>
      </c>
      <c r="G110" s="928" t="s">
        <v>5</v>
      </c>
      <c r="H110" s="929"/>
      <c r="I110" s="929"/>
      <c r="J110" s="929"/>
      <c r="K110" s="929"/>
      <c r="L110" s="929"/>
      <c r="M110" s="929"/>
      <c r="N110" s="929"/>
      <c r="O110" s="929"/>
      <c r="P110" s="929"/>
      <c r="Q110" s="929"/>
      <c r="R110" s="929"/>
      <c r="S110" s="929"/>
      <c r="T110" s="929"/>
      <c r="U110" s="929"/>
      <c r="V110" s="929"/>
      <c r="W110" s="929"/>
      <c r="X110" s="929"/>
      <c r="Y110" s="929"/>
      <c r="Z110" s="929"/>
      <c r="AA110" s="929"/>
      <c r="AB110" s="929"/>
      <c r="AC110" s="975"/>
      <c r="AD110" s="926" t="s">
        <v>120</v>
      </c>
      <c r="AE110" s="926" t="s">
        <v>7</v>
      </c>
      <c r="AF110" s="926" t="s">
        <v>8</v>
      </c>
      <c r="AG110" s="926" t="s">
        <v>9</v>
      </c>
      <c r="AH110" s="926" t="s">
        <v>10</v>
      </c>
      <c r="AI110" s="926" t="s">
        <v>11</v>
      </c>
      <c r="AJ110" s="926" t="s">
        <v>12</v>
      </c>
      <c r="AK110" s="926" t="s">
        <v>13</v>
      </c>
      <c r="AL110" s="983" t="s">
        <v>122</v>
      </c>
      <c r="AM110" s="983" t="s">
        <v>123</v>
      </c>
      <c r="AN110" s="983" t="s">
        <v>124</v>
      </c>
      <c r="AO110" s="983" t="s">
        <v>158</v>
      </c>
      <c r="AP110" s="926" t="s">
        <v>14</v>
      </c>
      <c r="AQ110" s="927" t="s">
        <v>126</v>
      </c>
      <c r="AR110" s="993" t="s">
        <v>159</v>
      </c>
      <c r="AS110" s="994" t="s">
        <v>147</v>
      </c>
      <c r="AT110" s="995"/>
      <c r="AU110" s="995"/>
      <c r="AV110" s="995"/>
      <c r="AW110" s="1025"/>
      <c r="AX110" s="1025"/>
      <c r="AY110" s="1025"/>
      <c r="AZ110" s="1026"/>
    </row>
    <row r="111" s="911" customFormat="1" ht="150.75" customHeight="1" spans="1:52">
      <c r="A111" s="930"/>
      <c r="B111" s="931"/>
      <c r="C111" s="932"/>
      <c r="D111" s="932"/>
      <c r="E111" s="932"/>
      <c r="F111" s="933"/>
      <c r="G111" s="934" t="s">
        <v>16</v>
      </c>
      <c r="H111" s="934" t="s">
        <v>17</v>
      </c>
      <c r="I111" s="934" t="s">
        <v>18</v>
      </c>
      <c r="J111" s="934" t="s">
        <v>19</v>
      </c>
      <c r="K111" s="934" t="s">
        <v>20</v>
      </c>
      <c r="L111" s="934" t="s">
        <v>21</v>
      </c>
      <c r="M111" s="934" t="s">
        <v>22</v>
      </c>
      <c r="N111" s="934" t="s">
        <v>23</v>
      </c>
      <c r="O111" s="934" t="s">
        <v>24</v>
      </c>
      <c r="P111" s="934" t="s">
        <v>25</v>
      </c>
      <c r="Q111" s="934" t="s">
        <v>129</v>
      </c>
      <c r="R111" s="934" t="s">
        <v>27</v>
      </c>
      <c r="S111" s="934" t="s">
        <v>28</v>
      </c>
      <c r="T111" s="934" t="s">
        <v>29</v>
      </c>
      <c r="U111" s="934" t="s">
        <v>30</v>
      </c>
      <c r="V111" s="934" t="s">
        <v>31</v>
      </c>
      <c r="W111" s="934" t="s">
        <v>32</v>
      </c>
      <c r="X111" s="934" t="s">
        <v>33</v>
      </c>
      <c r="Y111" s="934" t="s">
        <v>34</v>
      </c>
      <c r="Z111" s="934" t="s">
        <v>35</v>
      </c>
      <c r="AA111" s="934" t="s">
        <v>36</v>
      </c>
      <c r="AB111" s="934" t="s">
        <v>149</v>
      </c>
      <c r="AC111" s="934" t="s">
        <v>38</v>
      </c>
      <c r="AD111" s="932"/>
      <c r="AE111" s="932"/>
      <c r="AF111" s="932"/>
      <c r="AG111" s="932"/>
      <c r="AH111" s="932"/>
      <c r="AI111" s="932"/>
      <c r="AJ111" s="932"/>
      <c r="AK111" s="932"/>
      <c r="AL111" s="984"/>
      <c r="AM111" s="984"/>
      <c r="AN111" s="984"/>
      <c r="AO111" s="984"/>
      <c r="AP111" s="932"/>
      <c r="AQ111" s="933"/>
      <c r="AR111" s="996"/>
      <c r="AS111" s="997"/>
      <c r="AT111" s="995"/>
      <c r="AU111" s="995"/>
      <c r="AV111" s="995"/>
      <c r="AW111" s="1025"/>
      <c r="AX111" s="1025"/>
      <c r="AY111" s="1025"/>
      <c r="AZ111" s="1026"/>
    </row>
    <row r="112" s="911" customFormat="1" ht="17.1" customHeight="1" spans="1:52">
      <c r="A112" s="935">
        <v>1</v>
      </c>
      <c r="B112" s="936">
        <v>2</v>
      </c>
      <c r="C112" s="936">
        <v>3</v>
      </c>
      <c r="D112" s="936">
        <v>4</v>
      </c>
      <c r="E112" s="937">
        <v>5</v>
      </c>
      <c r="F112" s="936">
        <v>6</v>
      </c>
      <c r="G112" s="936">
        <v>7</v>
      </c>
      <c r="H112" s="936">
        <v>8</v>
      </c>
      <c r="I112" s="936">
        <v>9</v>
      </c>
      <c r="J112" s="936">
        <v>10</v>
      </c>
      <c r="K112" s="936">
        <v>11</v>
      </c>
      <c r="L112" s="936">
        <v>12</v>
      </c>
      <c r="M112" s="936">
        <v>13</v>
      </c>
      <c r="N112" s="936">
        <v>14</v>
      </c>
      <c r="O112" s="936">
        <v>15</v>
      </c>
      <c r="P112" s="936">
        <v>16</v>
      </c>
      <c r="Q112" s="936">
        <v>17</v>
      </c>
      <c r="R112" s="936">
        <v>18</v>
      </c>
      <c r="S112" s="936">
        <v>19</v>
      </c>
      <c r="T112" s="936">
        <v>20</v>
      </c>
      <c r="U112" s="936">
        <v>21</v>
      </c>
      <c r="V112" s="936">
        <v>22</v>
      </c>
      <c r="W112" s="936">
        <v>23</v>
      </c>
      <c r="X112" s="936">
        <v>24</v>
      </c>
      <c r="Y112" s="936">
        <v>25</v>
      </c>
      <c r="Z112" s="936">
        <v>26</v>
      </c>
      <c r="AA112" s="936">
        <v>27</v>
      </c>
      <c r="AB112" s="936">
        <v>28</v>
      </c>
      <c r="AC112" s="936">
        <v>29</v>
      </c>
      <c r="AD112" s="936">
        <v>30</v>
      </c>
      <c r="AE112" s="936">
        <v>31</v>
      </c>
      <c r="AF112" s="936">
        <v>32</v>
      </c>
      <c r="AG112" s="936">
        <v>33</v>
      </c>
      <c r="AH112" s="936">
        <v>34</v>
      </c>
      <c r="AI112" s="936">
        <v>35</v>
      </c>
      <c r="AJ112" s="936">
        <v>36</v>
      </c>
      <c r="AK112" s="936">
        <v>37</v>
      </c>
      <c r="AL112" s="936">
        <v>38</v>
      </c>
      <c r="AM112" s="936">
        <v>39</v>
      </c>
      <c r="AN112" s="936">
        <v>40</v>
      </c>
      <c r="AO112" s="936">
        <v>41</v>
      </c>
      <c r="AP112" s="937">
        <v>42</v>
      </c>
      <c r="AQ112" s="937">
        <v>43</v>
      </c>
      <c r="AR112" s="998">
        <v>44</v>
      </c>
      <c r="AS112" s="999">
        <v>45</v>
      </c>
      <c r="AT112" s="1000"/>
      <c r="AU112" s="1000"/>
      <c r="AV112" s="1000"/>
      <c r="AW112" s="1025"/>
      <c r="AX112" s="1025"/>
      <c r="AY112" s="1025"/>
      <c r="AZ112" s="1026"/>
    </row>
    <row r="113" s="912" customFormat="1" ht="25.5" customHeight="1" spans="1:52">
      <c r="A113" s="938">
        <v>1</v>
      </c>
      <c r="B113" s="939" t="s">
        <v>39</v>
      </c>
      <c r="C113" s="208">
        <f>AQ77</f>
        <v>176</v>
      </c>
      <c r="D113" s="212">
        <f>'RK 3'!AH109</f>
        <v>58</v>
      </c>
      <c r="E113" s="208">
        <f>SUM(C113:D113)</f>
        <v>234</v>
      </c>
      <c r="F113" s="208">
        <v>15</v>
      </c>
      <c r="G113" s="208">
        <v>1</v>
      </c>
      <c r="H113" s="208"/>
      <c r="I113" s="208"/>
      <c r="J113" s="208"/>
      <c r="K113" s="208"/>
      <c r="L113" s="208">
        <v>17</v>
      </c>
      <c r="M113" s="208">
        <v>36</v>
      </c>
      <c r="N113" s="208">
        <v>1</v>
      </c>
      <c r="O113" s="208">
        <v>2</v>
      </c>
      <c r="P113" s="208"/>
      <c r="Q113" s="208"/>
      <c r="R113" s="208"/>
      <c r="S113" s="208"/>
      <c r="T113" s="208">
        <v>5</v>
      </c>
      <c r="U113" s="208"/>
      <c r="V113" s="208"/>
      <c r="W113" s="208"/>
      <c r="X113" s="208"/>
      <c r="Y113" s="208"/>
      <c r="Z113" s="208">
        <v>9</v>
      </c>
      <c r="AA113" s="208"/>
      <c r="AB113" s="208">
        <v>2</v>
      </c>
      <c r="AC113" s="208">
        <v>1</v>
      </c>
      <c r="AD113" s="208"/>
      <c r="AE113" s="208">
        <v>1</v>
      </c>
      <c r="AF113" s="208"/>
      <c r="AG113" s="208"/>
      <c r="AH113" s="208"/>
      <c r="AI113" s="208"/>
      <c r="AJ113" s="208">
        <v>1</v>
      </c>
      <c r="AK113" s="208"/>
      <c r="AL113" s="208">
        <v>5</v>
      </c>
      <c r="AM113" s="208">
        <v>2</v>
      </c>
      <c r="AN113" s="208"/>
      <c r="AO113" s="208"/>
      <c r="AP113" s="208">
        <f>SUM(F113:AO113)</f>
        <v>98</v>
      </c>
      <c r="AQ113" s="1001">
        <f>E113-AP113</f>
        <v>136</v>
      </c>
      <c r="AR113" s="208">
        <f>AP113</f>
        <v>98</v>
      </c>
      <c r="AS113" s="1002"/>
      <c r="AT113" s="1003"/>
      <c r="AU113" s="1003"/>
      <c r="AV113" s="1003">
        <v>261</v>
      </c>
      <c r="AW113" s="1027">
        <f>C113-AV113</f>
        <v>-85</v>
      </c>
      <c r="AX113" s="1027"/>
      <c r="AY113" s="1027">
        <f>AP113-23</f>
        <v>75</v>
      </c>
      <c r="AZ113" s="1028"/>
    </row>
    <row r="114" s="912" customFormat="1" ht="25.5" customHeight="1" spans="1:52">
      <c r="A114" s="942">
        <v>2</v>
      </c>
      <c r="B114" s="943" t="s">
        <v>40</v>
      </c>
      <c r="C114" s="208">
        <f t="shared" ref="C114:C130" si="18">AQ78</f>
        <v>75</v>
      </c>
      <c r="D114" s="212">
        <f>'RK 3'!AH110</f>
        <v>33</v>
      </c>
      <c r="E114" s="208">
        <f t="shared" ref="E114:E130" si="19">SUM(C114:D114)</f>
        <v>108</v>
      </c>
      <c r="F114" s="208">
        <v>2</v>
      </c>
      <c r="G114" s="208"/>
      <c r="H114" s="208"/>
      <c r="I114" s="208"/>
      <c r="J114" s="208"/>
      <c r="K114" s="208"/>
      <c r="L114" s="208">
        <v>8</v>
      </c>
      <c r="M114" s="208">
        <v>31</v>
      </c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>
        <v>1</v>
      </c>
      <c r="Y114" s="208"/>
      <c r="Z114" s="208">
        <v>12</v>
      </c>
      <c r="AA114" s="208"/>
      <c r="AB114" s="208">
        <v>1</v>
      </c>
      <c r="AC114" s="208"/>
      <c r="AD114" s="208"/>
      <c r="AE114" s="208"/>
      <c r="AF114" s="208"/>
      <c r="AG114" s="208"/>
      <c r="AH114" s="208"/>
      <c r="AI114" s="208"/>
      <c r="AJ114" s="208">
        <v>1</v>
      </c>
      <c r="AK114" s="208">
        <v>1</v>
      </c>
      <c r="AL114" s="208">
        <v>1</v>
      </c>
      <c r="AM114" s="208">
        <v>1</v>
      </c>
      <c r="AN114" s="208">
        <v>2</v>
      </c>
      <c r="AO114" s="208"/>
      <c r="AP114" s="208">
        <f t="shared" ref="AP114:AP130" si="20">SUM(F114:AO114)</f>
        <v>61</v>
      </c>
      <c r="AQ114" s="1001">
        <f>E114-AP114</f>
        <v>47</v>
      </c>
      <c r="AR114" s="208">
        <f t="shared" ref="AR114:AR130" si="21">AP114</f>
        <v>61</v>
      </c>
      <c r="AS114" s="1004"/>
      <c r="AT114" s="1005"/>
      <c r="AU114" s="1005"/>
      <c r="AV114" s="1005">
        <v>154</v>
      </c>
      <c r="AW114" s="1027">
        <f t="shared" ref="AW114:AW130" si="22">C114-AV114</f>
        <v>-79</v>
      </c>
      <c r="AX114" s="1027"/>
      <c r="AY114" s="1027">
        <f>AP114-5</f>
        <v>56</v>
      </c>
      <c r="AZ114" s="1028"/>
    </row>
    <row r="115" s="912" customFormat="1" ht="25.5" customHeight="1" spans="1:52">
      <c r="A115" s="942">
        <v>3</v>
      </c>
      <c r="B115" s="943" t="s">
        <v>41</v>
      </c>
      <c r="C115" s="208">
        <f t="shared" si="18"/>
        <v>46</v>
      </c>
      <c r="D115" s="212">
        <f>'RK 3'!AH111</f>
        <v>16</v>
      </c>
      <c r="E115" s="208">
        <f t="shared" si="19"/>
        <v>62</v>
      </c>
      <c r="F115" s="208"/>
      <c r="G115" s="208"/>
      <c r="H115" s="208"/>
      <c r="I115" s="208"/>
      <c r="J115" s="208"/>
      <c r="K115" s="208"/>
      <c r="L115" s="208">
        <v>6</v>
      </c>
      <c r="M115" s="208">
        <v>19</v>
      </c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>
        <v>5</v>
      </c>
      <c r="AA115" s="208"/>
      <c r="AB115" s="208">
        <v>4</v>
      </c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>
        <f t="shared" si="20"/>
        <v>34</v>
      </c>
      <c r="AQ115" s="1001">
        <f t="shared" ref="AQ115:AQ130" si="23">E115-AP115</f>
        <v>28</v>
      </c>
      <c r="AR115" s="208">
        <f t="shared" si="21"/>
        <v>34</v>
      </c>
      <c r="AS115" s="1004"/>
      <c r="AT115" s="1005"/>
      <c r="AU115" s="1005"/>
      <c r="AV115" s="1005">
        <v>75</v>
      </c>
      <c r="AW115" s="1027">
        <f t="shared" si="22"/>
        <v>-29</v>
      </c>
      <c r="AX115" s="1027"/>
      <c r="AY115" s="990">
        <f>59-22</f>
        <v>37</v>
      </c>
      <c r="AZ115" s="1028"/>
    </row>
    <row r="116" s="912" customFormat="1" ht="25.5" customHeight="1" spans="1:52">
      <c r="A116" s="942">
        <v>4</v>
      </c>
      <c r="B116" s="943" t="s">
        <v>42</v>
      </c>
      <c r="C116" s="208">
        <f t="shared" si="18"/>
        <v>80</v>
      </c>
      <c r="D116" s="212">
        <f>'RK 3'!AH112</f>
        <v>30</v>
      </c>
      <c r="E116" s="208">
        <f t="shared" si="19"/>
        <v>110</v>
      </c>
      <c r="F116" s="208">
        <v>5</v>
      </c>
      <c r="G116" s="208"/>
      <c r="H116" s="208"/>
      <c r="I116" s="208"/>
      <c r="J116" s="208"/>
      <c r="K116" s="208"/>
      <c r="L116" s="208">
        <v>6</v>
      </c>
      <c r="M116" s="208">
        <v>18</v>
      </c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>
        <v>3</v>
      </c>
      <c r="AA116" s="208"/>
      <c r="AB116" s="208"/>
      <c r="AC116" s="208">
        <v>1</v>
      </c>
      <c r="AD116" s="208"/>
      <c r="AE116" s="208"/>
      <c r="AF116" s="208"/>
      <c r="AG116" s="208"/>
      <c r="AH116" s="208"/>
      <c r="AI116" s="208"/>
      <c r="AJ116" s="208">
        <v>1</v>
      </c>
      <c r="AK116" s="208">
        <v>1</v>
      </c>
      <c r="AL116" s="208">
        <v>2</v>
      </c>
      <c r="AM116" s="208"/>
      <c r="AN116" s="208">
        <v>1</v>
      </c>
      <c r="AO116" s="208"/>
      <c r="AP116" s="208">
        <f t="shared" si="20"/>
        <v>38</v>
      </c>
      <c r="AQ116" s="1001">
        <f t="shared" si="23"/>
        <v>72</v>
      </c>
      <c r="AR116" s="208">
        <f t="shared" si="21"/>
        <v>38</v>
      </c>
      <c r="AS116" s="1004"/>
      <c r="AT116" s="1005"/>
      <c r="AU116" s="1005"/>
      <c r="AV116" s="1005">
        <v>101</v>
      </c>
      <c r="AW116" s="1027">
        <f t="shared" si="22"/>
        <v>-21</v>
      </c>
      <c r="AX116" s="1027"/>
      <c r="AY116" s="990"/>
      <c r="AZ116" s="1028"/>
    </row>
    <row r="117" s="912" customFormat="1" ht="25.5" customHeight="1" spans="1:52">
      <c r="A117" s="942">
        <v>5</v>
      </c>
      <c r="B117" s="943" t="s">
        <v>43</v>
      </c>
      <c r="C117" s="208">
        <f t="shared" si="18"/>
        <v>28</v>
      </c>
      <c r="D117" s="212">
        <f>'RK 3'!AH113</f>
        <v>26</v>
      </c>
      <c r="E117" s="208">
        <f t="shared" si="19"/>
        <v>54</v>
      </c>
      <c r="F117" s="208">
        <v>2</v>
      </c>
      <c r="G117" s="208"/>
      <c r="H117" s="208"/>
      <c r="I117" s="208"/>
      <c r="J117" s="208"/>
      <c r="K117" s="208"/>
      <c r="L117" s="208">
        <v>4</v>
      </c>
      <c r="M117" s="208">
        <v>14</v>
      </c>
      <c r="N117" s="208"/>
      <c r="O117" s="208"/>
      <c r="P117" s="208"/>
      <c r="Q117" s="208"/>
      <c r="R117" s="208"/>
      <c r="S117" s="208"/>
      <c r="T117" s="208">
        <v>1</v>
      </c>
      <c r="U117" s="208"/>
      <c r="V117" s="208"/>
      <c r="W117" s="208"/>
      <c r="X117" s="208"/>
      <c r="Y117" s="208"/>
      <c r="Z117" s="208"/>
      <c r="AA117" s="208"/>
      <c r="AB117" s="208">
        <v>1</v>
      </c>
      <c r="AC117" s="208">
        <v>1</v>
      </c>
      <c r="AD117" s="208"/>
      <c r="AE117" s="208"/>
      <c r="AF117" s="208"/>
      <c r="AG117" s="208"/>
      <c r="AH117" s="208"/>
      <c r="AI117" s="208"/>
      <c r="AJ117" s="208">
        <v>1</v>
      </c>
      <c r="AK117" s="208">
        <v>1</v>
      </c>
      <c r="AL117" s="208"/>
      <c r="AM117" s="208"/>
      <c r="AN117" s="208"/>
      <c r="AO117" s="208"/>
      <c r="AP117" s="208">
        <f t="shared" si="20"/>
        <v>25</v>
      </c>
      <c r="AQ117" s="1001">
        <f t="shared" si="23"/>
        <v>29</v>
      </c>
      <c r="AR117" s="208">
        <f t="shared" si="21"/>
        <v>25</v>
      </c>
      <c r="AS117" s="1004"/>
      <c r="AT117" s="1005"/>
      <c r="AU117" s="1038">
        <v>28</v>
      </c>
      <c r="AV117" s="1005">
        <v>46</v>
      </c>
      <c r="AW117" s="1027">
        <f t="shared" si="22"/>
        <v>-18</v>
      </c>
      <c r="AX117" s="1027"/>
      <c r="AY117" s="990"/>
      <c r="AZ117" s="1028"/>
    </row>
    <row r="118" s="912" customFormat="1" ht="25.5" customHeight="1" spans="1:52">
      <c r="A118" s="942">
        <v>6</v>
      </c>
      <c r="B118" s="943" t="s">
        <v>44</v>
      </c>
      <c r="C118" s="208">
        <f t="shared" si="18"/>
        <v>18</v>
      </c>
      <c r="D118" s="212">
        <f>'RK 3'!AH114</f>
        <v>12</v>
      </c>
      <c r="E118" s="208">
        <f t="shared" si="19"/>
        <v>30</v>
      </c>
      <c r="F118" s="208">
        <v>3</v>
      </c>
      <c r="G118" s="208"/>
      <c r="H118" s="208"/>
      <c r="I118" s="208"/>
      <c r="J118" s="208"/>
      <c r="K118" s="208"/>
      <c r="L118" s="208">
        <v>1</v>
      </c>
      <c r="M118" s="208">
        <v>9</v>
      </c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>
        <v>1</v>
      </c>
      <c r="AL118" s="208"/>
      <c r="AM118" s="208"/>
      <c r="AN118" s="208">
        <v>1</v>
      </c>
      <c r="AO118" s="208"/>
      <c r="AP118" s="208">
        <f t="shared" si="20"/>
        <v>15</v>
      </c>
      <c r="AQ118" s="1001">
        <f t="shared" si="23"/>
        <v>15</v>
      </c>
      <c r="AR118" s="208">
        <f t="shared" si="21"/>
        <v>15</v>
      </c>
      <c r="AS118" s="1004"/>
      <c r="AT118" s="1005"/>
      <c r="AU118" s="1038">
        <v>20</v>
      </c>
      <c r="AV118" s="1005">
        <v>18</v>
      </c>
      <c r="AW118" s="1027">
        <f t="shared" si="22"/>
        <v>0</v>
      </c>
      <c r="AX118" s="1027"/>
      <c r="AY118" s="990"/>
      <c r="AZ118" s="1028"/>
    </row>
    <row r="119" s="912" customFormat="1" ht="25.5" customHeight="1" spans="1:52">
      <c r="A119" s="942">
        <v>7</v>
      </c>
      <c r="B119" s="943" t="s">
        <v>45</v>
      </c>
      <c r="C119" s="208">
        <f t="shared" si="18"/>
        <v>16</v>
      </c>
      <c r="D119" s="212">
        <f>'RK 3'!AH115</f>
        <v>7</v>
      </c>
      <c r="E119" s="208">
        <f t="shared" si="19"/>
        <v>23</v>
      </c>
      <c r="F119" s="208">
        <v>3</v>
      </c>
      <c r="G119" s="208"/>
      <c r="H119" s="208"/>
      <c r="I119" s="208"/>
      <c r="J119" s="208"/>
      <c r="K119" s="208"/>
      <c r="L119" s="208"/>
      <c r="M119" s="208">
        <v>7</v>
      </c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>
        <v>1</v>
      </c>
      <c r="AL119" s="208">
        <v>2</v>
      </c>
      <c r="AM119" s="208"/>
      <c r="AN119" s="208"/>
      <c r="AO119" s="208"/>
      <c r="AP119" s="208">
        <f t="shared" si="20"/>
        <v>13</v>
      </c>
      <c r="AQ119" s="1001">
        <f t="shared" si="23"/>
        <v>10</v>
      </c>
      <c r="AR119" s="208">
        <f t="shared" si="21"/>
        <v>13</v>
      </c>
      <c r="AS119" s="1004"/>
      <c r="AT119" s="1005"/>
      <c r="AU119" s="1005"/>
      <c r="AV119" s="1005">
        <v>19</v>
      </c>
      <c r="AW119" s="1027">
        <f t="shared" si="22"/>
        <v>-3</v>
      </c>
      <c r="AX119" s="1027"/>
      <c r="AY119" s="990"/>
      <c r="AZ119" s="1028"/>
    </row>
    <row r="120" s="912" customFormat="1" ht="25.5" customHeight="1" spans="1:52">
      <c r="A120" s="942">
        <v>8</v>
      </c>
      <c r="B120" s="943" t="s">
        <v>46</v>
      </c>
      <c r="C120" s="208">
        <f t="shared" si="18"/>
        <v>23</v>
      </c>
      <c r="D120" s="212">
        <f>'RK 3'!AH116</f>
        <v>16</v>
      </c>
      <c r="E120" s="208">
        <f t="shared" si="19"/>
        <v>39</v>
      </c>
      <c r="F120" s="208">
        <v>6</v>
      </c>
      <c r="G120" s="208"/>
      <c r="H120" s="208"/>
      <c r="I120" s="208"/>
      <c r="J120" s="208"/>
      <c r="K120" s="208"/>
      <c r="L120" s="208"/>
      <c r="M120" s="208">
        <v>9</v>
      </c>
      <c r="N120" s="208"/>
      <c r="O120" s="208"/>
      <c r="P120" s="208"/>
      <c r="Q120" s="208"/>
      <c r="R120" s="208"/>
      <c r="S120" s="208"/>
      <c r="T120" s="208">
        <v>1</v>
      </c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>
        <v>1</v>
      </c>
      <c r="AN120" s="208"/>
      <c r="AO120" s="208"/>
      <c r="AP120" s="208">
        <f t="shared" si="20"/>
        <v>17</v>
      </c>
      <c r="AQ120" s="1001">
        <f t="shared" si="23"/>
        <v>22</v>
      </c>
      <c r="AR120" s="208">
        <f t="shared" si="21"/>
        <v>17</v>
      </c>
      <c r="AS120" s="1004"/>
      <c r="AT120" s="1005"/>
      <c r="AU120" s="1005"/>
      <c r="AV120" s="1005">
        <v>40</v>
      </c>
      <c r="AW120" s="1027">
        <f t="shared" si="22"/>
        <v>-17</v>
      </c>
      <c r="AX120" s="1027"/>
      <c r="AY120" s="990"/>
      <c r="AZ120" s="1028"/>
    </row>
    <row r="121" s="912" customFormat="1" ht="25.5" customHeight="1" spans="1:55">
      <c r="A121" s="942">
        <v>9</v>
      </c>
      <c r="B121" s="943" t="s">
        <v>47</v>
      </c>
      <c r="C121" s="208">
        <f t="shared" si="18"/>
        <v>17</v>
      </c>
      <c r="D121" s="212">
        <f>'RK 3'!AH117</f>
        <v>10</v>
      </c>
      <c r="E121" s="208">
        <f t="shared" si="19"/>
        <v>27</v>
      </c>
      <c r="F121" s="208">
        <v>1</v>
      </c>
      <c r="G121" s="208"/>
      <c r="H121" s="208"/>
      <c r="I121" s="208"/>
      <c r="J121" s="208"/>
      <c r="K121" s="208"/>
      <c r="L121" s="208"/>
      <c r="M121" s="208">
        <v>8</v>
      </c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>
        <v>1</v>
      </c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>
        <v>2</v>
      </c>
      <c r="AM121" s="208"/>
      <c r="AN121" s="208">
        <v>1</v>
      </c>
      <c r="AO121" s="208"/>
      <c r="AP121" s="208">
        <f t="shared" si="20"/>
        <v>13</v>
      </c>
      <c r="AQ121" s="1001">
        <f t="shared" si="23"/>
        <v>14</v>
      </c>
      <c r="AR121" s="208">
        <f t="shared" si="21"/>
        <v>13</v>
      </c>
      <c r="AS121" s="1004"/>
      <c r="AT121" s="1005"/>
      <c r="AU121" s="1005"/>
      <c r="AV121" s="1005">
        <v>33</v>
      </c>
      <c r="AW121" s="1027">
        <f t="shared" si="22"/>
        <v>-16</v>
      </c>
      <c r="AX121" s="1027"/>
      <c r="AY121" s="990"/>
      <c r="AZ121" s="1028"/>
      <c r="BC121" s="1029">
        <v>165983400</v>
      </c>
    </row>
    <row r="122" s="912" customFormat="1" ht="25.5" customHeight="1" spans="1:55">
      <c r="A122" s="942">
        <v>10</v>
      </c>
      <c r="B122" s="943" t="s">
        <v>48</v>
      </c>
      <c r="C122" s="208">
        <f t="shared" si="18"/>
        <v>16</v>
      </c>
      <c r="D122" s="212">
        <f>'RK 3'!AH118</f>
        <v>4</v>
      </c>
      <c r="E122" s="208">
        <f t="shared" si="19"/>
        <v>20</v>
      </c>
      <c r="F122" s="208"/>
      <c r="G122" s="208"/>
      <c r="H122" s="208"/>
      <c r="I122" s="208"/>
      <c r="J122" s="208"/>
      <c r="K122" s="208"/>
      <c r="L122" s="208">
        <v>2</v>
      </c>
      <c r="M122" s="208">
        <v>9</v>
      </c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>
        <v>1</v>
      </c>
      <c r="Y122" s="208"/>
      <c r="Z122" s="208"/>
      <c r="AA122" s="208"/>
      <c r="AB122" s="208">
        <v>1</v>
      </c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>
        <f t="shared" si="20"/>
        <v>13</v>
      </c>
      <c r="AQ122" s="1001">
        <f t="shared" si="23"/>
        <v>7</v>
      </c>
      <c r="AR122" s="208">
        <f t="shared" si="21"/>
        <v>13</v>
      </c>
      <c r="AS122" s="1004"/>
      <c r="AT122" s="1005"/>
      <c r="AU122" s="1005"/>
      <c r="AV122" s="1005">
        <v>27</v>
      </c>
      <c r="AW122" s="1027">
        <f t="shared" si="22"/>
        <v>-11</v>
      </c>
      <c r="AX122" s="1027"/>
      <c r="AY122" s="990"/>
      <c r="AZ122" s="1028"/>
      <c r="BC122" s="1029">
        <v>154336900</v>
      </c>
    </row>
    <row r="123" s="912" customFormat="1" ht="25.5" customHeight="1" spans="1:55">
      <c r="A123" s="942">
        <v>11</v>
      </c>
      <c r="B123" s="943" t="s">
        <v>49</v>
      </c>
      <c r="C123" s="208">
        <f t="shared" si="18"/>
        <v>48</v>
      </c>
      <c r="D123" s="212">
        <f>'RK 3'!AH119</f>
        <v>20</v>
      </c>
      <c r="E123" s="208">
        <f t="shared" si="19"/>
        <v>68</v>
      </c>
      <c r="F123" s="208">
        <v>2</v>
      </c>
      <c r="G123" s="208"/>
      <c r="H123" s="208"/>
      <c r="I123" s="208"/>
      <c r="J123" s="208"/>
      <c r="K123" s="208"/>
      <c r="L123" s="208">
        <v>11</v>
      </c>
      <c r="M123" s="208">
        <v>16</v>
      </c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>
        <v>1</v>
      </c>
      <c r="Y123" s="209"/>
      <c r="Z123" s="208">
        <v>3</v>
      </c>
      <c r="AA123" s="208"/>
      <c r="AB123" s="208">
        <v>4</v>
      </c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>
        <v>2</v>
      </c>
      <c r="AM123" s="208"/>
      <c r="AN123" s="208">
        <v>1</v>
      </c>
      <c r="AO123" s="208"/>
      <c r="AP123" s="208">
        <f t="shared" si="20"/>
        <v>40</v>
      </c>
      <c r="AQ123" s="1001">
        <f t="shared" si="23"/>
        <v>28</v>
      </c>
      <c r="AR123" s="208">
        <f t="shared" si="21"/>
        <v>40</v>
      </c>
      <c r="AS123" s="1004"/>
      <c r="AT123" s="1005"/>
      <c r="AU123" s="1005"/>
      <c r="AV123" s="1005">
        <v>40</v>
      </c>
      <c r="AW123" s="1027">
        <f t="shared" si="22"/>
        <v>8</v>
      </c>
      <c r="AX123" s="1027"/>
      <c r="AY123" s="990"/>
      <c r="AZ123" s="1028"/>
      <c r="BC123" s="1029">
        <v>114639200</v>
      </c>
    </row>
    <row r="124" s="912" customFormat="1" ht="25.5" customHeight="1" spans="1:55">
      <c r="A124" s="942">
        <v>12</v>
      </c>
      <c r="B124" s="943" t="s">
        <v>50</v>
      </c>
      <c r="C124" s="208">
        <f t="shared" si="18"/>
        <v>54</v>
      </c>
      <c r="D124" s="212">
        <f>'RK 3'!AH120</f>
        <v>33</v>
      </c>
      <c r="E124" s="208">
        <f t="shared" si="19"/>
        <v>87</v>
      </c>
      <c r="F124" s="208">
        <v>2</v>
      </c>
      <c r="G124" s="208"/>
      <c r="H124" s="208"/>
      <c r="I124" s="208"/>
      <c r="J124" s="208"/>
      <c r="K124" s="208"/>
      <c r="L124" s="208">
        <v>8</v>
      </c>
      <c r="M124" s="208">
        <v>24</v>
      </c>
      <c r="N124" s="208">
        <v>1</v>
      </c>
      <c r="O124" s="208"/>
      <c r="P124" s="208"/>
      <c r="Q124" s="208"/>
      <c r="R124" s="208"/>
      <c r="S124" s="208"/>
      <c r="T124" s="208"/>
      <c r="U124" s="208"/>
      <c r="V124" s="208"/>
      <c r="W124" s="208"/>
      <c r="X124" s="1034"/>
      <c r="Y124" s="1036"/>
      <c r="Z124" s="208">
        <v>4</v>
      </c>
      <c r="AA124" s="208"/>
      <c r="AB124" s="208">
        <v>2</v>
      </c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>
        <v>2</v>
      </c>
      <c r="AM124" s="208">
        <v>1</v>
      </c>
      <c r="AN124" s="208">
        <v>3</v>
      </c>
      <c r="AO124" s="208"/>
      <c r="AP124" s="208">
        <f t="shared" si="20"/>
        <v>47</v>
      </c>
      <c r="AQ124" s="1001">
        <f t="shared" si="23"/>
        <v>40</v>
      </c>
      <c r="AR124" s="208">
        <f t="shared" si="21"/>
        <v>47</v>
      </c>
      <c r="AS124" s="1004"/>
      <c r="AT124" s="1005"/>
      <c r="AU124" s="1005"/>
      <c r="AV124" s="1005">
        <v>65</v>
      </c>
      <c r="AW124" s="1027">
        <f t="shared" si="22"/>
        <v>-11</v>
      </c>
      <c r="AX124" s="1027"/>
      <c r="AY124" s="990"/>
      <c r="AZ124" s="1028"/>
      <c r="BC124" s="1029">
        <f>SUM(BC121:BC123)</f>
        <v>434959500</v>
      </c>
    </row>
    <row r="125" s="912" customFormat="1" ht="25.5" customHeight="1" spans="1:52">
      <c r="A125" s="942">
        <v>13</v>
      </c>
      <c r="B125" s="943" t="s">
        <v>51</v>
      </c>
      <c r="C125" s="208">
        <f t="shared" si="18"/>
        <v>44</v>
      </c>
      <c r="D125" s="212">
        <f>'RK 3'!AH121</f>
        <v>11</v>
      </c>
      <c r="E125" s="208">
        <f t="shared" si="19"/>
        <v>55</v>
      </c>
      <c r="F125" s="208">
        <v>2</v>
      </c>
      <c r="G125" s="208"/>
      <c r="H125" s="208"/>
      <c r="I125" s="208"/>
      <c r="J125" s="208"/>
      <c r="K125" s="208"/>
      <c r="L125" s="208">
        <v>4</v>
      </c>
      <c r="M125" s="208">
        <v>8</v>
      </c>
      <c r="N125" s="208"/>
      <c r="O125" s="208">
        <v>1</v>
      </c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>
        <v>12</v>
      </c>
      <c r="AA125" s="208"/>
      <c r="AB125" s="208">
        <v>5</v>
      </c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>
        <v>2</v>
      </c>
      <c r="AM125" s="208">
        <v>1</v>
      </c>
      <c r="AN125" s="208">
        <v>2</v>
      </c>
      <c r="AO125" s="208"/>
      <c r="AP125" s="208">
        <f t="shared" si="20"/>
        <v>37</v>
      </c>
      <c r="AQ125" s="1001">
        <f t="shared" si="23"/>
        <v>18</v>
      </c>
      <c r="AR125" s="208">
        <f t="shared" si="21"/>
        <v>37</v>
      </c>
      <c r="AS125" s="1004"/>
      <c r="AT125" s="1005"/>
      <c r="AU125" s="1005"/>
      <c r="AV125" s="1005">
        <v>49</v>
      </c>
      <c r="AW125" s="1027">
        <f t="shared" si="22"/>
        <v>-5</v>
      </c>
      <c r="AX125" s="1027"/>
      <c r="AY125" s="990"/>
      <c r="AZ125" s="1028"/>
    </row>
    <row r="126" s="912" customFormat="1" ht="25.5" customHeight="1" spans="1:52">
      <c r="A126" s="942">
        <v>14</v>
      </c>
      <c r="B126" s="943" t="s">
        <v>52</v>
      </c>
      <c r="C126" s="208">
        <f t="shared" si="18"/>
        <v>96</v>
      </c>
      <c r="D126" s="212">
        <f>'RK 3'!AH122</f>
        <v>73</v>
      </c>
      <c r="E126" s="208">
        <f t="shared" si="19"/>
        <v>169</v>
      </c>
      <c r="F126" s="208">
        <v>4</v>
      </c>
      <c r="G126" s="208">
        <v>1</v>
      </c>
      <c r="H126" s="208"/>
      <c r="I126" s="208"/>
      <c r="J126" s="208"/>
      <c r="K126" s="208"/>
      <c r="L126" s="208">
        <v>6</v>
      </c>
      <c r="M126" s="208">
        <v>21</v>
      </c>
      <c r="N126" s="208">
        <v>1</v>
      </c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>
        <v>27</v>
      </c>
      <c r="AA126" s="208"/>
      <c r="AB126" s="208">
        <v>2</v>
      </c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>
        <v>4</v>
      </c>
      <c r="AM126" s="208">
        <v>2</v>
      </c>
      <c r="AN126" s="208">
        <v>5</v>
      </c>
      <c r="AO126" s="208"/>
      <c r="AP126" s="208">
        <f t="shared" si="20"/>
        <v>73</v>
      </c>
      <c r="AQ126" s="1001">
        <f t="shared" si="23"/>
        <v>96</v>
      </c>
      <c r="AR126" s="208">
        <f t="shared" si="21"/>
        <v>73</v>
      </c>
      <c r="AS126" s="1020"/>
      <c r="AT126" s="1007"/>
      <c r="AU126" s="1043"/>
      <c r="AV126" s="1007">
        <v>92</v>
      </c>
      <c r="AW126" s="1027">
        <f t="shared" si="22"/>
        <v>4</v>
      </c>
      <c r="AX126" s="1027"/>
      <c r="AY126" s="990"/>
      <c r="AZ126" s="1028"/>
    </row>
    <row r="127" s="912" customFormat="1" ht="25.5" customHeight="1" spans="1:52">
      <c r="A127" s="942">
        <v>15</v>
      </c>
      <c r="B127" s="943" t="s">
        <v>53</v>
      </c>
      <c r="C127" s="208">
        <f t="shared" si="18"/>
        <v>16</v>
      </c>
      <c r="D127" s="212">
        <f>'RK 3'!AH123</f>
        <v>9</v>
      </c>
      <c r="E127" s="208">
        <f t="shared" si="19"/>
        <v>25</v>
      </c>
      <c r="F127" s="208">
        <v>1</v>
      </c>
      <c r="G127" s="208"/>
      <c r="H127" s="208"/>
      <c r="I127" s="208"/>
      <c r="J127" s="208"/>
      <c r="K127" s="208"/>
      <c r="L127" s="208"/>
      <c r="M127" s="208">
        <v>5</v>
      </c>
      <c r="N127" s="208"/>
      <c r="O127" s="208"/>
      <c r="P127" s="208"/>
      <c r="Q127" s="208"/>
      <c r="R127" s="208"/>
      <c r="S127" s="208"/>
      <c r="T127" s="208">
        <v>1</v>
      </c>
      <c r="U127" s="208"/>
      <c r="V127" s="208"/>
      <c r="W127" s="208"/>
      <c r="X127" s="208">
        <v>1</v>
      </c>
      <c r="Y127" s="208"/>
      <c r="Z127" s="208">
        <v>2</v>
      </c>
      <c r="AA127" s="208"/>
      <c r="AB127" s="208">
        <v>1</v>
      </c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>
        <f t="shared" si="20"/>
        <v>11</v>
      </c>
      <c r="AQ127" s="1001">
        <f t="shared" si="23"/>
        <v>14</v>
      </c>
      <c r="AR127" s="208">
        <f t="shared" si="21"/>
        <v>11</v>
      </c>
      <c r="AS127" s="1008"/>
      <c r="AT127" s="981"/>
      <c r="AU127" s="981"/>
      <c r="AV127" s="981">
        <v>7</v>
      </c>
      <c r="AW127" s="1027">
        <f t="shared" si="22"/>
        <v>9</v>
      </c>
      <c r="AX127" s="1027"/>
      <c r="AY127" s="990"/>
      <c r="AZ127" s="1028"/>
    </row>
    <row r="128" s="912" customFormat="1" ht="25.5" customHeight="1" spans="1:52">
      <c r="A128" s="942">
        <v>16</v>
      </c>
      <c r="B128" s="943" t="s">
        <v>90</v>
      </c>
      <c r="C128" s="208">
        <f t="shared" si="18"/>
        <v>30</v>
      </c>
      <c r="D128" s="212">
        <f>'RK 3'!AH124</f>
        <v>0</v>
      </c>
      <c r="E128" s="208">
        <f t="shared" si="19"/>
        <v>30</v>
      </c>
      <c r="F128" s="208"/>
      <c r="G128" s="208"/>
      <c r="H128" s="208"/>
      <c r="I128" s="208"/>
      <c r="J128" s="1033"/>
      <c r="K128" s="208"/>
      <c r="L128" s="208">
        <v>1</v>
      </c>
      <c r="M128" s="208">
        <v>16</v>
      </c>
      <c r="N128" s="208"/>
      <c r="O128" s="208"/>
      <c r="P128" s="208"/>
      <c r="Q128" s="208"/>
      <c r="R128" s="208"/>
      <c r="S128" s="208"/>
      <c r="T128" s="208">
        <v>1</v>
      </c>
      <c r="U128" s="208"/>
      <c r="V128" s="208"/>
      <c r="W128" s="208"/>
      <c r="X128" s="208"/>
      <c r="Y128" s="208"/>
      <c r="Z128" s="208">
        <v>1</v>
      </c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>
        <v>1</v>
      </c>
      <c r="AM128" s="208"/>
      <c r="AN128" s="208"/>
      <c r="AO128" s="208"/>
      <c r="AP128" s="208">
        <f t="shared" si="20"/>
        <v>20</v>
      </c>
      <c r="AQ128" s="1001">
        <f t="shared" si="23"/>
        <v>10</v>
      </c>
      <c r="AR128" s="208">
        <f t="shared" si="21"/>
        <v>20</v>
      </c>
      <c r="AS128" s="1008"/>
      <c r="AT128" s="981"/>
      <c r="AU128" s="981"/>
      <c r="AV128" s="981">
        <v>80</v>
      </c>
      <c r="AW128" s="1027">
        <f t="shared" si="22"/>
        <v>-50</v>
      </c>
      <c r="AX128" s="1027"/>
      <c r="AY128" s="990"/>
      <c r="AZ128" s="1028"/>
    </row>
    <row r="129" s="912" customFormat="1" ht="25.5" customHeight="1" spans="1:52">
      <c r="A129" s="944">
        <v>17</v>
      </c>
      <c r="B129" s="945" t="s">
        <v>55</v>
      </c>
      <c r="C129" s="208">
        <f t="shared" si="18"/>
        <v>14</v>
      </c>
      <c r="D129" s="212">
        <f>'RK 3'!AH125</f>
        <v>9</v>
      </c>
      <c r="E129" s="208">
        <f t="shared" si="19"/>
        <v>23</v>
      </c>
      <c r="F129" s="208"/>
      <c r="G129" s="208"/>
      <c r="H129" s="208"/>
      <c r="I129" s="208"/>
      <c r="J129" s="208"/>
      <c r="K129" s="208"/>
      <c r="L129" s="208">
        <v>1</v>
      </c>
      <c r="M129" s="208">
        <v>6</v>
      </c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>
        <v>2</v>
      </c>
      <c r="AA129" s="208"/>
      <c r="AB129" s="208">
        <v>1</v>
      </c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>
        <v>1</v>
      </c>
      <c r="AP129" s="208">
        <f t="shared" si="20"/>
        <v>11</v>
      </c>
      <c r="AQ129" s="1001">
        <f t="shared" si="23"/>
        <v>12</v>
      </c>
      <c r="AR129" s="208">
        <f t="shared" si="21"/>
        <v>11</v>
      </c>
      <c r="AS129" s="1009"/>
      <c r="AT129" s="981"/>
      <c r="AU129" s="981"/>
      <c r="AV129" s="981">
        <v>20</v>
      </c>
      <c r="AW129" s="1027">
        <f t="shared" si="22"/>
        <v>-6</v>
      </c>
      <c r="AX129" s="1027"/>
      <c r="AY129" s="990"/>
      <c r="AZ129" s="1028"/>
    </row>
    <row r="130" s="912" customFormat="1" ht="25.5" customHeight="1" spans="1:52">
      <c r="A130" s="946">
        <v>18</v>
      </c>
      <c r="B130" s="947" t="s">
        <v>56</v>
      </c>
      <c r="C130" s="208">
        <f t="shared" si="18"/>
        <v>11</v>
      </c>
      <c r="D130" s="212">
        <f>'RK 3'!AH126</f>
        <v>17</v>
      </c>
      <c r="E130" s="208">
        <f t="shared" si="19"/>
        <v>28</v>
      </c>
      <c r="F130" s="208"/>
      <c r="G130" s="208"/>
      <c r="H130" s="208"/>
      <c r="I130" s="208"/>
      <c r="J130" s="208"/>
      <c r="K130" s="208"/>
      <c r="L130" s="208">
        <v>1</v>
      </c>
      <c r="M130" s="208">
        <v>6</v>
      </c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>
        <v>3</v>
      </c>
      <c r="AA130" s="208"/>
      <c r="AB130" s="208">
        <v>1</v>
      </c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>
        <f t="shared" si="20"/>
        <v>11</v>
      </c>
      <c r="AQ130" s="1001">
        <f t="shared" si="23"/>
        <v>17</v>
      </c>
      <c r="AR130" s="208">
        <f t="shared" si="21"/>
        <v>11</v>
      </c>
      <c r="AS130" s="1041"/>
      <c r="AT130" s="981"/>
      <c r="AU130" s="981"/>
      <c r="AV130" s="981">
        <v>38</v>
      </c>
      <c r="AW130" s="1027">
        <f t="shared" si="22"/>
        <v>-27</v>
      </c>
      <c r="AX130" s="1027"/>
      <c r="AY130" s="990"/>
      <c r="AZ130" s="1028"/>
    </row>
    <row r="131" s="913" customFormat="1" ht="27.75" customHeight="1" spans="1:52">
      <c r="A131" s="949" t="s">
        <v>57</v>
      </c>
      <c r="B131" s="950"/>
      <c r="C131" s="951">
        <f>SUM(C113:C130)</f>
        <v>808</v>
      </c>
      <c r="D131" s="951">
        <f t="shared" ref="D131:AR131" si="24">SUM(D113:D130)</f>
        <v>384</v>
      </c>
      <c r="E131" s="951">
        <f t="shared" si="24"/>
        <v>1192</v>
      </c>
      <c r="F131" s="951">
        <f t="shared" si="24"/>
        <v>48</v>
      </c>
      <c r="G131" s="951">
        <f t="shared" si="24"/>
        <v>2</v>
      </c>
      <c r="H131" s="951">
        <f t="shared" si="24"/>
        <v>0</v>
      </c>
      <c r="I131" s="951">
        <f t="shared" si="24"/>
        <v>0</v>
      </c>
      <c r="J131" s="951">
        <f t="shared" si="24"/>
        <v>0</v>
      </c>
      <c r="K131" s="951">
        <f t="shared" si="24"/>
        <v>0</v>
      </c>
      <c r="L131" s="951">
        <f t="shared" si="24"/>
        <v>76</v>
      </c>
      <c r="M131" s="951">
        <f t="shared" si="24"/>
        <v>262</v>
      </c>
      <c r="N131" s="951">
        <f t="shared" si="24"/>
        <v>3</v>
      </c>
      <c r="O131" s="951">
        <f t="shared" si="24"/>
        <v>3</v>
      </c>
      <c r="P131" s="951">
        <f t="shared" si="24"/>
        <v>0</v>
      </c>
      <c r="Q131" s="951">
        <f t="shared" si="24"/>
        <v>0</v>
      </c>
      <c r="R131" s="951">
        <f t="shared" si="24"/>
        <v>0</v>
      </c>
      <c r="S131" s="951">
        <f t="shared" si="24"/>
        <v>0</v>
      </c>
      <c r="T131" s="951">
        <f t="shared" si="24"/>
        <v>9</v>
      </c>
      <c r="U131" s="951">
        <f t="shared" si="24"/>
        <v>0</v>
      </c>
      <c r="V131" s="951">
        <f t="shared" si="24"/>
        <v>0</v>
      </c>
      <c r="W131" s="951">
        <f t="shared" si="24"/>
        <v>0</v>
      </c>
      <c r="X131" s="951">
        <f t="shared" si="24"/>
        <v>4</v>
      </c>
      <c r="Y131" s="951">
        <f t="shared" si="24"/>
        <v>0</v>
      </c>
      <c r="Z131" s="951">
        <f t="shared" si="24"/>
        <v>84</v>
      </c>
      <c r="AA131" s="951">
        <f t="shared" si="24"/>
        <v>0</v>
      </c>
      <c r="AB131" s="951">
        <f t="shared" si="24"/>
        <v>25</v>
      </c>
      <c r="AC131" s="951">
        <f t="shared" si="24"/>
        <v>3</v>
      </c>
      <c r="AD131" s="951">
        <f t="shared" si="24"/>
        <v>0</v>
      </c>
      <c r="AE131" s="951">
        <f t="shared" si="24"/>
        <v>1</v>
      </c>
      <c r="AF131" s="951">
        <f t="shared" si="24"/>
        <v>0</v>
      </c>
      <c r="AG131" s="951">
        <f t="shared" si="24"/>
        <v>0</v>
      </c>
      <c r="AH131" s="951">
        <f t="shared" si="24"/>
        <v>0</v>
      </c>
      <c r="AI131" s="951">
        <f t="shared" si="24"/>
        <v>0</v>
      </c>
      <c r="AJ131" s="951">
        <f t="shared" si="24"/>
        <v>4</v>
      </c>
      <c r="AK131" s="951">
        <f t="shared" si="24"/>
        <v>5</v>
      </c>
      <c r="AL131" s="951">
        <f t="shared" si="24"/>
        <v>23</v>
      </c>
      <c r="AM131" s="951">
        <f t="shared" si="24"/>
        <v>8</v>
      </c>
      <c r="AN131" s="951">
        <f t="shared" si="24"/>
        <v>16</v>
      </c>
      <c r="AO131" s="951">
        <f t="shared" si="24"/>
        <v>1</v>
      </c>
      <c r="AP131" s="951">
        <f t="shared" si="24"/>
        <v>577</v>
      </c>
      <c r="AQ131" s="951">
        <f t="shared" si="24"/>
        <v>615</v>
      </c>
      <c r="AR131" s="951">
        <f t="shared" si="24"/>
        <v>577</v>
      </c>
      <c r="AS131" s="1011"/>
      <c r="AT131" s="1003"/>
      <c r="AU131" s="1003"/>
      <c r="AV131" s="1003"/>
      <c r="AW131" s="1025"/>
      <c r="AX131" s="1025"/>
      <c r="AY131" s="1025"/>
      <c r="AZ131" s="1026"/>
    </row>
    <row r="132" s="911" customFormat="1" ht="16.5" customHeight="1" spans="1:52">
      <c r="A132" s="952"/>
      <c r="B132" s="952"/>
      <c r="C132" s="952"/>
      <c r="D132" s="952"/>
      <c r="E132" s="952"/>
      <c r="F132" s="952"/>
      <c r="G132" s="952"/>
      <c r="H132" s="952"/>
      <c r="I132" s="952"/>
      <c r="J132" s="952"/>
      <c r="K132" s="952"/>
      <c r="L132" s="952"/>
      <c r="M132" s="952"/>
      <c r="N132" s="952"/>
      <c r="O132" s="952"/>
      <c r="P132" s="952"/>
      <c r="Q132" s="952"/>
      <c r="R132" s="952"/>
      <c r="S132" s="952"/>
      <c r="T132" s="952"/>
      <c r="U132" s="952"/>
      <c r="V132" s="952"/>
      <c r="W132" s="952"/>
      <c r="X132" s="952"/>
      <c r="Y132" s="952"/>
      <c r="Z132" s="952"/>
      <c r="AA132" s="952"/>
      <c r="AB132" s="952"/>
      <c r="AC132" s="952"/>
      <c r="AD132" s="952"/>
      <c r="AE132" s="952"/>
      <c r="AF132" s="952"/>
      <c r="AG132" s="952"/>
      <c r="AH132" s="952"/>
      <c r="AI132" s="952"/>
      <c r="AJ132" s="952"/>
      <c r="AK132" s="952"/>
      <c r="AL132" s="952"/>
      <c r="AM132" s="952"/>
      <c r="AN132" s="952"/>
      <c r="AO132" s="952"/>
      <c r="AP132" s="952"/>
      <c r="AQ132" s="952"/>
      <c r="AR132" s="1012"/>
      <c r="AS132" s="1013"/>
      <c r="AT132" s="1014"/>
      <c r="AU132" s="1014"/>
      <c r="AV132" s="1014"/>
      <c r="AW132" s="1025"/>
      <c r="AX132" s="1030">
        <f>SUM(AX113:AX131)</f>
        <v>0</v>
      </c>
      <c r="AY132" s="1025"/>
      <c r="AZ132" s="1026"/>
    </row>
    <row r="133" s="911" customFormat="1" ht="17.1" customHeight="1" spans="1:52">
      <c r="A133" s="953"/>
      <c r="B133" s="954"/>
      <c r="C133" s="954"/>
      <c r="D133" s="954"/>
      <c r="E133" s="955"/>
      <c r="F133" s="956"/>
      <c r="G133" s="919" t="str">
        <f>'RK 2'!H155</f>
        <v>Mengetahui :</v>
      </c>
      <c r="H133" s="957"/>
      <c r="I133" s="974"/>
      <c r="J133" s="974"/>
      <c r="K133" s="974"/>
      <c r="L133" s="974"/>
      <c r="M133" s="974"/>
      <c r="N133" s="974"/>
      <c r="O133" s="974"/>
      <c r="P133" s="974"/>
      <c r="Q133" s="974"/>
      <c r="R133" s="974"/>
      <c r="S133" s="974"/>
      <c r="T133" s="974"/>
      <c r="U133" s="974"/>
      <c r="V133" s="974"/>
      <c r="W133" s="974"/>
      <c r="X133" s="974"/>
      <c r="Y133" s="974"/>
      <c r="Z133" s="974"/>
      <c r="AA133" s="974"/>
      <c r="AB133" s="889" t="s">
        <v>79</v>
      </c>
      <c r="AC133" s="976"/>
      <c r="AD133" s="976"/>
      <c r="AE133" s="976"/>
      <c r="AF133" s="976"/>
      <c r="AG133" s="976"/>
      <c r="AH133" s="976"/>
      <c r="AI133" s="976"/>
      <c r="AJ133" s="981"/>
      <c r="AK133" s="985"/>
      <c r="AL133" s="985"/>
      <c r="AM133" s="981"/>
      <c r="AN133" s="985"/>
      <c r="AO133" s="981"/>
      <c r="AP133" s="978"/>
      <c r="AQ133" s="956"/>
      <c r="AR133" s="956"/>
      <c r="AS133" s="956"/>
      <c r="AT133" s="987"/>
      <c r="AU133" s="987"/>
      <c r="AV133" s="987"/>
      <c r="AW133" s="1025"/>
      <c r="AX133" s="1025"/>
      <c r="AY133" s="1025"/>
      <c r="AZ133" s="1026"/>
    </row>
    <row r="134" s="911" customFormat="1" ht="17.1" customHeight="1" spans="1:52">
      <c r="A134" s="958"/>
      <c r="B134" s="954"/>
      <c r="C134" s="954"/>
      <c r="D134" s="954"/>
      <c r="E134" s="954"/>
      <c r="F134" s="973"/>
      <c r="G134" s="959" t="str">
        <f>'RK 2'!H156</f>
        <v>Ketua Pengadilan Tinggi Agama Padang,</v>
      </c>
      <c r="H134" s="960"/>
      <c r="I134" s="960"/>
      <c r="J134" s="960"/>
      <c r="K134" s="960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  <c r="AA134" s="960"/>
      <c r="AB134" s="982" t="str">
        <f>'RK 2'!AC156</f>
        <v>Plh. Panitera Pengadilan Tinggi Agama Padang,</v>
      </c>
      <c r="AC134" s="978"/>
      <c r="AD134" s="978"/>
      <c r="AE134" s="978"/>
      <c r="AF134" s="978"/>
      <c r="AG134" s="978"/>
      <c r="AH134" s="978"/>
      <c r="AI134" s="978"/>
      <c r="AJ134" s="986"/>
      <c r="AK134" s="987"/>
      <c r="AL134" s="987"/>
      <c r="AM134" s="987"/>
      <c r="AN134" s="987"/>
      <c r="AO134" s="987"/>
      <c r="AP134" s="1015"/>
      <c r="AQ134" s="956"/>
      <c r="AR134" s="956"/>
      <c r="AS134" s="956"/>
      <c r="AT134" s="987"/>
      <c r="AU134" s="987"/>
      <c r="AV134" s="987"/>
      <c r="AW134" s="1025"/>
      <c r="AX134" s="1025"/>
      <c r="AY134" s="1025"/>
      <c r="AZ134" s="1026"/>
    </row>
    <row r="135" s="911" customFormat="1" ht="17.1" customHeight="1" spans="1:52">
      <c r="A135" s="958"/>
      <c r="B135" s="954"/>
      <c r="C135" s="954"/>
      <c r="D135" s="954"/>
      <c r="E135" s="954"/>
      <c r="F135" s="973"/>
      <c r="G135" s="959"/>
      <c r="H135" s="960"/>
      <c r="I135" s="960"/>
      <c r="J135" s="960"/>
      <c r="K135" s="960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  <c r="AA135" s="960"/>
      <c r="AB135" s="982"/>
      <c r="AC135" s="978"/>
      <c r="AD135" s="978"/>
      <c r="AE135" s="978"/>
      <c r="AF135" s="978"/>
      <c r="AG135" s="978"/>
      <c r="AH135" s="978"/>
      <c r="AI135" s="978"/>
      <c r="AJ135" s="987"/>
      <c r="AK135" s="987"/>
      <c r="AL135" s="987"/>
      <c r="AM135" s="987"/>
      <c r="AN135" s="987"/>
      <c r="AO135" s="987"/>
      <c r="AP135" s="1015"/>
      <c r="AQ135" s="956"/>
      <c r="AR135" s="956"/>
      <c r="AS135" s="956"/>
      <c r="AT135" s="987"/>
      <c r="AU135" s="987"/>
      <c r="AV135" s="987"/>
      <c r="AW135" s="1025"/>
      <c r="AX135" s="1025"/>
      <c r="AY135" s="1025"/>
      <c r="AZ135" s="1026"/>
    </row>
    <row r="136" s="911" customFormat="1" ht="17.1" customHeight="1" spans="1:52">
      <c r="A136" s="958"/>
      <c r="B136" s="954"/>
      <c r="C136" s="954"/>
      <c r="D136" s="954"/>
      <c r="E136" s="954"/>
      <c r="F136" s="973"/>
      <c r="G136" s="959"/>
      <c r="H136" s="960"/>
      <c r="I136" s="960"/>
      <c r="J136" s="960"/>
      <c r="K136" s="960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  <c r="AA136" s="960"/>
      <c r="AB136" s="982"/>
      <c r="AC136" s="978"/>
      <c r="AD136" s="978"/>
      <c r="AE136" s="978"/>
      <c r="AF136" s="978"/>
      <c r="AG136" s="978"/>
      <c r="AH136" s="978"/>
      <c r="AI136" s="978"/>
      <c r="AJ136" s="987"/>
      <c r="AK136" s="987"/>
      <c r="AL136" s="987"/>
      <c r="AM136" s="987"/>
      <c r="AN136" s="987"/>
      <c r="AO136" s="987"/>
      <c r="AP136" s="1015"/>
      <c r="AQ136" s="956"/>
      <c r="AR136" s="956"/>
      <c r="AS136" s="956"/>
      <c r="AT136" s="987"/>
      <c r="AU136" s="987"/>
      <c r="AV136" s="987"/>
      <c r="AW136" s="1025"/>
      <c r="AX136" s="1025"/>
      <c r="AY136" s="1025"/>
      <c r="AZ136" s="1026"/>
    </row>
    <row r="137" s="911" customFormat="1" ht="17.1" customHeight="1" spans="1:52">
      <c r="A137" s="958"/>
      <c r="B137" s="954"/>
      <c r="C137" s="954"/>
      <c r="D137" s="954"/>
      <c r="E137" s="954"/>
      <c r="F137" s="973"/>
      <c r="G137" s="959"/>
      <c r="H137" s="960"/>
      <c r="I137" s="960"/>
      <c r="J137" s="960"/>
      <c r="K137" s="960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  <c r="AA137" s="960"/>
      <c r="AB137" s="982"/>
      <c r="AC137" s="978"/>
      <c r="AD137" s="978"/>
      <c r="AE137" s="978"/>
      <c r="AF137" s="978"/>
      <c r="AG137" s="978"/>
      <c r="AH137" s="978"/>
      <c r="AI137" s="978"/>
      <c r="AJ137" s="987"/>
      <c r="AK137" s="987"/>
      <c r="AL137" s="987"/>
      <c r="AM137" s="987"/>
      <c r="AN137" s="987"/>
      <c r="AO137" s="987"/>
      <c r="AP137" s="1015"/>
      <c r="AQ137" s="956"/>
      <c r="AR137" s="956"/>
      <c r="AS137" s="956"/>
      <c r="AT137" s="987"/>
      <c r="AU137" s="987"/>
      <c r="AV137" s="987"/>
      <c r="AW137" s="1025"/>
      <c r="AX137" s="1025"/>
      <c r="AY137" s="1025"/>
      <c r="AZ137" s="1026"/>
    </row>
    <row r="138" s="911" customFormat="1" ht="17.1" customHeight="1" spans="1:52">
      <c r="A138" s="958"/>
      <c r="B138" s="954"/>
      <c r="C138" s="954"/>
      <c r="D138" s="954"/>
      <c r="E138" s="954"/>
      <c r="F138" s="973"/>
      <c r="G138" s="959" t="str">
        <f>'RK 2'!H160</f>
        <v>Dr. Drs. H. PELMIZAR, M.H.I.</v>
      </c>
      <c r="H138" s="960"/>
      <c r="I138" s="960"/>
      <c r="J138" s="960"/>
      <c r="K138" s="960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  <c r="AA138" s="960"/>
      <c r="AB138" s="982" t="str">
        <f>'RK 2'!AC160</f>
        <v>Drs. SYAFRUDDIN</v>
      </c>
      <c r="AC138" s="978"/>
      <c r="AD138" s="978"/>
      <c r="AE138" s="978"/>
      <c r="AF138" s="978"/>
      <c r="AG138" s="978"/>
      <c r="AH138" s="978"/>
      <c r="AI138" s="978"/>
      <c r="AJ138" s="987"/>
      <c r="AK138" s="987"/>
      <c r="AL138" s="987"/>
      <c r="AM138" s="987"/>
      <c r="AN138" s="987"/>
      <c r="AO138" s="987"/>
      <c r="AP138" s="1015"/>
      <c r="AQ138" s="956"/>
      <c r="AR138" s="956"/>
      <c r="AS138" s="956"/>
      <c r="AT138" s="987"/>
      <c r="AU138" s="987"/>
      <c r="AV138" s="987"/>
      <c r="AW138" s="1025"/>
      <c r="AX138" s="1030" t="e">
        <f>#REF!+AX132</f>
        <v>#REF!</v>
      </c>
      <c r="AY138" s="1025"/>
      <c r="AZ138" s="1026"/>
    </row>
    <row r="139" s="911" customFormat="1" ht="17.1" customHeight="1" spans="1:52">
      <c r="A139" s="958"/>
      <c r="B139" s="954"/>
      <c r="C139" s="954"/>
      <c r="D139" s="954"/>
      <c r="E139" s="954"/>
      <c r="F139" s="973"/>
      <c r="G139" s="959" t="str">
        <f>'RK 2'!H161</f>
        <v>NIP. 19561112 198103 1 009</v>
      </c>
      <c r="H139" s="960"/>
      <c r="I139" s="960"/>
      <c r="J139" s="960"/>
      <c r="K139" s="960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  <c r="AA139" s="960"/>
      <c r="AB139" s="982" t="str">
        <f>'RK 2'!AC161</f>
        <v>NIP. 196210141994031001</v>
      </c>
      <c r="AC139" s="978"/>
      <c r="AD139" s="978"/>
      <c r="AE139" s="978"/>
      <c r="AF139" s="978"/>
      <c r="AG139" s="978"/>
      <c r="AH139" s="978"/>
      <c r="AI139" s="978"/>
      <c r="AJ139" s="987"/>
      <c r="AK139" s="987"/>
      <c r="AL139" s="987"/>
      <c r="AM139" s="987"/>
      <c r="AN139" s="987"/>
      <c r="AO139" s="987"/>
      <c r="AP139" s="1015"/>
      <c r="AQ139" s="956"/>
      <c r="AR139" s="956"/>
      <c r="AS139" s="956"/>
      <c r="AT139" s="987"/>
      <c r="AU139" s="987"/>
      <c r="AV139" s="987"/>
      <c r="AW139" s="1025"/>
      <c r="AX139" s="1025"/>
      <c r="AY139" s="1025"/>
      <c r="AZ139" s="1026"/>
    </row>
    <row r="140" s="911" customFormat="1" ht="19.5" customHeight="1" spans="1:52">
      <c r="A140" s="958"/>
      <c r="B140" s="961"/>
      <c r="C140" s="961"/>
      <c r="D140" s="961"/>
      <c r="E140" s="961"/>
      <c r="F140" s="1031"/>
      <c r="G140" s="959"/>
      <c r="H140" s="1032"/>
      <c r="I140" s="1032"/>
      <c r="J140" s="1032"/>
      <c r="K140" s="1032"/>
      <c r="L140" s="1032"/>
      <c r="M140" s="1032"/>
      <c r="N140" s="1032"/>
      <c r="O140" s="1032"/>
      <c r="P140" s="1032"/>
      <c r="Q140" s="1032"/>
      <c r="R140" s="1032"/>
      <c r="S140" s="1032"/>
      <c r="T140" s="1032"/>
      <c r="U140" s="1032"/>
      <c r="V140" s="1032"/>
      <c r="W140" s="1032"/>
      <c r="X140" s="1032"/>
      <c r="Y140" s="1032"/>
      <c r="Z140" s="1032"/>
      <c r="AA140" s="1032"/>
      <c r="AB140" s="982"/>
      <c r="AC140" s="979"/>
      <c r="AD140" s="979"/>
      <c r="AE140" s="979"/>
      <c r="AF140" s="979"/>
      <c r="AG140" s="979"/>
      <c r="AH140" s="979"/>
      <c r="AI140" s="979"/>
      <c r="AJ140" s="979"/>
      <c r="AK140" s="988"/>
      <c r="AL140" s="988"/>
      <c r="AM140" s="989"/>
      <c r="AN140" s="988"/>
      <c r="AO140" s="989"/>
      <c r="AP140" s="988"/>
      <c r="AQ140" s="962"/>
      <c r="AR140" s="962"/>
      <c r="AS140" s="962"/>
      <c r="AT140" s="989"/>
      <c r="AU140" s="989"/>
      <c r="AV140" s="989"/>
      <c r="AW140" s="1025"/>
      <c r="AX140" s="1025"/>
      <c r="AY140" s="1025"/>
      <c r="AZ140" s="1026"/>
    </row>
    <row r="141" s="911" customFormat="1" ht="19.5" customHeight="1" spans="1:52">
      <c r="A141" s="958"/>
      <c r="B141" s="961"/>
      <c r="C141" s="961"/>
      <c r="D141" s="961"/>
      <c r="E141" s="961"/>
      <c r="F141" s="1031"/>
      <c r="G141" s="959"/>
      <c r="H141" s="1032"/>
      <c r="I141" s="1032"/>
      <c r="J141" s="1032"/>
      <c r="K141" s="1032"/>
      <c r="L141" s="1032"/>
      <c r="M141" s="1032"/>
      <c r="N141" s="1032"/>
      <c r="O141" s="1032"/>
      <c r="P141" s="1032"/>
      <c r="Q141" s="1032"/>
      <c r="R141" s="1032"/>
      <c r="S141" s="1032"/>
      <c r="T141" s="1032"/>
      <c r="U141" s="1032"/>
      <c r="V141" s="1032"/>
      <c r="W141" s="1032"/>
      <c r="X141" s="1032"/>
      <c r="Y141" s="1032"/>
      <c r="Z141" s="1032"/>
      <c r="AA141" s="1032"/>
      <c r="AB141" s="982"/>
      <c r="AC141" s="979"/>
      <c r="AD141" s="979"/>
      <c r="AE141" s="979"/>
      <c r="AF141" s="979"/>
      <c r="AG141" s="979"/>
      <c r="AH141" s="979"/>
      <c r="AI141" s="979"/>
      <c r="AJ141" s="979"/>
      <c r="AK141" s="988"/>
      <c r="AL141" s="988"/>
      <c r="AM141" s="989"/>
      <c r="AN141" s="988"/>
      <c r="AO141" s="989"/>
      <c r="AP141" s="988"/>
      <c r="AQ141" s="962"/>
      <c r="AR141" s="962"/>
      <c r="AS141" s="962"/>
      <c r="AT141" s="989"/>
      <c r="AU141" s="989"/>
      <c r="AV141" s="989"/>
      <c r="AW141" s="1025"/>
      <c r="AX141" s="1025"/>
      <c r="AY141" s="1025"/>
      <c r="AZ141" s="1026"/>
    </row>
    <row r="142" s="911" customFormat="1" ht="19.5" customHeight="1" spans="1:52">
      <c r="A142" s="958"/>
      <c r="B142" s="961"/>
      <c r="C142" s="961"/>
      <c r="D142" s="961"/>
      <c r="E142" s="961"/>
      <c r="F142" s="1031"/>
      <c r="G142" s="959"/>
      <c r="H142" s="1032"/>
      <c r="I142" s="1032"/>
      <c r="J142" s="1032"/>
      <c r="K142" s="1032"/>
      <c r="L142" s="1032"/>
      <c r="M142" s="1032"/>
      <c r="N142" s="1032"/>
      <c r="O142" s="1032"/>
      <c r="P142" s="1032"/>
      <c r="Q142" s="1032"/>
      <c r="R142" s="1032"/>
      <c r="S142" s="1032"/>
      <c r="T142" s="1032"/>
      <c r="U142" s="1032"/>
      <c r="V142" s="1032"/>
      <c r="W142" s="1032"/>
      <c r="X142" s="1032"/>
      <c r="Y142" s="1032"/>
      <c r="Z142" s="1032"/>
      <c r="AA142" s="1032"/>
      <c r="AB142" s="982"/>
      <c r="AC142" s="979"/>
      <c r="AD142" s="979"/>
      <c r="AE142" s="979"/>
      <c r="AF142" s="979"/>
      <c r="AG142" s="979"/>
      <c r="AH142" s="979"/>
      <c r="AI142" s="979"/>
      <c r="AJ142" s="979"/>
      <c r="AK142" s="988"/>
      <c r="AL142" s="988"/>
      <c r="AM142" s="989"/>
      <c r="AN142" s="988"/>
      <c r="AO142" s="989"/>
      <c r="AP142" s="988"/>
      <c r="AQ142" s="962"/>
      <c r="AR142" s="962"/>
      <c r="AS142" s="962"/>
      <c r="AT142" s="989"/>
      <c r="AU142" s="989"/>
      <c r="AV142" s="989"/>
      <c r="AW142" s="1025"/>
      <c r="AX142" s="1025"/>
      <c r="AY142" s="1025"/>
      <c r="AZ142" s="1026"/>
    </row>
    <row r="143" s="911" customFormat="1" ht="19.5" customHeight="1" spans="1:52">
      <c r="A143" s="958"/>
      <c r="B143" s="961"/>
      <c r="C143" s="961"/>
      <c r="D143" s="961"/>
      <c r="E143" s="961"/>
      <c r="F143" s="1031"/>
      <c r="G143" s="959"/>
      <c r="H143" s="1032"/>
      <c r="I143" s="1032"/>
      <c r="J143" s="1032"/>
      <c r="K143" s="1032"/>
      <c r="L143" s="1032"/>
      <c r="M143" s="1032"/>
      <c r="N143" s="1032"/>
      <c r="O143" s="1032"/>
      <c r="P143" s="1032"/>
      <c r="Q143" s="1032"/>
      <c r="R143" s="1032"/>
      <c r="S143" s="1032"/>
      <c r="T143" s="1032"/>
      <c r="U143" s="1032"/>
      <c r="V143" s="1032"/>
      <c r="W143" s="1032"/>
      <c r="X143" s="1032"/>
      <c r="Y143" s="1032"/>
      <c r="Z143" s="1032"/>
      <c r="AA143" s="1032"/>
      <c r="AB143" s="982"/>
      <c r="AC143" s="979"/>
      <c r="AD143" s="979"/>
      <c r="AE143" s="979"/>
      <c r="AF143" s="979"/>
      <c r="AG143" s="979"/>
      <c r="AH143" s="979"/>
      <c r="AI143" s="979"/>
      <c r="AJ143" s="979"/>
      <c r="AK143" s="988"/>
      <c r="AL143" s="988"/>
      <c r="AM143" s="989"/>
      <c r="AN143" s="988"/>
      <c r="AO143" s="989"/>
      <c r="AP143" s="988"/>
      <c r="AQ143" s="962"/>
      <c r="AR143" s="962"/>
      <c r="AS143" s="962"/>
      <c r="AT143" s="989"/>
      <c r="AU143" s="989"/>
      <c r="AV143" s="989"/>
      <c r="AW143" s="1025"/>
      <c r="AX143" s="1025"/>
      <c r="AY143" s="1025"/>
      <c r="AZ143" s="1026"/>
    </row>
    <row r="144" s="911" customFormat="1" ht="19.5" customHeight="1" spans="1:52">
      <c r="A144" s="958"/>
      <c r="B144" s="961"/>
      <c r="C144" s="961"/>
      <c r="D144" s="961"/>
      <c r="E144" s="961"/>
      <c r="F144" s="1031"/>
      <c r="G144" s="959"/>
      <c r="H144" s="1032"/>
      <c r="I144" s="1032"/>
      <c r="J144" s="1032"/>
      <c r="K144" s="1032"/>
      <c r="L144" s="1032"/>
      <c r="M144" s="1032"/>
      <c r="N144" s="1032"/>
      <c r="O144" s="1032"/>
      <c r="P144" s="1032"/>
      <c r="Q144" s="1032"/>
      <c r="R144" s="1032"/>
      <c r="S144" s="1032"/>
      <c r="T144" s="1032"/>
      <c r="U144" s="1032"/>
      <c r="V144" s="1032"/>
      <c r="W144" s="1032"/>
      <c r="X144" s="1032"/>
      <c r="Y144" s="1032"/>
      <c r="Z144" s="1032"/>
      <c r="AA144" s="1032"/>
      <c r="AB144" s="982"/>
      <c r="AC144" s="979"/>
      <c r="AD144" s="979"/>
      <c r="AE144" s="979"/>
      <c r="AF144" s="979"/>
      <c r="AG144" s="979"/>
      <c r="AH144" s="979"/>
      <c r="AI144" s="979"/>
      <c r="AJ144" s="979"/>
      <c r="AK144" s="988"/>
      <c r="AL144" s="988"/>
      <c r="AM144" s="989"/>
      <c r="AN144" s="988"/>
      <c r="AO144" s="989"/>
      <c r="AP144" s="988"/>
      <c r="AQ144" s="962"/>
      <c r="AR144" s="962"/>
      <c r="AS144" s="962"/>
      <c r="AT144" s="989"/>
      <c r="AU144" s="989"/>
      <c r="AV144" s="989"/>
      <c r="AW144" s="1025"/>
      <c r="AX144" s="1025"/>
      <c r="AY144" s="1025"/>
      <c r="AZ144" s="1026"/>
    </row>
    <row r="145" s="911" customFormat="1" ht="19.5" customHeight="1" spans="1:52">
      <c r="A145" s="958"/>
      <c r="B145" s="961"/>
      <c r="C145" s="961"/>
      <c r="D145" s="961"/>
      <c r="E145" s="961"/>
      <c r="F145" s="1031"/>
      <c r="G145" s="959"/>
      <c r="H145" s="1032"/>
      <c r="I145" s="1032"/>
      <c r="J145" s="1032"/>
      <c r="K145" s="1032"/>
      <c r="L145" s="1032"/>
      <c r="M145" s="1032"/>
      <c r="N145" s="1032"/>
      <c r="O145" s="1032"/>
      <c r="P145" s="1032"/>
      <c r="Q145" s="1032"/>
      <c r="R145" s="1032"/>
      <c r="S145" s="1032"/>
      <c r="T145" s="1032"/>
      <c r="U145" s="1032"/>
      <c r="V145" s="1032"/>
      <c r="W145" s="1032"/>
      <c r="X145" s="1032"/>
      <c r="Y145" s="1032"/>
      <c r="Z145" s="1032"/>
      <c r="AA145" s="1032"/>
      <c r="AB145" s="982"/>
      <c r="AC145" s="979"/>
      <c r="AD145" s="979"/>
      <c r="AE145" s="979"/>
      <c r="AF145" s="979"/>
      <c r="AG145" s="979"/>
      <c r="AH145" s="979"/>
      <c r="AI145" s="979"/>
      <c r="AJ145" s="979"/>
      <c r="AK145" s="988"/>
      <c r="AL145" s="988"/>
      <c r="AM145" s="989"/>
      <c r="AN145" s="988"/>
      <c r="AO145" s="989"/>
      <c r="AP145" s="988"/>
      <c r="AQ145" s="962"/>
      <c r="AR145" s="962"/>
      <c r="AS145" s="962"/>
      <c r="AT145" s="989"/>
      <c r="AU145" s="989"/>
      <c r="AV145" s="989"/>
      <c r="AW145" s="1025"/>
      <c r="AX145" s="1025"/>
      <c r="AY145" s="1025"/>
      <c r="AZ145" s="1026"/>
    </row>
    <row r="146" s="911" customFormat="1" ht="19.5" customHeight="1" spans="1:52">
      <c r="A146" s="958"/>
      <c r="B146" s="961"/>
      <c r="C146" s="961"/>
      <c r="D146" s="961"/>
      <c r="E146" s="961"/>
      <c r="F146" s="1031"/>
      <c r="G146" s="959"/>
      <c r="H146" s="1032"/>
      <c r="I146" s="1032"/>
      <c r="J146" s="1032"/>
      <c r="K146" s="1032"/>
      <c r="L146" s="1032"/>
      <c r="M146" s="1032"/>
      <c r="N146" s="1032"/>
      <c r="O146" s="1032"/>
      <c r="P146" s="1032"/>
      <c r="Q146" s="1032"/>
      <c r="R146" s="1032"/>
      <c r="S146" s="1032"/>
      <c r="T146" s="1032"/>
      <c r="U146" s="1032"/>
      <c r="V146" s="1032"/>
      <c r="W146" s="1032"/>
      <c r="X146" s="1032"/>
      <c r="Y146" s="1032"/>
      <c r="Z146" s="1032"/>
      <c r="AA146" s="1032"/>
      <c r="AB146" s="982"/>
      <c r="AC146" s="979"/>
      <c r="AD146" s="979"/>
      <c r="AE146" s="979"/>
      <c r="AF146" s="979"/>
      <c r="AG146" s="979"/>
      <c r="AH146" s="979"/>
      <c r="AI146" s="979"/>
      <c r="AJ146" s="979"/>
      <c r="AK146" s="988"/>
      <c r="AL146" s="988"/>
      <c r="AM146" s="989"/>
      <c r="AN146" s="988"/>
      <c r="AO146" s="989"/>
      <c r="AP146" s="988"/>
      <c r="AQ146" s="962"/>
      <c r="AR146" s="962"/>
      <c r="AS146" s="962"/>
      <c r="AT146" s="989"/>
      <c r="AU146" s="989"/>
      <c r="AV146" s="989"/>
      <c r="AW146" s="1025"/>
      <c r="AX146" s="1025"/>
      <c r="AY146" s="1025"/>
      <c r="AZ146" s="1026"/>
    </row>
    <row r="147" s="911" customFormat="1" ht="19.5" customHeight="1" spans="1:52">
      <c r="A147" s="958"/>
      <c r="B147" s="961"/>
      <c r="C147" s="961"/>
      <c r="D147" s="961"/>
      <c r="E147" s="961"/>
      <c r="F147" s="1031"/>
      <c r="G147" s="959"/>
      <c r="H147" s="1032"/>
      <c r="I147" s="1032"/>
      <c r="J147" s="1032"/>
      <c r="K147" s="1032"/>
      <c r="L147" s="1032"/>
      <c r="M147" s="1032"/>
      <c r="N147" s="1032"/>
      <c r="O147" s="1032"/>
      <c r="P147" s="1032"/>
      <c r="Q147" s="1032"/>
      <c r="R147" s="1032"/>
      <c r="S147" s="1032"/>
      <c r="T147" s="1032"/>
      <c r="U147" s="1032"/>
      <c r="V147" s="1032"/>
      <c r="W147" s="1032"/>
      <c r="X147" s="1032"/>
      <c r="Y147" s="1032"/>
      <c r="Z147" s="1032"/>
      <c r="AA147" s="1032"/>
      <c r="AB147" s="982"/>
      <c r="AC147" s="979"/>
      <c r="AD147" s="979"/>
      <c r="AE147" s="979"/>
      <c r="AF147" s="979"/>
      <c r="AG147" s="979"/>
      <c r="AH147" s="979"/>
      <c r="AI147" s="979"/>
      <c r="AJ147" s="979"/>
      <c r="AK147" s="988"/>
      <c r="AL147" s="988"/>
      <c r="AM147" s="989"/>
      <c r="AN147" s="988"/>
      <c r="AO147" s="989"/>
      <c r="AP147" s="988"/>
      <c r="AQ147" s="962"/>
      <c r="AR147" s="962"/>
      <c r="AS147" s="962"/>
      <c r="AT147" s="989"/>
      <c r="AU147" s="989"/>
      <c r="AV147" s="989"/>
      <c r="AW147" s="1025"/>
      <c r="AX147" s="1025"/>
      <c r="AY147" s="1025"/>
      <c r="AZ147" s="1026"/>
    </row>
    <row r="148" s="911" customFormat="1" ht="17.25" customHeight="1" spans="1:52">
      <c r="A148" s="963"/>
      <c r="B148" s="964"/>
      <c r="C148" s="964"/>
      <c r="D148" s="964"/>
      <c r="E148" s="965"/>
      <c r="F148" s="965"/>
      <c r="G148" s="959"/>
      <c r="H148" s="967"/>
      <c r="I148" s="967"/>
      <c r="J148" s="967"/>
      <c r="K148" s="967"/>
      <c r="L148" s="967"/>
      <c r="M148" s="967"/>
      <c r="N148" s="967"/>
      <c r="O148" s="967"/>
      <c r="P148" s="967"/>
      <c r="Q148" s="967"/>
      <c r="R148" s="967"/>
      <c r="S148" s="967"/>
      <c r="T148" s="967"/>
      <c r="U148" s="967"/>
      <c r="V148" s="967"/>
      <c r="W148" s="967"/>
      <c r="X148" s="967"/>
      <c r="Y148" s="967"/>
      <c r="Z148" s="967"/>
      <c r="AA148" s="967"/>
      <c r="AB148" s="982"/>
      <c r="AC148" s="978"/>
      <c r="AD148" s="978"/>
      <c r="AE148" s="978"/>
      <c r="AF148" s="978"/>
      <c r="AG148" s="978"/>
      <c r="AH148" s="978"/>
      <c r="AI148" s="978"/>
      <c r="AJ148" s="990"/>
      <c r="AK148" s="990"/>
      <c r="AL148" s="990"/>
      <c r="AM148" s="990"/>
      <c r="AN148" s="990"/>
      <c r="AO148" s="990"/>
      <c r="AP148" s="1016"/>
      <c r="AQ148" s="964"/>
      <c r="AR148" s="964"/>
      <c r="AS148" s="964"/>
      <c r="AT148" s="990"/>
      <c r="AU148" s="990"/>
      <c r="AV148" s="990"/>
      <c r="AW148" s="1025"/>
      <c r="AX148" s="1025"/>
      <c r="AY148" s="1025"/>
      <c r="AZ148" s="1026"/>
    </row>
    <row r="149" s="911" customFormat="1" ht="17.25" customHeight="1" spans="1:52">
      <c r="A149" s="963"/>
      <c r="B149" s="964"/>
      <c r="C149" s="964"/>
      <c r="D149" s="964"/>
      <c r="E149" s="965"/>
      <c r="F149" s="965"/>
      <c r="G149" s="959"/>
      <c r="H149" s="967"/>
      <c r="I149" s="967"/>
      <c r="J149" s="967"/>
      <c r="K149" s="967"/>
      <c r="L149" s="967"/>
      <c r="M149" s="967"/>
      <c r="N149" s="967"/>
      <c r="O149" s="967"/>
      <c r="P149" s="967"/>
      <c r="Q149" s="967"/>
      <c r="R149" s="967"/>
      <c r="S149" s="967"/>
      <c r="T149" s="967"/>
      <c r="U149" s="967"/>
      <c r="V149" s="967"/>
      <c r="W149" s="967"/>
      <c r="X149" s="967"/>
      <c r="Y149" s="967"/>
      <c r="Z149" s="967"/>
      <c r="AA149" s="967"/>
      <c r="AB149" s="982"/>
      <c r="AC149" s="978"/>
      <c r="AD149" s="978"/>
      <c r="AE149" s="978"/>
      <c r="AF149" s="978"/>
      <c r="AG149" s="978"/>
      <c r="AH149" s="978"/>
      <c r="AI149" s="978"/>
      <c r="AJ149" s="990"/>
      <c r="AK149" s="990"/>
      <c r="AL149" s="990"/>
      <c r="AM149" s="990"/>
      <c r="AN149" s="990"/>
      <c r="AO149" s="990"/>
      <c r="AP149" s="1016"/>
      <c r="AQ149" s="964"/>
      <c r="AR149" s="964"/>
      <c r="AS149" s="964"/>
      <c r="AT149" s="990"/>
      <c r="AU149" s="990"/>
      <c r="AV149" s="990"/>
      <c r="AW149" s="1025"/>
      <c r="AX149" s="1025"/>
      <c r="AY149" s="1025"/>
      <c r="AZ149" s="1026"/>
    </row>
    <row r="150" s="911" customFormat="1" ht="17.1" customHeight="1" spans="1:52">
      <c r="A150" s="921" t="s">
        <v>160</v>
      </c>
      <c r="B150" s="921"/>
      <c r="C150" s="921"/>
      <c r="D150" s="921"/>
      <c r="E150" s="921"/>
      <c r="F150" s="921"/>
      <c r="G150" s="921"/>
      <c r="H150" s="921"/>
      <c r="I150" s="921"/>
      <c r="J150" s="921"/>
      <c r="K150" s="921"/>
      <c r="L150" s="921"/>
      <c r="M150" s="921"/>
      <c r="N150" s="921"/>
      <c r="O150" s="921"/>
      <c r="P150" s="921"/>
      <c r="Q150" s="921"/>
      <c r="R150" s="921"/>
      <c r="S150" s="921"/>
      <c r="T150" s="921"/>
      <c r="U150" s="921"/>
      <c r="V150" s="921"/>
      <c r="W150" s="921"/>
      <c r="X150" s="921"/>
      <c r="Y150" s="921"/>
      <c r="Z150" s="921"/>
      <c r="AA150" s="921"/>
      <c r="AB150" s="921"/>
      <c r="AC150" s="921"/>
      <c r="AD150" s="921"/>
      <c r="AE150" s="921"/>
      <c r="AF150" s="921"/>
      <c r="AG150" s="921"/>
      <c r="AH150" s="921"/>
      <c r="AI150" s="921"/>
      <c r="AJ150" s="921"/>
      <c r="AK150" s="921"/>
      <c r="AL150" s="921"/>
      <c r="AM150" s="921"/>
      <c r="AN150" s="921"/>
      <c r="AO150" s="921"/>
      <c r="AP150" s="921"/>
      <c r="AQ150" s="921"/>
      <c r="AR150" s="921"/>
      <c r="AS150" s="921"/>
      <c r="AT150" s="921"/>
      <c r="AU150" s="921"/>
      <c r="AV150" s="921"/>
      <c r="AW150" s="1025"/>
      <c r="AX150" s="1025"/>
      <c r="AY150" s="1025"/>
      <c r="AZ150" s="1026"/>
    </row>
    <row r="151" s="911" customFormat="1" ht="17.1" customHeight="1" spans="1:52">
      <c r="A151" s="922" t="str">
        <f>'RK 3'!A138:AI138</f>
        <v>BULAN MEI TAHUN 2023</v>
      </c>
      <c r="B151" s="922"/>
      <c r="C151" s="922"/>
      <c r="D151" s="922"/>
      <c r="E151" s="922"/>
      <c r="F151" s="922"/>
      <c r="G151" s="922"/>
      <c r="H151" s="922"/>
      <c r="I151" s="922"/>
      <c r="J151" s="922"/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1025"/>
      <c r="AX151" s="1025"/>
      <c r="AY151" s="1025"/>
      <c r="AZ151" s="1026"/>
    </row>
    <row r="152" s="911" customFormat="1" ht="16.5" customHeight="1" spans="1:52">
      <c r="A152" s="923"/>
      <c r="B152" s="923"/>
      <c r="C152" s="923"/>
      <c r="D152" s="923"/>
      <c r="E152" s="923"/>
      <c r="F152" s="923"/>
      <c r="G152" s="923"/>
      <c r="H152" s="923"/>
      <c r="I152" s="923"/>
      <c r="J152" s="923"/>
      <c r="K152" s="923"/>
      <c r="L152" s="923"/>
      <c r="M152" s="923"/>
      <c r="N152" s="923"/>
      <c r="O152" s="923"/>
      <c r="P152" s="923"/>
      <c r="Q152" s="923"/>
      <c r="R152" s="923"/>
      <c r="S152" s="923"/>
      <c r="T152" s="923"/>
      <c r="U152" s="923"/>
      <c r="V152" s="923"/>
      <c r="W152" s="923"/>
      <c r="X152" s="923"/>
      <c r="Y152" s="923"/>
      <c r="Z152" s="923"/>
      <c r="AA152" s="923"/>
      <c r="AB152" s="923"/>
      <c r="AC152" s="923"/>
      <c r="AD152" s="923"/>
      <c r="AE152" s="923"/>
      <c r="AF152" s="923"/>
      <c r="AG152" s="923"/>
      <c r="AH152" s="923"/>
      <c r="AI152" s="923"/>
      <c r="AJ152" s="923"/>
      <c r="AK152" s="923"/>
      <c r="AL152" s="923"/>
      <c r="AM152" s="923"/>
      <c r="AN152" s="923"/>
      <c r="AO152" s="923"/>
      <c r="AP152" s="923"/>
      <c r="AQ152" s="915"/>
      <c r="AR152" s="916"/>
      <c r="AS152" s="991" t="s">
        <v>156</v>
      </c>
      <c r="AT152" s="992"/>
      <c r="AU152" s="992"/>
      <c r="AV152" s="992"/>
      <c r="AW152" s="1025"/>
      <c r="AX152" s="1025"/>
      <c r="AY152" s="1025"/>
      <c r="AZ152" s="1026"/>
    </row>
    <row r="153" s="911" customFormat="1" ht="17.1" customHeight="1" spans="1:52">
      <c r="A153" s="924" t="s">
        <v>3</v>
      </c>
      <c r="B153" s="925" t="s">
        <v>4</v>
      </c>
      <c r="C153" s="926" t="s">
        <v>161</v>
      </c>
      <c r="D153" s="926" t="s">
        <v>118</v>
      </c>
      <c r="E153" s="926" t="s">
        <v>57</v>
      </c>
      <c r="F153" s="927" t="s">
        <v>119</v>
      </c>
      <c r="G153" s="928" t="s">
        <v>5</v>
      </c>
      <c r="H153" s="929"/>
      <c r="I153" s="929"/>
      <c r="J153" s="929"/>
      <c r="K153" s="929"/>
      <c r="L153" s="929"/>
      <c r="M153" s="929"/>
      <c r="N153" s="929"/>
      <c r="O153" s="929"/>
      <c r="P153" s="929"/>
      <c r="Q153" s="929"/>
      <c r="R153" s="929"/>
      <c r="S153" s="929"/>
      <c r="T153" s="929"/>
      <c r="U153" s="929"/>
      <c r="V153" s="929"/>
      <c r="W153" s="929"/>
      <c r="X153" s="929"/>
      <c r="Y153" s="929"/>
      <c r="Z153" s="929"/>
      <c r="AA153" s="929"/>
      <c r="AB153" s="929"/>
      <c r="AC153" s="975"/>
      <c r="AD153" s="926" t="s">
        <v>120</v>
      </c>
      <c r="AE153" s="926" t="s">
        <v>7</v>
      </c>
      <c r="AF153" s="926" t="s">
        <v>8</v>
      </c>
      <c r="AG153" s="926" t="s">
        <v>9</v>
      </c>
      <c r="AH153" s="926" t="s">
        <v>10</v>
      </c>
      <c r="AI153" s="926" t="s">
        <v>11</v>
      </c>
      <c r="AJ153" s="926" t="s">
        <v>12</v>
      </c>
      <c r="AK153" s="926" t="s">
        <v>13</v>
      </c>
      <c r="AL153" s="983" t="s">
        <v>122</v>
      </c>
      <c r="AM153" s="983" t="s">
        <v>123</v>
      </c>
      <c r="AN153" s="983" t="s">
        <v>124</v>
      </c>
      <c r="AO153" s="983" t="s">
        <v>158</v>
      </c>
      <c r="AP153" s="926" t="s">
        <v>14</v>
      </c>
      <c r="AQ153" s="927" t="s">
        <v>126</v>
      </c>
      <c r="AR153" s="993" t="s">
        <v>159</v>
      </c>
      <c r="AS153" s="994" t="s">
        <v>147</v>
      </c>
      <c r="AT153" s="995"/>
      <c r="AU153" s="995"/>
      <c r="AV153" s="995"/>
      <c r="AW153" s="1025"/>
      <c r="AX153" s="1025"/>
      <c r="AY153" s="1025"/>
      <c r="AZ153" s="1026"/>
    </row>
    <row r="154" s="911" customFormat="1" ht="150.75" customHeight="1" spans="1:52">
      <c r="A154" s="930"/>
      <c r="B154" s="931"/>
      <c r="C154" s="932"/>
      <c r="D154" s="932"/>
      <c r="E154" s="932"/>
      <c r="F154" s="933"/>
      <c r="G154" s="934" t="s">
        <v>16</v>
      </c>
      <c r="H154" s="934" t="s">
        <v>17</v>
      </c>
      <c r="I154" s="934" t="s">
        <v>18</v>
      </c>
      <c r="J154" s="934" t="s">
        <v>19</v>
      </c>
      <c r="K154" s="934" t="s">
        <v>20</v>
      </c>
      <c r="L154" s="934" t="s">
        <v>21</v>
      </c>
      <c r="M154" s="934" t="s">
        <v>22</v>
      </c>
      <c r="N154" s="934" t="s">
        <v>23</v>
      </c>
      <c r="O154" s="934" t="s">
        <v>24</v>
      </c>
      <c r="P154" s="934" t="s">
        <v>25</v>
      </c>
      <c r="Q154" s="934" t="s">
        <v>129</v>
      </c>
      <c r="R154" s="934" t="s">
        <v>27</v>
      </c>
      <c r="S154" s="934" t="s">
        <v>28</v>
      </c>
      <c r="T154" s="934" t="s">
        <v>29</v>
      </c>
      <c r="U154" s="934" t="s">
        <v>30</v>
      </c>
      <c r="V154" s="934" t="s">
        <v>31</v>
      </c>
      <c r="W154" s="934" t="s">
        <v>32</v>
      </c>
      <c r="X154" s="934" t="s">
        <v>33</v>
      </c>
      <c r="Y154" s="934" t="s">
        <v>34</v>
      </c>
      <c r="Z154" s="934" t="s">
        <v>35</v>
      </c>
      <c r="AA154" s="934" t="s">
        <v>36</v>
      </c>
      <c r="AB154" s="934" t="s">
        <v>149</v>
      </c>
      <c r="AC154" s="934" t="s">
        <v>38</v>
      </c>
      <c r="AD154" s="932"/>
      <c r="AE154" s="932"/>
      <c r="AF154" s="932"/>
      <c r="AG154" s="932"/>
      <c r="AH154" s="932"/>
      <c r="AI154" s="932"/>
      <c r="AJ154" s="932"/>
      <c r="AK154" s="932"/>
      <c r="AL154" s="984"/>
      <c r="AM154" s="984"/>
      <c r="AN154" s="984"/>
      <c r="AO154" s="984"/>
      <c r="AP154" s="932"/>
      <c r="AQ154" s="933"/>
      <c r="AR154" s="996"/>
      <c r="AS154" s="997"/>
      <c r="AT154" s="995"/>
      <c r="AU154" s="995"/>
      <c r="AV154" s="995"/>
      <c r="AW154" s="1025"/>
      <c r="AX154" s="1025"/>
      <c r="AY154" s="1025"/>
      <c r="AZ154" s="1026"/>
    </row>
    <row r="155" s="911" customFormat="1" ht="17.1" customHeight="1" spans="1:52">
      <c r="A155" s="935">
        <v>1</v>
      </c>
      <c r="B155" s="936">
        <v>2</v>
      </c>
      <c r="C155" s="936">
        <v>3</v>
      </c>
      <c r="D155" s="936">
        <v>4</v>
      </c>
      <c r="E155" s="937">
        <v>5</v>
      </c>
      <c r="F155" s="936">
        <v>6</v>
      </c>
      <c r="G155" s="936">
        <v>7</v>
      </c>
      <c r="H155" s="936">
        <v>8</v>
      </c>
      <c r="I155" s="936">
        <v>9</v>
      </c>
      <c r="J155" s="936">
        <v>10</v>
      </c>
      <c r="K155" s="936">
        <v>11</v>
      </c>
      <c r="L155" s="936">
        <v>12</v>
      </c>
      <c r="M155" s="936">
        <v>13</v>
      </c>
      <c r="N155" s="936">
        <v>14</v>
      </c>
      <c r="O155" s="936">
        <v>15</v>
      </c>
      <c r="P155" s="936">
        <v>16</v>
      </c>
      <c r="Q155" s="936">
        <v>17</v>
      </c>
      <c r="R155" s="936">
        <v>18</v>
      </c>
      <c r="S155" s="936">
        <v>19</v>
      </c>
      <c r="T155" s="936">
        <v>20</v>
      </c>
      <c r="U155" s="936">
        <v>21</v>
      </c>
      <c r="V155" s="936">
        <v>22</v>
      </c>
      <c r="W155" s="936">
        <v>23</v>
      </c>
      <c r="X155" s="936">
        <v>24</v>
      </c>
      <c r="Y155" s="936">
        <v>25</v>
      </c>
      <c r="Z155" s="936">
        <v>26</v>
      </c>
      <c r="AA155" s="936">
        <v>27</v>
      </c>
      <c r="AB155" s="936">
        <v>28</v>
      </c>
      <c r="AC155" s="936">
        <v>29</v>
      </c>
      <c r="AD155" s="936">
        <v>30</v>
      </c>
      <c r="AE155" s="936">
        <v>31</v>
      </c>
      <c r="AF155" s="936">
        <v>32</v>
      </c>
      <c r="AG155" s="936">
        <v>33</v>
      </c>
      <c r="AH155" s="936">
        <v>34</v>
      </c>
      <c r="AI155" s="936">
        <v>35</v>
      </c>
      <c r="AJ155" s="936">
        <v>36</v>
      </c>
      <c r="AK155" s="936">
        <v>37</v>
      </c>
      <c r="AL155" s="936">
        <v>38</v>
      </c>
      <c r="AM155" s="936">
        <v>39</v>
      </c>
      <c r="AN155" s="936">
        <v>40</v>
      </c>
      <c r="AO155" s="936">
        <v>41</v>
      </c>
      <c r="AP155" s="937">
        <v>42</v>
      </c>
      <c r="AQ155" s="937">
        <v>43</v>
      </c>
      <c r="AR155" s="998">
        <v>44</v>
      </c>
      <c r="AS155" s="999">
        <v>45</v>
      </c>
      <c r="AT155" s="1000"/>
      <c r="AU155" s="1000"/>
      <c r="AV155" s="1000"/>
      <c r="AW155" s="1025"/>
      <c r="AX155" s="1025"/>
      <c r="AY155" s="1025"/>
      <c r="AZ155" s="1026"/>
    </row>
    <row r="156" s="912" customFormat="1" ht="25.5" customHeight="1" spans="1:52">
      <c r="A156" s="938">
        <v>1</v>
      </c>
      <c r="B156" s="939" t="s">
        <v>39</v>
      </c>
      <c r="C156" s="208">
        <f>AQ113</f>
        <v>136</v>
      </c>
      <c r="D156" s="212">
        <f>'RK 3'!AH143</f>
        <v>228</v>
      </c>
      <c r="E156" s="208">
        <f>SUM(C156:D156)</f>
        <v>364</v>
      </c>
      <c r="F156" s="208">
        <v>18</v>
      </c>
      <c r="G156" s="208"/>
      <c r="H156" s="208"/>
      <c r="I156" s="208"/>
      <c r="J156" s="208"/>
      <c r="K156" s="208"/>
      <c r="L156" s="208">
        <v>24</v>
      </c>
      <c r="M156" s="208">
        <v>85</v>
      </c>
      <c r="N156" s="208"/>
      <c r="O156" s="208"/>
      <c r="P156" s="208"/>
      <c r="Q156" s="208"/>
      <c r="R156" s="208"/>
      <c r="S156" s="208"/>
      <c r="T156" s="208">
        <v>1</v>
      </c>
      <c r="U156" s="208"/>
      <c r="V156" s="208"/>
      <c r="W156" s="208"/>
      <c r="X156" s="208">
        <v>1</v>
      </c>
      <c r="Y156" s="208"/>
      <c r="Z156" s="208">
        <v>5</v>
      </c>
      <c r="AA156" s="208"/>
      <c r="AB156" s="208">
        <v>2</v>
      </c>
      <c r="AC156" s="208"/>
      <c r="AD156" s="208"/>
      <c r="AE156" s="208"/>
      <c r="AF156" s="208"/>
      <c r="AG156" s="208"/>
      <c r="AH156" s="208"/>
      <c r="AI156" s="208"/>
      <c r="AJ156" s="208">
        <v>4</v>
      </c>
      <c r="AK156" s="208">
        <v>1</v>
      </c>
      <c r="AL156" s="208">
        <v>11</v>
      </c>
      <c r="AM156" s="208">
        <v>3</v>
      </c>
      <c r="AN156" s="208">
        <v>4</v>
      </c>
      <c r="AO156" s="208"/>
      <c r="AP156" s="208">
        <f>SUM(F156:AO156)</f>
        <v>159</v>
      </c>
      <c r="AQ156" s="1001">
        <f>E156-AP156</f>
        <v>205</v>
      </c>
      <c r="AR156" s="212">
        <f>AP156</f>
        <v>159</v>
      </c>
      <c r="AS156" s="1002"/>
      <c r="AT156" s="1003"/>
      <c r="AU156" s="1003"/>
      <c r="AV156" s="1003"/>
      <c r="AW156" s="1027"/>
      <c r="AX156" s="1027"/>
      <c r="AY156" s="1027">
        <f>AP156-23</f>
        <v>136</v>
      </c>
      <c r="AZ156" s="1028"/>
    </row>
    <row r="157" s="912" customFormat="1" ht="25.5" customHeight="1" spans="1:52">
      <c r="A157" s="942">
        <v>2</v>
      </c>
      <c r="B157" s="943" t="s">
        <v>40</v>
      </c>
      <c r="C157" s="208">
        <f t="shared" ref="C157:C173" si="25">AQ114</f>
        <v>47</v>
      </c>
      <c r="D157" s="212">
        <f>'RK 3'!AH144</f>
        <v>155</v>
      </c>
      <c r="E157" s="208">
        <f t="shared" ref="E157:E173" si="26">SUM(C157:D157)</f>
        <v>202</v>
      </c>
      <c r="F157" s="208">
        <v>6</v>
      </c>
      <c r="G157" s="208"/>
      <c r="H157" s="208"/>
      <c r="I157" s="208"/>
      <c r="J157" s="208"/>
      <c r="K157" s="208"/>
      <c r="L157" s="208">
        <v>24</v>
      </c>
      <c r="M157" s="208">
        <v>90</v>
      </c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>
        <v>6</v>
      </c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>
        <v>2</v>
      </c>
      <c r="AK157" s="208"/>
      <c r="AL157" s="208"/>
      <c r="AM157" s="208"/>
      <c r="AN157" s="208">
        <v>5</v>
      </c>
      <c r="AO157" s="208"/>
      <c r="AP157" s="208">
        <f t="shared" ref="AP157:AP173" si="27">SUM(F157:AO157)</f>
        <v>133</v>
      </c>
      <c r="AQ157" s="1001">
        <f t="shared" ref="AQ157:AQ173" si="28">E157-AP157</f>
        <v>69</v>
      </c>
      <c r="AR157" s="212">
        <f t="shared" ref="AR157:AR173" si="29">AP157</f>
        <v>133</v>
      </c>
      <c r="AS157" s="1004"/>
      <c r="AT157" s="1005"/>
      <c r="AU157" s="1005"/>
      <c r="AV157" s="1005"/>
      <c r="AW157" s="1027"/>
      <c r="AX157" s="1027"/>
      <c r="AY157" s="1027">
        <f>AP157-5</f>
        <v>128</v>
      </c>
      <c r="AZ157" s="1028"/>
    </row>
    <row r="158" s="912" customFormat="1" ht="25.5" customHeight="1" spans="1:52">
      <c r="A158" s="942">
        <v>3</v>
      </c>
      <c r="B158" s="943" t="s">
        <v>41</v>
      </c>
      <c r="C158" s="208">
        <f t="shared" si="25"/>
        <v>28</v>
      </c>
      <c r="D158" s="212">
        <f>'RK 3'!AH145</f>
        <v>79</v>
      </c>
      <c r="E158" s="208">
        <f t="shared" si="26"/>
        <v>107</v>
      </c>
      <c r="F158" s="208">
        <v>2</v>
      </c>
      <c r="G158" s="208"/>
      <c r="H158" s="208"/>
      <c r="I158" s="208"/>
      <c r="J158" s="208"/>
      <c r="K158" s="208"/>
      <c r="L158" s="208">
        <v>6</v>
      </c>
      <c r="M158" s="208">
        <v>14</v>
      </c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>
        <v>1</v>
      </c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>
        <v>1</v>
      </c>
      <c r="AN158" s="208"/>
      <c r="AO158" s="208"/>
      <c r="AP158" s="208">
        <f t="shared" si="27"/>
        <v>24</v>
      </c>
      <c r="AQ158" s="1001">
        <f t="shared" si="28"/>
        <v>83</v>
      </c>
      <c r="AR158" s="212">
        <f t="shared" si="29"/>
        <v>24</v>
      </c>
      <c r="AS158" s="1004"/>
      <c r="AT158" s="1005"/>
      <c r="AU158" s="1038"/>
      <c r="AV158" s="1005"/>
      <c r="AW158" s="1027"/>
      <c r="AX158" s="1027"/>
      <c r="AY158" s="990">
        <f>59-22</f>
        <v>37</v>
      </c>
      <c r="AZ158" s="1028"/>
    </row>
    <row r="159" s="912" customFormat="1" ht="25.5" customHeight="1" spans="1:52">
      <c r="A159" s="942">
        <v>4</v>
      </c>
      <c r="B159" s="943" t="s">
        <v>42</v>
      </c>
      <c r="C159" s="208">
        <f t="shared" si="25"/>
        <v>72</v>
      </c>
      <c r="D159" s="212">
        <f>'RK 3'!AH146</f>
        <v>136</v>
      </c>
      <c r="E159" s="208">
        <f t="shared" si="26"/>
        <v>208</v>
      </c>
      <c r="F159" s="208">
        <v>13</v>
      </c>
      <c r="G159" s="208"/>
      <c r="H159" s="208"/>
      <c r="I159" s="208"/>
      <c r="J159" s="208"/>
      <c r="K159" s="208"/>
      <c r="L159" s="208">
        <v>12</v>
      </c>
      <c r="M159" s="208">
        <v>34</v>
      </c>
      <c r="N159" s="208"/>
      <c r="O159" s="208"/>
      <c r="P159" s="208"/>
      <c r="Q159" s="208"/>
      <c r="R159" s="208"/>
      <c r="S159" s="208"/>
      <c r="T159" s="208">
        <v>1</v>
      </c>
      <c r="U159" s="208"/>
      <c r="V159" s="208"/>
      <c r="W159" s="208"/>
      <c r="X159" s="208">
        <v>4</v>
      </c>
      <c r="Y159" s="208"/>
      <c r="Z159" s="208">
        <v>13</v>
      </c>
      <c r="AA159" s="208"/>
      <c r="AB159" s="208"/>
      <c r="AC159" s="208">
        <v>1</v>
      </c>
      <c r="AD159" s="208"/>
      <c r="AE159" s="208"/>
      <c r="AF159" s="208"/>
      <c r="AG159" s="208"/>
      <c r="AH159" s="208"/>
      <c r="AI159" s="208"/>
      <c r="AJ159" s="208">
        <v>1</v>
      </c>
      <c r="AK159" s="208">
        <v>1</v>
      </c>
      <c r="AL159" s="208">
        <v>1</v>
      </c>
      <c r="AM159" s="208">
        <v>1</v>
      </c>
      <c r="AN159" s="208"/>
      <c r="AO159" s="208"/>
      <c r="AP159" s="208">
        <f t="shared" si="27"/>
        <v>82</v>
      </c>
      <c r="AQ159" s="1001">
        <f t="shared" si="28"/>
        <v>126</v>
      </c>
      <c r="AR159" s="212">
        <f t="shared" si="29"/>
        <v>82</v>
      </c>
      <c r="AS159" s="1004"/>
      <c r="AT159" s="1005"/>
      <c r="AU159" s="1005"/>
      <c r="AV159" s="1005"/>
      <c r="AW159" s="1027"/>
      <c r="AX159" s="1027"/>
      <c r="AY159" s="990"/>
      <c r="AZ159" s="1028"/>
    </row>
    <row r="160" s="912" customFormat="1" ht="25.5" customHeight="1" spans="1:52">
      <c r="A160" s="942">
        <v>5</v>
      </c>
      <c r="B160" s="943" t="s">
        <v>43</v>
      </c>
      <c r="C160" s="208">
        <f t="shared" si="25"/>
        <v>29</v>
      </c>
      <c r="D160" s="212">
        <f>'RK 3'!AH147</f>
        <v>73</v>
      </c>
      <c r="E160" s="208">
        <f t="shared" si="26"/>
        <v>102</v>
      </c>
      <c r="F160" s="208">
        <v>7</v>
      </c>
      <c r="G160" s="208"/>
      <c r="H160" s="208"/>
      <c r="I160" s="208"/>
      <c r="J160" s="208"/>
      <c r="K160" s="208"/>
      <c r="L160" s="208">
        <v>7</v>
      </c>
      <c r="M160" s="208">
        <v>27</v>
      </c>
      <c r="N160" s="208"/>
      <c r="O160" s="208">
        <v>1</v>
      </c>
      <c r="P160" s="208"/>
      <c r="Q160" s="208"/>
      <c r="R160" s="208"/>
      <c r="S160" s="208"/>
      <c r="T160" s="208">
        <v>1</v>
      </c>
      <c r="U160" s="208"/>
      <c r="V160" s="208"/>
      <c r="W160" s="208"/>
      <c r="X160" s="208"/>
      <c r="Y160" s="208"/>
      <c r="Z160" s="208">
        <v>1</v>
      </c>
      <c r="AA160" s="208"/>
      <c r="AB160" s="208">
        <v>2</v>
      </c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>
        <v>2</v>
      </c>
      <c r="AM160" s="208">
        <v>2</v>
      </c>
      <c r="AN160" s="208"/>
      <c r="AO160" s="208"/>
      <c r="AP160" s="208">
        <f t="shared" si="27"/>
        <v>50</v>
      </c>
      <c r="AQ160" s="1001">
        <f t="shared" si="28"/>
        <v>52</v>
      </c>
      <c r="AR160" s="212">
        <f t="shared" si="29"/>
        <v>50</v>
      </c>
      <c r="AS160" s="1004"/>
      <c r="AT160" s="1005"/>
      <c r="AU160" s="1038"/>
      <c r="AV160" s="1005"/>
      <c r="AW160" s="1027"/>
      <c r="AX160" s="1027"/>
      <c r="AY160" s="990"/>
      <c r="AZ160" s="1028"/>
    </row>
    <row r="161" s="912" customFormat="1" ht="25.5" customHeight="1" spans="1:52">
      <c r="A161" s="942">
        <v>6</v>
      </c>
      <c r="B161" s="943" t="s">
        <v>44</v>
      </c>
      <c r="C161" s="208">
        <f t="shared" si="25"/>
        <v>15</v>
      </c>
      <c r="D161" s="212">
        <f>'RK 3'!AH148</f>
        <v>32</v>
      </c>
      <c r="E161" s="208">
        <f t="shared" si="26"/>
        <v>47</v>
      </c>
      <c r="F161" s="208">
        <v>4</v>
      </c>
      <c r="G161" s="208"/>
      <c r="H161" s="208"/>
      <c r="I161" s="208"/>
      <c r="J161" s="208"/>
      <c r="K161" s="208"/>
      <c r="L161" s="208">
        <v>2</v>
      </c>
      <c r="M161" s="208">
        <v>11</v>
      </c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>
        <v>2</v>
      </c>
      <c r="AC161" s="208"/>
      <c r="AD161" s="208"/>
      <c r="AE161" s="208"/>
      <c r="AF161" s="208"/>
      <c r="AG161" s="208"/>
      <c r="AH161" s="208"/>
      <c r="AI161" s="208"/>
      <c r="AJ161" s="208">
        <v>1</v>
      </c>
      <c r="AK161" s="208"/>
      <c r="AL161" s="208">
        <v>1</v>
      </c>
      <c r="AM161" s="208"/>
      <c r="AN161" s="208"/>
      <c r="AO161" s="208"/>
      <c r="AP161" s="208">
        <f t="shared" si="27"/>
        <v>21</v>
      </c>
      <c r="AQ161" s="1001">
        <f t="shared" si="28"/>
        <v>26</v>
      </c>
      <c r="AR161" s="212">
        <f t="shared" si="29"/>
        <v>21</v>
      </c>
      <c r="AS161" s="1004"/>
      <c r="AT161" s="1005"/>
      <c r="AU161" s="1038"/>
      <c r="AV161" s="1005"/>
      <c r="AW161" s="1027"/>
      <c r="AX161" s="1027"/>
      <c r="AY161" s="990"/>
      <c r="AZ161" s="1028"/>
    </row>
    <row r="162" s="912" customFormat="1" ht="25.5" customHeight="1" spans="1:52">
      <c r="A162" s="942">
        <v>7</v>
      </c>
      <c r="B162" s="943" t="s">
        <v>45</v>
      </c>
      <c r="C162" s="208">
        <f t="shared" si="25"/>
        <v>10</v>
      </c>
      <c r="D162" s="212">
        <f>'RK 3'!AH149</f>
        <v>52</v>
      </c>
      <c r="E162" s="208">
        <f t="shared" si="26"/>
        <v>62</v>
      </c>
      <c r="F162" s="208">
        <v>3</v>
      </c>
      <c r="G162" s="208"/>
      <c r="H162" s="208"/>
      <c r="I162" s="208"/>
      <c r="J162" s="208"/>
      <c r="K162" s="208"/>
      <c r="L162" s="208">
        <v>4</v>
      </c>
      <c r="M162" s="208">
        <v>12</v>
      </c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>
        <v>1</v>
      </c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>
        <f t="shared" si="27"/>
        <v>20</v>
      </c>
      <c r="AQ162" s="1001">
        <f t="shared" si="28"/>
        <v>42</v>
      </c>
      <c r="AR162" s="212">
        <f t="shared" si="29"/>
        <v>20</v>
      </c>
      <c r="AS162" s="1004"/>
      <c r="AT162" s="1005"/>
      <c r="AU162" s="1005"/>
      <c r="AV162" s="1005"/>
      <c r="AW162" s="1027"/>
      <c r="AX162" s="1027"/>
      <c r="AY162" s="990"/>
      <c r="AZ162" s="1028"/>
    </row>
    <row r="163" s="912" customFormat="1" ht="25.5" customHeight="1" spans="1:52">
      <c r="A163" s="942">
        <v>8</v>
      </c>
      <c r="B163" s="943" t="s">
        <v>46</v>
      </c>
      <c r="C163" s="208">
        <f t="shared" si="25"/>
        <v>22</v>
      </c>
      <c r="D163" s="212">
        <f>'RK 3'!AH150</f>
        <v>52</v>
      </c>
      <c r="E163" s="208">
        <f t="shared" si="26"/>
        <v>74</v>
      </c>
      <c r="F163" s="208">
        <v>3</v>
      </c>
      <c r="G163" s="208"/>
      <c r="H163" s="208"/>
      <c r="I163" s="208"/>
      <c r="J163" s="208"/>
      <c r="K163" s="208"/>
      <c r="L163" s="208">
        <v>5</v>
      </c>
      <c r="M163" s="208">
        <v>21</v>
      </c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>
        <v>2</v>
      </c>
      <c r="AA163" s="208"/>
      <c r="AB163" s="208">
        <v>2</v>
      </c>
      <c r="AC163" s="208"/>
      <c r="AD163" s="208"/>
      <c r="AE163" s="208"/>
      <c r="AF163" s="208"/>
      <c r="AG163" s="208"/>
      <c r="AH163" s="208"/>
      <c r="AI163" s="208"/>
      <c r="AJ163" s="208">
        <v>1</v>
      </c>
      <c r="AK163" s="208"/>
      <c r="AL163" s="208"/>
      <c r="AM163" s="208"/>
      <c r="AN163" s="208"/>
      <c r="AO163" s="208"/>
      <c r="AP163" s="208">
        <f t="shared" si="27"/>
        <v>34</v>
      </c>
      <c r="AQ163" s="1001">
        <f t="shared" si="28"/>
        <v>40</v>
      </c>
      <c r="AR163" s="212">
        <f t="shared" si="29"/>
        <v>34</v>
      </c>
      <c r="AS163" s="1004"/>
      <c r="AT163" s="1005"/>
      <c r="AU163" s="1005"/>
      <c r="AV163" s="1005"/>
      <c r="AW163" s="1027"/>
      <c r="AX163" s="1027"/>
      <c r="AY163" s="990"/>
      <c r="AZ163" s="1028"/>
    </row>
    <row r="164" s="912" customFormat="1" ht="25.5" customHeight="1" spans="1:55">
      <c r="A164" s="942">
        <v>9</v>
      </c>
      <c r="B164" s="943" t="s">
        <v>47</v>
      </c>
      <c r="C164" s="208">
        <f t="shared" si="25"/>
        <v>14</v>
      </c>
      <c r="D164" s="212">
        <f>'RK 3'!AH151</f>
        <v>39</v>
      </c>
      <c r="E164" s="208">
        <f t="shared" si="26"/>
        <v>53</v>
      </c>
      <c r="F164" s="208">
        <v>3</v>
      </c>
      <c r="G164" s="208"/>
      <c r="H164" s="208"/>
      <c r="I164" s="208"/>
      <c r="J164" s="208"/>
      <c r="K164" s="208"/>
      <c r="L164" s="208">
        <v>3</v>
      </c>
      <c r="M164" s="208">
        <v>15</v>
      </c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>
        <v>2</v>
      </c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>
        <v>1</v>
      </c>
      <c r="AM164" s="208"/>
      <c r="AN164" s="208"/>
      <c r="AO164" s="208"/>
      <c r="AP164" s="208">
        <f t="shared" si="27"/>
        <v>24</v>
      </c>
      <c r="AQ164" s="1001">
        <f t="shared" si="28"/>
        <v>29</v>
      </c>
      <c r="AR164" s="212">
        <f t="shared" si="29"/>
        <v>24</v>
      </c>
      <c r="AS164" s="1004"/>
      <c r="AT164" s="1005"/>
      <c r="AU164" s="1005"/>
      <c r="AV164" s="1005"/>
      <c r="AW164" s="1027"/>
      <c r="AX164" s="1027"/>
      <c r="AY164" s="990"/>
      <c r="AZ164" s="1028"/>
      <c r="BC164" s="1029">
        <v>165983400</v>
      </c>
    </row>
    <row r="165" s="912" customFormat="1" ht="25.5" customHeight="1" spans="1:55">
      <c r="A165" s="942">
        <v>10</v>
      </c>
      <c r="B165" s="943" t="s">
        <v>48</v>
      </c>
      <c r="C165" s="208">
        <f t="shared" si="25"/>
        <v>7</v>
      </c>
      <c r="D165" s="212">
        <f>'RK 3'!AH152</f>
        <v>71</v>
      </c>
      <c r="E165" s="208">
        <f t="shared" si="26"/>
        <v>78</v>
      </c>
      <c r="F165" s="208">
        <v>1</v>
      </c>
      <c r="G165" s="208"/>
      <c r="H165" s="208"/>
      <c r="I165" s="208"/>
      <c r="J165" s="208"/>
      <c r="K165" s="208"/>
      <c r="L165" s="208">
        <v>5</v>
      </c>
      <c r="M165" s="208">
        <v>20</v>
      </c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>
        <v>2</v>
      </c>
      <c r="AA165" s="208"/>
      <c r="AB165" s="208">
        <v>1</v>
      </c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>
        <v>1</v>
      </c>
      <c r="AN165" s="208"/>
      <c r="AO165" s="208"/>
      <c r="AP165" s="208">
        <f t="shared" si="27"/>
        <v>30</v>
      </c>
      <c r="AQ165" s="1001">
        <f t="shared" si="28"/>
        <v>48</v>
      </c>
      <c r="AR165" s="212">
        <f t="shared" si="29"/>
        <v>30</v>
      </c>
      <c r="AS165" s="1004"/>
      <c r="AT165" s="1005"/>
      <c r="AU165" s="1038"/>
      <c r="AV165" s="1005"/>
      <c r="AW165" s="1027"/>
      <c r="AX165" s="1027"/>
      <c r="AY165" s="990"/>
      <c r="AZ165" s="1028"/>
      <c r="BC165" s="1029">
        <v>154336900</v>
      </c>
    </row>
    <row r="166" s="912" customFormat="1" ht="25.5" customHeight="1" spans="1:55">
      <c r="A166" s="942">
        <v>11</v>
      </c>
      <c r="B166" s="943" t="s">
        <v>49</v>
      </c>
      <c r="C166" s="208">
        <f t="shared" si="25"/>
        <v>28</v>
      </c>
      <c r="D166" s="212">
        <f>'RK 3'!AH153</f>
        <v>93</v>
      </c>
      <c r="E166" s="208">
        <f t="shared" si="26"/>
        <v>121</v>
      </c>
      <c r="F166" s="208">
        <v>8</v>
      </c>
      <c r="G166" s="208"/>
      <c r="H166" s="208"/>
      <c r="I166" s="208"/>
      <c r="J166" s="208"/>
      <c r="K166" s="208"/>
      <c r="L166" s="208">
        <v>3</v>
      </c>
      <c r="M166" s="208">
        <v>34</v>
      </c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>
        <v>8</v>
      </c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>
        <v>4</v>
      </c>
      <c r="AM166" s="208"/>
      <c r="AN166" s="208">
        <v>2</v>
      </c>
      <c r="AO166" s="208"/>
      <c r="AP166" s="208">
        <f t="shared" si="27"/>
        <v>59</v>
      </c>
      <c r="AQ166" s="1001">
        <f t="shared" si="28"/>
        <v>62</v>
      </c>
      <c r="AR166" s="212">
        <f t="shared" si="29"/>
        <v>59</v>
      </c>
      <c r="AS166" s="1004"/>
      <c r="AT166" s="1005"/>
      <c r="AU166" s="1005"/>
      <c r="AV166" s="1005"/>
      <c r="AW166" s="1027"/>
      <c r="AX166" s="1027"/>
      <c r="AY166" s="990"/>
      <c r="AZ166" s="1028"/>
      <c r="BC166" s="1029">
        <v>114639200</v>
      </c>
    </row>
    <row r="167" s="912" customFormat="1" ht="25.5" customHeight="1" spans="1:55">
      <c r="A167" s="942">
        <v>12</v>
      </c>
      <c r="B167" s="943" t="s">
        <v>50</v>
      </c>
      <c r="C167" s="208">
        <f t="shared" si="25"/>
        <v>40</v>
      </c>
      <c r="D167" s="212">
        <f>'RK 3'!AH154</f>
        <v>115</v>
      </c>
      <c r="E167" s="208">
        <f t="shared" si="26"/>
        <v>155</v>
      </c>
      <c r="F167" s="208">
        <v>2</v>
      </c>
      <c r="G167" s="208"/>
      <c r="H167" s="208"/>
      <c r="I167" s="208"/>
      <c r="J167" s="208"/>
      <c r="K167" s="208"/>
      <c r="L167" s="208">
        <v>8</v>
      </c>
      <c r="M167" s="208">
        <v>31</v>
      </c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>
        <v>4</v>
      </c>
      <c r="AA167" s="208"/>
      <c r="AB167" s="208">
        <v>1</v>
      </c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>
        <v>5</v>
      </c>
      <c r="AM167" s="208">
        <v>4</v>
      </c>
      <c r="AN167" s="208">
        <v>2</v>
      </c>
      <c r="AO167" s="208"/>
      <c r="AP167" s="208">
        <f t="shared" si="27"/>
        <v>57</v>
      </c>
      <c r="AQ167" s="1001">
        <f t="shared" si="28"/>
        <v>98</v>
      </c>
      <c r="AR167" s="212">
        <f t="shared" si="29"/>
        <v>57</v>
      </c>
      <c r="AS167" s="1004"/>
      <c r="AT167" s="1005"/>
      <c r="AU167" s="1005"/>
      <c r="AV167" s="1005"/>
      <c r="AW167" s="1027"/>
      <c r="AX167" s="1027"/>
      <c r="AY167" s="990"/>
      <c r="AZ167" s="1028"/>
      <c r="BC167" s="1029">
        <f>SUM(BC164:BC166)</f>
        <v>434959500</v>
      </c>
    </row>
    <row r="168" s="912" customFormat="1" ht="25.5" customHeight="1" spans="1:52">
      <c r="A168" s="942">
        <v>13</v>
      </c>
      <c r="B168" s="943" t="s">
        <v>51</v>
      </c>
      <c r="C168" s="208">
        <f t="shared" si="25"/>
        <v>18</v>
      </c>
      <c r="D168" s="212">
        <f>'RK 3'!AH155</f>
        <v>148</v>
      </c>
      <c r="E168" s="208">
        <f t="shared" si="26"/>
        <v>166</v>
      </c>
      <c r="F168" s="208">
        <v>4</v>
      </c>
      <c r="G168" s="208"/>
      <c r="H168" s="208"/>
      <c r="I168" s="208"/>
      <c r="J168" s="208"/>
      <c r="K168" s="208"/>
      <c r="L168" s="208">
        <v>5</v>
      </c>
      <c r="M168" s="208">
        <v>18</v>
      </c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>
        <v>7</v>
      </c>
      <c r="AA168" s="208"/>
      <c r="AB168" s="208">
        <v>1</v>
      </c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>
        <v>1</v>
      </c>
      <c r="AM168" s="208">
        <v>1</v>
      </c>
      <c r="AN168" s="208"/>
      <c r="AO168" s="208"/>
      <c r="AP168" s="208">
        <f t="shared" si="27"/>
        <v>37</v>
      </c>
      <c r="AQ168" s="1001">
        <f t="shared" si="28"/>
        <v>129</v>
      </c>
      <c r="AR168" s="212">
        <f t="shared" si="29"/>
        <v>37</v>
      </c>
      <c r="AS168" s="1004"/>
      <c r="AT168" s="1005"/>
      <c r="AU168" s="1005"/>
      <c r="AV168" s="1005"/>
      <c r="AW168" s="1027"/>
      <c r="AX168" s="1027"/>
      <c r="AY168" s="990"/>
      <c r="AZ168" s="1028"/>
    </row>
    <row r="169" s="912" customFormat="1" ht="25.5" customHeight="1" spans="1:52">
      <c r="A169" s="942">
        <v>14</v>
      </c>
      <c r="B169" s="943" t="s">
        <v>52</v>
      </c>
      <c r="C169" s="208">
        <f t="shared" si="25"/>
        <v>96</v>
      </c>
      <c r="D169" s="212">
        <f>'RK 3'!AH156</f>
        <v>129</v>
      </c>
      <c r="E169" s="208">
        <f t="shared" si="26"/>
        <v>225</v>
      </c>
      <c r="F169" s="208">
        <v>6</v>
      </c>
      <c r="G169" s="208"/>
      <c r="H169" s="208"/>
      <c r="I169" s="208"/>
      <c r="J169" s="208"/>
      <c r="K169" s="208"/>
      <c r="L169" s="208">
        <v>11</v>
      </c>
      <c r="M169" s="208">
        <v>27</v>
      </c>
      <c r="N169" s="208"/>
      <c r="O169" s="208"/>
      <c r="P169" s="208"/>
      <c r="Q169" s="208"/>
      <c r="R169" s="208"/>
      <c r="S169" s="208"/>
      <c r="T169" s="208">
        <v>1</v>
      </c>
      <c r="U169" s="208"/>
      <c r="V169" s="208"/>
      <c r="W169" s="208"/>
      <c r="X169" s="208"/>
      <c r="Y169" s="208"/>
      <c r="Z169" s="208">
        <v>52</v>
      </c>
      <c r="AA169" s="208"/>
      <c r="AB169" s="208">
        <v>2</v>
      </c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>
        <v>6</v>
      </c>
      <c r="AM169" s="208">
        <v>3</v>
      </c>
      <c r="AN169" s="208">
        <v>8</v>
      </c>
      <c r="AO169" s="208"/>
      <c r="AP169" s="208">
        <f t="shared" si="27"/>
        <v>116</v>
      </c>
      <c r="AQ169" s="1001">
        <f t="shared" si="28"/>
        <v>109</v>
      </c>
      <c r="AR169" s="212">
        <f t="shared" si="29"/>
        <v>116</v>
      </c>
      <c r="AS169" s="1006"/>
      <c r="AT169" s="1007"/>
      <c r="AU169" s="1043"/>
      <c r="AV169" s="1007"/>
      <c r="AW169" s="1027"/>
      <c r="AX169" s="1027"/>
      <c r="AY169" s="990"/>
      <c r="AZ169" s="1028"/>
    </row>
    <row r="170" s="912" customFormat="1" ht="25.5" customHeight="1" spans="1:52">
      <c r="A170" s="942">
        <v>15</v>
      </c>
      <c r="B170" s="943" t="s">
        <v>53</v>
      </c>
      <c r="C170" s="208">
        <f t="shared" si="25"/>
        <v>14</v>
      </c>
      <c r="D170" s="212">
        <f>'RK 3'!AH157</f>
        <v>42</v>
      </c>
      <c r="E170" s="208">
        <f t="shared" si="26"/>
        <v>56</v>
      </c>
      <c r="F170" s="208">
        <v>1</v>
      </c>
      <c r="G170" s="208"/>
      <c r="H170" s="208"/>
      <c r="I170" s="208"/>
      <c r="J170" s="208"/>
      <c r="K170" s="208"/>
      <c r="L170" s="208">
        <v>4</v>
      </c>
      <c r="M170" s="208">
        <v>15</v>
      </c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>
        <v>2</v>
      </c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>
        <v>1</v>
      </c>
      <c r="AM170" s="208"/>
      <c r="AN170" s="208"/>
      <c r="AO170" s="208"/>
      <c r="AP170" s="208">
        <f t="shared" si="27"/>
        <v>23</v>
      </c>
      <c r="AQ170" s="1001">
        <f t="shared" si="28"/>
        <v>33</v>
      </c>
      <c r="AR170" s="212">
        <f t="shared" si="29"/>
        <v>23</v>
      </c>
      <c r="AS170" s="1008"/>
      <c r="AT170" s="981"/>
      <c r="AU170" s="981"/>
      <c r="AV170" s="981"/>
      <c r="AW170" s="1027"/>
      <c r="AX170" s="1027"/>
      <c r="AY170" s="990"/>
      <c r="AZ170" s="1028"/>
    </row>
    <row r="171" s="912" customFormat="1" ht="25.5" customHeight="1" spans="1:52">
      <c r="A171" s="942">
        <v>16</v>
      </c>
      <c r="B171" s="943" t="s">
        <v>90</v>
      </c>
      <c r="C171" s="208">
        <f t="shared" si="25"/>
        <v>10</v>
      </c>
      <c r="D171" s="212">
        <f>'RK 3'!AH158</f>
        <v>63</v>
      </c>
      <c r="E171" s="208">
        <f t="shared" si="26"/>
        <v>73</v>
      </c>
      <c r="F171" s="208"/>
      <c r="G171" s="208"/>
      <c r="H171" s="208"/>
      <c r="I171" s="208"/>
      <c r="J171" s="208"/>
      <c r="K171" s="208"/>
      <c r="L171" s="208">
        <v>1</v>
      </c>
      <c r="M171" s="208">
        <v>12</v>
      </c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>
        <v>2</v>
      </c>
      <c r="AM171" s="208"/>
      <c r="AN171" s="208"/>
      <c r="AO171" s="208"/>
      <c r="AP171" s="208">
        <f t="shared" si="27"/>
        <v>15</v>
      </c>
      <c r="AQ171" s="1001">
        <f t="shared" si="28"/>
        <v>58</v>
      </c>
      <c r="AR171" s="212">
        <f t="shared" si="29"/>
        <v>15</v>
      </c>
      <c r="AS171" s="1008"/>
      <c r="AT171" s="981"/>
      <c r="AU171" s="981"/>
      <c r="AV171" s="981"/>
      <c r="AW171" s="1027"/>
      <c r="AX171" s="1027"/>
      <c r="AY171" s="990"/>
      <c r="AZ171" s="1028"/>
    </row>
    <row r="172" s="912" customFormat="1" ht="25.5" customHeight="1" spans="1:52">
      <c r="A172" s="944">
        <v>17</v>
      </c>
      <c r="B172" s="945" t="s">
        <v>55</v>
      </c>
      <c r="C172" s="208">
        <f t="shared" si="25"/>
        <v>12</v>
      </c>
      <c r="D172" s="212">
        <f>'RK 3'!AH159</f>
        <v>41</v>
      </c>
      <c r="E172" s="208">
        <f t="shared" si="26"/>
        <v>53</v>
      </c>
      <c r="F172" s="208">
        <v>2</v>
      </c>
      <c r="G172" s="208"/>
      <c r="H172" s="208"/>
      <c r="I172" s="208"/>
      <c r="J172" s="208"/>
      <c r="K172" s="208"/>
      <c r="L172" s="208">
        <v>5</v>
      </c>
      <c r="M172" s="208">
        <v>17</v>
      </c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>
        <v>1</v>
      </c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>
        <f t="shared" si="27"/>
        <v>25</v>
      </c>
      <c r="AQ172" s="1001">
        <f t="shared" si="28"/>
        <v>28</v>
      </c>
      <c r="AR172" s="212">
        <f t="shared" si="29"/>
        <v>25</v>
      </c>
      <c r="AS172" s="1040"/>
      <c r="AT172" s="981"/>
      <c r="AU172" s="981"/>
      <c r="AV172" s="981"/>
      <c r="AW172" s="1027"/>
      <c r="AX172" s="1027"/>
      <c r="AY172" s="990"/>
      <c r="AZ172" s="1028"/>
    </row>
    <row r="173" s="912" customFormat="1" ht="25.5" customHeight="1" spans="1:52">
      <c r="A173" s="946">
        <v>18</v>
      </c>
      <c r="B173" s="947" t="s">
        <v>56</v>
      </c>
      <c r="C173" s="208">
        <f t="shared" si="25"/>
        <v>17</v>
      </c>
      <c r="D173" s="212">
        <f>'RK 3'!AH160</f>
        <v>81</v>
      </c>
      <c r="E173" s="208">
        <f t="shared" si="26"/>
        <v>98</v>
      </c>
      <c r="F173" s="209">
        <v>5</v>
      </c>
      <c r="G173" s="209"/>
      <c r="H173" s="209"/>
      <c r="I173" s="209"/>
      <c r="J173" s="209"/>
      <c r="K173" s="209"/>
      <c r="L173" s="209">
        <v>2</v>
      </c>
      <c r="M173" s="209">
        <v>11</v>
      </c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>
        <v>29</v>
      </c>
      <c r="AA173" s="209"/>
      <c r="AB173" s="209">
        <v>1</v>
      </c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>
        <v>1</v>
      </c>
      <c r="AM173" s="209"/>
      <c r="AN173" s="209">
        <v>6</v>
      </c>
      <c r="AO173" s="209"/>
      <c r="AP173" s="208">
        <f t="shared" si="27"/>
        <v>55</v>
      </c>
      <c r="AQ173" s="1001">
        <f t="shared" si="28"/>
        <v>43</v>
      </c>
      <c r="AR173" s="212">
        <f t="shared" si="29"/>
        <v>55</v>
      </c>
      <c r="AS173" s="1041"/>
      <c r="AT173" s="981"/>
      <c r="AU173" s="981"/>
      <c r="AV173" s="981"/>
      <c r="AW173" s="1027"/>
      <c r="AX173" s="1027"/>
      <c r="AY173" s="990"/>
      <c r="AZ173" s="1028"/>
    </row>
    <row r="174" s="913" customFormat="1" ht="27.75" customHeight="1" spans="1:52">
      <c r="A174" s="949" t="s">
        <v>57</v>
      </c>
      <c r="B174" s="950"/>
      <c r="C174" s="951">
        <f>SUM(C156:C173)</f>
        <v>615</v>
      </c>
      <c r="D174" s="951">
        <f t="shared" ref="D174:AR174" si="30">SUM(D156:D173)</f>
        <v>1629</v>
      </c>
      <c r="E174" s="951">
        <f t="shared" si="30"/>
        <v>2244</v>
      </c>
      <c r="F174" s="951">
        <f t="shared" si="30"/>
        <v>88</v>
      </c>
      <c r="G174" s="951">
        <f t="shared" si="30"/>
        <v>0</v>
      </c>
      <c r="H174" s="951">
        <f t="shared" si="30"/>
        <v>0</v>
      </c>
      <c r="I174" s="951">
        <f t="shared" si="30"/>
        <v>0</v>
      </c>
      <c r="J174" s="951">
        <f t="shared" si="30"/>
        <v>0</v>
      </c>
      <c r="K174" s="951">
        <f t="shared" si="30"/>
        <v>0</v>
      </c>
      <c r="L174" s="951">
        <f t="shared" si="30"/>
        <v>131</v>
      </c>
      <c r="M174" s="951">
        <f t="shared" si="30"/>
        <v>494</v>
      </c>
      <c r="N174" s="951">
        <f t="shared" si="30"/>
        <v>0</v>
      </c>
      <c r="O174" s="951">
        <f t="shared" si="30"/>
        <v>1</v>
      </c>
      <c r="P174" s="951">
        <f t="shared" si="30"/>
        <v>0</v>
      </c>
      <c r="Q174" s="951">
        <f t="shared" si="30"/>
        <v>0</v>
      </c>
      <c r="R174" s="951">
        <f t="shared" si="30"/>
        <v>0</v>
      </c>
      <c r="S174" s="951">
        <f t="shared" si="30"/>
        <v>0</v>
      </c>
      <c r="T174" s="951">
        <f t="shared" si="30"/>
        <v>4</v>
      </c>
      <c r="U174" s="951">
        <f t="shared" si="30"/>
        <v>0</v>
      </c>
      <c r="V174" s="951">
        <f t="shared" si="30"/>
        <v>0</v>
      </c>
      <c r="W174" s="951">
        <f t="shared" si="30"/>
        <v>0</v>
      </c>
      <c r="X174" s="951">
        <f t="shared" si="30"/>
        <v>5</v>
      </c>
      <c r="Y174" s="951">
        <f t="shared" si="30"/>
        <v>0</v>
      </c>
      <c r="Z174" s="951">
        <f t="shared" si="30"/>
        <v>122</v>
      </c>
      <c r="AA174" s="951">
        <f t="shared" si="30"/>
        <v>0</v>
      </c>
      <c r="AB174" s="951">
        <f t="shared" si="30"/>
        <v>28</v>
      </c>
      <c r="AC174" s="951">
        <f t="shared" si="30"/>
        <v>1</v>
      </c>
      <c r="AD174" s="951">
        <f t="shared" si="30"/>
        <v>0</v>
      </c>
      <c r="AE174" s="951">
        <f t="shared" si="30"/>
        <v>0</v>
      </c>
      <c r="AF174" s="951">
        <f t="shared" si="30"/>
        <v>0</v>
      </c>
      <c r="AG174" s="951">
        <f t="shared" si="30"/>
        <v>0</v>
      </c>
      <c r="AH174" s="951">
        <f t="shared" si="30"/>
        <v>0</v>
      </c>
      <c r="AI174" s="951">
        <f t="shared" si="30"/>
        <v>0</v>
      </c>
      <c r="AJ174" s="951">
        <f t="shared" si="30"/>
        <v>9</v>
      </c>
      <c r="AK174" s="951">
        <f t="shared" si="30"/>
        <v>2</v>
      </c>
      <c r="AL174" s="951">
        <f t="shared" si="30"/>
        <v>36</v>
      </c>
      <c r="AM174" s="951">
        <f t="shared" si="30"/>
        <v>16</v>
      </c>
      <c r="AN174" s="951">
        <f t="shared" si="30"/>
        <v>27</v>
      </c>
      <c r="AO174" s="951">
        <f t="shared" si="30"/>
        <v>0</v>
      </c>
      <c r="AP174" s="951">
        <f t="shared" si="30"/>
        <v>964</v>
      </c>
      <c r="AQ174" s="951">
        <f t="shared" si="30"/>
        <v>1280</v>
      </c>
      <c r="AR174" s="951">
        <f t="shared" si="30"/>
        <v>964</v>
      </c>
      <c r="AS174" s="1011"/>
      <c r="AT174" s="1003"/>
      <c r="AU174" s="1003"/>
      <c r="AV174" s="1003"/>
      <c r="AW174" s="1025"/>
      <c r="AX174" s="1025"/>
      <c r="AY174" s="1025"/>
      <c r="AZ174" s="1026"/>
    </row>
    <row r="175" s="911" customFormat="1" ht="19.5" customHeight="1" spans="1:52">
      <c r="A175" s="1044" t="s">
        <v>162</v>
      </c>
      <c r="B175" s="961"/>
      <c r="C175" s="961"/>
      <c r="D175" s="961"/>
      <c r="E175" s="961"/>
      <c r="F175" s="1031"/>
      <c r="G175" s="959"/>
      <c r="H175" s="1032"/>
      <c r="I175" s="1032"/>
      <c r="J175" s="1032"/>
      <c r="K175" s="1032"/>
      <c r="L175" s="1032"/>
      <c r="M175" s="1032"/>
      <c r="N175" s="1032"/>
      <c r="O175" s="1032"/>
      <c r="P175" s="1032"/>
      <c r="Q175" s="1032"/>
      <c r="R175" s="1032"/>
      <c r="S175" s="1032"/>
      <c r="T175" s="1032"/>
      <c r="U175" s="1032"/>
      <c r="V175" s="1032"/>
      <c r="W175" s="1032"/>
      <c r="X175" s="1032"/>
      <c r="Y175" s="1032"/>
      <c r="Z175" s="1032"/>
      <c r="AA175" s="1032"/>
      <c r="AB175" s="982"/>
      <c r="AC175" s="979"/>
      <c r="AD175" s="979"/>
      <c r="AE175" s="979"/>
      <c r="AF175" s="979"/>
      <c r="AG175" s="979"/>
      <c r="AH175" s="979"/>
      <c r="AI175" s="979"/>
      <c r="AJ175" s="979"/>
      <c r="AK175" s="988"/>
      <c r="AL175" s="988"/>
      <c r="AM175" s="989"/>
      <c r="AN175" s="988"/>
      <c r="AO175" s="989"/>
      <c r="AP175" s="988"/>
      <c r="AQ175" s="962"/>
      <c r="AR175" s="962"/>
      <c r="AS175" s="962"/>
      <c r="AT175" s="989"/>
      <c r="AU175" s="989"/>
      <c r="AV175" s="989"/>
      <c r="AW175" s="1025"/>
      <c r="AX175" s="1025"/>
      <c r="AY175" s="1025"/>
      <c r="AZ175" s="1026"/>
    </row>
    <row r="176" s="911" customFormat="1" ht="17.1" customHeight="1" spans="1:52">
      <c r="A176" s="953"/>
      <c r="B176" s="954"/>
      <c r="C176" s="954"/>
      <c r="D176" s="954"/>
      <c r="E176" s="955"/>
      <c r="F176" s="956"/>
      <c r="G176" s="887" t="s">
        <v>58</v>
      </c>
      <c r="H176" s="957"/>
      <c r="I176" s="974"/>
      <c r="J176" s="974"/>
      <c r="K176" s="974"/>
      <c r="L176" s="974"/>
      <c r="M176" s="974"/>
      <c r="N176" s="974"/>
      <c r="O176" s="974"/>
      <c r="P176" s="974"/>
      <c r="Q176" s="974"/>
      <c r="R176" s="974"/>
      <c r="S176" s="974"/>
      <c r="T176" s="974"/>
      <c r="U176" s="974"/>
      <c r="V176" s="974"/>
      <c r="W176" s="974"/>
      <c r="X176" s="974"/>
      <c r="Y176" s="974"/>
      <c r="Z176" s="974"/>
      <c r="AA176" s="974"/>
      <c r="AB176" s="889" t="s">
        <v>81</v>
      </c>
      <c r="AC176" s="976"/>
      <c r="AD176" s="976"/>
      <c r="AE176" s="976"/>
      <c r="AF176" s="976"/>
      <c r="AG176" s="976"/>
      <c r="AH176" s="976"/>
      <c r="AI176" s="976"/>
      <c r="AJ176" s="981"/>
      <c r="AK176" s="985"/>
      <c r="AL176" s="985"/>
      <c r="AM176" s="981"/>
      <c r="AN176" s="985"/>
      <c r="AO176" s="981"/>
      <c r="AP176" s="978"/>
      <c r="AQ176" s="956"/>
      <c r="AR176" s="956"/>
      <c r="AS176" s="956"/>
      <c r="AT176" s="987"/>
      <c r="AU176" s="987"/>
      <c r="AV176" s="987"/>
      <c r="AW176" s="1025"/>
      <c r="AX176" s="1025"/>
      <c r="AY176" s="1025"/>
      <c r="AZ176" s="1026"/>
    </row>
    <row r="177" s="911" customFormat="1" ht="17.1" customHeight="1" spans="1:52">
      <c r="A177" s="958"/>
      <c r="B177" s="954"/>
      <c r="C177" s="954"/>
      <c r="D177" s="954"/>
      <c r="E177" s="954"/>
      <c r="F177" s="973"/>
      <c r="G177" s="888" t="s">
        <v>60</v>
      </c>
      <c r="H177" s="960"/>
      <c r="I177" s="960"/>
      <c r="J177" s="960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  <c r="AA177" s="960"/>
      <c r="AB177" s="890" t="s">
        <v>61</v>
      </c>
      <c r="AC177" s="978"/>
      <c r="AD177" s="978"/>
      <c r="AE177" s="978"/>
      <c r="AF177" s="978"/>
      <c r="AG177" s="978"/>
      <c r="AH177" s="978"/>
      <c r="AI177" s="978"/>
      <c r="AJ177" s="986"/>
      <c r="AK177" s="987"/>
      <c r="AL177" s="987"/>
      <c r="AM177" s="987"/>
      <c r="AN177" s="987"/>
      <c r="AO177" s="987"/>
      <c r="AP177" s="1015"/>
      <c r="AQ177" s="956"/>
      <c r="AR177" s="956"/>
      <c r="AS177" s="956"/>
      <c r="AT177" s="987"/>
      <c r="AU177" s="987"/>
      <c r="AV177" s="987"/>
      <c r="AW177" s="1025"/>
      <c r="AX177" s="1025"/>
      <c r="AY177" s="1025"/>
      <c r="AZ177" s="1026"/>
    </row>
    <row r="178" s="911" customFormat="1" ht="17.1" customHeight="1" spans="1:52">
      <c r="A178" s="958"/>
      <c r="B178" s="954"/>
      <c r="C178" s="954"/>
      <c r="D178" s="954"/>
      <c r="E178" s="954"/>
      <c r="F178" s="973"/>
      <c r="G178" s="888"/>
      <c r="H178" s="960"/>
      <c r="I178" s="960"/>
      <c r="J178" s="960"/>
      <c r="K178" s="960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  <c r="AA178" s="960"/>
      <c r="AB178" s="890"/>
      <c r="AC178" s="978"/>
      <c r="AD178" s="978"/>
      <c r="AE178" s="978"/>
      <c r="AF178" s="978"/>
      <c r="AG178" s="978"/>
      <c r="AH178" s="978"/>
      <c r="AI178" s="978"/>
      <c r="AJ178" s="987"/>
      <c r="AK178" s="987"/>
      <c r="AL178" s="987"/>
      <c r="AM178" s="987"/>
      <c r="AN178" s="987"/>
      <c r="AO178" s="987"/>
      <c r="AP178" s="1015"/>
      <c r="AQ178" s="956"/>
      <c r="AR178" s="956"/>
      <c r="AS178" s="956"/>
      <c r="AT178" s="987"/>
      <c r="AU178" s="987"/>
      <c r="AV178" s="987"/>
      <c r="AW178" s="1025"/>
      <c r="AX178" s="1025"/>
      <c r="AY178" s="1025"/>
      <c r="AZ178" s="1026"/>
    </row>
    <row r="179" s="911" customFormat="1" ht="17.1" customHeight="1" spans="1:52">
      <c r="A179" s="958"/>
      <c r="B179" s="954"/>
      <c r="C179" s="954"/>
      <c r="D179" s="954"/>
      <c r="E179" s="954"/>
      <c r="F179" s="973"/>
      <c r="G179" s="888"/>
      <c r="H179" s="960"/>
      <c r="I179" s="960"/>
      <c r="J179" s="960"/>
      <c r="K179" s="960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  <c r="AA179" s="960"/>
      <c r="AB179" s="890"/>
      <c r="AC179" s="978"/>
      <c r="AD179" s="978"/>
      <c r="AE179" s="978"/>
      <c r="AF179" s="978"/>
      <c r="AG179" s="978"/>
      <c r="AH179" s="978"/>
      <c r="AI179" s="978"/>
      <c r="AJ179" s="987"/>
      <c r="AK179" s="987"/>
      <c r="AL179" s="987"/>
      <c r="AM179" s="987"/>
      <c r="AN179" s="987"/>
      <c r="AO179" s="987"/>
      <c r="AP179" s="1015"/>
      <c r="AQ179" s="956"/>
      <c r="AR179" s="956"/>
      <c r="AS179" s="956"/>
      <c r="AT179" s="987"/>
      <c r="AU179" s="987"/>
      <c r="AV179" s="987"/>
      <c r="AW179" s="1025"/>
      <c r="AX179" s="1025"/>
      <c r="AY179" s="1025"/>
      <c r="AZ179" s="1026"/>
    </row>
    <row r="180" s="911" customFormat="1" ht="17.1" customHeight="1" spans="1:52">
      <c r="A180" s="958"/>
      <c r="B180" s="954"/>
      <c r="C180" s="954"/>
      <c r="D180" s="954"/>
      <c r="E180" s="954"/>
      <c r="F180" s="973"/>
      <c r="G180" s="888"/>
      <c r="H180" s="960"/>
      <c r="I180" s="960"/>
      <c r="J180" s="960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  <c r="AA180" s="960"/>
      <c r="AB180" s="890"/>
      <c r="AC180" s="978"/>
      <c r="AD180" s="978"/>
      <c r="AE180" s="978"/>
      <c r="AF180" s="978"/>
      <c r="AG180" s="978"/>
      <c r="AH180" s="978"/>
      <c r="AI180" s="978"/>
      <c r="AJ180" s="987"/>
      <c r="AK180" s="987"/>
      <c r="AL180" s="987"/>
      <c r="AM180" s="987"/>
      <c r="AN180" s="987"/>
      <c r="AO180" s="987"/>
      <c r="AP180" s="1015"/>
      <c r="AQ180" s="956"/>
      <c r="AR180" s="956"/>
      <c r="AS180" s="956"/>
      <c r="AT180" s="987"/>
      <c r="AU180" s="987"/>
      <c r="AV180" s="987"/>
      <c r="AW180" s="1025"/>
      <c r="AX180" s="1025"/>
      <c r="AY180" s="1025"/>
      <c r="AZ180" s="1026"/>
    </row>
    <row r="181" s="911" customFormat="1" ht="24.95" customHeight="1" spans="1:52">
      <c r="A181" s="958"/>
      <c r="B181" s="954"/>
      <c r="C181" s="954"/>
      <c r="D181" s="954"/>
      <c r="E181" s="954"/>
      <c r="F181" s="973"/>
      <c r="G181" s="888" t="s">
        <v>62</v>
      </c>
      <c r="H181" s="960"/>
      <c r="I181" s="960"/>
      <c r="J181" s="960"/>
      <c r="K181" s="960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  <c r="AA181" s="960"/>
      <c r="AB181" s="890" t="s">
        <v>63</v>
      </c>
      <c r="AC181" s="890"/>
      <c r="AD181" s="890"/>
      <c r="AE181" s="890"/>
      <c r="AF181" s="890"/>
      <c r="AG181" s="890"/>
      <c r="AH181" s="890"/>
      <c r="AI181" s="978"/>
      <c r="AJ181" s="987"/>
      <c r="AK181" s="987"/>
      <c r="AL181" s="987"/>
      <c r="AM181" s="987"/>
      <c r="AN181" s="987"/>
      <c r="AO181" s="987"/>
      <c r="AP181" s="1015"/>
      <c r="AQ181" s="956"/>
      <c r="AR181" s="956"/>
      <c r="AS181" s="956"/>
      <c r="AT181" s="987"/>
      <c r="AU181" s="987"/>
      <c r="AV181" s="987"/>
      <c r="AW181" s="1025"/>
      <c r="AX181" s="1030" t="e">
        <f>#REF!+AX175</f>
        <v>#REF!</v>
      </c>
      <c r="AY181" s="1025"/>
      <c r="AZ181" s="1026"/>
    </row>
    <row r="182" s="911" customFormat="1" ht="17.1" customHeight="1" spans="1:52">
      <c r="A182" s="958"/>
      <c r="B182" s="954"/>
      <c r="C182" s="954"/>
      <c r="D182" s="954"/>
      <c r="E182" s="954"/>
      <c r="F182" s="973"/>
      <c r="G182" s="888" t="s">
        <v>64</v>
      </c>
      <c r="H182" s="960"/>
      <c r="I182" s="960"/>
      <c r="J182" s="960"/>
      <c r="K182" s="960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  <c r="AA182" s="960"/>
      <c r="AB182" s="1046" t="s">
        <v>65</v>
      </c>
      <c r="AC182" s="978"/>
      <c r="AD182" s="978"/>
      <c r="AE182" s="978"/>
      <c r="AF182" s="978"/>
      <c r="AG182" s="978"/>
      <c r="AH182" s="978"/>
      <c r="AI182" s="978"/>
      <c r="AJ182" s="987"/>
      <c r="AK182" s="987"/>
      <c r="AL182" s="987"/>
      <c r="AM182" s="987"/>
      <c r="AN182" s="987"/>
      <c r="AO182" s="987"/>
      <c r="AP182" s="1015"/>
      <c r="AQ182" s="956"/>
      <c r="AR182" s="956"/>
      <c r="AS182" s="956"/>
      <c r="AT182" s="987"/>
      <c r="AU182" s="987"/>
      <c r="AV182" s="987"/>
      <c r="AW182" s="1025"/>
      <c r="AX182" s="1025"/>
      <c r="AY182" s="1025"/>
      <c r="AZ182" s="1026"/>
    </row>
    <row r="183" s="911" customFormat="1" ht="17.1" customHeight="1" spans="1:52">
      <c r="A183" s="1045"/>
      <c r="B183" s="954"/>
      <c r="C183" s="954"/>
      <c r="D183" s="954"/>
      <c r="E183" s="954"/>
      <c r="F183" s="973"/>
      <c r="G183" s="888"/>
      <c r="H183" s="960"/>
      <c r="I183" s="960"/>
      <c r="J183" s="960"/>
      <c r="K183" s="960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  <c r="AA183" s="960"/>
      <c r="AB183" s="890"/>
      <c r="AC183" s="978"/>
      <c r="AD183" s="978"/>
      <c r="AE183" s="978"/>
      <c r="AF183" s="978"/>
      <c r="AG183" s="978"/>
      <c r="AH183" s="978"/>
      <c r="AI183" s="978"/>
      <c r="AJ183" s="987"/>
      <c r="AK183" s="987"/>
      <c r="AL183" s="987"/>
      <c r="AM183" s="987"/>
      <c r="AN183" s="987"/>
      <c r="AO183" s="987"/>
      <c r="AP183" s="1015"/>
      <c r="AQ183" s="956"/>
      <c r="AR183" s="956"/>
      <c r="AS183" s="956"/>
      <c r="AT183" s="987"/>
      <c r="AU183" s="987"/>
      <c r="AV183" s="987"/>
      <c r="AW183" s="1025"/>
      <c r="AX183" s="1025"/>
      <c r="AY183" s="1025"/>
      <c r="AZ183" s="1026"/>
    </row>
    <row r="184" s="911" customFormat="1" ht="99" customHeight="1" spans="1:52">
      <c r="A184" s="958"/>
      <c r="B184" s="954"/>
      <c r="C184" s="954"/>
      <c r="D184" s="954"/>
      <c r="E184" s="954"/>
      <c r="F184" s="973"/>
      <c r="G184" s="888"/>
      <c r="H184" s="960"/>
      <c r="I184" s="960"/>
      <c r="J184" s="960"/>
      <c r="K184" s="960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  <c r="AA184" s="960"/>
      <c r="AB184" s="890"/>
      <c r="AC184" s="978"/>
      <c r="AD184" s="978"/>
      <c r="AE184" s="978"/>
      <c r="AF184" s="978"/>
      <c r="AG184" s="978"/>
      <c r="AH184" s="978"/>
      <c r="AI184" s="978"/>
      <c r="AJ184" s="987"/>
      <c r="AK184" s="987"/>
      <c r="AL184" s="987"/>
      <c r="AM184" s="987"/>
      <c r="AN184" s="987"/>
      <c r="AO184" s="987"/>
      <c r="AP184" s="1015"/>
      <c r="AQ184" s="956"/>
      <c r="AR184" s="956"/>
      <c r="AS184" s="956"/>
      <c r="AT184" s="987"/>
      <c r="AU184" s="987"/>
      <c r="AV184" s="987"/>
      <c r="AW184" s="1025"/>
      <c r="AX184" s="1025"/>
      <c r="AY184" s="1025"/>
      <c r="AZ184" s="1026"/>
    </row>
    <row r="185" s="911" customFormat="1" ht="19.5" customHeight="1" spans="1:52">
      <c r="A185" s="958"/>
      <c r="B185" s="961"/>
      <c r="C185" s="961"/>
      <c r="D185" s="961"/>
      <c r="E185" s="961"/>
      <c r="F185" s="1031"/>
      <c r="G185" s="959"/>
      <c r="H185" s="1032"/>
      <c r="I185" s="1032"/>
      <c r="J185" s="1032"/>
      <c r="K185" s="1032"/>
      <c r="L185" s="1032"/>
      <c r="M185" s="1032"/>
      <c r="N185" s="1032"/>
      <c r="O185" s="1032"/>
      <c r="P185" s="1032"/>
      <c r="Q185" s="1032"/>
      <c r="R185" s="1032"/>
      <c r="S185" s="1032"/>
      <c r="T185" s="1032"/>
      <c r="U185" s="1032"/>
      <c r="V185" s="1032"/>
      <c r="W185" s="1032"/>
      <c r="X185" s="1032"/>
      <c r="Y185" s="1032"/>
      <c r="Z185" s="1032"/>
      <c r="AA185" s="1032"/>
      <c r="AB185" s="982"/>
      <c r="AC185" s="979"/>
      <c r="AD185" s="979"/>
      <c r="AE185" s="979"/>
      <c r="AF185" s="979"/>
      <c r="AG185" s="979"/>
      <c r="AH185" s="979"/>
      <c r="AI185" s="979"/>
      <c r="AJ185" s="979"/>
      <c r="AK185" s="988"/>
      <c r="AL185" s="988"/>
      <c r="AM185" s="989"/>
      <c r="AN185" s="988"/>
      <c r="AO185" s="989"/>
      <c r="AP185" s="988"/>
      <c r="AQ185" s="962"/>
      <c r="AR185" s="962"/>
      <c r="AS185" s="962"/>
      <c r="AT185" s="989"/>
      <c r="AU185" s="989"/>
      <c r="AV185" s="989"/>
      <c r="AW185" s="1025"/>
      <c r="AX185" s="1025"/>
      <c r="AY185" s="1025"/>
      <c r="AZ185" s="1026"/>
    </row>
    <row r="186" s="911" customFormat="1" ht="17.1" customHeight="1" spans="1:52">
      <c r="A186" s="963"/>
      <c r="B186" s="964"/>
      <c r="C186" s="964"/>
      <c r="D186" s="964"/>
      <c r="E186" s="965"/>
      <c r="F186" s="964"/>
      <c r="G186" s="966"/>
      <c r="H186" s="967"/>
      <c r="I186" s="967"/>
      <c r="J186" s="967"/>
      <c r="K186" s="967"/>
      <c r="L186" s="967"/>
      <c r="M186" s="967"/>
      <c r="N186" s="967"/>
      <c r="O186" s="967"/>
      <c r="P186" s="967"/>
      <c r="Q186" s="967"/>
      <c r="R186" s="967"/>
      <c r="S186" s="967"/>
      <c r="T186" s="967"/>
      <c r="U186" s="967"/>
      <c r="V186" s="967"/>
      <c r="W186" s="967"/>
      <c r="X186" s="967"/>
      <c r="Y186" s="967"/>
      <c r="Z186" s="967"/>
      <c r="AA186" s="967"/>
      <c r="AB186" s="980"/>
      <c r="AC186" s="978"/>
      <c r="AD186" s="978"/>
      <c r="AE186" s="978"/>
      <c r="AF186" s="978"/>
      <c r="AG186" s="978"/>
      <c r="AH186" s="978"/>
      <c r="AI186" s="978"/>
      <c r="AJ186" s="990"/>
      <c r="AK186" s="990"/>
      <c r="AL186" s="990"/>
      <c r="AM186" s="990"/>
      <c r="AN186" s="990"/>
      <c r="AO186" s="990"/>
      <c r="AP186" s="1016"/>
      <c r="AQ186" s="964"/>
      <c r="AR186" s="964"/>
      <c r="AS186" s="964"/>
      <c r="AT186" s="990"/>
      <c r="AU186" s="990"/>
      <c r="AV186" s="990"/>
      <c r="AW186" s="1025"/>
      <c r="AX186" s="1025"/>
      <c r="AY186" s="1025"/>
      <c r="AZ186" s="1026"/>
    </row>
    <row r="187" s="911" customFormat="1" ht="17.1" customHeight="1" spans="1:52">
      <c r="A187" s="921" t="s">
        <v>160</v>
      </c>
      <c r="B187" s="921"/>
      <c r="C187" s="921"/>
      <c r="D187" s="921"/>
      <c r="E187" s="921"/>
      <c r="F187" s="921"/>
      <c r="G187" s="921"/>
      <c r="H187" s="921"/>
      <c r="I187" s="921"/>
      <c r="J187" s="921"/>
      <c r="K187" s="921"/>
      <c r="L187" s="921"/>
      <c r="M187" s="921"/>
      <c r="N187" s="921"/>
      <c r="O187" s="921"/>
      <c r="P187" s="921"/>
      <c r="Q187" s="921"/>
      <c r="R187" s="921"/>
      <c r="S187" s="921"/>
      <c r="T187" s="921"/>
      <c r="U187" s="921"/>
      <c r="V187" s="921"/>
      <c r="W187" s="921"/>
      <c r="X187" s="921"/>
      <c r="Y187" s="921"/>
      <c r="Z187" s="921"/>
      <c r="AA187" s="921"/>
      <c r="AB187" s="921"/>
      <c r="AC187" s="921"/>
      <c r="AD187" s="921"/>
      <c r="AE187" s="921"/>
      <c r="AF187" s="921"/>
      <c r="AG187" s="921"/>
      <c r="AH187" s="921"/>
      <c r="AI187" s="921"/>
      <c r="AJ187" s="921"/>
      <c r="AK187" s="921"/>
      <c r="AL187" s="921"/>
      <c r="AM187" s="921"/>
      <c r="AN187" s="921"/>
      <c r="AO187" s="921"/>
      <c r="AP187" s="921"/>
      <c r="AQ187" s="921"/>
      <c r="AR187" s="921"/>
      <c r="AS187" s="921"/>
      <c r="AT187" s="921"/>
      <c r="AU187" s="921"/>
      <c r="AV187" s="921"/>
      <c r="AW187" s="1025"/>
      <c r="AX187" s="1025"/>
      <c r="AY187" s="1025"/>
      <c r="AZ187" s="1026"/>
    </row>
    <row r="188" s="911" customFormat="1" ht="17.1" customHeight="1" spans="1:52">
      <c r="A188" s="922" t="str">
        <f>'RK 3'!A172:AI172</f>
        <v>BULAN JUNI TAHUN 2023</v>
      </c>
      <c r="B188" s="922"/>
      <c r="C188" s="922"/>
      <c r="D188" s="922"/>
      <c r="E188" s="922"/>
      <c r="F188" s="922"/>
      <c r="G188" s="922"/>
      <c r="H188" s="922"/>
      <c r="I188" s="922"/>
      <c r="J188" s="922"/>
      <c r="K188" s="922"/>
      <c r="L188" s="922"/>
      <c r="M188" s="922"/>
      <c r="N188" s="922"/>
      <c r="O188" s="922"/>
      <c r="P188" s="922"/>
      <c r="Q188" s="922"/>
      <c r="R188" s="922"/>
      <c r="S188" s="922"/>
      <c r="T188" s="922"/>
      <c r="U188" s="922"/>
      <c r="V188" s="922"/>
      <c r="W188" s="922"/>
      <c r="X188" s="922"/>
      <c r="Y188" s="922"/>
      <c r="Z188" s="922"/>
      <c r="AA188" s="922"/>
      <c r="AB188" s="922"/>
      <c r="AC188" s="922"/>
      <c r="AD188" s="922"/>
      <c r="AE188" s="922"/>
      <c r="AF188" s="922"/>
      <c r="AG188" s="922"/>
      <c r="AH188" s="922"/>
      <c r="AI188" s="922"/>
      <c r="AJ188" s="922"/>
      <c r="AK188" s="922"/>
      <c r="AL188" s="922"/>
      <c r="AM188" s="922"/>
      <c r="AN188" s="922"/>
      <c r="AO188" s="922"/>
      <c r="AP188" s="922"/>
      <c r="AQ188" s="922"/>
      <c r="AR188" s="922"/>
      <c r="AS188" s="922"/>
      <c r="AT188" s="922"/>
      <c r="AU188" s="922"/>
      <c r="AV188" s="922"/>
      <c r="AW188" s="1025"/>
      <c r="AX188" s="1025"/>
      <c r="AY188" s="1025"/>
      <c r="AZ188" s="1026"/>
    </row>
    <row r="189" s="911" customFormat="1" ht="16.5" customHeight="1" spans="1:52">
      <c r="A189" s="923"/>
      <c r="B189" s="923"/>
      <c r="C189" s="923"/>
      <c r="D189" s="923"/>
      <c r="E189" s="923"/>
      <c r="F189" s="923"/>
      <c r="G189" s="923"/>
      <c r="H189" s="923"/>
      <c r="I189" s="923"/>
      <c r="J189" s="923"/>
      <c r="K189" s="923"/>
      <c r="L189" s="923"/>
      <c r="M189" s="923"/>
      <c r="N189" s="923"/>
      <c r="O189" s="923"/>
      <c r="P189" s="923"/>
      <c r="Q189" s="923"/>
      <c r="R189" s="923"/>
      <c r="S189" s="923"/>
      <c r="T189" s="923"/>
      <c r="U189" s="923"/>
      <c r="V189" s="923"/>
      <c r="W189" s="923"/>
      <c r="X189" s="923"/>
      <c r="Y189" s="923"/>
      <c r="Z189" s="923"/>
      <c r="AA189" s="923"/>
      <c r="AB189" s="923"/>
      <c r="AC189" s="923"/>
      <c r="AD189" s="923"/>
      <c r="AE189" s="923"/>
      <c r="AF189" s="923"/>
      <c r="AG189" s="923"/>
      <c r="AH189" s="923"/>
      <c r="AI189" s="923"/>
      <c r="AJ189" s="923"/>
      <c r="AK189" s="923"/>
      <c r="AL189" s="923"/>
      <c r="AM189" s="923"/>
      <c r="AN189" s="923"/>
      <c r="AO189" s="923"/>
      <c r="AP189" s="923"/>
      <c r="AQ189" s="915"/>
      <c r="AR189" s="916"/>
      <c r="AS189" s="991" t="s">
        <v>156</v>
      </c>
      <c r="AT189" s="992"/>
      <c r="AU189" s="992"/>
      <c r="AV189" s="992"/>
      <c r="AW189" s="1025"/>
      <c r="AX189" s="1025"/>
      <c r="AY189" s="1025"/>
      <c r="AZ189" s="1026"/>
    </row>
    <row r="190" s="911" customFormat="1" ht="17.1" customHeight="1" spans="1:52">
      <c r="A190" s="924" t="s">
        <v>3</v>
      </c>
      <c r="B190" s="925" t="s">
        <v>4</v>
      </c>
      <c r="C190" s="926" t="s">
        <v>161</v>
      </c>
      <c r="D190" s="926" t="s">
        <v>118</v>
      </c>
      <c r="E190" s="926" t="s">
        <v>57</v>
      </c>
      <c r="F190" s="927" t="s">
        <v>119</v>
      </c>
      <c r="G190" s="928" t="s">
        <v>5</v>
      </c>
      <c r="H190" s="929"/>
      <c r="I190" s="929"/>
      <c r="J190" s="929"/>
      <c r="K190" s="929"/>
      <c r="L190" s="929"/>
      <c r="M190" s="929"/>
      <c r="N190" s="929"/>
      <c r="O190" s="929"/>
      <c r="P190" s="929"/>
      <c r="Q190" s="929"/>
      <c r="R190" s="929"/>
      <c r="S190" s="929"/>
      <c r="T190" s="929"/>
      <c r="U190" s="929"/>
      <c r="V190" s="929"/>
      <c r="W190" s="929"/>
      <c r="X190" s="929"/>
      <c r="Y190" s="929"/>
      <c r="Z190" s="929"/>
      <c r="AA190" s="929"/>
      <c r="AB190" s="929"/>
      <c r="AC190" s="975"/>
      <c r="AD190" s="926" t="s">
        <v>120</v>
      </c>
      <c r="AE190" s="926" t="s">
        <v>7</v>
      </c>
      <c r="AF190" s="926" t="s">
        <v>8</v>
      </c>
      <c r="AG190" s="926" t="s">
        <v>9</v>
      </c>
      <c r="AH190" s="926" t="s">
        <v>10</v>
      </c>
      <c r="AI190" s="926" t="s">
        <v>11</v>
      </c>
      <c r="AJ190" s="926" t="s">
        <v>12</v>
      </c>
      <c r="AK190" s="926" t="s">
        <v>13</v>
      </c>
      <c r="AL190" s="983" t="s">
        <v>122</v>
      </c>
      <c r="AM190" s="983" t="s">
        <v>123</v>
      </c>
      <c r="AN190" s="983" t="s">
        <v>124</v>
      </c>
      <c r="AO190" s="983" t="s">
        <v>158</v>
      </c>
      <c r="AP190" s="926" t="s">
        <v>14</v>
      </c>
      <c r="AQ190" s="927" t="s">
        <v>126</v>
      </c>
      <c r="AR190" s="993" t="s">
        <v>159</v>
      </c>
      <c r="AS190" s="994" t="s">
        <v>147</v>
      </c>
      <c r="AT190" s="995"/>
      <c r="AU190" s="995"/>
      <c r="AV190" s="995"/>
      <c r="AW190" s="1025"/>
      <c r="AX190" s="1025"/>
      <c r="AY190" s="1025"/>
      <c r="AZ190" s="1026"/>
    </row>
    <row r="191" s="911" customFormat="1" ht="150.75" customHeight="1" spans="1:52">
      <c r="A191" s="930"/>
      <c r="B191" s="931"/>
      <c r="C191" s="932"/>
      <c r="D191" s="932"/>
      <c r="E191" s="932"/>
      <c r="F191" s="933"/>
      <c r="G191" s="934" t="s">
        <v>16</v>
      </c>
      <c r="H191" s="934" t="s">
        <v>17</v>
      </c>
      <c r="I191" s="934" t="s">
        <v>18</v>
      </c>
      <c r="J191" s="934" t="s">
        <v>19</v>
      </c>
      <c r="K191" s="934" t="s">
        <v>20</v>
      </c>
      <c r="L191" s="934" t="s">
        <v>21</v>
      </c>
      <c r="M191" s="934" t="s">
        <v>22</v>
      </c>
      <c r="N191" s="934" t="s">
        <v>23</v>
      </c>
      <c r="O191" s="934" t="s">
        <v>24</v>
      </c>
      <c r="P191" s="934" t="s">
        <v>25</v>
      </c>
      <c r="Q191" s="934" t="s">
        <v>129</v>
      </c>
      <c r="R191" s="934" t="s">
        <v>27</v>
      </c>
      <c r="S191" s="934" t="s">
        <v>28</v>
      </c>
      <c r="T191" s="934" t="s">
        <v>29</v>
      </c>
      <c r="U191" s="934" t="s">
        <v>30</v>
      </c>
      <c r="V191" s="934" t="s">
        <v>31</v>
      </c>
      <c r="W191" s="934" t="s">
        <v>32</v>
      </c>
      <c r="X191" s="934" t="s">
        <v>33</v>
      </c>
      <c r="Y191" s="934" t="s">
        <v>34</v>
      </c>
      <c r="Z191" s="934" t="s">
        <v>35</v>
      </c>
      <c r="AA191" s="934" t="s">
        <v>36</v>
      </c>
      <c r="AB191" s="934" t="s">
        <v>149</v>
      </c>
      <c r="AC191" s="934" t="s">
        <v>38</v>
      </c>
      <c r="AD191" s="932"/>
      <c r="AE191" s="932"/>
      <c r="AF191" s="932"/>
      <c r="AG191" s="932"/>
      <c r="AH191" s="932"/>
      <c r="AI191" s="932"/>
      <c r="AJ191" s="932"/>
      <c r="AK191" s="932"/>
      <c r="AL191" s="984"/>
      <c r="AM191" s="984"/>
      <c r="AN191" s="984"/>
      <c r="AO191" s="984"/>
      <c r="AP191" s="932"/>
      <c r="AQ191" s="933"/>
      <c r="AR191" s="996"/>
      <c r="AS191" s="997"/>
      <c r="AT191" s="995"/>
      <c r="AU191" s="995"/>
      <c r="AV191" s="995"/>
      <c r="AW191" s="1025"/>
      <c r="AX191" s="1025"/>
      <c r="AY191" s="1025"/>
      <c r="AZ191" s="1026"/>
    </row>
    <row r="192" s="911" customFormat="1" ht="17.1" customHeight="1" spans="1:52">
      <c r="A192" s="935">
        <v>1</v>
      </c>
      <c r="B192" s="936">
        <v>2</v>
      </c>
      <c r="C192" s="936">
        <v>3</v>
      </c>
      <c r="D192" s="936">
        <v>4</v>
      </c>
      <c r="E192" s="937">
        <v>5</v>
      </c>
      <c r="F192" s="936">
        <v>6</v>
      </c>
      <c r="G192" s="936">
        <v>7</v>
      </c>
      <c r="H192" s="936">
        <v>8</v>
      </c>
      <c r="I192" s="936">
        <v>9</v>
      </c>
      <c r="J192" s="936">
        <v>10</v>
      </c>
      <c r="K192" s="936">
        <v>11</v>
      </c>
      <c r="L192" s="936">
        <v>12</v>
      </c>
      <c r="M192" s="936">
        <v>13</v>
      </c>
      <c r="N192" s="936">
        <v>14</v>
      </c>
      <c r="O192" s="936">
        <v>15</v>
      </c>
      <c r="P192" s="936">
        <v>16</v>
      </c>
      <c r="Q192" s="936">
        <v>17</v>
      </c>
      <c r="R192" s="936">
        <v>18</v>
      </c>
      <c r="S192" s="936">
        <v>19</v>
      </c>
      <c r="T192" s="936">
        <v>20</v>
      </c>
      <c r="U192" s="936">
        <v>21</v>
      </c>
      <c r="V192" s="936">
        <v>22</v>
      </c>
      <c r="W192" s="936">
        <v>23</v>
      </c>
      <c r="X192" s="936">
        <v>24</v>
      </c>
      <c r="Y192" s="936">
        <v>25</v>
      </c>
      <c r="Z192" s="936">
        <v>26</v>
      </c>
      <c r="AA192" s="936">
        <v>27</v>
      </c>
      <c r="AB192" s="936">
        <v>28</v>
      </c>
      <c r="AC192" s="936">
        <v>29</v>
      </c>
      <c r="AD192" s="936">
        <v>30</v>
      </c>
      <c r="AE192" s="936">
        <v>31</v>
      </c>
      <c r="AF192" s="936">
        <v>32</v>
      </c>
      <c r="AG192" s="936">
        <v>33</v>
      </c>
      <c r="AH192" s="936">
        <v>34</v>
      </c>
      <c r="AI192" s="936">
        <v>35</v>
      </c>
      <c r="AJ192" s="936">
        <v>36</v>
      </c>
      <c r="AK192" s="936">
        <v>37</v>
      </c>
      <c r="AL192" s="936">
        <v>38</v>
      </c>
      <c r="AM192" s="936">
        <v>39</v>
      </c>
      <c r="AN192" s="936">
        <v>40</v>
      </c>
      <c r="AO192" s="936">
        <v>41</v>
      </c>
      <c r="AP192" s="937">
        <v>42</v>
      </c>
      <c r="AQ192" s="937">
        <v>43</v>
      </c>
      <c r="AR192" s="998">
        <v>44</v>
      </c>
      <c r="AS192" s="999">
        <v>45</v>
      </c>
      <c r="AT192" s="1000"/>
      <c r="AU192" s="1000"/>
      <c r="AV192" s="1000"/>
      <c r="AW192" s="1025"/>
      <c r="AX192" s="1025"/>
      <c r="AY192" s="1025"/>
      <c r="AZ192" s="1026"/>
    </row>
    <row r="193" s="912" customFormat="1" ht="25.5" customHeight="1" spans="1:52">
      <c r="A193" s="938">
        <v>1</v>
      </c>
      <c r="B193" s="939" t="s">
        <v>39</v>
      </c>
      <c r="C193" s="208">
        <f>AQ156</f>
        <v>205</v>
      </c>
      <c r="D193" s="212">
        <f>'RK 3'!AH177</f>
        <v>188</v>
      </c>
      <c r="E193" s="208">
        <f>SUM(C193:D193)</f>
        <v>393</v>
      </c>
      <c r="F193" s="208">
        <v>14</v>
      </c>
      <c r="G193" s="208"/>
      <c r="H193" s="208"/>
      <c r="I193" s="208"/>
      <c r="J193" s="208"/>
      <c r="K193" s="208"/>
      <c r="L193" s="208">
        <v>44</v>
      </c>
      <c r="M193" s="208">
        <v>91</v>
      </c>
      <c r="N193" s="208">
        <v>1</v>
      </c>
      <c r="O193" s="208"/>
      <c r="P193" s="208"/>
      <c r="Q193" s="208"/>
      <c r="R193" s="208"/>
      <c r="S193" s="208"/>
      <c r="T193" s="208">
        <v>5</v>
      </c>
      <c r="U193" s="208"/>
      <c r="V193" s="208"/>
      <c r="W193" s="208"/>
      <c r="X193" s="208">
        <v>1</v>
      </c>
      <c r="Y193" s="208"/>
      <c r="Z193" s="208">
        <v>19</v>
      </c>
      <c r="AA193" s="208"/>
      <c r="AB193" s="208">
        <v>9</v>
      </c>
      <c r="AC193" s="208"/>
      <c r="AD193" s="208"/>
      <c r="AE193" s="208"/>
      <c r="AF193" s="208"/>
      <c r="AG193" s="208"/>
      <c r="AH193" s="208"/>
      <c r="AI193" s="208"/>
      <c r="AJ193" s="208">
        <v>4</v>
      </c>
      <c r="AK193" s="208">
        <v>1</v>
      </c>
      <c r="AL193" s="208">
        <v>7</v>
      </c>
      <c r="AM193" s="208">
        <v>5</v>
      </c>
      <c r="AN193" s="208">
        <v>1</v>
      </c>
      <c r="AO193" s="208"/>
      <c r="AP193" s="208">
        <f>SUM(F193:AO193)</f>
        <v>202</v>
      </c>
      <c r="AQ193" s="1001">
        <f>E193-AP193</f>
        <v>191</v>
      </c>
      <c r="AR193" s="208">
        <f>AP193</f>
        <v>202</v>
      </c>
      <c r="AS193" s="1002"/>
      <c r="AT193" s="1050"/>
      <c r="AU193" s="1003"/>
      <c r="AV193" s="1003"/>
      <c r="AW193" s="1027"/>
      <c r="AX193" s="1027"/>
      <c r="AY193" s="1027">
        <f>AP193-23</f>
        <v>179</v>
      </c>
      <c r="AZ193" s="1028"/>
    </row>
    <row r="194" s="912" customFormat="1" ht="25.5" customHeight="1" spans="1:52">
      <c r="A194" s="942">
        <v>2</v>
      </c>
      <c r="B194" s="943" t="s">
        <v>40</v>
      </c>
      <c r="C194" s="208">
        <f t="shared" ref="C194:C210" si="31">AQ157</f>
        <v>69</v>
      </c>
      <c r="D194" s="212">
        <f>'RK 3'!AH178</f>
        <v>104</v>
      </c>
      <c r="E194" s="208">
        <f t="shared" ref="E194:E210" si="32">SUM(C194:D194)</f>
        <v>173</v>
      </c>
      <c r="F194" s="208">
        <v>5</v>
      </c>
      <c r="G194" s="208"/>
      <c r="H194" s="208"/>
      <c r="I194" s="208"/>
      <c r="J194" s="208"/>
      <c r="K194" s="208"/>
      <c r="L194" s="208">
        <v>19</v>
      </c>
      <c r="M194" s="208">
        <v>67</v>
      </c>
      <c r="N194" s="208"/>
      <c r="O194" s="208"/>
      <c r="P194" s="208"/>
      <c r="Q194" s="208"/>
      <c r="R194" s="208"/>
      <c r="S194" s="208"/>
      <c r="T194" s="208">
        <v>1</v>
      </c>
      <c r="U194" s="208"/>
      <c r="V194" s="208"/>
      <c r="W194" s="208"/>
      <c r="X194" s="208"/>
      <c r="Y194" s="208"/>
      <c r="Z194" s="208">
        <v>8</v>
      </c>
      <c r="AA194" s="208"/>
      <c r="AB194" s="208">
        <v>6</v>
      </c>
      <c r="AC194" s="208">
        <v>1</v>
      </c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>
        <v>2</v>
      </c>
      <c r="AO194" s="208"/>
      <c r="AP194" s="208">
        <f t="shared" ref="AP194:AP210" si="33">SUM(F194:AO194)</f>
        <v>109</v>
      </c>
      <c r="AQ194" s="1001">
        <f t="shared" ref="AQ194:AQ210" si="34">E194-AP194</f>
        <v>64</v>
      </c>
      <c r="AR194" s="208">
        <f t="shared" ref="AR194:AR210" si="35">AP194</f>
        <v>109</v>
      </c>
      <c r="AS194" s="1004"/>
      <c r="AT194" s="1005"/>
      <c r="AU194" s="1019">
        <v>65</v>
      </c>
      <c r="AV194" s="1005"/>
      <c r="AW194" s="1027"/>
      <c r="AX194" s="1027"/>
      <c r="AY194" s="1027">
        <f>AP194-5</f>
        <v>104</v>
      </c>
      <c r="AZ194" s="1028"/>
    </row>
    <row r="195" s="912" customFormat="1" ht="25.5" customHeight="1" spans="1:52">
      <c r="A195" s="942">
        <v>3</v>
      </c>
      <c r="B195" s="943" t="s">
        <v>41</v>
      </c>
      <c r="C195" s="208">
        <f t="shared" si="31"/>
        <v>83</v>
      </c>
      <c r="D195" s="212">
        <f>'RK 3'!AH179</f>
        <v>75</v>
      </c>
      <c r="E195" s="208">
        <f t="shared" si="32"/>
        <v>158</v>
      </c>
      <c r="F195" s="208">
        <v>4</v>
      </c>
      <c r="G195" s="208"/>
      <c r="H195" s="208"/>
      <c r="I195" s="208"/>
      <c r="J195" s="208"/>
      <c r="K195" s="208"/>
      <c r="L195" s="208">
        <v>14</v>
      </c>
      <c r="M195" s="208">
        <v>56</v>
      </c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>
        <v>1</v>
      </c>
      <c r="Y195" s="208"/>
      <c r="Z195" s="208">
        <v>1</v>
      </c>
      <c r="AA195" s="208"/>
      <c r="AB195" s="208">
        <v>4</v>
      </c>
      <c r="AC195" s="208">
        <v>1</v>
      </c>
      <c r="AD195" s="208"/>
      <c r="AE195" s="208"/>
      <c r="AF195" s="208"/>
      <c r="AG195" s="208"/>
      <c r="AH195" s="208"/>
      <c r="AI195" s="208"/>
      <c r="AJ195" s="208"/>
      <c r="AK195" s="208"/>
      <c r="AL195" s="208">
        <v>2</v>
      </c>
      <c r="AM195" s="208">
        <v>2</v>
      </c>
      <c r="AN195" s="208">
        <v>5</v>
      </c>
      <c r="AO195" s="208"/>
      <c r="AP195" s="208">
        <f t="shared" si="33"/>
        <v>90</v>
      </c>
      <c r="AQ195" s="1001">
        <f t="shared" si="34"/>
        <v>68</v>
      </c>
      <c r="AR195" s="208">
        <f t="shared" si="35"/>
        <v>90</v>
      </c>
      <c r="AS195" s="1004"/>
      <c r="AT195" s="1005"/>
      <c r="AU195" s="1019">
        <v>69</v>
      </c>
      <c r="AV195" s="1005"/>
      <c r="AW195" s="1027"/>
      <c r="AX195" s="1027"/>
      <c r="AY195" s="990">
        <f>59-22</f>
        <v>37</v>
      </c>
      <c r="AZ195" s="1028"/>
    </row>
    <row r="196" s="912" customFormat="1" ht="25.5" customHeight="1" spans="1:52">
      <c r="A196" s="942">
        <v>4</v>
      </c>
      <c r="B196" s="943" t="s">
        <v>42</v>
      </c>
      <c r="C196" s="208">
        <f t="shared" si="31"/>
        <v>126</v>
      </c>
      <c r="D196" s="212">
        <f>'RK 3'!AH180</f>
        <v>63</v>
      </c>
      <c r="E196" s="208">
        <f t="shared" si="32"/>
        <v>189</v>
      </c>
      <c r="F196" s="208">
        <v>15</v>
      </c>
      <c r="G196" s="208"/>
      <c r="H196" s="208"/>
      <c r="I196" s="208"/>
      <c r="J196" s="208">
        <v>1</v>
      </c>
      <c r="K196" s="208"/>
      <c r="L196" s="208">
        <v>16</v>
      </c>
      <c r="M196" s="208">
        <v>70</v>
      </c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>
        <v>4</v>
      </c>
      <c r="Y196" s="208"/>
      <c r="Z196" s="208">
        <v>6</v>
      </c>
      <c r="AA196" s="208"/>
      <c r="AB196" s="208">
        <v>1</v>
      </c>
      <c r="AC196" s="208"/>
      <c r="AD196" s="208"/>
      <c r="AE196" s="208"/>
      <c r="AF196" s="208"/>
      <c r="AG196" s="208"/>
      <c r="AH196" s="208"/>
      <c r="AI196" s="208"/>
      <c r="AJ196" s="208">
        <v>1</v>
      </c>
      <c r="AK196" s="208">
        <v>1</v>
      </c>
      <c r="AL196" s="208">
        <v>3</v>
      </c>
      <c r="AM196" s="208"/>
      <c r="AN196" s="208">
        <v>4</v>
      </c>
      <c r="AO196" s="208"/>
      <c r="AP196" s="208">
        <f t="shared" si="33"/>
        <v>122</v>
      </c>
      <c r="AQ196" s="1001">
        <f t="shared" si="34"/>
        <v>67</v>
      </c>
      <c r="AR196" s="208">
        <f t="shared" si="35"/>
        <v>122</v>
      </c>
      <c r="AS196" s="1004"/>
      <c r="AT196" s="1005"/>
      <c r="AU196" s="1005"/>
      <c r="AV196" s="1005"/>
      <c r="AW196" s="1027"/>
      <c r="AX196" s="1027"/>
      <c r="AY196" s="990"/>
      <c r="AZ196" s="1028"/>
    </row>
    <row r="197" s="912" customFormat="1" ht="25.5" customHeight="1" spans="1:52">
      <c r="A197" s="942">
        <v>5</v>
      </c>
      <c r="B197" s="943" t="s">
        <v>43</v>
      </c>
      <c r="C197" s="208">
        <f t="shared" si="31"/>
        <v>52</v>
      </c>
      <c r="D197" s="212">
        <f>'RK 3'!AH181</f>
        <v>75</v>
      </c>
      <c r="E197" s="208">
        <f t="shared" si="32"/>
        <v>127</v>
      </c>
      <c r="F197" s="208">
        <v>7</v>
      </c>
      <c r="G197" s="208"/>
      <c r="H197" s="208"/>
      <c r="I197" s="208"/>
      <c r="J197" s="208"/>
      <c r="K197" s="208"/>
      <c r="L197" s="208">
        <v>16</v>
      </c>
      <c r="M197" s="208">
        <v>32</v>
      </c>
      <c r="N197" s="208"/>
      <c r="O197" s="208">
        <v>1</v>
      </c>
      <c r="P197" s="208"/>
      <c r="Q197" s="208"/>
      <c r="R197" s="208"/>
      <c r="S197" s="208"/>
      <c r="T197" s="208"/>
      <c r="U197" s="208"/>
      <c r="V197" s="208"/>
      <c r="W197" s="208"/>
      <c r="X197" s="208">
        <v>1</v>
      </c>
      <c r="Y197" s="208"/>
      <c r="Z197" s="208">
        <v>3</v>
      </c>
      <c r="AA197" s="208"/>
      <c r="AB197" s="208">
        <v>3</v>
      </c>
      <c r="AC197" s="208">
        <v>1</v>
      </c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>
        <v>1</v>
      </c>
      <c r="AN197" s="208">
        <v>1</v>
      </c>
      <c r="AO197" s="208"/>
      <c r="AP197" s="208">
        <f t="shared" si="33"/>
        <v>66</v>
      </c>
      <c r="AQ197" s="1001">
        <f t="shared" si="34"/>
        <v>61</v>
      </c>
      <c r="AR197" s="208">
        <f t="shared" si="35"/>
        <v>66</v>
      </c>
      <c r="AS197" s="1004"/>
      <c r="AT197" s="1005"/>
      <c r="AU197" s="1005"/>
      <c r="AV197" s="1005"/>
      <c r="AW197" s="1027"/>
      <c r="AX197" s="1027"/>
      <c r="AY197" s="990"/>
      <c r="AZ197" s="1028"/>
    </row>
    <row r="198" s="912" customFormat="1" ht="25.5" customHeight="1" spans="1:52">
      <c r="A198" s="942">
        <v>6</v>
      </c>
      <c r="B198" s="943" t="s">
        <v>44</v>
      </c>
      <c r="C198" s="208">
        <f t="shared" si="31"/>
        <v>26</v>
      </c>
      <c r="D198" s="212">
        <f>'RK 3'!AH182</f>
        <v>20</v>
      </c>
      <c r="E198" s="208">
        <f t="shared" si="32"/>
        <v>46</v>
      </c>
      <c r="F198" s="208">
        <v>3</v>
      </c>
      <c r="G198" s="208"/>
      <c r="H198" s="208"/>
      <c r="I198" s="208"/>
      <c r="J198" s="208"/>
      <c r="K198" s="208"/>
      <c r="L198" s="208">
        <v>7</v>
      </c>
      <c r="M198" s="208">
        <v>9</v>
      </c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>
        <v>3</v>
      </c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>
        <v>2</v>
      </c>
      <c r="AM198" s="208"/>
      <c r="AN198" s="208"/>
      <c r="AO198" s="208"/>
      <c r="AP198" s="208">
        <f t="shared" si="33"/>
        <v>24</v>
      </c>
      <c r="AQ198" s="1001">
        <f t="shared" si="34"/>
        <v>22</v>
      </c>
      <c r="AR198" s="208">
        <f t="shared" si="35"/>
        <v>24</v>
      </c>
      <c r="AS198" s="1004"/>
      <c r="AT198" s="1005"/>
      <c r="AU198" s="1005"/>
      <c r="AV198" s="1005"/>
      <c r="AW198" s="1027"/>
      <c r="AX198" s="1027"/>
      <c r="AY198" s="990"/>
      <c r="AZ198" s="1028"/>
    </row>
    <row r="199" s="912" customFormat="1" ht="25.5" customHeight="1" spans="1:52">
      <c r="A199" s="942">
        <v>7</v>
      </c>
      <c r="B199" s="943" t="s">
        <v>45</v>
      </c>
      <c r="C199" s="208">
        <f t="shared" si="31"/>
        <v>42</v>
      </c>
      <c r="D199" s="212">
        <f>'RK 3'!AH183</f>
        <v>36</v>
      </c>
      <c r="E199" s="208">
        <f t="shared" si="32"/>
        <v>78</v>
      </c>
      <c r="F199" s="208">
        <v>8</v>
      </c>
      <c r="G199" s="208"/>
      <c r="H199" s="208"/>
      <c r="I199" s="208"/>
      <c r="J199" s="208"/>
      <c r="K199" s="208"/>
      <c r="L199" s="208">
        <v>8</v>
      </c>
      <c r="M199" s="208">
        <v>23</v>
      </c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>
        <v>5</v>
      </c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>
        <v>1</v>
      </c>
      <c r="AK199" s="208"/>
      <c r="AL199" s="208">
        <v>4</v>
      </c>
      <c r="AM199" s="208">
        <v>1</v>
      </c>
      <c r="AN199" s="208"/>
      <c r="AO199" s="208"/>
      <c r="AP199" s="208">
        <f t="shared" si="33"/>
        <v>50</v>
      </c>
      <c r="AQ199" s="1001">
        <f t="shared" si="34"/>
        <v>28</v>
      </c>
      <c r="AR199" s="208">
        <f t="shared" si="35"/>
        <v>50</v>
      </c>
      <c r="AS199" s="1004"/>
      <c r="AT199" s="1005"/>
      <c r="AU199" s="1005"/>
      <c r="AV199" s="1005"/>
      <c r="AW199" s="1027"/>
      <c r="AX199" s="1027"/>
      <c r="AY199" s="990"/>
      <c r="AZ199" s="1028"/>
    </row>
    <row r="200" s="912" customFormat="1" ht="25.5" customHeight="1" spans="1:52">
      <c r="A200" s="942">
        <v>8</v>
      </c>
      <c r="B200" s="943" t="s">
        <v>46</v>
      </c>
      <c r="C200" s="208">
        <f t="shared" si="31"/>
        <v>40</v>
      </c>
      <c r="D200" s="212">
        <f>'RK 3'!AH184</f>
        <v>35</v>
      </c>
      <c r="E200" s="208">
        <f t="shared" si="32"/>
        <v>75</v>
      </c>
      <c r="F200" s="208">
        <v>1</v>
      </c>
      <c r="G200" s="208"/>
      <c r="H200" s="208"/>
      <c r="I200" s="208"/>
      <c r="J200" s="208"/>
      <c r="K200" s="208"/>
      <c r="L200" s="208">
        <v>7</v>
      </c>
      <c r="M200" s="208">
        <v>14</v>
      </c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>
        <v>8</v>
      </c>
      <c r="AA200" s="208"/>
      <c r="AB200" s="208">
        <v>1</v>
      </c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>
        <v>1</v>
      </c>
      <c r="AM200" s="208"/>
      <c r="AN200" s="208"/>
      <c r="AO200" s="208"/>
      <c r="AP200" s="208">
        <f t="shared" si="33"/>
        <v>32</v>
      </c>
      <c r="AQ200" s="1001">
        <f t="shared" si="34"/>
        <v>43</v>
      </c>
      <c r="AR200" s="208">
        <f t="shared" si="35"/>
        <v>32</v>
      </c>
      <c r="AS200" s="1004"/>
      <c r="AT200" s="1005"/>
      <c r="AU200" s="1005"/>
      <c r="AV200" s="1005"/>
      <c r="AW200" s="1027"/>
      <c r="AX200" s="1027"/>
      <c r="AY200" s="990"/>
      <c r="AZ200" s="1028"/>
    </row>
    <row r="201" s="912" customFormat="1" ht="25.5" customHeight="1" spans="1:55">
      <c r="A201" s="942">
        <v>9</v>
      </c>
      <c r="B201" s="943" t="s">
        <v>47</v>
      </c>
      <c r="C201" s="208">
        <f t="shared" si="31"/>
        <v>29</v>
      </c>
      <c r="D201" s="212">
        <f>'RK 3'!AH185</f>
        <v>33</v>
      </c>
      <c r="E201" s="208">
        <f t="shared" si="32"/>
        <v>62</v>
      </c>
      <c r="F201" s="208">
        <v>5</v>
      </c>
      <c r="G201" s="208"/>
      <c r="H201" s="208"/>
      <c r="I201" s="208"/>
      <c r="J201" s="208"/>
      <c r="K201" s="208"/>
      <c r="L201" s="208">
        <v>5</v>
      </c>
      <c r="M201" s="208">
        <v>11</v>
      </c>
      <c r="N201" s="208"/>
      <c r="O201" s="208"/>
      <c r="P201" s="208"/>
      <c r="Q201" s="208"/>
      <c r="R201" s="208"/>
      <c r="S201" s="208"/>
      <c r="T201" s="208">
        <v>1</v>
      </c>
      <c r="U201" s="208"/>
      <c r="V201" s="208"/>
      <c r="W201" s="208"/>
      <c r="X201" s="208"/>
      <c r="Y201" s="208"/>
      <c r="Z201" s="208">
        <v>4</v>
      </c>
      <c r="AA201" s="208"/>
      <c r="AB201" s="208">
        <v>3</v>
      </c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>
        <v>5</v>
      </c>
      <c r="AM201" s="208">
        <v>2</v>
      </c>
      <c r="AN201" s="208">
        <v>1</v>
      </c>
      <c r="AO201" s="208"/>
      <c r="AP201" s="208">
        <f t="shared" si="33"/>
        <v>37</v>
      </c>
      <c r="AQ201" s="1001">
        <f t="shared" si="34"/>
        <v>25</v>
      </c>
      <c r="AR201" s="208">
        <f t="shared" si="35"/>
        <v>37</v>
      </c>
      <c r="AS201" s="1004"/>
      <c r="AT201" s="1005"/>
      <c r="AU201" s="1005"/>
      <c r="AV201" s="1005"/>
      <c r="AW201" s="1027"/>
      <c r="AX201" s="1027"/>
      <c r="AY201" s="990"/>
      <c r="AZ201" s="1028"/>
      <c r="BC201" s="1029">
        <v>165983400</v>
      </c>
    </row>
    <row r="202" s="912" customFormat="1" ht="25.5" customHeight="1" spans="1:55">
      <c r="A202" s="942">
        <v>10</v>
      </c>
      <c r="B202" s="943" t="s">
        <v>48</v>
      </c>
      <c r="C202" s="208">
        <f t="shared" si="31"/>
        <v>48</v>
      </c>
      <c r="D202" s="212">
        <f>'RK 3'!AH186</f>
        <v>59</v>
      </c>
      <c r="E202" s="208">
        <f t="shared" si="32"/>
        <v>107</v>
      </c>
      <c r="F202" s="208">
        <v>2</v>
      </c>
      <c r="G202" s="208"/>
      <c r="H202" s="208"/>
      <c r="I202" s="208"/>
      <c r="J202" s="208"/>
      <c r="K202" s="208"/>
      <c r="L202" s="208">
        <v>7</v>
      </c>
      <c r="M202" s="208">
        <v>9</v>
      </c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>
        <v>44</v>
      </c>
      <c r="AA202" s="208"/>
      <c r="AB202" s="208">
        <v>7</v>
      </c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>
        <v>3</v>
      </c>
      <c r="AM202" s="208">
        <v>1</v>
      </c>
      <c r="AN202" s="208">
        <v>5</v>
      </c>
      <c r="AO202" s="208"/>
      <c r="AP202" s="208">
        <f t="shared" si="33"/>
        <v>78</v>
      </c>
      <c r="AQ202" s="1001">
        <f t="shared" si="34"/>
        <v>29</v>
      </c>
      <c r="AR202" s="208">
        <f t="shared" si="35"/>
        <v>78</v>
      </c>
      <c r="AS202" s="1004"/>
      <c r="AT202" s="1005"/>
      <c r="AU202" s="1005"/>
      <c r="AV202" s="1005"/>
      <c r="AW202" s="1027"/>
      <c r="AX202" s="1027"/>
      <c r="AY202" s="990"/>
      <c r="AZ202" s="1028"/>
      <c r="BC202" s="1029">
        <v>154336900</v>
      </c>
    </row>
    <row r="203" s="912" customFormat="1" ht="25.5" customHeight="1" spans="1:55">
      <c r="A203" s="942">
        <v>11</v>
      </c>
      <c r="B203" s="943" t="s">
        <v>49</v>
      </c>
      <c r="C203" s="208">
        <f t="shared" si="31"/>
        <v>62</v>
      </c>
      <c r="D203" s="212">
        <f>'RK 3'!AH187</f>
        <v>73</v>
      </c>
      <c r="E203" s="208">
        <f t="shared" si="32"/>
        <v>135</v>
      </c>
      <c r="F203" s="208">
        <v>3</v>
      </c>
      <c r="G203" s="208"/>
      <c r="H203" s="208"/>
      <c r="I203" s="208"/>
      <c r="J203" s="208"/>
      <c r="K203" s="208"/>
      <c r="L203" s="208">
        <v>7</v>
      </c>
      <c r="M203" s="208">
        <v>47</v>
      </c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>
        <v>3</v>
      </c>
      <c r="AA203" s="208"/>
      <c r="AB203" s="208">
        <v>14</v>
      </c>
      <c r="AC203" s="208">
        <v>1</v>
      </c>
      <c r="AD203" s="208"/>
      <c r="AE203" s="208"/>
      <c r="AF203" s="208"/>
      <c r="AG203" s="208"/>
      <c r="AH203" s="208"/>
      <c r="AI203" s="208"/>
      <c r="AJ203" s="208"/>
      <c r="AK203" s="208"/>
      <c r="AL203" s="208">
        <v>3</v>
      </c>
      <c r="AM203" s="208">
        <v>3</v>
      </c>
      <c r="AN203" s="208"/>
      <c r="AO203" s="208"/>
      <c r="AP203" s="208">
        <f t="shared" si="33"/>
        <v>81</v>
      </c>
      <c r="AQ203" s="1001">
        <f t="shared" si="34"/>
        <v>54</v>
      </c>
      <c r="AR203" s="208">
        <f t="shared" si="35"/>
        <v>81</v>
      </c>
      <c r="AS203" s="1004"/>
      <c r="AT203" s="1005"/>
      <c r="AU203" s="1019">
        <v>55</v>
      </c>
      <c r="AV203" s="1005"/>
      <c r="AW203" s="1027"/>
      <c r="AX203" s="1027"/>
      <c r="AY203" s="990"/>
      <c r="AZ203" s="1028"/>
      <c r="BC203" s="1029">
        <v>114639200</v>
      </c>
    </row>
    <row r="204" s="912" customFormat="1" ht="25.5" customHeight="1" spans="1:55">
      <c r="A204" s="942">
        <v>12</v>
      </c>
      <c r="B204" s="943" t="s">
        <v>50</v>
      </c>
      <c r="C204" s="208">
        <f t="shared" si="31"/>
        <v>98</v>
      </c>
      <c r="D204" s="212">
        <f>'RK 3'!AH188</f>
        <v>77</v>
      </c>
      <c r="E204" s="208">
        <f t="shared" si="32"/>
        <v>175</v>
      </c>
      <c r="F204" s="208"/>
      <c r="G204" s="208"/>
      <c r="H204" s="208"/>
      <c r="I204" s="208"/>
      <c r="J204" s="208"/>
      <c r="K204" s="208"/>
      <c r="L204" s="208">
        <v>20</v>
      </c>
      <c r="M204" s="208">
        <v>48</v>
      </c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>
        <v>6</v>
      </c>
      <c r="AA204" s="208"/>
      <c r="AB204" s="208">
        <v>2</v>
      </c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>
        <v>6</v>
      </c>
      <c r="AM204" s="208">
        <v>1</v>
      </c>
      <c r="AN204" s="208">
        <v>3</v>
      </c>
      <c r="AO204" s="208"/>
      <c r="AP204" s="208">
        <f t="shared" si="33"/>
        <v>86</v>
      </c>
      <c r="AQ204" s="1001">
        <f t="shared" si="34"/>
        <v>89</v>
      </c>
      <c r="AR204" s="208">
        <f t="shared" si="35"/>
        <v>86</v>
      </c>
      <c r="AS204" s="1004"/>
      <c r="AT204" s="1005"/>
      <c r="AU204" s="1005"/>
      <c r="AV204" s="1005"/>
      <c r="AW204" s="1027"/>
      <c r="AX204" s="1027"/>
      <c r="AY204" s="990"/>
      <c r="AZ204" s="1028"/>
      <c r="BC204" s="1029">
        <f>SUM(BC201:BC203)</f>
        <v>434959500</v>
      </c>
    </row>
    <row r="205" s="912" customFormat="1" ht="25.5" customHeight="1" spans="1:52">
      <c r="A205" s="942">
        <v>13</v>
      </c>
      <c r="B205" s="943" t="s">
        <v>51</v>
      </c>
      <c r="C205" s="208">
        <f t="shared" si="31"/>
        <v>129</v>
      </c>
      <c r="D205" s="212">
        <f>'RK 3'!AH189</f>
        <v>90</v>
      </c>
      <c r="E205" s="208">
        <f t="shared" si="32"/>
        <v>219</v>
      </c>
      <c r="F205" s="208">
        <v>4</v>
      </c>
      <c r="G205" s="208"/>
      <c r="H205" s="208"/>
      <c r="I205" s="208"/>
      <c r="J205" s="208"/>
      <c r="K205" s="208"/>
      <c r="L205" s="208">
        <v>8</v>
      </c>
      <c r="M205" s="208">
        <v>37</v>
      </c>
      <c r="N205" s="208">
        <v>1</v>
      </c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>
        <v>92</v>
      </c>
      <c r="AA205" s="208"/>
      <c r="AB205" s="208">
        <v>2</v>
      </c>
      <c r="AC205" s="208">
        <v>1</v>
      </c>
      <c r="AD205" s="208"/>
      <c r="AE205" s="208"/>
      <c r="AF205" s="208"/>
      <c r="AG205" s="208"/>
      <c r="AH205" s="208"/>
      <c r="AI205" s="208"/>
      <c r="AJ205" s="208"/>
      <c r="AK205" s="208"/>
      <c r="AL205" s="208">
        <v>1</v>
      </c>
      <c r="AM205" s="208">
        <v>6</v>
      </c>
      <c r="AN205" s="208">
        <v>6</v>
      </c>
      <c r="AO205" s="208"/>
      <c r="AP205" s="208">
        <f t="shared" si="33"/>
        <v>158</v>
      </c>
      <c r="AQ205" s="1001">
        <f t="shared" si="34"/>
        <v>61</v>
      </c>
      <c r="AR205" s="208">
        <f t="shared" si="35"/>
        <v>158</v>
      </c>
      <c r="AS205" s="1004"/>
      <c r="AT205" s="1005"/>
      <c r="AU205" s="1005"/>
      <c r="AV205" s="1005"/>
      <c r="AW205" s="1027"/>
      <c r="AX205" s="1027"/>
      <c r="AY205" s="990"/>
      <c r="AZ205" s="1028"/>
    </row>
    <row r="206" s="912" customFormat="1" ht="25.5" customHeight="1" spans="1:52">
      <c r="A206" s="942">
        <v>14</v>
      </c>
      <c r="B206" s="943" t="s">
        <v>52</v>
      </c>
      <c r="C206" s="208">
        <f t="shared" si="31"/>
        <v>109</v>
      </c>
      <c r="D206" s="212">
        <f>'RK 3'!AH190</f>
        <v>72</v>
      </c>
      <c r="E206" s="208">
        <f t="shared" si="32"/>
        <v>181</v>
      </c>
      <c r="F206" s="208">
        <v>5</v>
      </c>
      <c r="G206" s="208"/>
      <c r="H206" s="208"/>
      <c r="I206" s="208"/>
      <c r="J206" s="208"/>
      <c r="K206" s="208"/>
      <c r="L206" s="208">
        <v>14</v>
      </c>
      <c r="M206" s="208">
        <v>46</v>
      </c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>
        <v>15</v>
      </c>
      <c r="AA206" s="208"/>
      <c r="AB206" s="208">
        <v>7</v>
      </c>
      <c r="AC206" s="208"/>
      <c r="AD206" s="208"/>
      <c r="AE206" s="208"/>
      <c r="AF206" s="208"/>
      <c r="AG206" s="208"/>
      <c r="AH206" s="208"/>
      <c r="AI206" s="208"/>
      <c r="AJ206" s="208">
        <v>2</v>
      </c>
      <c r="AK206" s="208"/>
      <c r="AL206" s="208">
        <v>2</v>
      </c>
      <c r="AM206" s="208"/>
      <c r="AN206" s="208">
        <v>5</v>
      </c>
      <c r="AO206" s="208"/>
      <c r="AP206" s="208">
        <f t="shared" si="33"/>
        <v>96</v>
      </c>
      <c r="AQ206" s="1001">
        <f t="shared" si="34"/>
        <v>85</v>
      </c>
      <c r="AR206" s="208">
        <f t="shared" si="35"/>
        <v>96</v>
      </c>
      <c r="AS206" s="1006"/>
      <c r="AT206" s="1007"/>
      <c r="AU206" s="1007"/>
      <c r="AV206" s="1007"/>
      <c r="AW206" s="1027"/>
      <c r="AX206" s="1027"/>
      <c r="AY206" s="990"/>
      <c r="AZ206" s="1028"/>
    </row>
    <row r="207" s="912" customFormat="1" ht="25.5" customHeight="1" spans="1:52">
      <c r="A207" s="942">
        <v>15</v>
      </c>
      <c r="B207" s="943" t="s">
        <v>53</v>
      </c>
      <c r="C207" s="208">
        <f t="shared" si="31"/>
        <v>33</v>
      </c>
      <c r="D207" s="212">
        <f>'RK 3'!AH191</f>
        <v>14</v>
      </c>
      <c r="E207" s="208">
        <f t="shared" si="32"/>
        <v>47</v>
      </c>
      <c r="F207" s="208"/>
      <c r="G207" s="208"/>
      <c r="H207" s="208"/>
      <c r="I207" s="208"/>
      <c r="J207" s="208"/>
      <c r="K207" s="208"/>
      <c r="L207" s="208">
        <v>7</v>
      </c>
      <c r="M207" s="208">
        <v>15</v>
      </c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>
        <v>7</v>
      </c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>
        <v>2</v>
      </c>
      <c r="AM207" s="208">
        <v>1</v>
      </c>
      <c r="AN207" s="208"/>
      <c r="AO207" s="208"/>
      <c r="AP207" s="208">
        <f t="shared" si="33"/>
        <v>32</v>
      </c>
      <c r="AQ207" s="1001">
        <f t="shared" si="34"/>
        <v>15</v>
      </c>
      <c r="AR207" s="208">
        <f t="shared" si="35"/>
        <v>32</v>
      </c>
      <c r="AS207" s="1008"/>
      <c r="AT207" s="981"/>
      <c r="AU207" s="981"/>
      <c r="AV207" s="981"/>
      <c r="AW207" s="1027"/>
      <c r="AX207" s="1027"/>
      <c r="AY207" s="990"/>
      <c r="AZ207" s="1028"/>
    </row>
    <row r="208" s="912" customFormat="1" ht="25.5" customHeight="1" spans="1:52">
      <c r="A208" s="942">
        <v>16</v>
      </c>
      <c r="B208" s="943" t="s">
        <v>90</v>
      </c>
      <c r="C208" s="208">
        <f t="shared" si="31"/>
        <v>58</v>
      </c>
      <c r="D208" s="212">
        <f>'RK 3'!AH192</f>
        <v>47</v>
      </c>
      <c r="E208" s="208">
        <f t="shared" si="32"/>
        <v>105</v>
      </c>
      <c r="F208" s="208">
        <v>1</v>
      </c>
      <c r="G208" s="208"/>
      <c r="H208" s="208"/>
      <c r="I208" s="208"/>
      <c r="J208" s="208"/>
      <c r="K208" s="208"/>
      <c r="L208" s="208">
        <v>10</v>
      </c>
      <c r="M208" s="208">
        <v>36</v>
      </c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>
        <v>1</v>
      </c>
      <c r="Y208" s="208"/>
      <c r="Z208" s="208">
        <v>5</v>
      </c>
      <c r="AA208" s="208"/>
      <c r="AB208" s="208">
        <v>4</v>
      </c>
      <c r="AC208" s="208">
        <v>1</v>
      </c>
      <c r="AD208" s="208"/>
      <c r="AE208" s="208"/>
      <c r="AF208" s="208"/>
      <c r="AG208" s="208"/>
      <c r="AH208" s="208"/>
      <c r="AI208" s="208"/>
      <c r="AJ208" s="208"/>
      <c r="AK208" s="208"/>
      <c r="AL208" s="208">
        <v>5</v>
      </c>
      <c r="AM208" s="208">
        <v>1</v>
      </c>
      <c r="AN208" s="208">
        <v>3</v>
      </c>
      <c r="AO208" s="208"/>
      <c r="AP208" s="208">
        <f t="shared" si="33"/>
        <v>67</v>
      </c>
      <c r="AQ208" s="1001">
        <f t="shared" si="34"/>
        <v>38</v>
      </c>
      <c r="AR208" s="208">
        <f t="shared" si="35"/>
        <v>67</v>
      </c>
      <c r="AS208" s="1008"/>
      <c r="AT208" s="981"/>
      <c r="AU208" s="981"/>
      <c r="AV208" s="981"/>
      <c r="AW208" s="1027"/>
      <c r="AX208" s="1027"/>
      <c r="AY208" s="990"/>
      <c r="AZ208" s="1028"/>
    </row>
    <row r="209" s="912" customFormat="1" ht="25.5" customHeight="1" spans="1:52">
      <c r="A209" s="944">
        <v>17</v>
      </c>
      <c r="B209" s="945" t="s">
        <v>55</v>
      </c>
      <c r="C209" s="208">
        <f t="shared" si="31"/>
        <v>28</v>
      </c>
      <c r="D209" s="212">
        <f>'RK 3'!AH193</f>
        <v>28</v>
      </c>
      <c r="E209" s="208">
        <f t="shared" si="32"/>
        <v>56</v>
      </c>
      <c r="F209" s="208">
        <v>1</v>
      </c>
      <c r="G209" s="208"/>
      <c r="H209" s="208"/>
      <c r="I209" s="208"/>
      <c r="J209" s="208"/>
      <c r="K209" s="208"/>
      <c r="L209" s="208">
        <v>3</v>
      </c>
      <c r="M209" s="208">
        <v>19</v>
      </c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>
        <v>3</v>
      </c>
      <c r="AA209" s="208"/>
      <c r="AB209" s="208">
        <v>1</v>
      </c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>
        <v>1</v>
      </c>
      <c r="AM209" s="208">
        <v>1</v>
      </c>
      <c r="AN209" s="208"/>
      <c r="AO209" s="208"/>
      <c r="AP209" s="208">
        <f t="shared" si="33"/>
        <v>29</v>
      </c>
      <c r="AQ209" s="1001">
        <f t="shared" si="34"/>
        <v>27</v>
      </c>
      <c r="AR209" s="208">
        <f t="shared" si="35"/>
        <v>29</v>
      </c>
      <c r="AS209" s="1009"/>
      <c r="AT209" s="981"/>
      <c r="AU209" s="981"/>
      <c r="AV209" s="981"/>
      <c r="AW209" s="1027"/>
      <c r="AX209" s="1027"/>
      <c r="AY209" s="990"/>
      <c r="AZ209" s="1028"/>
    </row>
    <row r="210" s="912" customFormat="1" ht="25.5" customHeight="1" spans="1:52">
      <c r="A210" s="946">
        <v>18</v>
      </c>
      <c r="B210" s="947" t="s">
        <v>56</v>
      </c>
      <c r="C210" s="208">
        <f t="shared" si="31"/>
        <v>43</v>
      </c>
      <c r="D210" s="212">
        <f>'RK 3'!AH194</f>
        <v>45</v>
      </c>
      <c r="E210" s="208">
        <f t="shared" si="32"/>
        <v>88</v>
      </c>
      <c r="F210" s="209">
        <v>1</v>
      </c>
      <c r="G210" s="209"/>
      <c r="H210" s="209"/>
      <c r="I210" s="209"/>
      <c r="J210" s="209"/>
      <c r="K210" s="209"/>
      <c r="L210" s="209">
        <v>11</v>
      </c>
      <c r="M210" s="209">
        <v>26</v>
      </c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>
        <v>16</v>
      </c>
      <c r="AA210" s="209"/>
      <c r="AB210" s="209">
        <v>3</v>
      </c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>
        <v>3</v>
      </c>
      <c r="AM210" s="209">
        <v>1</v>
      </c>
      <c r="AN210" s="209"/>
      <c r="AO210" s="209"/>
      <c r="AP210" s="208">
        <f t="shared" si="33"/>
        <v>61</v>
      </c>
      <c r="AQ210" s="1001">
        <f t="shared" si="34"/>
        <v>27</v>
      </c>
      <c r="AR210" s="208">
        <f t="shared" si="35"/>
        <v>61</v>
      </c>
      <c r="AS210" s="1010"/>
      <c r="AT210" s="981"/>
      <c r="AU210" s="1051">
        <v>27</v>
      </c>
      <c r="AV210" s="981"/>
      <c r="AW210" s="1027"/>
      <c r="AX210" s="1027"/>
      <c r="AY210" s="990"/>
      <c r="AZ210" s="1028"/>
    </row>
    <row r="211" s="913" customFormat="1" ht="27.75" customHeight="1" spans="1:52">
      <c r="A211" s="949" t="s">
        <v>57</v>
      </c>
      <c r="B211" s="950"/>
      <c r="C211" s="951">
        <f>SUM(C193:C210)</f>
        <v>1280</v>
      </c>
      <c r="D211" s="951">
        <f t="shared" ref="D211:AR211" si="36">SUM(D193:D210)</f>
        <v>1134</v>
      </c>
      <c r="E211" s="951">
        <f t="shared" si="36"/>
        <v>2414</v>
      </c>
      <c r="F211" s="951">
        <f t="shared" si="36"/>
        <v>79</v>
      </c>
      <c r="G211" s="951">
        <f t="shared" si="36"/>
        <v>0</v>
      </c>
      <c r="H211" s="951">
        <f t="shared" si="36"/>
        <v>0</v>
      </c>
      <c r="I211" s="951">
        <f t="shared" si="36"/>
        <v>0</v>
      </c>
      <c r="J211" s="951">
        <f t="shared" si="36"/>
        <v>1</v>
      </c>
      <c r="K211" s="951">
        <f t="shared" si="36"/>
        <v>0</v>
      </c>
      <c r="L211" s="951">
        <f t="shared" si="36"/>
        <v>223</v>
      </c>
      <c r="M211" s="951">
        <f t="shared" si="36"/>
        <v>656</v>
      </c>
      <c r="N211" s="951">
        <f t="shared" si="36"/>
        <v>2</v>
      </c>
      <c r="O211" s="951">
        <f t="shared" si="36"/>
        <v>1</v>
      </c>
      <c r="P211" s="951">
        <f t="shared" si="36"/>
        <v>0</v>
      </c>
      <c r="Q211" s="951">
        <f t="shared" si="36"/>
        <v>0</v>
      </c>
      <c r="R211" s="951">
        <f t="shared" si="36"/>
        <v>0</v>
      </c>
      <c r="S211" s="951">
        <f t="shared" si="36"/>
        <v>0</v>
      </c>
      <c r="T211" s="951">
        <f t="shared" si="36"/>
        <v>7</v>
      </c>
      <c r="U211" s="951">
        <f t="shared" si="36"/>
        <v>0</v>
      </c>
      <c r="V211" s="951">
        <f t="shared" si="36"/>
        <v>0</v>
      </c>
      <c r="W211" s="951">
        <f t="shared" si="36"/>
        <v>0</v>
      </c>
      <c r="X211" s="951">
        <f t="shared" si="36"/>
        <v>8</v>
      </c>
      <c r="Y211" s="951">
        <f t="shared" si="36"/>
        <v>0</v>
      </c>
      <c r="Z211" s="951">
        <f t="shared" si="36"/>
        <v>245</v>
      </c>
      <c r="AA211" s="951">
        <f t="shared" si="36"/>
        <v>0</v>
      </c>
      <c r="AB211" s="951">
        <f t="shared" si="36"/>
        <v>70</v>
      </c>
      <c r="AC211" s="951">
        <f t="shared" si="36"/>
        <v>6</v>
      </c>
      <c r="AD211" s="951">
        <f t="shared" si="36"/>
        <v>0</v>
      </c>
      <c r="AE211" s="951">
        <f t="shared" si="36"/>
        <v>0</v>
      </c>
      <c r="AF211" s="951">
        <f t="shared" si="36"/>
        <v>0</v>
      </c>
      <c r="AG211" s="951">
        <f t="shared" si="36"/>
        <v>0</v>
      </c>
      <c r="AH211" s="951">
        <f t="shared" si="36"/>
        <v>0</v>
      </c>
      <c r="AI211" s="951">
        <f t="shared" si="36"/>
        <v>0</v>
      </c>
      <c r="AJ211" s="951">
        <f t="shared" si="36"/>
        <v>8</v>
      </c>
      <c r="AK211" s="951">
        <f t="shared" si="36"/>
        <v>2</v>
      </c>
      <c r="AL211" s="951">
        <f t="shared" si="36"/>
        <v>50</v>
      </c>
      <c r="AM211" s="951">
        <f t="shared" si="36"/>
        <v>26</v>
      </c>
      <c r="AN211" s="951">
        <f t="shared" si="36"/>
        <v>36</v>
      </c>
      <c r="AO211" s="951">
        <f t="shared" si="36"/>
        <v>0</v>
      </c>
      <c r="AP211" s="951">
        <f t="shared" si="36"/>
        <v>1420</v>
      </c>
      <c r="AQ211" s="951">
        <f t="shared" si="36"/>
        <v>994</v>
      </c>
      <c r="AR211" s="951">
        <f t="shared" si="36"/>
        <v>1420</v>
      </c>
      <c r="AS211" s="1052"/>
      <c r="AT211" s="1003"/>
      <c r="AU211" s="1003"/>
      <c r="AV211" s="1003"/>
      <c r="AW211" s="1025"/>
      <c r="AX211" s="1025"/>
      <c r="AY211" s="1025"/>
      <c r="AZ211" s="1026"/>
    </row>
    <row r="212" s="911" customFormat="1" ht="19.5" customHeight="1" spans="1:52">
      <c r="A212" s="958"/>
      <c r="B212" s="961"/>
      <c r="C212" s="961"/>
      <c r="D212" s="961"/>
      <c r="E212" s="961"/>
      <c r="F212" s="1031"/>
      <c r="G212" s="959"/>
      <c r="H212" s="1032"/>
      <c r="I212" s="1032"/>
      <c r="J212" s="1032"/>
      <c r="K212" s="1032"/>
      <c r="L212" s="1032"/>
      <c r="M212" s="1032"/>
      <c r="N212" s="1032"/>
      <c r="O212" s="1032"/>
      <c r="P212" s="1032"/>
      <c r="Q212" s="1032"/>
      <c r="R212" s="1032"/>
      <c r="S212" s="1032"/>
      <c r="T212" s="1032"/>
      <c r="U212" s="1032"/>
      <c r="V212" s="1032"/>
      <c r="W212" s="1032"/>
      <c r="X212" s="1032"/>
      <c r="Y212" s="1032"/>
      <c r="Z212" s="1032"/>
      <c r="AA212" s="1032"/>
      <c r="AB212" s="982"/>
      <c r="AC212" s="979"/>
      <c r="AD212" s="979"/>
      <c r="AE212" s="979"/>
      <c r="AF212" s="979"/>
      <c r="AG212" s="979"/>
      <c r="AH212" s="979"/>
      <c r="AI212" s="979"/>
      <c r="AJ212" s="979"/>
      <c r="AK212" s="988"/>
      <c r="AL212" s="988"/>
      <c r="AM212" s="989"/>
      <c r="AN212" s="988"/>
      <c r="AO212" s="989"/>
      <c r="AP212" s="988"/>
      <c r="AQ212" s="962"/>
      <c r="AR212" s="962"/>
      <c r="AS212" s="962"/>
      <c r="AT212" s="989"/>
      <c r="AU212" s="989"/>
      <c r="AV212" s="989"/>
      <c r="AW212" s="1025"/>
      <c r="AX212" s="1025"/>
      <c r="AY212" s="1025"/>
      <c r="AZ212" s="1026"/>
    </row>
    <row r="213" s="911" customFormat="1" ht="17.1" customHeight="1" spans="1:52">
      <c r="A213" s="953"/>
      <c r="B213" s="954"/>
      <c r="C213" s="954"/>
      <c r="D213" s="954"/>
      <c r="E213" s="955"/>
      <c r="F213" s="956"/>
      <c r="G213" s="919" t="s">
        <v>58</v>
      </c>
      <c r="H213" s="957"/>
      <c r="I213" s="974"/>
      <c r="J213" s="974"/>
      <c r="K213" s="974"/>
      <c r="L213" s="974"/>
      <c r="M213" s="974"/>
      <c r="N213" s="974"/>
      <c r="O213" s="974"/>
      <c r="P213" s="974"/>
      <c r="Q213" s="974"/>
      <c r="R213" s="974"/>
      <c r="S213" s="974"/>
      <c r="T213" s="974"/>
      <c r="U213" s="974"/>
      <c r="V213" s="974"/>
      <c r="W213" s="974"/>
      <c r="X213" s="974"/>
      <c r="Y213" s="974"/>
      <c r="Z213" s="974"/>
      <c r="AA213" s="974"/>
      <c r="AB213" s="889" t="s">
        <v>83</v>
      </c>
      <c r="AC213" s="976"/>
      <c r="AD213" s="976"/>
      <c r="AE213" s="976"/>
      <c r="AF213" s="976"/>
      <c r="AG213" s="976"/>
      <c r="AH213" s="976"/>
      <c r="AI213" s="976"/>
      <c r="AJ213" s="981"/>
      <c r="AK213" s="985"/>
      <c r="AL213" s="985"/>
      <c r="AM213" s="981"/>
      <c r="AN213" s="985"/>
      <c r="AO213" s="981"/>
      <c r="AP213" s="978"/>
      <c r="AQ213" s="956"/>
      <c r="AR213" s="956"/>
      <c r="AS213" s="956"/>
      <c r="AT213" s="987"/>
      <c r="AU213" s="987"/>
      <c r="AV213" s="987"/>
      <c r="AW213" s="1025"/>
      <c r="AX213" s="1025"/>
      <c r="AY213" s="1025"/>
      <c r="AZ213" s="1026"/>
    </row>
    <row r="214" s="911" customFormat="1" ht="17.1" customHeight="1" spans="1:52">
      <c r="A214" s="958"/>
      <c r="B214" s="954"/>
      <c r="C214" s="954"/>
      <c r="D214" s="954"/>
      <c r="E214" s="954"/>
      <c r="F214" s="973"/>
      <c r="G214" s="959" t="s">
        <v>60</v>
      </c>
      <c r="H214" s="960"/>
      <c r="I214" s="960"/>
      <c r="J214" s="960"/>
      <c r="K214" s="960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  <c r="AA214" s="960"/>
      <c r="AB214" s="1047" t="s">
        <v>61</v>
      </c>
      <c r="AC214" s="978"/>
      <c r="AD214" s="978"/>
      <c r="AE214" s="978"/>
      <c r="AF214" s="978"/>
      <c r="AG214" s="978"/>
      <c r="AH214" s="978"/>
      <c r="AI214" s="978"/>
      <c r="AJ214" s="986"/>
      <c r="AK214" s="987"/>
      <c r="AL214" s="987"/>
      <c r="AM214" s="987"/>
      <c r="AN214" s="987"/>
      <c r="AO214" s="987"/>
      <c r="AP214" s="1015"/>
      <c r="AQ214" s="956"/>
      <c r="AR214" s="956"/>
      <c r="AS214" s="956"/>
      <c r="AT214" s="987"/>
      <c r="AU214" s="987"/>
      <c r="AV214" s="987"/>
      <c r="AW214" s="1025"/>
      <c r="AX214" s="1025"/>
      <c r="AY214" s="1025"/>
      <c r="AZ214" s="1026"/>
    </row>
    <row r="215" s="911" customFormat="1" ht="17.1" customHeight="1" spans="1:52">
      <c r="A215" s="958"/>
      <c r="B215" s="954"/>
      <c r="C215" s="954"/>
      <c r="D215" s="954"/>
      <c r="E215" s="954"/>
      <c r="F215" s="973"/>
      <c r="G215" s="959"/>
      <c r="H215" s="960"/>
      <c r="I215" s="960"/>
      <c r="J215" s="960"/>
      <c r="K215" s="960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  <c r="AA215" s="960"/>
      <c r="AB215" s="982"/>
      <c r="AC215" s="978"/>
      <c r="AD215" s="978"/>
      <c r="AE215" s="978"/>
      <c r="AF215" s="978"/>
      <c r="AG215" s="978"/>
      <c r="AH215" s="978"/>
      <c r="AI215" s="978"/>
      <c r="AJ215" s="987"/>
      <c r="AK215" s="987"/>
      <c r="AL215" s="987"/>
      <c r="AM215" s="987"/>
      <c r="AN215" s="987"/>
      <c r="AO215" s="987"/>
      <c r="AP215" s="1015"/>
      <c r="AQ215" s="956"/>
      <c r="AR215" s="956"/>
      <c r="AS215" s="956"/>
      <c r="AT215" s="987"/>
      <c r="AU215" s="987"/>
      <c r="AV215" s="987"/>
      <c r="AW215" s="1025"/>
      <c r="AX215" s="1025"/>
      <c r="AY215" s="1025"/>
      <c r="AZ215" s="1026"/>
    </row>
    <row r="216" s="911" customFormat="1" ht="17.1" customHeight="1" spans="1:52">
      <c r="A216" s="958"/>
      <c r="B216" s="954"/>
      <c r="C216" s="954"/>
      <c r="D216" s="954"/>
      <c r="E216" s="954"/>
      <c r="F216" s="973"/>
      <c r="G216" s="959"/>
      <c r="H216" s="960"/>
      <c r="I216" s="960"/>
      <c r="J216" s="960"/>
      <c r="K216" s="960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  <c r="AA216" s="960"/>
      <c r="AB216" s="982"/>
      <c r="AC216" s="978"/>
      <c r="AD216" s="978"/>
      <c r="AE216" s="978"/>
      <c r="AF216" s="978"/>
      <c r="AG216" s="978"/>
      <c r="AH216" s="978"/>
      <c r="AI216" s="978"/>
      <c r="AJ216" s="987"/>
      <c r="AK216" s="987"/>
      <c r="AL216" s="987"/>
      <c r="AM216" s="987"/>
      <c r="AN216" s="987"/>
      <c r="AO216" s="987"/>
      <c r="AP216" s="1015"/>
      <c r="AQ216" s="956"/>
      <c r="AR216" s="956"/>
      <c r="AS216" s="956"/>
      <c r="AT216" s="987"/>
      <c r="AU216" s="987"/>
      <c r="AV216" s="987"/>
      <c r="AW216" s="1025"/>
      <c r="AX216" s="1025"/>
      <c r="AY216" s="1025"/>
      <c r="AZ216" s="1026"/>
    </row>
    <row r="217" s="911" customFormat="1" ht="17.1" customHeight="1" spans="1:52">
      <c r="A217" s="958"/>
      <c r="B217" s="954"/>
      <c r="C217" s="954"/>
      <c r="D217" s="954"/>
      <c r="E217" s="954"/>
      <c r="F217" s="973"/>
      <c r="G217" s="959"/>
      <c r="H217" s="960"/>
      <c r="I217" s="960"/>
      <c r="J217" s="960"/>
      <c r="K217" s="960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  <c r="AA217" s="960"/>
      <c r="AB217" s="982"/>
      <c r="AC217" s="978"/>
      <c r="AD217" s="978"/>
      <c r="AE217" s="978"/>
      <c r="AF217" s="978"/>
      <c r="AG217" s="978"/>
      <c r="AH217" s="978"/>
      <c r="AI217" s="978"/>
      <c r="AJ217" s="987"/>
      <c r="AK217" s="987"/>
      <c r="AL217" s="987"/>
      <c r="AM217" s="987"/>
      <c r="AN217" s="987"/>
      <c r="AO217" s="987"/>
      <c r="AP217" s="1015"/>
      <c r="AQ217" s="956"/>
      <c r="AR217" s="956"/>
      <c r="AS217" s="956"/>
      <c r="AT217" s="987"/>
      <c r="AU217" s="987"/>
      <c r="AV217" s="987"/>
      <c r="AW217" s="1025"/>
      <c r="AX217" s="1025"/>
      <c r="AY217" s="1025"/>
      <c r="AZ217" s="1026"/>
    </row>
    <row r="218" s="911" customFormat="1" ht="17.1" customHeight="1" spans="1:52">
      <c r="A218" s="958"/>
      <c r="B218" s="954"/>
      <c r="C218" s="954"/>
      <c r="D218" s="954"/>
      <c r="E218" s="954"/>
      <c r="F218" s="973"/>
      <c r="G218" s="959" t="s">
        <v>62</v>
      </c>
      <c r="H218" s="960"/>
      <c r="I218" s="960"/>
      <c r="J218" s="960"/>
      <c r="K218" s="960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  <c r="AA218" s="960"/>
      <c r="AB218" s="1048" t="s">
        <v>63</v>
      </c>
      <c r="AC218" s="1048"/>
      <c r="AD218" s="1048"/>
      <c r="AE218" s="1048"/>
      <c r="AF218" s="1048"/>
      <c r="AG218" s="1048"/>
      <c r="AH218" s="1048"/>
      <c r="AI218" s="978"/>
      <c r="AJ218" s="987"/>
      <c r="AK218" s="987"/>
      <c r="AL218" s="987"/>
      <c r="AM218" s="987"/>
      <c r="AN218" s="987"/>
      <c r="AO218" s="987"/>
      <c r="AP218" s="1015"/>
      <c r="AQ218" s="956"/>
      <c r="AR218" s="956"/>
      <c r="AS218" s="956"/>
      <c r="AT218" s="987"/>
      <c r="AU218" s="987"/>
      <c r="AV218" s="987"/>
      <c r="AW218" s="1025"/>
      <c r="AX218" s="1030" t="e">
        <f>#REF!+AX212</f>
        <v>#REF!</v>
      </c>
      <c r="AY218" s="1025"/>
      <c r="AZ218" s="1026"/>
    </row>
    <row r="219" s="911" customFormat="1" ht="17.1" customHeight="1" spans="1:52">
      <c r="A219" s="958"/>
      <c r="B219" s="954"/>
      <c r="C219" s="954"/>
      <c r="D219" s="954"/>
      <c r="E219" s="954"/>
      <c r="F219" s="973"/>
      <c r="G219" s="959" t="s">
        <v>64</v>
      </c>
      <c r="H219" s="960"/>
      <c r="I219" s="960"/>
      <c r="J219" s="960"/>
      <c r="K219" s="960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  <c r="AA219" s="960"/>
      <c r="AB219" s="1049" t="s">
        <v>65</v>
      </c>
      <c r="AC219" s="978"/>
      <c r="AD219" s="978"/>
      <c r="AE219" s="978"/>
      <c r="AF219" s="978"/>
      <c r="AG219" s="978"/>
      <c r="AH219" s="978"/>
      <c r="AI219" s="978"/>
      <c r="AJ219" s="987"/>
      <c r="AK219" s="987"/>
      <c r="AL219" s="987"/>
      <c r="AM219" s="987"/>
      <c r="AN219" s="987"/>
      <c r="AO219" s="987"/>
      <c r="AP219" s="1015"/>
      <c r="AQ219" s="956"/>
      <c r="AR219" s="956"/>
      <c r="AS219" s="956"/>
      <c r="AT219" s="987"/>
      <c r="AU219" s="987"/>
      <c r="AV219" s="987"/>
      <c r="AW219" s="1025"/>
      <c r="AX219" s="1025"/>
      <c r="AY219" s="1025"/>
      <c r="AZ219" s="1026"/>
    </row>
    <row r="220" s="911" customFormat="1" ht="19.5" customHeight="1" spans="1:52">
      <c r="A220" s="958"/>
      <c r="B220" s="961"/>
      <c r="C220" s="961"/>
      <c r="D220" s="961"/>
      <c r="E220" s="961"/>
      <c r="F220" s="1031"/>
      <c r="G220" s="959"/>
      <c r="H220" s="1032"/>
      <c r="I220" s="1032"/>
      <c r="J220" s="1032"/>
      <c r="K220" s="1032"/>
      <c r="L220" s="1032"/>
      <c r="M220" s="1032"/>
      <c r="N220" s="1032"/>
      <c r="O220" s="1032"/>
      <c r="P220" s="1032"/>
      <c r="Q220" s="1032"/>
      <c r="R220" s="1032"/>
      <c r="S220" s="1032"/>
      <c r="T220" s="1032"/>
      <c r="U220" s="1032"/>
      <c r="V220" s="1032"/>
      <c r="W220" s="1032"/>
      <c r="X220" s="1032"/>
      <c r="Y220" s="1032"/>
      <c r="Z220" s="1032"/>
      <c r="AA220" s="1032"/>
      <c r="AB220" s="982"/>
      <c r="AC220" s="979"/>
      <c r="AD220" s="979"/>
      <c r="AE220" s="979"/>
      <c r="AF220" s="979"/>
      <c r="AG220" s="979"/>
      <c r="AH220" s="979"/>
      <c r="AI220" s="979"/>
      <c r="AJ220" s="979"/>
      <c r="AK220" s="988"/>
      <c r="AL220" s="988"/>
      <c r="AM220" s="989"/>
      <c r="AN220" s="988"/>
      <c r="AO220" s="989"/>
      <c r="AP220" s="988"/>
      <c r="AQ220" s="962"/>
      <c r="AR220" s="962"/>
      <c r="AS220" s="962"/>
      <c r="AT220" s="989"/>
      <c r="AU220" s="989"/>
      <c r="AV220" s="989"/>
      <c r="AW220" s="1025"/>
      <c r="AX220" s="1025"/>
      <c r="AY220" s="1025"/>
      <c r="AZ220" s="1026"/>
    </row>
    <row r="221" s="911" customFormat="1" ht="4.5" customHeight="1" spans="1:52">
      <c r="A221" s="958"/>
      <c r="B221" s="961"/>
      <c r="C221" s="961"/>
      <c r="D221" s="961"/>
      <c r="E221" s="961"/>
      <c r="F221" s="1031"/>
      <c r="G221" s="959"/>
      <c r="H221" s="1032"/>
      <c r="I221" s="1032"/>
      <c r="J221" s="1032"/>
      <c r="K221" s="1032"/>
      <c r="L221" s="1032"/>
      <c r="M221" s="1032"/>
      <c r="N221" s="1032"/>
      <c r="O221" s="1032"/>
      <c r="P221" s="1032"/>
      <c r="Q221" s="1032"/>
      <c r="R221" s="1032"/>
      <c r="S221" s="1032"/>
      <c r="T221" s="1032"/>
      <c r="U221" s="1032"/>
      <c r="V221" s="1032"/>
      <c r="W221" s="1032"/>
      <c r="X221" s="1032"/>
      <c r="Y221" s="1032"/>
      <c r="Z221" s="1032"/>
      <c r="AA221" s="1032"/>
      <c r="AB221" s="982"/>
      <c r="AC221" s="979"/>
      <c r="AD221" s="979"/>
      <c r="AE221" s="979"/>
      <c r="AF221" s="979"/>
      <c r="AG221" s="979"/>
      <c r="AH221" s="979"/>
      <c r="AI221" s="979"/>
      <c r="AJ221" s="979"/>
      <c r="AK221" s="988"/>
      <c r="AL221" s="988"/>
      <c r="AM221" s="989"/>
      <c r="AN221" s="988"/>
      <c r="AO221" s="989"/>
      <c r="AP221" s="988"/>
      <c r="AQ221" s="962"/>
      <c r="AR221" s="962"/>
      <c r="AS221" s="962"/>
      <c r="AT221" s="989"/>
      <c r="AU221" s="989"/>
      <c r="AV221" s="989"/>
      <c r="AW221" s="1025"/>
      <c r="AX221" s="1025"/>
      <c r="AY221" s="1025"/>
      <c r="AZ221" s="1026"/>
    </row>
    <row r="222" s="911" customFormat="1" ht="17.1" customHeight="1" spans="1:52">
      <c r="A222" s="921" t="s">
        <v>160</v>
      </c>
      <c r="B222" s="921"/>
      <c r="C222" s="921"/>
      <c r="D222" s="921"/>
      <c r="E222" s="921"/>
      <c r="F222" s="921"/>
      <c r="G222" s="921"/>
      <c r="H222" s="921"/>
      <c r="I222" s="921"/>
      <c r="J222" s="921"/>
      <c r="K222" s="921"/>
      <c r="L222" s="921"/>
      <c r="M222" s="921"/>
      <c r="N222" s="921"/>
      <c r="O222" s="921"/>
      <c r="P222" s="921"/>
      <c r="Q222" s="921"/>
      <c r="R222" s="921"/>
      <c r="S222" s="921"/>
      <c r="T222" s="921"/>
      <c r="U222" s="921"/>
      <c r="V222" s="921"/>
      <c r="W222" s="921"/>
      <c r="X222" s="921"/>
      <c r="Y222" s="921"/>
      <c r="Z222" s="921"/>
      <c r="AA222" s="921"/>
      <c r="AB222" s="921"/>
      <c r="AC222" s="921"/>
      <c r="AD222" s="921"/>
      <c r="AE222" s="921"/>
      <c r="AF222" s="921"/>
      <c r="AG222" s="921"/>
      <c r="AH222" s="921"/>
      <c r="AI222" s="921"/>
      <c r="AJ222" s="921"/>
      <c r="AK222" s="921"/>
      <c r="AL222" s="921"/>
      <c r="AM222" s="921"/>
      <c r="AN222" s="921"/>
      <c r="AO222" s="921"/>
      <c r="AP222" s="921"/>
      <c r="AQ222" s="921"/>
      <c r="AR222" s="921"/>
      <c r="AS222" s="921"/>
      <c r="AT222" s="921"/>
      <c r="AU222" s="921"/>
      <c r="AV222" s="921"/>
      <c r="AW222" s="1025"/>
      <c r="AX222" s="1025"/>
      <c r="AY222" s="1025"/>
      <c r="AZ222" s="1026"/>
    </row>
    <row r="223" s="911" customFormat="1" ht="17.1" customHeight="1" spans="1:52">
      <c r="A223" s="922" t="str">
        <f>'RK 3'!A206:AI206</f>
        <v>BULAN JULI TAHUN 2023</v>
      </c>
      <c r="B223" s="922"/>
      <c r="C223" s="922"/>
      <c r="D223" s="922"/>
      <c r="E223" s="922"/>
      <c r="F223" s="922"/>
      <c r="G223" s="922"/>
      <c r="H223" s="922"/>
      <c r="I223" s="922"/>
      <c r="J223" s="922"/>
      <c r="K223" s="922"/>
      <c r="L223" s="922"/>
      <c r="M223" s="922"/>
      <c r="N223" s="922"/>
      <c r="O223" s="922"/>
      <c r="P223" s="922"/>
      <c r="Q223" s="922"/>
      <c r="R223" s="922"/>
      <c r="S223" s="922"/>
      <c r="T223" s="922"/>
      <c r="U223" s="922"/>
      <c r="V223" s="922"/>
      <c r="W223" s="922"/>
      <c r="X223" s="922"/>
      <c r="Y223" s="922"/>
      <c r="Z223" s="922"/>
      <c r="AA223" s="922"/>
      <c r="AB223" s="922"/>
      <c r="AC223" s="922"/>
      <c r="AD223" s="922"/>
      <c r="AE223" s="922"/>
      <c r="AF223" s="922"/>
      <c r="AG223" s="922"/>
      <c r="AH223" s="922"/>
      <c r="AI223" s="922"/>
      <c r="AJ223" s="922"/>
      <c r="AK223" s="922"/>
      <c r="AL223" s="922"/>
      <c r="AM223" s="922"/>
      <c r="AN223" s="922"/>
      <c r="AO223" s="922"/>
      <c r="AP223" s="922"/>
      <c r="AQ223" s="922"/>
      <c r="AR223" s="922"/>
      <c r="AS223" s="922"/>
      <c r="AT223" s="922"/>
      <c r="AU223" s="922"/>
      <c r="AV223" s="922"/>
      <c r="AW223" s="1025"/>
      <c r="AX223" s="1025"/>
      <c r="AY223" s="1025"/>
      <c r="AZ223" s="1026"/>
    </row>
    <row r="224" s="911" customFormat="1" ht="16.5" customHeight="1" spans="1:52">
      <c r="A224" s="923"/>
      <c r="B224" s="923"/>
      <c r="C224" s="923"/>
      <c r="D224" s="923"/>
      <c r="E224" s="923"/>
      <c r="F224" s="923"/>
      <c r="G224" s="923"/>
      <c r="H224" s="923"/>
      <c r="I224" s="923"/>
      <c r="J224" s="923"/>
      <c r="K224" s="923"/>
      <c r="L224" s="923"/>
      <c r="M224" s="923"/>
      <c r="N224" s="923"/>
      <c r="O224" s="923"/>
      <c r="P224" s="923"/>
      <c r="Q224" s="923"/>
      <c r="R224" s="923"/>
      <c r="S224" s="923"/>
      <c r="T224" s="923"/>
      <c r="U224" s="923"/>
      <c r="V224" s="923"/>
      <c r="W224" s="923"/>
      <c r="X224" s="923"/>
      <c r="Y224" s="923"/>
      <c r="Z224" s="923"/>
      <c r="AA224" s="923"/>
      <c r="AB224" s="923"/>
      <c r="AC224" s="923"/>
      <c r="AD224" s="923"/>
      <c r="AE224" s="923"/>
      <c r="AF224" s="923"/>
      <c r="AG224" s="923"/>
      <c r="AH224" s="923"/>
      <c r="AI224" s="923"/>
      <c r="AJ224" s="923"/>
      <c r="AK224" s="923"/>
      <c r="AL224" s="923"/>
      <c r="AM224" s="923"/>
      <c r="AN224" s="923"/>
      <c r="AO224" s="923"/>
      <c r="AP224" s="923"/>
      <c r="AQ224" s="915"/>
      <c r="AR224" s="916"/>
      <c r="AS224" s="991" t="s">
        <v>156</v>
      </c>
      <c r="AT224" s="992"/>
      <c r="AU224" s="992"/>
      <c r="AV224" s="992"/>
      <c r="AW224" s="1025"/>
      <c r="AX224" s="1025"/>
      <c r="AY224" s="1025"/>
      <c r="AZ224" s="1026"/>
    </row>
    <row r="225" s="911" customFormat="1" ht="17.1" customHeight="1" spans="1:52">
      <c r="A225" s="924" t="s">
        <v>3</v>
      </c>
      <c r="B225" s="925" t="s">
        <v>4</v>
      </c>
      <c r="C225" s="926" t="s">
        <v>161</v>
      </c>
      <c r="D225" s="926" t="s">
        <v>118</v>
      </c>
      <c r="E225" s="926" t="s">
        <v>57</v>
      </c>
      <c r="F225" s="927" t="s">
        <v>119</v>
      </c>
      <c r="G225" s="928" t="s">
        <v>5</v>
      </c>
      <c r="H225" s="929"/>
      <c r="I225" s="929"/>
      <c r="J225" s="929"/>
      <c r="K225" s="929"/>
      <c r="L225" s="929"/>
      <c r="M225" s="929"/>
      <c r="N225" s="929"/>
      <c r="O225" s="929"/>
      <c r="P225" s="929"/>
      <c r="Q225" s="929"/>
      <c r="R225" s="929"/>
      <c r="S225" s="929"/>
      <c r="T225" s="929"/>
      <c r="U225" s="929"/>
      <c r="V225" s="929"/>
      <c r="W225" s="929"/>
      <c r="X225" s="929"/>
      <c r="Y225" s="929"/>
      <c r="Z225" s="929"/>
      <c r="AA225" s="929"/>
      <c r="AB225" s="929"/>
      <c r="AC225" s="975"/>
      <c r="AD225" s="926" t="s">
        <v>120</v>
      </c>
      <c r="AE225" s="926" t="s">
        <v>7</v>
      </c>
      <c r="AF225" s="926" t="s">
        <v>8</v>
      </c>
      <c r="AG225" s="926" t="s">
        <v>9</v>
      </c>
      <c r="AH225" s="926" t="s">
        <v>10</v>
      </c>
      <c r="AI225" s="926" t="s">
        <v>11</v>
      </c>
      <c r="AJ225" s="926" t="s">
        <v>12</v>
      </c>
      <c r="AK225" s="926" t="s">
        <v>13</v>
      </c>
      <c r="AL225" s="983" t="s">
        <v>122</v>
      </c>
      <c r="AM225" s="983" t="s">
        <v>123</v>
      </c>
      <c r="AN225" s="983" t="s">
        <v>124</v>
      </c>
      <c r="AO225" s="983" t="s">
        <v>158</v>
      </c>
      <c r="AP225" s="926" t="s">
        <v>14</v>
      </c>
      <c r="AQ225" s="927" t="s">
        <v>126</v>
      </c>
      <c r="AR225" s="993" t="s">
        <v>159</v>
      </c>
      <c r="AS225" s="994" t="s">
        <v>147</v>
      </c>
      <c r="AT225" s="995"/>
      <c r="AU225" s="995"/>
      <c r="AV225" s="995"/>
      <c r="AW225" s="1025"/>
      <c r="AX225" s="1025"/>
      <c r="AY225" s="1025"/>
      <c r="AZ225" s="1026"/>
    </row>
    <row r="226" s="911" customFormat="1" ht="150.75" customHeight="1" spans="1:52">
      <c r="A226" s="930"/>
      <c r="B226" s="931"/>
      <c r="C226" s="932"/>
      <c r="D226" s="932"/>
      <c r="E226" s="932"/>
      <c r="F226" s="933"/>
      <c r="G226" s="934" t="s">
        <v>16</v>
      </c>
      <c r="H226" s="934" t="s">
        <v>17</v>
      </c>
      <c r="I226" s="934" t="s">
        <v>18</v>
      </c>
      <c r="J226" s="934" t="s">
        <v>19</v>
      </c>
      <c r="K226" s="934" t="s">
        <v>20</v>
      </c>
      <c r="L226" s="934" t="s">
        <v>21</v>
      </c>
      <c r="M226" s="934" t="s">
        <v>22</v>
      </c>
      <c r="N226" s="934" t="s">
        <v>23</v>
      </c>
      <c r="O226" s="934" t="s">
        <v>24</v>
      </c>
      <c r="P226" s="934" t="s">
        <v>25</v>
      </c>
      <c r="Q226" s="934" t="s">
        <v>129</v>
      </c>
      <c r="R226" s="934" t="s">
        <v>27</v>
      </c>
      <c r="S226" s="934" t="s">
        <v>28</v>
      </c>
      <c r="T226" s="934" t="s">
        <v>29</v>
      </c>
      <c r="U226" s="934" t="s">
        <v>30</v>
      </c>
      <c r="V226" s="934" t="s">
        <v>31</v>
      </c>
      <c r="W226" s="934" t="s">
        <v>32</v>
      </c>
      <c r="X226" s="934" t="s">
        <v>33</v>
      </c>
      <c r="Y226" s="934" t="s">
        <v>34</v>
      </c>
      <c r="Z226" s="934" t="s">
        <v>35</v>
      </c>
      <c r="AA226" s="934" t="s">
        <v>36</v>
      </c>
      <c r="AB226" s="934" t="s">
        <v>149</v>
      </c>
      <c r="AC226" s="934" t="s">
        <v>38</v>
      </c>
      <c r="AD226" s="932"/>
      <c r="AE226" s="932"/>
      <c r="AF226" s="932"/>
      <c r="AG226" s="932"/>
      <c r="AH226" s="932"/>
      <c r="AI226" s="932"/>
      <c r="AJ226" s="932"/>
      <c r="AK226" s="932"/>
      <c r="AL226" s="984"/>
      <c r="AM226" s="984"/>
      <c r="AN226" s="984"/>
      <c r="AO226" s="984"/>
      <c r="AP226" s="932"/>
      <c r="AQ226" s="933"/>
      <c r="AR226" s="996"/>
      <c r="AS226" s="997"/>
      <c r="AT226" s="995"/>
      <c r="AU226" s="995"/>
      <c r="AV226" s="995"/>
      <c r="AW226" s="1025"/>
      <c r="AX226" s="1025"/>
      <c r="AY226" s="1025"/>
      <c r="AZ226" s="1026"/>
    </row>
    <row r="227" s="911" customFormat="1" ht="17.1" customHeight="1" spans="1:52">
      <c r="A227" s="935">
        <v>1</v>
      </c>
      <c r="B227" s="936">
        <v>2</v>
      </c>
      <c r="C227" s="936">
        <v>3</v>
      </c>
      <c r="D227" s="936">
        <v>4</v>
      </c>
      <c r="E227" s="937">
        <v>5</v>
      </c>
      <c r="F227" s="936">
        <v>6</v>
      </c>
      <c r="G227" s="936">
        <v>7</v>
      </c>
      <c r="H227" s="936">
        <v>8</v>
      </c>
      <c r="I227" s="936">
        <v>9</v>
      </c>
      <c r="J227" s="936">
        <v>10</v>
      </c>
      <c r="K227" s="936">
        <v>11</v>
      </c>
      <c r="L227" s="936">
        <v>12</v>
      </c>
      <c r="M227" s="936">
        <v>13</v>
      </c>
      <c r="N227" s="936">
        <v>14</v>
      </c>
      <c r="O227" s="936">
        <v>15</v>
      </c>
      <c r="P227" s="936">
        <v>16</v>
      </c>
      <c r="Q227" s="936">
        <v>17</v>
      </c>
      <c r="R227" s="936">
        <v>18</v>
      </c>
      <c r="S227" s="936">
        <v>19</v>
      </c>
      <c r="T227" s="936">
        <v>20</v>
      </c>
      <c r="U227" s="936">
        <v>21</v>
      </c>
      <c r="V227" s="936">
        <v>22</v>
      </c>
      <c r="W227" s="936">
        <v>23</v>
      </c>
      <c r="X227" s="936">
        <v>24</v>
      </c>
      <c r="Y227" s="936">
        <v>25</v>
      </c>
      <c r="Z227" s="936">
        <v>26</v>
      </c>
      <c r="AA227" s="936">
        <v>27</v>
      </c>
      <c r="AB227" s="936">
        <v>28</v>
      </c>
      <c r="AC227" s="936">
        <v>29</v>
      </c>
      <c r="AD227" s="936">
        <v>30</v>
      </c>
      <c r="AE227" s="936">
        <v>31</v>
      </c>
      <c r="AF227" s="936">
        <v>32</v>
      </c>
      <c r="AG227" s="936">
        <v>33</v>
      </c>
      <c r="AH227" s="936">
        <v>34</v>
      </c>
      <c r="AI227" s="936">
        <v>35</v>
      </c>
      <c r="AJ227" s="936">
        <v>36</v>
      </c>
      <c r="AK227" s="936">
        <v>37</v>
      </c>
      <c r="AL227" s="936">
        <v>38</v>
      </c>
      <c r="AM227" s="936">
        <v>39</v>
      </c>
      <c r="AN227" s="936">
        <v>40</v>
      </c>
      <c r="AO227" s="936">
        <v>41</v>
      </c>
      <c r="AP227" s="937">
        <v>42</v>
      </c>
      <c r="AQ227" s="937">
        <v>43</v>
      </c>
      <c r="AR227" s="998">
        <v>44</v>
      </c>
      <c r="AS227" s="999">
        <v>45</v>
      </c>
      <c r="AT227" s="1000"/>
      <c r="AU227" s="1000"/>
      <c r="AV227" s="1000"/>
      <c r="AW227" s="1025"/>
      <c r="AX227" s="1025"/>
      <c r="AY227" s="1025"/>
      <c r="AZ227" s="1026"/>
    </row>
    <row r="228" s="912" customFormat="1" ht="25.5" customHeight="1" spans="1:52">
      <c r="A228" s="938">
        <v>1</v>
      </c>
      <c r="B228" s="939" t="s">
        <v>39</v>
      </c>
      <c r="C228" s="208">
        <f>AQ193</f>
        <v>191</v>
      </c>
      <c r="D228" s="212">
        <f>'RK 3'!AH211</f>
        <v>155</v>
      </c>
      <c r="E228" s="208">
        <f>SUM(C228:D228)</f>
        <v>346</v>
      </c>
      <c r="F228" s="191">
        <v>13</v>
      </c>
      <c r="G228" s="191"/>
      <c r="H228" s="191"/>
      <c r="I228" s="191"/>
      <c r="J228" s="191"/>
      <c r="K228" s="191"/>
      <c r="L228" s="191">
        <v>25</v>
      </c>
      <c r="M228" s="191">
        <v>97</v>
      </c>
      <c r="N228" s="191"/>
      <c r="O228" s="191"/>
      <c r="P228" s="191"/>
      <c r="Q228" s="191"/>
      <c r="R228" s="191"/>
      <c r="S228" s="191"/>
      <c r="T228" s="191">
        <v>5</v>
      </c>
      <c r="U228" s="191"/>
      <c r="V228" s="191"/>
      <c r="W228" s="191"/>
      <c r="X228" s="191">
        <v>1</v>
      </c>
      <c r="Y228" s="191"/>
      <c r="Z228" s="191">
        <v>13</v>
      </c>
      <c r="AA228" s="191"/>
      <c r="AB228" s="191">
        <v>4</v>
      </c>
      <c r="AC228" s="191"/>
      <c r="AD228" s="191"/>
      <c r="AE228" s="191"/>
      <c r="AF228" s="191"/>
      <c r="AG228" s="191"/>
      <c r="AH228" s="191"/>
      <c r="AI228" s="191"/>
      <c r="AJ228" s="191">
        <v>4</v>
      </c>
      <c r="AK228" s="191"/>
      <c r="AL228" s="191">
        <v>8</v>
      </c>
      <c r="AM228" s="191">
        <v>2</v>
      </c>
      <c r="AN228" s="191">
        <v>4</v>
      </c>
      <c r="AO228" s="191"/>
      <c r="AP228" s="208">
        <f>SUM(F228:AO228)</f>
        <v>176</v>
      </c>
      <c r="AQ228" s="1001">
        <f>E228-AP228</f>
        <v>170</v>
      </c>
      <c r="AR228" s="191">
        <f>AP228</f>
        <v>176</v>
      </c>
      <c r="AS228" s="1002"/>
      <c r="AT228" s="1003"/>
      <c r="AU228" s="1053"/>
      <c r="AV228" s="1003"/>
      <c r="AW228" s="1027"/>
      <c r="AX228" s="1027"/>
      <c r="AY228" s="1027">
        <f>AP228-23</f>
        <v>153</v>
      </c>
      <c r="AZ228" s="1028"/>
    </row>
    <row r="229" s="912" customFormat="1" ht="25.5" customHeight="1" spans="1:52">
      <c r="A229" s="942">
        <v>2</v>
      </c>
      <c r="B229" s="943" t="s">
        <v>40</v>
      </c>
      <c r="C229" s="208">
        <f t="shared" ref="C229:C245" si="37">AQ194</f>
        <v>64</v>
      </c>
      <c r="D229" s="212">
        <f>'RK 3'!AH212</f>
        <v>125</v>
      </c>
      <c r="E229" s="208">
        <f t="shared" ref="E229:E245" si="38">SUM(C229:D229)</f>
        <v>189</v>
      </c>
      <c r="F229" s="191">
        <v>2</v>
      </c>
      <c r="G229" s="191"/>
      <c r="H229" s="191"/>
      <c r="I229" s="191"/>
      <c r="J229" s="191"/>
      <c r="K229" s="191"/>
      <c r="L229" s="191">
        <v>14</v>
      </c>
      <c r="M229" s="191">
        <v>61</v>
      </c>
      <c r="N229" s="191"/>
      <c r="O229" s="191">
        <v>1</v>
      </c>
      <c r="P229" s="191"/>
      <c r="Q229" s="191"/>
      <c r="R229" s="191"/>
      <c r="S229" s="191"/>
      <c r="T229" s="191">
        <v>1</v>
      </c>
      <c r="U229" s="191"/>
      <c r="V229" s="191"/>
      <c r="W229" s="191"/>
      <c r="X229" s="191"/>
      <c r="Y229" s="191"/>
      <c r="Z229" s="191">
        <v>11</v>
      </c>
      <c r="AA229" s="191"/>
      <c r="AB229" s="191">
        <v>1</v>
      </c>
      <c r="AC229" s="191"/>
      <c r="AD229" s="191"/>
      <c r="AE229" s="191"/>
      <c r="AF229" s="191"/>
      <c r="AG229" s="191"/>
      <c r="AH229" s="191"/>
      <c r="AI229" s="191"/>
      <c r="AJ229" s="191">
        <v>1</v>
      </c>
      <c r="AK229" s="191"/>
      <c r="AL229" s="191">
        <v>1</v>
      </c>
      <c r="AM229" s="191"/>
      <c r="AN229" s="191">
        <v>2</v>
      </c>
      <c r="AO229" s="191"/>
      <c r="AP229" s="208">
        <f t="shared" ref="AP229:AP245" si="39">SUM(F229:AO229)</f>
        <v>95</v>
      </c>
      <c r="AQ229" s="1001">
        <f t="shared" ref="AQ229:AQ245" si="40">E229-AP229</f>
        <v>94</v>
      </c>
      <c r="AR229" s="191">
        <f t="shared" ref="AR229:AR245" si="41">AP229</f>
        <v>95</v>
      </c>
      <c r="AS229" s="1004"/>
      <c r="AT229" s="1005"/>
      <c r="AU229" s="1005"/>
      <c r="AV229" s="1005"/>
      <c r="AW229" s="1027"/>
      <c r="AX229" s="1027"/>
      <c r="AY229" s="1027">
        <f>AP229-5</f>
        <v>90</v>
      </c>
      <c r="AZ229" s="1028"/>
    </row>
    <row r="230" s="912" customFormat="1" ht="25.5" customHeight="1" spans="1:52">
      <c r="A230" s="942">
        <v>3</v>
      </c>
      <c r="B230" s="943" t="s">
        <v>41</v>
      </c>
      <c r="C230" s="208">
        <f t="shared" si="37"/>
        <v>68</v>
      </c>
      <c r="D230" s="212">
        <f>'RK 3'!AH213</f>
        <v>67</v>
      </c>
      <c r="E230" s="208">
        <f t="shared" si="38"/>
        <v>135</v>
      </c>
      <c r="F230" s="191">
        <v>1</v>
      </c>
      <c r="G230" s="191"/>
      <c r="H230" s="191"/>
      <c r="I230" s="191"/>
      <c r="J230" s="191"/>
      <c r="K230" s="191"/>
      <c r="L230" s="191">
        <v>7</v>
      </c>
      <c r="M230" s="191">
        <v>29</v>
      </c>
      <c r="N230" s="191"/>
      <c r="O230" s="191"/>
      <c r="P230" s="191"/>
      <c r="Q230" s="191"/>
      <c r="R230" s="191"/>
      <c r="S230" s="191"/>
      <c r="T230" s="191">
        <v>1</v>
      </c>
      <c r="U230" s="191"/>
      <c r="V230" s="191"/>
      <c r="W230" s="191"/>
      <c r="X230" s="191">
        <v>1</v>
      </c>
      <c r="Y230" s="191"/>
      <c r="Z230" s="191">
        <v>13</v>
      </c>
      <c r="AA230" s="191"/>
      <c r="AB230" s="191">
        <v>3</v>
      </c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>
        <v>1</v>
      </c>
      <c r="AM230" s="191">
        <v>2</v>
      </c>
      <c r="AN230" s="191">
        <v>5</v>
      </c>
      <c r="AO230" s="191"/>
      <c r="AP230" s="208">
        <f t="shared" si="39"/>
        <v>63</v>
      </c>
      <c r="AQ230" s="1001">
        <f t="shared" si="40"/>
        <v>72</v>
      </c>
      <c r="AR230" s="191">
        <f t="shared" si="41"/>
        <v>63</v>
      </c>
      <c r="AS230" s="1004"/>
      <c r="AT230" s="1005"/>
      <c r="AU230" s="1005"/>
      <c r="AV230" s="1005"/>
      <c r="AW230" s="1027"/>
      <c r="AX230" s="1027"/>
      <c r="AY230" s="990">
        <f>59-22</f>
        <v>37</v>
      </c>
      <c r="AZ230" s="1028"/>
    </row>
    <row r="231" s="912" customFormat="1" ht="25.5" customHeight="1" spans="1:52">
      <c r="A231" s="942">
        <v>4</v>
      </c>
      <c r="B231" s="943" t="s">
        <v>42</v>
      </c>
      <c r="C231" s="208">
        <f t="shared" si="37"/>
        <v>67</v>
      </c>
      <c r="D231" s="212">
        <f>'RK 3'!AH214</f>
        <v>70</v>
      </c>
      <c r="E231" s="208">
        <f t="shared" si="38"/>
        <v>137</v>
      </c>
      <c r="F231" s="191">
        <v>6</v>
      </c>
      <c r="G231" s="191"/>
      <c r="H231" s="191"/>
      <c r="I231" s="191"/>
      <c r="J231" s="191"/>
      <c r="K231" s="191"/>
      <c r="L231" s="191">
        <v>14</v>
      </c>
      <c r="M231" s="191">
        <v>38</v>
      </c>
      <c r="N231" s="191">
        <v>1</v>
      </c>
      <c r="O231" s="191"/>
      <c r="P231" s="191"/>
      <c r="Q231" s="191"/>
      <c r="R231" s="191"/>
      <c r="S231" s="191"/>
      <c r="T231" s="191">
        <v>1</v>
      </c>
      <c r="U231" s="191"/>
      <c r="V231" s="191"/>
      <c r="W231" s="191"/>
      <c r="X231" s="191">
        <v>2</v>
      </c>
      <c r="Y231" s="191"/>
      <c r="Z231" s="191">
        <v>3</v>
      </c>
      <c r="AA231" s="191"/>
      <c r="AB231" s="191">
        <v>1</v>
      </c>
      <c r="AC231" s="191">
        <v>1</v>
      </c>
      <c r="AD231" s="191"/>
      <c r="AE231" s="191"/>
      <c r="AF231" s="191"/>
      <c r="AG231" s="191"/>
      <c r="AH231" s="191"/>
      <c r="AI231" s="191"/>
      <c r="AJ231" s="191">
        <v>1</v>
      </c>
      <c r="AK231" s="191"/>
      <c r="AL231" s="191"/>
      <c r="AM231" s="191"/>
      <c r="AN231" s="191"/>
      <c r="AO231" s="191"/>
      <c r="AP231" s="208">
        <f t="shared" si="39"/>
        <v>68</v>
      </c>
      <c r="AQ231" s="1001">
        <f t="shared" si="40"/>
        <v>69</v>
      </c>
      <c r="AR231" s="191">
        <f t="shared" si="41"/>
        <v>68</v>
      </c>
      <c r="AS231" s="1004"/>
      <c r="AT231" s="1005"/>
      <c r="AU231" s="1005"/>
      <c r="AV231" s="1005"/>
      <c r="AW231" s="1027"/>
      <c r="AX231" s="1027"/>
      <c r="AY231" s="990"/>
      <c r="AZ231" s="1028"/>
    </row>
    <row r="232" s="912" customFormat="1" ht="25.5" customHeight="1" spans="1:52">
      <c r="A232" s="942">
        <v>5</v>
      </c>
      <c r="B232" s="943" t="s">
        <v>43</v>
      </c>
      <c r="C232" s="208">
        <f t="shared" si="37"/>
        <v>61</v>
      </c>
      <c r="D232" s="212">
        <f>'RK 3'!AH215</f>
        <v>69</v>
      </c>
      <c r="E232" s="208">
        <f t="shared" si="38"/>
        <v>130</v>
      </c>
      <c r="F232" s="191">
        <v>14</v>
      </c>
      <c r="G232" s="191"/>
      <c r="H232" s="191"/>
      <c r="I232" s="191"/>
      <c r="J232" s="191"/>
      <c r="K232" s="191"/>
      <c r="L232" s="191">
        <v>14</v>
      </c>
      <c r="M232" s="191">
        <v>36</v>
      </c>
      <c r="N232" s="191"/>
      <c r="O232" s="191">
        <v>1</v>
      </c>
      <c r="P232" s="191"/>
      <c r="Q232" s="191"/>
      <c r="R232" s="191"/>
      <c r="S232" s="191"/>
      <c r="T232" s="191"/>
      <c r="U232" s="191"/>
      <c r="V232" s="191"/>
      <c r="W232" s="191"/>
      <c r="X232" s="191">
        <v>1</v>
      </c>
      <c r="Y232" s="191"/>
      <c r="Z232" s="191">
        <v>4</v>
      </c>
      <c r="AA232" s="191"/>
      <c r="AB232" s="191">
        <v>2</v>
      </c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>
        <v>1</v>
      </c>
      <c r="AM232" s="191">
        <v>1</v>
      </c>
      <c r="AN232" s="191">
        <v>2</v>
      </c>
      <c r="AO232" s="191"/>
      <c r="AP232" s="208">
        <f t="shared" si="39"/>
        <v>76</v>
      </c>
      <c r="AQ232" s="1001">
        <f t="shared" si="40"/>
        <v>54</v>
      </c>
      <c r="AR232" s="191">
        <f t="shared" si="41"/>
        <v>76</v>
      </c>
      <c r="AS232" s="1004"/>
      <c r="AT232" s="1005"/>
      <c r="AU232" s="1038"/>
      <c r="AV232" s="1005"/>
      <c r="AW232" s="1027"/>
      <c r="AX232" s="1027"/>
      <c r="AY232" s="990"/>
      <c r="AZ232" s="1028"/>
    </row>
    <row r="233" s="912" customFormat="1" ht="25.5" customHeight="1" spans="1:52">
      <c r="A233" s="942">
        <v>6</v>
      </c>
      <c r="B233" s="943" t="s">
        <v>44</v>
      </c>
      <c r="C233" s="208">
        <f t="shared" si="37"/>
        <v>22</v>
      </c>
      <c r="D233" s="212">
        <f>'RK 3'!AH216</f>
        <v>20</v>
      </c>
      <c r="E233" s="208">
        <f t="shared" si="38"/>
        <v>42</v>
      </c>
      <c r="F233" s="191">
        <v>2</v>
      </c>
      <c r="G233" s="191"/>
      <c r="H233" s="191"/>
      <c r="I233" s="191"/>
      <c r="J233" s="191"/>
      <c r="K233" s="191"/>
      <c r="L233" s="191"/>
      <c r="M233" s="191">
        <v>14</v>
      </c>
      <c r="N233" s="191"/>
      <c r="O233" s="191">
        <v>1</v>
      </c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>
        <v>1</v>
      </c>
      <c r="AA233" s="191"/>
      <c r="AB233" s="191">
        <v>2</v>
      </c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>
        <v>2</v>
      </c>
      <c r="AM233" s="191">
        <v>1</v>
      </c>
      <c r="AN233" s="191"/>
      <c r="AO233" s="191"/>
      <c r="AP233" s="208">
        <f t="shared" si="39"/>
        <v>23</v>
      </c>
      <c r="AQ233" s="1001">
        <f t="shared" si="40"/>
        <v>19</v>
      </c>
      <c r="AR233" s="191">
        <f t="shared" si="41"/>
        <v>23</v>
      </c>
      <c r="AS233" s="1004"/>
      <c r="AT233" s="1005"/>
      <c r="AU233" s="1005"/>
      <c r="AV233" s="1005"/>
      <c r="AW233" s="1027"/>
      <c r="AX233" s="1027"/>
      <c r="AY233" s="990"/>
      <c r="AZ233" s="1028"/>
    </row>
    <row r="234" s="912" customFormat="1" ht="25.5" customHeight="1" spans="1:52">
      <c r="A234" s="942">
        <v>7</v>
      </c>
      <c r="B234" s="943" t="s">
        <v>45</v>
      </c>
      <c r="C234" s="208">
        <f t="shared" si="37"/>
        <v>28</v>
      </c>
      <c r="D234" s="212">
        <f>'RK 3'!AH217</f>
        <v>45</v>
      </c>
      <c r="E234" s="208">
        <f t="shared" si="38"/>
        <v>73</v>
      </c>
      <c r="F234" s="191">
        <v>9</v>
      </c>
      <c r="G234" s="191"/>
      <c r="H234" s="191"/>
      <c r="I234" s="191"/>
      <c r="J234" s="191"/>
      <c r="K234" s="191"/>
      <c r="L234" s="191">
        <v>8</v>
      </c>
      <c r="M234" s="191">
        <v>17</v>
      </c>
      <c r="N234" s="191"/>
      <c r="O234" s="191">
        <v>1</v>
      </c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>
        <v>3</v>
      </c>
      <c r="AA234" s="191"/>
      <c r="AB234" s="191">
        <v>1</v>
      </c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>
        <v>2</v>
      </c>
      <c r="AM234" s="191">
        <v>2</v>
      </c>
      <c r="AN234" s="191"/>
      <c r="AO234" s="191"/>
      <c r="AP234" s="208">
        <f t="shared" si="39"/>
        <v>43</v>
      </c>
      <c r="AQ234" s="1001">
        <f t="shared" si="40"/>
        <v>30</v>
      </c>
      <c r="AR234" s="191">
        <f t="shared" si="41"/>
        <v>43</v>
      </c>
      <c r="AS234" s="1004"/>
      <c r="AT234" s="1005"/>
      <c r="AU234" s="1005"/>
      <c r="AV234" s="1005"/>
      <c r="AW234" s="1027"/>
      <c r="AX234" s="1027"/>
      <c r="AY234" s="990"/>
      <c r="AZ234" s="1028"/>
    </row>
    <row r="235" s="912" customFormat="1" ht="25.5" customHeight="1" spans="1:52">
      <c r="A235" s="942">
        <v>8</v>
      </c>
      <c r="B235" s="943" t="s">
        <v>46</v>
      </c>
      <c r="C235" s="208">
        <f t="shared" si="37"/>
        <v>43</v>
      </c>
      <c r="D235" s="212">
        <f>'RK 3'!AH218</f>
        <v>37</v>
      </c>
      <c r="E235" s="208">
        <f t="shared" si="38"/>
        <v>80</v>
      </c>
      <c r="F235" s="191">
        <v>5</v>
      </c>
      <c r="G235" s="191"/>
      <c r="H235" s="191"/>
      <c r="I235" s="191"/>
      <c r="J235" s="191"/>
      <c r="K235" s="191"/>
      <c r="L235" s="191">
        <v>3</v>
      </c>
      <c r="M235" s="191">
        <v>17</v>
      </c>
      <c r="N235" s="191"/>
      <c r="O235" s="191"/>
      <c r="P235" s="191"/>
      <c r="Q235" s="191"/>
      <c r="R235" s="191"/>
      <c r="S235" s="191"/>
      <c r="T235" s="191">
        <v>1</v>
      </c>
      <c r="U235" s="191"/>
      <c r="V235" s="191"/>
      <c r="W235" s="191"/>
      <c r="X235" s="191"/>
      <c r="Y235" s="191"/>
      <c r="Z235" s="191">
        <v>10</v>
      </c>
      <c r="AA235" s="191"/>
      <c r="AB235" s="191">
        <v>2</v>
      </c>
      <c r="AC235" s="191"/>
      <c r="AD235" s="191"/>
      <c r="AE235" s="191"/>
      <c r="AF235" s="191"/>
      <c r="AG235" s="191"/>
      <c r="AH235" s="191"/>
      <c r="AI235" s="191"/>
      <c r="AJ235" s="191">
        <v>1</v>
      </c>
      <c r="AK235" s="191"/>
      <c r="AL235" s="191"/>
      <c r="AM235" s="191">
        <v>1</v>
      </c>
      <c r="AN235" s="191"/>
      <c r="AO235" s="191"/>
      <c r="AP235" s="208">
        <f t="shared" si="39"/>
        <v>40</v>
      </c>
      <c r="AQ235" s="1001">
        <f t="shared" si="40"/>
        <v>40</v>
      </c>
      <c r="AR235" s="191">
        <f t="shared" si="41"/>
        <v>40</v>
      </c>
      <c r="AS235" s="1004"/>
      <c r="AT235" s="1005"/>
      <c r="AU235" s="1005"/>
      <c r="AV235" s="1005"/>
      <c r="AW235" s="1027"/>
      <c r="AX235" s="1027"/>
      <c r="AY235" s="990"/>
      <c r="AZ235" s="1028"/>
    </row>
    <row r="236" s="912" customFormat="1" ht="25.5" customHeight="1" spans="1:55">
      <c r="A236" s="942">
        <v>9</v>
      </c>
      <c r="B236" s="943" t="s">
        <v>47</v>
      </c>
      <c r="C236" s="208">
        <f t="shared" si="37"/>
        <v>25</v>
      </c>
      <c r="D236" s="212">
        <f>'RK 3'!AH219</f>
        <v>31</v>
      </c>
      <c r="E236" s="208">
        <f t="shared" si="38"/>
        <v>56</v>
      </c>
      <c r="F236" s="191">
        <v>1</v>
      </c>
      <c r="G236" s="191"/>
      <c r="H236" s="191"/>
      <c r="I236" s="191"/>
      <c r="J236" s="191"/>
      <c r="K236" s="191"/>
      <c r="L236" s="191">
        <v>1</v>
      </c>
      <c r="M236" s="191">
        <v>17</v>
      </c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>
        <v>2</v>
      </c>
      <c r="AA236" s="191"/>
      <c r="AB236" s="191">
        <v>8</v>
      </c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>
        <v>2</v>
      </c>
      <c r="AM236" s="191"/>
      <c r="AN236" s="191"/>
      <c r="AO236" s="191"/>
      <c r="AP236" s="208">
        <f t="shared" si="39"/>
        <v>31</v>
      </c>
      <c r="AQ236" s="1001">
        <f t="shared" si="40"/>
        <v>25</v>
      </c>
      <c r="AR236" s="191">
        <f t="shared" si="41"/>
        <v>31</v>
      </c>
      <c r="AS236" s="1004"/>
      <c r="AT236" s="1005"/>
      <c r="AU236" s="1005"/>
      <c r="AV236" s="1005"/>
      <c r="AW236" s="1027"/>
      <c r="AX236" s="1027"/>
      <c r="AY236" s="990"/>
      <c r="AZ236" s="1028"/>
      <c r="BC236" s="1029">
        <v>165983400</v>
      </c>
    </row>
    <row r="237" s="912" customFormat="1" ht="25.5" customHeight="1" spans="1:55">
      <c r="A237" s="942">
        <v>10</v>
      </c>
      <c r="B237" s="943" t="s">
        <v>48</v>
      </c>
      <c r="C237" s="208">
        <f t="shared" si="37"/>
        <v>29</v>
      </c>
      <c r="D237" s="212">
        <f>'RK 3'!AH220</f>
        <v>38</v>
      </c>
      <c r="E237" s="208">
        <f t="shared" si="38"/>
        <v>67</v>
      </c>
      <c r="F237" s="191"/>
      <c r="G237" s="191"/>
      <c r="H237" s="191"/>
      <c r="I237" s="191"/>
      <c r="J237" s="191"/>
      <c r="K237" s="191"/>
      <c r="L237" s="191">
        <v>4</v>
      </c>
      <c r="M237" s="191">
        <v>19</v>
      </c>
      <c r="N237" s="191"/>
      <c r="O237" s="191"/>
      <c r="P237" s="191"/>
      <c r="Q237" s="191"/>
      <c r="R237" s="191"/>
      <c r="S237" s="191"/>
      <c r="T237" s="191">
        <v>1</v>
      </c>
      <c r="U237" s="191"/>
      <c r="V237" s="191"/>
      <c r="W237" s="191"/>
      <c r="X237" s="191"/>
      <c r="Y237" s="191"/>
      <c r="Z237" s="191">
        <v>3</v>
      </c>
      <c r="AA237" s="191"/>
      <c r="AB237" s="191">
        <v>6</v>
      </c>
      <c r="AC237" s="191"/>
      <c r="AD237" s="191"/>
      <c r="AE237" s="191"/>
      <c r="AF237" s="191"/>
      <c r="AG237" s="191"/>
      <c r="AH237" s="191"/>
      <c r="AI237" s="191"/>
      <c r="AJ237" s="191"/>
      <c r="AK237" s="191">
        <v>1</v>
      </c>
      <c r="AL237" s="191">
        <v>2</v>
      </c>
      <c r="AM237" s="191">
        <v>2</v>
      </c>
      <c r="AN237" s="191"/>
      <c r="AO237" s="191"/>
      <c r="AP237" s="208">
        <f t="shared" si="39"/>
        <v>38</v>
      </c>
      <c r="AQ237" s="1001">
        <f t="shared" si="40"/>
        <v>29</v>
      </c>
      <c r="AR237" s="191">
        <f t="shared" si="41"/>
        <v>38</v>
      </c>
      <c r="AS237" s="1004"/>
      <c r="AT237" s="1005"/>
      <c r="AU237" s="1038"/>
      <c r="AV237" s="1005"/>
      <c r="AW237" s="1027"/>
      <c r="AX237" s="1027"/>
      <c r="AY237" s="990"/>
      <c r="AZ237" s="1028"/>
      <c r="BC237" s="1029">
        <v>154336900</v>
      </c>
    </row>
    <row r="238" s="912" customFormat="1" ht="25.5" customHeight="1" spans="1:55">
      <c r="A238" s="942">
        <v>11</v>
      </c>
      <c r="B238" s="943" t="s">
        <v>49</v>
      </c>
      <c r="C238" s="208">
        <f t="shared" si="37"/>
        <v>54</v>
      </c>
      <c r="D238" s="212">
        <f>'RK 3'!AH221</f>
        <v>93</v>
      </c>
      <c r="E238" s="208">
        <f t="shared" si="38"/>
        <v>147</v>
      </c>
      <c r="F238" s="191">
        <v>7</v>
      </c>
      <c r="G238" s="191"/>
      <c r="H238" s="191"/>
      <c r="I238" s="191"/>
      <c r="J238" s="191"/>
      <c r="K238" s="191"/>
      <c r="L238" s="191">
        <v>15</v>
      </c>
      <c r="M238" s="191">
        <v>26</v>
      </c>
      <c r="N238" s="191"/>
      <c r="O238" s="191"/>
      <c r="P238" s="191"/>
      <c r="Q238" s="191"/>
      <c r="R238" s="191"/>
      <c r="S238" s="191"/>
      <c r="T238" s="191">
        <v>1</v>
      </c>
      <c r="U238" s="191"/>
      <c r="V238" s="191"/>
      <c r="W238" s="191"/>
      <c r="X238" s="191">
        <v>1</v>
      </c>
      <c r="Y238" s="191"/>
      <c r="Z238" s="191">
        <v>6</v>
      </c>
      <c r="AA238" s="191"/>
      <c r="AB238" s="191">
        <v>18</v>
      </c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>
        <v>9</v>
      </c>
      <c r="AM238" s="191"/>
      <c r="AN238" s="191">
        <v>1</v>
      </c>
      <c r="AO238" s="191"/>
      <c r="AP238" s="208">
        <f t="shared" si="39"/>
        <v>84</v>
      </c>
      <c r="AQ238" s="1001">
        <f t="shared" si="40"/>
        <v>63</v>
      </c>
      <c r="AR238" s="191">
        <f t="shared" si="41"/>
        <v>84</v>
      </c>
      <c r="AS238" s="1004"/>
      <c r="AT238" s="1005"/>
      <c r="AU238" s="1005"/>
      <c r="AV238" s="1005"/>
      <c r="AW238" s="1027"/>
      <c r="AX238" s="1027"/>
      <c r="AY238" s="990"/>
      <c r="AZ238" s="1028"/>
      <c r="BC238" s="1029">
        <v>114639200</v>
      </c>
    </row>
    <row r="239" s="912" customFormat="1" ht="25.5" customHeight="1" spans="1:55">
      <c r="A239" s="942">
        <v>12</v>
      </c>
      <c r="B239" s="943" t="s">
        <v>50</v>
      </c>
      <c r="C239" s="208">
        <f t="shared" si="37"/>
        <v>89</v>
      </c>
      <c r="D239" s="212">
        <f>'RK 3'!AH222</f>
        <v>97</v>
      </c>
      <c r="E239" s="208">
        <f t="shared" si="38"/>
        <v>186</v>
      </c>
      <c r="F239" s="191">
        <v>2</v>
      </c>
      <c r="G239" s="191"/>
      <c r="H239" s="191"/>
      <c r="I239" s="191"/>
      <c r="J239" s="191"/>
      <c r="K239" s="191"/>
      <c r="L239" s="191">
        <v>15</v>
      </c>
      <c r="M239" s="191">
        <v>55</v>
      </c>
      <c r="N239" s="191">
        <v>1</v>
      </c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>
        <v>4</v>
      </c>
      <c r="AA239" s="191"/>
      <c r="AB239" s="191">
        <v>1</v>
      </c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>
        <v>3</v>
      </c>
      <c r="AM239" s="191">
        <v>5</v>
      </c>
      <c r="AN239" s="191">
        <v>1</v>
      </c>
      <c r="AO239" s="191"/>
      <c r="AP239" s="208">
        <f t="shared" si="39"/>
        <v>87</v>
      </c>
      <c r="AQ239" s="1001">
        <f t="shared" si="40"/>
        <v>99</v>
      </c>
      <c r="AR239" s="191">
        <f t="shared" si="41"/>
        <v>87</v>
      </c>
      <c r="AS239" s="1018"/>
      <c r="AT239" s="1005"/>
      <c r="AU239" s="1038"/>
      <c r="AV239" s="1005"/>
      <c r="AW239" s="1027"/>
      <c r="AX239" s="1027"/>
      <c r="AY239" s="990"/>
      <c r="AZ239" s="1028"/>
      <c r="BC239" s="1029">
        <f>SUM(BC236:BC238)</f>
        <v>434959500</v>
      </c>
    </row>
    <row r="240" s="912" customFormat="1" ht="25.5" customHeight="1" spans="1:52">
      <c r="A240" s="942">
        <v>13</v>
      </c>
      <c r="B240" s="943" t="s">
        <v>51</v>
      </c>
      <c r="C240" s="208">
        <f t="shared" si="37"/>
        <v>61</v>
      </c>
      <c r="D240" s="212">
        <f>'RK 3'!AH223</f>
        <v>102</v>
      </c>
      <c r="E240" s="208">
        <f t="shared" si="38"/>
        <v>163</v>
      </c>
      <c r="F240" s="191">
        <v>6</v>
      </c>
      <c r="G240" s="191"/>
      <c r="H240" s="191"/>
      <c r="I240" s="191"/>
      <c r="J240" s="191"/>
      <c r="K240" s="191"/>
      <c r="L240" s="191">
        <v>14</v>
      </c>
      <c r="M240" s="191">
        <v>27</v>
      </c>
      <c r="N240" s="191"/>
      <c r="O240" s="191"/>
      <c r="P240" s="191"/>
      <c r="Q240" s="191"/>
      <c r="R240" s="191"/>
      <c r="S240" s="191"/>
      <c r="T240" s="191">
        <v>2</v>
      </c>
      <c r="U240" s="191"/>
      <c r="V240" s="191"/>
      <c r="W240" s="191"/>
      <c r="X240" s="191"/>
      <c r="Y240" s="191"/>
      <c r="Z240" s="191">
        <v>28</v>
      </c>
      <c r="AA240" s="191"/>
      <c r="AB240" s="191">
        <v>6</v>
      </c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>
        <v>1</v>
      </c>
      <c r="AM240" s="191">
        <v>7</v>
      </c>
      <c r="AN240" s="191">
        <v>4</v>
      </c>
      <c r="AO240" s="191"/>
      <c r="AP240" s="208">
        <f t="shared" si="39"/>
        <v>95</v>
      </c>
      <c r="AQ240" s="1001">
        <f t="shared" si="40"/>
        <v>68</v>
      </c>
      <c r="AR240" s="191">
        <f t="shared" si="41"/>
        <v>95</v>
      </c>
      <c r="AS240" s="1004"/>
      <c r="AT240" s="1005"/>
      <c r="AU240" s="1005"/>
      <c r="AV240" s="1005"/>
      <c r="AW240" s="1027"/>
      <c r="AX240" s="1027"/>
      <c r="AY240" s="990"/>
      <c r="AZ240" s="1028"/>
    </row>
    <row r="241" s="912" customFormat="1" ht="25.5" customHeight="1" spans="1:52">
      <c r="A241" s="942">
        <v>14</v>
      </c>
      <c r="B241" s="943" t="s">
        <v>52</v>
      </c>
      <c r="C241" s="208">
        <f t="shared" si="37"/>
        <v>85</v>
      </c>
      <c r="D241" s="212">
        <f>'RK 3'!AH224</f>
        <v>93</v>
      </c>
      <c r="E241" s="208">
        <f t="shared" si="38"/>
        <v>178</v>
      </c>
      <c r="F241" s="191">
        <v>3</v>
      </c>
      <c r="G241" s="191">
        <v>1</v>
      </c>
      <c r="H241" s="191"/>
      <c r="I241" s="191"/>
      <c r="J241" s="191"/>
      <c r="K241" s="191"/>
      <c r="L241" s="191">
        <v>17</v>
      </c>
      <c r="M241" s="191">
        <v>45</v>
      </c>
      <c r="N241" s="191"/>
      <c r="O241" s="191"/>
      <c r="P241" s="191"/>
      <c r="Q241" s="191"/>
      <c r="R241" s="191"/>
      <c r="S241" s="191"/>
      <c r="T241" s="191">
        <v>1</v>
      </c>
      <c r="U241" s="191"/>
      <c r="V241" s="191"/>
      <c r="W241" s="191"/>
      <c r="X241" s="191"/>
      <c r="Y241" s="191"/>
      <c r="Z241" s="191">
        <v>5</v>
      </c>
      <c r="AA241" s="191"/>
      <c r="AB241" s="191">
        <v>6</v>
      </c>
      <c r="AC241" s="191"/>
      <c r="AD241" s="191">
        <v>1</v>
      </c>
      <c r="AE241" s="191"/>
      <c r="AF241" s="191"/>
      <c r="AG241" s="191"/>
      <c r="AH241" s="191"/>
      <c r="AI241" s="191"/>
      <c r="AJ241" s="191">
        <v>1</v>
      </c>
      <c r="AK241" s="191"/>
      <c r="AL241" s="191">
        <v>1</v>
      </c>
      <c r="AM241" s="191">
        <v>1</v>
      </c>
      <c r="AN241" s="191">
        <v>4</v>
      </c>
      <c r="AO241" s="191"/>
      <c r="AP241" s="208">
        <f t="shared" si="39"/>
        <v>86</v>
      </c>
      <c r="AQ241" s="1001">
        <f t="shared" si="40"/>
        <v>92</v>
      </c>
      <c r="AR241" s="191">
        <f t="shared" si="41"/>
        <v>86</v>
      </c>
      <c r="AS241" s="1020"/>
      <c r="AT241" s="1007"/>
      <c r="AU241" s="1007"/>
      <c r="AV241" s="1007"/>
      <c r="AW241" s="1027"/>
      <c r="AX241" s="1027"/>
      <c r="AY241" s="990"/>
      <c r="AZ241" s="1028"/>
    </row>
    <row r="242" s="912" customFormat="1" ht="25.5" customHeight="1" spans="1:52">
      <c r="A242" s="942">
        <v>15</v>
      </c>
      <c r="B242" s="943" t="s">
        <v>53</v>
      </c>
      <c r="C242" s="208">
        <f t="shared" si="37"/>
        <v>15</v>
      </c>
      <c r="D242" s="212">
        <f>'RK 3'!AH225</f>
        <v>12</v>
      </c>
      <c r="E242" s="208">
        <f t="shared" si="38"/>
        <v>27</v>
      </c>
      <c r="F242" s="191">
        <v>2</v>
      </c>
      <c r="G242" s="191"/>
      <c r="H242" s="191"/>
      <c r="I242" s="191"/>
      <c r="J242" s="191"/>
      <c r="K242" s="191"/>
      <c r="L242" s="191">
        <v>2</v>
      </c>
      <c r="M242" s="191">
        <v>9</v>
      </c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>
        <v>4</v>
      </c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>
        <v>2</v>
      </c>
      <c r="AM242" s="191">
        <v>1</v>
      </c>
      <c r="AN242" s="191">
        <v>1</v>
      </c>
      <c r="AO242" s="191"/>
      <c r="AP242" s="208">
        <f t="shared" si="39"/>
        <v>21</v>
      </c>
      <c r="AQ242" s="1001">
        <f t="shared" si="40"/>
        <v>6</v>
      </c>
      <c r="AR242" s="191">
        <f t="shared" si="41"/>
        <v>21</v>
      </c>
      <c r="AS242" s="1008"/>
      <c r="AT242" s="981"/>
      <c r="AU242" s="1039"/>
      <c r="AV242" s="981"/>
      <c r="AW242" s="1027"/>
      <c r="AX242" s="1027"/>
      <c r="AY242" s="990"/>
      <c r="AZ242" s="1028"/>
    </row>
    <row r="243" s="912" customFormat="1" ht="25.5" customHeight="1" spans="1:52">
      <c r="A243" s="942">
        <v>16</v>
      </c>
      <c r="B243" s="943" t="s">
        <v>90</v>
      </c>
      <c r="C243" s="208">
        <f t="shared" si="37"/>
        <v>38</v>
      </c>
      <c r="D243" s="212">
        <f>'RK 3'!AH226</f>
        <v>70</v>
      </c>
      <c r="E243" s="208">
        <f t="shared" si="38"/>
        <v>108</v>
      </c>
      <c r="F243" s="191"/>
      <c r="G243" s="191"/>
      <c r="H243" s="191"/>
      <c r="I243" s="191"/>
      <c r="J243" s="191"/>
      <c r="K243" s="191"/>
      <c r="L243" s="191">
        <v>8</v>
      </c>
      <c r="M243" s="191">
        <v>32</v>
      </c>
      <c r="N243" s="191"/>
      <c r="O243" s="191"/>
      <c r="P243" s="191"/>
      <c r="Q243" s="191"/>
      <c r="R243" s="191"/>
      <c r="S243" s="191"/>
      <c r="T243" s="191">
        <v>1</v>
      </c>
      <c r="U243" s="191"/>
      <c r="V243" s="191"/>
      <c r="W243" s="191"/>
      <c r="X243" s="191">
        <v>1</v>
      </c>
      <c r="Y243" s="191"/>
      <c r="Z243" s="191"/>
      <c r="AA243" s="191"/>
      <c r="AB243" s="191">
        <v>6</v>
      </c>
      <c r="AC243" s="191">
        <v>2</v>
      </c>
      <c r="AD243" s="191"/>
      <c r="AE243" s="191"/>
      <c r="AF243" s="191"/>
      <c r="AG243" s="191"/>
      <c r="AH243" s="191"/>
      <c r="AI243" s="191"/>
      <c r="AJ243" s="191"/>
      <c r="AK243" s="191"/>
      <c r="AL243" s="191">
        <v>3</v>
      </c>
      <c r="AM243" s="191">
        <v>2</v>
      </c>
      <c r="AN243" s="191">
        <v>2</v>
      </c>
      <c r="AO243" s="191"/>
      <c r="AP243" s="208">
        <f t="shared" si="39"/>
        <v>57</v>
      </c>
      <c r="AQ243" s="1001">
        <f t="shared" si="40"/>
        <v>51</v>
      </c>
      <c r="AR243" s="191">
        <f t="shared" si="41"/>
        <v>57</v>
      </c>
      <c r="AS243" s="1008"/>
      <c r="AT243" s="981"/>
      <c r="AU243" s="981"/>
      <c r="AV243" s="981"/>
      <c r="AW243" s="1027"/>
      <c r="AX243" s="1027"/>
      <c r="AY243" s="990"/>
      <c r="AZ243" s="1028"/>
    </row>
    <row r="244" s="912" customFormat="1" ht="25.5" customHeight="1" spans="1:52">
      <c r="A244" s="944">
        <v>17</v>
      </c>
      <c r="B244" s="945" t="s">
        <v>55</v>
      </c>
      <c r="C244" s="208">
        <f t="shared" si="37"/>
        <v>27</v>
      </c>
      <c r="D244" s="212">
        <f>'RK 3'!AH227</f>
        <v>34</v>
      </c>
      <c r="E244" s="208">
        <f t="shared" si="38"/>
        <v>61</v>
      </c>
      <c r="F244" s="191">
        <v>2</v>
      </c>
      <c r="G244" s="191"/>
      <c r="H244" s="191"/>
      <c r="I244" s="191"/>
      <c r="J244" s="191"/>
      <c r="K244" s="191"/>
      <c r="L244" s="191">
        <v>3</v>
      </c>
      <c r="M244" s="191">
        <v>24</v>
      </c>
      <c r="N244" s="191"/>
      <c r="O244" s="191"/>
      <c r="P244" s="191"/>
      <c r="Q244" s="191"/>
      <c r="R244" s="191"/>
      <c r="S244" s="191"/>
      <c r="T244" s="191">
        <v>1</v>
      </c>
      <c r="U244" s="191"/>
      <c r="V244" s="191"/>
      <c r="W244" s="191"/>
      <c r="X244" s="191"/>
      <c r="Y244" s="191"/>
      <c r="Z244" s="191">
        <v>2</v>
      </c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>
        <v>1</v>
      </c>
      <c r="AK244" s="191"/>
      <c r="AL244" s="191">
        <v>2</v>
      </c>
      <c r="AM244" s="191"/>
      <c r="AN244" s="191"/>
      <c r="AO244" s="191"/>
      <c r="AP244" s="208">
        <f t="shared" si="39"/>
        <v>35</v>
      </c>
      <c r="AQ244" s="1001">
        <f t="shared" si="40"/>
        <v>26</v>
      </c>
      <c r="AR244" s="191">
        <f t="shared" si="41"/>
        <v>35</v>
      </c>
      <c r="AS244" s="1009"/>
      <c r="AT244" s="981"/>
      <c r="AU244" s="981"/>
      <c r="AV244" s="981"/>
      <c r="AW244" s="1027"/>
      <c r="AX244" s="1027"/>
      <c r="AY244" s="990"/>
      <c r="AZ244" s="1028"/>
    </row>
    <row r="245" s="912" customFormat="1" ht="25.5" customHeight="1" spans="1:52">
      <c r="A245" s="946">
        <v>18</v>
      </c>
      <c r="B245" s="947" t="s">
        <v>56</v>
      </c>
      <c r="C245" s="208">
        <f t="shared" si="37"/>
        <v>27</v>
      </c>
      <c r="D245" s="212">
        <f>'RK 3'!AH228</f>
        <v>38</v>
      </c>
      <c r="E245" s="208">
        <f t="shared" si="38"/>
        <v>65</v>
      </c>
      <c r="F245" s="191"/>
      <c r="G245" s="191"/>
      <c r="H245" s="191"/>
      <c r="I245" s="191"/>
      <c r="J245" s="191"/>
      <c r="K245" s="191"/>
      <c r="L245" s="191">
        <v>9</v>
      </c>
      <c r="M245" s="191">
        <v>16</v>
      </c>
      <c r="N245" s="191"/>
      <c r="O245" s="191"/>
      <c r="P245" s="191"/>
      <c r="Q245" s="191"/>
      <c r="R245" s="191"/>
      <c r="S245" s="191"/>
      <c r="T245" s="191">
        <v>2</v>
      </c>
      <c r="U245" s="191"/>
      <c r="V245" s="191"/>
      <c r="W245" s="191"/>
      <c r="X245" s="191"/>
      <c r="Y245" s="191"/>
      <c r="Z245" s="191">
        <v>3</v>
      </c>
      <c r="AA245" s="191"/>
      <c r="AB245" s="191">
        <v>4</v>
      </c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208">
        <f t="shared" si="39"/>
        <v>34</v>
      </c>
      <c r="AQ245" s="1001">
        <f t="shared" si="40"/>
        <v>31</v>
      </c>
      <c r="AR245" s="191">
        <f t="shared" si="41"/>
        <v>34</v>
      </c>
      <c r="AS245" s="1010"/>
      <c r="AT245" s="981"/>
      <c r="AU245" s="981"/>
      <c r="AV245" s="981"/>
      <c r="AW245" s="1027"/>
      <c r="AX245" s="1027"/>
      <c r="AY245" s="990"/>
      <c r="AZ245" s="1028"/>
    </row>
    <row r="246" s="913" customFormat="1" ht="27.75" customHeight="1" spans="1:52">
      <c r="A246" s="949" t="s">
        <v>57</v>
      </c>
      <c r="B246" s="950"/>
      <c r="C246" s="951">
        <f>SUM(C228:C245)</f>
        <v>994</v>
      </c>
      <c r="D246" s="951">
        <f t="shared" ref="D246:AR246" si="42">SUM(D228:D245)</f>
        <v>1196</v>
      </c>
      <c r="E246" s="951">
        <f t="shared" si="42"/>
        <v>2190</v>
      </c>
      <c r="F246" s="951">
        <f t="shared" si="42"/>
        <v>75</v>
      </c>
      <c r="G246" s="951">
        <f t="shared" si="42"/>
        <v>1</v>
      </c>
      <c r="H246" s="951">
        <f t="shared" si="42"/>
        <v>0</v>
      </c>
      <c r="I246" s="951">
        <f t="shared" si="42"/>
        <v>0</v>
      </c>
      <c r="J246" s="951">
        <f t="shared" si="42"/>
        <v>0</v>
      </c>
      <c r="K246" s="951">
        <f t="shared" si="42"/>
        <v>0</v>
      </c>
      <c r="L246" s="951">
        <f t="shared" si="42"/>
        <v>173</v>
      </c>
      <c r="M246" s="951">
        <f t="shared" si="42"/>
        <v>579</v>
      </c>
      <c r="N246" s="951">
        <f t="shared" si="42"/>
        <v>2</v>
      </c>
      <c r="O246" s="951">
        <f t="shared" si="42"/>
        <v>4</v>
      </c>
      <c r="P246" s="951">
        <f t="shared" si="42"/>
        <v>0</v>
      </c>
      <c r="Q246" s="951">
        <f t="shared" si="42"/>
        <v>0</v>
      </c>
      <c r="R246" s="951">
        <f t="shared" si="42"/>
        <v>0</v>
      </c>
      <c r="S246" s="951">
        <f t="shared" si="42"/>
        <v>0</v>
      </c>
      <c r="T246" s="951">
        <f t="shared" si="42"/>
        <v>18</v>
      </c>
      <c r="U246" s="951">
        <f t="shared" si="42"/>
        <v>0</v>
      </c>
      <c r="V246" s="951">
        <f t="shared" si="42"/>
        <v>0</v>
      </c>
      <c r="W246" s="951">
        <f t="shared" si="42"/>
        <v>0</v>
      </c>
      <c r="X246" s="951">
        <f t="shared" si="42"/>
        <v>7</v>
      </c>
      <c r="Y246" s="951">
        <f t="shared" si="42"/>
        <v>0</v>
      </c>
      <c r="Z246" s="951">
        <f t="shared" si="42"/>
        <v>115</v>
      </c>
      <c r="AA246" s="951">
        <f t="shared" si="42"/>
        <v>0</v>
      </c>
      <c r="AB246" s="951">
        <f t="shared" si="42"/>
        <v>71</v>
      </c>
      <c r="AC246" s="951">
        <f t="shared" si="42"/>
        <v>3</v>
      </c>
      <c r="AD246" s="951">
        <f t="shared" si="42"/>
        <v>1</v>
      </c>
      <c r="AE246" s="951">
        <f t="shared" si="42"/>
        <v>0</v>
      </c>
      <c r="AF246" s="951">
        <f t="shared" si="42"/>
        <v>0</v>
      </c>
      <c r="AG246" s="951">
        <f t="shared" si="42"/>
        <v>0</v>
      </c>
      <c r="AH246" s="951">
        <f t="shared" si="42"/>
        <v>0</v>
      </c>
      <c r="AI246" s="951">
        <f t="shared" si="42"/>
        <v>0</v>
      </c>
      <c r="AJ246" s="951">
        <f t="shared" si="42"/>
        <v>9</v>
      </c>
      <c r="AK246" s="951">
        <f t="shared" si="42"/>
        <v>1</v>
      </c>
      <c r="AL246" s="951">
        <f t="shared" si="42"/>
        <v>40</v>
      </c>
      <c r="AM246" s="951">
        <f t="shared" si="42"/>
        <v>27</v>
      </c>
      <c r="AN246" s="951">
        <f t="shared" si="42"/>
        <v>26</v>
      </c>
      <c r="AO246" s="951">
        <f t="shared" si="42"/>
        <v>0</v>
      </c>
      <c r="AP246" s="951">
        <f t="shared" si="42"/>
        <v>1152</v>
      </c>
      <c r="AQ246" s="951">
        <f t="shared" si="42"/>
        <v>1038</v>
      </c>
      <c r="AR246" s="951">
        <f t="shared" si="42"/>
        <v>1152</v>
      </c>
      <c r="AS246" s="1052"/>
      <c r="AT246" s="1003"/>
      <c r="AU246" s="1003"/>
      <c r="AV246" s="1003"/>
      <c r="AW246" s="1025"/>
      <c r="AX246" s="1025"/>
      <c r="AY246" s="1025"/>
      <c r="AZ246" s="1026"/>
    </row>
    <row r="247" s="911" customFormat="1" ht="19.5" customHeight="1" spans="1:52">
      <c r="A247" s="958"/>
      <c r="B247" s="961"/>
      <c r="C247" s="961"/>
      <c r="D247" s="961"/>
      <c r="E247" s="961"/>
      <c r="F247" s="1031"/>
      <c r="G247" s="959"/>
      <c r="H247" s="1032"/>
      <c r="I247" s="1032"/>
      <c r="J247" s="1032"/>
      <c r="K247" s="1032"/>
      <c r="L247" s="1032"/>
      <c r="M247" s="1032"/>
      <c r="N247" s="1032"/>
      <c r="O247" s="1032"/>
      <c r="P247" s="1032"/>
      <c r="Q247" s="1032"/>
      <c r="R247" s="1032"/>
      <c r="S247" s="1032"/>
      <c r="T247" s="1032"/>
      <c r="U247" s="1032"/>
      <c r="V247" s="1032"/>
      <c r="W247" s="1032"/>
      <c r="X247" s="1032"/>
      <c r="Y247" s="1032"/>
      <c r="Z247" s="1032"/>
      <c r="AA247" s="1032"/>
      <c r="AB247" s="982"/>
      <c r="AC247" s="979"/>
      <c r="AD247" s="979"/>
      <c r="AE247" s="979"/>
      <c r="AF247" s="979"/>
      <c r="AG247" s="979"/>
      <c r="AH247" s="979"/>
      <c r="AI247" s="979"/>
      <c r="AJ247" s="979"/>
      <c r="AK247" s="988"/>
      <c r="AL247" s="988"/>
      <c r="AM247" s="989"/>
      <c r="AN247" s="988"/>
      <c r="AO247" s="989"/>
      <c r="AP247" s="988"/>
      <c r="AQ247" s="962"/>
      <c r="AR247" s="962"/>
      <c r="AS247" s="962"/>
      <c r="AT247" s="989"/>
      <c r="AU247" s="989"/>
      <c r="AV247" s="989"/>
      <c r="AW247" s="1025"/>
      <c r="AX247" s="1025"/>
      <c r="AY247" s="1025"/>
      <c r="AZ247" s="1026"/>
    </row>
    <row r="248" s="911" customFormat="1" ht="17.1" customHeight="1" spans="1:52">
      <c r="A248" s="953"/>
      <c r="B248" s="954"/>
      <c r="C248" s="954"/>
      <c r="D248" s="954"/>
      <c r="E248" s="955"/>
      <c r="F248" s="956"/>
      <c r="G248" s="887" t="s">
        <v>58</v>
      </c>
      <c r="H248" s="957"/>
      <c r="I248" s="974"/>
      <c r="J248" s="974"/>
      <c r="K248" s="974"/>
      <c r="L248" s="974"/>
      <c r="M248" s="974"/>
      <c r="N248" s="974"/>
      <c r="O248" s="974"/>
      <c r="P248" s="974"/>
      <c r="Q248" s="974"/>
      <c r="R248" s="974"/>
      <c r="S248" s="974"/>
      <c r="T248" s="974"/>
      <c r="U248" s="974"/>
      <c r="V248" s="974"/>
      <c r="W248" s="974"/>
      <c r="X248" s="974"/>
      <c r="Y248" s="974"/>
      <c r="Z248" s="974"/>
      <c r="AA248" s="974"/>
      <c r="AB248" s="889" t="s">
        <v>85</v>
      </c>
      <c r="AC248" s="976"/>
      <c r="AD248" s="976"/>
      <c r="AE248" s="976"/>
      <c r="AF248" s="976"/>
      <c r="AG248" s="976"/>
      <c r="AH248" s="976"/>
      <c r="AI248" s="976"/>
      <c r="AJ248" s="981"/>
      <c r="AK248" s="985"/>
      <c r="AL248" s="985"/>
      <c r="AM248" s="981"/>
      <c r="AN248" s="985"/>
      <c r="AO248" s="981"/>
      <c r="AP248" s="978"/>
      <c r="AQ248" s="956"/>
      <c r="AR248" s="956"/>
      <c r="AS248" s="956"/>
      <c r="AT248" s="987"/>
      <c r="AU248" s="987"/>
      <c r="AV248" s="987"/>
      <c r="AW248" s="1025"/>
      <c r="AX248" s="1025"/>
      <c r="AY248" s="1025"/>
      <c r="AZ248" s="1026"/>
    </row>
    <row r="249" s="911" customFormat="1" ht="17.1" customHeight="1" spans="1:52">
      <c r="A249" s="958"/>
      <c r="B249" s="954"/>
      <c r="C249" s="954"/>
      <c r="D249" s="954"/>
      <c r="E249" s="954"/>
      <c r="F249" s="973"/>
      <c r="G249" s="888" t="s">
        <v>60</v>
      </c>
      <c r="H249" s="960"/>
      <c r="I249" s="960"/>
      <c r="J249" s="960"/>
      <c r="K249" s="960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  <c r="AA249" s="960"/>
      <c r="AB249" s="890" t="s">
        <v>61</v>
      </c>
      <c r="AC249" s="978"/>
      <c r="AD249" s="978"/>
      <c r="AE249" s="978"/>
      <c r="AF249" s="978"/>
      <c r="AG249" s="978"/>
      <c r="AH249" s="978"/>
      <c r="AI249" s="978"/>
      <c r="AJ249" s="986"/>
      <c r="AK249" s="987"/>
      <c r="AL249" s="987"/>
      <c r="AM249" s="987"/>
      <c r="AN249" s="987"/>
      <c r="AO249" s="987"/>
      <c r="AP249" s="1015"/>
      <c r="AQ249" s="956"/>
      <c r="AR249" s="956"/>
      <c r="AS249" s="956"/>
      <c r="AT249" s="987"/>
      <c r="AU249" s="987"/>
      <c r="AV249" s="987"/>
      <c r="AW249" s="1025"/>
      <c r="AX249" s="1025"/>
      <c r="AY249" s="1025"/>
      <c r="AZ249" s="1026"/>
    </row>
    <row r="250" s="911" customFormat="1" ht="17.1" customHeight="1" spans="1:52">
      <c r="A250" s="958"/>
      <c r="B250" s="954"/>
      <c r="C250" s="954"/>
      <c r="D250" s="954"/>
      <c r="E250" s="954"/>
      <c r="F250" s="973"/>
      <c r="G250" s="888"/>
      <c r="H250" s="960"/>
      <c r="I250" s="960"/>
      <c r="J250" s="960"/>
      <c r="K250" s="960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  <c r="AA250" s="960"/>
      <c r="AB250" s="890"/>
      <c r="AC250" s="978"/>
      <c r="AD250" s="978"/>
      <c r="AE250" s="978"/>
      <c r="AF250" s="978"/>
      <c r="AG250" s="978"/>
      <c r="AH250" s="978"/>
      <c r="AI250" s="978"/>
      <c r="AJ250" s="987"/>
      <c r="AK250" s="987"/>
      <c r="AL250" s="987"/>
      <c r="AM250" s="987"/>
      <c r="AN250" s="987"/>
      <c r="AO250" s="987"/>
      <c r="AP250" s="1015"/>
      <c r="AQ250" s="956"/>
      <c r="AR250" s="956"/>
      <c r="AS250" s="956"/>
      <c r="AT250" s="987"/>
      <c r="AU250" s="987"/>
      <c r="AV250" s="987"/>
      <c r="AW250" s="1025"/>
      <c r="AX250" s="1025"/>
      <c r="AY250" s="1025"/>
      <c r="AZ250" s="1026"/>
    </row>
    <row r="251" s="911" customFormat="1" ht="17.1" customHeight="1" spans="1:52">
      <c r="A251" s="958"/>
      <c r="B251" s="954"/>
      <c r="C251" s="954"/>
      <c r="D251" s="954"/>
      <c r="E251" s="954"/>
      <c r="F251" s="973"/>
      <c r="G251" s="888"/>
      <c r="H251" s="960"/>
      <c r="I251" s="960"/>
      <c r="J251" s="960"/>
      <c r="K251" s="960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  <c r="AA251" s="960"/>
      <c r="AB251" s="890"/>
      <c r="AC251" s="978"/>
      <c r="AD251" s="978"/>
      <c r="AE251" s="978"/>
      <c r="AF251" s="978"/>
      <c r="AG251" s="978"/>
      <c r="AH251" s="978"/>
      <c r="AI251" s="978"/>
      <c r="AJ251" s="987"/>
      <c r="AK251" s="987"/>
      <c r="AL251" s="987"/>
      <c r="AM251" s="987"/>
      <c r="AN251" s="987"/>
      <c r="AO251" s="987"/>
      <c r="AP251" s="1015"/>
      <c r="AQ251" s="956"/>
      <c r="AR251" s="956"/>
      <c r="AS251" s="956"/>
      <c r="AT251" s="987"/>
      <c r="AU251" s="987"/>
      <c r="AV251" s="987"/>
      <c r="AW251" s="1025"/>
      <c r="AX251" s="1025"/>
      <c r="AY251" s="1025"/>
      <c r="AZ251" s="1026"/>
    </row>
    <row r="252" s="911" customFormat="1" ht="17.1" customHeight="1" spans="1:52">
      <c r="A252" s="958"/>
      <c r="B252" s="954"/>
      <c r="C252" s="954"/>
      <c r="D252" s="954"/>
      <c r="E252" s="954"/>
      <c r="F252" s="973"/>
      <c r="G252" s="888"/>
      <c r="H252" s="960"/>
      <c r="I252" s="960"/>
      <c r="J252" s="960"/>
      <c r="K252" s="960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  <c r="AA252" s="960"/>
      <c r="AB252" s="890"/>
      <c r="AC252" s="978"/>
      <c r="AD252" s="978"/>
      <c r="AE252" s="978"/>
      <c r="AF252" s="978"/>
      <c r="AG252" s="978"/>
      <c r="AH252" s="978"/>
      <c r="AI252" s="978"/>
      <c r="AJ252" s="987"/>
      <c r="AK252" s="987"/>
      <c r="AL252" s="987"/>
      <c r="AM252" s="987"/>
      <c r="AN252" s="987"/>
      <c r="AO252" s="987"/>
      <c r="AP252" s="1015"/>
      <c r="AQ252" s="956"/>
      <c r="AR252" s="956"/>
      <c r="AS252" s="956"/>
      <c r="AT252" s="987"/>
      <c r="AU252" s="987"/>
      <c r="AV252" s="987"/>
      <c r="AW252" s="1025"/>
      <c r="AX252" s="1025"/>
      <c r="AY252" s="1025"/>
      <c r="AZ252" s="1026"/>
    </row>
    <row r="253" s="911" customFormat="1" ht="17.1" customHeight="1" spans="1:52">
      <c r="A253" s="958"/>
      <c r="B253" s="954"/>
      <c r="C253" s="954"/>
      <c r="D253" s="954"/>
      <c r="E253" s="954"/>
      <c r="F253" s="973"/>
      <c r="G253" s="906" t="s">
        <v>62</v>
      </c>
      <c r="H253" s="960"/>
      <c r="I253" s="960"/>
      <c r="J253" s="960"/>
      <c r="K253" s="960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  <c r="AA253" s="960"/>
      <c r="AB253" s="890" t="s">
        <v>63</v>
      </c>
      <c r="AC253" s="978"/>
      <c r="AD253" s="978"/>
      <c r="AE253" s="978"/>
      <c r="AF253" s="978"/>
      <c r="AG253" s="978"/>
      <c r="AH253" s="978"/>
      <c r="AI253" s="978"/>
      <c r="AJ253" s="987"/>
      <c r="AK253" s="987"/>
      <c r="AL253" s="987"/>
      <c r="AM253" s="987"/>
      <c r="AN253" s="987"/>
      <c r="AO253" s="987"/>
      <c r="AP253" s="1015"/>
      <c r="AQ253" s="956"/>
      <c r="AR253" s="956"/>
      <c r="AS253" s="956"/>
      <c r="AT253" s="987"/>
      <c r="AU253" s="987"/>
      <c r="AV253" s="987"/>
      <c r="AW253" s="1025"/>
      <c r="AX253" s="1030" t="e">
        <f>#REF!+AX247</f>
        <v>#REF!</v>
      </c>
      <c r="AY253" s="1025"/>
      <c r="AZ253" s="1026"/>
    </row>
    <row r="254" s="911" customFormat="1" ht="17.1" customHeight="1" spans="1:52">
      <c r="A254" s="958"/>
      <c r="B254" s="954"/>
      <c r="C254" s="954"/>
      <c r="D254" s="954"/>
      <c r="E254" s="954"/>
      <c r="F254" s="973"/>
      <c r="G254" s="888" t="s">
        <v>64</v>
      </c>
      <c r="H254" s="960"/>
      <c r="I254" s="960"/>
      <c r="J254" s="960"/>
      <c r="K254" s="960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  <c r="AA254" s="960"/>
      <c r="AB254" s="890" t="s">
        <v>65</v>
      </c>
      <c r="AC254" s="978"/>
      <c r="AD254" s="978"/>
      <c r="AE254" s="978"/>
      <c r="AF254" s="978"/>
      <c r="AG254" s="978"/>
      <c r="AH254" s="978"/>
      <c r="AI254" s="978"/>
      <c r="AJ254" s="987"/>
      <c r="AK254" s="987"/>
      <c r="AL254" s="987"/>
      <c r="AM254" s="987"/>
      <c r="AN254" s="987"/>
      <c r="AO254" s="987"/>
      <c r="AP254" s="1015"/>
      <c r="AQ254" s="956"/>
      <c r="AR254" s="956"/>
      <c r="AS254" s="956"/>
      <c r="AT254" s="987"/>
      <c r="AU254" s="987"/>
      <c r="AV254" s="987"/>
      <c r="AW254" s="1025"/>
      <c r="AX254" s="1025"/>
      <c r="AY254" s="1025"/>
      <c r="AZ254" s="1026"/>
    </row>
    <row r="255" s="911" customFormat="1" ht="19.5" customHeight="1" spans="1:52">
      <c r="A255" s="958"/>
      <c r="B255" s="961"/>
      <c r="C255" s="961"/>
      <c r="D255" s="961"/>
      <c r="E255" s="961"/>
      <c r="F255" s="1031"/>
      <c r="G255" s="959"/>
      <c r="H255" s="1032"/>
      <c r="I255" s="1032"/>
      <c r="J255" s="1032"/>
      <c r="K255" s="1032"/>
      <c r="L255" s="1032"/>
      <c r="M255" s="1032"/>
      <c r="N255" s="1032"/>
      <c r="O255" s="1032"/>
      <c r="P255" s="1032"/>
      <c r="Q255" s="1032"/>
      <c r="R255" s="1032"/>
      <c r="S255" s="1032"/>
      <c r="T255" s="1032"/>
      <c r="U255" s="1032"/>
      <c r="V255" s="1032"/>
      <c r="W255" s="1032"/>
      <c r="X255" s="1032"/>
      <c r="Y255" s="1032"/>
      <c r="Z255" s="1032"/>
      <c r="AA255" s="1032"/>
      <c r="AB255" s="982"/>
      <c r="AC255" s="979"/>
      <c r="AD255" s="979"/>
      <c r="AE255" s="979"/>
      <c r="AF255" s="979"/>
      <c r="AG255" s="979"/>
      <c r="AH255" s="979"/>
      <c r="AI255" s="979"/>
      <c r="AJ255" s="979"/>
      <c r="AK255" s="988"/>
      <c r="AL255" s="988"/>
      <c r="AM255" s="989"/>
      <c r="AN255" s="988"/>
      <c r="AO255" s="989"/>
      <c r="AP255" s="988"/>
      <c r="AQ255" s="962"/>
      <c r="AR255" s="962"/>
      <c r="AS255" s="962"/>
      <c r="AT255" s="989"/>
      <c r="AU255" s="989"/>
      <c r="AV255" s="989"/>
      <c r="AW255" s="1025"/>
      <c r="AX255" s="1025"/>
      <c r="AY255" s="1025"/>
      <c r="AZ255" s="1026"/>
    </row>
    <row r="256" s="911" customFormat="1" ht="19.5" customHeight="1" spans="1:52">
      <c r="A256" s="958"/>
      <c r="B256" s="961"/>
      <c r="C256" s="961"/>
      <c r="D256" s="961"/>
      <c r="E256" s="961"/>
      <c r="F256" s="1031"/>
      <c r="G256" s="959"/>
      <c r="H256" s="1032"/>
      <c r="I256" s="1032"/>
      <c r="J256" s="1032"/>
      <c r="K256" s="1032"/>
      <c r="L256" s="1032"/>
      <c r="M256" s="1032"/>
      <c r="N256" s="1032"/>
      <c r="O256" s="1032"/>
      <c r="P256" s="1032"/>
      <c r="Q256" s="1032"/>
      <c r="R256" s="1032"/>
      <c r="S256" s="1032"/>
      <c r="T256" s="1032"/>
      <c r="U256" s="1032"/>
      <c r="V256" s="1032"/>
      <c r="W256" s="1032"/>
      <c r="X256" s="1032"/>
      <c r="Y256" s="1032"/>
      <c r="Z256" s="1032"/>
      <c r="AA256" s="1032"/>
      <c r="AB256" s="982"/>
      <c r="AC256" s="979"/>
      <c r="AD256" s="979"/>
      <c r="AE256" s="979"/>
      <c r="AF256" s="979"/>
      <c r="AG256" s="979"/>
      <c r="AH256" s="979"/>
      <c r="AI256" s="979"/>
      <c r="AJ256" s="979"/>
      <c r="AK256" s="988"/>
      <c r="AL256" s="988"/>
      <c r="AM256" s="989"/>
      <c r="AN256" s="988"/>
      <c r="AO256" s="989"/>
      <c r="AP256" s="988"/>
      <c r="AQ256" s="962"/>
      <c r="AR256" s="962"/>
      <c r="AS256" s="962"/>
      <c r="AT256" s="989"/>
      <c r="AU256" s="989"/>
      <c r="AV256" s="989"/>
      <c r="AW256" s="1025"/>
      <c r="AX256" s="1025"/>
      <c r="AY256" s="1025"/>
      <c r="AZ256" s="1026"/>
    </row>
    <row r="257" s="911" customFormat="1" ht="19.5" customHeight="1" spans="1:52">
      <c r="A257" s="958"/>
      <c r="B257" s="961"/>
      <c r="C257" s="961"/>
      <c r="D257" s="961"/>
      <c r="E257" s="961"/>
      <c r="F257" s="1031"/>
      <c r="G257" s="959"/>
      <c r="H257" s="1032"/>
      <c r="I257" s="1032"/>
      <c r="J257" s="1032"/>
      <c r="K257" s="1032"/>
      <c r="L257" s="1032"/>
      <c r="M257" s="1032"/>
      <c r="N257" s="1032"/>
      <c r="O257" s="1032"/>
      <c r="P257" s="1032"/>
      <c r="Q257" s="1032"/>
      <c r="R257" s="1032"/>
      <c r="S257" s="1032"/>
      <c r="T257" s="1032"/>
      <c r="U257" s="1032"/>
      <c r="V257" s="1032"/>
      <c r="W257" s="1032"/>
      <c r="X257" s="1032"/>
      <c r="Y257" s="1032"/>
      <c r="Z257" s="1032"/>
      <c r="AA257" s="1032"/>
      <c r="AB257" s="982"/>
      <c r="AC257" s="979"/>
      <c r="AD257" s="979"/>
      <c r="AE257" s="979"/>
      <c r="AF257" s="979"/>
      <c r="AG257" s="979"/>
      <c r="AH257" s="979"/>
      <c r="AI257" s="979"/>
      <c r="AJ257" s="979"/>
      <c r="AK257" s="988"/>
      <c r="AL257" s="988"/>
      <c r="AM257" s="989"/>
      <c r="AN257" s="988"/>
      <c r="AO257" s="989"/>
      <c r="AP257" s="988"/>
      <c r="AQ257" s="962"/>
      <c r="AR257" s="962"/>
      <c r="AS257" s="962"/>
      <c r="AT257" s="989"/>
      <c r="AU257" s="989"/>
      <c r="AV257" s="989"/>
      <c r="AW257" s="1025"/>
      <c r="AX257" s="1025"/>
      <c r="AY257" s="1025"/>
      <c r="AZ257" s="1026"/>
    </row>
    <row r="258" s="911" customFormat="1" ht="19.5" customHeight="1" spans="1:52">
      <c r="A258" s="958"/>
      <c r="B258" s="961"/>
      <c r="C258" s="961"/>
      <c r="D258" s="961"/>
      <c r="E258" s="961"/>
      <c r="F258" s="1031"/>
      <c r="G258" s="959"/>
      <c r="H258" s="1032"/>
      <c r="I258" s="1032"/>
      <c r="J258" s="1032"/>
      <c r="K258" s="1032"/>
      <c r="L258" s="1032"/>
      <c r="M258" s="1032"/>
      <c r="N258" s="1032"/>
      <c r="O258" s="1032"/>
      <c r="P258" s="1032"/>
      <c r="Q258" s="1032"/>
      <c r="R258" s="1032"/>
      <c r="S258" s="1032"/>
      <c r="T258" s="1032"/>
      <c r="U258" s="1032"/>
      <c r="V258" s="1032"/>
      <c r="W258" s="1032"/>
      <c r="X258" s="1032"/>
      <c r="Y258" s="1032"/>
      <c r="Z258" s="1032"/>
      <c r="AA258" s="1032"/>
      <c r="AB258" s="982"/>
      <c r="AC258" s="979"/>
      <c r="AD258" s="979"/>
      <c r="AE258" s="979"/>
      <c r="AF258" s="979"/>
      <c r="AG258" s="979"/>
      <c r="AH258" s="979"/>
      <c r="AI258" s="979"/>
      <c r="AJ258" s="979"/>
      <c r="AK258" s="988"/>
      <c r="AL258" s="988"/>
      <c r="AM258" s="989"/>
      <c r="AN258" s="988"/>
      <c r="AO258" s="989"/>
      <c r="AP258" s="988"/>
      <c r="AQ258" s="962"/>
      <c r="AR258" s="962"/>
      <c r="AS258" s="962"/>
      <c r="AT258" s="989"/>
      <c r="AU258" s="989"/>
      <c r="AV258" s="989"/>
      <c r="AW258" s="1025"/>
      <c r="AX258" s="1025"/>
      <c r="AY258" s="1025"/>
      <c r="AZ258" s="1026"/>
    </row>
    <row r="259" s="911" customFormat="1" ht="19.5" customHeight="1" spans="1:52">
      <c r="A259" s="958"/>
      <c r="B259" s="961"/>
      <c r="C259" s="961"/>
      <c r="D259" s="961"/>
      <c r="E259" s="961"/>
      <c r="F259" s="1031"/>
      <c r="G259" s="959"/>
      <c r="H259" s="1032"/>
      <c r="I259" s="1032"/>
      <c r="J259" s="1032"/>
      <c r="K259" s="1032"/>
      <c r="L259" s="1032"/>
      <c r="M259" s="1032"/>
      <c r="N259" s="1032"/>
      <c r="O259" s="1032"/>
      <c r="P259" s="1032"/>
      <c r="Q259" s="1032"/>
      <c r="R259" s="1032"/>
      <c r="S259" s="1032"/>
      <c r="T259" s="1032"/>
      <c r="U259" s="1032"/>
      <c r="V259" s="1032"/>
      <c r="W259" s="1032"/>
      <c r="X259" s="1032"/>
      <c r="Y259" s="1032"/>
      <c r="Z259" s="1032"/>
      <c r="AA259" s="1032"/>
      <c r="AB259" s="982"/>
      <c r="AC259" s="979"/>
      <c r="AD259" s="979"/>
      <c r="AE259" s="979"/>
      <c r="AF259" s="979"/>
      <c r="AG259" s="979"/>
      <c r="AH259" s="979"/>
      <c r="AI259" s="979"/>
      <c r="AJ259" s="979"/>
      <c r="AK259" s="988"/>
      <c r="AL259" s="988"/>
      <c r="AM259" s="989"/>
      <c r="AN259" s="988"/>
      <c r="AO259" s="989"/>
      <c r="AP259" s="988"/>
      <c r="AQ259" s="962"/>
      <c r="AR259" s="962"/>
      <c r="AS259" s="962"/>
      <c r="AT259" s="989"/>
      <c r="AU259" s="989"/>
      <c r="AV259" s="989"/>
      <c r="AW259" s="1025"/>
      <c r="AX259" s="1025"/>
      <c r="AY259" s="1025"/>
      <c r="AZ259" s="1026"/>
    </row>
    <row r="260" s="911" customFormat="1" ht="17.1" customHeight="1" spans="1:52">
      <c r="A260" s="921" t="s">
        <v>163</v>
      </c>
      <c r="B260" s="921"/>
      <c r="C260" s="921"/>
      <c r="D260" s="921"/>
      <c r="E260" s="921"/>
      <c r="F260" s="921"/>
      <c r="G260" s="921"/>
      <c r="H260" s="921"/>
      <c r="I260" s="921"/>
      <c r="J260" s="921"/>
      <c r="K260" s="921"/>
      <c r="L260" s="921"/>
      <c r="M260" s="921"/>
      <c r="N260" s="921"/>
      <c r="O260" s="921"/>
      <c r="P260" s="921"/>
      <c r="Q260" s="921"/>
      <c r="R260" s="921"/>
      <c r="S260" s="921"/>
      <c r="T260" s="921"/>
      <c r="U260" s="921"/>
      <c r="V260" s="921"/>
      <c r="W260" s="921"/>
      <c r="X260" s="921"/>
      <c r="Y260" s="921"/>
      <c r="Z260" s="921"/>
      <c r="AA260" s="921"/>
      <c r="AB260" s="921"/>
      <c r="AC260" s="921"/>
      <c r="AD260" s="921"/>
      <c r="AE260" s="921"/>
      <c r="AF260" s="921"/>
      <c r="AG260" s="921"/>
      <c r="AH260" s="921"/>
      <c r="AI260" s="921"/>
      <c r="AJ260" s="921"/>
      <c r="AK260" s="921"/>
      <c r="AL260" s="921"/>
      <c r="AM260" s="921"/>
      <c r="AN260" s="921"/>
      <c r="AO260" s="921"/>
      <c r="AP260" s="921"/>
      <c r="AQ260" s="921"/>
      <c r="AR260" s="921"/>
      <c r="AS260" s="921"/>
      <c r="AT260" s="921"/>
      <c r="AU260" s="921"/>
      <c r="AV260" s="921"/>
      <c r="AW260" s="1025"/>
      <c r="AX260" s="1025"/>
      <c r="AY260" s="1025"/>
      <c r="AZ260" s="1026"/>
    </row>
    <row r="261" s="911" customFormat="1" ht="17.1" customHeight="1" spans="1:52">
      <c r="A261" s="922" t="s">
        <v>164</v>
      </c>
      <c r="B261" s="922"/>
      <c r="C261" s="922"/>
      <c r="D261" s="922"/>
      <c r="E261" s="922"/>
      <c r="F261" s="922"/>
      <c r="G261" s="922"/>
      <c r="H261" s="922"/>
      <c r="I261" s="922"/>
      <c r="J261" s="922"/>
      <c r="K261" s="922"/>
      <c r="L261" s="922"/>
      <c r="M261" s="922"/>
      <c r="N261" s="922"/>
      <c r="O261" s="922"/>
      <c r="P261" s="922"/>
      <c r="Q261" s="922"/>
      <c r="R261" s="922"/>
      <c r="S261" s="922"/>
      <c r="T261" s="922"/>
      <c r="U261" s="922"/>
      <c r="V261" s="922"/>
      <c r="W261" s="922"/>
      <c r="X261" s="922"/>
      <c r="Y261" s="922"/>
      <c r="Z261" s="922"/>
      <c r="AA261" s="922"/>
      <c r="AB261" s="922"/>
      <c r="AC261" s="922"/>
      <c r="AD261" s="922"/>
      <c r="AE261" s="922"/>
      <c r="AF261" s="922"/>
      <c r="AG261" s="922"/>
      <c r="AH261" s="922"/>
      <c r="AI261" s="922"/>
      <c r="AJ261" s="922"/>
      <c r="AK261" s="922"/>
      <c r="AL261" s="922"/>
      <c r="AM261" s="922"/>
      <c r="AN261" s="922"/>
      <c r="AO261" s="922"/>
      <c r="AP261" s="922"/>
      <c r="AQ261" s="922"/>
      <c r="AR261" s="922"/>
      <c r="AS261" s="922"/>
      <c r="AT261" s="922"/>
      <c r="AU261" s="922"/>
      <c r="AV261" s="922"/>
      <c r="AW261" s="1025"/>
      <c r="AX261" s="1025"/>
      <c r="AY261" s="1025"/>
      <c r="AZ261" s="1026"/>
    </row>
    <row r="262" s="911" customFormat="1" ht="16.5" customHeight="1" spans="1:52">
      <c r="A262" s="923"/>
      <c r="B262" s="923"/>
      <c r="C262" s="923"/>
      <c r="D262" s="923"/>
      <c r="E262" s="923"/>
      <c r="F262" s="923"/>
      <c r="G262" s="923"/>
      <c r="H262" s="923"/>
      <c r="I262" s="923"/>
      <c r="J262" s="923"/>
      <c r="K262" s="923"/>
      <c r="L262" s="923"/>
      <c r="M262" s="923"/>
      <c r="N262" s="923"/>
      <c r="O262" s="923"/>
      <c r="P262" s="923"/>
      <c r="Q262" s="923"/>
      <c r="R262" s="923"/>
      <c r="S262" s="923"/>
      <c r="T262" s="923"/>
      <c r="U262" s="923"/>
      <c r="V262" s="923"/>
      <c r="W262" s="923"/>
      <c r="X262" s="923"/>
      <c r="Y262" s="923"/>
      <c r="Z262" s="923"/>
      <c r="AA262" s="923"/>
      <c r="AB262" s="923"/>
      <c r="AC262" s="923"/>
      <c r="AD262" s="923"/>
      <c r="AE262" s="923"/>
      <c r="AF262" s="923"/>
      <c r="AG262" s="923"/>
      <c r="AH262" s="923"/>
      <c r="AI262" s="923"/>
      <c r="AJ262" s="923"/>
      <c r="AK262" s="923"/>
      <c r="AL262" s="923"/>
      <c r="AM262" s="923"/>
      <c r="AN262" s="923"/>
      <c r="AO262" s="923"/>
      <c r="AP262" s="923"/>
      <c r="AQ262" s="915"/>
      <c r="AR262" s="916"/>
      <c r="AS262" s="991" t="s">
        <v>156</v>
      </c>
      <c r="AT262" s="992"/>
      <c r="AU262" s="992"/>
      <c r="AV262" s="992"/>
      <c r="AW262" s="1025"/>
      <c r="AX262" s="1025"/>
      <c r="AY262" s="1025"/>
      <c r="AZ262" s="1026"/>
    </row>
    <row r="263" s="911" customFormat="1" ht="17.1" customHeight="1" spans="1:52">
      <c r="A263" s="924" t="s">
        <v>3</v>
      </c>
      <c r="B263" s="925" t="s">
        <v>4</v>
      </c>
      <c r="C263" s="926" t="s">
        <v>117</v>
      </c>
      <c r="D263" s="926" t="s">
        <v>118</v>
      </c>
      <c r="E263" s="926" t="s">
        <v>57</v>
      </c>
      <c r="F263" s="927" t="s">
        <v>119</v>
      </c>
      <c r="G263" s="928" t="s">
        <v>5</v>
      </c>
      <c r="H263" s="929"/>
      <c r="I263" s="929"/>
      <c r="J263" s="929"/>
      <c r="K263" s="929"/>
      <c r="L263" s="929"/>
      <c r="M263" s="929"/>
      <c r="N263" s="929"/>
      <c r="O263" s="929"/>
      <c r="P263" s="929"/>
      <c r="Q263" s="929"/>
      <c r="R263" s="929"/>
      <c r="S263" s="929"/>
      <c r="T263" s="929"/>
      <c r="U263" s="929"/>
      <c r="V263" s="929"/>
      <c r="W263" s="929"/>
      <c r="X263" s="929"/>
      <c r="Y263" s="929"/>
      <c r="Z263" s="929"/>
      <c r="AA263" s="929"/>
      <c r="AB263" s="929"/>
      <c r="AC263" s="975"/>
      <c r="AD263" s="926" t="s">
        <v>120</v>
      </c>
      <c r="AE263" s="926" t="s">
        <v>7</v>
      </c>
      <c r="AF263" s="926" t="s">
        <v>8</v>
      </c>
      <c r="AG263" s="926" t="s">
        <v>9</v>
      </c>
      <c r="AH263" s="926" t="s">
        <v>10</v>
      </c>
      <c r="AI263" s="926" t="s">
        <v>11</v>
      </c>
      <c r="AJ263" s="926" t="s">
        <v>12</v>
      </c>
      <c r="AK263" s="926" t="s">
        <v>13</v>
      </c>
      <c r="AL263" s="983" t="s">
        <v>122</v>
      </c>
      <c r="AM263" s="983" t="s">
        <v>123</v>
      </c>
      <c r="AN263" s="983" t="s">
        <v>124</v>
      </c>
      <c r="AO263" s="983" t="s">
        <v>158</v>
      </c>
      <c r="AP263" s="926" t="s">
        <v>14</v>
      </c>
      <c r="AQ263" s="927" t="s">
        <v>126</v>
      </c>
      <c r="AR263" s="993" t="s">
        <v>159</v>
      </c>
      <c r="AS263" s="994" t="s">
        <v>147</v>
      </c>
      <c r="AT263" s="995"/>
      <c r="AU263" s="995"/>
      <c r="AV263" s="995"/>
      <c r="AW263" s="1025"/>
      <c r="AX263" s="1025"/>
      <c r="AY263" s="1025"/>
      <c r="AZ263" s="1026"/>
    </row>
    <row r="264" s="911" customFormat="1" ht="150.75" customHeight="1" spans="1:52">
      <c r="A264" s="930"/>
      <c r="B264" s="931"/>
      <c r="C264" s="932"/>
      <c r="D264" s="932"/>
      <c r="E264" s="932"/>
      <c r="F264" s="933"/>
      <c r="G264" s="934" t="s">
        <v>16</v>
      </c>
      <c r="H264" s="934" t="s">
        <v>17</v>
      </c>
      <c r="I264" s="934" t="s">
        <v>18</v>
      </c>
      <c r="J264" s="934" t="s">
        <v>19</v>
      </c>
      <c r="K264" s="934" t="s">
        <v>20</v>
      </c>
      <c r="L264" s="934" t="s">
        <v>21</v>
      </c>
      <c r="M264" s="934" t="s">
        <v>22</v>
      </c>
      <c r="N264" s="934" t="s">
        <v>23</v>
      </c>
      <c r="O264" s="934" t="s">
        <v>24</v>
      </c>
      <c r="P264" s="934" t="s">
        <v>25</v>
      </c>
      <c r="Q264" s="934" t="s">
        <v>129</v>
      </c>
      <c r="R264" s="934" t="s">
        <v>27</v>
      </c>
      <c r="S264" s="934" t="s">
        <v>28</v>
      </c>
      <c r="T264" s="934" t="s">
        <v>29</v>
      </c>
      <c r="U264" s="934" t="s">
        <v>30</v>
      </c>
      <c r="V264" s="934" t="s">
        <v>31</v>
      </c>
      <c r="W264" s="934" t="s">
        <v>32</v>
      </c>
      <c r="X264" s="934" t="s">
        <v>33</v>
      </c>
      <c r="Y264" s="934" t="s">
        <v>34</v>
      </c>
      <c r="Z264" s="934" t="s">
        <v>35</v>
      </c>
      <c r="AA264" s="934" t="s">
        <v>36</v>
      </c>
      <c r="AB264" s="934" t="s">
        <v>149</v>
      </c>
      <c r="AC264" s="934" t="s">
        <v>38</v>
      </c>
      <c r="AD264" s="932"/>
      <c r="AE264" s="932"/>
      <c r="AF264" s="932"/>
      <c r="AG264" s="932"/>
      <c r="AH264" s="932"/>
      <c r="AI264" s="932"/>
      <c r="AJ264" s="932"/>
      <c r="AK264" s="932"/>
      <c r="AL264" s="984"/>
      <c r="AM264" s="984"/>
      <c r="AN264" s="984"/>
      <c r="AO264" s="984"/>
      <c r="AP264" s="932"/>
      <c r="AQ264" s="933"/>
      <c r="AR264" s="996"/>
      <c r="AS264" s="997"/>
      <c r="AT264" s="995"/>
      <c r="AU264" s="995"/>
      <c r="AV264" s="995"/>
      <c r="AW264" s="1025"/>
      <c r="AX264" s="1025"/>
      <c r="AY264" s="1025"/>
      <c r="AZ264" s="1026"/>
    </row>
    <row r="265" s="911" customFormat="1" ht="17.1" customHeight="1" spans="1:52">
      <c r="A265" s="935">
        <v>1</v>
      </c>
      <c r="B265" s="936">
        <v>2</v>
      </c>
      <c r="C265" s="936">
        <v>3</v>
      </c>
      <c r="D265" s="936">
        <v>4</v>
      </c>
      <c r="E265" s="937">
        <v>5</v>
      </c>
      <c r="F265" s="936">
        <v>6</v>
      </c>
      <c r="G265" s="936">
        <v>7</v>
      </c>
      <c r="H265" s="936">
        <v>8</v>
      </c>
      <c r="I265" s="936">
        <v>9</v>
      </c>
      <c r="J265" s="936">
        <v>10</v>
      </c>
      <c r="K265" s="936">
        <v>11</v>
      </c>
      <c r="L265" s="936">
        <v>12</v>
      </c>
      <c r="M265" s="936">
        <v>13</v>
      </c>
      <c r="N265" s="936">
        <v>14</v>
      </c>
      <c r="O265" s="936">
        <v>15</v>
      </c>
      <c r="P265" s="936">
        <v>16</v>
      </c>
      <c r="Q265" s="936">
        <v>17</v>
      </c>
      <c r="R265" s="936">
        <v>18</v>
      </c>
      <c r="S265" s="936">
        <v>19</v>
      </c>
      <c r="T265" s="936">
        <v>20</v>
      </c>
      <c r="U265" s="936">
        <v>21</v>
      </c>
      <c r="V265" s="936">
        <v>22</v>
      </c>
      <c r="W265" s="936">
        <v>23</v>
      </c>
      <c r="X265" s="936">
        <v>24</v>
      </c>
      <c r="Y265" s="936">
        <v>25</v>
      </c>
      <c r="Z265" s="936">
        <v>26</v>
      </c>
      <c r="AA265" s="936">
        <v>27</v>
      </c>
      <c r="AB265" s="936">
        <v>28</v>
      </c>
      <c r="AC265" s="936">
        <v>29</v>
      </c>
      <c r="AD265" s="936">
        <v>30</v>
      </c>
      <c r="AE265" s="936">
        <v>31</v>
      </c>
      <c r="AF265" s="936">
        <v>32</v>
      </c>
      <c r="AG265" s="936">
        <v>33</v>
      </c>
      <c r="AH265" s="936">
        <v>34</v>
      </c>
      <c r="AI265" s="936">
        <v>35</v>
      </c>
      <c r="AJ265" s="936">
        <v>36</v>
      </c>
      <c r="AK265" s="936">
        <v>37</v>
      </c>
      <c r="AL265" s="936">
        <v>38</v>
      </c>
      <c r="AM265" s="936">
        <v>39</v>
      </c>
      <c r="AN265" s="936">
        <v>40</v>
      </c>
      <c r="AO265" s="936">
        <v>41</v>
      </c>
      <c r="AP265" s="937">
        <v>42</v>
      </c>
      <c r="AQ265" s="937">
        <v>43</v>
      </c>
      <c r="AR265" s="998">
        <v>44</v>
      </c>
      <c r="AS265" s="999">
        <v>45</v>
      </c>
      <c r="AT265" s="1000"/>
      <c r="AU265" s="1000"/>
      <c r="AV265" s="1000"/>
      <c r="AW265" s="1025"/>
      <c r="AX265" s="1025"/>
      <c r="AY265" s="1025"/>
      <c r="AZ265" s="1026"/>
    </row>
    <row r="266" s="912" customFormat="1" ht="25.5" customHeight="1" spans="1:52">
      <c r="A266" s="938">
        <v>1</v>
      </c>
      <c r="B266" s="939" t="s">
        <v>39</v>
      </c>
      <c r="C266" s="208">
        <f>C7</f>
        <v>55</v>
      </c>
      <c r="D266" s="212">
        <f t="shared" ref="D266:D283" si="43">D7+D42+D77+D113+D156+D193+D228+D293+D329</f>
        <v>1529</v>
      </c>
      <c r="E266" s="208">
        <f>SUM(C266:D266)</f>
        <v>1584</v>
      </c>
      <c r="F266" s="212">
        <f t="shared" ref="F266:AO266" si="44">F7+F42+F77+F113+F156+F193+F228+F293+F329</f>
        <v>168</v>
      </c>
      <c r="G266" s="212">
        <f t="shared" si="44"/>
        <v>1</v>
      </c>
      <c r="H266" s="212">
        <f t="shared" si="44"/>
        <v>0</v>
      </c>
      <c r="I266" s="212">
        <f t="shared" si="44"/>
        <v>0</v>
      </c>
      <c r="J266" s="212">
        <f t="shared" si="44"/>
        <v>0</v>
      </c>
      <c r="K266" s="212">
        <f t="shared" si="44"/>
        <v>0</v>
      </c>
      <c r="L266" s="212">
        <f t="shared" si="44"/>
        <v>229</v>
      </c>
      <c r="M266" s="212">
        <f t="shared" si="44"/>
        <v>642</v>
      </c>
      <c r="N266" s="212">
        <f t="shared" si="44"/>
        <v>3</v>
      </c>
      <c r="O266" s="212">
        <f t="shared" si="44"/>
        <v>3</v>
      </c>
      <c r="P266" s="212">
        <f t="shared" si="44"/>
        <v>0</v>
      </c>
      <c r="Q266" s="212">
        <f t="shared" si="44"/>
        <v>0</v>
      </c>
      <c r="R266" s="212">
        <f t="shared" si="44"/>
        <v>0</v>
      </c>
      <c r="S266" s="212">
        <f t="shared" si="44"/>
        <v>0</v>
      </c>
      <c r="T266" s="212">
        <f t="shared" si="44"/>
        <v>39</v>
      </c>
      <c r="U266" s="212">
        <f t="shared" si="44"/>
        <v>0</v>
      </c>
      <c r="V266" s="212">
        <f t="shared" si="44"/>
        <v>0</v>
      </c>
      <c r="W266" s="212">
        <f t="shared" si="44"/>
        <v>0</v>
      </c>
      <c r="X266" s="212">
        <f t="shared" si="44"/>
        <v>5</v>
      </c>
      <c r="Y266" s="212">
        <f t="shared" si="44"/>
        <v>0</v>
      </c>
      <c r="Z266" s="212">
        <f t="shared" si="44"/>
        <v>132</v>
      </c>
      <c r="AA266" s="212">
        <f t="shared" si="44"/>
        <v>0</v>
      </c>
      <c r="AB266" s="212">
        <f t="shared" si="44"/>
        <v>32</v>
      </c>
      <c r="AC266" s="212">
        <f t="shared" si="44"/>
        <v>4</v>
      </c>
      <c r="AD266" s="212">
        <f t="shared" si="44"/>
        <v>0</v>
      </c>
      <c r="AE266" s="212">
        <f t="shared" si="44"/>
        <v>2</v>
      </c>
      <c r="AF266" s="212">
        <f t="shared" si="44"/>
        <v>0</v>
      </c>
      <c r="AG266" s="212">
        <f t="shared" si="44"/>
        <v>0</v>
      </c>
      <c r="AH266" s="212">
        <f t="shared" si="44"/>
        <v>0</v>
      </c>
      <c r="AI266" s="212">
        <f t="shared" si="44"/>
        <v>5</v>
      </c>
      <c r="AJ266" s="212">
        <f t="shared" si="44"/>
        <v>31</v>
      </c>
      <c r="AK266" s="212">
        <f t="shared" si="44"/>
        <v>6</v>
      </c>
      <c r="AL266" s="212">
        <f t="shared" si="44"/>
        <v>57</v>
      </c>
      <c r="AM266" s="212">
        <f t="shared" si="44"/>
        <v>41</v>
      </c>
      <c r="AN266" s="212">
        <f t="shared" si="44"/>
        <v>20</v>
      </c>
      <c r="AO266" s="212">
        <f t="shared" si="44"/>
        <v>1</v>
      </c>
      <c r="AP266" s="208">
        <f>SUM(F266:AO266)</f>
        <v>1421</v>
      </c>
      <c r="AQ266" s="1001">
        <f>E266-AP266</f>
        <v>163</v>
      </c>
      <c r="AR266" s="212">
        <f t="shared" ref="AR266:AR283" si="45">AR7+AR42+AR77+AR113+AR156+AR193+AR228+AR293+AR329</f>
        <v>1421</v>
      </c>
      <c r="AS266" s="1002"/>
      <c r="AT266" s="1003"/>
      <c r="AU266" s="1003"/>
      <c r="AV266" s="1003"/>
      <c r="AW266" s="1027"/>
      <c r="AX266" s="1027"/>
      <c r="AY266" s="1027">
        <f>AP266-23</f>
        <v>1398</v>
      </c>
      <c r="AZ266" s="1028"/>
    </row>
    <row r="267" s="912" customFormat="1" ht="25.5" customHeight="1" spans="1:52">
      <c r="A267" s="942">
        <v>2</v>
      </c>
      <c r="B267" s="943" t="s">
        <v>40</v>
      </c>
      <c r="C267" s="208">
        <f t="shared" ref="C267:C283" si="46">C8</f>
        <v>8</v>
      </c>
      <c r="D267" s="212">
        <f t="shared" si="43"/>
        <v>1015</v>
      </c>
      <c r="E267" s="208">
        <f t="shared" ref="E267:E283" si="47">SUM(C267:D267)</f>
        <v>1023</v>
      </c>
      <c r="F267" s="212">
        <f t="shared" ref="F267:AO267" si="48">F8+F43+F78+F114+F157+F194+F229+F294+F330</f>
        <v>65</v>
      </c>
      <c r="G267" s="212">
        <f t="shared" si="48"/>
        <v>1</v>
      </c>
      <c r="H267" s="212">
        <f t="shared" si="48"/>
        <v>0</v>
      </c>
      <c r="I267" s="212">
        <f t="shared" si="48"/>
        <v>0</v>
      </c>
      <c r="J267" s="212">
        <f t="shared" si="48"/>
        <v>0</v>
      </c>
      <c r="K267" s="212">
        <f t="shared" si="48"/>
        <v>0</v>
      </c>
      <c r="L267" s="212">
        <f t="shared" si="48"/>
        <v>134</v>
      </c>
      <c r="M267" s="212">
        <f t="shared" si="48"/>
        <v>533</v>
      </c>
      <c r="N267" s="212">
        <f t="shared" si="48"/>
        <v>0</v>
      </c>
      <c r="O267" s="212">
        <f t="shared" si="48"/>
        <v>1</v>
      </c>
      <c r="P267" s="212">
        <f t="shared" si="48"/>
        <v>0</v>
      </c>
      <c r="Q267" s="212">
        <f t="shared" si="48"/>
        <v>0</v>
      </c>
      <c r="R267" s="212">
        <f t="shared" si="48"/>
        <v>0</v>
      </c>
      <c r="S267" s="212">
        <f t="shared" si="48"/>
        <v>0</v>
      </c>
      <c r="T267" s="212">
        <f t="shared" si="48"/>
        <v>5</v>
      </c>
      <c r="U267" s="212">
        <f t="shared" si="48"/>
        <v>0</v>
      </c>
      <c r="V267" s="212">
        <f t="shared" si="48"/>
        <v>0</v>
      </c>
      <c r="W267" s="212">
        <f t="shared" si="48"/>
        <v>0</v>
      </c>
      <c r="X267" s="212">
        <f t="shared" si="48"/>
        <v>3</v>
      </c>
      <c r="Y267" s="212">
        <f t="shared" si="48"/>
        <v>0</v>
      </c>
      <c r="Z267" s="212">
        <f t="shared" si="48"/>
        <v>126</v>
      </c>
      <c r="AA267" s="212">
        <f t="shared" si="48"/>
        <v>0</v>
      </c>
      <c r="AB267" s="212">
        <f t="shared" si="48"/>
        <v>22</v>
      </c>
      <c r="AC267" s="212">
        <f t="shared" si="48"/>
        <v>2</v>
      </c>
      <c r="AD267" s="212">
        <f t="shared" si="48"/>
        <v>0</v>
      </c>
      <c r="AE267" s="212">
        <f t="shared" si="48"/>
        <v>0</v>
      </c>
      <c r="AF267" s="212">
        <f t="shared" si="48"/>
        <v>0</v>
      </c>
      <c r="AG267" s="212">
        <f t="shared" si="48"/>
        <v>0</v>
      </c>
      <c r="AH267" s="212">
        <f t="shared" si="48"/>
        <v>0</v>
      </c>
      <c r="AI267" s="212">
        <f t="shared" si="48"/>
        <v>0</v>
      </c>
      <c r="AJ267" s="212">
        <f t="shared" si="48"/>
        <v>5</v>
      </c>
      <c r="AK267" s="212">
        <f t="shared" si="48"/>
        <v>2</v>
      </c>
      <c r="AL267" s="212">
        <f t="shared" si="48"/>
        <v>6</v>
      </c>
      <c r="AM267" s="212">
        <f t="shared" si="48"/>
        <v>3</v>
      </c>
      <c r="AN267" s="212">
        <f t="shared" si="48"/>
        <v>22</v>
      </c>
      <c r="AO267" s="212">
        <f t="shared" si="48"/>
        <v>2</v>
      </c>
      <c r="AP267" s="208">
        <f t="shared" ref="AP267:AP283" si="49">SUM(F267:AO267)</f>
        <v>932</v>
      </c>
      <c r="AQ267" s="1001">
        <f t="shared" ref="AQ267:AQ283" si="50">E267-AP267</f>
        <v>91</v>
      </c>
      <c r="AR267" s="212">
        <f t="shared" si="45"/>
        <v>932</v>
      </c>
      <c r="AS267" s="1002"/>
      <c r="AT267" s="1005"/>
      <c r="AU267" s="1005"/>
      <c r="AV267" s="1005"/>
      <c r="AW267" s="1027"/>
      <c r="AX267" s="1027"/>
      <c r="AY267" s="1027">
        <f>AP267-5</f>
        <v>927</v>
      </c>
      <c r="AZ267" s="1028"/>
    </row>
    <row r="268" s="912" customFormat="1" ht="25.5" customHeight="1" spans="1:52">
      <c r="A268" s="942">
        <v>3</v>
      </c>
      <c r="B268" s="943" t="s">
        <v>41</v>
      </c>
      <c r="C268" s="208">
        <f t="shared" si="46"/>
        <v>13</v>
      </c>
      <c r="D268" s="212">
        <f t="shared" si="43"/>
        <v>541</v>
      </c>
      <c r="E268" s="208">
        <f t="shared" si="47"/>
        <v>554</v>
      </c>
      <c r="F268" s="212">
        <f t="shared" ref="F268:AO268" si="51">F9+F44+F79+F115+F158+F195+F230+F295+F331</f>
        <v>29</v>
      </c>
      <c r="G268" s="212">
        <f t="shared" si="51"/>
        <v>0</v>
      </c>
      <c r="H268" s="212">
        <f t="shared" si="51"/>
        <v>0</v>
      </c>
      <c r="I268" s="212">
        <f t="shared" si="51"/>
        <v>0</v>
      </c>
      <c r="J268" s="212">
        <f t="shared" si="51"/>
        <v>0</v>
      </c>
      <c r="K268" s="212">
        <f t="shared" si="51"/>
        <v>0</v>
      </c>
      <c r="L268" s="212">
        <f t="shared" si="51"/>
        <v>70</v>
      </c>
      <c r="M268" s="212">
        <f t="shared" si="51"/>
        <v>283</v>
      </c>
      <c r="N268" s="212">
        <f t="shared" si="51"/>
        <v>0</v>
      </c>
      <c r="O268" s="212">
        <f t="shared" si="51"/>
        <v>0</v>
      </c>
      <c r="P268" s="212">
        <f t="shared" si="51"/>
        <v>0</v>
      </c>
      <c r="Q268" s="212">
        <f t="shared" si="51"/>
        <v>0</v>
      </c>
      <c r="R268" s="212">
        <f t="shared" si="51"/>
        <v>0</v>
      </c>
      <c r="S268" s="212">
        <f t="shared" si="51"/>
        <v>0</v>
      </c>
      <c r="T268" s="212">
        <f t="shared" si="51"/>
        <v>2</v>
      </c>
      <c r="U268" s="212">
        <f t="shared" si="51"/>
        <v>0</v>
      </c>
      <c r="V268" s="212">
        <f t="shared" si="51"/>
        <v>0</v>
      </c>
      <c r="W268" s="212">
        <f t="shared" si="51"/>
        <v>0</v>
      </c>
      <c r="X268" s="212">
        <f t="shared" si="51"/>
        <v>3</v>
      </c>
      <c r="Y268" s="212">
        <f t="shared" si="51"/>
        <v>0</v>
      </c>
      <c r="Z268" s="212">
        <f t="shared" si="51"/>
        <v>43</v>
      </c>
      <c r="AA268" s="212">
        <f t="shared" si="51"/>
        <v>0</v>
      </c>
      <c r="AB268" s="212">
        <f t="shared" si="51"/>
        <v>28</v>
      </c>
      <c r="AC268" s="212">
        <f t="shared" si="51"/>
        <v>2</v>
      </c>
      <c r="AD268" s="212">
        <f t="shared" si="51"/>
        <v>0</v>
      </c>
      <c r="AE268" s="212">
        <f t="shared" si="51"/>
        <v>0</v>
      </c>
      <c r="AF268" s="212">
        <f t="shared" si="51"/>
        <v>0</v>
      </c>
      <c r="AG268" s="212">
        <f t="shared" si="51"/>
        <v>0</v>
      </c>
      <c r="AH268" s="212">
        <f t="shared" si="51"/>
        <v>0</v>
      </c>
      <c r="AI268" s="212">
        <f t="shared" si="51"/>
        <v>0</v>
      </c>
      <c r="AJ268" s="212">
        <f t="shared" si="51"/>
        <v>0</v>
      </c>
      <c r="AK268" s="212">
        <f t="shared" si="51"/>
        <v>0</v>
      </c>
      <c r="AL268" s="212">
        <f t="shared" si="51"/>
        <v>11</v>
      </c>
      <c r="AM268" s="212">
        <f t="shared" si="51"/>
        <v>14</v>
      </c>
      <c r="AN268" s="212">
        <f t="shared" si="51"/>
        <v>13</v>
      </c>
      <c r="AO268" s="212">
        <f t="shared" si="51"/>
        <v>0</v>
      </c>
      <c r="AP268" s="208">
        <f t="shared" si="49"/>
        <v>498</v>
      </c>
      <c r="AQ268" s="1001">
        <f t="shared" si="50"/>
        <v>56</v>
      </c>
      <c r="AR268" s="212">
        <f t="shared" si="45"/>
        <v>498</v>
      </c>
      <c r="AS268" s="1002"/>
      <c r="AT268" s="1005"/>
      <c r="AU268" s="1005"/>
      <c r="AV268" s="1005"/>
      <c r="AW268" s="1027"/>
      <c r="AX268" s="1027"/>
      <c r="AY268" s="990">
        <f>59-22</f>
        <v>37</v>
      </c>
      <c r="AZ268" s="1028"/>
    </row>
    <row r="269" s="912" customFormat="1" ht="25.5" customHeight="1" spans="1:52">
      <c r="A269" s="942">
        <v>4</v>
      </c>
      <c r="B269" s="943" t="s">
        <v>42</v>
      </c>
      <c r="C269" s="208">
        <f t="shared" si="46"/>
        <v>72</v>
      </c>
      <c r="D269" s="212">
        <f t="shared" si="43"/>
        <v>656</v>
      </c>
      <c r="E269" s="208">
        <f t="shared" si="47"/>
        <v>728</v>
      </c>
      <c r="F269" s="212">
        <f t="shared" ref="F269:AO269" si="52">F10+F45+F80+F116+F159+F196+F231+F296+F332</f>
        <v>83</v>
      </c>
      <c r="G269" s="212">
        <f t="shared" si="52"/>
        <v>0</v>
      </c>
      <c r="H269" s="212">
        <f t="shared" si="52"/>
        <v>0</v>
      </c>
      <c r="I269" s="212">
        <f t="shared" si="52"/>
        <v>0</v>
      </c>
      <c r="J269" s="212">
        <f t="shared" si="52"/>
        <v>2</v>
      </c>
      <c r="K269" s="212">
        <f t="shared" si="52"/>
        <v>0</v>
      </c>
      <c r="L269" s="212">
        <f t="shared" si="52"/>
        <v>105</v>
      </c>
      <c r="M269" s="212">
        <f t="shared" si="52"/>
        <v>339</v>
      </c>
      <c r="N269" s="212">
        <f t="shared" si="52"/>
        <v>1</v>
      </c>
      <c r="O269" s="212">
        <f t="shared" si="52"/>
        <v>1</v>
      </c>
      <c r="P269" s="212">
        <f t="shared" si="52"/>
        <v>0</v>
      </c>
      <c r="Q269" s="212">
        <f t="shared" si="52"/>
        <v>0</v>
      </c>
      <c r="R269" s="212">
        <f t="shared" si="52"/>
        <v>0</v>
      </c>
      <c r="S269" s="212">
        <f t="shared" si="52"/>
        <v>0</v>
      </c>
      <c r="T269" s="212">
        <f t="shared" si="52"/>
        <v>7</v>
      </c>
      <c r="U269" s="212">
        <f t="shared" si="52"/>
        <v>0</v>
      </c>
      <c r="V269" s="212">
        <f t="shared" si="52"/>
        <v>0</v>
      </c>
      <c r="W269" s="212">
        <f t="shared" si="52"/>
        <v>0</v>
      </c>
      <c r="X269" s="212">
        <f t="shared" si="52"/>
        <v>18</v>
      </c>
      <c r="Y269" s="212">
        <f t="shared" si="52"/>
        <v>0</v>
      </c>
      <c r="Z269" s="212">
        <f t="shared" si="52"/>
        <v>43</v>
      </c>
      <c r="AA269" s="212">
        <f t="shared" si="52"/>
        <v>0</v>
      </c>
      <c r="AB269" s="212">
        <f t="shared" si="52"/>
        <v>5</v>
      </c>
      <c r="AC269" s="212">
        <f t="shared" si="52"/>
        <v>5</v>
      </c>
      <c r="AD269" s="212">
        <f t="shared" si="52"/>
        <v>1</v>
      </c>
      <c r="AE269" s="212">
        <f t="shared" si="52"/>
        <v>0</v>
      </c>
      <c r="AF269" s="212">
        <f t="shared" si="52"/>
        <v>0</v>
      </c>
      <c r="AG269" s="212">
        <f t="shared" si="52"/>
        <v>0</v>
      </c>
      <c r="AH269" s="212">
        <f t="shared" si="52"/>
        <v>0</v>
      </c>
      <c r="AI269" s="212">
        <f t="shared" si="52"/>
        <v>0</v>
      </c>
      <c r="AJ269" s="212">
        <f t="shared" si="52"/>
        <v>8</v>
      </c>
      <c r="AK269" s="212">
        <f t="shared" si="52"/>
        <v>5</v>
      </c>
      <c r="AL269" s="212">
        <f t="shared" si="52"/>
        <v>14</v>
      </c>
      <c r="AM269" s="212">
        <f t="shared" si="52"/>
        <v>7</v>
      </c>
      <c r="AN269" s="212">
        <f t="shared" si="52"/>
        <v>14</v>
      </c>
      <c r="AO269" s="212">
        <f t="shared" si="52"/>
        <v>0</v>
      </c>
      <c r="AP269" s="208">
        <f t="shared" si="49"/>
        <v>658</v>
      </c>
      <c r="AQ269" s="1001">
        <f t="shared" si="50"/>
        <v>70</v>
      </c>
      <c r="AR269" s="212">
        <f t="shared" si="45"/>
        <v>658</v>
      </c>
      <c r="AS269" s="1002"/>
      <c r="AT269" s="1005"/>
      <c r="AU269" s="1005"/>
      <c r="AV269" s="1005"/>
      <c r="AW269" s="1027"/>
      <c r="AX269" s="1027"/>
      <c r="AY269" s="990"/>
      <c r="AZ269" s="1028"/>
    </row>
    <row r="270" s="912" customFormat="1" ht="25.5" customHeight="1" spans="1:52">
      <c r="A270" s="942">
        <v>5</v>
      </c>
      <c r="B270" s="943" t="s">
        <v>43</v>
      </c>
      <c r="C270" s="208">
        <f t="shared" si="46"/>
        <v>12</v>
      </c>
      <c r="D270" s="212">
        <f t="shared" si="43"/>
        <v>603</v>
      </c>
      <c r="E270" s="208">
        <f t="shared" si="47"/>
        <v>615</v>
      </c>
      <c r="F270" s="212">
        <f t="shared" ref="F270:AO270" si="53">F11+F46+F81+F117+F160+F197+F232+F297+F333</f>
        <v>96</v>
      </c>
      <c r="G270" s="212">
        <f t="shared" si="53"/>
        <v>0</v>
      </c>
      <c r="H270" s="212">
        <f t="shared" si="53"/>
        <v>0</v>
      </c>
      <c r="I270" s="212">
        <f t="shared" si="53"/>
        <v>0</v>
      </c>
      <c r="J270" s="212">
        <f t="shared" si="53"/>
        <v>0</v>
      </c>
      <c r="K270" s="212">
        <f t="shared" si="53"/>
        <v>0</v>
      </c>
      <c r="L270" s="212">
        <f t="shared" si="53"/>
        <v>91</v>
      </c>
      <c r="M270" s="212">
        <f t="shared" si="53"/>
        <v>267</v>
      </c>
      <c r="N270" s="212">
        <f t="shared" si="53"/>
        <v>1</v>
      </c>
      <c r="O270" s="212">
        <f t="shared" si="53"/>
        <v>3</v>
      </c>
      <c r="P270" s="212">
        <f t="shared" si="53"/>
        <v>0</v>
      </c>
      <c r="Q270" s="212">
        <f t="shared" si="53"/>
        <v>0</v>
      </c>
      <c r="R270" s="212">
        <f t="shared" si="53"/>
        <v>0</v>
      </c>
      <c r="S270" s="212">
        <f t="shared" si="53"/>
        <v>0</v>
      </c>
      <c r="T270" s="212">
        <f t="shared" si="53"/>
        <v>9</v>
      </c>
      <c r="U270" s="212">
        <f t="shared" si="53"/>
        <v>0</v>
      </c>
      <c r="V270" s="212">
        <f t="shared" si="53"/>
        <v>0</v>
      </c>
      <c r="W270" s="212">
        <f t="shared" si="53"/>
        <v>0</v>
      </c>
      <c r="X270" s="212">
        <f t="shared" si="53"/>
        <v>2</v>
      </c>
      <c r="Y270" s="212">
        <f t="shared" si="53"/>
        <v>0</v>
      </c>
      <c r="Z270" s="212">
        <f t="shared" si="53"/>
        <v>23</v>
      </c>
      <c r="AA270" s="212">
        <f t="shared" si="53"/>
        <v>0</v>
      </c>
      <c r="AB270" s="212">
        <f t="shared" si="53"/>
        <v>22</v>
      </c>
      <c r="AC270" s="212">
        <f t="shared" si="53"/>
        <v>3</v>
      </c>
      <c r="AD270" s="212">
        <f t="shared" si="53"/>
        <v>0</v>
      </c>
      <c r="AE270" s="212">
        <f t="shared" si="53"/>
        <v>0</v>
      </c>
      <c r="AF270" s="212">
        <f t="shared" si="53"/>
        <v>0</v>
      </c>
      <c r="AG270" s="212">
        <f t="shared" si="53"/>
        <v>0</v>
      </c>
      <c r="AH270" s="212">
        <f t="shared" si="53"/>
        <v>0</v>
      </c>
      <c r="AI270" s="212">
        <f t="shared" si="53"/>
        <v>1</v>
      </c>
      <c r="AJ270" s="212">
        <f t="shared" si="53"/>
        <v>4</v>
      </c>
      <c r="AK270" s="212">
        <f t="shared" si="53"/>
        <v>1</v>
      </c>
      <c r="AL270" s="212">
        <f t="shared" si="53"/>
        <v>6</v>
      </c>
      <c r="AM270" s="212">
        <f t="shared" si="53"/>
        <v>11</v>
      </c>
      <c r="AN270" s="212">
        <f t="shared" si="53"/>
        <v>10</v>
      </c>
      <c r="AO270" s="212">
        <f t="shared" si="53"/>
        <v>1</v>
      </c>
      <c r="AP270" s="208">
        <f t="shared" si="49"/>
        <v>551</v>
      </c>
      <c r="AQ270" s="1001">
        <f t="shared" si="50"/>
        <v>64</v>
      </c>
      <c r="AR270" s="212">
        <f t="shared" si="45"/>
        <v>551</v>
      </c>
      <c r="AS270" s="1002"/>
      <c r="AT270" s="1005"/>
      <c r="AU270" s="1005"/>
      <c r="AV270" s="1005"/>
      <c r="AW270" s="1027"/>
      <c r="AX270" s="1027"/>
      <c r="AY270" s="990"/>
      <c r="AZ270" s="1028"/>
    </row>
    <row r="271" s="912" customFormat="1" ht="25.5" customHeight="1" spans="1:52">
      <c r="A271" s="942">
        <v>6</v>
      </c>
      <c r="B271" s="943" t="s">
        <v>44</v>
      </c>
      <c r="C271" s="208">
        <f t="shared" si="46"/>
        <v>0</v>
      </c>
      <c r="D271" s="212">
        <f t="shared" si="43"/>
        <v>202</v>
      </c>
      <c r="E271" s="208">
        <f t="shared" si="47"/>
        <v>202</v>
      </c>
      <c r="F271" s="212">
        <f t="shared" ref="F271:AO271" si="54">F12+F47+F82+F118+F161+F198+F233+F298+F334</f>
        <v>21</v>
      </c>
      <c r="G271" s="212">
        <f t="shared" si="54"/>
        <v>0</v>
      </c>
      <c r="H271" s="212">
        <f t="shared" si="54"/>
        <v>0</v>
      </c>
      <c r="I271" s="212">
        <f t="shared" si="54"/>
        <v>0</v>
      </c>
      <c r="J271" s="212">
        <f t="shared" si="54"/>
        <v>0</v>
      </c>
      <c r="K271" s="212">
        <f t="shared" si="54"/>
        <v>0</v>
      </c>
      <c r="L271" s="212">
        <f t="shared" si="54"/>
        <v>23</v>
      </c>
      <c r="M271" s="212">
        <f t="shared" si="54"/>
        <v>89</v>
      </c>
      <c r="N271" s="212">
        <f t="shared" si="54"/>
        <v>0</v>
      </c>
      <c r="O271" s="212">
        <f t="shared" si="54"/>
        <v>1</v>
      </c>
      <c r="P271" s="212">
        <f t="shared" si="54"/>
        <v>0</v>
      </c>
      <c r="Q271" s="212">
        <f t="shared" si="54"/>
        <v>0</v>
      </c>
      <c r="R271" s="212">
        <f t="shared" si="54"/>
        <v>0</v>
      </c>
      <c r="S271" s="212">
        <f t="shared" si="54"/>
        <v>0</v>
      </c>
      <c r="T271" s="212">
        <f t="shared" si="54"/>
        <v>2</v>
      </c>
      <c r="U271" s="212">
        <f t="shared" si="54"/>
        <v>0</v>
      </c>
      <c r="V271" s="212">
        <f t="shared" si="54"/>
        <v>0</v>
      </c>
      <c r="W271" s="212">
        <f t="shared" si="54"/>
        <v>0</v>
      </c>
      <c r="X271" s="212">
        <f t="shared" si="54"/>
        <v>1</v>
      </c>
      <c r="Y271" s="212">
        <f t="shared" si="54"/>
        <v>0</v>
      </c>
      <c r="Z271" s="212">
        <f t="shared" si="54"/>
        <v>11</v>
      </c>
      <c r="AA271" s="212">
        <f t="shared" si="54"/>
        <v>0</v>
      </c>
      <c r="AB271" s="212">
        <f t="shared" si="54"/>
        <v>13</v>
      </c>
      <c r="AC271" s="212">
        <f t="shared" si="54"/>
        <v>0</v>
      </c>
      <c r="AD271" s="212">
        <f t="shared" si="54"/>
        <v>1</v>
      </c>
      <c r="AE271" s="212">
        <f t="shared" si="54"/>
        <v>0</v>
      </c>
      <c r="AF271" s="212">
        <f t="shared" si="54"/>
        <v>0</v>
      </c>
      <c r="AG271" s="212">
        <f t="shared" si="54"/>
        <v>0</v>
      </c>
      <c r="AH271" s="212">
        <f t="shared" si="54"/>
        <v>0</v>
      </c>
      <c r="AI271" s="212">
        <f t="shared" si="54"/>
        <v>0</v>
      </c>
      <c r="AJ271" s="212">
        <f t="shared" si="54"/>
        <v>1</v>
      </c>
      <c r="AK271" s="212">
        <f t="shared" si="54"/>
        <v>1</v>
      </c>
      <c r="AL271" s="212">
        <f t="shared" si="54"/>
        <v>13</v>
      </c>
      <c r="AM271" s="212">
        <f t="shared" si="54"/>
        <v>3</v>
      </c>
      <c r="AN271" s="212">
        <f t="shared" si="54"/>
        <v>1</v>
      </c>
      <c r="AO271" s="212">
        <f t="shared" si="54"/>
        <v>0</v>
      </c>
      <c r="AP271" s="208">
        <f t="shared" si="49"/>
        <v>181</v>
      </c>
      <c r="AQ271" s="1001">
        <f t="shared" si="50"/>
        <v>21</v>
      </c>
      <c r="AR271" s="212">
        <f t="shared" si="45"/>
        <v>181</v>
      </c>
      <c r="AS271" s="1002"/>
      <c r="AT271" s="1005"/>
      <c r="AU271" s="1005"/>
      <c r="AV271" s="1005"/>
      <c r="AW271" s="1027"/>
      <c r="AX271" s="1027"/>
      <c r="AY271" s="990"/>
      <c r="AZ271" s="1028"/>
    </row>
    <row r="272" s="912" customFormat="1" ht="25.5" customHeight="1" spans="1:52">
      <c r="A272" s="942">
        <v>7</v>
      </c>
      <c r="B272" s="943" t="s">
        <v>45</v>
      </c>
      <c r="C272" s="208">
        <f t="shared" si="46"/>
        <v>2</v>
      </c>
      <c r="D272" s="212">
        <f t="shared" si="43"/>
        <v>324</v>
      </c>
      <c r="E272" s="208">
        <f t="shared" si="47"/>
        <v>326</v>
      </c>
      <c r="F272" s="212">
        <f t="shared" ref="F272:AO272" si="55">F13+F48+F83+F119+F162+F199+F234+F299+F335</f>
        <v>47</v>
      </c>
      <c r="G272" s="212">
        <f t="shared" si="55"/>
        <v>0</v>
      </c>
      <c r="H272" s="212">
        <f t="shared" si="55"/>
        <v>0</v>
      </c>
      <c r="I272" s="212">
        <f t="shared" si="55"/>
        <v>0</v>
      </c>
      <c r="J272" s="212">
        <f t="shared" si="55"/>
        <v>0</v>
      </c>
      <c r="K272" s="212">
        <f t="shared" si="55"/>
        <v>0</v>
      </c>
      <c r="L272" s="212">
        <f t="shared" si="55"/>
        <v>45</v>
      </c>
      <c r="M272" s="212">
        <f t="shared" si="55"/>
        <v>143</v>
      </c>
      <c r="N272" s="212">
        <f t="shared" si="55"/>
        <v>0</v>
      </c>
      <c r="O272" s="212">
        <f t="shared" si="55"/>
        <v>2</v>
      </c>
      <c r="P272" s="212">
        <f t="shared" si="55"/>
        <v>0</v>
      </c>
      <c r="Q272" s="212">
        <f t="shared" si="55"/>
        <v>0</v>
      </c>
      <c r="R272" s="212">
        <f t="shared" si="55"/>
        <v>0</v>
      </c>
      <c r="S272" s="212">
        <f t="shared" si="55"/>
        <v>0</v>
      </c>
      <c r="T272" s="212">
        <f t="shared" si="55"/>
        <v>0</v>
      </c>
      <c r="U272" s="212">
        <f t="shared" si="55"/>
        <v>0</v>
      </c>
      <c r="V272" s="212">
        <f t="shared" si="55"/>
        <v>0</v>
      </c>
      <c r="W272" s="212">
        <f t="shared" si="55"/>
        <v>0</v>
      </c>
      <c r="X272" s="212">
        <f t="shared" si="55"/>
        <v>1</v>
      </c>
      <c r="Y272" s="212">
        <f t="shared" si="55"/>
        <v>0</v>
      </c>
      <c r="Z272" s="212">
        <f t="shared" si="55"/>
        <v>18</v>
      </c>
      <c r="AA272" s="212">
        <f t="shared" si="55"/>
        <v>0</v>
      </c>
      <c r="AB272" s="212">
        <f t="shared" si="55"/>
        <v>10</v>
      </c>
      <c r="AC272" s="212">
        <f t="shared" si="55"/>
        <v>1</v>
      </c>
      <c r="AD272" s="212">
        <f t="shared" si="55"/>
        <v>2</v>
      </c>
      <c r="AE272" s="212">
        <f t="shared" si="55"/>
        <v>1</v>
      </c>
      <c r="AF272" s="212">
        <f t="shared" si="55"/>
        <v>0</v>
      </c>
      <c r="AG272" s="212">
        <f t="shared" si="55"/>
        <v>0</v>
      </c>
      <c r="AH272" s="212">
        <f t="shared" si="55"/>
        <v>0</v>
      </c>
      <c r="AI272" s="212">
        <f t="shared" si="55"/>
        <v>1</v>
      </c>
      <c r="AJ272" s="212">
        <f t="shared" si="55"/>
        <v>2</v>
      </c>
      <c r="AK272" s="212">
        <f t="shared" si="55"/>
        <v>2</v>
      </c>
      <c r="AL272" s="212">
        <f t="shared" si="55"/>
        <v>12</v>
      </c>
      <c r="AM272" s="212">
        <f t="shared" si="55"/>
        <v>8</v>
      </c>
      <c r="AN272" s="212">
        <f t="shared" si="55"/>
        <v>1</v>
      </c>
      <c r="AO272" s="212">
        <f t="shared" si="55"/>
        <v>0</v>
      </c>
      <c r="AP272" s="208">
        <f t="shared" si="49"/>
        <v>296</v>
      </c>
      <c r="AQ272" s="1001">
        <f t="shared" si="50"/>
        <v>30</v>
      </c>
      <c r="AR272" s="212">
        <f t="shared" si="45"/>
        <v>296</v>
      </c>
      <c r="AS272" s="1002"/>
      <c r="AT272" s="1005"/>
      <c r="AU272" s="1005"/>
      <c r="AV272" s="1005"/>
      <c r="AW272" s="1027"/>
      <c r="AX272" s="1027"/>
      <c r="AY272" s="990"/>
      <c r="AZ272" s="1028"/>
    </row>
    <row r="273" s="912" customFormat="1" ht="25.5" customHeight="1" spans="1:52">
      <c r="A273" s="942">
        <v>8</v>
      </c>
      <c r="B273" s="943" t="s">
        <v>46</v>
      </c>
      <c r="C273" s="208">
        <f t="shared" si="46"/>
        <v>4</v>
      </c>
      <c r="D273" s="212">
        <f t="shared" si="43"/>
        <v>318</v>
      </c>
      <c r="E273" s="208">
        <f t="shared" si="47"/>
        <v>322</v>
      </c>
      <c r="F273" s="212">
        <f t="shared" ref="F273:AO273" si="56">F14+F49+F84+F120+F163+F200+F235+F300+F336</f>
        <v>31</v>
      </c>
      <c r="G273" s="212">
        <f t="shared" si="56"/>
        <v>0</v>
      </c>
      <c r="H273" s="212">
        <f t="shared" si="56"/>
        <v>0</v>
      </c>
      <c r="I273" s="212">
        <f t="shared" si="56"/>
        <v>0</v>
      </c>
      <c r="J273" s="212">
        <f t="shared" si="56"/>
        <v>0</v>
      </c>
      <c r="K273" s="212">
        <f t="shared" si="56"/>
        <v>0</v>
      </c>
      <c r="L273" s="212">
        <f t="shared" si="56"/>
        <v>43</v>
      </c>
      <c r="M273" s="212">
        <f t="shared" si="56"/>
        <v>153</v>
      </c>
      <c r="N273" s="212">
        <f t="shared" si="56"/>
        <v>0</v>
      </c>
      <c r="O273" s="212">
        <f t="shared" si="56"/>
        <v>0</v>
      </c>
      <c r="P273" s="212">
        <f t="shared" si="56"/>
        <v>0</v>
      </c>
      <c r="Q273" s="212">
        <f t="shared" si="56"/>
        <v>0</v>
      </c>
      <c r="R273" s="212">
        <f t="shared" si="56"/>
        <v>0</v>
      </c>
      <c r="S273" s="212">
        <f t="shared" si="56"/>
        <v>0</v>
      </c>
      <c r="T273" s="212">
        <f t="shared" si="56"/>
        <v>4</v>
      </c>
      <c r="U273" s="212">
        <f t="shared" si="56"/>
        <v>0</v>
      </c>
      <c r="V273" s="212">
        <f t="shared" si="56"/>
        <v>0</v>
      </c>
      <c r="W273" s="212">
        <f t="shared" si="56"/>
        <v>0</v>
      </c>
      <c r="X273" s="212">
        <f t="shared" si="56"/>
        <v>0</v>
      </c>
      <c r="Y273" s="212">
        <f t="shared" si="56"/>
        <v>0</v>
      </c>
      <c r="Z273" s="212">
        <f t="shared" si="56"/>
        <v>27</v>
      </c>
      <c r="AA273" s="212">
        <f t="shared" si="56"/>
        <v>0</v>
      </c>
      <c r="AB273" s="212">
        <f t="shared" si="56"/>
        <v>14</v>
      </c>
      <c r="AC273" s="212">
        <f t="shared" si="56"/>
        <v>1</v>
      </c>
      <c r="AD273" s="212">
        <f t="shared" si="56"/>
        <v>0</v>
      </c>
      <c r="AE273" s="212">
        <f t="shared" si="56"/>
        <v>0</v>
      </c>
      <c r="AF273" s="212">
        <f t="shared" si="56"/>
        <v>0</v>
      </c>
      <c r="AG273" s="212">
        <f t="shared" si="56"/>
        <v>0</v>
      </c>
      <c r="AH273" s="212">
        <f t="shared" si="56"/>
        <v>0</v>
      </c>
      <c r="AI273" s="212">
        <f t="shared" si="56"/>
        <v>0</v>
      </c>
      <c r="AJ273" s="212">
        <f t="shared" si="56"/>
        <v>3</v>
      </c>
      <c r="AK273" s="212">
        <f t="shared" si="56"/>
        <v>0</v>
      </c>
      <c r="AL273" s="212">
        <f t="shared" si="56"/>
        <v>6</v>
      </c>
      <c r="AM273" s="212">
        <f t="shared" si="56"/>
        <v>2</v>
      </c>
      <c r="AN273" s="212">
        <f t="shared" si="56"/>
        <v>1</v>
      </c>
      <c r="AO273" s="212">
        <f t="shared" si="56"/>
        <v>0</v>
      </c>
      <c r="AP273" s="208">
        <f t="shared" si="49"/>
        <v>285</v>
      </c>
      <c r="AQ273" s="1001">
        <f t="shared" si="50"/>
        <v>37</v>
      </c>
      <c r="AR273" s="212">
        <f t="shared" si="45"/>
        <v>285</v>
      </c>
      <c r="AS273" s="1002"/>
      <c r="AT273" s="1005"/>
      <c r="AU273" s="1005"/>
      <c r="AV273" s="1005"/>
      <c r="AW273" s="1027"/>
      <c r="AX273" s="1027"/>
      <c r="AY273" s="990"/>
      <c r="AZ273" s="1028"/>
    </row>
    <row r="274" s="912" customFormat="1" ht="25.5" customHeight="1" spans="1:55">
      <c r="A274" s="942">
        <v>9</v>
      </c>
      <c r="B274" s="943" t="s">
        <v>47</v>
      </c>
      <c r="C274" s="208">
        <f t="shared" si="46"/>
        <v>4</v>
      </c>
      <c r="D274" s="212">
        <f t="shared" si="43"/>
        <v>277</v>
      </c>
      <c r="E274" s="208">
        <f t="shared" si="47"/>
        <v>281</v>
      </c>
      <c r="F274" s="212">
        <f t="shared" ref="F274:AO274" si="57">F15+F50+F85+F121+F164+F201+F236+F301+F337</f>
        <v>22</v>
      </c>
      <c r="G274" s="212">
        <f t="shared" si="57"/>
        <v>0</v>
      </c>
      <c r="H274" s="212">
        <f t="shared" si="57"/>
        <v>0</v>
      </c>
      <c r="I274" s="212">
        <f t="shared" si="57"/>
        <v>0</v>
      </c>
      <c r="J274" s="212">
        <f t="shared" si="57"/>
        <v>0</v>
      </c>
      <c r="K274" s="212">
        <f t="shared" si="57"/>
        <v>0</v>
      </c>
      <c r="L274" s="212">
        <f t="shared" si="57"/>
        <v>27</v>
      </c>
      <c r="M274" s="212">
        <f t="shared" si="57"/>
        <v>118</v>
      </c>
      <c r="N274" s="212">
        <f t="shared" si="57"/>
        <v>0</v>
      </c>
      <c r="O274" s="212">
        <f t="shared" si="57"/>
        <v>0</v>
      </c>
      <c r="P274" s="212">
        <f t="shared" si="57"/>
        <v>0</v>
      </c>
      <c r="Q274" s="212">
        <f t="shared" si="57"/>
        <v>0</v>
      </c>
      <c r="R274" s="212">
        <f t="shared" si="57"/>
        <v>0</v>
      </c>
      <c r="S274" s="212">
        <f t="shared" si="57"/>
        <v>0</v>
      </c>
      <c r="T274" s="212">
        <f t="shared" si="57"/>
        <v>5</v>
      </c>
      <c r="U274" s="212">
        <f t="shared" si="57"/>
        <v>0</v>
      </c>
      <c r="V274" s="212">
        <f t="shared" si="57"/>
        <v>0</v>
      </c>
      <c r="W274" s="212">
        <f t="shared" si="57"/>
        <v>0</v>
      </c>
      <c r="X274" s="212">
        <f t="shared" si="57"/>
        <v>1</v>
      </c>
      <c r="Y274" s="212">
        <f t="shared" si="57"/>
        <v>0</v>
      </c>
      <c r="Z274" s="212">
        <f t="shared" si="57"/>
        <v>28</v>
      </c>
      <c r="AA274" s="212">
        <f t="shared" si="57"/>
        <v>0</v>
      </c>
      <c r="AB274" s="212">
        <f t="shared" si="57"/>
        <v>27</v>
      </c>
      <c r="AC274" s="212">
        <f t="shared" si="57"/>
        <v>0</v>
      </c>
      <c r="AD274" s="212">
        <f t="shared" si="57"/>
        <v>0</v>
      </c>
      <c r="AE274" s="212">
        <f t="shared" si="57"/>
        <v>0</v>
      </c>
      <c r="AF274" s="212">
        <f t="shared" si="57"/>
        <v>0</v>
      </c>
      <c r="AG274" s="212">
        <f t="shared" si="57"/>
        <v>0</v>
      </c>
      <c r="AH274" s="212">
        <f t="shared" si="57"/>
        <v>0</v>
      </c>
      <c r="AI274" s="212">
        <f t="shared" si="57"/>
        <v>0</v>
      </c>
      <c r="AJ274" s="212">
        <f t="shared" si="57"/>
        <v>0</v>
      </c>
      <c r="AK274" s="212">
        <f t="shared" si="57"/>
        <v>1</v>
      </c>
      <c r="AL274" s="212">
        <f t="shared" si="57"/>
        <v>18</v>
      </c>
      <c r="AM274" s="212">
        <f t="shared" si="57"/>
        <v>5</v>
      </c>
      <c r="AN274" s="212">
        <f t="shared" si="57"/>
        <v>5</v>
      </c>
      <c r="AO274" s="212">
        <f t="shared" si="57"/>
        <v>0</v>
      </c>
      <c r="AP274" s="208">
        <f t="shared" si="49"/>
        <v>257</v>
      </c>
      <c r="AQ274" s="1001">
        <f t="shared" si="50"/>
        <v>24</v>
      </c>
      <c r="AR274" s="212">
        <f t="shared" si="45"/>
        <v>257</v>
      </c>
      <c r="AS274" s="1002"/>
      <c r="AT274" s="1005"/>
      <c r="AU274" s="1005"/>
      <c r="AV274" s="1005"/>
      <c r="AW274" s="1027"/>
      <c r="AX274" s="1027"/>
      <c r="AY274" s="990"/>
      <c r="AZ274" s="1028"/>
      <c r="BC274" s="1029">
        <v>165983400</v>
      </c>
    </row>
    <row r="275" s="912" customFormat="1" ht="25.5" customHeight="1" spans="1:55">
      <c r="A275" s="942">
        <v>10</v>
      </c>
      <c r="B275" s="943" t="s">
        <v>48</v>
      </c>
      <c r="C275" s="208">
        <f t="shared" si="46"/>
        <v>7</v>
      </c>
      <c r="D275" s="212">
        <f t="shared" si="43"/>
        <v>398</v>
      </c>
      <c r="E275" s="208">
        <f t="shared" si="47"/>
        <v>405</v>
      </c>
      <c r="F275" s="212">
        <f t="shared" ref="F275:AO275" si="58">F16+F51+F86+F122+F165+F202+F237+F302+F338</f>
        <v>8</v>
      </c>
      <c r="G275" s="212">
        <f t="shared" si="58"/>
        <v>0</v>
      </c>
      <c r="H275" s="212">
        <f t="shared" si="58"/>
        <v>0</v>
      </c>
      <c r="I275" s="212">
        <f t="shared" si="58"/>
        <v>0</v>
      </c>
      <c r="J275" s="212">
        <f t="shared" si="58"/>
        <v>0</v>
      </c>
      <c r="K275" s="212">
        <f t="shared" si="58"/>
        <v>0</v>
      </c>
      <c r="L275" s="212">
        <f t="shared" si="58"/>
        <v>46</v>
      </c>
      <c r="M275" s="212">
        <f t="shared" si="58"/>
        <v>132</v>
      </c>
      <c r="N275" s="212">
        <f t="shared" si="58"/>
        <v>0</v>
      </c>
      <c r="O275" s="212">
        <f t="shared" si="58"/>
        <v>0</v>
      </c>
      <c r="P275" s="212">
        <f t="shared" si="58"/>
        <v>0</v>
      </c>
      <c r="Q275" s="212">
        <f t="shared" si="58"/>
        <v>0</v>
      </c>
      <c r="R275" s="212">
        <f t="shared" si="58"/>
        <v>0</v>
      </c>
      <c r="S275" s="212">
        <f t="shared" si="58"/>
        <v>0</v>
      </c>
      <c r="T275" s="212">
        <f t="shared" si="58"/>
        <v>1</v>
      </c>
      <c r="U275" s="212">
        <f t="shared" si="58"/>
        <v>0</v>
      </c>
      <c r="V275" s="212">
        <f t="shared" si="58"/>
        <v>0</v>
      </c>
      <c r="W275" s="212">
        <f t="shared" si="58"/>
        <v>0</v>
      </c>
      <c r="X275" s="212">
        <f t="shared" si="58"/>
        <v>4</v>
      </c>
      <c r="Y275" s="212">
        <f t="shared" si="58"/>
        <v>0</v>
      </c>
      <c r="Z275" s="212">
        <f t="shared" si="58"/>
        <v>101</v>
      </c>
      <c r="AA275" s="212">
        <f t="shared" si="58"/>
        <v>0</v>
      </c>
      <c r="AB275" s="212">
        <f t="shared" si="58"/>
        <v>53</v>
      </c>
      <c r="AC275" s="212">
        <f t="shared" si="58"/>
        <v>0</v>
      </c>
      <c r="AD275" s="212">
        <f t="shared" si="58"/>
        <v>3</v>
      </c>
      <c r="AE275" s="212">
        <f t="shared" si="58"/>
        <v>0</v>
      </c>
      <c r="AF275" s="212">
        <f t="shared" si="58"/>
        <v>0</v>
      </c>
      <c r="AG275" s="212">
        <f t="shared" si="58"/>
        <v>0</v>
      </c>
      <c r="AH275" s="212">
        <f t="shared" si="58"/>
        <v>0</v>
      </c>
      <c r="AI275" s="212">
        <f t="shared" si="58"/>
        <v>0</v>
      </c>
      <c r="AJ275" s="212">
        <f t="shared" si="58"/>
        <v>0</v>
      </c>
      <c r="AK275" s="212">
        <f t="shared" si="58"/>
        <v>2</v>
      </c>
      <c r="AL275" s="212">
        <f t="shared" si="58"/>
        <v>11</v>
      </c>
      <c r="AM275" s="212">
        <f t="shared" si="58"/>
        <v>13</v>
      </c>
      <c r="AN275" s="212">
        <f t="shared" si="58"/>
        <v>5</v>
      </c>
      <c r="AO275" s="212">
        <f t="shared" si="58"/>
        <v>0</v>
      </c>
      <c r="AP275" s="208">
        <f t="shared" si="49"/>
        <v>379</v>
      </c>
      <c r="AQ275" s="1001">
        <f t="shared" si="50"/>
        <v>26</v>
      </c>
      <c r="AR275" s="212">
        <f t="shared" si="45"/>
        <v>379</v>
      </c>
      <c r="AS275" s="1002"/>
      <c r="AT275" s="1005"/>
      <c r="AU275" s="1005"/>
      <c r="AV275" s="1005"/>
      <c r="AW275" s="1027"/>
      <c r="AX275" s="1027"/>
      <c r="AY275" s="990"/>
      <c r="AZ275" s="1028"/>
      <c r="BC275" s="1029">
        <v>154336900</v>
      </c>
    </row>
    <row r="276" s="912" customFormat="1" ht="25.5" customHeight="1" spans="1:55">
      <c r="A276" s="942">
        <v>11</v>
      </c>
      <c r="B276" s="943" t="s">
        <v>49</v>
      </c>
      <c r="C276" s="208">
        <f t="shared" si="46"/>
        <v>1</v>
      </c>
      <c r="D276" s="212">
        <f t="shared" si="43"/>
        <v>701</v>
      </c>
      <c r="E276" s="208">
        <f t="shared" si="47"/>
        <v>702</v>
      </c>
      <c r="F276" s="212">
        <f t="shared" ref="F276:AO276" si="59">F17+F52+F87+F123+F166+F203+F238+F303+F339</f>
        <v>35</v>
      </c>
      <c r="G276" s="212">
        <f t="shared" si="59"/>
        <v>0</v>
      </c>
      <c r="H276" s="212">
        <f t="shared" si="59"/>
        <v>0</v>
      </c>
      <c r="I276" s="212">
        <f t="shared" si="59"/>
        <v>0</v>
      </c>
      <c r="J276" s="212">
        <f t="shared" si="59"/>
        <v>0</v>
      </c>
      <c r="K276" s="212">
        <f t="shared" si="59"/>
        <v>0</v>
      </c>
      <c r="L276" s="212">
        <f t="shared" si="59"/>
        <v>93</v>
      </c>
      <c r="M276" s="212">
        <f t="shared" si="59"/>
        <v>301</v>
      </c>
      <c r="N276" s="212">
        <f t="shared" si="59"/>
        <v>0</v>
      </c>
      <c r="O276" s="212">
        <f t="shared" si="59"/>
        <v>0</v>
      </c>
      <c r="P276" s="212">
        <f t="shared" si="59"/>
        <v>0</v>
      </c>
      <c r="Q276" s="212">
        <f t="shared" si="59"/>
        <v>0</v>
      </c>
      <c r="R276" s="212">
        <f t="shared" si="59"/>
        <v>0</v>
      </c>
      <c r="S276" s="212">
        <f t="shared" si="59"/>
        <v>0</v>
      </c>
      <c r="T276" s="212">
        <f t="shared" si="59"/>
        <v>1</v>
      </c>
      <c r="U276" s="212">
        <f t="shared" si="59"/>
        <v>0</v>
      </c>
      <c r="V276" s="212">
        <f t="shared" si="59"/>
        <v>0</v>
      </c>
      <c r="W276" s="212">
        <f t="shared" si="59"/>
        <v>0</v>
      </c>
      <c r="X276" s="212">
        <f t="shared" si="59"/>
        <v>3</v>
      </c>
      <c r="Y276" s="212">
        <f t="shared" si="59"/>
        <v>0</v>
      </c>
      <c r="Z276" s="212">
        <f t="shared" si="59"/>
        <v>23</v>
      </c>
      <c r="AA276" s="212">
        <f t="shared" si="59"/>
        <v>0</v>
      </c>
      <c r="AB276" s="212">
        <f t="shared" si="59"/>
        <v>106</v>
      </c>
      <c r="AC276" s="212">
        <f t="shared" si="59"/>
        <v>1</v>
      </c>
      <c r="AD276" s="212">
        <f t="shared" si="59"/>
        <v>0</v>
      </c>
      <c r="AE276" s="212">
        <f t="shared" si="59"/>
        <v>0</v>
      </c>
      <c r="AF276" s="212">
        <f t="shared" si="59"/>
        <v>0</v>
      </c>
      <c r="AG276" s="212">
        <f t="shared" si="59"/>
        <v>0</v>
      </c>
      <c r="AH276" s="212">
        <f t="shared" si="59"/>
        <v>0</v>
      </c>
      <c r="AI276" s="212">
        <f t="shared" si="59"/>
        <v>0</v>
      </c>
      <c r="AJ276" s="212">
        <f t="shared" si="59"/>
        <v>2</v>
      </c>
      <c r="AK276" s="212">
        <f t="shared" si="59"/>
        <v>0</v>
      </c>
      <c r="AL276" s="212">
        <f t="shared" si="59"/>
        <v>49</v>
      </c>
      <c r="AM276" s="212">
        <f t="shared" si="59"/>
        <v>11</v>
      </c>
      <c r="AN276" s="212">
        <f t="shared" si="59"/>
        <v>14</v>
      </c>
      <c r="AO276" s="212">
        <f t="shared" si="59"/>
        <v>0</v>
      </c>
      <c r="AP276" s="208">
        <f t="shared" si="49"/>
        <v>639</v>
      </c>
      <c r="AQ276" s="1001">
        <f t="shared" si="50"/>
        <v>63</v>
      </c>
      <c r="AR276" s="212">
        <f t="shared" si="45"/>
        <v>639</v>
      </c>
      <c r="AS276" s="1002"/>
      <c r="AT276" s="1005"/>
      <c r="AU276" s="1005"/>
      <c r="AV276" s="1005"/>
      <c r="AW276" s="1027"/>
      <c r="AX276" s="1027"/>
      <c r="AY276" s="990"/>
      <c r="AZ276" s="1028"/>
      <c r="BC276" s="1029">
        <v>114639200</v>
      </c>
    </row>
    <row r="277" s="912" customFormat="1" ht="25.5" customHeight="1" spans="1:55">
      <c r="A277" s="942">
        <v>12</v>
      </c>
      <c r="B277" s="943" t="s">
        <v>50</v>
      </c>
      <c r="C277" s="208">
        <f t="shared" si="46"/>
        <v>7</v>
      </c>
      <c r="D277" s="212">
        <f t="shared" si="43"/>
        <v>738</v>
      </c>
      <c r="E277" s="208">
        <f t="shared" si="47"/>
        <v>745</v>
      </c>
      <c r="F277" s="212">
        <f t="shared" ref="F277:AO277" si="60">F18+F53+F88+F124+F167+F204+F239+F304+F340</f>
        <v>18</v>
      </c>
      <c r="G277" s="212">
        <f t="shared" si="60"/>
        <v>0</v>
      </c>
      <c r="H277" s="212">
        <f t="shared" si="60"/>
        <v>0</v>
      </c>
      <c r="I277" s="212">
        <f t="shared" si="60"/>
        <v>0</v>
      </c>
      <c r="J277" s="212">
        <f t="shared" si="60"/>
        <v>0</v>
      </c>
      <c r="K277" s="212">
        <f t="shared" si="60"/>
        <v>0</v>
      </c>
      <c r="L277" s="212">
        <f t="shared" si="60"/>
        <v>116</v>
      </c>
      <c r="M277" s="212">
        <f t="shared" si="60"/>
        <v>356</v>
      </c>
      <c r="N277" s="212">
        <f t="shared" si="60"/>
        <v>2</v>
      </c>
      <c r="O277" s="212">
        <f t="shared" si="60"/>
        <v>0</v>
      </c>
      <c r="P277" s="212">
        <f t="shared" si="60"/>
        <v>0</v>
      </c>
      <c r="Q277" s="212">
        <f t="shared" si="60"/>
        <v>0</v>
      </c>
      <c r="R277" s="212">
        <f t="shared" si="60"/>
        <v>0</v>
      </c>
      <c r="S277" s="212">
        <f t="shared" si="60"/>
        <v>0</v>
      </c>
      <c r="T277" s="212">
        <f t="shared" si="60"/>
        <v>3</v>
      </c>
      <c r="U277" s="212">
        <f t="shared" si="60"/>
        <v>0</v>
      </c>
      <c r="V277" s="212">
        <f t="shared" si="60"/>
        <v>0</v>
      </c>
      <c r="W277" s="212">
        <f t="shared" si="60"/>
        <v>0</v>
      </c>
      <c r="X277" s="212">
        <f t="shared" si="60"/>
        <v>1</v>
      </c>
      <c r="Y277" s="212">
        <f t="shared" si="60"/>
        <v>0</v>
      </c>
      <c r="Z277" s="212">
        <f t="shared" si="60"/>
        <v>44</v>
      </c>
      <c r="AA277" s="212">
        <f t="shared" si="60"/>
        <v>0</v>
      </c>
      <c r="AB277" s="212">
        <f t="shared" si="60"/>
        <v>13</v>
      </c>
      <c r="AC277" s="212">
        <f t="shared" si="60"/>
        <v>0</v>
      </c>
      <c r="AD277" s="212">
        <f t="shared" si="60"/>
        <v>0</v>
      </c>
      <c r="AE277" s="212">
        <f t="shared" si="60"/>
        <v>0</v>
      </c>
      <c r="AF277" s="212">
        <f t="shared" si="60"/>
        <v>0</v>
      </c>
      <c r="AG277" s="212">
        <f t="shared" si="60"/>
        <v>0</v>
      </c>
      <c r="AH277" s="212">
        <f t="shared" si="60"/>
        <v>0</v>
      </c>
      <c r="AI277" s="212">
        <f t="shared" si="60"/>
        <v>1</v>
      </c>
      <c r="AJ277" s="212">
        <f t="shared" si="60"/>
        <v>0</v>
      </c>
      <c r="AK277" s="212">
        <f t="shared" si="60"/>
        <v>1</v>
      </c>
      <c r="AL277" s="212">
        <f t="shared" si="60"/>
        <v>66</v>
      </c>
      <c r="AM277" s="212">
        <f t="shared" si="60"/>
        <v>34</v>
      </c>
      <c r="AN277" s="212">
        <f t="shared" si="60"/>
        <v>20</v>
      </c>
      <c r="AO277" s="212">
        <f t="shared" si="60"/>
        <v>0</v>
      </c>
      <c r="AP277" s="208">
        <f t="shared" si="49"/>
        <v>675</v>
      </c>
      <c r="AQ277" s="1001">
        <f t="shared" si="50"/>
        <v>70</v>
      </c>
      <c r="AR277" s="212">
        <f t="shared" si="45"/>
        <v>675</v>
      </c>
      <c r="AS277" s="1002"/>
      <c r="AT277" s="1005"/>
      <c r="AU277" s="1005"/>
      <c r="AV277" s="1005"/>
      <c r="AW277" s="1027"/>
      <c r="AX277" s="1027"/>
      <c r="AY277" s="990"/>
      <c r="AZ277" s="1028"/>
      <c r="BC277" s="1029">
        <f>SUM(BC274:BC276)</f>
        <v>434959500</v>
      </c>
    </row>
    <row r="278" s="912" customFormat="1" ht="25.5" customHeight="1" spans="1:52">
      <c r="A278" s="942">
        <v>13</v>
      </c>
      <c r="B278" s="943" t="s">
        <v>51</v>
      </c>
      <c r="C278" s="208">
        <f t="shared" si="46"/>
        <v>15</v>
      </c>
      <c r="D278" s="212">
        <f t="shared" si="43"/>
        <v>656</v>
      </c>
      <c r="E278" s="208">
        <f t="shared" si="47"/>
        <v>671</v>
      </c>
      <c r="F278" s="212">
        <f t="shared" ref="F278:AO278" si="61">F19+F54+F89+F125+F168+F205+F240+F305+F341</f>
        <v>27</v>
      </c>
      <c r="G278" s="212">
        <f t="shared" si="61"/>
        <v>0</v>
      </c>
      <c r="H278" s="212">
        <f t="shared" si="61"/>
        <v>0</v>
      </c>
      <c r="I278" s="212">
        <f t="shared" si="61"/>
        <v>0</v>
      </c>
      <c r="J278" s="212">
        <f t="shared" si="61"/>
        <v>0</v>
      </c>
      <c r="K278" s="212">
        <f t="shared" si="61"/>
        <v>0</v>
      </c>
      <c r="L278" s="212">
        <f t="shared" si="61"/>
        <v>67</v>
      </c>
      <c r="M278" s="212">
        <f t="shared" si="61"/>
        <v>180</v>
      </c>
      <c r="N278" s="212">
        <f t="shared" si="61"/>
        <v>1</v>
      </c>
      <c r="O278" s="212">
        <f t="shared" si="61"/>
        <v>2</v>
      </c>
      <c r="P278" s="212">
        <f t="shared" si="61"/>
        <v>0</v>
      </c>
      <c r="Q278" s="212">
        <f t="shared" si="61"/>
        <v>0</v>
      </c>
      <c r="R278" s="212">
        <f t="shared" si="61"/>
        <v>0</v>
      </c>
      <c r="S278" s="212">
        <f t="shared" si="61"/>
        <v>0</v>
      </c>
      <c r="T278" s="212">
        <f t="shared" si="61"/>
        <v>6</v>
      </c>
      <c r="U278" s="212">
        <f t="shared" si="61"/>
        <v>0</v>
      </c>
      <c r="V278" s="212">
        <f t="shared" si="61"/>
        <v>0</v>
      </c>
      <c r="W278" s="212">
        <f t="shared" si="61"/>
        <v>0</v>
      </c>
      <c r="X278" s="212">
        <f t="shared" si="61"/>
        <v>2</v>
      </c>
      <c r="Y278" s="212">
        <f t="shared" si="61"/>
        <v>0</v>
      </c>
      <c r="Z278" s="212">
        <f t="shared" si="61"/>
        <v>224</v>
      </c>
      <c r="AA278" s="212">
        <f t="shared" si="61"/>
        <v>0</v>
      </c>
      <c r="AB278" s="212">
        <f t="shared" si="61"/>
        <v>30</v>
      </c>
      <c r="AC278" s="212">
        <f t="shared" si="61"/>
        <v>1</v>
      </c>
      <c r="AD278" s="212">
        <f t="shared" si="61"/>
        <v>0</v>
      </c>
      <c r="AE278" s="212">
        <f t="shared" si="61"/>
        <v>1</v>
      </c>
      <c r="AF278" s="212">
        <f t="shared" si="61"/>
        <v>0</v>
      </c>
      <c r="AG278" s="212">
        <f t="shared" si="61"/>
        <v>0</v>
      </c>
      <c r="AH278" s="212">
        <f t="shared" si="61"/>
        <v>0</v>
      </c>
      <c r="AI278" s="212">
        <f t="shared" si="61"/>
        <v>1</v>
      </c>
      <c r="AJ278" s="212">
        <f t="shared" si="61"/>
        <v>0</v>
      </c>
      <c r="AK278" s="212">
        <f t="shared" si="61"/>
        <v>0</v>
      </c>
      <c r="AL278" s="212">
        <f t="shared" si="61"/>
        <v>10</v>
      </c>
      <c r="AM278" s="212">
        <f t="shared" si="61"/>
        <v>30</v>
      </c>
      <c r="AN278" s="212">
        <f t="shared" si="61"/>
        <v>31</v>
      </c>
      <c r="AO278" s="212">
        <f t="shared" si="61"/>
        <v>0</v>
      </c>
      <c r="AP278" s="208">
        <f t="shared" si="49"/>
        <v>613</v>
      </c>
      <c r="AQ278" s="1001">
        <f t="shared" si="50"/>
        <v>58</v>
      </c>
      <c r="AR278" s="212">
        <f t="shared" si="45"/>
        <v>613</v>
      </c>
      <c r="AS278" s="1002"/>
      <c r="AT278" s="1005"/>
      <c r="AU278" s="1005"/>
      <c r="AV278" s="1005"/>
      <c r="AW278" s="1027"/>
      <c r="AX278" s="1027"/>
      <c r="AY278" s="990"/>
      <c r="AZ278" s="1028"/>
    </row>
    <row r="279" s="912" customFormat="1" ht="25.5" customHeight="1" spans="1:52">
      <c r="A279" s="942">
        <v>14</v>
      </c>
      <c r="B279" s="943" t="s">
        <v>52</v>
      </c>
      <c r="C279" s="208">
        <f t="shared" si="46"/>
        <v>29</v>
      </c>
      <c r="D279" s="212">
        <f t="shared" si="43"/>
        <v>796</v>
      </c>
      <c r="E279" s="208">
        <f t="shared" si="47"/>
        <v>825</v>
      </c>
      <c r="F279" s="212">
        <f t="shared" ref="F279:AO279" si="62">F20+F55+F90+F126+F169+F206+F241+F306+F342</f>
        <v>36</v>
      </c>
      <c r="G279" s="212">
        <f t="shared" si="62"/>
        <v>2</v>
      </c>
      <c r="H279" s="212">
        <f t="shared" si="62"/>
        <v>0</v>
      </c>
      <c r="I279" s="212">
        <f t="shared" si="62"/>
        <v>0</v>
      </c>
      <c r="J279" s="212">
        <f t="shared" si="62"/>
        <v>0</v>
      </c>
      <c r="K279" s="212">
        <f t="shared" si="62"/>
        <v>0</v>
      </c>
      <c r="L279" s="212">
        <f t="shared" si="62"/>
        <v>107</v>
      </c>
      <c r="M279" s="212">
        <f t="shared" si="62"/>
        <v>319</v>
      </c>
      <c r="N279" s="212">
        <f t="shared" si="62"/>
        <v>1</v>
      </c>
      <c r="O279" s="212">
        <f t="shared" si="62"/>
        <v>1</v>
      </c>
      <c r="P279" s="212">
        <f t="shared" si="62"/>
        <v>0</v>
      </c>
      <c r="Q279" s="212">
        <f t="shared" si="62"/>
        <v>0</v>
      </c>
      <c r="R279" s="212">
        <f t="shared" si="62"/>
        <v>0</v>
      </c>
      <c r="S279" s="212">
        <f t="shared" si="62"/>
        <v>0</v>
      </c>
      <c r="T279" s="212">
        <f t="shared" si="62"/>
        <v>9</v>
      </c>
      <c r="U279" s="212">
        <f t="shared" si="62"/>
        <v>0</v>
      </c>
      <c r="V279" s="212">
        <f t="shared" si="62"/>
        <v>0</v>
      </c>
      <c r="W279" s="212">
        <f t="shared" si="62"/>
        <v>0</v>
      </c>
      <c r="X279" s="212">
        <f t="shared" si="62"/>
        <v>1</v>
      </c>
      <c r="Y279" s="212">
        <f t="shared" si="62"/>
        <v>0</v>
      </c>
      <c r="Z279" s="212">
        <f t="shared" si="62"/>
        <v>146</v>
      </c>
      <c r="AA279" s="212">
        <f t="shared" si="62"/>
        <v>0</v>
      </c>
      <c r="AB279" s="212">
        <f t="shared" si="62"/>
        <v>48</v>
      </c>
      <c r="AC279" s="212">
        <f t="shared" si="62"/>
        <v>0</v>
      </c>
      <c r="AD279" s="212">
        <f t="shared" si="62"/>
        <v>1</v>
      </c>
      <c r="AE279" s="212">
        <f t="shared" si="62"/>
        <v>1</v>
      </c>
      <c r="AF279" s="212">
        <f t="shared" si="62"/>
        <v>0</v>
      </c>
      <c r="AG279" s="212">
        <f t="shared" si="62"/>
        <v>0</v>
      </c>
      <c r="AH279" s="212">
        <f t="shared" si="62"/>
        <v>0</v>
      </c>
      <c r="AI279" s="212">
        <f t="shared" si="62"/>
        <v>1</v>
      </c>
      <c r="AJ279" s="212">
        <f t="shared" si="62"/>
        <v>5</v>
      </c>
      <c r="AK279" s="212">
        <f t="shared" si="62"/>
        <v>1</v>
      </c>
      <c r="AL279" s="212">
        <f t="shared" si="62"/>
        <v>17</v>
      </c>
      <c r="AM279" s="212">
        <f t="shared" si="62"/>
        <v>15</v>
      </c>
      <c r="AN279" s="212">
        <f t="shared" si="62"/>
        <v>30</v>
      </c>
      <c r="AO279" s="212">
        <f t="shared" si="62"/>
        <v>1</v>
      </c>
      <c r="AP279" s="208">
        <f t="shared" si="49"/>
        <v>742</v>
      </c>
      <c r="AQ279" s="1001">
        <f t="shared" si="50"/>
        <v>83</v>
      </c>
      <c r="AR279" s="212">
        <f t="shared" si="45"/>
        <v>742</v>
      </c>
      <c r="AS279" s="1002"/>
      <c r="AT279" s="1007"/>
      <c r="AU279" s="1007"/>
      <c r="AV279" s="1007"/>
      <c r="AW279" s="1027"/>
      <c r="AX279" s="1027"/>
      <c r="AY279" s="990"/>
      <c r="AZ279" s="1028"/>
    </row>
    <row r="280" s="912" customFormat="1" ht="25.5" customHeight="1" spans="1:52">
      <c r="A280" s="942">
        <v>15</v>
      </c>
      <c r="B280" s="943" t="s">
        <v>53</v>
      </c>
      <c r="C280" s="208">
        <f t="shared" si="46"/>
        <v>4</v>
      </c>
      <c r="D280" s="212">
        <f t="shared" si="43"/>
        <v>166</v>
      </c>
      <c r="E280" s="208">
        <f t="shared" si="47"/>
        <v>170</v>
      </c>
      <c r="F280" s="212">
        <f t="shared" ref="F280:AO280" si="63">F21+F56+F91+F127+F170+F207+F242+F307+F343</f>
        <v>7</v>
      </c>
      <c r="G280" s="212">
        <f t="shared" si="63"/>
        <v>0</v>
      </c>
      <c r="H280" s="212">
        <f t="shared" si="63"/>
        <v>0</v>
      </c>
      <c r="I280" s="212">
        <f t="shared" si="63"/>
        <v>0</v>
      </c>
      <c r="J280" s="212">
        <f t="shared" si="63"/>
        <v>0</v>
      </c>
      <c r="K280" s="212">
        <f t="shared" si="63"/>
        <v>0</v>
      </c>
      <c r="L280" s="212">
        <f t="shared" si="63"/>
        <v>23</v>
      </c>
      <c r="M280" s="212">
        <f t="shared" si="63"/>
        <v>78</v>
      </c>
      <c r="N280" s="212">
        <f t="shared" si="63"/>
        <v>0</v>
      </c>
      <c r="O280" s="212">
        <f t="shared" si="63"/>
        <v>0</v>
      </c>
      <c r="P280" s="212">
        <f t="shared" si="63"/>
        <v>0</v>
      </c>
      <c r="Q280" s="212">
        <f t="shared" si="63"/>
        <v>0</v>
      </c>
      <c r="R280" s="212">
        <f t="shared" si="63"/>
        <v>0</v>
      </c>
      <c r="S280" s="212">
        <f t="shared" si="63"/>
        <v>0</v>
      </c>
      <c r="T280" s="212">
        <f t="shared" si="63"/>
        <v>2</v>
      </c>
      <c r="U280" s="212">
        <f t="shared" si="63"/>
        <v>0</v>
      </c>
      <c r="V280" s="212">
        <f t="shared" si="63"/>
        <v>0</v>
      </c>
      <c r="W280" s="212">
        <f t="shared" si="63"/>
        <v>0</v>
      </c>
      <c r="X280" s="212">
        <f t="shared" si="63"/>
        <v>1</v>
      </c>
      <c r="Y280" s="212">
        <f t="shared" si="63"/>
        <v>0</v>
      </c>
      <c r="Z280" s="212">
        <f t="shared" si="63"/>
        <v>17</v>
      </c>
      <c r="AA280" s="212">
        <f t="shared" si="63"/>
        <v>0</v>
      </c>
      <c r="AB280" s="212">
        <f t="shared" si="63"/>
        <v>9</v>
      </c>
      <c r="AC280" s="212">
        <f t="shared" si="63"/>
        <v>0</v>
      </c>
      <c r="AD280" s="212">
        <f t="shared" si="63"/>
        <v>0</v>
      </c>
      <c r="AE280" s="212">
        <f t="shared" si="63"/>
        <v>0</v>
      </c>
      <c r="AF280" s="212">
        <f t="shared" si="63"/>
        <v>0</v>
      </c>
      <c r="AG280" s="212">
        <f t="shared" si="63"/>
        <v>0</v>
      </c>
      <c r="AH280" s="212">
        <f t="shared" si="63"/>
        <v>0</v>
      </c>
      <c r="AI280" s="212">
        <f t="shared" si="63"/>
        <v>1</v>
      </c>
      <c r="AJ280" s="212">
        <f t="shared" si="63"/>
        <v>1</v>
      </c>
      <c r="AK280" s="212">
        <f t="shared" si="63"/>
        <v>0</v>
      </c>
      <c r="AL280" s="212">
        <f t="shared" si="63"/>
        <v>7</v>
      </c>
      <c r="AM280" s="212">
        <f t="shared" si="63"/>
        <v>3</v>
      </c>
      <c r="AN280" s="212">
        <f t="shared" si="63"/>
        <v>4</v>
      </c>
      <c r="AO280" s="212">
        <f t="shared" si="63"/>
        <v>0</v>
      </c>
      <c r="AP280" s="208">
        <f t="shared" si="49"/>
        <v>153</v>
      </c>
      <c r="AQ280" s="1001">
        <f t="shared" si="50"/>
        <v>17</v>
      </c>
      <c r="AR280" s="212">
        <f t="shared" si="45"/>
        <v>153</v>
      </c>
      <c r="AS280" s="1002"/>
      <c r="AT280" s="981"/>
      <c r="AU280" s="981"/>
      <c r="AV280" s="981"/>
      <c r="AW280" s="1027"/>
      <c r="AX280" s="1027"/>
      <c r="AY280" s="990"/>
      <c r="AZ280" s="1028"/>
    </row>
    <row r="281" s="912" customFormat="1" ht="25.5" customHeight="1" spans="1:52">
      <c r="A281" s="942">
        <v>16</v>
      </c>
      <c r="B281" s="943" t="s">
        <v>90</v>
      </c>
      <c r="C281" s="208">
        <f t="shared" si="46"/>
        <v>10</v>
      </c>
      <c r="D281" s="212">
        <f t="shared" si="43"/>
        <v>413</v>
      </c>
      <c r="E281" s="208">
        <f t="shared" si="47"/>
        <v>423</v>
      </c>
      <c r="F281" s="212">
        <f t="shared" ref="F281:AO281" si="64">F22+F57+F92+F128+F171+F208+F243+F308+F344</f>
        <v>13</v>
      </c>
      <c r="G281" s="212">
        <f t="shared" si="64"/>
        <v>1</v>
      </c>
      <c r="H281" s="212">
        <f t="shared" si="64"/>
        <v>0</v>
      </c>
      <c r="I281" s="212">
        <f t="shared" si="64"/>
        <v>0</v>
      </c>
      <c r="J281" s="212">
        <f t="shared" si="64"/>
        <v>0</v>
      </c>
      <c r="K281" s="212">
        <f t="shared" si="64"/>
        <v>0</v>
      </c>
      <c r="L281" s="212">
        <f t="shared" si="64"/>
        <v>56</v>
      </c>
      <c r="M281" s="212">
        <f t="shared" si="64"/>
        <v>221</v>
      </c>
      <c r="N281" s="212">
        <f t="shared" si="64"/>
        <v>0</v>
      </c>
      <c r="O281" s="212">
        <f t="shared" si="64"/>
        <v>0</v>
      </c>
      <c r="P281" s="212">
        <f t="shared" si="64"/>
        <v>0</v>
      </c>
      <c r="Q281" s="212">
        <f t="shared" si="64"/>
        <v>0</v>
      </c>
      <c r="R281" s="212">
        <f t="shared" si="64"/>
        <v>0</v>
      </c>
      <c r="S281" s="212">
        <f t="shared" si="64"/>
        <v>0</v>
      </c>
      <c r="T281" s="212">
        <f t="shared" si="64"/>
        <v>2</v>
      </c>
      <c r="U281" s="212">
        <f t="shared" si="64"/>
        <v>0</v>
      </c>
      <c r="V281" s="212">
        <f t="shared" si="64"/>
        <v>0</v>
      </c>
      <c r="W281" s="212">
        <f t="shared" si="64"/>
        <v>0</v>
      </c>
      <c r="X281" s="212">
        <f t="shared" si="64"/>
        <v>4</v>
      </c>
      <c r="Y281" s="212">
        <f t="shared" si="64"/>
        <v>0</v>
      </c>
      <c r="Z281" s="212">
        <f t="shared" si="64"/>
        <v>17</v>
      </c>
      <c r="AA281" s="212">
        <f t="shared" si="64"/>
        <v>0</v>
      </c>
      <c r="AB281" s="212">
        <f t="shared" si="64"/>
        <v>23</v>
      </c>
      <c r="AC281" s="212">
        <f t="shared" si="64"/>
        <v>3</v>
      </c>
      <c r="AD281" s="212">
        <f t="shared" si="64"/>
        <v>0</v>
      </c>
      <c r="AE281" s="212">
        <f t="shared" si="64"/>
        <v>0</v>
      </c>
      <c r="AF281" s="212">
        <f t="shared" si="64"/>
        <v>0</v>
      </c>
      <c r="AG281" s="212">
        <f t="shared" si="64"/>
        <v>0</v>
      </c>
      <c r="AH281" s="212">
        <f t="shared" si="64"/>
        <v>0</v>
      </c>
      <c r="AI281" s="212">
        <f t="shared" si="64"/>
        <v>0</v>
      </c>
      <c r="AJ281" s="212">
        <f t="shared" si="64"/>
        <v>1</v>
      </c>
      <c r="AK281" s="212">
        <f t="shared" si="64"/>
        <v>2</v>
      </c>
      <c r="AL281" s="212">
        <f t="shared" si="64"/>
        <v>21</v>
      </c>
      <c r="AM281" s="212">
        <f t="shared" si="64"/>
        <v>7</v>
      </c>
      <c r="AN281" s="212">
        <f t="shared" si="64"/>
        <v>8</v>
      </c>
      <c r="AO281" s="212">
        <f t="shared" si="64"/>
        <v>0</v>
      </c>
      <c r="AP281" s="208">
        <f t="shared" si="49"/>
        <v>379</v>
      </c>
      <c r="AQ281" s="1001">
        <f t="shared" si="50"/>
        <v>44</v>
      </c>
      <c r="AR281" s="212">
        <f t="shared" si="45"/>
        <v>379</v>
      </c>
      <c r="AS281" s="1002"/>
      <c r="AT281" s="981"/>
      <c r="AU281" s="981"/>
      <c r="AV281" s="981"/>
      <c r="AW281" s="1027"/>
      <c r="AX281" s="1027"/>
      <c r="AY281" s="990"/>
      <c r="AZ281" s="1028"/>
    </row>
    <row r="282" s="912" customFormat="1" ht="25.5" customHeight="1" spans="1:52">
      <c r="A282" s="944">
        <v>17</v>
      </c>
      <c r="B282" s="945" t="s">
        <v>55</v>
      </c>
      <c r="C282" s="208">
        <f t="shared" si="46"/>
        <v>6</v>
      </c>
      <c r="D282" s="212">
        <f t="shared" si="43"/>
        <v>381</v>
      </c>
      <c r="E282" s="208">
        <f t="shared" si="47"/>
        <v>387</v>
      </c>
      <c r="F282" s="212">
        <f t="shared" ref="F282:AO282" si="65">F23+F58+F93+F129+F172+F209+F244+F309+F345</f>
        <v>24</v>
      </c>
      <c r="G282" s="212">
        <f t="shared" si="65"/>
        <v>0</v>
      </c>
      <c r="H282" s="212">
        <f t="shared" si="65"/>
        <v>0</v>
      </c>
      <c r="I282" s="212">
        <f t="shared" si="65"/>
        <v>0</v>
      </c>
      <c r="J282" s="212">
        <f t="shared" si="65"/>
        <v>0</v>
      </c>
      <c r="K282" s="212">
        <f t="shared" si="65"/>
        <v>0</v>
      </c>
      <c r="L282" s="212">
        <f t="shared" si="65"/>
        <v>31</v>
      </c>
      <c r="M282" s="212">
        <f t="shared" si="65"/>
        <v>208</v>
      </c>
      <c r="N282" s="212">
        <f t="shared" si="65"/>
        <v>0</v>
      </c>
      <c r="O282" s="212">
        <f t="shared" si="65"/>
        <v>0</v>
      </c>
      <c r="P282" s="212">
        <f t="shared" si="65"/>
        <v>0</v>
      </c>
      <c r="Q282" s="212">
        <f t="shared" si="65"/>
        <v>0</v>
      </c>
      <c r="R282" s="212">
        <f t="shared" si="65"/>
        <v>0</v>
      </c>
      <c r="S282" s="212">
        <f t="shared" si="65"/>
        <v>0</v>
      </c>
      <c r="T282" s="212">
        <f t="shared" si="65"/>
        <v>1</v>
      </c>
      <c r="U282" s="212">
        <f t="shared" si="65"/>
        <v>0</v>
      </c>
      <c r="V282" s="212">
        <f t="shared" si="65"/>
        <v>0</v>
      </c>
      <c r="W282" s="212">
        <f t="shared" si="65"/>
        <v>0</v>
      </c>
      <c r="X282" s="212">
        <f t="shared" si="65"/>
        <v>1</v>
      </c>
      <c r="Y282" s="212">
        <f t="shared" si="65"/>
        <v>0</v>
      </c>
      <c r="Z282" s="212">
        <f t="shared" si="65"/>
        <v>61</v>
      </c>
      <c r="AA282" s="212">
        <f t="shared" si="65"/>
        <v>0</v>
      </c>
      <c r="AB282" s="212">
        <f t="shared" si="65"/>
        <v>14</v>
      </c>
      <c r="AC282" s="212">
        <f t="shared" si="65"/>
        <v>0</v>
      </c>
      <c r="AD282" s="212">
        <f t="shared" si="65"/>
        <v>0</v>
      </c>
      <c r="AE282" s="212">
        <f t="shared" si="65"/>
        <v>0</v>
      </c>
      <c r="AF282" s="212">
        <f t="shared" si="65"/>
        <v>0</v>
      </c>
      <c r="AG282" s="212">
        <f t="shared" si="65"/>
        <v>0</v>
      </c>
      <c r="AH282" s="212">
        <f t="shared" si="65"/>
        <v>0</v>
      </c>
      <c r="AI282" s="212">
        <f t="shared" si="65"/>
        <v>0</v>
      </c>
      <c r="AJ282" s="212">
        <f t="shared" si="65"/>
        <v>2</v>
      </c>
      <c r="AK282" s="212">
        <f t="shared" si="65"/>
        <v>1</v>
      </c>
      <c r="AL282" s="212">
        <f t="shared" si="65"/>
        <v>13</v>
      </c>
      <c r="AM282" s="212">
        <f t="shared" si="65"/>
        <v>2</v>
      </c>
      <c r="AN282" s="212">
        <f t="shared" si="65"/>
        <v>2</v>
      </c>
      <c r="AO282" s="212">
        <f t="shared" si="65"/>
        <v>1</v>
      </c>
      <c r="AP282" s="208">
        <f t="shared" si="49"/>
        <v>361</v>
      </c>
      <c r="AQ282" s="1001">
        <f t="shared" si="50"/>
        <v>26</v>
      </c>
      <c r="AR282" s="212">
        <f t="shared" si="45"/>
        <v>361</v>
      </c>
      <c r="AS282" s="1002"/>
      <c r="AT282" s="981"/>
      <c r="AU282" s="981"/>
      <c r="AV282" s="981"/>
      <c r="AW282" s="1027"/>
      <c r="AX282" s="1027"/>
      <c r="AY282" s="990"/>
      <c r="AZ282" s="1028"/>
    </row>
    <row r="283" s="912" customFormat="1" ht="25.5" customHeight="1" spans="1:52">
      <c r="A283" s="946">
        <v>18</v>
      </c>
      <c r="B283" s="947" t="s">
        <v>56</v>
      </c>
      <c r="C283" s="208">
        <f t="shared" si="46"/>
        <v>11</v>
      </c>
      <c r="D283" s="212">
        <f t="shared" si="43"/>
        <v>409</v>
      </c>
      <c r="E283" s="208">
        <f t="shared" si="47"/>
        <v>420</v>
      </c>
      <c r="F283" s="212">
        <f t="shared" ref="F283:AO283" si="66">F24+F59+F94+F130+F173+F210+F245+F310+F346</f>
        <v>16</v>
      </c>
      <c r="G283" s="212">
        <f t="shared" si="66"/>
        <v>1</v>
      </c>
      <c r="H283" s="212">
        <f t="shared" si="66"/>
        <v>0</v>
      </c>
      <c r="I283" s="212">
        <f t="shared" si="66"/>
        <v>0</v>
      </c>
      <c r="J283" s="212">
        <f t="shared" si="66"/>
        <v>0</v>
      </c>
      <c r="K283" s="212">
        <f t="shared" si="66"/>
        <v>0</v>
      </c>
      <c r="L283" s="212">
        <f t="shared" si="66"/>
        <v>53</v>
      </c>
      <c r="M283" s="212">
        <f t="shared" si="66"/>
        <v>145</v>
      </c>
      <c r="N283" s="212">
        <f t="shared" si="66"/>
        <v>0</v>
      </c>
      <c r="O283" s="212">
        <f t="shared" si="66"/>
        <v>0</v>
      </c>
      <c r="P283" s="212">
        <f t="shared" si="66"/>
        <v>0</v>
      </c>
      <c r="Q283" s="212">
        <f t="shared" si="66"/>
        <v>0</v>
      </c>
      <c r="R283" s="212">
        <f t="shared" si="66"/>
        <v>0</v>
      </c>
      <c r="S283" s="212">
        <f t="shared" si="66"/>
        <v>0</v>
      </c>
      <c r="T283" s="212">
        <f t="shared" si="66"/>
        <v>3</v>
      </c>
      <c r="U283" s="212">
        <f t="shared" si="66"/>
        <v>0</v>
      </c>
      <c r="V283" s="212">
        <f t="shared" si="66"/>
        <v>0</v>
      </c>
      <c r="W283" s="212">
        <f t="shared" si="66"/>
        <v>0</v>
      </c>
      <c r="X283" s="212">
        <f t="shared" si="66"/>
        <v>3</v>
      </c>
      <c r="Y283" s="212">
        <f t="shared" si="66"/>
        <v>0</v>
      </c>
      <c r="Z283" s="212">
        <f t="shared" si="66"/>
        <v>118</v>
      </c>
      <c r="AA283" s="212">
        <f t="shared" si="66"/>
        <v>0</v>
      </c>
      <c r="AB283" s="212">
        <f t="shared" si="66"/>
        <v>23</v>
      </c>
      <c r="AC283" s="212">
        <f t="shared" si="66"/>
        <v>2</v>
      </c>
      <c r="AD283" s="212">
        <f t="shared" si="66"/>
        <v>1</v>
      </c>
      <c r="AE283" s="212">
        <f t="shared" si="66"/>
        <v>0</v>
      </c>
      <c r="AF283" s="212">
        <f t="shared" si="66"/>
        <v>0</v>
      </c>
      <c r="AG283" s="212">
        <f t="shared" si="66"/>
        <v>0</v>
      </c>
      <c r="AH283" s="212">
        <f t="shared" si="66"/>
        <v>0</v>
      </c>
      <c r="AI283" s="212">
        <f t="shared" si="66"/>
        <v>0</v>
      </c>
      <c r="AJ283" s="212">
        <f t="shared" si="66"/>
        <v>0</v>
      </c>
      <c r="AK283" s="212">
        <f t="shared" si="66"/>
        <v>0</v>
      </c>
      <c r="AL283" s="212">
        <f t="shared" si="66"/>
        <v>8</v>
      </c>
      <c r="AM283" s="212">
        <f t="shared" si="66"/>
        <v>1</v>
      </c>
      <c r="AN283" s="212">
        <f t="shared" si="66"/>
        <v>10</v>
      </c>
      <c r="AO283" s="212">
        <f t="shared" si="66"/>
        <v>0</v>
      </c>
      <c r="AP283" s="208">
        <f t="shared" si="49"/>
        <v>384</v>
      </c>
      <c r="AQ283" s="1001">
        <f t="shared" si="50"/>
        <v>36</v>
      </c>
      <c r="AR283" s="212">
        <f t="shared" si="45"/>
        <v>384</v>
      </c>
      <c r="AS283" s="1058"/>
      <c r="AT283" s="981"/>
      <c r="AU283" s="981"/>
      <c r="AV283" s="981"/>
      <c r="AW283" s="1027"/>
      <c r="AX283" s="1027"/>
      <c r="AY283" s="990"/>
      <c r="AZ283" s="1028"/>
    </row>
    <row r="284" s="913" customFormat="1" ht="27.75" customHeight="1" spans="1:52">
      <c r="A284" s="949" t="s">
        <v>57</v>
      </c>
      <c r="B284" s="950"/>
      <c r="C284" s="951">
        <f>SUM(C266:C283)</f>
        <v>260</v>
      </c>
      <c r="D284" s="951">
        <f t="shared" ref="D284:AR284" si="67">SUM(D266:D283)</f>
        <v>10123</v>
      </c>
      <c r="E284" s="951">
        <f t="shared" si="67"/>
        <v>10383</v>
      </c>
      <c r="F284" s="951">
        <f t="shared" si="67"/>
        <v>746</v>
      </c>
      <c r="G284" s="951">
        <f t="shared" si="67"/>
        <v>6</v>
      </c>
      <c r="H284" s="951">
        <f t="shared" si="67"/>
        <v>0</v>
      </c>
      <c r="I284" s="951">
        <f t="shared" si="67"/>
        <v>0</v>
      </c>
      <c r="J284" s="951">
        <f t="shared" si="67"/>
        <v>2</v>
      </c>
      <c r="K284" s="951">
        <f t="shared" si="67"/>
        <v>0</v>
      </c>
      <c r="L284" s="951">
        <f t="shared" si="67"/>
        <v>1359</v>
      </c>
      <c r="M284" s="951">
        <f t="shared" si="67"/>
        <v>4507</v>
      </c>
      <c r="N284" s="951">
        <f t="shared" si="67"/>
        <v>9</v>
      </c>
      <c r="O284" s="951">
        <f t="shared" si="67"/>
        <v>14</v>
      </c>
      <c r="P284" s="951">
        <f t="shared" si="67"/>
        <v>0</v>
      </c>
      <c r="Q284" s="951">
        <f t="shared" si="67"/>
        <v>0</v>
      </c>
      <c r="R284" s="951">
        <f t="shared" si="67"/>
        <v>0</v>
      </c>
      <c r="S284" s="951">
        <f t="shared" si="67"/>
        <v>0</v>
      </c>
      <c r="T284" s="951">
        <f t="shared" si="67"/>
        <v>101</v>
      </c>
      <c r="U284" s="951">
        <f t="shared" si="67"/>
        <v>0</v>
      </c>
      <c r="V284" s="951">
        <f t="shared" si="67"/>
        <v>0</v>
      </c>
      <c r="W284" s="951">
        <f t="shared" si="67"/>
        <v>0</v>
      </c>
      <c r="X284" s="951">
        <f t="shared" si="67"/>
        <v>54</v>
      </c>
      <c r="Y284" s="951">
        <f t="shared" si="67"/>
        <v>0</v>
      </c>
      <c r="Z284" s="951">
        <f t="shared" si="67"/>
        <v>1202</v>
      </c>
      <c r="AA284" s="951">
        <f t="shared" si="67"/>
        <v>0</v>
      </c>
      <c r="AB284" s="951">
        <f t="shared" si="67"/>
        <v>492</v>
      </c>
      <c r="AC284" s="951">
        <f t="shared" si="67"/>
        <v>25</v>
      </c>
      <c r="AD284" s="951">
        <f t="shared" si="67"/>
        <v>9</v>
      </c>
      <c r="AE284" s="951">
        <f t="shared" si="67"/>
        <v>5</v>
      </c>
      <c r="AF284" s="951">
        <f t="shared" si="67"/>
        <v>0</v>
      </c>
      <c r="AG284" s="951">
        <f t="shared" si="67"/>
        <v>0</v>
      </c>
      <c r="AH284" s="951">
        <f t="shared" si="67"/>
        <v>0</v>
      </c>
      <c r="AI284" s="951">
        <f t="shared" si="67"/>
        <v>11</v>
      </c>
      <c r="AJ284" s="951">
        <f t="shared" si="67"/>
        <v>65</v>
      </c>
      <c r="AK284" s="951">
        <f t="shared" si="67"/>
        <v>25</v>
      </c>
      <c r="AL284" s="951">
        <f t="shared" si="67"/>
        <v>345</v>
      </c>
      <c r="AM284" s="951">
        <f t="shared" si="67"/>
        <v>210</v>
      </c>
      <c r="AN284" s="951">
        <f t="shared" si="67"/>
        <v>211</v>
      </c>
      <c r="AO284" s="951">
        <f t="shared" si="67"/>
        <v>6</v>
      </c>
      <c r="AP284" s="951">
        <f t="shared" si="67"/>
        <v>9404</v>
      </c>
      <c r="AQ284" s="951">
        <f t="shared" si="67"/>
        <v>979</v>
      </c>
      <c r="AR284" s="951">
        <f t="shared" si="67"/>
        <v>9404</v>
      </c>
      <c r="AS284" s="1011">
        <f>SUM(AS266:AS282)</f>
        <v>0</v>
      </c>
      <c r="AT284" s="1003"/>
      <c r="AU284" s="1003"/>
      <c r="AV284" s="1003"/>
      <c r="AW284" s="1025"/>
      <c r="AX284" s="1025"/>
      <c r="AY284" s="1025"/>
      <c r="AZ284" s="1026"/>
    </row>
    <row r="285" s="911" customFormat="1" ht="19.5" customHeight="1" spans="1:52">
      <c r="A285" s="958"/>
      <c r="B285" s="961"/>
      <c r="C285" s="961"/>
      <c r="D285" s="961"/>
      <c r="E285" s="961"/>
      <c r="F285" s="1031"/>
      <c r="G285" s="959"/>
      <c r="H285" s="1032"/>
      <c r="I285" s="1032"/>
      <c r="J285" s="1032"/>
      <c r="K285" s="1032"/>
      <c r="L285" s="1032"/>
      <c r="M285" s="1032"/>
      <c r="N285" s="1032"/>
      <c r="O285" s="1032"/>
      <c r="P285" s="1032"/>
      <c r="Q285" s="1032"/>
      <c r="R285" s="1032"/>
      <c r="S285" s="1032"/>
      <c r="T285" s="1032"/>
      <c r="U285" s="1032"/>
      <c r="V285" s="1032"/>
      <c r="W285" s="1032"/>
      <c r="X285" s="1032"/>
      <c r="Y285" s="1032"/>
      <c r="Z285" s="1032"/>
      <c r="AA285" s="1032"/>
      <c r="AB285" s="982"/>
      <c r="AC285" s="979"/>
      <c r="AD285" s="979"/>
      <c r="AE285" s="979"/>
      <c r="AF285" s="979"/>
      <c r="AG285" s="979"/>
      <c r="AH285" s="979"/>
      <c r="AI285" s="979"/>
      <c r="AJ285" s="979"/>
      <c r="AK285" s="988"/>
      <c r="AL285" s="988"/>
      <c r="AM285" s="989"/>
      <c r="AN285" s="988"/>
      <c r="AO285" s="989"/>
      <c r="AP285" s="988"/>
      <c r="AQ285" s="962"/>
      <c r="AR285" s="962"/>
      <c r="AS285" s="962"/>
      <c r="AT285" s="989"/>
      <c r="AU285" s="989"/>
      <c r="AV285" s="989"/>
      <c r="AW285" s="1025"/>
      <c r="AX285" s="1025"/>
      <c r="AY285" s="1025"/>
      <c r="AZ285" s="1026"/>
    </row>
    <row r="286" s="911" customFormat="1" ht="19.5" customHeight="1" spans="1:52">
      <c r="A286" s="958"/>
      <c r="B286" s="961"/>
      <c r="C286" s="961"/>
      <c r="D286" s="961"/>
      <c r="E286" s="961"/>
      <c r="F286" s="1031"/>
      <c r="G286" s="959"/>
      <c r="H286" s="1032"/>
      <c r="I286" s="1032"/>
      <c r="J286" s="1032"/>
      <c r="K286" s="1032"/>
      <c r="L286" s="1032"/>
      <c r="M286" s="1032"/>
      <c r="N286" s="1032"/>
      <c r="O286" s="1032"/>
      <c r="P286" s="1032"/>
      <c r="Q286" s="1032"/>
      <c r="R286" s="1032"/>
      <c r="S286" s="1032"/>
      <c r="T286" s="1032"/>
      <c r="U286" s="1032"/>
      <c r="V286" s="1032"/>
      <c r="W286" s="1032"/>
      <c r="X286" s="1032"/>
      <c r="Y286" s="1032"/>
      <c r="Z286" s="1032"/>
      <c r="AA286" s="1032"/>
      <c r="AB286" s="982"/>
      <c r="AC286" s="979"/>
      <c r="AD286" s="979"/>
      <c r="AE286" s="979"/>
      <c r="AF286" s="979"/>
      <c r="AG286" s="979"/>
      <c r="AH286" s="979"/>
      <c r="AI286" s="979"/>
      <c r="AJ286" s="979"/>
      <c r="AK286" s="988"/>
      <c r="AL286" s="988"/>
      <c r="AM286" s="989"/>
      <c r="AN286" s="988"/>
      <c r="AO286" s="989"/>
      <c r="AP286" s="988"/>
      <c r="AQ286" s="962"/>
      <c r="AR286" s="962"/>
      <c r="AS286" s="962"/>
      <c r="AT286" s="989"/>
      <c r="AU286" s="989"/>
      <c r="AV286" s="989"/>
      <c r="AW286" s="1025"/>
      <c r="AX286" s="1025"/>
      <c r="AY286" s="1025"/>
      <c r="AZ286" s="1026"/>
    </row>
    <row r="287" s="911" customFormat="1" ht="17.1" customHeight="1" spans="1:52">
      <c r="A287" s="1054" t="s">
        <v>160</v>
      </c>
      <c r="B287" s="1054"/>
      <c r="C287" s="1054"/>
      <c r="D287" s="1054"/>
      <c r="E287" s="1054"/>
      <c r="F287" s="1054"/>
      <c r="G287" s="1054"/>
      <c r="H287" s="1054"/>
      <c r="I287" s="1054"/>
      <c r="J287" s="1054"/>
      <c r="K287" s="1054"/>
      <c r="L287" s="1054"/>
      <c r="M287" s="1054"/>
      <c r="N287" s="1054"/>
      <c r="O287" s="1054"/>
      <c r="P287" s="1054"/>
      <c r="Q287" s="1054"/>
      <c r="R287" s="1054"/>
      <c r="S287" s="1054"/>
      <c r="T287" s="1054"/>
      <c r="U287" s="1054"/>
      <c r="V287" s="1054"/>
      <c r="W287" s="1054"/>
      <c r="X287" s="1054"/>
      <c r="Y287" s="1054"/>
      <c r="Z287" s="1054"/>
      <c r="AA287" s="1054"/>
      <c r="AB287" s="1054"/>
      <c r="AC287" s="1054"/>
      <c r="AD287" s="1054"/>
      <c r="AE287" s="1054"/>
      <c r="AF287" s="1054"/>
      <c r="AG287" s="1054"/>
      <c r="AH287" s="1054"/>
      <c r="AI287" s="1054"/>
      <c r="AJ287" s="1054"/>
      <c r="AK287" s="1054"/>
      <c r="AL287" s="1054"/>
      <c r="AM287" s="1054"/>
      <c r="AN287" s="1054"/>
      <c r="AO287" s="1054"/>
      <c r="AP287" s="1054"/>
      <c r="AQ287" s="1054"/>
      <c r="AR287" s="1054"/>
      <c r="AS287" s="1054"/>
      <c r="AT287" s="921"/>
      <c r="AU287" s="921"/>
      <c r="AV287" s="921"/>
      <c r="AW287" s="1025"/>
      <c r="AX287" s="1025"/>
      <c r="AY287" s="1025"/>
      <c r="AZ287" s="1026"/>
    </row>
    <row r="288" s="911" customFormat="1" ht="17.1" customHeight="1" spans="1:52">
      <c r="A288" s="922" t="s">
        <v>86</v>
      </c>
      <c r="B288" s="922"/>
      <c r="C288" s="922"/>
      <c r="D288" s="922"/>
      <c r="E288" s="922"/>
      <c r="F288" s="922"/>
      <c r="G288" s="922"/>
      <c r="H288" s="922"/>
      <c r="I288" s="922"/>
      <c r="J288" s="922"/>
      <c r="K288" s="922"/>
      <c r="L288" s="922"/>
      <c r="M288" s="922"/>
      <c r="N288" s="922"/>
      <c r="O288" s="922"/>
      <c r="P288" s="922"/>
      <c r="Q288" s="922"/>
      <c r="R288" s="922"/>
      <c r="S288" s="922"/>
      <c r="T288" s="922"/>
      <c r="U288" s="922"/>
      <c r="V288" s="922"/>
      <c r="W288" s="922"/>
      <c r="X288" s="922"/>
      <c r="Y288" s="922"/>
      <c r="Z288" s="922"/>
      <c r="AA288" s="922"/>
      <c r="AB288" s="922"/>
      <c r="AC288" s="922"/>
      <c r="AD288" s="922"/>
      <c r="AE288" s="922"/>
      <c r="AF288" s="922"/>
      <c r="AG288" s="922"/>
      <c r="AH288" s="922"/>
      <c r="AI288" s="922"/>
      <c r="AJ288" s="922"/>
      <c r="AK288" s="922"/>
      <c r="AL288" s="922"/>
      <c r="AM288" s="922"/>
      <c r="AN288" s="922"/>
      <c r="AO288" s="922"/>
      <c r="AP288" s="922"/>
      <c r="AQ288" s="922"/>
      <c r="AR288" s="922"/>
      <c r="AS288" s="922"/>
      <c r="AT288" s="922"/>
      <c r="AU288" s="922"/>
      <c r="AV288" s="922"/>
      <c r="AW288" s="1025"/>
      <c r="AX288" s="1025"/>
      <c r="AY288" s="1025"/>
      <c r="AZ288" s="1026"/>
    </row>
    <row r="289" s="911" customFormat="1" ht="16.5" customHeight="1" spans="1:52">
      <c r="A289" s="923"/>
      <c r="B289" s="923"/>
      <c r="C289" s="923"/>
      <c r="D289" s="923"/>
      <c r="E289" s="923"/>
      <c r="F289" s="923"/>
      <c r="G289" s="923"/>
      <c r="H289" s="923"/>
      <c r="I289" s="923"/>
      <c r="J289" s="923"/>
      <c r="K289" s="923"/>
      <c r="L289" s="923"/>
      <c r="M289" s="923"/>
      <c r="N289" s="923"/>
      <c r="O289" s="923"/>
      <c r="P289" s="923"/>
      <c r="Q289" s="923"/>
      <c r="R289" s="923"/>
      <c r="S289" s="923"/>
      <c r="T289" s="923"/>
      <c r="U289" s="923"/>
      <c r="V289" s="923"/>
      <c r="W289" s="923"/>
      <c r="X289" s="923"/>
      <c r="Y289" s="923"/>
      <c r="Z289" s="923"/>
      <c r="AA289" s="923"/>
      <c r="AB289" s="923"/>
      <c r="AC289" s="923"/>
      <c r="AD289" s="923"/>
      <c r="AE289" s="923"/>
      <c r="AF289" s="923"/>
      <c r="AG289" s="923"/>
      <c r="AH289" s="923"/>
      <c r="AI289" s="923"/>
      <c r="AJ289" s="923"/>
      <c r="AK289" s="923"/>
      <c r="AL289" s="923"/>
      <c r="AM289" s="923"/>
      <c r="AN289" s="923"/>
      <c r="AO289" s="923"/>
      <c r="AP289" s="923"/>
      <c r="AQ289" s="915"/>
      <c r="AR289" s="916"/>
      <c r="AS289" s="991" t="s">
        <v>156</v>
      </c>
      <c r="AT289" s="992"/>
      <c r="AU289" s="992"/>
      <c r="AV289" s="992"/>
      <c r="AW289" s="1025"/>
      <c r="AX289" s="1025"/>
      <c r="AY289" s="1025"/>
      <c r="AZ289" s="1026"/>
    </row>
    <row r="290" s="911" customFormat="1" ht="17.1" customHeight="1" spans="1:52">
      <c r="A290" s="924" t="s">
        <v>3</v>
      </c>
      <c r="B290" s="925" t="s">
        <v>4</v>
      </c>
      <c r="C290" s="926" t="s">
        <v>161</v>
      </c>
      <c r="D290" s="926" t="s">
        <v>118</v>
      </c>
      <c r="E290" s="926" t="s">
        <v>57</v>
      </c>
      <c r="F290" s="927" t="s">
        <v>119</v>
      </c>
      <c r="G290" s="928" t="s">
        <v>5</v>
      </c>
      <c r="H290" s="929"/>
      <c r="I290" s="929"/>
      <c r="J290" s="929"/>
      <c r="K290" s="929"/>
      <c r="L290" s="929"/>
      <c r="M290" s="929"/>
      <c r="N290" s="929"/>
      <c r="O290" s="929"/>
      <c r="P290" s="929"/>
      <c r="Q290" s="929"/>
      <c r="R290" s="929"/>
      <c r="S290" s="929"/>
      <c r="T290" s="929"/>
      <c r="U290" s="929"/>
      <c r="V290" s="929"/>
      <c r="W290" s="929"/>
      <c r="X290" s="929"/>
      <c r="Y290" s="929"/>
      <c r="Z290" s="929"/>
      <c r="AA290" s="929"/>
      <c r="AB290" s="929"/>
      <c r="AC290" s="975"/>
      <c r="AD290" s="926" t="s">
        <v>120</v>
      </c>
      <c r="AE290" s="926" t="s">
        <v>7</v>
      </c>
      <c r="AF290" s="926" t="s">
        <v>8</v>
      </c>
      <c r="AG290" s="926" t="s">
        <v>9</v>
      </c>
      <c r="AH290" s="926" t="s">
        <v>10</v>
      </c>
      <c r="AI290" s="926" t="s">
        <v>11</v>
      </c>
      <c r="AJ290" s="926" t="s">
        <v>12</v>
      </c>
      <c r="AK290" s="926" t="s">
        <v>13</v>
      </c>
      <c r="AL290" s="983" t="s">
        <v>122</v>
      </c>
      <c r="AM290" s="983" t="s">
        <v>123</v>
      </c>
      <c r="AN290" s="983" t="s">
        <v>124</v>
      </c>
      <c r="AO290" s="983" t="s">
        <v>158</v>
      </c>
      <c r="AP290" s="926" t="s">
        <v>14</v>
      </c>
      <c r="AQ290" s="927" t="s">
        <v>126</v>
      </c>
      <c r="AR290" s="993" t="s">
        <v>159</v>
      </c>
      <c r="AS290" s="994" t="s">
        <v>147</v>
      </c>
      <c r="AT290" s="995"/>
      <c r="AU290" s="995"/>
      <c r="AV290" s="995"/>
      <c r="AW290" s="1025"/>
      <c r="AX290" s="1025"/>
      <c r="AY290" s="1025"/>
      <c r="AZ290" s="1026"/>
    </row>
    <row r="291" s="911" customFormat="1" ht="150.75" customHeight="1" spans="1:52">
      <c r="A291" s="930"/>
      <c r="B291" s="931"/>
      <c r="C291" s="932"/>
      <c r="D291" s="932"/>
      <c r="E291" s="932"/>
      <c r="F291" s="933"/>
      <c r="G291" s="934" t="s">
        <v>16</v>
      </c>
      <c r="H291" s="934" t="s">
        <v>17</v>
      </c>
      <c r="I291" s="934" t="s">
        <v>18</v>
      </c>
      <c r="J291" s="934" t="s">
        <v>19</v>
      </c>
      <c r="K291" s="934" t="s">
        <v>20</v>
      </c>
      <c r="L291" s="934" t="s">
        <v>21</v>
      </c>
      <c r="M291" s="934" t="s">
        <v>22</v>
      </c>
      <c r="N291" s="934" t="s">
        <v>23</v>
      </c>
      <c r="O291" s="934" t="s">
        <v>24</v>
      </c>
      <c r="P291" s="934" t="s">
        <v>25</v>
      </c>
      <c r="Q291" s="934" t="s">
        <v>129</v>
      </c>
      <c r="R291" s="934" t="s">
        <v>27</v>
      </c>
      <c r="S291" s="934" t="s">
        <v>28</v>
      </c>
      <c r="T291" s="934" t="s">
        <v>29</v>
      </c>
      <c r="U291" s="934" t="s">
        <v>30</v>
      </c>
      <c r="V291" s="934" t="s">
        <v>31</v>
      </c>
      <c r="W291" s="934" t="s">
        <v>32</v>
      </c>
      <c r="X291" s="934" t="s">
        <v>33</v>
      </c>
      <c r="Y291" s="934" t="s">
        <v>34</v>
      </c>
      <c r="Z291" s="934" t="s">
        <v>35</v>
      </c>
      <c r="AA291" s="934" t="s">
        <v>36</v>
      </c>
      <c r="AB291" s="934" t="s">
        <v>149</v>
      </c>
      <c r="AC291" s="934" t="s">
        <v>38</v>
      </c>
      <c r="AD291" s="932"/>
      <c r="AE291" s="932"/>
      <c r="AF291" s="932"/>
      <c r="AG291" s="932"/>
      <c r="AH291" s="932"/>
      <c r="AI291" s="932"/>
      <c r="AJ291" s="932"/>
      <c r="AK291" s="932"/>
      <c r="AL291" s="984"/>
      <c r="AM291" s="984"/>
      <c r="AN291" s="984"/>
      <c r="AO291" s="984"/>
      <c r="AP291" s="932"/>
      <c r="AQ291" s="933"/>
      <c r="AR291" s="996"/>
      <c r="AS291" s="997"/>
      <c r="AT291" s="995"/>
      <c r="AU291" s="995"/>
      <c r="AV291" s="995"/>
      <c r="AW291" s="1025"/>
      <c r="AX291" s="1025"/>
      <c r="AY291" s="1025"/>
      <c r="AZ291" s="1026"/>
    </row>
    <row r="292" s="911" customFormat="1" ht="17.1" customHeight="1" spans="1:52">
      <c r="A292" s="935">
        <v>1</v>
      </c>
      <c r="B292" s="936">
        <v>2</v>
      </c>
      <c r="C292" s="936">
        <v>3</v>
      </c>
      <c r="D292" s="936">
        <v>4</v>
      </c>
      <c r="E292" s="937">
        <v>5</v>
      </c>
      <c r="F292" s="936">
        <v>6</v>
      </c>
      <c r="G292" s="936">
        <v>7</v>
      </c>
      <c r="H292" s="936">
        <v>8</v>
      </c>
      <c r="I292" s="936">
        <v>9</v>
      </c>
      <c r="J292" s="936">
        <v>10</v>
      </c>
      <c r="K292" s="936">
        <v>11</v>
      </c>
      <c r="L292" s="936">
        <v>12</v>
      </c>
      <c r="M292" s="936">
        <v>13</v>
      </c>
      <c r="N292" s="936">
        <v>14</v>
      </c>
      <c r="O292" s="936">
        <v>15</v>
      </c>
      <c r="P292" s="936">
        <v>16</v>
      </c>
      <c r="Q292" s="936">
        <v>17</v>
      </c>
      <c r="R292" s="936">
        <v>18</v>
      </c>
      <c r="S292" s="936">
        <v>19</v>
      </c>
      <c r="T292" s="936">
        <v>20</v>
      </c>
      <c r="U292" s="936">
        <v>21</v>
      </c>
      <c r="V292" s="936">
        <v>22</v>
      </c>
      <c r="W292" s="936">
        <v>23</v>
      </c>
      <c r="X292" s="936">
        <v>24</v>
      </c>
      <c r="Y292" s="936">
        <v>25</v>
      </c>
      <c r="Z292" s="936">
        <v>26</v>
      </c>
      <c r="AA292" s="936">
        <v>27</v>
      </c>
      <c r="AB292" s="936">
        <v>28</v>
      </c>
      <c r="AC292" s="936">
        <v>29</v>
      </c>
      <c r="AD292" s="936">
        <v>30</v>
      </c>
      <c r="AE292" s="936">
        <v>31</v>
      </c>
      <c r="AF292" s="936">
        <v>32</v>
      </c>
      <c r="AG292" s="936">
        <v>33</v>
      </c>
      <c r="AH292" s="936">
        <v>34</v>
      </c>
      <c r="AI292" s="936">
        <v>35</v>
      </c>
      <c r="AJ292" s="936">
        <v>36</v>
      </c>
      <c r="AK292" s="936">
        <v>37</v>
      </c>
      <c r="AL292" s="936">
        <v>38</v>
      </c>
      <c r="AM292" s="936">
        <v>39</v>
      </c>
      <c r="AN292" s="936">
        <v>40</v>
      </c>
      <c r="AO292" s="936">
        <v>41</v>
      </c>
      <c r="AP292" s="937">
        <v>42</v>
      </c>
      <c r="AQ292" s="937">
        <v>43</v>
      </c>
      <c r="AR292" s="998">
        <v>44</v>
      </c>
      <c r="AS292" s="999">
        <v>45</v>
      </c>
      <c r="AT292" s="1000"/>
      <c r="AU292" s="1000"/>
      <c r="AV292" s="1000"/>
      <c r="AW292" s="1025"/>
      <c r="AX292" s="1025"/>
      <c r="AY292" s="1025"/>
      <c r="AZ292" s="1026"/>
    </row>
    <row r="293" s="912" customFormat="1" ht="25.5" customHeight="1" spans="1:52">
      <c r="A293" s="938">
        <v>1</v>
      </c>
      <c r="B293" s="939" t="s">
        <v>39</v>
      </c>
      <c r="C293" s="208">
        <f>AQ228</f>
        <v>170</v>
      </c>
      <c r="D293" s="212">
        <f>'RK 3'!AH246</f>
        <v>158</v>
      </c>
      <c r="E293" s="208">
        <f>SUM(C293:D293)</f>
        <v>328</v>
      </c>
      <c r="F293" s="191">
        <v>16</v>
      </c>
      <c r="G293" s="191"/>
      <c r="H293" s="191"/>
      <c r="I293" s="191"/>
      <c r="J293" s="191"/>
      <c r="K293" s="191"/>
      <c r="L293" s="191">
        <v>25</v>
      </c>
      <c r="M293" s="191">
        <v>67</v>
      </c>
      <c r="N293" s="191"/>
      <c r="O293" s="191"/>
      <c r="P293" s="191"/>
      <c r="Q293" s="191"/>
      <c r="R293" s="191"/>
      <c r="S293" s="191"/>
      <c r="T293" s="191">
        <v>6</v>
      </c>
      <c r="U293" s="191"/>
      <c r="V293" s="191"/>
      <c r="W293" s="191"/>
      <c r="X293" s="191">
        <v>1</v>
      </c>
      <c r="Y293" s="191"/>
      <c r="Z293" s="191">
        <v>19</v>
      </c>
      <c r="AA293" s="191"/>
      <c r="AB293" s="191">
        <v>5</v>
      </c>
      <c r="AC293" s="191"/>
      <c r="AD293" s="191"/>
      <c r="AE293" s="191">
        <v>1</v>
      </c>
      <c r="AF293" s="191"/>
      <c r="AG293" s="191"/>
      <c r="AH293" s="191"/>
      <c r="AI293" s="191"/>
      <c r="AJ293" s="191">
        <v>4</v>
      </c>
      <c r="AK293" s="191">
        <v>1</v>
      </c>
      <c r="AL293" s="191">
        <v>7</v>
      </c>
      <c r="AM293" s="191">
        <v>5</v>
      </c>
      <c r="AN293" s="191">
        <v>2</v>
      </c>
      <c r="AO293" s="191"/>
      <c r="AP293" s="208">
        <f t="shared" ref="AP293:AP310" si="68">SUM(F293:AO293)</f>
        <v>159</v>
      </c>
      <c r="AQ293" s="1001">
        <f>E293-AP293</f>
        <v>169</v>
      </c>
      <c r="AR293" s="191">
        <f>AP293</f>
        <v>159</v>
      </c>
      <c r="AS293" s="1002"/>
      <c r="AT293" s="1003"/>
      <c r="AU293" s="1003"/>
      <c r="AV293" s="1003"/>
      <c r="AW293" s="1027"/>
      <c r="AX293" s="1027"/>
      <c r="AY293" s="1027">
        <f>AP293-23</f>
        <v>136</v>
      </c>
      <c r="AZ293" s="1028"/>
    </row>
    <row r="294" s="912" customFormat="1" ht="25.5" customHeight="1" spans="1:52">
      <c r="A294" s="942">
        <v>2</v>
      </c>
      <c r="B294" s="943" t="s">
        <v>40</v>
      </c>
      <c r="C294" s="208">
        <f t="shared" ref="C294:C310" si="69">AQ229</f>
        <v>94</v>
      </c>
      <c r="D294" s="212">
        <f>'RK 3'!AH247</f>
        <v>109</v>
      </c>
      <c r="E294" s="208">
        <f t="shared" ref="E294:E310" si="70">SUM(C294:D294)</f>
        <v>203</v>
      </c>
      <c r="F294" s="191">
        <v>12</v>
      </c>
      <c r="G294" s="191">
        <v>1</v>
      </c>
      <c r="H294" s="191"/>
      <c r="I294" s="191"/>
      <c r="J294" s="191"/>
      <c r="K294" s="191"/>
      <c r="L294" s="191">
        <v>18</v>
      </c>
      <c r="M294" s="191">
        <v>71</v>
      </c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>
        <v>13</v>
      </c>
      <c r="AA294" s="191"/>
      <c r="AB294" s="191">
        <v>5</v>
      </c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>
        <v>6</v>
      </c>
      <c r="AO294" s="191"/>
      <c r="AP294" s="208">
        <f t="shared" si="68"/>
        <v>126</v>
      </c>
      <c r="AQ294" s="1001">
        <f t="shared" ref="AQ294:AQ310" si="71">E294-AP294</f>
        <v>77</v>
      </c>
      <c r="AR294" s="191">
        <f t="shared" ref="AR294:AR310" si="72">AP294</f>
        <v>126</v>
      </c>
      <c r="AS294" s="1004"/>
      <c r="AT294" s="1005"/>
      <c r="AU294" s="1005"/>
      <c r="AV294" s="1005"/>
      <c r="AW294" s="1027"/>
      <c r="AX294" s="1027"/>
      <c r="AY294" s="1027">
        <f>AP294-5</f>
        <v>121</v>
      </c>
      <c r="AZ294" s="1028"/>
    </row>
    <row r="295" s="912" customFormat="1" ht="25.5" customHeight="1" spans="1:52">
      <c r="A295" s="942">
        <v>3</v>
      </c>
      <c r="B295" s="943" t="s">
        <v>41</v>
      </c>
      <c r="C295" s="208">
        <f t="shared" si="69"/>
        <v>72</v>
      </c>
      <c r="D295" s="212">
        <f>'RK 3'!AH248</f>
        <v>47</v>
      </c>
      <c r="E295" s="208">
        <f t="shared" si="70"/>
        <v>119</v>
      </c>
      <c r="F295" s="191">
        <v>8</v>
      </c>
      <c r="G295" s="191"/>
      <c r="H295" s="191"/>
      <c r="I295" s="191"/>
      <c r="J295" s="191"/>
      <c r="K295" s="191"/>
      <c r="L295" s="191">
        <v>8</v>
      </c>
      <c r="M295" s="191">
        <v>42</v>
      </c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>
        <v>1</v>
      </c>
      <c r="Y295" s="191"/>
      <c r="Z295" s="191">
        <v>5</v>
      </c>
      <c r="AA295" s="191"/>
      <c r="AB295" s="191">
        <v>3</v>
      </c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>
        <v>1</v>
      </c>
      <c r="AN295" s="191"/>
      <c r="AO295" s="191"/>
      <c r="AP295" s="208">
        <f t="shared" si="68"/>
        <v>68</v>
      </c>
      <c r="AQ295" s="1001">
        <f t="shared" si="71"/>
        <v>51</v>
      </c>
      <c r="AR295" s="191">
        <f t="shared" si="72"/>
        <v>68</v>
      </c>
      <c r="AS295" s="1004"/>
      <c r="AT295" s="1038"/>
      <c r="AU295" s="1038"/>
      <c r="AV295" s="1005"/>
      <c r="AW295" s="1027"/>
      <c r="AX295" s="1027"/>
      <c r="AY295" s="990">
        <f>59-22</f>
        <v>37</v>
      </c>
      <c r="AZ295" s="1028"/>
    </row>
    <row r="296" s="912" customFormat="1" ht="25.5" customHeight="1" spans="1:52">
      <c r="A296" s="942">
        <v>4</v>
      </c>
      <c r="B296" s="943" t="s">
        <v>42</v>
      </c>
      <c r="C296" s="208">
        <f t="shared" si="69"/>
        <v>69</v>
      </c>
      <c r="D296" s="212">
        <f>'RK 3'!AH249</f>
        <v>78</v>
      </c>
      <c r="E296" s="208">
        <f t="shared" si="70"/>
        <v>147</v>
      </c>
      <c r="F296" s="191">
        <v>12</v>
      </c>
      <c r="G296" s="191"/>
      <c r="H296" s="191"/>
      <c r="I296" s="191"/>
      <c r="J296" s="191"/>
      <c r="K296" s="191"/>
      <c r="L296" s="191">
        <v>10</v>
      </c>
      <c r="M296" s="191">
        <v>28</v>
      </c>
      <c r="N296" s="191"/>
      <c r="O296" s="191">
        <v>1</v>
      </c>
      <c r="P296" s="191"/>
      <c r="Q296" s="191"/>
      <c r="R296" s="191"/>
      <c r="S296" s="191"/>
      <c r="T296" s="191">
        <v>2</v>
      </c>
      <c r="U296" s="191"/>
      <c r="V296" s="191"/>
      <c r="W296" s="191"/>
      <c r="X296" s="191">
        <v>4</v>
      </c>
      <c r="Y296" s="191"/>
      <c r="Z296" s="191">
        <v>3</v>
      </c>
      <c r="AA296" s="191"/>
      <c r="AB296" s="191">
        <v>2</v>
      </c>
      <c r="AC296" s="191"/>
      <c r="AD296" s="191"/>
      <c r="AE296" s="191"/>
      <c r="AF296" s="191"/>
      <c r="AG296" s="191"/>
      <c r="AH296" s="191"/>
      <c r="AI296" s="191"/>
      <c r="AJ296" s="191">
        <v>2</v>
      </c>
      <c r="AK296" s="191"/>
      <c r="AL296" s="191">
        <v>1</v>
      </c>
      <c r="AM296" s="191">
        <v>2</v>
      </c>
      <c r="AN296" s="191"/>
      <c r="AO296" s="191"/>
      <c r="AP296" s="208">
        <f t="shared" si="68"/>
        <v>67</v>
      </c>
      <c r="AQ296" s="1001">
        <f t="shared" si="71"/>
        <v>80</v>
      </c>
      <c r="AR296" s="191">
        <f t="shared" si="72"/>
        <v>67</v>
      </c>
      <c r="AS296" s="1004"/>
      <c r="AT296" s="1005"/>
      <c r="AU296" s="1005"/>
      <c r="AV296" s="1005"/>
      <c r="AW296" s="1027"/>
      <c r="AX296" s="1027"/>
      <c r="AY296" s="990"/>
      <c r="AZ296" s="1028"/>
    </row>
    <row r="297" s="912" customFormat="1" ht="25.5" customHeight="1" spans="1:52">
      <c r="A297" s="942">
        <v>5</v>
      </c>
      <c r="B297" s="943" t="s">
        <v>43</v>
      </c>
      <c r="C297" s="208">
        <f t="shared" si="69"/>
        <v>54</v>
      </c>
      <c r="D297" s="212">
        <f>'RK 3'!AH250</f>
        <v>76</v>
      </c>
      <c r="E297" s="208">
        <f t="shared" si="70"/>
        <v>130</v>
      </c>
      <c r="F297" s="191">
        <v>11</v>
      </c>
      <c r="G297" s="191"/>
      <c r="H297" s="191"/>
      <c r="I297" s="191"/>
      <c r="J297" s="191"/>
      <c r="K297" s="191"/>
      <c r="L297" s="191">
        <v>13</v>
      </c>
      <c r="M297" s="191">
        <v>51</v>
      </c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>
        <v>2</v>
      </c>
      <c r="AA297" s="191"/>
      <c r="AB297" s="191">
        <v>2</v>
      </c>
      <c r="AC297" s="191"/>
      <c r="AD297" s="191"/>
      <c r="AE297" s="191"/>
      <c r="AF297" s="191"/>
      <c r="AG297" s="191"/>
      <c r="AH297" s="191"/>
      <c r="AI297" s="191"/>
      <c r="AJ297" s="191">
        <v>1</v>
      </c>
      <c r="AK297" s="191"/>
      <c r="AL297" s="191">
        <v>1</v>
      </c>
      <c r="AM297" s="191">
        <v>1</v>
      </c>
      <c r="AN297" s="191"/>
      <c r="AO297" s="191">
        <v>1</v>
      </c>
      <c r="AP297" s="208">
        <f t="shared" si="68"/>
        <v>83</v>
      </c>
      <c r="AQ297" s="1001">
        <f t="shared" si="71"/>
        <v>47</v>
      </c>
      <c r="AR297" s="191">
        <f t="shared" si="72"/>
        <v>83</v>
      </c>
      <c r="AS297" s="1004"/>
      <c r="AT297" s="1038"/>
      <c r="AU297" s="1038"/>
      <c r="AV297" s="1005"/>
      <c r="AW297" s="1027"/>
      <c r="AX297" s="1027"/>
      <c r="AY297" s="990"/>
      <c r="AZ297" s="1028"/>
    </row>
    <row r="298" s="912" customFormat="1" ht="25.5" customHeight="1" spans="1:52">
      <c r="A298" s="942">
        <v>6</v>
      </c>
      <c r="B298" s="943" t="s">
        <v>44</v>
      </c>
      <c r="C298" s="208">
        <f t="shared" si="69"/>
        <v>19</v>
      </c>
      <c r="D298" s="212">
        <f>'RK 3'!AH251</f>
        <v>34</v>
      </c>
      <c r="E298" s="208">
        <f t="shared" si="70"/>
        <v>53</v>
      </c>
      <c r="F298" s="191">
        <v>2</v>
      </c>
      <c r="G298" s="191"/>
      <c r="H298" s="191"/>
      <c r="I298" s="191"/>
      <c r="J298" s="191"/>
      <c r="K298" s="191"/>
      <c r="L298" s="191">
        <v>3</v>
      </c>
      <c r="M298" s="191">
        <v>8</v>
      </c>
      <c r="N298" s="191"/>
      <c r="O298" s="191"/>
      <c r="P298" s="191"/>
      <c r="Q298" s="191"/>
      <c r="R298" s="191"/>
      <c r="S298" s="191"/>
      <c r="T298" s="191">
        <v>1</v>
      </c>
      <c r="U298" s="191"/>
      <c r="V298" s="191"/>
      <c r="W298" s="191"/>
      <c r="X298" s="191">
        <v>1</v>
      </c>
      <c r="Y298" s="191"/>
      <c r="Z298" s="191">
        <v>7</v>
      </c>
      <c r="AA298" s="191"/>
      <c r="AB298" s="191">
        <v>2</v>
      </c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>
        <v>3</v>
      </c>
      <c r="AM298" s="191">
        <v>1</v>
      </c>
      <c r="AN298" s="191"/>
      <c r="AO298" s="191"/>
      <c r="AP298" s="208">
        <f t="shared" si="68"/>
        <v>28</v>
      </c>
      <c r="AQ298" s="1001">
        <f t="shared" si="71"/>
        <v>25</v>
      </c>
      <c r="AR298" s="191">
        <f t="shared" si="72"/>
        <v>28</v>
      </c>
      <c r="AS298" s="1004"/>
      <c r="AT298" s="1005"/>
      <c r="AU298" s="1005"/>
      <c r="AV298" s="1005"/>
      <c r="AW298" s="1027"/>
      <c r="AX298" s="1027"/>
      <c r="AY298" s="990"/>
      <c r="AZ298" s="1028"/>
    </row>
    <row r="299" s="912" customFormat="1" ht="25.5" customHeight="1" spans="1:52">
      <c r="A299" s="942">
        <v>7</v>
      </c>
      <c r="B299" s="943" t="s">
        <v>45</v>
      </c>
      <c r="C299" s="208">
        <f t="shared" si="69"/>
        <v>30</v>
      </c>
      <c r="D299" s="212">
        <f>'RK 3'!AH252</f>
        <v>30</v>
      </c>
      <c r="E299" s="208">
        <f t="shared" si="70"/>
        <v>60</v>
      </c>
      <c r="F299" s="191">
        <v>9</v>
      </c>
      <c r="G299" s="191"/>
      <c r="H299" s="191"/>
      <c r="I299" s="191"/>
      <c r="J299" s="191"/>
      <c r="K299" s="191"/>
      <c r="L299" s="191">
        <v>6</v>
      </c>
      <c r="M299" s="191">
        <v>18</v>
      </c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>
        <v>1</v>
      </c>
      <c r="Y299" s="191"/>
      <c r="Z299" s="191">
        <v>3</v>
      </c>
      <c r="AA299" s="191"/>
      <c r="AB299" s="191">
        <v>1</v>
      </c>
      <c r="AC299" s="191"/>
      <c r="AD299" s="191"/>
      <c r="AE299" s="191"/>
      <c r="AF299" s="191"/>
      <c r="AG299" s="191"/>
      <c r="AH299" s="191"/>
      <c r="AI299" s="191"/>
      <c r="AJ299" s="191"/>
      <c r="AK299" s="191">
        <v>1</v>
      </c>
      <c r="AL299" s="191"/>
      <c r="AM299" s="191">
        <v>1</v>
      </c>
      <c r="AN299" s="191"/>
      <c r="AO299" s="191"/>
      <c r="AP299" s="208">
        <f t="shared" si="68"/>
        <v>40</v>
      </c>
      <c r="AQ299" s="1001">
        <f t="shared" si="71"/>
        <v>20</v>
      </c>
      <c r="AR299" s="191">
        <f t="shared" si="72"/>
        <v>40</v>
      </c>
      <c r="AS299" s="1004"/>
      <c r="AT299" s="1005"/>
      <c r="AU299" s="1005"/>
      <c r="AV299" s="1005"/>
      <c r="AW299" s="1027"/>
      <c r="AX299" s="1027"/>
      <c r="AY299" s="990"/>
      <c r="AZ299" s="1028"/>
    </row>
    <row r="300" s="912" customFormat="1" ht="25.5" customHeight="1" spans="1:52">
      <c r="A300" s="942">
        <v>8</v>
      </c>
      <c r="B300" s="943" t="s">
        <v>46</v>
      </c>
      <c r="C300" s="208">
        <f t="shared" si="69"/>
        <v>40</v>
      </c>
      <c r="D300" s="212">
        <f>'RK 3'!AH253</f>
        <v>35</v>
      </c>
      <c r="E300" s="208">
        <f t="shared" si="70"/>
        <v>75</v>
      </c>
      <c r="F300" s="191">
        <v>3</v>
      </c>
      <c r="G300" s="191"/>
      <c r="H300" s="191"/>
      <c r="I300" s="191"/>
      <c r="J300" s="191"/>
      <c r="K300" s="191"/>
      <c r="L300" s="191">
        <v>6</v>
      </c>
      <c r="M300" s="191">
        <v>15</v>
      </c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>
        <v>4</v>
      </c>
      <c r="AA300" s="191"/>
      <c r="AB300" s="191">
        <v>4</v>
      </c>
      <c r="AC300" s="191"/>
      <c r="AD300" s="191"/>
      <c r="AE300" s="191"/>
      <c r="AF300" s="191"/>
      <c r="AG300" s="191"/>
      <c r="AH300" s="191"/>
      <c r="AI300" s="191"/>
      <c r="AJ300" s="191">
        <v>1</v>
      </c>
      <c r="AK300" s="191"/>
      <c r="AL300" s="191">
        <v>1</v>
      </c>
      <c r="AM300" s="191"/>
      <c r="AN300" s="191"/>
      <c r="AO300" s="191"/>
      <c r="AP300" s="208">
        <f t="shared" si="68"/>
        <v>34</v>
      </c>
      <c r="AQ300" s="1001">
        <f t="shared" si="71"/>
        <v>41</v>
      </c>
      <c r="AR300" s="191">
        <f t="shared" si="72"/>
        <v>34</v>
      </c>
      <c r="AS300" s="1004"/>
      <c r="AT300" s="1005"/>
      <c r="AU300" s="1005"/>
      <c r="AV300" s="1005"/>
      <c r="AW300" s="1027"/>
      <c r="AX300" s="1027"/>
      <c r="AY300" s="990"/>
      <c r="AZ300" s="1028"/>
    </row>
    <row r="301" s="912" customFormat="1" ht="25.5" customHeight="1" spans="1:55">
      <c r="A301" s="942">
        <v>9</v>
      </c>
      <c r="B301" s="943" t="s">
        <v>47</v>
      </c>
      <c r="C301" s="208">
        <f t="shared" si="69"/>
        <v>25</v>
      </c>
      <c r="D301" s="212">
        <f>'RK 3'!AH254</f>
        <v>30</v>
      </c>
      <c r="E301" s="208">
        <f t="shared" si="70"/>
        <v>55</v>
      </c>
      <c r="F301" s="191">
        <v>2</v>
      </c>
      <c r="G301" s="191"/>
      <c r="H301" s="191"/>
      <c r="I301" s="191"/>
      <c r="J301" s="191"/>
      <c r="K301" s="191"/>
      <c r="L301" s="191">
        <v>4</v>
      </c>
      <c r="M301" s="191">
        <v>16</v>
      </c>
      <c r="N301" s="191"/>
      <c r="O301" s="191"/>
      <c r="P301" s="191"/>
      <c r="Q301" s="191"/>
      <c r="R301" s="191"/>
      <c r="S301" s="191"/>
      <c r="T301" s="191">
        <v>1</v>
      </c>
      <c r="U301" s="191"/>
      <c r="V301" s="191"/>
      <c r="W301" s="191"/>
      <c r="X301" s="191"/>
      <c r="Y301" s="191"/>
      <c r="Z301" s="191">
        <v>4</v>
      </c>
      <c r="AA301" s="191"/>
      <c r="AB301" s="191">
        <v>3</v>
      </c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>
        <v>1</v>
      </c>
      <c r="AM301" s="191">
        <v>1</v>
      </c>
      <c r="AN301" s="191"/>
      <c r="AO301" s="191"/>
      <c r="AP301" s="208">
        <f t="shared" si="68"/>
        <v>32</v>
      </c>
      <c r="AQ301" s="1001">
        <f t="shared" si="71"/>
        <v>23</v>
      </c>
      <c r="AR301" s="191">
        <f t="shared" si="72"/>
        <v>32</v>
      </c>
      <c r="AS301" s="1004"/>
      <c r="AT301" s="1005"/>
      <c r="AU301" s="1005"/>
      <c r="AV301" s="1005"/>
      <c r="AW301" s="1027"/>
      <c r="AX301" s="1027"/>
      <c r="AY301" s="990"/>
      <c r="AZ301" s="1028"/>
      <c r="BC301" s="1029">
        <v>165983400</v>
      </c>
    </row>
    <row r="302" s="912" customFormat="1" ht="25.5" customHeight="1" spans="1:55">
      <c r="A302" s="942">
        <v>10</v>
      </c>
      <c r="B302" s="943" t="s">
        <v>48</v>
      </c>
      <c r="C302" s="208">
        <f t="shared" si="69"/>
        <v>29</v>
      </c>
      <c r="D302" s="212">
        <f>'RK 3'!AH255</f>
        <v>23</v>
      </c>
      <c r="E302" s="208">
        <f t="shared" si="70"/>
        <v>52</v>
      </c>
      <c r="F302" s="191">
        <v>1</v>
      </c>
      <c r="G302" s="191"/>
      <c r="H302" s="191"/>
      <c r="I302" s="191"/>
      <c r="J302" s="191"/>
      <c r="K302" s="191"/>
      <c r="L302" s="191">
        <v>7</v>
      </c>
      <c r="M302" s="191">
        <v>18</v>
      </c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>
        <v>1</v>
      </c>
      <c r="Y302" s="191"/>
      <c r="Z302" s="191"/>
      <c r="AA302" s="191"/>
      <c r="AB302" s="191">
        <v>6</v>
      </c>
      <c r="AC302" s="191"/>
      <c r="AD302" s="191"/>
      <c r="AE302" s="191"/>
      <c r="AF302" s="191"/>
      <c r="AG302" s="191"/>
      <c r="AH302" s="191"/>
      <c r="AI302" s="191"/>
      <c r="AJ302" s="191"/>
      <c r="AK302" s="191">
        <v>1</v>
      </c>
      <c r="AL302" s="191">
        <v>1</v>
      </c>
      <c r="AM302" s="191">
        <v>4</v>
      </c>
      <c r="AN302" s="191"/>
      <c r="AO302" s="191"/>
      <c r="AP302" s="208">
        <f t="shared" si="68"/>
        <v>39</v>
      </c>
      <c r="AQ302" s="1001">
        <f t="shared" si="71"/>
        <v>13</v>
      </c>
      <c r="AR302" s="191">
        <f t="shared" si="72"/>
        <v>39</v>
      </c>
      <c r="AS302" s="1004"/>
      <c r="AT302" s="1005"/>
      <c r="AU302" s="1005"/>
      <c r="AV302" s="1005"/>
      <c r="AW302" s="1027"/>
      <c r="AX302" s="1027"/>
      <c r="AY302" s="990"/>
      <c r="AZ302" s="1028"/>
      <c r="BC302" s="1029">
        <v>154336900</v>
      </c>
    </row>
    <row r="303" s="912" customFormat="1" ht="25.5" customHeight="1" spans="1:55">
      <c r="A303" s="942">
        <v>11</v>
      </c>
      <c r="B303" s="943" t="s">
        <v>49</v>
      </c>
      <c r="C303" s="208">
        <f t="shared" si="69"/>
        <v>63</v>
      </c>
      <c r="D303" s="212">
        <f>'RK 3'!AH256</f>
        <v>78</v>
      </c>
      <c r="E303" s="208">
        <f t="shared" si="70"/>
        <v>141</v>
      </c>
      <c r="F303" s="191">
        <v>3</v>
      </c>
      <c r="G303" s="191"/>
      <c r="H303" s="191"/>
      <c r="I303" s="191"/>
      <c r="J303" s="191"/>
      <c r="K303" s="191"/>
      <c r="L303" s="191">
        <v>8</v>
      </c>
      <c r="M303" s="191">
        <v>37</v>
      </c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>
        <v>3</v>
      </c>
      <c r="AA303" s="191"/>
      <c r="AB303" s="191">
        <v>10</v>
      </c>
      <c r="AC303" s="191"/>
      <c r="AD303" s="191"/>
      <c r="AE303" s="191"/>
      <c r="AF303" s="191"/>
      <c r="AG303" s="191"/>
      <c r="AH303" s="191"/>
      <c r="AI303" s="191"/>
      <c r="AJ303" s="191">
        <v>1</v>
      </c>
      <c r="AK303" s="191"/>
      <c r="AL303" s="191">
        <v>10</v>
      </c>
      <c r="AM303" s="191">
        <v>2</v>
      </c>
      <c r="AN303" s="191"/>
      <c r="AO303" s="191"/>
      <c r="AP303" s="208">
        <f t="shared" si="68"/>
        <v>74</v>
      </c>
      <c r="AQ303" s="1001">
        <f t="shared" si="71"/>
        <v>67</v>
      </c>
      <c r="AR303" s="191">
        <f t="shared" si="72"/>
        <v>74</v>
      </c>
      <c r="AS303" s="1004"/>
      <c r="AT303" s="1005"/>
      <c r="AU303" s="1005"/>
      <c r="AV303" s="1005"/>
      <c r="AW303" s="1027"/>
      <c r="AX303" s="1027"/>
      <c r="AY303" s="990"/>
      <c r="AZ303" s="1028"/>
      <c r="BC303" s="1029">
        <v>114639200</v>
      </c>
    </row>
    <row r="304" s="912" customFormat="1" ht="25.5" customHeight="1" spans="1:55">
      <c r="A304" s="942">
        <v>12</v>
      </c>
      <c r="B304" s="943" t="s">
        <v>50</v>
      </c>
      <c r="C304" s="208">
        <f t="shared" si="69"/>
        <v>99</v>
      </c>
      <c r="D304" s="212">
        <f>'RK 3'!AH257</f>
        <v>97</v>
      </c>
      <c r="E304" s="208">
        <f t="shared" si="70"/>
        <v>196</v>
      </c>
      <c r="F304" s="191">
        <v>3</v>
      </c>
      <c r="G304" s="191"/>
      <c r="H304" s="191"/>
      <c r="I304" s="191"/>
      <c r="J304" s="191"/>
      <c r="K304" s="191"/>
      <c r="L304" s="191">
        <v>18</v>
      </c>
      <c r="M304" s="191">
        <v>46</v>
      </c>
      <c r="N304" s="191"/>
      <c r="O304" s="191"/>
      <c r="P304" s="191"/>
      <c r="Q304" s="191"/>
      <c r="R304" s="191"/>
      <c r="S304" s="191"/>
      <c r="T304" s="191">
        <v>2</v>
      </c>
      <c r="U304" s="191"/>
      <c r="V304" s="191"/>
      <c r="W304" s="191"/>
      <c r="X304" s="1057"/>
      <c r="Y304" s="191"/>
      <c r="Z304" s="191">
        <v>5</v>
      </c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>
        <v>10</v>
      </c>
      <c r="AM304" s="191">
        <v>8</v>
      </c>
      <c r="AN304" s="191">
        <v>4</v>
      </c>
      <c r="AO304" s="191"/>
      <c r="AP304" s="208">
        <f t="shared" si="68"/>
        <v>96</v>
      </c>
      <c r="AQ304" s="1001">
        <f t="shared" si="71"/>
        <v>100</v>
      </c>
      <c r="AR304" s="191">
        <f t="shared" si="72"/>
        <v>96</v>
      </c>
      <c r="AS304" s="1004"/>
      <c r="AT304" s="1005"/>
      <c r="AU304" s="1005"/>
      <c r="AV304" s="1005"/>
      <c r="AW304" s="1027"/>
      <c r="AX304" s="1027"/>
      <c r="AY304" s="990"/>
      <c r="AZ304" s="1028"/>
      <c r="BC304" s="1029">
        <f>SUM(BC301:BC303)</f>
        <v>434959500</v>
      </c>
    </row>
    <row r="305" s="912" customFormat="1" ht="25.5" customHeight="1" spans="1:52">
      <c r="A305" s="942">
        <v>13</v>
      </c>
      <c r="B305" s="943" t="s">
        <v>51</v>
      </c>
      <c r="C305" s="208">
        <f t="shared" si="69"/>
        <v>68</v>
      </c>
      <c r="D305" s="212">
        <f>'RK 3'!AH258</f>
        <v>54</v>
      </c>
      <c r="E305" s="208">
        <f t="shared" si="70"/>
        <v>122</v>
      </c>
      <c r="F305" s="191">
        <v>6</v>
      </c>
      <c r="G305" s="191"/>
      <c r="H305" s="191"/>
      <c r="I305" s="191"/>
      <c r="J305" s="191"/>
      <c r="K305" s="191"/>
      <c r="L305" s="191">
        <v>11</v>
      </c>
      <c r="M305" s="191">
        <v>22</v>
      </c>
      <c r="N305" s="191"/>
      <c r="O305" s="191"/>
      <c r="P305" s="191"/>
      <c r="Q305" s="191"/>
      <c r="R305" s="191"/>
      <c r="S305" s="191"/>
      <c r="T305" s="191">
        <v>1</v>
      </c>
      <c r="U305" s="191"/>
      <c r="V305" s="191"/>
      <c r="W305" s="191"/>
      <c r="X305" s="191">
        <v>1</v>
      </c>
      <c r="Y305" s="191"/>
      <c r="Z305" s="191">
        <v>22</v>
      </c>
      <c r="AA305" s="191"/>
      <c r="AB305" s="191">
        <v>3</v>
      </c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>
        <v>3</v>
      </c>
      <c r="AN305" s="191">
        <v>5</v>
      </c>
      <c r="AO305" s="191"/>
      <c r="AP305" s="208">
        <f t="shared" si="68"/>
        <v>74</v>
      </c>
      <c r="AQ305" s="1001">
        <f t="shared" si="71"/>
        <v>48</v>
      </c>
      <c r="AR305" s="191">
        <f t="shared" si="72"/>
        <v>74</v>
      </c>
      <c r="AS305" s="1004"/>
      <c r="AT305" s="1005"/>
      <c r="AU305" s="1005"/>
      <c r="AV305" s="1005"/>
      <c r="AW305" s="1027"/>
      <c r="AX305" s="1027"/>
      <c r="AY305" s="990"/>
      <c r="AZ305" s="1028"/>
    </row>
    <row r="306" s="912" customFormat="1" ht="25.5" customHeight="1" spans="1:52">
      <c r="A306" s="942">
        <v>14</v>
      </c>
      <c r="B306" s="943" t="s">
        <v>52</v>
      </c>
      <c r="C306" s="208">
        <f t="shared" si="69"/>
        <v>92</v>
      </c>
      <c r="D306" s="212">
        <f>'RK 3'!AH259</f>
        <v>90</v>
      </c>
      <c r="E306" s="208">
        <f t="shared" si="70"/>
        <v>182</v>
      </c>
      <c r="F306" s="191">
        <v>3</v>
      </c>
      <c r="G306" s="191"/>
      <c r="H306" s="191"/>
      <c r="I306" s="191"/>
      <c r="J306" s="191"/>
      <c r="K306" s="191"/>
      <c r="L306" s="191">
        <v>18</v>
      </c>
      <c r="M306" s="191">
        <v>58</v>
      </c>
      <c r="N306" s="191"/>
      <c r="O306" s="191"/>
      <c r="P306" s="191"/>
      <c r="Q306" s="191"/>
      <c r="R306" s="191"/>
      <c r="S306" s="191"/>
      <c r="T306" s="191">
        <v>3</v>
      </c>
      <c r="U306" s="191"/>
      <c r="V306" s="191"/>
      <c r="W306" s="191"/>
      <c r="X306" s="191"/>
      <c r="Y306" s="191"/>
      <c r="Z306" s="191">
        <v>10</v>
      </c>
      <c r="AA306" s="191"/>
      <c r="AB306" s="191">
        <v>6</v>
      </c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>
        <v>2</v>
      </c>
      <c r="AM306" s="191">
        <v>5</v>
      </c>
      <c r="AN306" s="191">
        <v>3</v>
      </c>
      <c r="AO306" s="191"/>
      <c r="AP306" s="208">
        <f t="shared" si="68"/>
        <v>108</v>
      </c>
      <c r="AQ306" s="1001">
        <f t="shared" si="71"/>
        <v>74</v>
      </c>
      <c r="AR306" s="191">
        <f t="shared" si="72"/>
        <v>108</v>
      </c>
      <c r="AS306" s="1006"/>
      <c r="AT306" s="1007"/>
      <c r="AU306" s="1007"/>
      <c r="AV306" s="1007"/>
      <c r="AW306" s="1027"/>
      <c r="AX306" s="1027"/>
      <c r="AY306" s="990"/>
      <c r="AZ306" s="1028"/>
    </row>
    <row r="307" s="912" customFormat="1" ht="25.5" customHeight="1" spans="1:52">
      <c r="A307" s="942">
        <v>15</v>
      </c>
      <c r="B307" s="943" t="s">
        <v>53</v>
      </c>
      <c r="C307" s="208">
        <f t="shared" si="69"/>
        <v>6</v>
      </c>
      <c r="D307" s="212">
        <f>'RK 3'!AH260</f>
        <v>22</v>
      </c>
      <c r="E307" s="208">
        <f t="shared" si="70"/>
        <v>28</v>
      </c>
      <c r="F307" s="191">
        <v>1</v>
      </c>
      <c r="G307" s="191"/>
      <c r="H307" s="191"/>
      <c r="I307" s="191"/>
      <c r="J307" s="191"/>
      <c r="K307" s="191"/>
      <c r="L307" s="191">
        <v>2</v>
      </c>
      <c r="M307" s="191">
        <v>5</v>
      </c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>
        <v>1</v>
      </c>
      <c r="AA307" s="191"/>
      <c r="AB307" s="191">
        <v>1</v>
      </c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>
        <v>1</v>
      </c>
      <c r="AM307" s="191"/>
      <c r="AN307" s="191"/>
      <c r="AO307" s="191"/>
      <c r="AP307" s="208">
        <f t="shared" si="68"/>
        <v>11</v>
      </c>
      <c r="AQ307" s="1001">
        <f t="shared" si="71"/>
        <v>17</v>
      </c>
      <c r="AR307" s="191">
        <f t="shared" si="72"/>
        <v>11</v>
      </c>
      <c r="AS307" s="1008"/>
      <c r="AT307" s="981"/>
      <c r="AU307" s="981"/>
      <c r="AV307" s="981"/>
      <c r="AW307" s="1027"/>
      <c r="AX307" s="1027"/>
      <c r="AY307" s="990"/>
      <c r="AZ307" s="1028"/>
    </row>
    <row r="308" s="912" customFormat="1" ht="25.5" customHeight="1" spans="1:52">
      <c r="A308" s="942">
        <v>16</v>
      </c>
      <c r="B308" s="943" t="s">
        <v>90</v>
      </c>
      <c r="C308" s="208">
        <f t="shared" si="69"/>
        <v>51</v>
      </c>
      <c r="D308" s="212">
        <f>'RK 3'!AH261</f>
        <v>44</v>
      </c>
      <c r="E308" s="208">
        <f t="shared" si="70"/>
        <v>95</v>
      </c>
      <c r="F308" s="191">
        <v>3</v>
      </c>
      <c r="G308" s="191"/>
      <c r="H308" s="191"/>
      <c r="I308" s="191"/>
      <c r="J308" s="191"/>
      <c r="K308" s="191"/>
      <c r="L308" s="191">
        <v>9</v>
      </c>
      <c r="M308" s="191">
        <v>40</v>
      </c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>
        <v>1</v>
      </c>
      <c r="Y308" s="191"/>
      <c r="Z308" s="191">
        <v>2</v>
      </c>
      <c r="AA308" s="191"/>
      <c r="AB308" s="191">
        <v>5</v>
      </c>
      <c r="AC308" s="191"/>
      <c r="AD308" s="191"/>
      <c r="AE308" s="191"/>
      <c r="AF308" s="191"/>
      <c r="AG308" s="191"/>
      <c r="AH308" s="191"/>
      <c r="AI308" s="191"/>
      <c r="AJ308" s="191">
        <v>1</v>
      </c>
      <c r="AK308" s="191"/>
      <c r="AL308" s="191"/>
      <c r="AM308" s="191"/>
      <c r="AN308" s="191"/>
      <c r="AO308" s="191"/>
      <c r="AP308" s="208">
        <f t="shared" si="68"/>
        <v>61</v>
      </c>
      <c r="AQ308" s="1001">
        <f t="shared" si="71"/>
        <v>34</v>
      </c>
      <c r="AR308" s="191">
        <f t="shared" si="72"/>
        <v>61</v>
      </c>
      <c r="AS308" s="1008"/>
      <c r="AT308" s="981"/>
      <c r="AU308" s="981"/>
      <c r="AV308" s="981"/>
      <c r="AW308" s="1027"/>
      <c r="AX308" s="1027"/>
      <c r="AY308" s="990"/>
      <c r="AZ308" s="1028"/>
    </row>
    <row r="309" s="912" customFormat="1" ht="25.5" customHeight="1" spans="1:52">
      <c r="A309" s="944">
        <v>17</v>
      </c>
      <c r="B309" s="945" t="s">
        <v>55</v>
      </c>
      <c r="C309" s="208">
        <f t="shared" si="69"/>
        <v>26</v>
      </c>
      <c r="D309" s="212">
        <f>'RK 3'!AH262</f>
        <v>31</v>
      </c>
      <c r="E309" s="208">
        <f t="shared" si="70"/>
        <v>57</v>
      </c>
      <c r="F309" s="191">
        <v>1</v>
      </c>
      <c r="G309" s="191"/>
      <c r="H309" s="191"/>
      <c r="I309" s="191"/>
      <c r="J309" s="191"/>
      <c r="K309" s="191"/>
      <c r="L309" s="191">
        <v>2</v>
      </c>
      <c r="M309" s="191">
        <v>30</v>
      </c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>
        <v>2</v>
      </c>
      <c r="AA309" s="191"/>
      <c r="AB309" s="191">
        <v>2</v>
      </c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>
        <v>1</v>
      </c>
      <c r="AM309" s="191"/>
      <c r="AN309" s="191"/>
      <c r="AO309" s="191"/>
      <c r="AP309" s="208">
        <f t="shared" si="68"/>
        <v>38</v>
      </c>
      <c r="AQ309" s="1001">
        <f t="shared" si="71"/>
        <v>19</v>
      </c>
      <c r="AR309" s="191">
        <f t="shared" si="72"/>
        <v>38</v>
      </c>
      <c r="AS309" s="1008"/>
      <c r="AT309" s="981"/>
      <c r="AU309" s="981"/>
      <c r="AV309" s="981"/>
      <c r="AW309" s="1027"/>
      <c r="AX309" s="1027"/>
      <c r="AY309" s="990"/>
      <c r="AZ309" s="1028"/>
    </row>
    <row r="310" s="912" customFormat="1" ht="25.5" customHeight="1" spans="1:52">
      <c r="A310" s="946">
        <v>18</v>
      </c>
      <c r="B310" s="947" t="s">
        <v>56</v>
      </c>
      <c r="C310" s="208">
        <f t="shared" si="69"/>
        <v>31</v>
      </c>
      <c r="D310" s="212">
        <f>'RK 3'!AH263</f>
        <v>35</v>
      </c>
      <c r="E310" s="208">
        <f t="shared" si="70"/>
        <v>66</v>
      </c>
      <c r="F310" s="191">
        <v>5</v>
      </c>
      <c r="G310" s="191"/>
      <c r="H310" s="191"/>
      <c r="I310" s="191"/>
      <c r="J310" s="191"/>
      <c r="K310" s="191"/>
      <c r="L310" s="191">
        <v>7</v>
      </c>
      <c r="M310" s="191">
        <v>18</v>
      </c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>
        <v>8</v>
      </c>
      <c r="AA310" s="191"/>
      <c r="AB310" s="191">
        <v>5</v>
      </c>
      <c r="AC310" s="191">
        <v>2</v>
      </c>
      <c r="AD310" s="191"/>
      <c r="AE310" s="191"/>
      <c r="AF310" s="191"/>
      <c r="AG310" s="191"/>
      <c r="AH310" s="191"/>
      <c r="AI310" s="191"/>
      <c r="AJ310" s="191"/>
      <c r="AK310" s="191"/>
      <c r="AL310" s="191">
        <v>2</v>
      </c>
      <c r="AM310" s="191"/>
      <c r="AN310" s="191">
        <v>1</v>
      </c>
      <c r="AO310" s="191"/>
      <c r="AP310" s="208">
        <f t="shared" si="68"/>
        <v>48</v>
      </c>
      <c r="AQ310" s="1001">
        <f t="shared" si="71"/>
        <v>18</v>
      </c>
      <c r="AR310" s="191">
        <f t="shared" si="72"/>
        <v>48</v>
      </c>
      <c r="AS310" s="1008"/>
      <c r="AT310" s="981"/>
      <c r="AU310" s="981"/>
      <c r="AV310" s="981"/>
      <c r="AW310" s="1027"/>
      <c r="AX310" s="1027"/>
      <c r="AY310" s="990"/>
      <c r="AZ310" s="1028"/>
    </row>
    <row r="311" s="914" customFormat="1" ht="27.75" customHeight="1" spans="1:52">
      <c r="A311" s="1055" t="s">
        <v>57</v>
      </c>
      <c r="B311" s="1056"/>
      <c r="C311" s="951">
        <f>SUM(C293:C310)</f>
        <v>1038</v>
      </c>
      <c r="D311" s="951">
        <f t="shared" ref="D311:AR311" si="73">SUM(D293:D310)</f>
        <v>1071</v>
      </c>
      <c r="E311" s="951">
        <f t="shared" si="73"/>
        <v>2109</v>
      </c>
      <c r="F311" s="951">
        <f t="shared" si="73"/>
        <v>101</v>
      </c>
      <c r="G311" s="951">
        <f t="shared" si="73"/>
        <v>1</v>
      </c>
      <c r="H311" s="951">
        <f t="shared" si="73"/>
        <v>0</v>
      </c>
      <c r="I311" s="951">
        <f t="shared" si="73"/>
        <v>0</v>
      </c>
      <c r="J311" s="951">
        <f t="shared" si="73"/>
        <v>0</v>
      </c>
      <c r="K311" s="951">
        <f t="shared" si="73"/>
        <v>0</v>
      </c>
      <c r="L311" s="951">
        <f t="shared" si="73"/>
        <v>175</v>
      </c>
      <c r="M311" s="951">
        <f t="shared" si="73"/>
        <v>590</v>
      </c>
      <c r="N311" s="951">
        <f t="shared" si="73"/>
        <v>0</v>
      </c>
      <c r="O311" s="951">
        <f t="shared" si="73"/>
        <v>1</v>
      </c>
      <c r="P311" s="951">
        <f t="shared" si="73"/>
        <v>0</v>
      </c>
      <c r="Q311" s="951">
        <f t="shared" si="73"/>
        <v>0</v>
      </c>
      <c r="R311" s="951">
        <f t="shared" si="73"/>
        <v>0</v>
      </c>
      <c r="S311" s="951">
        <f t="shared" si="73"/>
        <v>0</v>
      </c>
      <c r="T311" s="951">
        <f t="shared" si="73"/>
        <v>16</v>
      </c>
      <c r="U311" s="951">
        <f t="shared" si="73"/>
        <v>0</v>
      </c>
      <c r="V311" s="951">
        <f t="shared" si="73"/>
        <v>0</v>
      </c>
      <c r="W311" s="951">
        <f t="shared" si="73"/>
        <v>0</v>
      </c>
      <c r="X311" s="951">
        <f t="shared" si="73"/>
        <v>11</v>
      </c>
      <c r="Y311" s="951">
        <f t="shared" si="73"/>
        <v>0</v>
      </c>
      <c r="Z311" s="951">
        <f t="shared" si="73"/>
        <v>113</v>
      </c>
      <c r="AA311" s="951">
        <f t="shared" si="73"/>
        <v>0</v>
      </c>
      <c r="AB311" s="951">
        <f t="shared" si="73"/>
        <v>65</v>
      </c>
      <c r="AC311" s="951">
        <f t="shared" si="73"/>
        <v>2</v>
      </c>
      <c r="AD311" s="951">
        <f t="shared" si="73"/>
        <v>0</v>
      </c>
      <c r="AE311" s="951">
        <f t="shared" si="73"/>
        <v>1</v>
      </c>
      <c r="AF311" s="951">
        <f t="shared" si="73"/>
        <v>0</v>
      </c>
      <c r="AG311" s="951">
        <f t="shared" si="73"/>
        <v>0</v>
      </c>
      <c r="AH311" s="951">
        <f t="shared" si="73"/>
        <v>0</v>
      </c>
      <c r="AI311" s="951">
        <f t="shared" si="73"/>
        <v>0</v>
      </c>
      <c r="AJ311" s="951">
        <f t="shared" si="73"/>
        <v>10</v>
      </c>
      <c r="AK311" s="951">
        <f t="shared" si="73"/>
        <v>3</v>
      </c>
      <c r="AL311" s="951">
        <f t="shared" si="73"/>
        <v>41</v>
      </c>
      <c r="AM311" s="951">
        <f t="shared" si="73"/>
        <v>34</v>
      </c>
      <c r="AN311" s="951">
        <f t="shared" si="73"/>
        <v>21</v>
      </c>
      <c r="AO311" s="951">
        <f t="shared" si="73"/>
        <v>1</v>
      </c>
      <c r="AP311" s="951">
        <f t="shared" si="73"/>
        <v>1186</v>
      </c>
      <c r="AQ311" s="951">
        <f t="shared" si="73"/>
        <v>923</v>
      </c>
      <c r="AR311" s="951">
        <f t="shared" si="73"/>
        <v>1186</v>
      </c>
      <c r="AS311" s="1052"/>
      <c r="AT311" s="1003"/>
      <c r="AU311" s="1003"/>
      <c r="AV311" s="1003"/>
      <c r="AW311" s="1025"/>
      <c r="AX311" s="1025"/>
      <c r="AY311" s="1025"/>
      <c r="AZ311" s="1026"/>
    </row>
    <row r="312" s="911" customFormat="1" ht="19.5" customHeight="1" spans="1:52">
      <c r="A312" s="958"/>
      <c r="B312" s="961"/>
      <c r="C312" s="961"/>
      <c r="D312" s="961"/>
      <c r="E312" s="961"/>
      <c r="F312" s="1031"/>
      <c r="G312" s="959"/>
      <c r="H312" s="1032"/>
      <c r="I312" s="1032"/>
      <c r="J312" s="1032"/>
      <c r="K312" s="1032"/>
      <c r="L312" s="1032"/>
      <c r="M312" s="1032"/>
      <c r="N312" s="1032"/>
      <c r="O312" s="1032"/>
      <c r="P312" s="1032"/>
      <c r="Q312" s="1032"/>
      <c r="R312" s="1032"/>
      <c r="S312" s="1032"/>
      <c r="T312" s="1032"/>
      <c r="U312" s="1032"/>
      <c r="V312" s="1032"/>
      <c r="W312" s="1032"/>
      <c r="X312" s="1032"/>
      <c r="Y312" s="1032"/>
      <c r="Z312" s="1032"/>
      <c r="AA312" s="1032"/>
      <c r="AB312" s="982"/>
      <c r="AC312" s="979"/>
      <c r="AD312" s="979"/>
      <c r="AE312" s="979"/>
      <c r="AF312" s="979"/>
      <c r="AG312" s="979"/>
      <c r="AH312" s="979"/>
      <c r="AI312" s="979"/>
      <c r="AJ312" s="979"/>
      <c r="AK312" s="988"/>
      <c r="AL312" s="988"/>
      <c r="AM312" s="989"/>
      <c r="AN312" s="988"/>
      <c r="AO312" s="989"/>
      <c r="AP312" s="988"/>
      <c r="AQ312" s="962"/>
      <c r="AR312" s="962"/>
      <c r="AS312" s="962"/>
      <c r="AT312" s="989"/>
      <c r="AU312" s="989"/>
      <c r="AV312" s="989"/>
      <c r="AW312" s="1025"/>
      <c r="AX312" s="1025"/>
      <c r="AY312" s="1025"/>
      <c r="AZ312" s="1026"/>
    </row>
    <row r="313" s="911" customFormat="1" ht="17.1" customHeight="1" spans="1:52">
      <c r="A313" s="953"/>
      <c r="B313" s="954"/>
      <c r="C313" s="954"/>
      <c r="D313" s="954"/>
      <c r="E313" s="955"/>
      <c r="F313" s="956"/>
      <c r="G313" s="887" t="s">
        <v>58</v>
      </c>
      <c r="H313" s="957"/>
      <c r="I313" s="974"/>
      <c r="J313" s="974"/>
      <c r="K313" s="974"/>
      <c r="L313" s="974"/>
      <c r="M313" s="974"/>
      <c r="N313" s="974"/>
      <c r="O313" s="974"/>
      <c r="P313" s="974"/>
      <c r="Q313" s="974"/>
      <c r="R313" s="974"/>
      <c r="S313" s="974"/>
      <c r="T313" s="974"/>
      <c r="U313" s="974"/>
      <c r="V313" s="974"/>
      <c r="W313" s="974"/>
      <c r="X313" s="974"/>
      <c r="Y313" s="974"/>
      <c r="Z313" s="974"/>
      <c r="AA313" s="974"/>
      <c r="AB313" s="889" t="s">
        <v>87</v>
      </c>
      <c r="AC313" s="976"/>
      <c r="AD313" s="976"/>
      <c r="AE313" s="976"/>
      <c r="AF313" s="976"/>
      <c r="AG313" s="976"/>
      <c r="AH313" s="976"/>
      <c r="AI313" s="976"/>
      <c r="AJ313" s="981"/>
      <c r="AK313" s="985"/>
      <c r="AL313" s="985"/>
      <c r="AM313" s="981"/>
      <c r="AN313" s="985"/>
      <c r="AO313" s="981"/>
      <c r="AP313" s="978"/>
      <c r="AQ313" s="956"/>
      <c r="AR313" s="956"/>
      <c r="AS313" s="956"/>
      <c r="AT313" s="987"/>
      <c r="AU313" s="987"/>
      <c r="AV313" s="987"/>
      <c r="AW313" s="1025"/>
      <c r="AX313" s="1025"/>
      <c r="AY313" s="1025"/>
      <c r="AZ313" s="1026"/>
    </row>
    <row r="314" s="911" customFormat="1" ht="17.1" customHeight="1" spans="1:52">
      <c r="A314" s="958"/>
      <c r="B314" s="954"/>
      <c r="C314" s="954"/>
      <c r="D314" s="954"/>
      <c r="E314" s="954"/>
      <c r="F314" s="973"/>
      <c r="G314" s="888" t="s">
        <v>60</v>
      </c>
      <c r="H314" s="960"/>
      <c r="I314" s="960"/>
      <c r="J314" s="960"/>
      <c r="K314" s="960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  <c r="AA314" s="960"/>
      <c r="AB314" s="890" t="s">
        <v>61</v>
      </c>
      <c r="AC314" s="978"/>
      <c r="AD314" s="978"/>
      <c r="AE314" s="978"/>
      <c r="AF314" s="978"/>
      <c r="AG314" s="978"/>
      <c r="AH314" s="978"/>
      <c r="AI314" s="978"/>
      <c r="AJ314" s="986"/>
      <c r="AK314" s="987"/>
      <c r="AL314" s="987"/>
      <c r="AM314" s="987"/>
      <c r="AN314" s="987"/>
      <c r="AO314" s="987"/>
      <c r="AP314" s="1015"/>
      <c r="AQ314" s="956"/>
      <c r="AR314" s="956"/>
      <c r="AS314" s="956"/>
      <c r="AT314" s="987"/>
      <c r="AU314" s="987"/>
      <c r="AV314" s="987"/>
      <c r="AW314" s="1025"/>
      <c r="AX314" s="1025"/>
      <c r="AY314" s="1025"/>
      <c r="AZ314" s="1026"/>
    </row>
    <row r="315" s="911" customFormat="1" ht="17.1" customHeight="1" spans="1:52">
      <c r="A315" s="958"/>
      <c r="B315" s="954"/>
      <c r="C315" s="954"/>
      <c r="D315" s="954"/>
      <c r="E315" s="954"/>
      <c r="F315" s="973"/>
      <c r="G315" s="888"/>
      <c r="H315" s="960"/>
      <c r="I315" s="960"/>
      <c r="J315" s="960"/>
      <c r="K315" s="960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  <c r="AA315" s="960"/>
      <c r="AB315" s="890"/>
      <c r="AC315" s="978"/>
      <c r="AD315" s="978"/>
      <c r="AE315" s="978"/>
      <c r="AF315" s="978"/>
      <c r="AG315" s="978"/>
      <c r="AH315" s="978"/>
      <c r="AI315" s="978"/>
      <c r="AJ315" s="987"/>
      <c r="AK315" s="987"/>
      <c r="AL315" s="987"/>
      <c r="AM315" s="987"/>
      <c r="AN315" s="987"/>
      <c r="AO315" s="987"/>
      <c r="AP315" s="1015"/>
      <c r="AQ315" s="956"/>
      <c r="AR315" s="956"/>
      <c r="AS315" s="956"/>
      <c r="AT315" s="987"/>
      <c r="AU315" s="987"/>
      <c r="AV315" s="987"/>
      <c r="AW315" s="1025"/>
      <c r="AX315" s="1025"/>
      <c r="AY315" s="1025"/>
      <c r="AZ315" s="1026"/>
    </row>
    <row r="316" s="911" customFormat="1" ht="17.1" customHeight="1" spans="1:52">
      <c r="A316" s="958"/>
      <c r="B316" s="954"/>
      <c r="C316" s="954"/>
      <c r="D316" s="954"/>
      <c r="E316" s="954"/>
      <c r="F316" s="973"/>
      <c r="G316" s="888"/>
      <c r="H316" s="960"/>
      <c r="I316" s="960"/>
      <c r="J316" s="960"/>
      <c r="K316" s="960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  <c r="AA316" s="960"/>
      <c r="AB316" s="890"/>
      <c r="AC316" s="978"/>
      <c r="AD316" s="978"/>
      <c r="AE316" s="978"/>
      <c r="AF316" s="978"/>
      <c r="AG316" s="978"/>
      <c r="AH316" s="978"/>
      <c r="AI316" s="978"/>
      <c r="AJ316" s="987"/>
      <c r="AK316" s="987"/>
      <c r="AL316" s="987"/>
      <c r="AM316" s="987"/>
      <c r="AN316" s="987"/>
      <c r="AO316" s="987"/>
      <c r="AP316" s="1015"/>
      <c r="AQ316" s="956"/>
      <c r="AR316" s="956"/>
      <c r="AS316" s="956"/>
      <c r="AT316" s="987"/>
      <c r="AU316" s="987"/>
      <c r="AV316" s="987"/>
      <c r="AW316" s="1025"/>
      <c r="AX316" s="1025"/>
      <c r="AY316" s="1025"/>
      <c r="AZ316" s="1026"/>
    </row>
    <row r="317" s="911" customFormat="1" ht="17.1" customHeight="1" spans="1:52">
      <c r="A317" s="958"/>
      <c r="B317" s="954"/>
      <c r="C317" s="954"/>
      <c r="D317" s="954"/>
      <c r="E317" s="954"/>
      <c r="F317" s="973"/>
      <c r="G317" s="888"/>
      <c r="H317" s="960"/>
      <c r="I317" s="960"/>
      <c r="J317" s="960"/>
      <c r="K317" s="960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  <c r="AA317" s="960"/>
      <c r="AB317" s="890"/>
      <c r="AC317" s="978"/>
      <c r="AD317" s="978"/>
      <c r="AE317" s="978"/>
      <c r="AF317" s="978"/>
      <c r="AG317" s="978"/>
      <c r="AH317" s="978"/>
      <c r="AI317" s="978"/>
      <c r="AJ317" s="987"/>
      <c r="AK317" s="987"/>
      <c r="AL317" s="987"/>
      <c r="AM317" s="987"/>
      <c r="AN317" s="987"/>
      <c r="AO317" s="987"/>
      <c r="AP317" s="1015"/>
      <c r="AQ317" s="956"/>
      <c r="AR317" s="956"/>
      <c r="AS317" s="956"/>
      <c r="AT317" s="987"/>
      <c r="AU317" s="987"/>
      <c r="AV317" s="987"/>
      <c r="AW317" s="1025"/>
      <c r="AX317" s="1025"/>
      <c r="AY317" s="1025"/>
      <c r="AZ317" s="1026"/>
    </row>
    <row r="318" s="911" customFormat="1" ht="17.1" customHeight="1" spans="1:52">
      <c r="A318" s="958"/>
      <c r="B318" s="954"/>
      <c r="C318" s="954"/>
      <c r="D318" s="954"/>
      <c r="E318" s="954"/>
      <c r="F318" s="973"/>
      <c r="G318" s="906" t="s">
        <v>88</v>
      </c>
      <c r="H318" s="960"/>
      <c r="I318" s="960"/>
      <c r="J318" s="960"/>
      <c r="K318" s="960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  <c r="AA318" s="960"/>
      <c r="AB318" s="890" t="s">
        <v>63</v>
      </c>
      <c r="AC318" s="978"/>
      <c r="AD318" s="978"/>
      <c r="AE318" s="978"/>
      <c r="AF318" s="978"/>
      <c r="AG318" s="978"/>
      <c r="AH318" s="978"/>
      <c r="AI318" s="978"/>
      <c r="AJ318" s="987"/>
      <c r="AK318" s="987"/>
      <c r="AL318" s="987"/>
      <c r="AM318" s="987"/>
      <c r="AN318" s="987"/>
      <c r="AO318" s="987"/>
      <c r="AP318" s="1015"/>
      <c r="AQ318" s="956"/>
      <c r="AR318" s="956"/>
      <c r="AS318" s="956"/>
      <c r="AT318" s="987"/>
      <c r="AU318" s="987"/>
      <c r="AV318" s="987"/>
      <c r="AW318" s="1025"/>
      <c r="AX318" s="1030" t="e">
        <f>#REF!+AX312</f>
        <v>#REF!</v>
      </c>
      <c r="AY318" s="1025"/>
      <c r="AZ318" s="1026"/>
    </row>
    <row r="319" s="911" customFormat="1" ht="17.1" customHeight="1" spans="1:52">
      <c r="A319" s="958"/>
      <c r="B319" s="954"/>
      <c r="C319" s="954"/>
      <c r="D319" s="954"/>
      <c r="E319" s="954"/>
      <c r="F319" s="973"/>
      <c r="G319" s="888" t="s">
        <v>64</v>
      </c>
      <c r="H319" s="960"/>
      <c r="I319" s="960"/>
      <c r="J319" s="960"/>
      <c r="K319" s="960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  <c r="AA319" s="960"/>
      <c r="AB319" s="890" t="s">
        <v>65</v>
      </c>
      <c r="AC319" s="978"/>
      <c r="AD319" s="978"/>
      <c r="AE319" s="978"/>
      <c r="AF319" s="978"/>
      <c r="AG319" s="978"/>
      <c r="AH319" s="978"/>
      <c r="AI319" s="978"/>
      <c r="AJ319" s="987"/>
      <c r="AK319" s="987"/>
      <c r="AL319" s="987"/>
      <c r="AM319" s="987"/>
      <c r="AN319" s="987"/>
      <c r="AO319" s="987"/>
      <c r="AP319" s="1015"/>
      <c r="AQ319" s="956"/>
      <c r="AR319" s="956"/>
      <c r="AS319" s="956"/>
      <c r="AT319" s="987"/>
      <c r="AU319" s="987"/>
      <c r="AV319" s="987"/>
      <c r="AW319" s="1025"/>
      <c r="AX319" s="1025"/>
      <c r="AY319" s="1025"/>
      <c r="AZ319" s="1026"/>
    </row>
    <row r="320" s="911" customFormat="1" ht="19.5" customHeight="1" spans="1:52">
      <c r="A320" s="958"/>
      <c r="B320" s="961"/>
      <c r="C320" s="961"/>
      <c r="D320" s="961"/>
      <c r="E320" s="961"/>
      <c r="F320" s="1031"/>
      <c r="G320" s="959"/>
      <c r="H320" s="1032"/>
      <c r="I320" s="1032"/>
      <c r="J320" s="1032"/>
      <c r="K320" s="1032"/>
      <c r="L320" s="1032"/>
      <c r="M320" s="1032"/>
      <c r="N320" s="1032"/>
      <c r="O320" s="1032"/>
      <c r="P320" s="1032"/>
      <c r="Q320" s="1032"/>
      <c r="R320" s="1032"/>
      <c r="S320" s="1032"/>
      <c r="T320" s="1032"/>
      <c r="U320" s="1032"/>
      <c r="V320" s="1032"/>
      <c r="W320" s="1032"/>
      <c r="X320" s="1032"/>
      <c r="Y320" s="1032"/>
      <c r="Z320" s="1032"/>
      <c r="AA320" s="1032"/>
      <c r="AB320" s="982"/>
      <c r="AC320" s="979"/>
      <c r="AD320" s="979"/>
      <c r="AE320" s="979"/>
      <c r="AF320" s="979"/>
      <c r="AG320" s="979"/>
      <c r="AH320" s="979"/>
      <c r="AI320" s="979"/>
      <c r="AJ320" s="979"/>
      <c r="AK320" s="988"/>
      <c r="AL320" s="988"/>
      <c r="AM320" s="989"/>
      <c r="AN320" s="988"/>
      <c r="AO320" s="989"/>
      <c r="AP320" s="988"/>
      <c r="AQ320" s="962"/>
      <c r="AR320" s="962"/>
      <c r="AS320" s="962"/>
      <c r="AT320" s="989"/>
      <c r="AU320" s="989"/>
      <c r="AV320" s="989"/>
      <c r="AW320" s="1025"/>
      <c r="AX320" s="1025"/>
      <c r="AY320" s="1025"/>
      <c r="AZ320" s="1026"/>
    </row>
    <row r="322" s="911" customFormat="1" ht="78" customHeight="1" spans="1:52">
      <c r="A322" s="921"/>
      <c r="B322" s="921"/>
      <c r="C322" s="921"/>
      <c r="D322" s="921"/>
      <c r="E322" s="921"/>
      <c r="F322" s="921"/>
      <c r="G322" s="921"/>
      <c r="H322" s="921"/>
      <c r="I322" s="921"/>
      <c r="J322" s="921"/>
      <c r="K322" s="921"/>
      <c r="L322" s="921"/>
      <c r="M322" s="921"/>
      <c r="N322" s="921"/>
      <c r="O322" s="921"/>
      <c r="P322" s="921"/>
      <c r="Q322" s="921"/>
      <c r="R322" s="921"/>
      <c r="S322" s="921"/>
      <c r="T322" s="921"/>
      <c r="U322" s="921"/>
      <c r="V322" s="921"/>
      <c r="W322" s="921"/>
      <c r="X322" s="921"/>
      <c r="Y322" s="921"/>
      <c r="Z322" s="921"/>
      <c r="AA322" s="921"/>
      <c r="AB322" s="921"/>
      <c r="AC322" s="921"/>
      <c r="AD322" s="921"/>
      <c r="AE322" s="921"/>
      <c r="AF322" s="921"/>
      <c r="AG322" s="921"/>
      <c r="AH322" s="921"/>
      <c r="AI322" s="921"/>
      <c r="AJ322" s="921"/>
      <c r="AK322" s="921"/>
      <c r="AL322" s="921"/>
      <c r="AM322" s="921"/>
      <c r="AN322" s="921"/>
      <c r="AO322" s="921"/>
      <c r="AP322" s="921"/>
      <c r="AQ322" s="921"/>
      <c r="AR322" s="921"/>
      <c r="AS322" s="921"/>
      <c r="AT322" s="921"/>
      <c r="AU322" s="921"/>
      <c r="AV322" s="921"/>
      <c r="AW322" s="1025"/>
      <c r="AX322" s="1025"/>
      <c r="AY322" s="1025"/>
      <c r="AZ322" s="1026"/>
    </row>
    <row r="323" s="911" customFormat="1" ht="16.5" customHeight="1" spans="1:52">
      <c r="A323" s="921" t="s">
        <v>160</v>
      </c>
      <c r="B323" s="921"/>
      <c r="C323" s="921"/>
      <c r="D323" s="921"/>
      <c r="E323" s="921"/>
      <c r="F323" s="921"/>
      <c r="G323" s="921"/>
      <c r="H323" s="921"/>
      <c r="I323" s="921"/>
      <c r="J323" s="921"/>
      <c r="K323" s="921"/>
      <c r="L323" s="921"/>
      <c r="M323" s="921"/>
      <c r="N323" s="921"/>
      <c r="O323" s="921"/>
      <c r="P323" s="921"/>
      <c r="Q323" s="921"/>
      <c r="R323" s="921"/>
      <c r="S323" s="921"/>
      <c r="T323" s="921"/>
      <c r="U323" s="921"/>
      <c r="V323" s="921"/>
      <c r="W323" s="921"/>
      <c r="X323" s="921"/>
      <c r="Y323" s="921"/>
      <c r="Z323" s="921"/>
      <c r="AA323" s="921"/>
      <c r="AB323" s="921"/>
      <c r="AC323" s="921"/>
      <c r="AD323" s="921"/>
      <c r="AE323" s="921"/>
      <c r="AF323" s="921"/>
      <c r="AG323" s="921"/>
      <c r="AH323" s="921"/>
      <c r="AI323" s="921"/>
      <c r="AJ323" s="921"/>
      <c r="AK323" s="921"/>
      <c r="AL323" s="921"/>
      <c r="AM323" s="921"/>
      <c r="AN323" s="921"/>
      <c r="AO323" s="921"/>
      <c r="AP323" s="921"/>
      <c r="AQ323" s="921"/>
      <c r="AR323" s="921"/>
      <c r="AS323" s="921"/>
      <c r="AT323" s="921"/>
      <c r="AU323" s="921"/>
      <c r="AV323" s="921"/>
      <c r="AW323" s="1025"/>
      <c r="AX323" s="1025"/>
      <c r="AY323" s="1025"/>
      <c r="AZ323" s="1026"/>
    </row>
    <row r="324" s="911" customFormat="1" ht="17.1" customHeight="1" spans="1:52">
      <c r="A324" s="922" t="str">
        <f>'RK 3'!A276:AI276</f>
        <v>BULAN SEPTEMBER TAHUN 2023</v>
      </c>
      <c r="B324" s="922"/>
      <c r="C324" s="922"/>
      <c r="D324" s="922"/>
      <c r="E324" s="922"/>
      <c r="F324" s="922"/>
      <c r="G324" s="922"/>
      <c r="H324" s="922"/>
      <c r="I324" s="922"/>
      <c r="J324" s="922"/>
      <c r="K324" s="922"/>
      <c r="L324" s="922"/>
      <c r="M324" s="922"/>
      <c r="N324" s="922"/>
      <c r="O324" s="922"/>
      <c r="P324" s="922"/>
      <c r="Q324" s="922"/>
      <c r="R324" s="922"/>
      <c r="S324" s="922"/>
      <c r="T324" s="922"/>
      <c r="U324" s="922"/>
      <c r="V324" s="922"/>
      <c r="W324" s="922"/>
      <c r="X324" s="922"/>
      <c r="Y324" s="922"/>
      <c r="Z324" s="922"/>
      <c r="AA324" s="922"/>
      <c r="AB324" s="922"/>
      <c r="AC324" s="922"/>
      <c r="AD324" s="922"/>
      <c r="AE324" s="922"/>
      <c r="AF324" s="922"/>
      <c r="AG324" s="922"/>
      <c r="AH324" s="922"/>
      <c r="AI324" s="922"/>
      <c r="AJ324" s="922"/>
      <c r="AK324" s="922"/>
      <c r="AL324" s="922"/>
      <c r="AM324" s="922"/>
      <c r="AN324" s="922"/>
      <c r="AO324" s="922"/>
      <c r="AP324" s="922"/>
      <c r="AQ324" s="922"/>
      <c r="AR324" s="922"/>
      <c r="AS324" s="922"/>
      <c r="AT324" s="922"/>
      <c r="AU324" s="922"/>
      <c r="AV324" s="922"/>
      <c r="AW324" s="1025"/>
      <c r="AX324" s="1025"/>
      <c r="AY324" s="1025"/>
      <c r="AZ324" s="1026"/>
    </row>
    <row r="325" s="911" customFormat="1" ht="16.5" customHeight="1" spans="1:52">
      <c r="A325" s="923"/>
      <c r="B325" s="923"/>
      <c r="C325" s="923"/>
      <c r="D325" s="923"/>
      <c r="E325" s="923"/>
      <c r="F325" s="923"/>
      <c r="G325" s="923"/>
      <c r="H325" s="923"/>
      <c r="I325" s="923"/>
      <c r="J325" s="923"/>
      <c r="K325" s="923"/>
      <c r="L325" s="923"/>
      <c r="M325" s="923"/>
      <c r="N325" s="923"/>
      <c r="O325" s="923"/>
      <c r="P325" s="923"/>
      <c r="Q325" s="923"/>
      <c r="R325" s="923"/>
      <c r="S325" s="923"/>
      <c r="T325" s="923"/>
      <c r="U325" s="923"/>
      <c r="V325" s="923"/>
      <c r="W325" s="923"/>
      <c r="X325" s="923"/>
      <c r="Y325" s="923"/>
      <c r="Z325" s="923"/>
      <c r="AA325" s="923"/>
      <c r="AB325" s="923"/>
      <c r="AC325" s="923"/>
      <c r="AD325" s="923"/>
      <c r="AE325" s="923"/>
      <c r="AF325" s="923"/>
      <c r="AG325" s="923"/>
      <c r="AH325" s="923"/>
      <c r="AI325" s="923"/>
      <c r="AJ325" s="923"/>
      <c r="AK325" s="923"/>
      <c r="AL325" s="923"/>
      <c r="AM325" s="923"/>
      <c r="AN325" s="923"/>
      <c r="AO325" s="923"/>
      <c r="AP325" s="923"/>
      <c r="AQ325" s="915"/>
      <c r="AR325" s="916"/>
      <c r="AS325" s="991" t="s">
        <v>156</v>
      </c>
      <c r="AT325" s="992"/>
      <c r="AU325" s="992"/>
      <c r="AV325" s="992"/>
      <c r="AW325" s="1025"/>
      <c r="AX325" s="1025"/>
      <c r="AY325" s="1025"/>
      <c r="AZ325" s="1026"/>
    </row>
    <row r="326" s="911" customFormat="1" ht="17.1" customHeight="1" spans="1:52">
      <c r="A326" s="924" t="s">
        <v>3</v>
      </c>
      <c r="B326" s="925" t="s">
        <v>4</v>
      </c>
      <c r="C326" s="926" t="s">
        <v>161</v>
      </c>
      <c r="D326" s="926" t="s">
        <v>118</v>
      </c>
      <c r="E326" s="926" t="s">
        <v>57</v>
      </c>
      <c r="F326" s="927" t="s">
        <v>119</v>
      </c>
      <c r="G326" s="928" t="s">
        <v>5</v>
      </c>
      <c r="H326" s="929"/>
      <c r="I326" s="929"/>
      <c r="J326" s="929"/>
      <c r="K326" s="929"/>
      <c r="L326" s="929"/>
      <c r="M326" s="929"/>
      <c r="N326" s="929"/>
      <c r="O326" s="929"/>
      <c r="P326" s="929"/>
      <c r="Q326" s="929"/>
      <c r="R326" s="929"/>
      <c r="S326" s="929"/>
      <c r="T326" s="929"/>
      <c r="U326" s="929"/>
      <c r="V326" s="929"/>
      <c r="W326" s="929"/>
      <c r="X326" s="929"/>
      <c r="Y326" s="929"/>
      <c r="Z326" s="929"/>
      <c r="AA326" s="929"/>
      <c r="AB326" s="929"/>
      <c r="AC326" s="975"/>
      <c r="AD326" s="926" t="s">
        <v>120</v>
      </c>
      <c r="AE326" s="926" t="s">
        <v>7</v>
      </c>
      <c r="AF326" s="926" t="s">
        <v>8</v>
      </c>
      <c r="AG326" s="926" t="s">
        <v>9</v>
      </c>
      <c r="AH326" s="926" t="s">
        <v>10</v>
      </c>
      <c r="AI326" s="926" t="s">
        <v>11</v>
      </c>
      <c r="AJ326" s="926" t="s">
        <v>12</v>
      </c>
      <c r="AK326" s="926" t="s">
        <v>13</v>
      </c>
      <c r="AL326" s="983" t="s">
        <v>122</v>
      </c>
      <c r="AM326" s="983" t="s">
        <v>123</v>
      </c>
      <c r="AN326" s="983" t="s">
        <v>124</v>
      </c>
      <c r="AO326" s="983" t="s">
        <v>158</v>
      </c>
      <c r="AP326" s="926" t="s">
        <v>14</v>
      </c>
      <c r="AQ326" s="927" t="s">
        <v>126</v>
      </c>
      <c r="AR326" s="993" t="s">
        <v>159</v>
      </c>
      <c r="AS326" s="994" t="s">
        <v>147</v>
      </c>
      <c r="AT326" s="995"/>
      <c r="AU326" s="995"/>
      <c r="AV326" s="995"/>
      <c r="AW326" s="1025"/>
      <c r="AX326" s="1025"/>
      <c r="AY326" s="1025"/>
      <c r="AZ326" s="1026"/>
    </row>
    <row r="327" s="911" customFormat="1" ht="150.75" customHeight="1" spans="1:52">
      <c r="A327" s="930"/>
      <c r="B327" s="931"/>
      <c r="C327" s="932"/>
      <c r="D327" s="932"/>
      <c r="E327" s="932"/>
      <c r="F327" s="933"/>
      <c r="G327" s="934" t="s">
        <v>16</v>
      </c>
      <c r="H327" s="934" t="s">
        <v>17</v>
      </c>
      <c r="I327" s="934" t="s">
        <v>18</v>
      </c>
      <c r="J327" s="934" t="s">
        <v>19</v>
      </c>
      <c r="K327" s="934" t="s">
        <v>20</v>
      </c>
      <c r="L327" s="934" t="s">
        <v>21</v>
      </c>
      <c r="M327" s="934" t="s">
        <v>22</v>
      </c>
      <c r="N327" s="934" t="s">
        <v>23</v>
      </c>
      <c r="O327" s="934" t="s">
        <v>24</v>
      </c>
      <c r="P327" s="934" t="s">
        <v>25</v>
      </c>
      <c r="Q327" s="934" t="s">
        <v>129</v>
      </c>
      <c r="R327" s="934" t="s">
        <v>27</v>
      </c>
      <c r="S327" s="934" t="s">
        <v>28</v>
      </c>
      <c r="T327" s="934" t="s">
        <v>29</v>
      </c>
      <c r="U327" s="934" t="s">
        <v>30</v>
      </c>
      <c r="V327" s="934" t="s">
        <v>31</v>
      </c>
      <c r="W327" s="934" t="s">
        <v>32</v>
      </c>
      <c r="X327" s="934" t="s">
        <v>33</v>
      </c>
      <c r="Y327" s="934" t="s">
        <v>34</v>
      </c>
      <c r="Z327" s="934" t="s">
        <v>35</v>
      </c>
      <c r="AA327" s="934" t="s">
        <v>36</v>
      </c>
      <c r="AB327" s="934" t="s">
        <v>149</v>
      </c>
      <c r="AC327" s="934" t="s">
        <v>38</v>
      </c>
      <c r="AD327" s="932"/>
      <c r="AE327" s="932"/>
      <c r="AF327" s="932"/>
      <c r="AG327" s="932"/>
      <c r="AH327" s="932"/>
      <c r="AI327" s="932"/>
      <c r="AJ327" s="932"/>
      <c r="AK327" s="932"/>
      <c r="AL327" s="984"/>
      <c r="AM327" s="984"/>
      <c r="AN327" s="984"/>
      <c r="AO327" s="984"/>
      <c r="AP327" s="932"/>
      <c r="AQ327" s="933"/>
      <c r="AR327" s="996"/>
      <c r="AS327" s="997"/>
      <c r="AT327" s="995"/>
      <c r="AU327" s="995"/>
      <c r="AV327" s="995"/>
      <c r="AW327" s="1025"/>
      <c r="AX327" s="1025"/>
      <c r="AY327" s="1025"/>
      <c r="AZ327" s="1026"/>
    </row>
    <row r="328" s="911" customFormat="1" ht="17.1" customHeight="1" spans="1:52">
      <c r="A328" s="935">
        <v>1</v>
      </c>
      <c r="B328" s="936">
        <v>2</v>
      </c>
      <c r="C328" s="936">
        <v>3</v>
      </c>
      <c r="D328" s="936">
        <v>4</v>
      </c>
      <c r="E328" s="937">
        <v>5</v>
      </c>
      <c r="F328" s="936">
        <v>6</v>
      </c>
      <c r="G328" s="936">
        <v>7</v>
      </c>
      <c r="H328" s="936">
        <v>8</v>
      </c>
      <c r="I328" s="936">
        <v>9</v>
      </c>
      <c r="J328" s="936">
        <v>10</v>
      </c>
      <c r="K328" s="936">
        <v>11</v>
      </c>
      <c r="L328" s="936">
        <v>12</v>
      </c>
      <c r="M328" s="936">
        <v>13</v>
      </c>
      <c r="N328" s="936">
        <v>14</v>
      </c>
      <c r="O328" s="936">
        <v>15</v>
      </c>
      <c r="P328" s="936">
        <v>16</v>
      </c>
      <c r="Q328" s="936">
        <v>17</v>
      </c>
      <c r="R328" s="936">
        <v>18</v>
      </c>
      <c r="S328" s="936">
        <v>19</v>
      </c>
      <c r="T328" s="936">
        <v>20</v>
      </c>
      <c r="U328" s="936">
        <v>21</v>
      </c>
      <c r="V328" s="936">
        <v>22</v>
      </c>
      <c r="W328" s="936">
        <v>23</v>
      </c>
      <c r="X328" s="936">
        <v>24</v>
      </c>
      <c r="Y328" s="936">
        <v>25</v>
      </c>
      <c r="Z328" s="936">
        <v>26</v>
      </c>
      <c r="AA328" s="936">
        <v>27</v>
      </c>
      <c r="AB328" s="936">
        <v>28</v>
      </c>
      <c r="AC328" s="936">
        <v>29</v>
      </c>
      <c r="AD328" s="936">
        <v>30</v>
      </c>
      <c r="AE328" s="936">
        <v>31</v>
      </c>
      <c r="AF328" s="936">
        <v>32</v>
      </c>
      <c r="AG328" s="936">
        <v>33</v>
      </c>
      <c r="AH328" s="936">
        <v>34</v>
      </c>
      <c r="AI328" s="936">
        <v>35</v>
      </c>
      <c r="AJ328" s="936">
        <v>36</v>
      </c>
      <c r="AK328" s="936">
        <v>37</v>
      </c>
      <c r="AL328" s="936">
        <v>38</v>
      </c>
      <c r="AM328" s="936">
        <v>39</v>
      </c>
      <c r="AN328" s="936">
        <v>40</v>
      </c>
      <c r="AO328" s="936">
        <v>41</v>
      </c>
      <c r="AP328" s="937">
        <v>42</v>
      </c>
      <c r="AQ328" s="937">
        <v>43</v>
      </c>
      <c r="AR328" s="998">
        <v>44</v>
      </c>
      <c r="AS328" s="999">
        <v>45</v>
      </c>
      <c r="AT328" s="1000"/>
      <c r="AU328" s="1000"/>
      <c r="AV328" s="1000"/>
      <c r="AW328" s="1025"/>
      <c r="AX328" s="1025"/>
      <c r="AY328" s="1025"/>
      <c r="AZ328" s="1026"/>
    </row>
    <row r="329" s="912" customFormat="1" ht="25.5" customHeight="1" spans="1:52">
      <c r="A329" s="938">
        <v>1</v>
      </c>
      <c r="B329" s="939" t="s">
        <v>39</v>
      </c>
      <c r="C329" s="208">
        <f>'RK 4'!AQ293</f>
        <v>169</v>
      </c>
      <c r="D329" s="212">
        <f>'RK 3'!AH281</f>
        <v>152</v>
      </c>
      <c r="E329" s="208">
        <f>SUM(C329:D329)</f>
        <v>321</v>
      </c>
      <c r="F329" s="208">
        <v>19</v>
      </c>
      <c r="G329" s="208"/>
      <c r="H329" s="208"/>
      <c r="I329" s="208"/>
      <c r="J329" s="208"/>
      <c r="K329" s="208"/>
      <c r="L329" s="208">
        <v>26</v>
      </c>
      <c r="M329" s="208">
        <v>84</v>
      </c>
      <c r="N329" s="208"/>
      <c r="O329" s="208"/>
      <c r="P329" s="208"/>
      <c r="Q329" s="208"/>
      <c r="R329" s="208"/>
      <c r="S329" s="208"/>
      <c r="T329" s="208">
        <v>2</v>
      </c>
      <c r="U329" s="208"/>
      <c r="V329" s="208"/>
      <c r="W329" s="208"/>
      <c r="X329" s="208"/>
      <c r="Y329" s="208"/>
      <c r="Z329" s="208">
        <v>6</v>
      </c>
      <c r="AA329" s="208"/>
      <c r="AB329" s="208">
        <v>4</v>
      </c>
      <c r="AC329" s="208">
        <v>2</v>
      </c>
      <c r="AD329" s="208"/>
      <c r="AE329" s="208"/>
      <c r="AF329" s="208"/>
      <c r="AG329" s="208"/>
      <c r="AH329" s="208"/>
      <c r="AI329" s="208">
        <v>5</v>
      </c>
      <c r="AJ329" s="208"/>
      <c r="AK329" s="208">
        <v>1</v>
      </c>
      <c r="AL329" s="208">
        <v>2</v>
      </c>
      <c r="AM329" s="208">
        <v>3</v>
      </c>
      <c r="AN329" s="208">
        <v>4</v>
      </c>
      <c r="AO329" s="208"/>
      <c r="AP329" s="208">
        <f>SUM(F329:AO329)</f>
        <v>158</v>
      </c>
      <c r="AQ329" s="1001">
        <f>E329-AP329</f>
        <v>163</v>
      </c>
      <c r="AR329" s="208">
        <f>AP329</f>
        <v>158</v>
      </c>
      <c r="AS329" s="1002"/>
      <c r="AT329" s="1003"/>
      <c r="AU329" s="1003"/>
      <c r="AV329" s="1003"/>
      <c r="AW329" s="1027"/>
      <c r="AX329" s="1027"/>
      <c r="AY329" s="1027">
        <f>AP329-23</f>
        <v>135</v>
      </c>
      <c r="AZ329" s="1028"/>
    </row>
    <row r="330" s="912" customFormat="1" ht="25.5" customHeight="1" spans="1:52">
      <c r="A330" s="942">
        <v>2</v>
      </c>
      <c r="B330" s="943" t="s">
        <v>40</v>
      </c>
      <c r="C330" s="208">
        <f>'RK 4'!AQ294</f>
        <v>77</v>
      </c>
      <c r="D330" s="212">
        <f>'RK 3'!AH282</f>
        <v>107</v>
      </c>
      <c r="E330" s="208">
        <f t="shared" ref="E330:E346" si="74">SUM(C330:D330)</f>
        <v>184</v>
      </c>
      <c r="F330" s="208">
        <v>10</v>
      </c>
      <c r="G330" s="208"/>
      <c r="H330" s="208"/>
      <c r="I330" s="208"/>
      <c r="J330" s="208"/>
      <c r="K330" s="208"/>
      <c r="L330" s="208">
        <v>11</v>
      </c>
      <c r="M330" s="208">
        <v>58</v>
      </c>
      <c r="N330" s="208"/>
      <c r="O330" s="208"/>
      <c r="P330" s="208"/>
      <c r="Q330" s="208"/>
      <c r="R330" s="208"/>
      <c r="S330" s="208"/>
      <c r="T330" s="208">
        <v>2</v>
      </c>
      <c r="U330" s="208"/>
      <c r="V330" s="208"/>
      <c r="W330" s="208"/>
      <c r="X330" s="208">
        <v>1</v>
      </c>
      <c r="Y330" s="208"/>
      <c r="Z330" s="208">
        <v>9</v>
      </c>
      <c r="AA330" s="208"/>
      <c r="AB330" s="208">
        <v>1</v>
      </c>
      <c r="AC330" s="208"/>
      <c r="AD330" s="208"/>
      <c r="AE330" s="208"/>
      <c r="AF330" s="208"/>
      <c r="AG330" s="208"/>
      <c r="AH330" s="208"/>
      <c r="AI330" s="208"/>
      <c r="AJ330" s="208"/>
      <c r="AK330" s="208">
        <v>1</v>
      </c>
      <c r="AL330" s="208"/>
      <c r="AM330" s="208"/>
      <c r="AN330" s="208"/>
      <c r="AO330" s="208"/>
      <c r="AP330" s="208">
        <f t="shared" ref="AP330:AP346" si="75">SUM(F330:AO330)</f>
        <v>93</v>
      </c>
      <c r="AQ330" s="1001">
        <f t="shared" ref="AQ330:AQ346" si="76">E330-AP330</f>
        <v>91</v>
      </c>
      <c r="AR330" s="208">
        <f t="shared" ref="AR330:AR346" si="77">AP330</f>
        <v>93</v>
      </c>
      <c r="AS330" s="1004"/>
      <c r="AT330" s="1038"/>
      <c r="AU330" s="1038"/>
      <c r="AV330" s="1005"/>
      <c r="AW330" s="1027"/>
      <c r="AX330" s="1027"/>
      <c r="AY330" s="1027">
        <f>AP330-5</f>
        <v>88</v>
      </c>
      <c r="AZ330" s="1028"/>
    </row>
    <row r="331" s="912" customFormat="1" ht="25.5" customHeight="1" spans="1:52">
      <c r="A331" s="942">
        <v>3</v>
      </c>
      <c r="B331" s="943" t="s">
        <v>41</v>
      </c>
      <c r="C331" s="208">
        <f>'RK 4'!AQ295</f>
        <v>51</v>
      </c>
      <c r="D331" s="212">
        <f>'RK 3'!AH283</f>
        <v>56</v>
      </c>
      <c r="E331" s="208">
        <f t="shared" si="74"/>
        <v>107</v>
      </c>
      <c r="F331" s="208">
        <v>4</v>
      </c>
      <c r="G331" s="208"/>
      <c r="H331" s="208"/>
      <c r="I331" s="208"/>
      <c r="J331" s="208"/>
      <c r="K331" s="208"/>
      <c r="L331" s="208">
        <v>7</v>
      </c>
      <c r="M331" s="208">
        <v>27</v>
      </c>
      <c r="N331" s="208"/>
      <c r="O331" s="208"/>
      <c r="P331" s="208"/>
      <c r="Q331" s="208"/>
      <c r="R331" s="208"/>
      <c r="S331" s="208"/>
      <c r="T331" s="208">
        <v>1</v>
      </c>
      <c r="U331" s="208"/>
      <c r="V331" s="208"/>
      <c r="W331" s="208"/>
      <c r="X331" s="208"/>
      <c r="Y331" s="208"/>
      <c r="Z331" s="208">
        <v>5</v>
      </c>
      <c r="AA331" s="208"/>
      <c r="AB331" s="208">
        <v>4</v>
      </c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>
        <v>2</v>
      </c>
      <c r="AM331" s="208"/>
      <c r="AN331" s="208">
        <v>1</v>
      </c>
      <c r="AO331" s="208"/>
      <c r="AP331" s="208">
        <f t="shared" si="75"/>
        <v>51</v>
      </c>
      <c r="AQ331" s="1001">
        <f t="shared" si="76"/>
        <v>56</v>
      </c>
      <c r="AR331" s="208">
        <f t="shared" si="77"/>
        <v>51</v>
      </c>
      <c r="AS331" s="1004"/>
      <c r="AT331" s="1038"/>
      <c r="AU331" s="1038"/>
      <c r="AV331" s="1005"/>
      <c r="AW331" s="1027"/>
      <c r="AX331" s="1027"/>
      <c r="AY331" s="990">
        <f>59-22</f>
        <v>37</v>
      </c>
      <c r="AZ331" s="1028"/>
    </row>
    <row r="332" s="912" customFormat="1" ht="25.5" customHeight="1" spans="1:52">
      <c r="A332" s="942">
        <v>4</v>
      </c>
      <c r="B332" s="943" t="s">
        <v>42</v>
      </c>
      <c r="C332" s="208">
        <f>'RK 4'!AQ296</f>
        <v>80</v>
      </c>
      <c r="D332" s="212">
        <f>'RK 3'!AH284</f>
        <v>56</v>
      </c>
      <c r="E332" s="208">
        <f t="shared" si="74"/>
        <v>136</v>
      </c>
      <c r="F332" s="208">
        <v>5</v>
      </c>
      <c r="G332" s="208"/>
      <c r="H332" s="208"/>
      <c r="I332" s="208"/>
      <c r="J332" s="208"/>
      <c r="K332" s="208"/>
      <c r="L332" s="208">
        <v>12</v>
      </c>
      <c r="M332" s="208">
        <v>37</v>
      </c>
      <c r="N332" s="208"/>
      <c r="O332" s="208"/>
      <c r="P332" s="208"/>
      <c r="Q332" s="208"/>
      <c r="R332" s="208"/>
      <c r="S332" s="208"/>
      <c r="T332" s="208">
        <v>1</v>
      </c>
      <c r="U332" s="208"/>
      <c r="V332" s="208"/>
      <c r="W332" s="208"/>
      <c r="X332" s="208">
        <v>2</v>
      </c>
      <c r="Y332" s="208"/>
      <c r="Z332" s="208">
        <v>2</v>
      </c>
      <c r="AA332" s="208"/>
      <c r="AB332" s="208"/>
      <c r="AC332" s="208">
        <v>1</v>
      </c>
      <c r="AD332" s="208"/>
      <c r="AE332" s="208"/>
      <c r="AF332" s="208"/>
      <c r="AG332" s="208"/>
      <c r="AH332" s="208"/>
      <c r="AI332" s="208"/>
      <c r="AJ332" s="208"/>
      <c r="AK332" s="208"/>
      <c r="AL332" s="208">
        <v>1</v>
      </c>
      <c r="AM332" s="208">
        <v>1</v>
      </c>
      <c r="AN332" s="208">
        <v>4</v>
      </c>
      <c r="AO332" s="208"/>
      <c r="AP332" s="208">
        <f t="shared" si="75"/>
        <v>66</v>
      </c>
      <c r="AQ332" s="1001">
        <f t="shared" si="76"/>
        <v>70</v>
      </c>
      <c r="AR332" s="208">
        <f t="shared" si="77"/>
        <v>66</v>
      </c>
      <c r="AS332" s="1004"/>
      <c r="AT332" s="1005"/>
      <c r="AU332" s="1005"/>
      <c r="AV332" s="1005"/>
      <c r="AW332" s="1027"/>
      <c r="AX332" s="1027"/>
      <c r="AY332" s="990"/>
      <c r="AZ332" s="1028"/>
    </row>
    <row r="333" s="912" customFormat="1" ht="25.5" customHeight="1" spans="1:52">
      <c r="A333" s="942">
        <v>5</v>
      </c>
      <c r="B333" s="943" t="s">
        <v>43</v>
      </c>
      <c r="C333" s="208">
        <f>'RK 4'!AQ297</f>
        <v>47</v>
      </c>
      <c r="D333" s="212">
        <f>'RK 3'!AH285</f>
        <v>71</v>
      </c>
      <c r="E333" s="208">
        <f t="shared" si="74"/>
        <v>118</v>
      </c>
      <c r="F333" s="208">
        <v>12</v>
      </c>
      <c r="G333" s="208"/>
      <c r="H333" s="208"/>
      <c r="I333" s="208"/>
      <c r="J333" s="208"/>
      <c r="K333" s="208"/>
      <c r="L333" s="208">
        <v>9</v>
      </c>
      <c r="M333" s="208">
        <v>18</v>
      </c>
      <c r="N333" s="208"/>
      <c r="O333" s="208"/>
      <c r="P333" s="208"/>
      <c r="Q333" s="208"/>
      <c r="R333" s="208"/>
      <c r="S333" s="208"/>
      <c r="T333" s="208">
        <v>2</v>
      </c>
      <c r="U333" s="208"/>
      <c r="V333" s="208"/>
      <c r="W333" s="208"/>
      <c r="X333" s="208"/>
      <c r="Y333" s="208"/>
      <c r="Z333" s="208">
        <v>4</v>
      </c>
      <c r="AA333" s="208"/>
      <c r="AB333" s="208">
        <v>3</v>
      </c>
      <c r="AC333" s="208"/>
      <c r="AD333" s="208"/>
      <c r="AE333" s="208"/>
      <c r="AF333" s="208"/>
      <c r="AG333" s="208"/>
      <c r="AH333" s="208"/>
      <c r="AI333" s="208">
        <v>1</v>
      </c>
      <c r="AJ333" s="208"/>
      <c r="AK333" s="208"/>
      <c r="AL333" s="208">
        <v>1</v>
      </c>
      <c r="AM333" s="208">
        <v>1</v>
      </c>
      <c r="AN333" s="208">
        <v>3</v>
      </c>
      <c r="AO333" s="208"/>
      <c r="AP333" s="208">
        <f t="shared" si="75"/>
        <v>54</v>
      </c>
      <c r="AQ333" s="1001">
        <f t="shared" si="76"/>
        <v>64</v>
      </c>
      <c r="AR333" s="208">
        <f t="shared" si="77"/>
        <v>54</v>
      </c>
      <c r="AS333" s="1004"/>
      <c r="AT333" s="1005"/>
      <c r="AU333" s="1005"/>
      <c r="AV333" s="1005"/>
      <c r="AW333" s="1027"/>
      <c r="AX333" s="1027"/>
      <c r="AY333" s="990"/>
      <c r="AZ333" s="1028"/>
    </row>
    <row r="334" s="912" customFormat="1" ht="25.5" customHeight="1" spans="1:52">
      <c r="A334" s="942">
        <v>6</v>
      </c>
      <c r="B334" s="943" t="s">
        <v>44</v>
      </c>
      <c r="C334" s="208">
        <f>'RK 4'!AQ298</f>
        <v>25</v>
      </c>
      <c r="D334" s="212">
        <f>'RK 3'!AH286</f>
        <v>21</v>
      </c>
      <c r="E334" s="208">
        <f t="shared" si="74"/>
        <v>46</v>
      </c>
      <c r="F334" s="208">
        <v>1</v>
      </c>
      <c r="G334" s="208"/>
      <c r="H334" s="208"/>
      <c r="I334" s="208"/>
      <c r="J334" s="208"/>
      <c r="K334" s="208"/>
      <c r="L334" s="208">
        <v>2</v>
      </c>
      <c r="M334" s="208">
        <v>15</v>
      </c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>
        <v>3</v>
      </c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>
        <v>3</v>
      </c>
      <c r="AM334" s="208">
        <v>1</v>
      </c>
      <c r="AN334" s="208"/>
      <c r="AO334" s="208"/>
      <c r="AP334" s="208">
        <f t="shared" si="75"/>
        <v>25</v>
      </c>
      <c r="AQ334" s="1001">
        <f t="shared" si="76"/>
        <v>21</v>
      </c>
      <c r="AR334" s="208">
        <f t="shared" si="77"/>
        <v>25</v>
      </c>
      <c r="AS334" s="1004"/>
      <c r="AT334" s="1005"/>
      <c r="AU334" s="1005"/>
      <c r="AV334" s="1005"/>
      <c r="AW334" s="1027"/>
      <c r="AX334" s="1027"/>
      <c r="AY334" s="990"/>
      <c r="AZ334" s="1028"/>
    </row>
    <row r="335" s="912" customFormat="1" ht="25.5" customHeight="1" spans="1:52">
      <c r="A335" s="942">
        <v>7</v>
      </c>
      <c r="B335" s="943" t="s">
        <v>45</v>
      </c>
      <c r="C335" s="208">
        <f>'RK 4'!AQ299</f>
        <v>20</v>
      </c>
      <c r="D335" s="212">
        <f>'RK 3'!AH287</f>
        <v>38</v>
      </c>
      <c r="E335" s="208">
        <f t="shared" si="74"/>
        <v>58</v>
      </c>
      <c r="F335" s="208">
        <v>5</v>
      </c>
      <c r="G335" s="208"/>
      <c r="H335" s="208"/>
      <c r="I335" s="208"/>
      <c r="J335" s="208"/>
      <c r="K335" s="208"/>
      <c r="L335" s="208">
        <v>3</v>
      </c>
      <c r="M335" s="208">
        <v>13</v>
      </c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>
        <v>2</v>
      </c>
      <c r="AA335" s="208"/>
      <c r="AB335" s="208">
        <v>2</v>
      </c>
      <c r="AC335" s="208"/>
      <c r="AD335" s="208"/>
      <c r="AE335" s="208">
        <v>1</v>
      </c>
      <c r="AF335" s="208"/>
      <c r="AG335" s="208"/>
      <c r="AH335" s="208"/>
      <c r="AI335" s="208">
        <v>1</v>
      </c>
      <c r="AJ335" s="208"/>
      <c r="AK335" s="208"/>
      <c r="AL335" s="208"/>
      <c r="AM335" s="208"/>
      <c r="AN335" s="208">
        <v>1</v>
      </c>
      <c r="AO335" s="208"/>
      <c r="AP335" s="208">
        <f t="shared" si="75"/>
        <v>28</v>
      </c>
      <c r="AQ335" s="1001">
        <f t="shared" si="76"/>
        <v>30</v>
      </c>
      <c r="AR335" s="208">
        <f t="shared" si="77"/>
        <v>28</v>
      </c>
      <c r="AS335" s="1004"/>
      <c r="AT335" s="1005"/>
      <c r="AU335" s="1005"/>
      <c r="AV335" s="1005"/>
      <c r="AW335" s="1027"/>
      <c r="AX335" s="1027"/>
      <c r="AY335" s="990"/>
      <c r="AZ335" s="1028"/>
    </row>
    <row r="336" s="912" customFormat="1" ht="25.5" customHeight="1" spans="1:52">
      <c r="A336" s="942">
        <v>8</v>
      </c>
      <c r="B336" s="943" t="s">
        <v>46</v>
      </c>
      <c r="C336" s="208">
        <f>'RK 4'!AQ300</f>
        <v>41</v>
      </c>
      <c r="D336" s="212">
        <f>'RK 3'!AH288</f>
        <v>33</v>
      </c>
      <c r="E336" s="208">
        <f t="shared" si="74"/>
        <v>74</v>
      </c>
      <c r="F336" s="208">
        <v>2</v>
      </c>
      <c r="G336" s="208"/>
      <c r="H336" s="208"/>
      <c r="I336" s="208"/>
      <c r="J336" s="208"/>
      <c r="K336" s="208"/>
      <c r="L336" s="208">
        <v>8</v>
      </c>
      <c r="M336" s="208">
        <v>23</v>
      </c>
      <c r="N336" s="208"/>
      <c r="O336" s="208"/>
      <c r="P336" s="208"/>
      <c r="Q336" s="208"/>
      <c r="R336" s="208"/>
      <c r="S336" s="208"/>
      <c r="T336" s="208">
        <v>1</v>
      </c>
      <c r="U336" s="208"/>
      <c r="V336" s="208"/>
      <c r="W336" s="208"/>
      <c r="X336" s="208"/>
      <c r="Y336" s="208"/>
      <c r="Z336" s="208"/>
      <c r="AA336" s="208"/>
      <c r="AB336" s="208">
        <v>1</v>
      </c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>
        <v>2</v>
      </c>
      <c r="AM336" s="208"/>
      <c r="AN336" s="208"/>
      <c r="AO336" s="208"/>
      <c r="AP336" s="208">
        <f t="shared" si="75"/>
        <v>37</v>
      </c>
      <c r="AQ336" s="1001">
        <f t="shared" si="76"/>
        <v>37</v>
      </c>
      <c r="AR336" s="208">
        <f t="shared" si="77"/>
        <v>37</v>
      </c>
      <c r="AS336" s="1004"/>
      <c r="AT336" s="1005"/>
      <c r="AU336" s="1005"/>
      <c r="AV336" s="1005"/>
      <c r="AW336" s="1027"/>
      <c r="AX336" s="1027"/>
      <c r="AY336" s="990"/>
      <c r="AZ336" s="1028"/>
    </row>
    <row r="337" s="912" customFormat="1" ht="25.5" customHeight="1" spans="1:55">
      <c r="A337" s="942">
        <v>9</v>
      </c>
      <c r="B337" s="943" t="s">
        <v>47</v>
      </c>
      <c r="C337" s="208">
        <f>'RK 4'!AQ301</f>
        <v>23</v>
      </c>
      <c r="D337" s="212">
        <f>'RK 3'!AH289</f>
        <v>26</v>
      </c>
      <c r="E337" s="208">
        <f t="shared" si="74"/>
        <v>49</v>
      </c>
      <c r="F337" s="208">
        <v>1</v>
      </c>
      <c r="G337" s="208"/>
      <c r="H337" s="208"/>
      <c r="I337" s="208"/>
      <c r="J337" s="208"/>
      <c r="K337" s="208"/>
      <c r="L337" s="208">
        <v>4</v>
      </c>
      <c r="M337" s="208">
        <v>12</v>
      </c>
      <c r="N337" s="208"/>
      <c r="O337" s="208"/>
      <c r="P337" s="208"/>
      <c r="Q337" s="208"/>
      <c r="R337" s="208"/>
      <c r="S337" s="208"/>
      <c r="T337" s="208">
        <v>1</v>
      </c>
      <c r="U337" s="208"/>
      <c r="V337" s="208"/>
      <c r="W337" s="208"/>
      <c r="X337" s="208">
        <v>1</v>
      </c>
      <c r="Y337" s="208"/>
      <c r="Z337" s="208">
        <v>2</v>
      </c>
      <c r="AA337" s="208"/>
      <c r="AB337" s="208">
        <v>2</v>
      </c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>
        <v>1</v>
      </c>
      <c r="AM337" s="208">
        <v>1</v>
      </c>
      <c r="AN337" s="208"/>
      <c r="AO337" s="208"/>
      <c r="AP337" s="208">
        <f t="shared" si="75"/>
        <v>25</v>
      </c>
      <c r="AQ337" s="1001">
        <f t="shared" si="76"/>
        <v>24</v>
      </c>
      <c r="AR337" s="208">
        <f t="shared" si="77"/>
        <v>25</v>
      </c>
      <c r="AS337" s="1004"/>
      <c r="AT337" s="1005"/>
      <c r="AU337" s="1005"/>
      <c r="AV337" s="1005"/>
      <c r="AW337" s="1027"/>
      <c r="AX337" s="1027"/>
      <c r="AY337" s="990"/>
      <c r="AZ337" s="1028"/>
      <c r="BC337" s="1029">
        <v>165983400</v>
      </c>
    </row>
    <row r="338" s="912" customFormat="1" ht="25.5" customHeight="1" spans="1:55">
      <c r="A338" s="942">
        <v>10</v>
      </c>
      <c r="B338" s="943" t="s">
        <v>48</v>
      </c>
      <c r="C338" s="208">
        <f>'RK 4'!AQ302</f>
        <v>13</v>
      </c>
      <c r="D338" s="212">
        <f>'RK 3'!AH290</f>
        <v>35</v>
      </c>
      <c r="E338" s="208">
        <f t="shared" si="74"/>
        <v>48</v>
      </c>
      <c r="F338" s="208"/>
      <c r="G338" s="208"/>
      <c r="H338" s="208"/>
      <c r="I338" s="208"/>
      <c r="J338" s="208"/>
      <c r="K338" s="208"/>
      <c r="L338" s="208">
        <v>3</v>
      </c>
      <c r="M338" s="208">
        <v>11</v>
      </c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>
        <v>1</v>
      </c>
      <c r="AA338" s="208"/>
      <c r="AB338" s="208">
        <v>5</v>
      </c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>
        <v>1</v>
      </c>
      <c r="AM338" s="208">
        <v>1</v>
      </c>
      <c r="AN338" s="208"/>
      <c r="AO338" s="208"/>
      <c r="AP338" s="208">
        <f t="shared" si="75"/>
        <v>22</v>
      </c>
      <c r="AQ338" s="1001">
        <f t="shared" si="76"/>
        <v>26</v>
      </c>
      <c r="AR338" s="208">
        <f t="shared" si="77"/>
        <v>22</v>
      </c>
      <c r="AS338" s="1004"/>
      <c r="AT338" s="1005"/>
      <c r="AU338" s="1005"/>
      <c r="AV338" s="1005"/>
      <c r="AW338" s="1027"/>
      <c r="AX338" s="1027"/>
      <c r="AY338" s="990"/>
      <c r="AZ338" s="1028"/>
      <c r="BC338" s="1029">
        <v>154336900</v>
      </c>
    </row>
    <row r="339" s="912" customFormat="1" ht="25.5" customHeight="1" spans="1:55">
      <c r="A339" s="942">
        <v>11</v>
      </c>
      <c r="B339" s="943" t="s">
        <v>49</v>
      </c>
      <c r="C339" s="208">
        <f>'RK 4'!AQ303</f>
        <v>67</v>
      </c>
      <c r="D339" s="212">
        <f>'RK 3'!AH291</f>
        <v>81</v>
      </c>
      <c r="E339" s="208">
        <f t="shared" si="74"/>
        <v>148</v>
      </c>
      <c r="F339" s="208">
        <v>3</v>
      </c>
      <c r="G339" s="208"/>
      <c r="H339" s="208"/>
      <c r="I339" s="208"/>
      <c r="J339" s="208"/>
      <c r="K339" s="208"/>
      <c r="L339" s="208">
        <v>13</v>
      </c>
      <c r="M339" s="208">
        <v>47</v>
      </c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>
        <v>1</v>
      </c>
      <c r="AA339" s="208"/>
      <c r="AB339" s="208">
        <v>5</v>
      </c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>
        <v>8</v>
      </c>
      <c r="AM339" s="208">
        <v>3</v>
      </c>
      <c r="AN339" s="208">
        <v>5</v>
      </c>
      <c r="AO339" s="208"/>
      <c r="AP339" s="208">
        <f t="shared" si="75"/>
        <v>85</v>
      </c>
      <c r="AQ339" s="1001">
        <f t="shared" si="76"/>
        <v>63</v>
      </c>
      <c r="AR339" s="208">
        <f t="shared" si="77"/>
        <v>85</v>
      </c>
      <c r="AS339" s="1004"/>
      <c r="AT339" s="1068"/>
      <c r="AU339" s="1038"/>
      <c r="AV339" s="1005"/>
      <c r="AW339" s="1027"/>
      <c r="AX339" s="1027"/>
      <c r="AY339" s="990"/>
      <c r="AZ339" s="1028"/>
      <c r="BC339" s="1029">
        <v>114639200</v>
      </c>
    </row>
    <row r="340" s="912" customFormat="1" ht="25.5" customHeight="1" spans="1:55">
      <c r="A340" s="942">
        <v>12</v>
      </c>
      <c r="B340" s="943" t="s">
        <v>50</v>
      </c>
      <c r="C340" s="208">
        <f>'RK 4'!AQ304</f>
        <v>100</v>
      </c>
      <c r="D340" s="212">
        <f>'RK 3'!AH292</f>
        <v>84</v>
      </c>
      <c r="E340" s="208">
        <f t="shared" si="74"/>
        <v>184</v>
      </c>
      <c r="F340" s="208">
        <v>3</v>
      </c>
      <c r="G340" s="208"/>
      <c r="H340" s="208"/>
      <c r="I340" s="208"/>
      <c r="J340" s="208"/>
      <c r="K340" s="208"/>
      <c r="L340" s="208">
        <v>21</v>
      </c>
      <c r="M340" s="208">
        <v>54</v>
      </c>
      <c r="N340" s="208"/>
      <c r="O340" s="208"/>
      <c r="P340" s="208"/>
      <c r="Q340" s="208"/>
      <c r="R340" s="208"/>
      <c r="S340" s="208"/>
      <c r="T340" s="208">
        <v>1</v>
      </c>
      <c r="U340" s="208"/>
      <c r="V340" s="208"/>
      <c r="W340" s="208"/>
      <c r="X340" s="208">
        <v>1</v>
      </c>
      <c r="Y340" s="208"/>
      <c r="Z340" s="208">
        <v>14</v>
      </c>
      <c r="AA340" s="208"/>
      <c r="AB340" s="208"/>
      <c r="AC340" s="208"/>
      <c r="AD340" s="208"/>
      <c r="AE340" s="208"/>
      <c r="AF340" s="208"/>
      <c r="AG340" s="208"/>
      <c r="AH340" s="208"/>
      <c r="AI340" s="208">
        <v>1</v>
      </c>
      <c r="AJ340" s="208"/>
      <c r="AK340" s="208">
        <v>1</v>
      </c>
      <c r="AL340" s="208">
        <v>13</v>
      </c>
      <c r="AM340" s="208">
        <v>3</v>
      </c>
      <c r="AN340" s="208">
        <v>2</v>
      </c>
      <c r="AO340" s="208"/>
      <c r="AP340" s="208">
        <f t="shared" si="75"/>
        <v>114</v>
      </c>
      <c r="AQ340" s="1001">
        <f t="shared" si="76"/>
        <v>70</v>
      </c>
      <c r="AR340" s="208">
        <f t="shared" si="77"/>
        <v>114</v>
      </c>
      <c r="AS340" s="1004"/>
      <c r="AT340" s="1005"/>
      <c r="AU340" s="1005"/>
      <c r="AV340" s="1005"/>
      <c r="AW340" s="1027"/>
      <c r="AX340" s="1027"/>
      <c r="AY340" s="990"/>
      <c r="AZ340" s="1028"/>
      <c r="BC340" s="1029">
        <f>SUM(BC337:BC339)</f>
        <v>434959500</v>
      </c>
    </row>
    <row r="341" s="912" customFormat="1" ht="25.5" customHeight="1" spans="1:52">
      <c r="A341" s="942">
        <v>13</v>
      </c>
      <c r="B341" s="943" t="s">
        <v>51</v>
      </c>
      <c r="C341" s="208">
        <f>'RK 4'!AQ305</f>
        <v>48</v>
      </c>
      <c r="D341" s="212">
        <f>'RK 3'!AH293</f>
        <v>100</v>
      </c>
      <c r="E341" s="208">
        <f t="shared" si="74"/>
        <v>148</v>
      </c>
      <c r="F341" s="208">
        <v>1</v>
      </c>
      <c r="G341" s="208"/>
      <c r="H341" s="208"/>
      <c r="I341" s="208"/>
      <c r="J341" s="208"/>
      <c r="K341" s="208"/>
      <c r="L341" s="208">
        <v>8</v>
      </c>
      <c r="M341" s="208">
        <v>27</v>
      </c>
      <c r="N341" s="208"/>
      <c r="O341" s="208"/>
      <c r="P341" s="208"/>
      <c r="Q341" s="208"/>
      <c r="R341" s="208"/>
      <c r="S341" s="208"/>
      <c r="T341" s="208">
        <v>1</v>
      </c>
      <c r="U341" s="208"/>
      <c r="V341" s="208"/>
      <c r="W341" s="208"/>
      <c r="X341" s="208"/>
      <c r="Y341" s="208"/>
      <c r="Z341" s="208">
        <v>34</v>
      </c>
      <c r="AA341" s="208"/>
      <c r="AB341" s="208">
        <v>4</v>
      </c>
      <c r="AC341" s="208"/>
      <c r="AD341" s="208"/>
      <c r="AE341" s="208"/>
      <c r="AF341" s="208"/>
      <c r="AG341" s="208"/>
      <c r="AH341" s="208"/>
      <c r="AI341" s="208">
        <v>1</v>
      </c>
      <c r="AJ341" s="208"/>
      <c r="AK341" s="208"/>
      <c r="AL341" s="208"/>
      <c r="AM341" s="208">
        <v>5</v>
      </c>
      <c r="AN341" s="208">
        <v>9</v>
      </c>
      <c r="AO341" s="208"/>
      <c r="AP341" s="208">
        <f t="shared" si="75"/>
        <v>90</v>
      </c>
      <c r="AQ341" s="1001">
        <f t="shared" si="76"/>
        <v>58</v>
      </c>
      <c r="AR341" s="208">
        <f t="shared" si="77"/>
        <v>90</v>
      </c>
      <c r="AS341" s="1004"/>
      <c r="AT341" s="1005"/>
      <c r="AU341" s="1005"/>
      <c r="AV341" s="1005"/>
      <c r="AW341" s="1027"/>
      <c r="AX341" s="1027"/>
      <c r="AY341" s="990"/>
      <c r="AZ341" s="1028"/>
    </row>
    <row r="342" s="912" customFormat="1" ht="25.5" customHeight="1" spans="1:52">
      <c r="A342" s="942">
        <v>14</v>
      </c>
      <c r="B342" s="943" t="s">
        <v>52</v>
      </c>
      <c r="C342" s="208">
        <f>'RK 4'!AQ306</f>
        <v>74</v>
      </c>
      <c r="D342" s="212">
        <f>'RK 3'!AH294</f>
        <v>78</v>
      </c>
      <c r="E342" s="208">
        <f t="shared" si="74"/>
        <v>152</v>
      </c>
      <c r="F342" s="208">
        <v>3</v>
      </c>
      <c r="G342" s="208"/>
      <c r="H342" s="208"/>
      <c r="I342" s="208"/>
      <c r="J342" s="208"/>
      <c r="K342" s="208"/>
      <c r="L342" s="208">
        <v>11</v>
      </c>
      <c r="M342" s="208">
        <v>30</v>
      </c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>
        <v>15</v>
      </c>
      <c r="AA342" s="208"/>
      <c r="AB342" s="208">
        <v>4</v>
      </c>
      <c r="AC342" s="208"/>
      <c r="AD342" s="208"/>
      <c r="AE342" s="208"/>
      <c r="AF342" s="208"/>
      <c r="AG342" s="208"/>
      <c r="AH342" s="208"/>
      <c r="AI342" s="208">
        <v>1</v>
      </c>
      <c r="AJ342" s="208"/>
      <c r="AK342" s="208">
        <v>1</v>
      </c>
      <c r="AL342" s="208"/>
      <c r="AM342" s="208">
        <v>1</v>
      </c>
      <c r="AN342" s="208">
        <v>3</v>
      </c>
      <c r="AO342" s="208"/>
      <c r="AP342" s="208">
        <f t="shared" si="75"/>
        <v>69</v>
      </c>
      <c r="AQ342" s="1001">
        <f t="shared" si="76"/>
        <v>83</v>
      </c>
      <c r="AR342" s="208">
        <f t="shared" si="77"/>
        <v>69</v>
      </c>
      <c r="AS342" s="1006"/>
      <c r="AT342" s="1007"/>
      <c r="AU342" s="1007"/>
      <c r="AV342" s="1007"/>
      <c r="AW342" s="1027"/>
      <c r="AX342" s="1027"/>
      <c r="AY342" s="990"/>
      <c r="AZ342" s="1028"/>
    </row>
    <row r="343" s="912" customFormat="1" ht="25.5" customHeight="1" spans="1:52">
      <c r="A343" s="942">
        <v>15</v>
      </c>
      <c r="B343" s="943" t="s">
        <v>53</v>
      </c>
      <c r="C343" s="208">
        <f>'RK 4'!AQ307</f>
        <v>17</v>
      </c>
      <c r="D343" s="212">
        <f>'RK 3'!AH295</f>
        <v>14</v>
      </c>
      <c r="E343" s="208">
        <f t="shared" si="74"/>
        <v>31</v>
      </c>
      <c r="F343" s="208"/>
      <c r="G343" s="208"/>
      <c r="H343" s="208"/>
      <c r="I343" s="208"/>
      <c r="J343" s="208"/>
      <c r="K343" s="208"/>
      <c r="L343" s="208">
        <v>2</v>
      </c>
      <c r="M343" s="208">
        <v>8</v>
      </c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>
        <v>1</v>
      </c>
      <c r="AA343" s="208"/>
      <c r="AB343" s="208">
        <v>1</v>
      </c>
      <c r="AC343" s="208"/>
      <c r="AD343" s="208"/>
      <c r="AE343" s="208"/>
      <c r="AF343" s="208"/>
      <c r="AG343" s="208"/>
      <c r="AH343" s="208"/>
      <c r="AI343" s="208">
        <v>1</v>
      </c>
      <c r="AJ343" s="208"/>
      <c r="AK343" s="208"/>
      <c r="AL343" s="208"/>
      <c r="AM343" s="208"/>
      <c r="AN343" s="208">
        <v>1</v>
      </c>
      <c r="AO343" s="208"/>
      <c r="AP343" s="208">
        <f t="shared" si="75"/>
        <v>14</v>
      </c>
      <c r="AQ343" s="1001">
        <f t="shared" si="76"/>
        <v>17</v>
      </c>
      <c r="AR343" s="208">
        <f t="shared" si="77"/>
        <v>14</v>
      </c>
      <c r="AS343" s="1008"/>
      <c r="AT343" s="981"/>
      <c r="AU343" s="981"/>
      <c r="AV343" s="981"/>
      <c r="AW343" s="1027"/>
      <c r="AX343" s="1027"/>
      <c r="AY343" s="990"/>
      <c r="AZ343" s="1028"/>
    </row>
    <row r="344" s="912" customFormat="1" ht="25.5" customHeight="1" spans="1:52">
      <c r="A344" s="942">
        <v>16</v>
      </c>
      <c r="B344" s="943" t="s">
        <v>90</v>
      </c>
      <c r="C344" s="208">
        <f>'RK 4'!AQ308</f>
        <v>34</v>
      </c>
      <c r="D344" s="212">
        <f>'RK 3'!AH296</f>
        <v>47</v>
      </c>
      <c r="E344" s="208">
        <f t="shared" si="74"/>
        <v>81</v>
      </c>
      <c r="F344" s="208">
        <v>4</v>
      </c>
      <c r="G344" s="208"/>
      <c r="H344" s="208"/>
      <c r="I344" s="208"/>
      <c r="J344" s="208"/>
      <c r="K344" s="208"/>
      <c r="L344" s="208">
        <v>3</v>
      </c>
      <c r="M344" s="208">
        <v>25</v>
      </c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>
        <v>1</v>
      </c>
      <c r="Y344" s="208"/>
      <c r="Z344" s="208">
        <v>1</v>
      </c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>
        <v>1</v>
      </c>
      <c r="AN344" s="208">
        <v>2</v>
      </c>
      <c r="AO344" s="208"/>
      <c r="AP344" s="208">
        <f t="shared" si="75"/>
        <v>37</v>
      </c>
      <c r="AQ344" s="1001">
        <f t="shared" si="76"/>
        <v>44</v>
      </c>
      <c r="AR344" s="208">
        <f t="shared" si="77"/>
        <v>37</v>
      </c>
      <c r="AS344" s="1008"/>
      <c r="AT344" s="981"/>
      <c r="AU344" s="981"/>
      <c r="AV344" s="981"/>
      <c r="AW344" s="1027"/>
      <c r="AX344" s="1027"/>
      <c r="AY344" s="990"/>
      <c r="AZ344" s="1028"/>
    </row>
    <row r="345" s="912" customFormat="1" ht="25.5" customHeight="1" spans="1:52">
      <c r="A345" s="944">
        <v>17</v>
      </c>
      <c r="B345" s="945" t="s">
        <v>55</v>
      </c>
      <c r="C345" s="208">
        <f>'RK 4'!AQ309</f>
        <v>19</v>
      </c>
      <c r="D345" s="212">
        <f>'RK 3'!AH297</f>
        <v>29</v>
      </c>
      <c r="E345" s="208">
        <f t="shared" si="74"/>
        <v>48</v>
      </c>
      <c r="F345" s="208">
        <v>4</v>
      </c>
      <c r="G345" s="208"/>
      <c r="H345" s="208"/>
      <c r="I345" s="208"/>
      <c r="J345" s="208"/>
      <c r="K345" s="208"/>
      <c r="L345" s="208">
        <v>2</v>
      </c>
      <c r="M345" s="208">
        <v>11</v>
      </c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>
        <v>1</v>
      </c>
      <c r="AA345" s="208"/>
      <c r="AB345" s="208">
        <v>2</v>
      </c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>
        <v>2</v>
      </c>
      <c r="AM345" s="208"/>
      <c r="AN345" s="208"/>
      <c r="AO345" s="208"/>
      <c r="AP345" s="208">
        <f t="shared" si="75"/>
        <v>22</v>
      </c>
      <c r="AQ345" s="1001">
        <f t="shared" si="76"/>
        <v>26</v>
      </c>
      <c r="AR345" s="208">
        <f t="shared" si="77"/>
        <v>22</v>
      </c>
      <c r="AS345" s="1009"/>
      <c r="AT345" s="981"/>
      <c r="AU345" s="981"/>
      <c r="AV345" s="981"/>
      <c r="AW345" s="1027"/>
      <c r="AX345" s="1027"/>
      <c r="AY345" s="990"/>
      <c r="AZ345" s="1028"/>
    </row>
    <row r="346" s="912" customFormat="1" ht="25.5" customHeight="1" spans="1:52">
      <c r="A346" s="944">
        <v>18</v>
      </c>
      <c r="B346" s="945" t="s">
        <v>56</v>
      </c>
      <c r="C346" s="208">
        <f>'RK 4'!AQ310</f>
        <v>18</v>
      </c>
      <c r="D346" s="212">
        <f>'RK 3'!AH298</f>
        <v>42</v>
      </c>
      <c r="E346" s="208">
        <f t="shared" si="74"/>
        <v>60</v>
      </c>
      <c r="F346" s="209">
        <v>1</v>
      </c>
      <c r="G346" s="208"/>
      <c r="H346" s="208"/>
      <c r="I346" s="208"/>
      <c r="J346" s="208"/>
      <c r="K346" s="208"/>
      <c r="L346" s="209">
        <v>4</v>
      </c>
      <c r="M346" s="209">
        <v>14</v>
      </c>
      <c r="N346" s="208"/>
      <c r="O346" s="208"/>
      <c r="P346" s="208"/>
      <c r="Q346" s="208"/>
      <c r="R346" s="208"/>
      <c r="S346" s="208"/>
      <c r="T346" s="208">
        <v>1</v>
      </c>
      <c r="U346" s="208"/>
      <c r="V346" s="208"/>
      <c r="W346" s="208"/>
      <c r="X346" s="208"/>
      <c r="Y346" s="208"/>
      <c r="Z346" s="209">
        <v>1</v>
      </c>
      <c r="AA346" s="208"/>
      <c r="AB346" s="209">
        <v>2</v>
      </c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>
        <v>1</v>
      </c>
      <c r="AM346" s="209"/>
      <c r="AN346" s="209"/>
      <c r="AO346" s="209"/>
      <c r="AP346" s="208">
        <f t="shared" si="75"/>
        <v>24</v>
      </c>
      <c r="AQ346" s="1001">
        <f t="shared" si="76"/>
        <v>36</v>
      </c>
      <c r="AR346" s="208">
        <f t="shared" si="77"/>
        <v>24</v>
      </c>
      <c r="AS346" s="1010"/>
      <c r="AT346" s="981"/>
      <c r="AU346" s="981"/>
      <c r="AV346" s="981"/>
      <c r="AW346" s="1027"/>
      <c r="AX346" s="1027"/>
      <c r="AY346" s="990"/>
      <c r="AZ346" s="1028"/>
    </row>
    <row r="347" s="913" customFormat="1" ht="27.75" customHeight="1" spans="1:52">
      <c r="A347" s="949" t="s">
        <v>57</v>
      </c>
      <c r="B347" s="950"/>
      <c r="C347" s="1059">
        <f>SUM(C329:C346)</f>
        <v>923</v>
      </c>
      <c r="D347" s="1059">
        <f t="shared" ref="D347:AR347" si="78">SUM(D329:D346)</f>
        <v>1070</v>
      </c>
      <c r="E347" s="1059">
        <f t="shared" si="78"/>
        <v>1993</v>
      </c>
      <c r="F347" s="1059">
        <f t="shared" si="78"/>
        <v>78</v>
      </c>
      <c r="G347" s="1059">
        <f t="shared" si="78"/>
        <v>0</v>
      </c>
      <c r="H347" s="1059">
        <f t="shared" si="78"/>
        <v>0</v>
      </c>
      <c r="I347" s="1059">
        <f t="shared" si="78"/>
        <v>0</v>
      </c>
      <c r="J347" s="1059">
        <f t="shared" si="78"/>
        <v>0</v>
      </c>
      <c r="K347" s="1059">
        <f t="shared" si="78"/>
        <v>0</v>
      </c>
      <c r="L347" s="1059">
        <f t="shared" si="78"/>
        <v>149</v>
      </c>
      <c r="M347" s="1059">
        <f t="shared" si="78"/>
        <v>514</v>
      </c>
      <c r="N347" s="1059">
        <f t="shared" si="78"/>
        <v>0</v>
      </c>
      <c r="O347" s="1059">
        <f t="shared" si="78"/>
        <v>0</v>
      </c>
      <c r="P347" s="1059">
        <f t="shared" si="78"/>
        <v>0</v>
      </c>
      <c r="Q347" s="1059">
        <f t="shared" si="78"/>
        <v>0</v>
      </c>
      <c r="R347" s="1059">
        <f t="shared" si="78"/>
        <v>0</v>
      </c>
      <c r="S347" s="1059">
        <f t="shared" si="78"/>
        <v>0</v>
      </c>
      <c r="T347" s="1059">
        <f t="shared" si="78"/>
        <v>13</v>
      </c>
      <c r="U347" s="1059">
        <f t="shared" si="78"/>
        <v>0</v>
      </c>
      <c r="V347" s="1059">
        <f t="shared" si="78"/>
        <v>0</v>
      </c>
      <c r="W347" s="1059">
        <f t="shared" si="78"/>
        <v>0</v>
      </c>
      <c r="X347" s="1059">
        <f t="shared" si="78"/>
        <v>6</v>
      </c>
      <c r="Y347" s="1059">
        <f t="shared" si="78"/>
        <v>0</v>
      </c>
      <c r="Z347" s="1059">
        <f t="shared" si="78"/>
        <v>102</v>
      </c>
      <c r="AA347" s="1059">
        <f t="shared" si="78"/>
        <v>0</v>
      </c>
      <c r="AB347" s="1059">
        <f t="shared" si="78"/>
        <v>40</v>
      </c>
      <c r="AC347" s="1059">
        <f t="shared" si="78"/>
        <v>3</v>
      </c>
      <c r="AD347" s="1059">
        <f t="shared" si="78"/>
        <v>0</v>
      </c>
      <c r="AE347" s="1059">
        <f t="shared" si="78"/>
        <v>1</v>
      </c>
      <c r="AF347" s="1059">
        <f t="shared" si="78"/>
        <v>0</v>
      </c>
      <c r="AG347" s="1059">
        <f t="shared" si="78"/>
        <v>0</v>
      </c>
      <c r="AH347" s="1059">
        <f t="shared" si="78"/>
        <v>0</v>
      </c>
      <c r="AI347" s="1059">
        <f t="shared" si="78"/>
        <v>11</v>
      </c>
      <c r="AJ347" s="1059">
        <f t="shared" si="78"/>
        <v>0</v>
      </c>
      <c r="AK347" s="1059">
        <f t="shared" si="78"/>
        <v>4</v>
      </c>
      <c r="AL347" s="1059">
        <f t="shared" si="78"/>
        <v>37</v>
      </c>
      <c r="AM347" s="1059">
        <f t="shared" si="78"/>
        <v>21</v>
      </c>
      <c r="AN347" s="1059">
        <f t="shared" si="78"/>
        <v>35</v>
      </c>
      <c r="AO347" s="1059">
        <f t="shared" si="78"/>
        <v>0</v>
      </c>
      <c r="AP347" s="1059">
        <f>SUM(AP329:AP346)</f>
        <v>1014</v>
      </c>
      <c r="AQ347" s="1059">
        <f t="shared" si="78"/>
        <v>979</v>
      </c>
      <c r="AR347" s="1059">
        <f>SUM(AR329:AR346)</f>
        <v>1014</v>
      </c>
      <c r="AS347" s="1069"/>
      <c r="AT347" s="1003"/>
      <c r="AU347" s="1003"/>
      <c r="AV347" s="1003"/>
      <c r="AW347" s="1025"/>
      <c r="AX347" s="1025"/>
      <c r="AY347" s="1025"/>
      <c r="AZ347" s="1026"/>
    </row>
    <row r="348" s="911" customFormat="1" ht="19.5" customHeight="1" spans="1:52">
      <c r="A348" s="958"/>
      <c r="B348" s="961"/>
      <c r="C348" s="961"/>
      <c r="D348" s="961"/>
      <c r="E348" s="961"/>
      <c r="F348" s="1031"/>
      <c r="G348" s="959"/>
      <c r="H348" s="1032"/>
      <c r="I348" s="1032"/>
      <c r="J348" s="1032"/>
      <c r="K348" s="1032"/>
      <c r="L348" s="1032"/>
      <c r="M348" s="1032"/>
      <c r="N348" s="1032"/>
      <c r="O348" s="1032"/>
      <c r="P348" s="1032"/>
      <c r="Q348" s="1032"/>
      <c r="R348" s="1032"/>
      <c r="S348" s="1032"/>
      <c r="T348" s="1032"/>
      <c r="U348" s="1032"/>
      <c r="V348" s="1032"/>
      <c r="W348" s="1032"/>
      <c r="X348" s="1032"/>
      <c r="Y348" s="1032"/>
      <c r="Z348" s="1032"/>
      <c r="AA348" s="1032"/>
      <c r="AB348" s="982"/>
      <c r="AC348" s="979"/>
      <c r="AD348" s="979"/>
      <c r="AE348" s="979"/>
      <c r="AF348" s="979"/>
      <c r="AG348" s="979"/>
      <c r="AH348" s="979"/>
      <c r="AI348" s="979"/>
      <c r="AJ348" s="979"/>
      <c r="AK348" s="988"/>
      <c r="AL348" s="988"/>
      <c r="AM348" s="989"/>
      <c r="AN348" s="988"/>
      <c r="AO348" s="989"/>
      <c r="AP348" s="988"/>
      <c r="AQ348" s="962"/>
      <c r="AR348" s="962"/>
      <c r="AS348" s="962"/>
      <c r="AT348" s="989"/>
      <c r="AU348" s="989"/>
      <c r="AV348" s="989"/>
      <c r="AW348" s="1025"/>
      <c r="AX348" s="1025"/>
      <c r="AY348" s="1025"/>
      <c r="AZ348" s="1026"/>
    </row>
    <row r="349" s="911" customFormat="1" ht="17.1" customHeight="1" spans="1:52">
      <c r="A349" s="953"/>
      <c r="B349" s="954"/>
      <c r="C349" s="954"/>
      <c r="D349" s="954"/>
      <c r="E349" s="955"/>
      <c r="F349" s="956"/>
      <c r="G349" s="887" t="s">
        <v>58</v>
      </c>
      <c r="H349" s="957"/>
      <c r="I349" s="974"/>
      <c r="J349" s="974"/>
      <c r="K349" s="974"/>
      <c r="L349" s="974"/>
      <c r="M349" s="974"/>
      <c r="N349" s="974"/>
      <c r="O349" s="974"/>
      <c r="P349" s="974"/>
      <c r="Q349" s="974"/>
      <c r="R349" s="974"/>
      <c r="S349" s="974"/>
      <c r="T349" s="974"/>
      <c r="U349" s="974"/>
      <c r="V349" s="974"/>
      <c r="W349" s="974"/>
      <c r="X349" s="974"/>
      <c r="Y349" s="974"/>
      <c r="Z349" s="974"/>
      <c r="AA349" s="974"/>
      <c r="AB349" s="862" t="s">
        <v>91</v>
      </c>
      <c r="AC349" s="976"/>
      <c r="AD349" s="976"/>
      <c r="AE349" s="976"/>
      <c r="AF349" s="976"/>
      <c r="AG349" s="976"/>
      <c r="AH349" s="976"/>
      <c r="AI349" s="976"/>
      <c r="AJ349" s="981"/>
      <c r="AK349" s="985"/>
      <c r="AL349" s="985"/>
      <c r="AM349" s="981"/>
      <c r="AN349" s="985"/>
      <c r="AO349" s="981"/>
      <c r="AP349" s="978"/>
      <c r="AQ349" s="956"/>
      <c r="AR349" s="956"/>
      <c r="AS349" s="956"/>
      <c r="AT349" s="987"/>
      <c r="AU349" s="987"/>
      <c r="AV349" s="987"/>
      <c r="AW349" s="1025"/>
      <c r="AX349" s="1025"/>
      <c r="AY349" s="1025"/>
      <c r="AZ349" s="1026"/>
    </row>
    <row r="350" s="911" customFormat="1" ht="17.1" customHeight="1" spans="1:52">
      <c r="A350" s="958"/>
      <c r="B350" s="954"/>
      <c r="C350" s="954"/>
      <c r="D350" s="954"/>
      <c r="E350" s="954"/>
      <c r="F350" s="973"/>
      <c r="G350" s="888" t="s">
        <v>68</v>
      </c>
      <c r="H350" s="960"/>
      <c r="I350" s="960"/>
      <c r="J350" s="960"/>
      <c r="K350" s="960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  <c r="AA350" s="960"/>
      <c r="AB350" s="890" t="s">
        <v>61</v>
      </c>
      <c r="AC350" s="978"/>
      <c r="AD350" s="978"/>
      <c r="AE350" s="978"/>
      <c r="AF350" s="978"/>
      <c r="AG350" s="978"/>
      <c r="AH350" s="978"/>
      <c r="AI350" s="978"/>
      <c r="AJ350" s="986"/>
      <c r="AK350" s="987"/>
      <c r="AL350" s="987"/>
      <c r="AM350" s="987"/>
      <c r="AN350" s="987"/>
      <c r="AO350" s="987"/>
      <c r="AP350" s="1015"/>
      <c r="AQ350" s="956"/>
      <c r="AR350" s="956"/>
      <c r="AS350" s="956"/>
      <c r="AT350" s="987"/>
      <c r="AU350" s="987"/>
      <c r="AV350" s="987"/>
      <c r="AW350" s="1025"/>
      <c r="AX350" s="1025"/>
      <c r="AY350" s="1025"/>
      <c r="AZ350" s="1026"/>
    </row>
    <row r="351" s="911" customFormat="1" ht="17.1" customHeight="1" spans="1:52">
      <c r="A351" s="958"/>
      <c r="B351" s="954"/>
      <c r="C351" s="954"/>
      <c r="D351" s="954"/>
      <c r="E351" s="954"/>
      <c r="F351" s="973"/>
      <c r="G351" s="888"/>
      <c r="H351" s="960"/>
      <c r="I351" s="960"/>
      <c r="J351" s="960"/>
      <c r="K351" s="960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  <c r="AA351" s="960"/>
      <c r="AB351" s="890"/>
      <c r="AC351" s="978"/>
      <c r="AD351" s="978"/>
      <c r="AE351" s="978"/>
      <c r="AF351" s="978"/>
      <c r="AG351" s="978"/>
      <c r="AH351" s="978"/>
      <c r="AI351" s="978"/>
      <c r="AJ351" s="987"/>
      <c r="AK351" s="987"/>
      <c r="AL351" s="987"/>
      <c r="AM351" s="987"/>
      <c r="AN351" s="987"/>
      <c r="AO351" s="987"/>
      <c r="AP351" s="1015"/>
      <c r="AQ351" s="956"/>
      <c r="AR351" s="956"/>
      <c r="AS351" s="956"/>
      <c r="AT351" s="987"/>
      <c r="AU351" s="987"/>
      <c r="AV351" s="987"/>
      <c r="AW351" s="1025"/>
      <c r="AX351" s="1025"/>
      <c r="AY351" s="1025"/>
      <c r="AZ351" s="1026"/>
    </row>
    <row r="352" s="911" customFormat="1" ht="17.1" customHeight="1" spans="1:52">
      <c r="A352" s="958"/>
      <c r="B352" s="954"/>
      <c r="C352" s="954"/>
      <c r="D352" s="954"/>
      <c r="E352" s="954"/>
      <c r="F352" s="973"/>
      <c r="G352" s="888"/>
      <c r="H352" s="960"/>
      <c r="I352" s="960"/>
      <c r="J352" s="960"/>
      <c r="K352" s="960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  <c r="AA352" s="960"/>
      <c r="AB352" s="890"/>
      <c r="AC352" s="978"/>
      <c r="AD352" s="978"/>
      <c r="AE352" s="978"/>
      <c r="AF352" s="978"/>
      <c r="AG352" s="978"/>
      <c r="AH352" s="978"/>
      <c r="AI352" s="978"/>
      <c r="AJ352" s="987"/>
      <c r="AK352" s="987"/>
      <c r="AL352" s="987"/>
      <c r="AM352" s="987"/>
      <c r="AN352" s="987"/>
      <c r="AO352" s="987"/>
      <c r="AP352" s="1015"/>
      <c r="AQ352" s="956"/>
      <c r="AR352" s="956"/>
      <c r="AS352" s="956"/>
      <c r="AT352" s="987"/>
      <c r="AU352" s="987"/>
      <c r="AV352" s="987"/>
      <c r="AW352" s="1025"/>
      <c r="AX352" s="1025"/>
      <c r="AY352" s="1025"/>
      <c r="AZ352" s="1026"/>
    </row>
    <row r="353" s="911" customFormat="1" ht="17.1" customHeight="1" spans="1:52">
      <c r="A353" s="958"/>
      <c r="B353" s="954"/>
      <c r="C353" s="954"/>
      <c r="D353" s="954"/>
      <c r="E353" s="954"/>
      <c r="F353" s="973"/>
      <c r="G353" s="888"/>
      <c r="H353" s="960"/>
      <c r="I353" s="960"/>
      <c r="J353" s="960"/>
      <c r="K353" s="960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  <c r="AA353" s="960"/>
      <c r="AB353" s="890"/>
      <c r="AC353" s="978"/>
      <c r="AD353" s="978"/>
      <c r="AE353" s="978"/>
      <c r="AF353" s="978"/>
      <c r="AG353" s="978"/>
      <c r="AH353" s="978"/>
      <c r="AI353" s="978"/>
      <c r="AJ353" s="987"/>
      <c r="AK353" s="987"/>
      <c r="AL353" s="987"/>
      <c r="AM353" s="987"/>
      <c r="AN353" s="987"/>
      <c r="AO353" s="987"/>
      <c r="AP353" s="1015"/>
      <c r="AQ353" s="956"/>
      <c r="AR353" s="956"/>
      <c r="AS353" s="956"/>
      <c r="AT353" s="987"/>
      <c r="AU353" s="987"/>
      <c r="AV353" s="987"/>
      <c r="AW353" s="1025"/>
      <c r="AX353" s="1025"/>
      <c r="AY353" s="1025"/>
      <c r="AZ353" s="1026"/>
    </row>
    <row r="354" s="911" customFormat="1" ht="17.1" customHeight="1" spans="1:52">
      <c r="A354" s="958"/>
      <c r="B354" s="954"/>
      <c r="C354" s="954"/>
      <c r="D354" s="954"/>
      <c r="E354" s="954"/>
      <c r="F354" s="973"/>
      <c r="G354" s="888" t="s">
        <v>92</v>
      </c>
      <c r="H354" s="960"/>
      <c r="I354" s="960"/>
      <c r="J354" s="960"/>
      <c r="K354" s="960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  <c r="AA354" s="960"/>
      <c r="AB354" s="890" t="s">
        <v>63</v>
      </c>
      <c r="AC354" s="978"/>
      <c r="AD354" s="978"/>
      <c r="AE354" s="978"/>
      <c r="AF354" s="978"/>
      <c r="AG354" s="978"/>
      <c r="AH354" s="978"/>
      <c r="AI354" s="978"/>
      <c r="AJ354" s="987"/>
      <c r="AK354" s="987"/>
      <c r="AL354" s="987"/>
      <c r="AM354" s="987"/>
      <c r="AN354" s="987"/>
      <c r="AO354" s="987"/>
      <c r="AP354" s="1015"/>
      <c r="AQ354" s="956"/>
      <c r="AR354" s="956"/>
      <c r="AS354" s="956"/>
      <c r="AT354" s="987"/>
      <c r="AU354" s="987"/>
      <c r="AV354" s="987"/>
      <c r="AW354" s="1025"/>
      <c r="AX354" s="1030" t="e">
        <f>#REF!+AX348</f>
        <v>#REF!</v>
      </c>
      <c r="AY354" s="1025"/>
      <c r="AZ354" s="1026"/>
    </row>
    <row r="355" s="911" customFormat="1" ht="17.1" customHeight="1" spans="1:52">
      <c r="A355" s="958"/>
      <c r="B355" s="954"/>
      <c r="C355" s="954"/>
      <c r="D355" s="954"/>
      <c r="E355" s="954"/>
      <c r="F355" s="973"/>
      <c r="G355" s="888" t="s">
        <v>93</v>
      </c>
      <c r="H355" s="960"/>
      <c r="I355" s="960"/>
      <c r="J355" s="960"/>
      <c r="K355" s="960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  <c r="AA355" s="960"/>
      <c r="AB355" s="890" t="s">
        <v>65</v>
      </c>
      <c r="AC355" s="978"/>
      <c r="AD355" s="978"/>
      <c r="AE355" s="978"/>
      <c r="AF355" s="978"/>
      <c r="AG355" s="978"/>
      <c r="AH355" s="978"/>
      <c r="AI355" s="978"/>
      <c r="AJ355" s="987"/>
      <c r="AK355" s="987"/>
      <c r="AL355" s="987"/>
      <c r="AM355" s="987"/>
      <c r="AN355" s="987"/>
      <c r="AO355" s="987"/>
      <c r="AP355" s="1015"/>
      <c r="AQ355" s="956"/>
      <c r="AR355" s="956"/>
      <c r="AS355" s="956"/>
      <c r="AT355" s="987"/>
      <c r="AU355" s="987"/>
      <c r="AV355" s="987"/>
      <c r="AW355" s="1025"/>
      <c r="AX355" s="1025"/>
      <c r="AY355" s="1025"/>
      <c r="AZ355" s="1026"/>
    </row>
    <row r="356"/>
    <row r="357" ht="177.75" customHeight="1"/>
    <row r="358" customHeight="1" spans="1:45">
      <c r="A358" s="921" t="s">
        <v>160</v>
      </c>
      <c r="B358" s="921"/>
      <c r="C358" s="921"/>
      <c r="D358" s="921"/>
      <c r="E358" s="921"/>
      <c r="F358" s="921"/>
      <c r="G358" s="921"/>
      <c r="H358" s="921"/>
      <c r="I358" s="921"/>
      <c r="J358" s="921"/>
      <c r="K358" s="921"/>
      <c r="L358" s="921"/>
      <c r="M358" s="921"/>
      <c r="N358" s="921"/>
      <c r="O358" s="921"/>
      <c r="P358" s="921"/>
      <c r="Q358" s="921"/>
      <c r="R358" s="921"/>
      <c r="S358" s="921"/>
      <c r="T358" s="921"/>
      <c r="U358" s="921"/>
      <c r="V358" s="921"/>
      <c r="W358" s="921"/>
      <c r="X358" s="921"/>
      <c r="Y358" s="921"/>
      <c r="Z358" s="921"/>
      <c r="AA358" s="921"/>
      <c r="AB358" s="921"/>
      <c r="AC358" s="921"/>
      <c r="AD358" s="921"/>
      <c r="AE358" s="921"/>
      <c r="AF358" s="921"/>
      <c r="AG358" s="921"/>
      <c r="AH358" s="921"/>
      <c r="AI358" s="921"/>
      <c r="AJ358" s="921"/>
      <c r="AK358" s="921"/>
      <c r="AL358" s="921"/>
      <c r="AM358" s="921"/>
      <c r="AN358" s="921"/>
      <c r="AO358" s="921"/>
      <c r="AP358" s="921"/>
      <c r="AQ358" s="921"/>
      <c r="AR358" s="921"/>
      <c r="AS358" s="921"/>
    </row>
    <row r="359" customHeight="1" spans="1:45">
      <c r="A359" s="1060" t="s">
        <v>94</v>
      </c>
      <c r="B359" s="1060"/>
      <c r="C359" s="1060"/>
      <c r="D359" s="1060"/>
      <c r="E359" s="1060"/>
      <c r="F359" s="1060"/>
      <c r="G359" s="1060"/>
      <c r="H359" s="1060"/>
      <c r="I359" s="1060"/>
      <c r="J359" s="1060"/>
      <c r="K359" s="1060"/>
      <c r="L359" s="1060"/>
      <c r="M359" s="1060"/>
      <c r="N359" s="1060"/>
      <c r="O359" s="1060"/>
      <c r="P359" s="1060"/>
      <c r="Q359" s="1060"/>
      <c r="R359" s="1060"/>
      <c r="S359" s="1060"/>
      <c r="T359" s="1060"/>
      <c r="U359" s="1060"/>
      <c r="V359" s="1060"/>
      <c r="W359" s="1060"/>
      <c r="X359" s="1060"/>
      <c r="Y359" s="1060"/>
      <c r="Z359" s="1060"/>
      <c r="AA359" s="1060"/>
      <c r="AB359" s="1060"/>
      <c r="AC359" s="1060"/>
      <c r="AD359" s="1060"/>
      <c r="AE359" s="1060"/>
      <c r="AF359" s="1060"/>
      <c r="AG359" s="1060"/>
      <c r="AH359" s="1060"/>
      <c r="AI359" s="1060"/>
      <c r="AJ359" s="1060"/>
      <c r="AK359" s="1060"/>
      <c r="AL359" s="1060"/>
      <c r="AM359" s="1060"/>
      <c r="AN359" s="1060"/>
      <c r="AO359" s="1060"/>
      <c r="AP359" s="1060"/>
      <c r="AQ359" s="1060"/>
      <c r="AR359" s="1060"/>
      <c r="AS359" s="1060"/>
    </row>
    <row r="360" customHeight="1" spans="1:45">
      <c r="A360" s="923"/>
      <c r="B360" s="923"/>
      <c r="C360" s="923"/>
      <c r="D360" s="923"/>
      <c r="E360" s="923"/>
      <c r="F360" s="923"/>
      <c r="G360" s="923"/>
      <c r="H360" s="923"/>
      <c r="I360" s="923"/>
      <c r="J360" s="923"/>
      <c r="K360" s="923"/>
      <c r="L360" s="923"/>
      <c r="M360" s="923"/>
      <c r="N360" s="923"/>
      <c r="O360" s="923"/>
      <c r="P360" s="923"/>
      <c r="Q360" s="923"/>
      <c r="R360" s="923"/>
      <c r="S360" s="923"/>
      <c r="T360" s="923"/>
      <c r="U360" s="923"/>
      <c r="V360" s="923"/>
      <c r="W360" s="923"/>
      <c r="X360" s="923"/>
      <c r="Y360" s="923"/>
      <c r="Z360" s="923"/>
      <c r="AA360" s="923"/>
      <c r="AB360" s="923"/>
      <c r="AC360" s="923"/>
      <c r="AD360" s="923"/>
      <c r="AE360" s="923"/>
      <c r="AF360" s="923"/>
      <c r="AG360" s="923"/>
      <c r="AH360" s="923"/>
      <c r="AI360" s="923"/>
      <c r="AJ360" s="923"/>
      <c r="AK360" s="923"/>
      <c r="AL360" s="923"/>
      <c r="AM360" s="923"/>
      <c r="AN360" s="923"/>
      <c r="AO360" s="923"/>
      <c r="AP360" s="923"/>
      <c r="AQ360" s="915"/>
      <c r="AS360" s="991" t="s">
        <v>156</v>
      </c>
    </row>
    <row r="361" customHeight="1" spans="1:45">
      <c r="A361" s="924" t="s">
        <v>3</v>
      </c>
      <c r="B361" s="925" t="s">
        <v>4</v>
      </c>
      <c r="C361" s="926" t="s">
        <v>161</v>
      </c>
      <c r="D361" s="926" t="s">
        <v>118</v>
      </c>
      <c r="E361" s="926" t="s">
        <v>57</v>
      </c>
      <c r="F361" s="927" t="s">
        <v>119</v>
      </c>
      <c r="G361" s="928" t="s">
        <v>5</v>
      </c>
      <c r="H361" s="929"/>
      <c r="I361" s="929"/>
      <c r="J361" s="929"/>
      <c r="K361" s="929"/>
      <c r="L361" s="929"/>
      <c r="M361" s="929"/>
      <c r="N361" s="929"/>
      <c r="O361" s="929"/>
      <c r="P361" s="929"/>
      <c r="Q361" s="929"/>
      <c r="R361" s="929"/>
      <c r="S361" s="929"/>
      <c r="T361" s="929"/>
      <c r="U361" s="929"/>
      <c r="V361" s="929"/>
      <c r="W361" s="929"/>
      <c r="X361" s="929"/>
      <c r="Y361" s="929"/>
      <c r="Z361" s="929"/>
      <c r="AA361" s="929"/>
      <c r="AB361" s="929"/>
      <c r="AC361" s="975"/>
      <c r="AD361" s="926" t="s">
        <v>120</v>
      </c>
      <c r="AE361" s="926" t="s">
        <v>7</v>
      </c>
      <c r="AF361" s="926" t="s">
        <v>8</v>
      </c>
      <c r="AG361" s="926" t="s">
        <v>9</v>
      </c>
      <c r="AH361" s="926" t="s">
        <v>10</v>
      </c>
      <c r="AI361" s="926" t="s">
        <v>11</v>
      </c>
      <c r="AJ361" s="926" t="s">
        <v>12</v>
      </c>
      <c r="AK361" s="926" t="s">
        <v>13</v>
      </c>
      <c r="AL361" s="983" t="s">
        <v>122</v>
      </c>
      <c r="AM361" s="983" t="s">
        <v>123</v>
      </c>
      <c r="AN361" s="983" t="s">
        <v>124</v>
      </c>
      <c r="AO361" s="983" t="s">
        <v>158</v>
      </c>
      <c r="AP361" s="926" t="s">
        <v>14</v>
      </c>
      <c r="AQ361" s="927" t="s">
        <v>126</v>
      </c>
      <c r="AR361" s="993" t="s">
        <v>159</v>
      </c>
      <c r="AS361" s="994" t="s">
        <v>147</v>
      </c>
    </row>
    <row r="362" ht="154.5" customHeight="1" spans="1:45">
      <c r="A362" s="930"/>
      <c r="B362" s="931"/>
      <c r="C362" s="932"/>
      <c r="D362" s="932"/>
      <c r="E362" s="932"/>
      <c r="F362" s="933"/>
      <c r="G362" s="934" t="s">
        <v>16</v>
      </c>
      <c r="H362" s="934" t="s">
        <v>17</v>
      </c>
      <c r="I362" s="934" t="s">
        <v>18</v>
      </c>
      <c r="J362" s="934" t="s">
        <v>19</v>
      </c>
      <c r="K362" s="934" t="s">
        <v>20</v>
      </c>
      <c r="L362" s="934" t="s">
        <v>21</v>
      </c>
      <c r="M362" s="934" t="s">
        <v>22</v>
      </c>
      <c r="N362" s="934" t="s">
        <v>23</v>
      </c>
      <c r="O362" s="934" t="s">
        <v>24</v>
      </c>
      <c r="P362" s="934" t="s">
        <v>25</v>
      </c>
      <c r="Q362" s="934" t="s">
        <v>129</v>
      </c>
      <c r="R362" s="934" t="s">
        <v>27</v>
      </c>
      <c r="S362" s="934" t="s">
        <v>28</v>
      </c>
      <c r="T362" s="934" t="s">
        <v>29</v>
      </c>
      <c r="U362" s="934" t="s">
        <v>30</v>
      </c>
      <c r="V362" s="934" t="s">
        <v>31</v>
      </c>
      <c r="W362" s="934" t="s">
        <v>32</v>
      </c>
      <c r="X362" s="934" t="s">
        <v>33</v>
      </c>
      <c r="Y362" s="934" t="s">
        <v>34</v>
      </c>
      <c r="Z362" s="934" t="s">
        <v>35</v>
      </c>
      <c r="AA362" s="934" t="s">
        <v>36</v>
      </c>
      <c r="AB362" s="934" t="s">
        <v>149</v>
      </c>
      <c r="AC362" s="934" t="s">
        <v>38</v>
      </c>
      <c r="AD362" s="932"/>
      <c r="AE362" s="932"/>
      <c r="AF362" s="932"/>
      <c r="AG362" s="932"/>
      <c r="AH362" s="932"/>
      <c r="AI362" s="932"/>
      <c r="AJ362" s="932"/>
      <c r="AK362" s="932"/>
      <c r="AL362" s="984"/>
      <c r="AM362" s="984"/>
      <c r="AN362" s="984"/>
      <c r="AO362" s="984"/>
      <c r="AP362" s="932"/>
      <c r="AQ362" s="933"/>
      <c r="AR362" s="996"/>
      <c r="AS362" s="997"/>
    </row>
    <row r="363" customHeight="1" spans="1:45">
      <c r="A363" s="935">
        <v>1</v>
      </c>
      <c r="B363" s="936">
        <v>2</v>
      </c>
      <c r="C363" s="936">
        <v>3</v>
      </c>
      <c r="D363" s="936">
        <v>4</v>
      </c>
      <c r="E363" s="937">
        <v>5</v>
      </c>
      <c r="F363" s="936">
        <v>6</v>
      </c>
      <c r="G363" s="936">
        <v>7</v>
      </c>
      <c r="H363" s="936">
        <v>8</v>
      </c>
      <c r="I363" s="936">
        <v>9</v>
      </c>
      <c r="J363" s="936">
        <v>10</v>
      </c>
      <c r="K363" s="936">
        <v>11</v>
      </c>
      <c r="L363" s="936">
        <v>12</v>
      </c>
      <c r="M363" s="936">
        <v>13</v>
      </c>
      <c r="N363" s="936">
        <v>14</v>
      </c>
      <c r="O363" s="936">
        <v>15</v>
      </c>
      <c r="P363" s="936">
        <v>16</v>
      </c>
      <c r="Q363" s="936">
        <v>17</v>
      </c>
      <c r="R363" s="936">
        <v>18</v>
      </c>
      <c r="S363" s="936">
        <v>19</v>
      </c>
      <c r="T363" s="936">
        <v>20</v>
      </c>
      <c r="U363" s="936">
        <v>21</v>
      </c>
      <c r="V363" s="936">
        <v>22</v>
      </c>
      <c r="W363" s="936">
        <v>23</v>
      </c>
      <c r="X363" s="936">
        <v>24</v>
      </c>
      <c r="Y363" s="936">
        <v>25</v>
      </c>
      <c r="Z363" s="936">
        <v>26</v>
      </c>
      <c r="AA363" s="936">
        <v>27</v>
      </c>
      <c r="AB363" s="936">
        <v>28</v>
      </c>
      <c r="AC363" s="936">
        <v>29</v>
      </c>
      <c r="AD363" s="936">
        <v>30</v>
      </c>
      <c r="AE363" s="936">
        <v>31</v>
      </c>
      <c r="AF363" s="936">
        <v>32</v>
      </c>
      <c r="AG363" s="936">
        <v>33</v>
      </c>
      <c r="AH363" s="936">
        <v>34</v>
      </c>
      <c r="AI363" s="936">
        <v>35</v>
      </c>
      <c r="AJ363" s="936">
        <v>36</v>
      </c>
      <c r="AK363" s="936">
        <v>37</v>
      </c>
      <c r="AL363" s="936">
        <v>38</v>
      </c>
      <c r="AM363" s="936">
        <v>39</v>
      </c>
      <c r="AN363" s="936">
        <v>40</v>
      </c>
      <c r="AO363" s="936">
        <v>41</v>
      </c>
      <c r="AP363" s="937">
        <v>42</v>
      </c>
      <c r="AQ363" s="937">
        <v>43</v>
      </c>
      <c r="AR363" s="998">
        <v>44</v>
      </c>
      <c r="AS363" s="999">
        <v>45</v>
      </c>
    </row>
    <row r="364" ht="25.5" customHeight="1" spans="1:45">
      <c r="A364" s="938">
        <v>1</v>
      </c>
      <c r="B364" s="939" t="s">
        <v>39</v>
      </c>
      <c r="C364" s="208">
        <f>'RK 4'!AQ329</f>
        <v>163</v>
      </c>
      <c r="D364" s="212">
        <f>'RK 3'!AH315</f>
        <v>165</v>
      </c>
      <c r="E364" s="208">
        <f>SUM(C364:D364)</f>
        <v>328</v>
      </c>
      <c r="F364" s="191">
        <v>29</v>
      </c>
      <c r="G364" s="191"/>
      <c r="H364" s="191"/>
      <c r="I364" s="191"/>
      <c r="J364" s="191"/>
      <c r="K364" s="191"/>
      <c r="L364" s="191">
        <v>28</v>
      </c>
      <c r="M364" s="191">
        <v>71</v>
      </c>
      <c r="N364" s="191">
        <v>1</v>
      </c>
      <c r="O364" s="191"/>
      <c r="P364" s="191"/>
      <c r="Q364" s="191"/>
      <c r="R364" s="191"/>
      <c r="S364" s="191"/>
      <c r="T364" s="191">
        <v>3</v>
      </c>
      <c r="U364" s="191"/>
      <c r="V364" s="191"/>
      <c r="W364" s="191"/>
      <c r="X364" s="191"/>
      <c r="Y364" s="191"/>
      <c r="Z364" s="191">
        <v>15</v>
      </c>
      <c r="AA364" s="191"/>
      <c r="AB364" s="191">
        <v>3</v>
      </c>
      <c r="AC364" s="191">
        <v>1</v>
      </c>
      <c r="AD364" s="191"/>
      <c r="AE364" s="191">
        <v>1</v>
      </c>
      <c r="AF364" s="191"/>
      <c r="AG364" s="191"/>
      <c r="AH364" s="191"/>
      <c r="AI364" s="191"/>
      <c r="AJ364" s="191">
        <v>2</v>
      </c>
      <c r="AK364" s="191"/>
      <c r="AL364" s="191">
        <v>6</v>
      </c>
      <c r="AM364" s="191">
        <v>1</v>
      </c>
      <c r="AN364" s="191">
        <v>11</v>
      </c>
      <c r="AO364" s="191"/>
      <c r="AP364" s="208">
        <f>SUM(F364:AO364)</f>
        <v>172</v>
      </c>
      <c r="AQ364" s="1001">
        <f>E364-AP364</f>
        <v>156</v>
      </c>
      <c r="AR364" s="191">
        <f>AP364</f>
        <v>172</v>
      </c>
      <c r="AS364" s="1002"/>
    </row>
    <row r="365" ht="25.5" customHeight="1" spans="1:45">
      <c r="A365" s="942">
        <v>2</v>
      </c>
      <c r="B365" s="943" t="s">
        <v>40</v>
      </c>
      <c r="C365" s="208">
        <f>'RK 4'!AQ330</f>
        <v>91</v>
      </c>
      <c r="D365" s="212">
        <f>'RK 3'!AH316</f>
        <v>109</v>
      </c>
      <c r="E365" s="208">
        <f t="shared" ref="E365:E381" si="79">SUM(C365:D365)</f>
        <v>200</v>
      </c>
      <c r="F365" s="191">
        <v>13</v>
      </c>
      <c r="G365" s="191"/>
      <c r="H365" s="191"/>
      <c r="I365" s="191"/>
      <c r="J365" s="191"/>
      <c r="K365" s="191"/>
      <c r="L365" s="191">
        <v>20</v>
      </c>
      <c r="M365" s="191">
        <v>76</v>
      </c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>
        <v>17</v>
      </c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>
        <v>1</v>
      </c>
      <c r="AK365" s="191">
        <v>1</v>
      </c>
      <c r="AL365" s="191">
        <v>3</v>
      </c>
      <c r="AM365" s="191">
        <v>1</v>
      </c>
      <c r="AN365" s="191">
        <v>3</v>
      </c>
      <c r="AO365" s="191"/>
      <c r="AP365" s="208">
        <f t="shared" ref="AP365:AP381" si="80">SUM(F365:AO365)</f>
        <v>135</v>
      </c>
      <c r="AQ365" s="1001">
        <f t="shared" ref="AQ365:AQ381" si="81">E365-AP365</f>
        <v>65</v>
      </c>
      <c r="AR365" s="191">
        <f t="shared" ref="AR365:AR381" si="82">AP365</f>
        <v>135</v>
      </c>
      <c r="AS365" s="1004"/>
    </row>
    <row r="366" ht="25.5" customHeight="1" spans="1:45">
      <c r="A366" s="942">
        <v>3</v>
      </c>
      <c r="B366" s="943" t="s">
        <v>41</v>
      </c>
      <c r="C366" s="208">
        <f>'RK 4'!AQ331</f>
        <v>56</v>
      </c>
      <c r="D366" s="212">
        <f>'RK 3'!AH317</f>
        <v>50</v>
      </c>
      <c r="E366" s="208">
        <f t="shared" si="79"/>
        <v>106</v>
      </c>
      <c r="F366" s="191">
        <v>10</v>
      </c>
      <c r="G366" s="191"/>
      <c r="H366" s="191"/>
      <c r="I366" s="191"/>
      <c r="J366" s="191"/>
      <c r="K366" s="191"/>
      <c r="L366" s="191">
        <v>15</v>
      </c>
      <c r="M366" s="191">
        <v>27</v>
      </c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>
        <v>2</v>
      </c>
      <c r="AA366" s="191"/>
      <c r="AB366" s="191">
        <v>3</v>
      </c>
      <c r="AC366" s="191">
        <v>1</v>
      </c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>
        <v>3</v>
      </c>
      <c r="AN366" s="191">
        <v>1</v>
      </c>
      <c r="AO366" s="191"/>
      <c r="AP366" s="208">
        <f t="shared" si="80"/>
        <v>62</v>
      </c>
      <c r="AQ366" s="1001">
        <f t="shared" si="81"/>
        <v>44</v>
      </c>
      <c r="AR366" s="191">
        <f t="shared" si="82"/>
        <v>62</v>
      </c>
      <c r="AS366" s="1004"/>
    </row>
    <row r="367" ht="25.5" customHeight="1" spans="1:45">
      <c r="A367" s="942">
        <v>4</v>
      </c>
      <c r="B367" s="943" t="s">
        <v>42</v>
      </c>
      <c r="C367" s="208">
        <f>'RK 4'!AQ332</f>
        <v>70</v>
      </c>
      <c r="D367" s="212">
        <f>'RK 3'!AH318</f>
        <v>57</v>
      </c>
      <c r="E367" s="208">
        <f t="shared" si="79"/>
        <v>127</v>
      </c>
      <c r="F367" s="191">
        <v>6</v>
      </c>
      <c r="G367" s="191"/>
      <c r="H367" s="191"/>
      <c r="I367" s="191"/>
      <c r="J367" s="191"/>
      <c r="K367" s="191"/>
      <c r="L367" s="191">
        <v>17</v>
      </c>
      <c r="M367" s="191">
        <v>41</v>
      </c>
      <c r="N367" s="191"/>
      <c r="O367" s="191"/>
      <c r="P367" s="191"/>
      <c r="Q367" s="191"/>
      <c r="R367" s="191"/>
      <c r="S367" s="191"/>
      <c r="T367" s="191">
        <v>1</v>
      </c>
      <c r="U367" s="191"/>
      <c r="V367" s="191"/>
      <c r="W367" s="191"/>
      <c r="X367" s="191">
        <v>1</v>
      </c>
      <c r="Y367" s="191"/>
      <c r="Z367" s="191">
        <v>2</v>
      </c>
      <c r="AA367" s="191"/>
      <c r="AB367" s="191">
        <v>2</v>
      </c>
      <c r="AC367" s="191"/>
      <c r="AD367" s="191">
        <v>1</v>
      </c>
      <c r="AE367" s="191"/>
      <c r="AF367" s="191"/>
      <c r="AG367" s="191"/>
      <c r="AH367" s="191"/>
      <c r="AI367" s="191"/>
      <c r="AJ367" s="191">
        <v>4</v>
      </c>
      <c r="AK367" s="191"/>
      <c r="AL367" s="191">
        <v>3</v>
      </c>
      <c r="AM367" s="191">
        <v>1</v>
      </c>
      <c r="AN367" s="191">
        <v>1</v>
      </c>
      <c r="AO367" s="191"/>
      <c r="AP367" s="208">
        <f t="shared" si="80"/>
        <v>80</v>
      </c>
      <c r="AQ367" s="1001">
        <f t="shared" si="81"/>
        <v>47</v>
      </c>
      <c r="AR367" s="191">
        <f t="shared" si="82"/>
        <v>80</v>
      </c>
      <c r="AS367" s="1004"/>
    </row>
    <row r="368" ht="25.5" customHeight="1" spans="1:45">
      <c r="A368" s="942">
        <v>5</v>
      </c>
      <c r="B368" s="943" t="s">
        <v>43</v>
      </c>
      <c r="C368" s="208">
        <f>'RK 4'!AQ333</f>
        <v>64</v>
      </c>
      <c r="D368" s="212">
        <f>'RK 3'!AH319</f>
        <v>62</v>
      </c>
      <c r="E368" s="208">
        <f t="shared" si="79"/>
        <v>126</v>
      </c>
      <c r="F368" s="191">
        <v>4</v>
      </c>
      <c r="G368" s="191"/>
      <c r="H368" s="191"/>
      <c r="I368" s="191"/>
      <c r="J368" s="191"/>
      <c r="K368" s="191"/>
      <c r="L368" s="191">
        <v>5</v>
      </c>
      <c r="M368" s="191">
        <v>31</v>
      </c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>
        <v>3</v>
      </c>
      <c r="AA368" s="191"/>
      <c r="AB368" s="191">
        <v>5</v>
      </c>
      <c r="AC368" s="191">
        <v>1</v>
      </c>
      <c r="AD368" s="191"/>
      <c r="AE368" s="191"/>
      <c r="AF368" s="191"/>
      <c r="AG368" s="191"/>
      <c r="AH368" s="191"/>
      <c r="AI368" s="191"/>
      <c r="AJ368" s="191"/>
      <c r="AK368" s="191"/>
      <c r="AL368" s="191">
        <v>2</v>
      </c>
      <c r="AM368" s="191">
        <v>1</v>
      </c>
      <c r="AN368" s="191">
        <v>2</v>
      </c>
      <c r="AO368" s="191"/>
      <c r="AP368" s="208">
        <f t="shared" si="80"/>
        <v>54</v>
      </c>
      <c r="AQ368" s="1001">
        <f t="shared" si="81"/>
        <v>72</v>
      </c>
      <c r="AR368" s="191">
        <f t="shared" si="82"/>
        <v>54</v>
      </c>
      <c r="AS368" s="1004"/>
    </row>
    <row r="369" ht="25.5" customHeight="1" spans="1:45">
      <c r="A369" s="942">
        <v>6</v>
      </c>
      <c r="B369" s="943" t="s">
        <v>44</v>
      </c>
      <c r="C369" s="208">
        <f>'RK 4'!AQ334</f>
        <v>21</v>
      </c>
      <c r="D369" s="212">
        <f>'RK 3'!AH320</f>
        <v>26</v>
      </c>
      <c r="E369" s="208">
        <f t="shared" si="79"/>
        <v>47</v>
      </c>
      <c r="F369" s="191">
        <v>5</v>
      </c>
      <c r="G369" s="191"/>
      <c r="H369" s="191"/>
      <c r="I369" s="191"/>
      <c r="J369" s="191"/>
      <c r="K369" s="191"/>
      <c r="L369" s="191">
        <v>2</v>
      </c>
      <c r="M369" s="191">
        <v>7</v>
      </c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>
        <v>1</v>
      </c>
      <c r="Y369" s="191"/>
      <c r="Z369" s="191">
        <v>8</v>
      </c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>
        <v>2</v>
      </c>
      <c r="AO369" s="191"/>
      <c r="AP369" s="208">
        <f t="shared" si="80"/>
        <v>25</v>
      </c>
      <c r="AQ369" s="1001">
        <f t="shared" si="81"/>
        <v>22</v>
      </c>
      <c r="AR369" s="191">
        <f t="shared" si="82"/>
        <v>25</v>
      </c>
      <c r="AS369" s="1004"/>
    </row>
    <row r="370" ht="25.5" customHeight="1" spans="1:45">
      <c r="A370" s="942">
        <v>7</v>
      </c>
      <c r="B370" s="943" t="s">
        <v>45</v>
      </c>
      <c r="C370" s="208">
        <f>'RK 4'!AQ335</f>
        <v>30</v>
      </c>
      <c r="D370" s="212">
        <f>'RK 3'!AH321</f>
        <v>33</v>
      </c>
      <c r="E370" s="208">
        <f t="shared" si="79"/>
        <v>63</v>
      </c>
      <c r="F370" s="191">
        <v>6</v>
      </c>
      <c r="G370" s="191"/>
      <c r="H370" s="191"/>
      <c r="I370" s="191"/>
      <c r="J370" s="191"/>
      <c r="K370" s="191"/>
      <c r="L370" s="191">
        <v>5</v>
      </c>
      <c r="M370" s="191">
        <v>15</v>
      </c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>
        <v>1</v>
      </c>
      <c r="AA370" s="191"/>
      <c r="AB370" s="191">
        <v>1</v>
      </c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>
        <v>1</v>
      </c>
      <c r="AN370" s="191">
        <v>1</v>
      </c>
      <c r="AO370" s="191"/>
      <c r="AP370" s="208">
        <f t="shared" si="80"/>
        <v>30</v>
      </c>
      <c r="AQ370" s="1001">
        <f t="shared" si="81"/>
        <v>33</v>
      </c>
      <c r="AR370" s="191">
        <f t="shared" si="82"/>
        <v>30</v>
      </c>
      <c r="AS370" s="1004"/>
    </row>
    <row r="371" ht="25.5" customHeight="1" spans="1:45">
      <c r="A371" s="942">
        <v>8</v>
      </c>
      <c r="B371" s="943" t="s">
        <v>46</v>
      </c>
      <c r="C371" s="208">
        <f>'RK 4'!AQ336</f>
        <v>37</v>
      </c>
      <c r="D371" s="212">
        <f>'RK 3'!AH322</f>
        <v>29</v>
      </c>
      <c r="E371" s="208">
        <f t="shared" si="79"/>
        <v>66</v>
      </c>
      <c r="F371" s="191">
        <v>4</v>
      </c>
      <c r="G371" s="191"/>
      <c r="H371" s="191"/>
      <c r="I371" s="191"/>
      <c r="J371" s="191"/>
      <c r="K371" s="191"/>
      <c r="L371" s="191">
        <v>3</v>
      </c>
      <c r="M371" s="191">
        <v>20</v>
      </c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>
        <v>1</v>
      </c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>
        <v>1</v>
      </c>
      <c r="AM371" s="191"/>
      <c r="AN371" s="191"/>
      <c r="AO371" s="191"/>
      <c r="AP371" s="208">
        <f t="shared" si="80"/>
        <v>29</v>
      </c>
      <c r="AQ371" s="1001">
        <f t="shared" si="81"/>
        <v>37</v>
      </c>
      <c r="AR371" s="191">
        <f t="shared" si="82"/>
        <v>29</v>
      </c>
      <c r="AS371" s="1004"/>
    </row>
    <row r="372" ht="25.5" customHeight="1" spans="1:45">
      <c r="A372" s="942">
        <v>9</v>
      </c>
      <c r="B372" s="943" t="s">
        <v>47</v>
      </c>
      <c r="C372" s="208">
        <f>'RK 4'!AQ337</f>
        <v>24</v>
      </c>
      <c r="D372" s="212">
        <f>'RK 3'!AH323</f>
        <v>31</v>
      </c>
      <c r="E372" s="208">
        <f t="shared" si="79"/>
        <v>55</v>
      </c>
      <c r="F372" s="191"/>
      <c r="G372" s="191"/>
      <c r="H372" s="191"/>
      <c r="I372" s="191"/>
      <c r="J372" s="191"/>
      <c r="K372" s="191"/>
      <c r="L372" s="191">
        <v>5</v>
      </c>
      <c r="M372" s="191">
        <v>16</v>
      </c>
      <c r="N372" s="191"/>
      <c r="O372" s="191"/>
      <c r="P372" s="191"/>
      <c r="Q372" s="191"/>
      <c r="R372" s="191"/>
      <c r="S372" s="191"/>
      <c r="T372" s="191">
        <v>1</v>
      </c>
      <c r="U372" s="191"/>
      <c r="V372" s="191"/>
      <c r="W372" s="191"/>
      <c r="X372" s="191"/>
      <c r="Y372" s="191"/>
      <c r="Z372" s="191">
        <v>4</v>
      </c>
      <c r="AA372" s="191"/>
      <c r="AB372" s="191">
        <v>6</v>
      </c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>
        <v>2</v>
      </c>
      <c r="AM372" s="191"/>
      <c r="AN372" s="191"/>
      <c r="AO372" s="191"/>
      <c r="AP372" s="208">
        <f t="shared" si="80"/>
        <v>34</v>
      </c>
      <c r="AQ372" s="1001">
        <f t="shared" si="81"/>
        <v>21</v>
      </c>
      <c r="AR372" s="191">
        <f t="shared" si="82"/>
        <v>34</v>
      </c>
      <c r="AS372" s="1004"/>
    </row>
    <row r="373" ht="25.5" customHeight="1" spans="1:45">
      <c r="A373" s="942">
        <v>10</v>
      </c>
      <c r="B373" s="943" t="s">
        <v>48</v>
      </c>
      <c r="C373" s="208">
        <f>'RK 4'!AQ338</f>
        <v>26</v>
      </c>
      <c r="D373" s="212">
        <f>'RK 3'!AH324</f>
        <v>31</v>
      </c>
      <c r="E373" s="208">
        <f t="shared" si="79"/>
        <v>57</v>
      </c>
      <c r="F373" s="191"/>
      <c r="G373" s="191"/>
      <c r="H373" s="191"/>
      <c r="I373" s="191"/>
      <c r="J373" s="191"/>
      <c r="K373" s="191"/>
      <c r="L373" s="191">
        <v>7</v>
      </c>
      <c r="M373" s="191">
        <v>21</v>
      </c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>
        <v>3</v>
      </c>
      <c r="AA373" s="191"/>
      <c r="AB373" s="191">
        <v>10</v>
      </c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>
        <v>1</v>
      </c>
      <c r="AM373" s="191"/>
      <c r="AN373" s="191">
        <v>1</v>
      </c>
      <c r="AO373" s="191"/>
      <c r="AP373" s="208">
        <f t="shared" si="80"/>
        <v>43</v>
      </c>
      <c r="AQ373" s="1001">
        <f t="shared" si="81"/>
        <v>14</v>
      </c>
      <c r="AR373" s="191">
        <f t="shared" si="82"/>
        <v>43</v>
      </c>
      <c r="AS373" s="1004"/>
    </row>
    <row r="374" ht="25.5" customHeight="1" spans="1:45">
      <c r="A374" s="942">
        <v>11</v>
      </c>
      <c r="B374" s="943" t="s">
        <v>49</v>
      </c>
      <c r="C374" s="208">
        <f>'RK 4'!AQ339</f>
        <v>63</v>
      </c>
      <c r="D374" s="212">
        <f>'RK 3'!AH325</f>
        <v>77</v>
      </c>
      <c r="E374" s="208">
        <f t="shared" si="79"/>
        <v>140</v>
      </c>
      <c r="F374" s="191">
        <v>4</v>
      </c>
      <c r="G374" s="191"/>
      <c r="H374" s="191"/>
      <c r="I374" s="191"/>
      <c r="J374" s="191"/>
      <c r="K374" s="191"/>
      <c r="L374" s="191">
        <v>12</v>
      </c>
      <c r="M374" s="191">
        <v>55</v>
      </c>
      <c r="N374" s="191"/>
      <c r="O374" s="191"/>
      <c r="P374" s="191"/>
      <c r="Q374" s="191"/>
      <c r="R374" s="191"/>
      <c r="S374" s="191"/>
      <c r="T374" s="191">
        <v>1</v>
      </c>
      <c r="U374" s="191"/>
      <c r="V374" s="191"/>
      <c r="W374" s="191"/>
      <c r="X374" s="191">
        <v>1</v>
      </c>
      <c r="Y374" s="191"/>
      <c r="Z374" s="191">
        <v>19</v>
      </c>
      <c r="AA374" s="191"/>
      <c r="AB374" s="191">
        <v>11</v>
      </c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>
        <v>3</v>
      </c>
      <c r="AM374" s="191">
        <v>2</v>
      </c>
      <c r="AN374" s="191">
        <v>2</v>
      </c>
      <c r="AO374" s="191"/>
      <c r="AP374" s="208">
        <f t="shared" si="80"/>
        <v>110</v>
      </c>
      <c r="AQ374" s="1001">
        <f t="shared" si="81"/>
        <v>30</v>
      </c>
      <c r="AR374" s="191">
        <f t="shared" si="82"/>
        <v>110</v>
      </c>
      <c r="AS374" s="1004"/>
    </row>
    <row r="375" ht="25.5" customHeight="1" spans="1:45">
      <c r="A375" s="942">
        <v>12</v>
      </c>
      <c r="B375" s="943" t="s">
        <v>50</v>
      </c>
      <c r="C375" s="208">
        <f>'RK 4'!AQ340</f>
        <v>70</v>
      </c>
      <c r="D375" s="212">
        <f>'RK 3'!AH326</f>
        <v>65</v>
      </c>
      <c r="E375" s="208">
        <f t="shared" si="79"/>
        <v>135</v>
      </c>
      <c r="F375" s="191"/>
      <c r="G375" s="191"/>
      <c r="H375" s="191"/>
      <c r="I375" s="191"/>
      <c r="J375" s="191"/>
      <c r="K375" s="191"/>
      <c r="L375" s="191">
        <v>11</v>
      </c>
      <c r="M375" s="191">
        <v>28</v>
      </c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>
        <v>1</v>
      </c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>
        <v>1</v>
      </c>
      <c r="AK375" s="191"/>
      <c r="AL375" s="191">
        <v>1</v>
      </c>
      <c r="AM375" s="191">
        <v>2</v>
      </c>
      <c r="AN375" s="191">
        <v>1</v>
      </c>
      <c r="AO375" s="191"/>
      <c r="AP375" s="208">
        <f t="shared" si="80"/>
        <v>45</v>
      </c>
      <c r="AQ375" s="1001">
        <f t="shared" si="81"/>
        <v>90</v>
      </c>
      <c r="AR375" s="191">
        <f t="shared" si="82"/>
        <v>45</v>
      </c>
      <c r="AS375" s="1004"/>
    </row>
    <row r="376" ht="25.5" customHeight="1" spans="1:45">
      <c r="A376" s="942">
        <v>13</v>
      </c>
      <c r="B376" s="943" t="s">
        <v>51</v>
      </c>
      <c r="C376" s="208">
        <f>'RK 4'!AQ341</f>
        <v>58</v>
      </c>
      <c r="D376" s="212">
        <f>'RK 3'!AH327</f>
        <v>42</v>
      </c>
      <c r="E376" s="208">
        <f t="shared" si="79"/>
        <v>100</v>
      </c>
      <c r="F376" s="191">
        <v>7</v>
      </c>
      <c r="G376" s="191"/>
      <c r="H376" s="191"/>
      <c r="I376" s="191"/>
      <c r="J376" s="191"/>
      <c r="K376" s="191"/>
      <c r="L376" s="191">
        <v>6</v>
      </c>
      <c r="M376" s="191">
        <v>15</v>
      </c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>
        <v>32</v>
      </c>
      <c r="AA376" s="191"/>
      <c r="AB376" s="191">
        <v>2</v>
      </c>
      <c r="AC376" s="191"/>
      <c r="AD376" s="191"/>
      <c r="AE376" s="191"/>
      <c r="AF376" s="191"/>
      <c r="AG376" s="191"/>
      <c r="AH376" s="191"/>
      <c r="AI376" s="191"/>
      <c r="AJ376" s="191"/>
      <c r="AK376" s="191">
        <v>1</v>
      </c>
      <c r="AL376" s="191"/>
      <c r="AM376" s="191">
        <v>1</v>
      </c>
      <c r="AN376" s="191"/>
      <c r="AO376" s="191"/>
      <c r="AP376" s="208">
        <f t="shared" si="80"/>
        <v>64</v>
      </c>
      <c r="AQ376" s="1001">
        <f t="shared" si="81"/>
        <v>36</v>
      </c>
      <c r="AR376" s="191">
        <f t="shared" si="82"/>
        <v>64</v>
      </c>
      <c r="AS376" s="1004"/>
    </row>
    <row r="377" ht="25.5" customHeight="1" spans="1:45">
      <c r="A377" s="942">
        <v>14</v>
      </c>
      <c r="B377" s="943" t="s">
        <v>52</v>
      </c>
      <c r="C377" s="208">
        <f>'RK 4'!AQ342</f>
        <v>83</v>
      </c>
      <c r="D377" s="212">
        <f>'RK 3'!AH328</f>
        <v>73</v>
      </c>
      <c r="E377" s="208">
        <f t="shared" si="79"/>
        <v>156</v>
      </c>
      <c r="F377" s="191">
        <v>3</v>
      </c>
      <c r="G377" s="191"/>
      <c r="H377" s="191"/>
      <c r="I377" s="191"/>
      <c r="J377" s="191"/>
      <c r="K377" s="191"/>
      <c r="L377" s="191">
        <v>14</v>
      </c>
      <c r="M377" s="191">
        <v>41</v>
      </c>
      <c r="N377" s="191">
        <v>1</v>
      </c>
      <c r="O377" s="191"/>
      <c r="P377" s="191"/>
      <c r="Q377" s="191"/>
      <c r="R377" s="191"/>
      <c r="S377" s="191"/>
      <c r="T377" s="191">
        <v>4</v>
      </c>
      <c r="U377" s="191"/>
      <c r="V377" s="191"/>
      <c r="W377" s="191"/>
      <c r="X377" s="191"/>
      <c r="Y377" s="191"/>
      <c r="Z377" s="191">
        <v>14</v>
      </c>
      <c r="AA377" s="191"/>
      <c r="AB377" s="191">
        <v>8</v>
      </c>
      <c r="AC377" s="191"/>
      <c r="AD377" s="191"/>
      <c r="AE377" s="191"/>
      <c r="AF377" s="191"/>
      <c r="AG377" s="191"/>
      <c r="AH377" s="191"/>
      <c r="AI377" s="191"/>
      <c r="AJ377" s="191">
        <v>1</v>
      </c>
      <c r="AK377" s="191"/>
      <c r="AL377" s="191">
        <v>3</v>
      </c>
      <c r="AM377" s="191"/>
      <c r="AN377" s="191">
        <v>1</v>
      </c>
      <c r="AO377" s="191">
        <v>1</v>
      </c>
      <c r="AP377" s="208">
        <f t="shared" si="80"/>
        <v>91</v>
      </c>
      <c r="AQ377" s="1001">
        <f t="shared" si="81"/>
        <v>65</v>
      </c>
      <c r="AR377" s="191">
        <f t="shared" si="82"/>
        <v>91</v>
      </c>
      <c r="AS377" s="1006"/>
    </row>
    <row r="378" ht="25.5" customHeight="1" spans="1:45">
      <c r="A378" s="942">
        <v>15</v>
      </c>
      <c r="B378" s="943" t="s">
        <v>53</v>
      </c>
      <c r="C378" s="208">
        <f>'RK 4'!AQ343</f>
        <v>17</v>
      </c>
      <c r="D378" s="212">
        <f>'RK 3'!AH329</f>
        <v>14</v>
      </c>
      <c r="E378" s="208">
        <f t="shared" si="79"/>
        <v>31</v>
      </c>
      <c r="F378" s="191">
        <v>1</v>
      </c>
      <c r="G378" s="191"/>
      <c r="H378" s="191"/>
      <c r="I378" s="191"/>
      <c r="J378" s="191"/>
      <c r="K378" s="191"/>
      <c r="L378" s="191">
        <v>4</v>
      </c>
      <c r="M378" s="191">
        <v>3</v>
      </c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061"/>
      <c r="Y378" s="191"/>
      <c r="Z378" s="191">
        <v>4</v>
      </c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208">
        <f t="shared" si="80"/>
        <v>12</v>
      </c>
      <c r="AQ378" s="1001">
        <f t="shared" si="81"/>
        <v>19</v>
      </c>
      <c r="AR378" s="191">
        <f t="shared" si="82"/>
        <v>12</v>
      </c>
      <c r="AS378" s="1008"/>
    </row>
    <row r="379" ht="25.5" customHeight="1" spans="1:45">
      <c r="A379" s="942">
        <v>16</v>
      </c>
      <c r="B379" s="943" t="s">
        <v>90</v>
      </c>
      <c r="C379" s="208">
        <f>'RK 4'!AQ344</f>
        <v>44</v>
      </c>
      <c r="D379" s="212">
        <f>'RK 3'!AH330</f>
        <v>45</v>
      </c>
      <c r="E379" s="208">
        <f t="shared" si="79"/>
        <v>89</v>
      </c>
      <c r="F379" s="191">
        <v>5</v>
      </c>
      <c r="G379" s="191">
        <v>1</v>
      </c>
      <c r="H379" s="191"/>
      <c r="I379" s="191"/>
      <c r="J379" s="191"/>
      <c r="K379" s="191"/>
      <c r="L379" s="191">
        <v>11</v>
      </c>
      <c r="M379" s="191">
        <v>23</v>
      </c>
      <c r="N379" s="191"/>
      <c r="O379" s="191"/>
      <c r="P379" s="191"/>
      <c r="Q379" s="191"/>
      <c r="R379" s="191"/>
      <c r="S379" s="191"/>
      <c r="T379" s="191">
        <v>1</v>
      </c>
      <c r="U379" s="191"/>
      <c r="V379" s="191"/>
      <c r="W379" s="191"/>
      <c r="X379" s="191"/>
      <c r="Y379" s="191"/>
      <c r="Z379" s="191">
        <v>4</v>
      </c>
      <c r="AA379" s="191"/>
      <c r="AB379" s="191">
        <v>4</v>
      </c>
      <c r="AC379" s="191">
        <v>1</v>
      </c>
      <c r="AD379" s="191"/>
      <c r="AE379" s="191"/>
      <c r="AF379" s="191"/>
      <c r="AG379" s="191"/>
      <c r="AH379" s="191"/>
      <c r="AI379" s="191"/>
      <c r="AJ379" s="191"/>
      <c r="AK379" s="191"/>
      <c r="AL379" s="191">
        <v>1</v>
      </c>
      <c r="AM379" s="191"/>
      <c r="AN379" s="191">
        <v>2</v>
      </c>
      <c r="AO379" s="191"/>
      <c r="AP379" s="208">
        <f t="shared" si="80"/>
        <v>53</v>
      </c>
      <c r="AQ379" s="1001">
        <f t="shared" si="81"/>
        <v>36</v>
      </c>
      <c r="AR379" s="191">
        <f t="shared" si="82"/>
        <v>53</v>
      </c>
      <c r="AS379" s="1008"/>
    </row>
    <row r="380" ht="25.5" customHeight="1" spans="1:45">
      <c r="A380" s="944">
        <v>17</v>
      </c>
      <c r="B380" s="945" t="s">
        <v>55</v>
      </c>
      <c r="C380" s="208">
        <f>'RK 4'!AQ345</f>
        <v>26</v>
      </c>
      <c r="D380" s="212">
        <f>'RK 3'!AH331</f>
        <v>33</v>
      </c>
      <c r="E380" s="209">
        <f t="shared" si="79"/>
        <v>59</v>
      </c>
      <c r="F380" s="191">
        <v>3</v>
      </c>
      <c r="G380" s="1061"/>
      <c r="H380" s="191"/>
      <c r="I380" s="191"/>
      <c r="J380" s="191"/>
      <c r="K380" s="191"/>
      <c r="L380" s="191">
        <v>8</v>
      </c>
      <c r="M380" s="191">
        <v>19</v>
      </c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>
        <v>5</v>
      </c>
      <c r="AA380" s="191"/>
      <c r="AB380" s="191">
        <v>1</v>
      </c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>
        <v>1</v>
      </c>
      <c r="AN380" s="191"/>
      <c r="AO380" s="191"/>
      <c r="AP380" s="209">
        <f t="shared" si="80"/>
        <v>37</v>
      </c>
      <c r="AQ380" s="1001">
        <f t="shared" si="81"/>
        <v>22</v>
      </c>
      <c r="AR380" s="191">
        <f t="shared" si="82"/>
        <v>37</v>
      </c>
      <c r="AS380" s="1009"/>
    </row>
    <row r="381" ht="25.5" customHeight="1" spans="1:45">
      <c r="A381" s="944">
        <v>18</v>
      </c>
      <c r="B381" s="1062" t="s">
        <v>56</v>
      </c>
      <c r="C381" s="208">
        <f>'RK 4'!AQ346</f>
        <v>36</v>
      </c>
      <c r="D381" s="212">
        <f>'RK 3'!AH332</f>
        <v>28</v>
      </c>
      <c r="E381" s="210">
        <f t="shared" si="79"/>
        <v>64</v>
      </c>
      <c r="F381" s="191">
        <v>2</v>
      </c>
      <c r="G381" s="191"/>
      <c r="H381" s="191"/>
      <c r="I381" s="191"/>
      <c r="J381" s="191"/>
      <c r="K381" s="191"/>
      <c r="L381" s="191">
        <v>5</v>
      </c>
      <c r="M381" s="191">
        <v>13</v>
      </c>
      <c r="N381" s="191">
        <v>1</v>
      </c>
      <c r="O381" s="191"/>
      <c r="P381" s="191"/>
      <c r="Q381" s="191"/>
      <c r="R381" s="191"/>
      <c r="S381" s="191"/>
      <c r="T381" s="191"/>
      <c r="U381" s="191"/>
      <c r="V381" s="191"/>
      <c r="W381" s="191"/>
      <c r="X381" s="191">
        <v>2</v>
      </c>
      <c r="Y381" s="191"/>
      <c r="Z381" s="191">
        <v>1</v>
      </c>
      <c r="AA381" s="191"/>
      <c r="AB381" s="191">
        <v>5</v>
      </c>
      <c r="AC381" s="191"/>
      <c r="AD381" s="191"/>
      <c r="AE381" s="191"/>
      <c r="AF381" s="191"/>
      <c r="AG381" s="191"/>
      <c r="AH381" s="191"/>
      <c r="AI381" s="191"/>
      <c r="AJ381" s="191">
        <v>1</v>
      </c>
      <c r="AK381" s="191"/>
      <c r="AL381" s="191"/>
      <c r="AM381" s="191"/>
      <c r="AN381" s="191">
        <v>2</v>
      </c>
      <c r="AO381" s="191"/>
      <c r="AP381" s="210">
        <f t="shared" si="80"/>
        <v>32</v>
      </c>
      <c r="AQ381" s="1001">
        <f t="shared" si="81"/>
        <v>32</v>
      </c>
      <c r="AR381" s="191">
        <f t="shared" si="82"/>
        <v>32</v>
      </c>
      <c r="AS381" s="1010"/>
    </row>
    <row r="382" ht="34.5" customHeight="1" spans="1:45">
      <c r="A382" s="949" t="s">
        <v>57</v>
      </c>
      <c r="B382" s="950"/>
      <c r="C382" s="951">
        <f>SUM(C364:C381)</f>
        <v>979</v>
      </c>
      <c r="D382" s="951">
        <f t="shared" ref="D382:AR382" si="83">SUM(D364:D381)</f>
        <v>970</v>
      </c>
      <c r="E382" s="951">
        <f t="shared" si="83"/>
        <v>1949</v>
      </c>
      <c r="F382" s="951">
        <f t="shared" si="83"/>
        <v>102</v>
      </c>
      <c r="G382" s="951">
        <f t="shared" si="83"/>
        <v>1</v>
      </c>
      <c r="H382" s="951">
        <f t="shared" si="83"/>
        <v>0</v>
      </c>
      <c r="I382" s="951">
        <f t="shared" si="83"/>
        <v>0</v>
      </c>
      <c r="J382" s="951">
        <f t="shared" si="83"/>
        <v>0</v>
      </c>
      <c r="K382" s="951">
        <f t="shared" si="83"/>
        <v>0</v>
      </c>
      <c r="L382" s="951">
        <f t="shared" si="83"/>
        <v>178</v>
      </c>
      <c r="M382" s="951">
        <f t="shared" si="83"/>
        <v>522</v>
      </c>
      <c r="N382" s="951">
        <f t="shared" si="83"/>
        <v>3</v>
      </c>
      <c r="O382" s="951">
        <f t="shared" si="83"/>
        <v>0</v>
      </c>
      <c r="P382" s="951">
        <f t="shared" si="83"/>
        <v>0</v>
      </c>
      <c r="Q382" s="951">
        <f t="shared" si="83"/>
        <v>0</v>
      </c>
      <c r="R382" s="951">
        <f t="shared" si="83"/>
        <v>0</v>
      </c>
      <c r="S382" s="951">
        <f t="shared" si="83"/>
        <v>0</v>
      </c>
      <c r="T382" s="951">
        <f t="shared" si="83"/>
        <v>11</v>
      </c>
      <c r="U382" s="951">
        <f t="shared" si="83"/>
        <v>0</v>
      </c>
      <c r="V382" s="951">
        <f t="shared" si="83"/>
        <v>0</v>
      </c>
      <c r="W382" s="951">
        <f t="shared" si="83"/>
        <v>0</v>
      </c>
      <c r="X382" s="951">
        <f t="shared" si="83"/>
        <v>5</v>
      </c>
      <c r="Y382" s="951">
        <f t="shared" si="83"/>
        <v>0</v>
      </c>
      <c r="Z382" s="951">
        <f t="shared" si="83"/>
        <v>136</v>
      </c>
      <c r="AA382" s="951">
        <f t="shared" si="83"/>
        <v>0</v>
      </c>
      <c r="AB382" s="951">
        <f t="shared" si="83"/>
        <v>61</v>
      </c>
      <c r="AC382" s="951">
        <f t="shared" si="83"/>
        <v>4</v>
      </c>
      <c r="AD382" s="951">
        <f t="shared" si="83"/>
        <v>1</v>
      </c>
      <c r="AE382" s="951">
        <f t="shared" si="83"/>
        <v>1</v>
      </c>
      <c r="AF382" s="951">
        <f t="shared" si="83"/>
        <v>0</v>
      </c>
      <c r="AG382" s="951">
        <f t="shared" si="83"/>
        <v>0</v>
      </c>
      <c r="AH382" s="951">
        <f t="shared" si="83"/>
        <v>0</v>
      </c>
      <c r="AI382" s="951">
        <f t="shared" si="83"/>
        <v>0</v>
      </c>
      <c r="AJ382" s="951">
        <f t="shared" si="83"/>
        <v>10</v>
      </c>
      <c r="AK382" s="951">
        <f t="shared" si="83"/>
        <v>2</v>
      </c>
      <c r="AL382" s="951">
        <f t="shared" si="83"/>
        <v>26</v>
      </c>
      <c r="AM382" s="951">
        <f t="shared" si="83"/>
        <v>14</v>
      </c>
      <c r="AN382" s="951">
        <f t="shared" si="83"/>
        <v>30</v>
      </c>
      <c r="AO382" s="951">
        <f t="shared" si="83"/>
        <v>1</v>
      </c>
      <c r="AP382" s="951">
        <f t="shared" si="83"/>
        <v>1108</v>
      </c>
      <c r="AQ382" s="951">
        <f t="shared" si="83"/>
        <v>841</v>
      </c>
      <c r="AR382" s="951">
        <f t="shared" si="83"/>
        <v>1108</v>
      </c>
      <c r="AS382" s="1011"/>
    </row>
    <row r="383" customHeight="1" spans="1:45">
      <c r="A383" s="958"/>
      <c r="B383" s="961"/>
      <c r="C383" s="961"/>
      <c r="D383" s="961"/>
      <c r="E383" s="961"/>
      <c r="F383" s="1031"/>
      <c r="G383" s="959"/>
      <c r="H383" s="1032"/>
      <c r="I383" s="1032"/>
      <c r="J383" s="1032"/>
      <c r="K383" s="1032"/>
      <c r="L383" s="1032"/>
      <c r="M383" s="1032"/>
      <c r="N383" s="1032"/>
      <c r="O383" s="1032"/>
      <c r="P383" s="1032"/>
      <c r="Q383" s="1032"/>
      <c r="R383" s="1032"/>
      <c r="S383" s="1032"/>
      <c r="T383" s="1032"/>
      <c r="U383" s="1032"/>
      <c r="V383" s="1032"/>
      <c r="W383" s="1032"/>
      <c r="X383" s="1032"/>
      <c r="Y383" s="1032"/>
      <c r="Z383" s="1032"/>
      <c r="AA383" s="1032"/>
      <c r="AB383" s="982"/>
      <c r="AC383" s="979"/>
      <c r="AD383" s="979"/>
      <c r="AE383" s="979"/>
      <c r="AF383" s="979"/>
      <c r="AG383" s="979"/>
      <c r="AH383" s="979"/>
      <c r="AI383" s="979"/>
      <c r="AJ383" s="979"/>
      <c r="AK383" s="988"/>
      <c r="AL383" s="988"/>
      <c r="AM383" s="989"/>
      <c r="AN383" s="988"/>
      <c r="AO383" s="989"/>
      <c r="AP383" s="988"/>
      <c r="AQ383" s="962"/>
      <c r="AR383" s="962"/>
      <c r="AS383" s="962"/>
    </row>
    <row r="384" customHeight="1" spans="1:45">
      <c r="A384" s="953"/>
      <c r="B384" s="1063"/>
      <c r="C384" s="1063"/>
      <c r="D384" s="1063"/>
      <c r="E384" s="1064"/>
      <c r="F384" s="1065"/>
      <c r="G384" s="887" t="str">
        <f>'RK 3'!D335</f>
        <v>Mengetahui :</v>
      </c>
      <c r="H384" s="919"/>
      <c r="I384" s="1063"/>
      <c r="J384" s="1063"/>
      <c r="K384" s="1063"/>
      <c r="L384" s="1063"/>
      <c r="M384" s="1063"/>
      <c r="N384" s="1063"/>
      <c r="O384" s="1063"/>
      <c r="P384" s="1063"/>
      <c r="Q384" s="1063"/>
      <c r="R384" s="1063"/>
      <c r="S384" s="1063"/>
      <c r="T384" s="1063"/>
      <c r="U384" s="1063"/>
      <c r="V384" s="1063"/>
      <c r="W384" s="1063"/>
      <c r="X384" s="1063"/>
      <c r="Y384" s="1063"/>
      <c r="Z384" s="1063"/>
      <c r="AA384" s="1063"/>
      <c r="AB384" s="889" t="s">
        <v>165</v>
      </c>
      <c r="AC384" s="981"/>
      <c r="AD384" s="976"/>
      <c r="AE384" s="976"/>
      <c r="AF384" s="1066"/>
      <c r="AG384" s="1066"/>
      <c r="AH384" s="1066"/>
      <c r="AI384" s="1066"/>
      <c r="AJ384" s="1067"/>
      <c r="AK384" s="1067"/>
      <c r="AL384" s="1067"/>
      <c r="AM384" s="1067"/>
      <c r="AN384" s="985"/>
      <c r="AO384" s="981"/>
      <c r="AP384" s="978"/>
      <c r="AQ384" s="956"/>
      <c r="AR384" s="956"/>
      <c r="AS384" s="956"/>
    </row>
    <row r="385" customHeight="1" spans="1:45">
      <c r="A385" s="958"/>
      <c r="B385" s="1063"/>
      <c r="C385" s="1063"/>
      <c r="D385" s="1063"/>
      <c r="E385" s="1063"/>
      <c r="F385" s="1070"/>
      <c r="G385" s="888" t="str">
        <f>'RK 3'!D336</f>
        <v>Wakil Ketua Pengadilan Tinggi Agama Padang,</v>
      </c>
      <c r="H385" s="1071"/>
      <c r="I385" s="1064"/>
      <c r="J385" s="1064"/>
      <c r="K385" s="1064"/>
      <c r="L385" s="1064"/>
      <c r="M385" s="1064"/>
      <c r="N385" s="1064"/>
      <c r="O385" s="1064"/>
      <c r="P385" s="1064"/>
      <c r="Q385" s="1064"/>
      <c r="R385" s="1064"/>
      <c r="S385" s="1064"/>
      <c r="T385" s="1064"/>
      <c r="U385" s="1064"/>
      <c r="V385" s="1064"/>
      <c r="W385" s="1064"/>
      <c r="X385" s="1064"/>
      <c r="Y385" s="1064"/>
      <c r="Z385" s="1064"/>
      <c r="AA385" s="1064"/>
      <c r="AB385" s="890" t="s">
        <v>137</v>
      </c>
      <c r="AC385" s="978"/>
      <c r="AD385" s="978"/>
      <c r="AE385" s="978"/>
      <c r="AF385" s="1080"/>
      <c r="AG385" s="1080"/>
      <c r="AH385" s="1080"/>
      <c r="AI385" s="1080"/>
      <c r="AJ385" s="1082"/>
      <c r="AK385" s="1083"/>
      <c r="AL385" s="1083"/>
      <c r="AM385" s="1083"/>
      <c r="AN385" s="987"/>
      <c r="AO385" s="987"/>
      <c r="AP385" s="1015"/>
      <c r="AQ385" s="956"/>
      <c r="AR385" s="956"/>
      <c r="AS385" s="956"/>
    </row>
    <row r="386" customHeight="1" spans="1:45">
      <c r="A386" s="958"/>
      <c r="B386" s="1063"/>
      <c r="C386" s="1063"/>
      <c r="D386" s="1063"/>
      <c r="E386" s="1063"/>
      <c r="F386" s="1070"/>
      <c r="G386" s="888"/>
      <c r="H386" s="1071"/>
      <c r="I386" s="1064"/>
      <c r="J386" s="1064"/>
      <c r="K386" s="1064"/>
      <c r="L386" s="1064"/>
      <c r="M386" s="1064"/>
      <c r="N386" s="1064"/>
      <c r="O386" s="1064"/>
      <c r="P386" s="1064"/>
      <c r="Q386" s="1064"/>
      <c r="R386" s="1064"/>
      <c r="S386" s="1064"/>
      <c r="T386" s="1064"/>
      <c r="U386" s="1064"/>
      <c r="V386" s="1064"/>
      <c r="W386" s="1064"/>
      <c r="X386" s="1064"/>
      <c r="Y386" s="1064"/>
      <c r="Z386" s="1064"/>
      <c r="AA386" s="1064"/>
      <c r="AB386" s="890"/>
      <c r="AC386" s="978"/>
      <c r="AD386" s="978"/>
      <c r="AE386" s="978"/>
      <c r="AF386" s="1080"/>
      <c r="AG386" s="1080"/>
      <c r="AH386" s="1080"/>
      <c r="AI386" s="1080"/>
      <c r="AJ386" s="1083"/>
      <c r="AK386" s="1083"/>
      <c r="AL386" s="1083"/>
      <c r="AM386" s="1083"/>
      <c r="AN386" s="987"/>
      <c r="AO386" s="987"/>
      <c r="AP386" s="1015"/>
      <c r="AQ386" s="956"/>
      <c r="AR386" s="956"/>
      <c r="AS386" s="956"/>
    </row>
    <row r="387" customHeight="1" spans="1:45">
      <c r="A387" s="958"/>
      <c r="B387" s="1063"/>
      <c r="C387" s="1063"/>
      <c r="D387" s="1063"/>
      <c r="E387" s="1063"/>
      <c r="F387" s="1070"/>
      <c r="G387" s="888"/>
      <c r="H387" s="1071"/>
      <c r="I387" s="1064"/>
      <c r="J387" s="1064"/>
      <c r="K387" s="1064"/>
      <c r="L387" s="1064"/>
      <c r="M387" s="1064"/>
      <c r="N387" s="1064"/>
      <c r="O387" s="1064"/>
      <c r="P387" s="1064"/>
      <c r="Q387" s="1064"/>
      <c r="R387" s="1064"/>
      <c r="S387" s="1064"/>
      <c r="T387" s="1064"/>
      <c r="U387" s="1064"/>
      <c r="V387" s="1064"/>
      <c r="W387" s="1064"/>
      <c r="X387" s="1064"/>
      <c r="Y387" s="1064"/>
      <c r="Z387" s="1064"/>
      <c r="AA387" s="1064"/>
      <c r="AB387" s="890"/>
      <c r="AC387" s="978"/>
      <c r="AD387" s="978"/>
      <c r="AE387" s="978"/>
      <c r="AF387" s="1080"/>
      <c r="AG387" s="1080"/>
      <c r="AH387" s="1080"/>
      <c r="AI387" s="1080"/>
      <c r="AJ387" s="1083"/>
      <c r="AK387" s="1083"/>
      <c r="AL387" s="1083"/>
      <c r="AM387" s="1083"/>
      <c r="AN387" s="987"/>
      <c r="AO387" s="987"/>
      <c r="AP387" s="1015"/>
      <c r="AQ387" s="956"/>
      <c r="AR387" s="956"/>
      <c r="AS387" s="956"/>
    </row>
    <row r="388" customHeight="1" spans="1:45">
      <c r="A388" s="958"/>
      <c r="B388" s="1063"/>
      <c r="C388" s="1063"/>
      <c r="D388" s="1063"/>
      <c r="E388" s="1063"/>
      <c r="F388" s="1070"/>
      <c r="G388" s="888"/>
      <c r="H388" s="1071"/>
      <c r="I388" s="1064"/>
      <c r="J388" s="1064"/>
      <c r="K388" s="1064"/>
      <c r="L388" s="1064"/>
      <c r="M388" s="1064"/>
      <c r="N388" s="1064"/>
      <c r="O388" s="1064"/>
      <c r="P388" s="1064"/>
      <c r="Q388" s="1064"/>
      <c r="R388" s="1064"/>
      <c r="S388" s="1064"/>
      <c r="T388" s="1064"/>
      <c r="U388" s="1064"/>
      <c r="V388" s="1064"/>
      <c r="W388" s="1064"/>
      <c r="X388" s="1064"/>
      <c r="Y388" s="1064"/>
      <c r="Z388" s="1064"/>
      <c r="AA388" s="1064"/>
      <c r="AB388" s="890"/>
      <c r="AC388" s="978"/>
      <c r="AD388" s="978"/>
      <c r="AE388" s="978"/>
      <c r="AF388" s="1080"/>
      <c r="AG388" s="1080"/>
      <c r="AH388" s="1080"/>
      <c r="AI388" s="1080"/>
      <c r="AJ388" s="1083"/>
      <c r="AK388" s="1083"/>
      <c r="AL388" s="1083"/>
      <c r="AM388" s="1083"/>
      <c r="AN388" s="987"/>
      <c r="AO388" s="987"/>
      <c r="AP388" s="1015"/>
      <c r="AQ388" s="956"/>
      <c r="AR388" s="956"/>
      <c r="AS388" s="956"/>
    </row>
    <row r="389" customHeight="1" spans="1:45">
      <c r="A389" s="958"/>
      <c r="B389" s="1063"/>
      <c r="C389" s="1063"/>
      <c r="D389" s="1063"/>
      <c r="E389" s="1063"/>
      <c r="F389" s="1070"/>
      <c r="G389" s="888" t="str">
        <f>'RK 3'!D340</f>
        <v>Dr. Drs. H. PELMIZAR, M.H.I.</v>
      </c>
      <c r="H389" s="1071"/>
      <c r="I389" s="1064"/>
      <c r="J389" s="1064"/>
      <c r="K389" s="1064"/>
      <c r="L389" s="1064"/>
      <c r="M389" s="1064"/>
      <c r="N389" s="1064"/>
      <c r="O389" s="1064"/>
      <c r="P389" s="1064"/>
      <c r="Q389" s="1064"/>
      <c r="R389" s="1064"/>
      <c r="S389" s="1064"/>
      <c r="T389" s="1064"/>
      <c r="U389" s="1064"/>
      <c r="V389" s="1064"/>
      <c r="W389" s="1064"/>
      <c r="X389" s="1064"/>
      <c r="Y389" s="1064"/>
      <c r="Z389" s="1064"/>
      <c r="AA389" s="1064"/>
      <c r="AB389" s="890" t="s">
        <v>98</v>
      </c>
      <c r="AC389" s="978"/>
      <c r="AD389" s="978"/>
      <c r="AE389" s="978"/>
      <c r="AF389" s="1080"/>
      <c r="AG389" s="1080"/>
      <c r="AH389" s="1080"/>
      <c r="AI389" s="1080"/>
      <c r="AJ389" s="1083"/>
      <c r="AK389" s="1083"/>
      <c r="AL389" s="1083"/>
      <c r="AM389" s="1083"/>
      <c r="AN389" s="987"/>
      <c r="AO389" s="987"/>
      <c r="AP389" s="1015"/>
      <c r="AQ389" s="956"/>
      <c r="AR389" s="956"/>
      <c r="AS389" s="956"/>
    </row>
    <row r="390" ht="15.75" spans="1:45">
      <c r="A390" s="958"/>
      <c r="B390" s="1063"/>
      <c r="C390" s="1063"/>
      <c r="D390" s="1063"/>
      <c r="E390" s="1063"/>
      <c r="F390" s="1070"/>
      <c r="G390" s="888" t="str">
        <f>'RK 3'!D341</f>
        <v>NIP. 19561112 198103 1 009</v>
      </c>
      <c r="H390" s="1071"/>
      <c r="I390" s="1064"/>
      <c r="J390" s="1064"/>
      <c r="K390" s="1064"/>
      <c r="L390" s="1064"/>
      <c r="M390" s="1064"/>
      <c r="N390" s="1064"/>
      <c r="O390" s="1064"/>
      <c r="P390" s="1064"/>
      <c r="Q390" s="1064"/>
      <c r="R390" s="1064"/>
      <c r="S390" s="1064"/>
      <c r="T390" s="1064"/>
      <c r="U390" s="1064"/>
      <c r="V390" s="1064"/>
      <c r="W390" s="1064"/>
      <c r="X390" s="1064"/>
      <c r="Y390" s="1064"/>
      <c r="Z390" s="1064"/>
      <c r="AA390" s="1064"/>
      <c r="AB390" s="890" t="s">
        <v>99</v>
      </c>
      <c r="AC390" s="978"/>
      <c r="AD390" s="978"/>
      <c r="AE390" s="978"/>
      <c r="AF390" s="1080"/>
      <c r="AG390" s="1080"/>
      <c r="AH390" s="1080"/>
      <c r="AI390" s="1080"/>
      <c r="AJ390" s="1083"/>
      <c r="AK390" s="1083"/>
      <c r="AL390" s="1083"/>
      <c r="AM390" s="1083"/>
      <c r="AN390" s="987"/>
      <c r="AO390" s="987"/>
      <c r="AP390" s="1015"/>
      <c r="AQ390" s="956"/>
      <c r="AR390" s="956"/>
      <c r="AS390" s="956"/>
    </row>
    <row r="391" ht="24" customHeight="1" spans="1:45">
      <c r="A391" s="958"/>
      <c r="B391" s="954"/>
      <c r="C391" s="954"/>
      <c r="D391" s="954"/>
      <c r="E391" s="954"/>
      <c r="F391" s="973"/>
      <c r="G391" s="888"/>
      <c r="H391" s="960"/>
      <c r="I391" s="960"/>
      <c r="J391" s="960"/>
      <c r="K391" s="960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  <c r="AA391" s="960"/>
      <c r="AB391" s="890"/>
      <c r="AC391" s="978"/>
      <c r="AD391" s="978"/>
      <c r="AE391" s="978"/>
      <c r="AF391" s="978"/>
      <c r="AG391" s="978"/>
      <c r="AH391" s="978"/>
      <c r="AI391" s="978"/>
      <c r="AJ391" s="987"/>
      <c r="AK391" s="987"/>
      <c r="AL391" s="987"/>
      <c r="AM391" s="987"/>
      <c r="AN391" s="987"/>
      <c r="AO391" s="987"/>
      <c r="AP391" s="1015"/>
      <c r="AQ391" s="956"/>
      <c r="AR391" s="956"/>
      <c r="AS391" s="956"/>
    </row>
    <row r="392" ht="24" customHeight="1" spans="1:45">
      <c r="A392" s="958"/>
      <c r="B392" s="954"/>
      <c r="C392" s="954"/>
      <c r="D392" s="954"/>
      <c r="E392" s="954"/>
      <c r="F392" s="973"/>
      <c r="G392" s="888"/>
      <c r="H392" s="960"/>
      <c r="I392" s="960"/>
      <c r="J392" s="960"/>
      <c r="K392" s="960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  <c r="AA392" s="960"/>
      <c r="AB392" s="890"/>
      <c r="AC392" s="978"/>
      <c r="AD392" s="978"/>
      <c r="AE392" s="978"/>
      <c r="AF392" s="978"/>
      <c r="AG392" s="978"/>
      <c r="AH392" s="978"/>
      <c r="AI392" s="978"/>
      <c r="AJ392" s="987"/>
      <c r="AK392" s="987"/>
      <c r="AL392" s="987"/>
      <c r="AM392" s="987"/>
      <c r="AN392" s="987"/>
      <c r="AO392" s="987"/>
      <c r="AP392" s="1015"/>
      <c r="AQ392" s="956"/>
      <c r="AR392" s="956"/>
      <c r="AS392" s="956"/>
    </row>
    <row r="393" ht="24" customHeight="1" spans="1:45">
      <c r="A393" s="958"/>
      <c r="B393" s="954"/>
      <c r="C393" s="954"/>
      <c r="D393" s="954"/>
      <c r="E393" s="954"/>
      <c r="F393" s="973"/>
      <c r="G393" s="888"/>
      <c r="H393" s="960"/>
      <c r="I393" s="960"/>
      <c r="J393" s="960"/>
      <c r="K393" s="960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  <c r="AA393" s="960"/>
      <c r="AB393" s="890"/>
      <c r="AC393" s="978"/>
      <c r="AD393" s="978"/>
      <c r="AE393" s="978"/>
      <c r="AF393" s="978"/>
      <c r="AG393" s="978"/>
      <c r="AH393" s="978"/>
      <c r="AI393" s="978"/>
      <c r="AJ393" s="987"/>
      <c r="AK393" s="987"/>
      <c r="AL393" s="987"/>
      <c r="AM393" s="987"/>
      <c r="AN393" s="987"/>
      <c r="AO393" s="987"/>
      <c r="AP393" s="1015"/>
      <c r="AQ393" s="956"/>
      <c r="AR393" s="956"/>
      <c r="AS393" s="956"/>
    </row>
    <row r="394" ht="24" customHeight="1" spans="1:45">
      <c r="A394" s="958"/>
      <c r="B394" s="954"/>
      <c r="C394" s="954"/>
      <c r="D394" s="954"/>
      <c r="E394" s="954"/>
      <c r="F394" s="973"/>
      <c r="G394" s="888"/>
      <c r="H394" s="960"/>
      <c r="I394" s="960"/>
      <c r="J394" s="960"/>
      <c r="K394" s="960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  <c r="AA394" s="960"/>
      <c r="AB394" s="890"/>
      <c r="AC394" s="978"/>
      <c r="AD394" s="978"/>
      <c r="AE394" s="978"/>
      <c r="AF394" s="978"/>
      <c r="AG394" s="978"/>
      <c r="AH394" s="978"/>
      <c r="AI394" s="978"/>
      <c r="AJ394" s="987"/>
      <c r="AK394" s="987"/>
      <c r="AL394" s="987"/>
      <c r="AM394" s="987"/>
      <c r="AN394" s="987"/>
      <c r="AO394" s="987"/>
      <c r="AP394" s="1015"/>
      <c r="AQ394" s="956"/>
      <c r="AR394" s="956"/>
      <c r="AS394" s="956"/>
    </row>
    <row r="395" ht="24" customHeight="1" spans="1:45">
      <c r="A395" s="958"/>
      <c r="B395" s="954"/>
      <c r="C395" s="954"/>
      <c r="D395" s="954"/>
      <c r="E395" s="954"/>
      <c r="F395" s="973"/>
      <c r="G395" s="888"/>
      <c r="H395" s="960"/>
      <c r="I395" s="960"/>
      <c r="J395" s="960"/>
      <c r="K395" s="960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  <c r="AA395" s="960"/>
      <c r="AB395" s="890"/>
      <c r="AC395" s="978"/>
      <c r="AD395" s="978"/>
      <c r="AE395" s="978"/>
      <c r="AF395" s="978"/>
      <c r="AG395" s="978"/>
      <c r="AH395" s="978"/>
      <c r="AI395" s="978"/>
      <c r="AJ395" s="987"/>
      <c r="AK395" s="987"/>
      <c r="AL395" s="987"/>
      <c r="AM395" s="987"/>
      <c r="AN395" s="987"/>
      <c r="AO395" s="987"/>
      <c r="AP395" s="1015"/>
      <c r="AQ395" s="956"/>
      <c r="AR395" s="956"/>
      <c r="AS395" s="956"/>
    </row>
    <row r="396" ht="24" customHeight="1" spans="1:45">
      <c r="A396" s="958"/>
      <c r="B396" s="954"/>
      <c r="C396" s="954"/>
      <c r="D396" s="954"/>
      <c r="E396" s="954"/>
      <c r="F396" s="973"/>
      <c r="G396" s="888"/>
      <c r="H396" s="960"/>
      <c r="I396" s="960"/>
      <c r="J396" s="960"/>
      <c r="K396" s="960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  <c r="AA396" s="960"/>
      <c r="AB396" s="890"/>
      <c r="AC396" s="978"/>
      <c r="AD396" s="978"/>
      <c r="AE396" s="978"/>
      <c r="AF396" s="978"/>
      <c r="AG396" s="978"/>
      <c r="AH396" s="978"/>
      <c r="AI396" s="978"/>
      <c r="AJ396" s="987"/>
      <c r="AK396" s="987"/>
      <c r="AL396" s="987"/>
      <c r="AM396" s="987"/>
      <c r="AN396" s="987"/>
      <c r="AO396" s="987"/>
      <c r="AP396" s="1015"/>
      <c r="AQ396" s="956"/>
      <c r="AR396" s="956"/>
      <c r="AS396" s="956"/>
    </row>
    <row r="397" ht="24" customHeight="1" spans="1:45">
      <c r="A397" s="958"/>
      <c r="B397" s="954"/>
      <c r="C397" s="954"/>
      <c r="D397" s="954"/>
      <c r="E397" s="954"/>
      <c r="F397" s="973"/>
      <c r="G397" s="888"/>
      <c r="H397" s="960"/>
      <c r="I397" s="960"/>
      <c r="J397" s="960"/>
      <c r="K397" s="960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  <c r="AA397" s="960"/>
      <c r="AB397" s="890"/>
      <c r="AC397" s="978"/>
      <c r="AD397" s="978"/>
      <c r="AE397" s="978"/>
      <c r="AF397" s="978"/>
      <c r="AG397" s="978"/>
      <c r="AH397" s="978"/>
      <c r="AI397" s="978"/>
      <c r="AJ397" s="987"/>
      <c r="AK397" s="987"/>
      <c r="AL397" s="987"/>
      <c r="AM397" s="987"/>
      <c r="AN397" s="987"/>
      <c r="AO397" s="987"/>
      <c r="AP397" s="1015"/>
      <c r="AQ397" s="956"/>
      <c r="AR397" s="956"/>
      <c r="AS397" s="956"/>
    </row>
    <row r="398" ht="24" customHeight="1" spans="1:45">
      <c r="A398" s="958"/>
      <c r="B398" s="954"/>
      <c r="C398" s="954"/>
      <c r="D398" s="954"/>
      <c r="E398" s="954"/>
      <c r="F398" s="973"/>
      <c r="G398" s="888"/>
      <c r="H398" s="960"/>
      <c r="I398" s="960"/>
      <c r="J398" s="960"/>
      <c r="K398" s="960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  <c r="AA398" s="960"/>
      <c r="AB398" s="890"/>
      <c r="AC398" s="978"/>
      <c r="AD398" s="978"/>
      <c r="AE398" s="978"/>
      <c r="AF398" s="978"/>
      <c r="AG398" s="978"/>
      <c r="AH398" s="978"/>
      <c r="AI398" s="978"/>
      <c r="AJ398" s="987"/>
      <c r="AK398" s="987"/>
      <c r="AL398" s="987"/>
      <c r="AM398" s="987"/>
      <c r="AN398" s="987"/>
      <c r="AO398" s="987"/>
      <c r="AP398" s="1015"/>
      <c r="AQ398" s="956"/>
      <c r="AR398" s="956"/>
      <c r="AS398" s="956"/>
    </row>
    <row r="399" ht="24" customHeight="1" spans="1:45">
      <c r="A399" s="958"/>
      <c r="B399" s="954"/>
      <c r="C399" s="954"/>
      <c r="D399" s="954"/>
      <c r="E399" s="954"/>
      <c r="F399" s="973"/>
      <c r="G399" s="888"/>
      <c r="H399" s="960"/>
      <c r="I399" s="960"/>
      <c r="J399" s="960"/>
      <c r="K399" s="960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  <c r="AA399" s="960"/>
      <c r="AB399" s="890"/>
      <c r="AC399" s="978"/>
      <c r="AD399" s="978"/>
      <c r="AE399" s="978"/>
      <c r="AF399" s="978"/>
      <c r="AG399" s="978"/>
      <c r="AH399" s="978"/>
      <c r="AI399" s="978"/>
      <c r="AJ399" s="987"/>
      <c r="AK399" s="987"/>
      <c r="AL399" s="987"/>
      <c r="AM399" s="987"/>
      <c r="AN399" s="987"/>
      <c r="AO399" s="987"/>
      <c r="AP399" s="1015"/>
      <c r="AQ399" s="956"/>
      <c r="AR399" s="956"/>
      <c r="AS399" s="956"/>
    </row>
    <row r="400" ht="24" customHeight="1" spans="1:45">
      <c r="A400" s="958"/>
      <c r="B400" s="954"/>
      <c r="C400" s="954"/>
      <c r="D400" s="954"/>
      <c r="E400" s="954"/>
      <c r="F400" s="973"/>
      <c r="G400" s="888"/>
      <c r="H400" s="960"/>
      <c r="I400" s="960"/>
      <c r="J400" s="960"/>
      <c r="K400" s="960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  <c r="AA400" s="960"/>
      <c r="AB400" s="890"/>
      <c r="AC400" s="978"/>
      <c r="AD400" s="978"/>
      <c r="AE400" s="978"/>
      <c r="AF400" s="978"/>
      <c r="AG400" s="978"/>
      <c r="AH400" s="978"/>
      <c r="AI400" s="978"/>
      <c r="AJ400" s="987"/>
      <c r="AK400" s="987"/>
      <c r="AL400" s="987"/>
      <c r="AM400" s="987"/>
      <c r="AN400" s="987"/>
      <c r="AO400" s="987"/>
      <c r="AP400" s="1015"/>
      <c r="AQ400" s="956"/>
      <c r="AR400" s="956"/>
      <c r="AS400" s="956"/>
    </row>
    <row r="401" ht="24" customHeight="1" spans="1:45">
      <c r="A401" s="958"/>
      <c r="B401" s="954"/>
      <c r="C401" s="954"/>
      <c r="D401" s="954"/>
      <c r="E401" s="954"/>
      <c r="F401" s="973"/>
      <c r="G401" s="888"/>
      <c r="H401" s="960"/>
      <c r="I401" s="960"/>
      <c r="J401" s="960"/>
      <c r="K401" s="960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  <c r="AA401" s="960"/>
      <c r="AB401" s="890"/>
      <c r="AC401" s="978"/>
      <c r="AD401" s="978"/>
      <c r="AE401" s="978"/>
      <c r="AF401" s="978"/>
      <c r="AG401" s="978"/>
      <c r="AH401" s="978"/>
      <c r="AI401" s="978"/>
      <c r="AJ401" s="987"/>
      <c r="AK401" s="987"/>
      <c r="AL401" s="987"/>
      <c r="AM401" s="987"/>
      <c r="AN401" s="987"/>
      <c r="AO401" s="987"/>
      <c r="AP401" s="1015"/>
      <c r="AQ401" s="956"/>
      <c r="AR401" s="956"/>
      <c r="AS401" s="956"/>
    </row>
    <row r="402" customHeight="1" spans="1:45">
      <c r="A402" s="921" t="s">
        <v>160</v>
      </c>
      <c r="B402" s="921"/>
      <c r="C402" s="921"/>
      <c r="D402" s="921"/>
      <c r="E402" s="921"/>
      <c r="F402" s="921"/>
      <c r="G402" s="921"/>
      <c r="H402" s="921"/>
      <c r="I402" s="921"/>
      <c r="J402" s="921"/>
      <c r="K402" s="921"/>
      <c r="L402" s="921"/>
      <c r="M402" s="921"/>
      <c r="N402" s="921"/>
      <c r="O402" s="921"/>
      <c r="P402" s="921"/>
      <c r="Q402" s="921"/>
      <c r="R402" s="921"/>
      <c r="S402" s="921"/>
      <c r="T402" s="921"/>
      <c r="U402" s="921"/>
      <c r="V402" s="921"/>
      <c r="W402" s="921"/>
      <c r="X402" s="921"/>
      <c r="Y402" s="921"/>
      <c r="Z402" s="921"/>
      <c r="AA402" s="921"/>
      <c r="AB402" s="921"/>
      <c r="AC402" s="921"/>
      <c r="AD402" s="921"/>
      <c r="AE402" s="921"/>
      <c r="AF402" s="921"/>
      <c r="AG402" s="921"/>
      <c r="AH402" s="921"/>
      <c r="AI402" s="921"/>
      <c r="AJ402" s="921"/>
      <c r="AK402" s="921"/>
      <c r="AL402" s="921"/>
      <c r="AM402" s="921"/>
      <c r="AN402" s="921"/>
      <c r="AO402" s="921"/>
      <c r="AP402" s="921"/>
      <c r="AQ402" s="921"/>
      <c r="AR402" s="921"/>
      <c r="AS402" s="921"/>
    </row>
    <row r="403" customHeight="1" spans="1:45">
      <c r="A403" s="1060" t="str">
        <f>'RK 3'!A343:AI343</f>
        <v>BULAN NOVEMBER TAHUN 2022</v>
      </c>
      <c r="B403" s="1060"/>
      <c r="C403" s="1060"/>
      <c r="D403" s="1060"/>
      <c r="E403" s="1060"/>
      <c r="F403" s="1060"/>
      <c r="G403" s="1060"/>
      <c r="H403" s="1060"/>
      <c r="I403" s="1060"/>
      <c r="J403" s="1060"/>
      <c r="K403" s="1060"/>
      <c r="L403" s="1060"/>
      <c r="M403" s="1060"/>
      <c r="N403" s="1060"/>
      <c r="O403" s="1060"/>
      <c r="P403" s="1060"/>
      <c r="Q403" s="1060"/>
      <c r="R403" s="1060"/>
      <c r="S403" s="1060"/>
      <c r="T403" s="1060"/>
      <c r="U403" s="1060"/>
      <c r="V403" s="1060"/>
      <c r="W403" s="1060"/>
      <c r="X403" s="1060"/>
      <c r="Y403" s="1060"/>
      <c r="Z403" s="1060"/>
      <c r="AA403" s="1060"/>
      <c r="AB403" s="1060"/>
      <c r="AC403" s="1060"/>
      <c r="AD403" s="1060"/>
      <c r="AE403" s="1060"/>
      <c r="AF403" s="1060"/>
      <c r="AG403" s="1060"/>
      <c r="AH403" s="1060"/>
      <c r="AI403" s="1060"/>
      <c r="AJ403" s="1060"/>
      <c r="AK403" s="1060"/>
      <c r="AL403" s="1060"/>
      <c r="AM403" s="1060"/>
      <c r="AN403" s="1060"/>
      <c r="AO403" s="1060"/>
      <c r="AP403" s="1060"/>
      <c r="AQ403" s="1060"/>
      <c r="AR403" s="1060"/>
      <c r="AS403" s="1060"/>
    </row>
    <row r="404" customHeight="1" spans="1:45">
      <c r="A404" s="923"/>
      <c r="B404" s="923"/>
      <c r="C404" s="923"/>
      <c r="D404" s="923"/>
      <c r="E404" s="923"/>
      <c r="F404" s="923"/>
      <c r="G404" s="923"/>
      <c r="H404" s="923"/>
      <c r="I404" s="923"/>
      <c r="J404" s="923"/>
      <c r="K404" s="923"/>
      <c r="L404" s="923"/>
      <c r="M404" s="923"/>
      <c r="N404" s="923"/>
      <c r="O404" s="923"/>
      <c r="P404" s="923"/>
      <c r="Q404" s="923"/>
      <c r="R404" s="923"/>
      <c r="S404" s="923"/>
      <c r="T404" s="923"/>
      <c r="U404" s="923"/>
      <c r="V404" s="923"/>
      <c r="W404" s="923"/>
      <c r="X404" s="923"/>
      <c r="Y404" s="923"/>
      <c r="Z404" s="923"/>
      <c r="AA404" s="923"/>
      <c r="AB404" s="923"/>
      <c r="AC404" s="923"/>
      <c r="AD404" s="923"/>
      <c r="AE404" s="923"/>
      <c r="AF404" s="923"/>
      <c r="AG404" s="923"/>
      <c r="AH404" s="923"/>
      <c r="AI404" s="923"/>
      <c r="AJ404" s="923"/>
      <c r="AK404" s="923"/>
      <c r="AL404" s="923"/>
      <c r="AM404" s="923"/>
      <c r="AN404" s="923"/>
      <c r="AO404" s="923"/>
      <c r="AP404" s="923"/>
      <c r="AQ404" s="915"/>
      <c r="AS404" s="991" t="s">
        <v>156</v>
      </c>
    </row>
    <row r="405" customHeight="1" spans="1:45">
      <c r="A405" s="1072" t="s">
        <v>3</v>
      </c>
      <c r="B405" s="925" t="s">
        <v>4</v>
      </c>
      <c r="C405" s="926" t="s">
        <v>161</v>
      </c>
      <c r="D405" s="926" t="s">
        <v>118</v>
      </c>
      <c r="E405" s="926" t="s">
        <v>57</v>
      </c>
      <c r="F405" s="927" t="s">
        <v>119</v>
      </c>
      <c r="G405" s="928" t="s">
        <v>5</v>
      </c>
      <c r="H405" s="929"/>
      <c r="I405" s="929"/>
      <c r="J405" s="929"/>
      <c r="K405" s="929"/>
      <c r="L405" s="929"/>
      <c r="M405" s="929"/>
      <c r="N405" s="929"/>
      <c r="O405" s="929"/>
      <c r="P405" s="929"/>
      <c r="Q405" s="929"/>
      <c r="R405" s="929"/>
      <c r="S405" s="929"/>
      <c r="T405" s="929"/>
      <c r="U405" s="929"/>
      <c r="V405" s="929"/>
      <c r="W405" s="929"/>
      <c r="X405" s="929"/>
      <c r="Y405" s="929"/>
      <c r="Z405" s="929"/>
      <c r="AA405" s="929"/>
      <c r="AB405" s="929"/>
      <c r="AC405" s="975"/>
      <c r="AD405" s="926" t="s">
        <v>120</v>
      </c>
      <c r="AE405" s="926" t="s">
        <v>7</v>
      </c>
      <c r="AF405" s="926" t="s">
        <v>8</v>
      </c>
      <c r="AG405" s="926" t="s">
        <v>9</v>
      </c>
      <c r="AH405" s="926" t="s">
        <v>10</v>
      </c>
      <c r="AI405" s="926" t="s">
        <v>11</v>
      </c>
      <c r="AJ405" s="926" t="s">
        <v>12</v>
      </c>
      <c r="AK405" s="926" t="s">
        <v>13</v>
      </c>
      <c r="AL405" s="983" t="s">
        <v>122</v>
      </c>
      <c r="AM405" s="983" t="s">
        <v>123</v>
      </c>
      <c r="AN405" s="983" t="s">
        <v>124</v>
      </c>
      <c r="AO405" s="983" t="s">
        <v>158</v>
      </c>
      <c r="AP405" s="926" t="s">
        <v>14</v>
      </c>
      <c r="AQ405" s="927" t="s">
        <v>126</v>
      </c>
      <c r="AR405" s="993" t="s">
        <v>159</v>
      </c>
      <c r="AS405" s="994" t="s">
        <v>147</v>
      </c>
    </row>
    <row r="406" ht="169.5" customHeight="1" spans="1:45">
      <c r="A406" s="1073"/>
      <c r="B406" s="931"/>
      <c r="C406" s="932"/>
      <c r="D406" s="932"/>
      <c r="E406" s="932"/>
      <c r="F406" s="933"/>
      <c r="G406" s="934" t="s">
        <v>16</v>
      </c>
      <c r="H406" s="934" t="s">
        <v>17</v>
      </c>
      <c r="I406" s="934" t="s">
        <v>18</v>
      </c>
      <c r="J406" s="934" t="s">
        <v>19</v>
      </c>
      <c r="K406" s="934" t="s">
        <v>20</v>
      </c>
      <c r="L406" s="934" t="s">
        <v>21</v>
      </c>
      <c r="M406" s="934" t="s">
        <v>22</v>
      </c>
      <c r="N406" s="934" t="s">
        <v>23</v>
      </c>
      <c r="O406" s="934" t="s">
        <v>24</v>
      </c>
      <c r="P406" s="934" t="s">
        <v>25</v>
      </c>
      <c r="Q406" s="934" t="s">
        <v>129</v>
      </c>
      <c r="R406" s="934" t="s">
        <v>27</v>
      </c>
      <c r="S406" s="934" t="s">
        <v>28</v>
      </c>
      <c r="T406" s="934" t="s">
        <v>29</v>
      </c>
      <c r="U406" s="934" t="s">
        <v>30</v>
      </c>
      <c r="V406" s="934" t="s">
        <v>31</v>
      </c>
      <c r="W406" s="934" t="s">
        <v>32</v>
      </c>
      <c r="X406" s="934" t="s">
        <v>33</v>
      </c>
      <c r="Y406" s="934" t="s">
        <v>34</v>
      </c>
      <c r="Z406" s="934" t="s">
        <v>35</v>
      </c>
      <c r="AA406" s="934" t="s">
        <v>36</v>
      </c>
      <c r="AB406" s="934" t="s">
        <v>149</v>
      </c>
      <c r="AC406" s="934" t="s">
        <v>38</v>
      </c>
      <c r="AD406" s="932"/>
      <c r="AE406" s="932"/>
      <c r="AF406" s="932"/>
      <c r="AG406" s="932"/>
      <c r="AH406" s="932"/>
      <c r="AI406" s="932"/>
      <c r="AJ406" s="932"/>
      <c r="AK406" s="932"/>
      <c r="AL406" s="984"/>
      <c r="AM406" s="984"/>
      <c r="AN406" s="984"/>
      <c r="AO406" s="984"/>
      <c r="AP406" s="932"/>
      <c r="AQ406" s="933"/>
      <c r="AR406" s="996"/>
      <c r="AS406" s="997"/>
    </row>
    <row r="407" customHeight="1" spans="1:45">
      <c r="A407" s="936">
        <v>1</v>
      </c>
      <c r="B407" s="936">
        <v>2</v>
      </c>
      <c r="C407" s="936">
        <v>3</v>
      </c>
      <c r="D407" s="936">
        <v>4</v>
      </c>
      <c r="E407" s="937">
        <v>5</v>
      </c>
      <c r="F407" s="936">
        <v>6</v>
      </c>
      <c r="G407" s="936">
        <v>7</v>
      </c>
      <c r="H407" s="936">
        <v>8</v>
      </c>
      <c r="I407" s="936">
        <v>9</v>
      </c>
      <c r="J407" s="936">
        <v>10</v>
      </c>
      <c r="K407" s="936">
        <v>11</v>
      </c>
      <c r="L407" s="936">
        <v>12</v>
      </c>
      <c r="M407" s="936">
        <v>13</v>
      </c>
      <c r="N407" s="936">
        <v>14</v>
      </c>
      <c r="O407" s="936">
        <v>15</v>
      </c>
      <c r="P407" s="936">
        <v>16</v>
      </c>
      <c r="Q407" s="936">
        <v>17</v>
      </c>
      <c r="R407" s="936">
        <v>18</v>
      </c>
      <c r="S407" s="936">
        <v>19</v>
      </c>
      <c r="T407" s="936">
        <v>20</v>
      </c>
      <c r="U407" s="936">
        <v>21</v>
      </c>
      <c r="V407" s="936">
        <v>22</v>
      </c>
      <c r="W407" s="936">
        <v>23</v>
      </c>
      <c r="X407" s="936">
        <v>24</v>
      </c>
      <c r="Y407" s="936">
        <v>25</v>
      </c>
      <c r="Z407" s="936">
        <v>26</v>
      </c>
      <c r="AA407" s="936">
        <v>27</v>
      </c>
      <c r="AB407" s="936">
        <v>28</v>
      </c>
      <c r="AC407" s="936">
        <v>29</v>
      </c>
      <c r="AD407" s="936">
        <v>30</v>
      </c>
      <c r="AE407" s="936">
        <v>31</v>
      </c>
      <c r="AF407" s="936">
        <v>32</v>
      </c>
      <c r="AG407" s="936">
        <v>33</v>
      </c>
      <c r="AH407" s="936">
        <v>34</v>
      </c>
      <c r="AI407" s="936">
        <v>35</v>
      </c>
      <c r="AJ407" s="936">
        <v>36</v>
      </c>
      <c r="AK407" s="936">
        <v>37</v>
      </c>
      <c r="AL407" s="936">
        <v>38</v>
      </c>
      <c r="AM407" s="936">
        <v>39</v>
      </c>
      <c r="AN407" s="936">
        <v>40</v>
      </c>
      <c r="AO407" s="936">
        <v>41</v>
      </c>
      <c r="AP407" s="937">
        <v>42</v>
      </c>
      <c r="AQ407" s="937">
        <v>43</v>
      </c>
      <c r="AR407" s="998">
        <v>44</v>
      </c>
      <c r="AS407" s="999">
        <v>45</v>
      </c>
    </row>
    <row r="408" ht="21" customHeight="1" spans="1:49">
      <c r="A408" s="1074">
        <v>1</v>
      </c>
      <c r="B408" s="939" t="s">
        <v>39</v>
      </c>
      <c r="C408" s="208">
        <f>AQ364</f>
        <v>156</v>
      </c>
      <c r="D408" s="212">
        <f>'RK 3'!AH348</f>
        <v>175</v>
      </c>
      <c r="E408" s="208">
        <f>SUM(C408:D408)</f>
        <v>331</v>
      </c>
      <c r="F408" s="191">
        <v>37</v>
      </c>
      <c r="G408" s="191"/>
      <c r="H408" s="191"/>
      <c r="I408" s="191"/>
      <c r="J408" s="191"/>
      <c r="K408" s="191"/>
      <c r="L408" s="191">
        <v>32</v>
      </c>
      <c r="M408" s="191">
        <v>85</v>
      </c>
      <c r="N408" s="191">
        <v>1</v>
      </c>
      <c r="O408" s="191"/>
      <c r="P408" s="191"/>
      <c r="Q408" s="191"/>
      <c r="R408" s="191"/>
      <c r="S408" s="191"/>
      <c r="T408" s="191">
        <v>6</v>
      </c>
      <c r="U408" s="191"/>
      <c r="V408" s="191"/>
      <c r="W408" s="191"/>
      <c r="X408" s="191">
        <v>1</v>
      </c>
      <c r="Y408" s="191"/>
      <c r="Z408" s="191">
        <v>13</v>
      </c>
      <c r="AA408" s="191"/>
      <c r="AB408" s="191">
        <v>5</v>
      </c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>
        <v>9</v>
      </c>
      <c r="AM408" s="191">
        <v>2</v>
      </c>
      <c r="AN408" s="191">
        <v>4</v>
      </c>
      <c r="AO408" s="191"/>
      <c r="AP408" s="208">
        <f>SUM(F408:AO408)</f>
        <v>195</v>
      </c>
      <c r="AQ408" s="1001">
        <f>E408-AP408</f>
        <v>136</v>
      </c>
      <c r="AR408" s="191">
        <f>AP408</f>
        <v>195</v>
      </c>
      <c r="AS408" s="1002"/>
      <c r="AU408" s="1084">
        <f>AP408-F408</f>
        <v>158</v>
      </c>
      <c r="AW408" s="1085">
        <v>351</v>
      </c>
    </row>
    <row r="409" ht="21" customHeight="1" spans="1:49">
      <c r="A409" s="1075">
        <v>2</v>
      </c>
      <c r="B409" s="943" t="s">
        <v>40</v>
      </c>
      <c r="C409" s="208">
        <f t="shared" ref="C409:C425" si="84">AQ365</f>
        <v>65</v>
      </c>
      <c r="D409" s="212">
        <f>'RK 3'!AH349</f>
        <v>108</v>
      </c>
      <c r="E409" s="208">
        <f t="shared" ref="E409:E425" si="85">SUM(C409:D409)</f>
        <v>173</v>
      </c>
      <c r="F409" s="191">
        <v>9</v>
      </c>
      <c r="G409" s="191"/>
      <c r="H409" s="191"/>
      <c r="I409" s="191"/>
      <c r="J409" s="191"/>
      <c r="K409" s="191"/>
      <c r="L409" s="191">
        <v>22</v>
      </c>
      <c r="M409" s="191">
        <v>84</v>
      </c>
      <c r="N409" s="191">
        <v>1</v>
      </c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>
        <v>12</v>
      </c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>
        <v>1</v>
      </c>
      <c r="AK409" s="191">
        <v>1</v>
      </c>
      <c r="AL409" s="191"/>
      <c r="AM409" s="191">
        <v>1</v>
      </c>
      <c r="AN409" s="191">
        <v>2</v>
      </c>
      <c r="AO409" s="191"/>
      <c r="AP409" s="208">
        <f t="shared" ref="AP409:AP425" si="86">SUM(F409:AO409)</f>
        <v>133</v>
      </c>
      <c r="AQ409" s="1001">
        <f t="shared" ref="AQ409:AQ425" si="87">E409-AP409</f>
        <v>40</v>
      </c>
      <c r="AR409" s="191">
        <f t="shared" ref="AR409:AR425" si="88">AP409</f>
        <v>133</v>
      </c>
      <c r="AS409" s="1004"/>
      <c r="AU409" s="1084">
        <f t="shared" ref="AU409:AU425" si="89">AP409-F409</f>
        <v>124</v>
      </c>
      <c r="AW409" s="1085">
        <v>135</v>
      </c>
    </row>
    <row r="410" ht="21" customHeight="1" spans="1:49">
      <c r="A410" s="1075">
        <v>3</v>
      </c>
      <c r="B410" s="943" t="s">
        <v>41</v>
      </c>
      <c r="C410" s="208">
        <f t="shared" si="84"/>
        <v>44</v>
      </c>
      <c r="D410" s="212">
        <f>'RK 3'!AH350</f>
        <v>52</v>
      </c>
      <c r="E410" s="208">
        <f t="shared" si="85"/>
        <v>96</v>
      </c>
      <c r="F410" s="191">
        <v>7</v>
      </c>
      <c r="G410" s="191"/>
      <c r="H410" s="191"/>
      <c r="I410" s="191"/>
      <c r="J410" s="191"/>
      <c r="K410" s="191"/>
      <c r="L410" s="191">
        <v>12</v>
      </c>
      <c r="M410" s="191">
        <v>29</v>
      </c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>
        <v>3</v>
      </c>
      <c r="AA410" s="191"/>
      <c r="AB410" s="191">
        <v>1</v>
      </c>
      <c r="AC410" s="191">
        <v>1</v>
      </c>
      <c r="AD410" s="191"/>
      <c r="AE410" s="191"/>
      <c r="AF410" s="191"/>
      <c r="AG410" s="191"/>
      <c r="AH410" s="191"/>
      <c r="AI410" s="191"/>
      <c r="AJ410" s="191">
        <v>1</v>
      </c>
      <c r="AK410" s="191"/>
      <c r="AL410" s="191">
        <v>1</v>
      </c>
      <c r="AM410" s="191">
        <v>2</v>
      </c>
      <c r="AN410" s="191">
        <v>1</v>
      </c>
      <c r="AO410" s="191"/>
      <c r="AP410" s="208">
        <f t="shared" si="86"/>
        <v>58</v>
      </c>
      <c r="AQ410" s="1001">
        <f t="shared" si="87"/>
        <v>38</v>
      </c>
      <c r="AR410" s="191">
        <f t="shared" si="88"/>
        <v>58</v>
      </c>
      <c r="AS410" s="1004"/>
      <c r="AU410" s="1084">
        <f t="shared" si="89"/>
        <v>51</v>
      </c>
      <c r="AW410" s="1085">
        <v>92</v>
      </c>
    </row>
    <row r="411" ht="21" customHeight="1" spans="1:49">
      <c r="A411" s="1075">
        <v>4</v>
      </c>
      <c r="B411" s="943" t="s">
        <v>42</v>
      </c>
      <c r="C411" s="208">
        <f t="shared" si="84"/>
        <v>47</v>
      </c>
      <c r="D411" s="212">
        <f>'RK 3'!AH351</f>
        <v>70</v>
      </c>
      <c r="E411" s="208">
        <f t="shared" si="85"/>
        <v>117</v>
      </c>
      <c r="F411" s="191">
        <v>7</v>
      </c>
      <c r="G411" s="191"/>
      <c r="H411" s="191"/>
      <c r="I411" s="191"/>
      <c r="J411" s="191"/>
      <c r="K411" s="191"/>
      <c r="L411" s="191">
        <v>6</v>
      </c>
      <c r="M411" s="191">
        <v>35</v>
      </c>
      <c r="N411" s="191"/>
      <c r="O411" s="191"/>
      <c r="P411" s="191"/>
      <c r="Q411" s="191"/>
      <c r="R411" s="191"/>
      <c r="S411" s="191"/>
      <c r="T411" s="191">
        <v>2</v>
      </c>
      <c r="U411" s="191"/>
      <c r="V411" s="191"/>
      <c r="W411" s="191"/>
      <c r="X411" s="191">
        <v>1</v>
      </c>
      <c r="Y411" s="191"/>
      <c r="Z411" s="191">
        <v>2</v>
      </c>
      <c r="AA411" s="191"/>
      <c r="AB411" s="191"/>
      <c r="AC411" s="191">
        <v>1</v>
      </c>
      <c r="AD411" s="191"/>
      <c r="AE411" s="191"/>
      <c r="AF411" s="191"/>
      <c r="AG411" s="191"/>
      <c r="AH411" s="191"/>
      <c r="AI411" s="191"/>
      <c r="AJ411" s="191">
        <v>2</v>
      </c>
      <c r="AK411" s="191"/>
      <c r="AL411" s="191"/>
      <c r="AM411" s="191"/>
      <c r="AN411" s="191"/>
      <c r="AO411" s="191"/>
      <c r="AP411" s="208">
        <f t="shared" si="86"/>
        <v>56</v>
      </c>
      <c r="AQ411" s="1001">
        <f t="shared" si="87"/>
        <v>61</v>
      </c>
      <c r="AR411" s="191">
        <f t="shared" si="88"/>
        <v>56</v>
      </c>
      <c r="AS411" s="1004"/>
      <c r="AU411" s="1084">
        <f t="shared" si="89"/>
        <v>49</v>
      </c>
      <c r="AW411" s="1085">
        <v>165</v>
      </c>
    </row>
    <row r="412" ht="21" customHeight="1" spans="1:49">
      <c r="A412" s="1075">
        <v>5</v>
      </c>
      <c r="B412" s="943" t="s">
        <v>43</v>
      </c>
      <c r="C412" s="208">
        <f t="shared" si="84"/>
        <v>72</v>
      </c>
      <c r="D412" s="212">
        <f>'RK 3'!AH352</f>
        <v>66</v>
      </c>
      <c r="E412" s="208">
        <f t="shared" si="85"/>
        <v>138</v>
      </c>
      <c r="F412" s="191">
        <v>4</v>
      </c>
      <c r="G412" s="191"/>
      <c r="H412" s="191"/>
      <c r="I412" s="191"/>
      <c r="J412" s="191"/>
      <c r="K412" s="191"/>
      <c r="L412" s="191">
        <v>17</v>
      </c>
      <c r="M412" s="191">
        <v>44</v>
      </c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>
        <v>8</v>
      </c>
      <c r="AA412" s="191"/>
      <c r="AB412" s="191">
        <v>1</v>
      </c>
      <c r="AC412" s="191"/>
      <c r="AD412" s="191"/>
      <c r="AE412" s="191">
        <v>1</v>
      </c>
      <c r="AF412" s="191"/>
      <c r="AG412" s="191"/>
      <c r="AH412" s="191"/>
      <c r="AI412" s="191"/>
      <c r="AJ412" s="191"/>
      <c r="AK412" s="191">
        <v>1</v>
      </c>
      <c r="AL412" s="191">
        <v>1</v>
      </c>
      <c r="AM412" s="191"/>
      <c r="AN412" s="191"/>
      <c r="AO412" s="191"/>
      <c r="AP412" s="208">
        <f t="shared" si="86"/>
        <v>77</v>
      </c>
      <c r="AQ412" s="1001">
        <f t="shared" si="87"/>
        <v>61</v>
      </c>
      <c r="AR412" s="191">
        <f t="shared" si="88"/>
        <v>77</v>
      </c>
      <c r="AS412" s="1004"/>
      <c r="AU412" s="1084">
        <f t="shared" si="89"/>
        <v>73</v>
      </c>
      <c r="AW412" s="1085">
        <v>86</v>
      </c>
    </row>
    <row r="413" ht="21" customHeight="1" spans="1:49">
      <c r="A413" s="1075">
        <v>6</v>
      </c>
      <c r="B413" s="943" t="s">
        <v>44</v>
      </c>
      <c r="C413" s="208">
        <f t="shared" si="84"/>
        <v>22</v>
      </c>
      <c r="D413" s="212">
        <f>'RK 3'!AH353</f>
        <v>18</v>
      </c>
      <c r="E413" s="208">
        <f t="shared" si="85"/>
        <v>40</v>
      </c>
      <c r="F413" s="191"/>
      <c r="G413" s="191"/>
      <c r="H413" s="191"/>
      <c r="I413" s="191"/>
      <c r="J413" s="191"/>
      <c r="K413" s="191"/>
      <c r="L413" s="191">
        <v>3</v>
      </c>
      <c r="M413" s="191">
        <v>8</v>
      </c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>
        <v>7</v>
      </c>
      <c r="AA413" s="191"/>
      <c r="AB413" s="191">
        <v>1</v>
      </c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>
        <v>1</v>
      </c>
      <c r="AM413" s="191"/>
      <c r="AN413" s="191"/>
      <c r="AO413" s="191"/>
      <c r="AP413" s="208">
        <f t="shared" si="86"/>
        <v>20</v>
      </c>
      <c r="AQ413" s="1001">
        <f t="shared" si="87"/>
        <v>20</v>
      </c>
      <c r="AR413" s="191">
        <f t="shared" si="88"/>
        <v>20</v>
      </c>
      <c r="AS413" s="1004"/>
      <c r="AU413" s="1084">
        <f t="shared" si="89"/>
        <v>20</v>
      </c>
      <c r="AW413" s="1085">
        <v>27</v>
      </c>
    </row>
    <row r="414" ht="21" customHeight="1" spans="1:49">
      <c r="A414" s="1075">
        <v>7</v>
      </c>
      <c r="B414" s="943" t="s">
        <v>45</v>
      </c>
      <c r="C414" s="208">
        <f t="shared" si="84"/>
        <v>33</v>
      </c>
      <c r="D414" s="212">
        <f>'RK 3'!AH354</f>
        <v>40</v>
      </c>
      <c r="E414" s="208">
        <f t="shared" si="85"/>
        <v>73</v>
      </c>
      <c r="F414" s="191"/>
      <c r="G414" s="191"/>
      <c r="H414" s="191"/>
      <c r="I414" s="191"/>
      <c r="J414" s="191"/>
      <c r="K414" s="191"/>
      <c r="L414" s="191">
        <v>4</v>
      </c>
      <c r="M414" s="191">
        <v>22</v>
      </c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>
        <v>2</v>
      </c>
      <c r="AA414" s="191"/>
      <c r="AB414" s="191">
        <v>2</v>
      </c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208">
        <f t="shared" si="86"/>
        <v>30</v>
      </c>
      <c r="AQ414" s="1001">
        <f t="shared" si="87"/>
        <v>43</v>
      </c>
      <c r="AR414" s="191">
        <f t="shared" si="88"/>
        <v>30</v>
      </c>
      <c r="AS414" s="1004"/>
      <c r="AU414" s="1084">
        <f t="shared" si="89"/>
        <v>30</v>
      </c>
      <c r="AW414" s="1085">
        <v>35</v>
      </c>
    </row>
    <row r="415" ht="21" customHeight="1" spans="1:49">
      <c r="A415" s="1075">
        <v>8</v>
      </c>
      <c r="B415" s="943" t="s">
        <v>46</v>
      </c>
      <c r="C415" s="208">
        <f t="shared" si="84"/>
        <v>37</v>
      </c>
      <c r="D415" s="212">
        <f>'RK 3'!AH355</f>
        <v>17</v>
      </c>
      <c r="E415" s="208">
        <f t="shared" si="85"/>
        <v>54</v>
      </c>
      <c r="F415" s="191"/>
      <c r="G415" s="191"/>
      <c r="H415" s="191"/>
      <c r="I415" s="191"/>
      <c r="J415" s="191"/>
      <c r="K415" s="191"/>
      <c r="L415" s="191">
        <v>10</v>
      </c>
      <c r="M415" s="191">
        <v>17</v>
      </c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>
        <v>2</v>
      </c>
      <c r="AA415" s="191"/>
      <c r="AB415" s="191">
        <v>2</v>
      </c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>
        <v>3</v>
      </c>
      <c r="AM415" s="191"/>
      <c r="AN415" s="191"/>
      <c r="AO415" s="191"/>
      <c r="AP415" s="208">
        <f t="shared" si="86"/>
        <v>34</v>
      </c>
      <c r="AQ415" s="1001">
        <f t="shared" si="87"/>
        <v>20</v>
      </c>
      <c r="AR415" s="191">
        <f t="shared" si="88"/>
        <v>34</v>
      </c>
      <c r="AS415" s="1004"/>
      <c r="AU415" s="1084">
        <f t="shared" si="89"/>
        <v>34</v>
      </c>
      <c r="AW415" s="1085">
        <v>36</v>
      </c>
    </row>
    <row r="416" ht="21" customHeight="1" spans="1:49">
      <c r="A416" s="1075">
        <v>9</v>
      </c>
      <c r="B416" s="943" t="s">
        <v>47</v>
      </c>
      <c r="C416" s="208">
        <f t="shared" si="84"/>
        <v>21</v>
      </c>
      <c r="D416" s="212">
        <f>'RK 3'!AH356</f>
        <v>49</v>
      </c>
      <c r="E416" s="208">
        <f t="shared" si="85"/>
        <v>70</v>
      </c>
      <c r="F416" s="191">
        <v>2</v>
      </c>
      <c r="G416" s="191"/>
      <c r="H416" s="191"/>
      <c r="I416" s="191"/>
      <c r="J416" s="191"/>
      <c r="K416" s="191"/>
      <c r="L416" s="191">
        <v>5</v>
      </c>
      <c r="M416" s="191">
        <v>22</v>
      </c>
      <c r="N416" s="191"/>
      <c r="O416" s="191"/>
      <c r="P416" s="191"/>
      <c r="Q416" s="191"/>
      <c r="R416" s="191"/>
      <c r="S416" s="191"/>
      <c r="T416" s="191">
        <v>1</v>
      </c>
      <c r="U416" s="191"/>
      <c r="V416" s="191"/>
      <c r="W416" s="191"/>
      <c r="X416" s="191"/>
      <c r="Y416" s="191"/>
      <c r="Z416" s="191">
        <v>5</v>
      </c>
      <c r="AA416" s="191"/>
      <c r="AB416" s="191">
        <v>3</v>
      </c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>
        <v>2</v>
      </c>
      <c r="AM416" s="191"/>
      <c r="AN416" s="191">
        <v>1</v>
      </c>
      <c r="AO416" s="191"/>
      <c r="AP416" s="208">
        <f t="shared" si="86"/>
        <v>41</v>
      </c>
      <c r="AQ416" s="1001">
        <f t="shared" si="87"/>
        <v>29</v>
      </c>
      <c r="AR416" s="191">
        <f t="shared" si="88"/>
        <v>41</v>
      </c>
      <c r="AS416" s="1004"/>
      <c r="AU416" s="1084">
        <f t="shared" si="89"/>
        <v>39</v>
      </c>
      <c r="AW416" s="1085">
        <v>24</v>
      </c>
    </row>
    <row r="417" ht="21" customHeight="1" spans="1:49">
      <c r="A417" s="1075">
        <v>10</v>
      </c>
      <c r="B417" s="943" t="s">
        <v>48</v>
      </c>
      <c r="C417" s="208">
        <f t="shared" si="84"/>
        <v>14</v>
      </c>
      <c r="D417" s="212">
        <f>'RK 3'!AH357</f>
        <v>39</v>
      </c>
      <c r="E417" s="208">
        <f t="shared" si="85"/>
        <v>53</v>
      </c>
      <c r="F417" s="191">
        <v>2</v>
      </c>
      <c r="G417" s="191"/>
      <c r="H417" s="191"/>
      <c r="I417" s="191"/>
      <c r="J417" s="191"/>
      <c r="K417" s="191"/>
      <c r="L417" s="191">
        <v>3</v>
      </c>
      <c r="M417" s="191">
        <v>26</v>
      </c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>
        <v>2</v>
      </c>
      <c r="AA417" s="191"/>
      <c r="AB417" s="191">
        <v>6</v>
      </c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208">
        <f t="shared" si="86"/>
        <v>39</v>
      </c>
      <c r="AQ417" s="1001">
        <f t="shared" si="87"/>
        <v>14</v>
      </c>
      <c r="AR417" s="191">
        <f t="shared" si="88"/>
        <v>39</v>
      </c>
      <c r="AS417" s="1004"/>
      <c r="AU417" s="1084">
        <f t="shared" si="89"/>
        <v>37</v>
      </c>
      <c r="AW417" s="1085">
        <v>32</v>
      </c>
    </row>
    <row r="418" ht="21" customHeight="1" spans="1:49">
      <c r="A418" s="1075">
        <v>11</v>
      </c>
      <c r="B418" s="943" t="s">
        <v>49</v>
      </c>
      <c r="C418" s="208">
        <f t="shared" si="84"/>
        <v>30</v>
      </c>
      <c r="D418" s="212">
        <f>'RK 3'!AH358</f>
        <v>80</v>
      </c>
      <c r="E418" s="208">
        <f t="shared" si="85"/>
        <v>110</v>
      </c>
      <c r="F418" s="191">
        <v>6</v>
      </c>
      <c r="G418" s="191"/>
      <c r="H418" s="191"/>
      <c r="I418" s="191"/>
      <c r="J418" s="191"/>
      <c r="K418" s="191"/>
      <c r="L418" s="191">
        <v>15</v>
      </c>
      <c r="M418" s="191">
        <v>33</v>
      </c>
      <c r="N418" s="191"/>
      <c r="O418" s="191"/>
      <c r="P418" s="191"/>
      <c r="Q418" s="191"/>
      <c r="R418" s="191"/>
      <c r="S418" s="191"/>
      <c r="T418" s="191">
        <v>1</v>
      </c>
      <c r="U418" s="191"/>
      <c r="V418" s="191"/>
      <c r="W418" s="191"/>
      <c r="X418" s="191">
        <v>1</v>
      </c>
      <c r="Y418" s="191"/>
      <c r="Z418" s="191"/>
      <c r="AA418" s="191"/>
      <c r="AB418" s="191">
        <v>13</v>
      </c>
      <c r="AC418" s="191"/>
      <c r="AD418" s="191"/>
      <c r="AE418" s="191"/>
      <c r="AF418" s="191"/>
      <c r="AG418" s="191"/>
      <c r="AH418" s="191"/>
      <c r="AI418" s="191"/>
      <c r="AJ418" s="191">
        <v>1</v>
      </c>
      <c r="AK418" s="191"/>
      <c r="AL418" s="191">
        <v>5</v>
      </c>
      <c r="AM418" s="191">
        <v>1</v>
      </c>
      <c r="AN418" s="191"/>
      <c r="AO418" s="191"/>
      <c r="AP418" s="208">
        <f t="shared" si="86"/>
        <v>76</v>
      </c>
      <c r="AQ418" s="1001">
        <f t="shared" si="87"/>
        <v>34</v>
      </c>
      <c r="AR418" s="191">
        <f t="shared" si="88"/>
        <v>76</v>
      </c>
      <c r="AS418" s="1004"/>
      <c r="AU418" s="1084">
        <f t="shared" si="89"/>
        <v>70</v>
      </c>
      <c r="AW418" s="1085">
        <v>51</v>
      </c>
    </row>
    <row r="419" ht="21" customHeight="1" spans="1:49">
      <c r="A419" s="1075">
        <v>12</v>
      </c>
      <c r="B419" s="943" t="s">
        <v>50</v>
      </c>
      <c r="C419" s="208">
        <f t="shared" si="84"/>
        <v>90</v>
      </c>
      <c r="D419" s="212">
        <f>'RK 3'!AH359</f>
        <v>46</v>
      </c>
      <c r="E419" s="208">
        <f t="shared" si="85"/>
        <v>136</v>
      </c>
      <c r="F419" s="191">
        <v>2</v>
      </c>
      <c r="G419" s="191"/>
      <c r="H419" s="191"/>
      <c r="I419" s="191"/>
      <c r="J419" s="191"/>
      <c r="K419" s="191"/>
      <c r="L419" s="191">
        <v>10</v>
      </c>
      <c r="M419" s="191">
        <v>42</v>
      </c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>
        <v>3</v>
      </c>
      <c r="AA419" s="191"/>
      <c r="AB419" s="191">
        <v>3</v>
      </c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>
        <v>5</v>
      </c>
      <c r="AM419" s="191"/>
      <c r="AN419" s="191">
        <v>1</v>
      </c>
      <c r="AO419" s="191"/>
      <c r="AP419" s="208">
        <f t="shared" si="86"/>
        <v>66</v>
      </c>
      <c r="AQ419" s="1001">
        <f t="shared" si="87"/>
        <v>70</v>
      </c>
      <c r="AR419" s="191">
        <f t="shared" si="88"/>
        <v>66</v>
      </c>
      <c r="AS419" s="1004"/>
      <c r="AU419" s="1084">
        <f t="shared" si="89"/>
        <v>64</v>
      </c>
      <c r="AW419" s="1085">
        <v>63</v>
      </c>
    </row>
    <row r="420" ht="21" customHeight="1" spans="1:49">
      <c r="A420" s="1075">
        <v>13</v>
      </c>
      <c r="B420" s="943" t="s">
        <v>51</v>
      </c>
      <c r="C420" s="208">
        <f t="shared" si="84"/>
        <v>36</v>
      </c>
      <c r="D420" s="212">
        <f>'RK 3'!AH360</f>
        <v>40</v>
      </c>
      <c r="E420" s="208">
        <f t="shared" si="85"/>
        <v>76</v>
      </c>
      <c r="F420" s="191">
        <v>4</v>
      </c>
      <c r="G420" s="191"/>
      <c r="H420" s="191"/>
      <c r="I420" s="191"/>
      <c r="J420" s="191"/>
      <c r="K420" s="191"/>
      <c r="L420" s="191">
        <v>8</v>
      </c>
      <c r="M420" s="191">
        <v>22</v>
      </c>
      <c r="N420" s="191">
        <v>1</v>
      </c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>
        <v>3</v>
      </c>
      <c r="AA420" s="191"/>
      <c r="AB420" s="191">
        <v>1</v>
      </c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>
        <v>1</v>
      </c>
      <c r="AM420" s="191">
        <v>1</v>
      </c>
      <c r="AN420" s="191">
        <v>4</v>
      </c>
      <c r="AO420" s="191"/>
      <c r="AP420" s="208">
        <f t="shared" si="86"/>
        <v>45</v>
      </c>
      <c r="AQ420" s="1001">
        <f t="shared" si="87"/>
        <v>31</v>
      </c>
      <c r="AR420" s="191">
        <f t="shared" si="88"/>
        <v>45</v>
      </c>
      <c r="AS420" s="1004"/>
      <c r="AU420" s="1084">
        <f t="shared" si="89"/>
        <v>41</v>
      </c>
      <c r="AW420" s="1085">
        <v>67</v>
      </c>
    </row>
    <row r="421" ht="21" customHeight="1" spans="1:49">
      <c r="A421" s="1075">
        <v>14</v>
      </c>
      <c r="B421" s="943" t="s">
        <v>52</v>
      </c>
      <c r="C421" s="208">
        <f t="shared" si="84"/>
        <v>65</v>
      </c>
      <c r="D421" s="212">
        <f>'RK 3'!AH361</f>
        <v>68</v>
      </c>
      <c r="E421" s="208">
        <f t="shared" si="85"/>
        <v>133</v>
      </c>
      <c r="F421" s="191">
        <v>2</v>
      </c>
      <c r="G421" s="191"/>
      <c r="H421" s="191"/>
      <c r="I421" s="191"/>
      <c r="J421" s="191"/>
      <c r="K421" s="191"/>
      <c r="L421" s="191">
        <v>14</v>
      </c>
      <c r="M421" s="191">
        <v>39</v>
      </c>
      <c r="N421" s="191">
        <v>1</v>
      </c>
      <c r="O421" s="191"/>
      <c r="P421" s="191"/>
      <c r="Q421" s="191"/>
      <c r="R421" s="191"/>
      <c r="S421" s="191"/>
      <c r="T421" s="191">
        <v>1</v>
      </c>
      <c r="U421" s="191"/>
      <c r="V421" s="191"/>
      <c r="W421" s="191"/>
      <c r="X421" s="191">
        <v>1</v>
      </c>
      <c r="Y421" s="191"/>
      <c r="Z421" s="191">
        <v>6</v>
      </c>
      <c r="AA421" s="191"/>
      <c r="AB421" s="191">
        <v>6</v>
      </c>
      <c r="AC421" s="191"/>
      <c r="AD421" s="191"/>
      <c r="AE421" s="191"/>
      <c r="AF421" s="191"/>
      <c r="AG421" s="191"/>
      <c r="AH421" s="191"/>
      <c r="AI421" s="191"/>
      <c r="AJ421" s="191">
        <v>1</v>
      </c>
      <c r="AK421" s="191"/>
      <c r="AL421" s="191"/>
      <c r="AM421" s="191">
        <v>1</v>
      </c>
      <c r="AN421" s="191">
        <v>1</v>
      </c>
      <c r="AO421" s="191">
        <v>1</v>
      </c>
      <c r="AP421" s="208">
        <f t="shared" si="86"/>
        <v>74</v>
      </c>
      <c r="AQ421" s="1001">
        <f t="shared" si="87"/>
        <v>59</v>
      </c>
      <c r="AR421" s="191">
        <f t="shared" si="88"/>
        <v>74</v>
      </c>
      <c r="AS421" s="1006"/>
      <c r="AU421" s="1084">
        <f t="shared" si="89"/>
        <v>72</v>
      </c>
      <c r="AW421" s="1085">
        <v>98</v>
      </c>
    </row>
    <row r="422" ht="21" customHeight="1" spans="1:49">
      <c r="A422" s="1075">
        <v>15</v>
      </c>
      <c r="B422" s="943" t="s">
        <v>53</v>
      </c>
      <c r="C422" s="208">
        <f t="shared" si="84"/>
        <v>19</v>
      </c>
      <c r="D422" s="212">
        <f>'RK 3'!AH362</f>
        <v>11</v>
      </c>
      <c r="E422" s="208">
        <f t="shared" si="85"/>
        <v>30</v>
      </c>
      <c r="F422" s="191">
        <v>2</v>
      </c>
      <c r="G422" s="191"/>
      <c r="H422" s="191"/>
      <c r="I422" s="191"/>
      <c r="J422" s="191"/>
      <c r="K422" s="191"/>
      <c r="L422" s="191">
        <v>2</v>
      </c>
      <c r="M422" s="191">
        <v>12</v>
      </c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>
        <v>1</v>
      </c>
      <c r="AA422" s="191"/>
      <c r="AB422" s="191">
        <v>1</v>
      </c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>
        <v>1</v>
      </c>
      <c r="AO422" s="191"/>
      <c r="AP422" s="208">
        <f t="shared" si="86"/>
        <v>19</v>
      </c>
      <c r="AQ422" s="1001">
        <f t="shared" si="87"/>
        <v>11</v>
      </c>
      <c r="AR422" s="191">
        <f t="shared" si="88"/>
        <v>19</v>
      </c>
      <c r="AS422" s="1008"/>
      <c r="AU422" s="1084">
        <f t="shared" si="89"/>
        <v>17</v>
      </c>
      <c r="AW422" s="1085">
        <v>43</v>
      </c>
    </row>
    <row r="423" ht="21" customHeight="1" spans="1:49">
      <c r="A423" s="1075">
        <v>16</v>
      </c>
      <c r="B423" s="943" t="s">
        <v>90</v>
      </c>
      <c r="C423" s="208">
        <f t="shared" si="84"/>
        <v>36</v>
      </c>
      <c r="D423" s="212">
        <f>'RK 3'!AH363</f>
        <v>63</v>
      </c>
      <c r="E423" s="208">
        <f t="shared" si="85"/>
        <v>99</v>
      </c>
      <c r="F423" s="191">
        <v>2</v>
      </c>
      <c r="G423" s="191"/>
      <c r="H423" s="191"/>
      <c r="I423" s="191"/>
      <c r="J423" s="191"/>
      <c r="K423" s="191"/>
      <c r="L423" s="191">
        <v>6</v>
      </c>
      <c r="M423" s="191">
        <v>29</v>
      </c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>
        <v>4</v>
      </c>
      <c r="AA423" s="191"/>
      <c r="AB423" s="191">
        <v>5</v>
      </c>
      <c r="AC423" s="191"/>
      <c r="AD423" s="191"/>
      <c r="AE423" s="191"/>
      <c r="AF423" s="191"/>
      <c r="AG423" s="191"/>
      <c r="AH423" s="191"/>
      <c r="AI423" s="191"/>
      <c r="AJ423" s="191">
        <v>1</v>
      </c>
      <c r="AK423" s="191"/>
      <c r="AL423" s="191">
        <v>4</v>
      </c>
      <c r="AM423" s="191"/>
      <c r="AN423" s="191">
        <v>1</v>
      </c>
      <c r="AO423" s="191"/>
      <c r="AP423" s="208">
        <f t="shared" si="86"/>
        <v>52</v>
      </c>
      <c r="AQ423" s="1001">
        <f t="shared" si="87"/>
        <v>47</v>
      </c>
      <c r="AR423" s="191">
        <f t="shared" si="88"/>
        <v>52</v>
      </c>
      <c r="AS423" s="1008"/>
      <c r="AU423" s="1084">
        <f t="shared" si="89"/>
        <v>50</v>
      </c>
      <c r="AW423" s="1085">
        <v>64</v>
      </c>
    </row>
    <row r="424" ht="21" customHeight="1" spans="1:49">
      <c r="A424" s="1076">
        <v>17</v>
      </c>
      <c r="B424" s="945" t="s">
        <v>55</v>
      </c>
      <c r="C424" s="208">
        <f t="shared" si="84"/>
        <v>22</v>
      </c>
      <c r="D424" s="212">
        <f>'RK 3'!AH364</f>
        <v>41</v>
      </c>
      <c r="E424" s="208">
        <f t="shared" si="85"/>
        <v>63</v>
      </c>
      <c r="F424" s="191">
        <v>1</v>
      </c>
      <c r="G424" s="191"/>
      <c r="H424" s="191"/>
      <c r="I424" s="191"/>
      <c r="J424" s="191"/>
      <c r="K424" s="191"/>
      <c r="L424" s="191">
        <v>6</v>
      </c>
      <c r="M424" s="191">
        <v>19</v>
      </c>
      <c r="N424" s="191">
        <v>1</v>
      </c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>
        <v>2</v>
      </c>
      <c r="AA424" s="191"/>
      <c r="AB424" s="191">
        <v>1</v>
      </c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>
        <v>1</v>
      </c>
      <c r="AM424" s="191"/>
      <c r="AN424" s="191"/>
      <c r="AO424" s="191"/>
      <c r="AP424" s="208">
        <f t="shared" si="86"/>
        <v>31</v>
      </c>
      <c r="AQ424" s="1001">
        <f t="shared" si="87"/>
        <v>32</v>
      </c>
      <c r="AR424" s="191">
        <f t="shared" si="88"/>
        <v>31</v>
      </c>
      <c r="AS424" s="1009"/>
      <c r="AU424" s="1084">
        <f t="shared" si="89"/>
        <v>30</v>
      </c>
      <c r="AW424" s="1085">
        <v>37</v>
      </c>
    </row>
    <row r="425" ht="21" customHeight="1" spans="1:47">
      <c r="A425" s="1077">
        <v>18</v>
      </c>
      <c r="B425" s="947" t="s">
        <v>56</v>
      </c>
      <c r="C425" s="208">
        <f t="shared" si="84"/>
        <v>32</v>
      </c>
      <c r="D425" s="212">
        <f>'RK 3'!AH365</f>
        <v>42</v>
      </c>
      <c r="E425" s="208">
        <f t="shared" si="85"/>
        <v>74</v>
      </c>
      <c r="F425" s="1078">
        <v>2</v>
      </c>
      <c r="G425" s="1078"/>
      <c r="H425" s="1078"/>
      <c r="I425" s="1078"/>
      <c r="J425" s="1078"/>
      <c r="K425" s="1078"/>
      <c r="L425" s="1078">
        <v>4</v>
      </c>
      <c r="M425" s="1078">
        <v>21</v>
      </c>
      <c r="N425" s="1078"/>
      <c r="O425" s="1078"/>
      <c r="P425" s="1078"/>
      <c r="Q425" s="1078"/>
      <c r="R425" s="1078"/>
      <c r="S425" s="1078"/>
      <c r="T425" s="1078">
        <v>1</v>
      </c>
      <c r="U425" s="1078"/>
      <c r="V425" s="1078"/>
      <c r="W425" s="1078"/>
      <c r="X425" s="1078"/>
      <c r="Y425" s="1078"/>
      <c r="Z425" s="1078">
        <v>2</v>
      </c>
      <c r="AA425" s="1078"/>
      <c r="AB425" s="1078">
        <v>2</v>
      </c>
      <c r="AC425" s="1078"/>
      <c r="AD425" s="1078"/>
      <c r="AE425" s="1078"/>
      <c r="AF425" s="1078"/>
      <c r="AG425" s="1078"/>
      <c r="AH425" s="1078"/>
      <c r="AI425" s="1078"/>
      <c r="AJ425" s="1078">
        <v>1</v>
      </c>
      <c r="AK425" s="1078"/>
      <c r="AL425" s="1078"/>
      <c r="AM425" s="1078"/>
      <c r="AN425" s="1078"/>
      <c r="AO425" s="1078"/>
      <c r="AP425" s="208">
        <f t="shared" si="86"/>
        <v>33</v>
      </c>
      <c r="AQ425" s="1001">
        <f t="shared" si="87"/>
        <v>41</v>
      </c>
      <c r="AR425" s="191">
        <f t="shared" si="88"/>
        <v>33</v>
      </c>
      <c r="AS425" s="1041"/>
      <c r="AU425" s="1084">
        <f t="shared" si="89"/>
        <v>31</v>
      </c>
    </row>
    <row r="426" ht="21" customHeight="1" spans="1:47">
      <c r="A426" s="1079" t="s">
        <v>57</v>
      </c>
      <c r="B426" s="1056"/>
      <c r="C426" s="1059">
        <f>SUM(C408:C425)</f>
        <v>841</v>
      </c>
      <c r="D426" s="1059">
        <f t="shared" ref="D426:AR426" si="90">SUM(D408:D425)</f>
        <v>1025</v>
      </c>
      <c r="E426" s="1059">
        <f t="shared" si="90"/>
        <v>1866</v>
      </c>
      <c r="F426" s="1059">
        <f t="shared" si="90"/>
        <v>89</v>
      </c>
      <c r="G426" s="1059">
        <f t="shared" si="90"/>
        <v>0</v>
      </c>
      <c r="H426" s="1059">
        <f t="shared" si="90"/>
        <v>0</v>
      </c>
      <c r="I426" s="1059">
        <f t="shared" si="90"/>
        <v>0</v>
      </c>
      <c r="J426" s="1059">
        <f t="shared" si="90"/>
        <v>0</v>
      </c>
      <c r="K426" s="1059">
        <f t="shared" si="90"/>
        <v>0</v>
      </c>
      <c r="L426" s="1059">
        <f t="shared" si="90"/>
        <v>179</v>
      </c>
      <c r="M426" s="1059">
        <f t="shared" si="90"/>
        <v>589</v>
      </c>
      <c r="N426" s="1059">
        <f t="shared" si="90"/>
        <v>5</v>
      </c>
      <c r="O426" s="1059">
        <f t="shared" si="90"/>
        <v>0</v>
      </c>
      <c r="P426" s="1059">
        <f t="shared" si="90"/>
        <v>0</v>
      </c>
      <c r="Q426" s="1059">
        <f t="shared" si="90"/>
        <v>0</v>
      </c>
      <c r="R426" s="1059">
        <f t="shared" si="90"/>
        <v>0</v>
      </c>
      <c r="S426" s="1059">
        <f t="shared" si="90"/>
        <v>0</v>
      </c>
      <c r="T426" s="1059">
        <f t="shared" si="90"/>
        <v>12</v>
      </c>
      <c r="U426" s="1059">
        <f t="shared" si="90"/>
        <v>0</v>
      </c>
      <c r="V426" s="1059">
        <f t="shared" si="90"/>
        <v>0</v>
      </c>
      <c r="W426" s="1059">
        <f t="shared" si="90"/>
        <v>0</v>
      </c>
      <c r="X426" s="1059">
        <f t="shared" si="90"/>
        <v>4</v>
      </c>
      <c r="Y426" s="1059">
        <f t="shared" si="90"/>
        <v>0</v>
      </c>
      <c r="Z426" s="1059">
        <f t="shared" si="90"/>
        <v>77</v>
      </c>
      <c r="AA426" s="1059">
        <f t="shared" si="90"/>
        <v>0</v>
      </c>
      <c r="AB426" s="1059">
        <f t="shared" si="90"/>
        <v>53</v>
      </c>
      <c r="AC426" s="1059">
        <f t="shared" si="90"/>
        <v>2</v>
      </c>
      <c r="AD426" s="1059">
        <f t="shared" si="90"/>
        <v>0</v>
      </c>
      <c r="AE426" s="1059">
        <f t="shared" si="90"/>
        <v>1</v>
      </c>
      <c r="AF426" s="1059">
        <f t="shared" si="90"/>
        <v>0</v>
      </c>
      <c r="AG426" s="1059">
        <f t="shared" si="90"/>
        <v>0</v>
      </c>
      <c r="AH426" s="1059">
        <f t="shared" si="90"/>
        <v>0</v>
      </c>
      <c r="AI426" s="1059">
        <f t="shared" si="90"/>
        <v>0</v>
      </c>
      <c r="AJ426" s="1059">
        <f t="shared" si="90"/>
        <v>8</v>
      </c>
      <c r="AK426" s="1059">
        <f t="shared" si="90"/>
        <v>2</v>
      </c>
      <c r="AL426" s="1059">
        <f t="shared" si="90"/>
        <v>33</v>
      </c>
      <c r="AM426" s="1059">
        <f t="shared" si="90"/>
        <v>8</v>
      </c>
      <c r="AN426" s="1059">
        <f t="shared" si="90"/>
        <v>16</v>
      </c>
      <c r="AO426" s="1059">
        <f t="shared" si="90"/>
        <v>1</v>
      </c>
      <c r="AP426" s="1059">
        <f t="shared" si="90"/>
        <v>1079</v>
      </c>
      <c r="AQ426" s="1059">
        <f t="shared" si="90"/>
        <v>787</v>
      </c>
      <c r="AR426" s="1059">
        <f t="shared" si="90"/>
        <v>1079</v>
      </c>
      <c r="AS426" s="1069"/>
      <c r="AU426" s="1084">
        <f>SUM(AU408:AU425)</f>
        <v>990</v>
      </c>
    </row>
    <row r="427" customHeight="1" spans="1:45">
      <c r="A427" s="958"/>
      <c r="B427" s="961"/>
      <c r="C427" s="961"/>
      <c r="D427" s="961"/>
      <c r="E427" s="961"/>
      <c r="F427" s="1031"/>
      <c r="G427" s="959"/>
      <c r="H427" s="1032"/>
      <c r="I427" s="1032"/>
      <c r="J427" s="1032"/>
      <c r="K427" s="1032"/>
      <c r="L427" s="1032"/>
      <c r="M427" s="1032"/>
      <c r="N427" s="1032"/>
      <c r="O427" s="1032"/>
      <c r="P427" s="1032"/>
      <c r="Q427" s="1032"/>
      <c r="R427" s="1032"/>
      <c r="S427" s="1032"/>
      <c r="T427" s="1032"/>
      <c r="U427" s="1032"/>
      <c r="V427" s="1032"/>
      <c r="W427" s="1032"/>
      <c r="X427" s="1032"/>
      <c r="Y427" s="1032"/>
      <c r="Z427" s="1032"/>
      <c r="AA427" s="1032"/>
      <c r="AB427" s="982"/>
      <c r="AC427" s="979"/>
      <c r="AD427" s="979"/>
      <c r="AE427" s="979"/>
      <c r="AF427" s="979"/>
      <c r="AG427" s="979"/>
      <c r="AH427" s="979"/>
      <c r="AI427" s="979"/>
      <c r="AJ427" s="979"/>
      <c r="AK427" s="988"/>
      <c r="AL427" s="988"/>
      <c r="AM427" s="989"/>
      <c r="AN427" s="988"/>
      <c r="AO427" s="989"/>
      <c r="AP427" s="988"/>
      <c r="AQ427" s="962"/>
      <c r="AR427" s="962"/>
      <c r="AS427" s="962"/>
    </row>
    <row r="428" customHeight="1" spans="1:45">
      <c r="A428" s="953"/>
      <c r="B428" s="954"/>
      <c r="C428" s="954"/>
      <c r="D428" s="954"/>
      <c r="E428" s="955"/>
      <c r="F428" s="956"/>
      <c r="G428" s="887" t="s">
        <v>58</v>
      </c>
      <c r="H428" s="957"/>
      <c r="I428" s="974"/>
      <c r="J428" s="974"/>
      <c r="K428" s="974"/>
      <c r="L428" s="974"/>
      <c r="M428" s="974"/>
      <c r="N428" s="974"/>
      <c r="O428" s="974"/>
      <c r="P428" s="974"/>
      <c r="Q428" s="974"/>
      <c r="R428" s="974"/>
      <c r="S428" s="974"/>
      <c r="T428" s="974"/>
      <c r="U428" s="974"/>
      <c r="V428" s="974"/>
      <c r="W428" s="974"/>
      <c r="X428" s="974"/>
      <c r="Y428" s="974"/>
      <c r="Z428" s="974"/>
      <c r="AA428" s="974"/>
      <c r="AB428" s="889" t="s">
        <v>101</v>
      </c>
      <c r="AC428" s="976"/>
      <c r="AD428" s="976"/>
      <c r="AE428" s="976"/>
      <c r="AF428" s="976"/>
      <c r="AG428" s="976"/>
      <c r="AH428" s="976"/>
      <c r="AI428" s="976"/>
      <c r="AJ428" s="981"/>
      <c r="AK428" s="985"/>
      <c r="AL428" s="985"/>
      <c r="AM428" s="981"/>
      <c r="AN428" s="985"/>
      <c r="AO428" s="981"/>
      <c r="AP428" s="978"/>
      <c r="AQ428" s="956"/>
      <c r="AR428" s="956"/>
      <c r="AS428" s="956"/>
    </row>
    <row r="429" customHeight="1" spans="1:45">
      <c r="A429" s="958"/>
      <c r="B429" s="954"/>
      <c r="C429" s="954"/>
      <c r="D429" s="954"/>
      <c r="E429" s="954"/>
      <c r="F429" s="973"/>
      <c r="G429" s="888" t="s">
        <v>60</v>
      </c>
      <c r="H429" s="960"/>
      <c r="I429" s="960"/>
      <c r="J429" s="960"/>
      <c r="K429" s="960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  <c r="AA429" s="960"/>
      <c r="AB429" s="890" t="s">
        <v>102</v>
      </c>
      <c r="AC429" s="978"/>
      <c r="AD429" s="978"/>
      <c r="AE429" s="978"/>
      <c r="AF429" s="978"/>
      <c r="AG429" s="978"/>
      <c r="AH429" s="978"/>
      <c r="AI429" s="978"/>
      <c r="AJ429" s="986"/>
      <c r="AK429" s="987"/>
      <c r="AL429" s="987"/>
      <c r="AM429" s="987"/>
      <c r="AN429" s="987"/>
      <c r="AO429" s="987"/>
      <c r="AP429" s="1015"/>
      <c r="AQ429" s="956"/>
      <c r="AR429" s="956"/>
      <c r="AS429" s="956"/>
    </row>
    <row r="430" customHeight="1" spans="1:45">
      <c r="A430" s="958"/>
      <c r="B430" s="954"/>
      <c r="C430" s="954"/>
      <c r="D430" s="954"/>
      <c r="E430" s="954"/>
      <c r="F430" s="973"/>
      <c r="G430" s="888"/>
      <c r="H430" s="960"/>
      <c r="I430" s="960"/>
      <c r="J430" s="960"/>
      <c r="K430" s="960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  <c r="AA430" s="960"/>
      <c r="AB430" s="890"/>
      <c r="AC430" s="978"/>
      <c r="AD430" s="978"/>
      <c r="AE430" s="978"/>
      <c r="AF430" s="978"/>
      <c r="AG430" s="978"/>
      <c r="AH430" s="978"/>
      <c r="AI430" s="978"/>
      <c r="AJ430" s="987"/>
      <c r="AK430" s="987"/>
      <c r="AL430" s="987"/>
      <c r="AM430" s="987"/>
      <c r="AN430" s="987"/>
      <c r="AO430" s="987"/>
      <c r="AP430" s="1015"/>
      <c r="AQ430" s="956"/>
      <c r="AR430" s="956"/>
      <c r="AS430" s="956"/>
    </row>
    <row r="431" customHeight="1" spans="1:45">
      <c r="A431" s="958"/>
      <c r="B431" s="954"/>
      <c r="C431" s="954"/>
      <c r="D431" s="954"/>
      <c r="E431" s="954"/>
      <c r="F431" s="973"/>
      <c r="G431" s="888"/>
      <c r="H431" s="960"/>
      <c r="I431" s="960"/>
      <c r="J431" s="960"/>
      <c r="K431" s="960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  <c r="AA431" s="960"/>
      <c r="AB431" s="890"/>
      <c r="AC431" s="978"/>
      <c r="AD431" s="978"/>
      <c r="AE431" s="978"/>
      <c r="AF431" s="978"/>
      <c r="AG431" s="978"/>
      <c r="AH431" s="978"/>
      <c r="AI431" s="978"/>
      <c r="AJ431" s="987"/>
      <c r="AK431" s="987"/>
      <c r="AL431" s="987"/>
      <c r="AM431" s="987"/>
      <c r="AN431" s="987"/>
      <c r="AO431" s="987"/>
      <c r="AP431" s="1015"/>
      <c r="AQ431" s="956"/>
      <c r="AR431" s="956"/>
      <c r="AS431" s="956"/>
    </row>
    <row r="432" customHeight="1" spans="1:45">
      <c r="A432" s="958"/>
      <c r="B432" s="954"/>
      <c r="C432" s="954"/>
      <c r="D432" s="954"/>
      <c r="E432" s="954"/>
      <c r="F432" s="973"/>
      <c r="G432" s="888"/>
      <c r="H432" s="960"/>
      <c r="I432" s="960"/>
      <c r="J432" s="960"/>
      <c r="K432" s="960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  <c r="AA432" s="960"/>
      <c r="AB432" s="890"/>
      <c r="AC432" s="978"/>
      <c r="AD432" s="978"/>
      <c r="AE432" s="978"/>
      <c r="AF432" s="978"/>
      <c r="AG432" s="978"/>
      <c r="AH432" s="978"/>
      <c r="AI432" s="978"/>
      <c r="AJ432" s="987"/>
      <c r="AK432" s="987"/>
      <c r="AL432" s="987"/>
      <c r="AM432" s="987"/>
      <c r="AN432" s="987"/>
      <c r="AO432" s="987"/>
      <c r="AP432" s="1015"/>
      <c r="AQ432" s="956"/>
      <c r="AR432" s="956"/>
      <c r="AS432" s="956"/>
    </row>
    <row r="433" customHeight="1" spans="1:45">
      <c r="A433" s="958"/>
      <c r="B433" s="954"/>
      <c r="C433" s="954"/>
      <c r="D433" s="954"/>
      <c r="E433" s="954"/>
      <c r="F433" s="973"/>
      <c r="G433" s="888" t="s">
        <v>62</v>
      </c>
      <c r="H433" s="960"/>
      <c r="I433" s="960"/>
      <c r="J433" s="960"/>
      <c r="K433" s="960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  <c r="AA433" s="960"/>
      <c r="AB433" s="890" t="s">
        <v>71</v>
      </c>
      <c r="AC433" s="978"/>
      <c r="AD433" s="978"/>
      <c r="AE433" s="978"/>
      <c r="AF433" s="978"/>
      <c r="AG433" s="978"/>
      <c r="AH433" s="978"/>
      <c r="AI433" s="978"/>
      <c r="AJ433" s="987"/>
      <c r="AK433" s="987"/>
      <c r="AL433" s="987"/>
      <c r="AM433" s="987"/>
      <c r="AN433" s="987"/>
      <c r="AO433" s="987"/>
      <c r="AP433" s="1015"/>
      <c r="AQ433" s="956"/>
      <c r="AR433" s="956"/>
      <c r="AS433" s="956"/>
    </row>
    <row r="434" ht="39.75" customHeight="1" spans="1:45">
      <c r="A434" s="958"/>
      <c r="B434" s="954"/>
      <c r="C434" s="954"/>
      <c r="D434" s="954"/>
      <c r="E434" s="954"/>
      <c r="F434" s="973"/>
      <c r="G434" s="898" t="s">
        <v>64</v>
      </c>
      <c r="H434" s="967"/>
      <c r="I434" s="967"/>
      <c r="J434" s="967"/>
      <c r="K434" s="967"/>
      <c r="L434" s="967"/>
      <c r="M434" s="967"/>
      <c r="N434" s="967"/>
      <c r="O434" s="967"/>
      <c r="P434" s="967"/>
      <c r="Q434" s="967"/>
      <c r="R434" s="967"/>
      <c r="S434" s="967"/>
      <c r="T434" s="967"/>
      <c r="U434" s="967"/>
      <c r="V434" s="967"/>
      <c r="W434" s="967"/>
      <c r="X434" s="967"/>
      <c r="Y434" s="967"/>
      <c r="Z434" s="967"/>
      <c r="AA434" s="967"/>
      <c r="AB434" s="1081" t="s">
        <v>73</v>
      </c>
      <c r="AC434" s="978"/>
      <c r="AD434" s="978"/>
      <c r="AE434" s="978"/>
      <c r="AF434" s="978"/>
      <c r="AG434" s="978"/>
      <c r="AH434" s="978"/>
      <c r="AI434" s="978"/>
      <c r="AJ434" s="987"/>
      <c r="AK434" s="987"/>
      <c r="AL434" s="987"/>
      <c r="AM434" s="987"/>
      <c r="AN434" s="987"/>
      <c r="AO434" s="987"/>
      <c r="AP434" s="1015"/>
      <c r="AQ434" s="956"/>
      <c r="AR434" s="956"/>
      <c r="AS434" s="956"/>
    </row>
    <row r="435" ht="250.5" customHeight="1" spans="1:45">
      <c r="A435" s="958"/>
      <c r="B435" s="954"/>
      <c r="C435" s="954"/>
      <c r="D435" s="954"/>
      <c r="E435" s="954"/>
      <c r="F435" s="973"/>
      <c r="G435" s="898"/>
      <c r="H435" s="967"/>
      <c r="I435" s="967"/>
      <c r="J435" s="967"/>
      <c r="K435" s="967"/>
      <c r="L435" s="967"/>
      <c r="M435" s="967"/>
      <c r="N435" s="967"/>
      <c r="O435" s="967"/>
      <c r="P435" s="967"/>
      <c r="Q435" s="967"/>
      <c r="R435" s="967"/>
      <c r="S435" s="967"/>
      <c r="T435" s="967"/>
      <c r="U435" s="967"/>
      <c r="V435" s="967"/>
      <c r="W435" s="967"/>
      <c r="X435" s="967"/>
      <c r="Y435" s="967"/>
      <c r="Z435" s="967"/>
      <c r="AA435" s="967"/>
      <c r="AB435" s="1081"/>
      <c r="AC435" s="978"/>
      <c r="AD435" s="978"/>
      <c r="AE435" s="978"/>
      <c r="AF435" s="978"/>
      <c r="AG435" s="978"/>
      <c r="AH435" s="978"/>
      <c r="AI435" s="978"/>
      <c r="AJ435" s="987"/>
      <c r="AK435" s="987"/>
      <c r="AL435" s="987"/>
      <c r="AM435" s="987"/>
      <c r="AN435" s="987"/>
      <c r="AO435" s="987"/>
      <c r="AP435" s="1015"/>
      <c r="AQ435" s="956"/>
      <c r="AR435" s="956"/>
      <c r="AS435" s="956"/>
    </row>
    <row r="436" customHeight="1" spans="1:45">
      <c r="A436" s="921" t="s">
        <v>160</v>
      </c>
      <c r="B436" s="921"/>
      <c r="C436" s="921"/>
      <c r="D436" s="921"/>
      <c r="E436" s="921"/>
      <c r="F436" s="921"/>
      <c r="G436" s="921"/>
      <c r="H436" s="921"/>
      <c r="I436" s="921"/>
      <c r="J436" s="921"/>
      <c r="K436" s="921"/>
      <c r="L436" s="921"/>
      <c r="M436" s="921"/>
      <c r="N436" s="921"/>
      <c r="O436" s="921"/>
      <c r="P436" s="921"/>
      <c r="Q436" s="921"/>
      <c r="R436" s="921"/>
      <c r="S436" s="921"/>
      <c r="T436" s="921"/>
      <c r="U436" s="921"/>
      <c r="V436" s="921"/>
      <c r="W436" s="921"/>
      <c r="X436" s="921"/>
      <c r="Y436" s="921"/>
      <c r="Z436" s="921"/>
      <c r="AA436" s="921"/>
      <c r="AB436" s="921"/>
      <c r="AC436" s="921"/>
      <c r="AD436" s="921"/>
      <c r="AE436" s="921"/>
      <c r="AF436" s="921"/>
      <c r="AG436" s="921"/>
      <c r="AH436" s="921"/>
      <c r="AI436" s="921"/>
      <c r="AJ436" s="921"/>
      <c r="AK436" s="921"/>
      <c r="AL436" s="921"/>
      <c r="AM436" s="921"/>
      <c r="AN436" s="921"/>
      <c r="AO436" s="921"/>
      <c r="AP436" s="921"/>
      <c r="AQ436" s="921"/>
      <c r="AR436" s="921"/>
      <c r="AS436" s="921"/>
    </row>
    <row r="437" customHeight="1" spans="1:45">
      <c r="A437" s="1060" t="str">
        <f>'RK 3'!A376:AI376</f>
        <v>BULAN DESEMBER TAHUN 2022</v>
      </c>
      <c r="B437" s="1060"/>
      <c r="C437" s="1060"/>
      <c r="D437" s="1060"/>
      <c r="E437" s="1060"/>
      <c r="F437" s="1060"/>
      <c r="G437" s="1060"/>
      <c r="H437" s="1060"/>
      <c r="I437" s="1060"/>
      <c r="J437" s="1060"/>
      <c r="K437" s="1060"/>
      <c r="L437" s="1060"/>
      <c r="M437" s="1060"/>
      <c r="N437" s="1060"/>
      <c r="O437" s="1060"/>
      <c r="P437" s="1060"/>
      <c r="Q437" s="1060"/>
      <c r="R437" s="1060"/>
      <c r="S437" s="1060"/>
      <c r="T437" s="1060"/>
      <c r="U437" s="1060"/>
      <c r="V437" s="1060"/>
      <c r="W437" s="1060"/>
      <c r="X437" s="1060"/>
      <c r="Y437" s="1060"/>
      <c r="Z437" s="1060"/>
      <c r="AA437" s="1060"/>
      <c r="AB437" s="1060"/>
      <c r="AC437" s="1060"/>
      <c r="AD437" s="1060"/>
      <c r="AE437" s="1060"/>
      <c r="AF437" s="1060"/>
      <c r="AG437" s="1060"/>
      <c r="AH437" s="1060"/>
      <c r="AI437" s="1060"/>
      <c r="AJ437" s="1060"/>
      <c r="AK437" s="1060"/>
      <c r="AL437" s="1060"/>
      <c r="AM437" s="1060"/>
      <c r="AN437" s="1060"/>
      <c r="AO437" s="1060"/>
      <c r="AP437" s="1060"/>
      <c r="AQ437" s="1060"/>
      <c r="AR437" s="1060"/>
      <c r="AS437" s="1060"/>
    </row>
    <row r="438" customHeight="1" spans="1:45">
      <c r="A438" s="923"/>
      <c r="B438" s="923"/>
      <c r="C438" s="923"/>
      <c r="D438" s="923"/>
      <c r="E438" s="923"/>
      <c r="F438" s="923"/>
      <c r="G438" s="923"/>
      <c r="H438" s="923"/>
      <c r="I438" s="923"/>
      <c r="J438" s="923"/>
      <c r="K438" s="923"/>
      <c r="L438" s="923"/>
      <c r="M438" s="923"/>
      <c r="N438" s="923"/>
      <c r="O438" s="923"/>
      <c r="P438" s="923"/>
      <c r="Q438" s="923"/>
      <c r="R438" s="923"/>
      <c r="S438" s="923"/>
      <c r="T438" s="923"/>
      <c r="U438" s="923"/>
      <c r="V438" s="923"/>
      <c r="W438" s="923"/>
      <c r="X438" s="923"/>
      <c r="Y438" s="923"/>
      <c r="Z438" s="923"/>
      <c r="AA438" s="923"/>
      <c r="AB438" s="923"/>
      <c r="AC438" s="923"/>
      <c r="AD438" s="923"/>
      <c r="AE438" s="923"/>
      <c r="AF438" s="923"/>
      <c r="AG438" s="923"/>
      <c r="AH438" s="923"/>
      <c r="AI438" s="923"/>
      <c r="AJ438" s="923"/>
      <c r="AK438" s="923"/>
      <c r="AL438" s="923"/>
      <c r="AM438" s="923"/>
      <c r="AN438" s="923"/>
      <c r="AO438" s="923"/>
      <c r="AP438" s="923"/>
      <c r="AQ438" s="915"/>
      <c r="AS438" s="991" t="s">
        <v>156</v>
      </c>
    </row>
    <row r="439" ht="21.75" customHeight="1" spans="1:45">
      <c r="A439" s="924" t="s">
        <v>3</v>
      </c>
      <c r="B439" s="925" t="s">
        <v>4</v>
      </c>
      <c r="C439" s="926" t="s">
        <v>161</v>
      </c>
      <c r="D439" s="926" t="s">
        <v>118</v>
      </c>
      <c r="E439" s="926" t="s">
        <v>57</v>
      </c>
      <c r="F439" s="927" t="s">
        <v>119</v>
      </c>
      <c r="G439" s="928" t="s">
        <v>5</v>
      </c>
      <c r="H439" s="929"/>
      <c r="I439" s="929"/>
      <c r="J439" s="929"/>
      <c r="K439" s="929"/>
      <c r="L439" s="929"/>
      <c r="M439" s="929"/>
      <c r="N439" s="929"/>
      <c r="O439" s="929"/>
      <c r="P439" s="929"/>
      <c r="Q439" s="929"/>
      <c r="R439" s="929"/>
      <c r="S439" s="929"/>
      <c r="T439" s="929"/>
      <c r="U439" s="929"/>
      <c r="V439" s="929"/>
      <c r="W439" s="929"/>
      <c r="X439" s="929"/>
      <c r="Y439" s="929"/>
      <c r="Z439" s="929"/>
      <c r="AA439" s="929"/>
      <c r="AB439" s="929"/>
      <c r="AC439" s="975"/>
      <c r="AD439" s="926" t="s">
        <v>120</v>
      </c>
      <c r="AE439" s="926" t="s">
        <v>7</v>
      </c>
      <c r="AF439" s="926" t="s">
        <v>8</v>
      </c>
      <c r="AG439" s="926" t="s">
        <v>9</v>
      </c>
      <c r="AH439" s="926" t="s">
        <v>10</v>
      </c>
      <c r="AI439" s="926" t="s">
        <v>11</v>
      </c>
      <c r="AJ439" s="926" t="s">
        <v>12</v>
      </c>
      <c r="AK439" s="926" t="s">
        <v>13</v>
      </c>
      <c r="AL439" s="983" t="s">
        <v>122</v>
      </c>
      <c r="AM439" s="983" t="s">
        <v>123</v>
      </c>
      <c r="AN439" s="983" t="s">
        <v>124</v>
      </c>
      <c r="AO439" s="983" t="s">
        <v>158</v>
      </c>
      <c r="AP439" s="926" t="s">
        <v>14</v>
      </c>
      <c r="AQ439" s="927" t="s">
        <v>126</v>
      </c>
      <c r="AR439" s="927" t="s">
        <v>159</v>
      </c>
      <c r="AS439" s="994" t="s">
        <v>147</v>
      </c>
    </row>
    <row r="440" ht="199.5" customHeight="1" spans="1:45">
      <c r="A440" s="930"/>
      <c r="B440" s="931"/>
      <c r="C440" s="932"/>
      <c r="D440" s="932"/>
      <c r="E440" s="932"/>
      <c r="F440" s="933"/>
      <c r="G440" s="934" t="s">
        <v>16</v>
      </c>
      <c r="H440" s="934" t="s">
        <v>17</v>
      </c>
      <c r="I440" s="934" t="s">
        <v>18</v>
      </c>
      <c r="J440" s="934" t="s">
        <v>19</v>
      </c>
      <c r="K440" s="934" t="s">
        <v>20</v>
      </c>
      <c r="L440" s="934" t="s">
        <v>21</v>
      </c>
      <c r="M440" s="934" t="s">
        <v>22</v>
      </c>
      <c r="N440" s="934" t="s">
        <v>23</v>
      </c>
      <c r="O440" s="934" t="s">
        <v>24</v>
      </c>
      <c r="P440" s="934" t="s">
        <v>25</v>
      </c>
      <c r="Q440" s="934" t="s">
        <v>129</v>
      </c>
      <c r="R440" s="934" t="s">
        <v>27</v>
      </c>
      <c r="S440" s="934" t="s">
        <v>28</v>
      </c>
      <c r="T440" s="934" t="s">
        <v>29</v>
      </c>
      <c r="U440" s="934" t="s">
        <v>30</v>
      </c>
      <c r="V440" s="934" t="s">
        <v>31</v>
      </c>
      <c r="W440" s="934" t="s">
        <v>32</v>
      </c>
      <c r="X440" s="934" t="s">
        <v>33</v>
      </c>
      <c r="Y440" s="934" t="s">
        <v>34</v>
      </c>
      <c r="Z440" s="934" t="s">
        <v>35</v>
      </c>
      <c r="AA440" s="934" t="s">
        <v>36</v>
      </c>
      <c r="AB440" s="934" t="s">
        <v>149</v>
      </c>
      <c r="AC440" s="934" t="s">
        <v>38</v>
      </c>
      <c r="AD440" s="932"/>
      <c r="AE440" s="932"/>
      <c r="AF440" s="932"/>
      <c r="AG440" s="932"/>
      <c r="AH440" s="932"/>
      <c r="AI440" s="932"/>
      <c r="AJ440" s="932"/>
      <c r="AK440" s="932"/>
      <c r="AL440" s="984"/>
      <c r="AM440" s="984"/>
      <c r="AN440" s="984"/>
      <c r="AO440" s="984"/>
      <c r="AP440" s="932"/>
      <c r="AQ440" s="933"/>
      <c r="AR440" s="933"/>
      <c r="AS440" s="997"/>
    </row>
    <row r="441" customHeight="1" spans="1:45">
      <c r="A441" s="935">
        <v>1</v>
      </c>
      <c r="B441" s="936">
        <v>2</v>
      </c>
      <c r="C441" s="936">
        <v>3</v>
      </c>
      <c r="D441" s="936">
        <v>4</v>
      </c>
      <c r="E441" s="937">
        <v>5</v>
      </c>
      <c r="F441" s="936">
        <v>6</v>
      </c>
      <c r="G441" s="936">
        <v>7</v>
      </c>
      <c r="H441" s="936">
        <v>8</v>
      </c>
      <c r="I441" s="936">
        <v>9</v>
      </c>
      <c r="J441" s="936">
        <v>10</v>
      </c>
      <c r="K441" s="936">
        <v>11</v>
      </c>
      <c r="L441" s="936">
        <v>12</v>
      </c>
      <c r="M441" s="936">
        <v>13</v>
      </c>
      <c r="N441" s="936">
        <v>14</v>
      </c>
      <c r="O441" s="936">
        <v>15</v>
      </c>
      <c r="P441" s="936">
        <v>16</v>
      </c>
      <c r="Q441" s="936">
        <v>17</v>
      </c>
      <c r="R441" s="936">
        <v>18</v>
      </c>
      <c r="S441" s="936">
        <v>19</v>
      </c>
      <c r="T441" s="936">
        <v>20</v>
      </c>
      <c r="U441" s="936">
        <v>21</v>
      </c>
      <c r="V441" s="936">
        <v>22</v>
      </c>
      <c r="W441" s="936">
        <v>23</v>
      </c>
      <c r="X441" s="936">
        <v>24</v>
      </c>
      <c r="Y441" s="936">
        <v>25</v>
      </c>
      <c r="Z441" s="936">
        <v>26</v>
      </c>
      <c r="AA441" s="936">
        <v>27</v>
      </c>
      <c r="AB441" s="936">
        <v>28</v>
      </c>
      <c r="AC441" s="936">
        <v>29</v>
      </c>
      <c r="AD441" s="936">
        <v>30</v>
      </c>
      <c r="AE441" s="936">
        <v>31</v>
      </c>
      <c r="AF441" s="936">
        <v>32</v>
      </c>
      <c r="AG441" s="936">
        <v>33</v>
      </c>
      <c r="AH441" s="936">
        <v>34</v>
      </c>
      <c r="AI441" s="936">
        <v>35</v>
      </c>
      <c r="AJ441" s="936">
        <v>36</v>
      </c>
      <c r="AK441" s="936">
        <v>37</v>
      </c>
      <c r="AL441" s="936">
        <v>38</v>
      </c>
      <c r="AM441" s="936">
        <v>39</v>
      </c>
      <c r="AN441" s="936">
        <v>40</v>
      </c>
      <c r="AO441" s="936">
        <v>41</v>
      </c>
      <c r="AP441" s="937">
        <v>42</v>
      </c>
      <c r="AQ441" s="937">
        <v>43</v>
      </c>
      <c r="AR441" s="998">
        <v>44</v>
      </c>
      <c r="AS441" s="999">
        <v>45</v>
      </c>
    </row>
    <row r="442" ht="25.5" customHeight="1" spans="1:45">
      <c r="A442" s="938">
        <v>1</v>
      </c>
      <c r="B442" s="939" t="s">
        <v>39</v>
      </c>
      <c r="C442" s="208">
        <f t="shared" ref="C442:C459" si="91">AQ408</f>
        <v>136</v>
      </c>
      <c r="D442" s="212">
        <f>'RK 3'!AH381</f>
        <v>120</v>
      </c>
      <c r="E442" s="208">
        <f>SUM(C442:D442)</f>
        <v>256</v>
      </c>
      <c r="F442" s="208">
        <v>34</v>
      </c>
      <c r="G442" s="208"/>
      <c r="H442" s="208"/>
      <c r="I442" s="208"/>
      <c r="J442" s="208"/>
      <c r="K442" s="208"/>
      <c r="L442" s="208">
        <v>36</v>
      </c>
      <c r="M442" s="208">
        <v>72</v>
      </c>
      <c r="N442" s="208">
        <v>1</v>
      </c>
      <c r="O442" s="208"/>
      <c r="P442" s="208"/>
      <c r="Q442" s="208"/>
      <c r="R442" s="208"/>
      <c r="S442" s="208"/>
      <c r="T442" s="208">
        <v>5</v>
      </c>
      <c r="U442" s="208"/>
      <c r="V442" s="208"/>
      <c r="W442" s="208"/>
      <c r="X442" s="208">
        <v>1</v>
      </c>
      <c r="Y442" s="208"/>
      <c r="Z442" s="208">
        <v>16</v>
      </c>
      <c r="AA442" s="208"/>
      <c r="AB442" s="208">
        <v>5</v>
      </c>
      <c r="AC442" s="208">
        <v>2</v>
      </c>
      <c r="AD442" s="208"/>
      <c r="AE442" s="208"/>
      <c r="AF442" s="208"/>
      <c r="AG442" s="208"/>
      <c r="AH442" s="208"/>
      <c r="AI442" s="208"/>
      <c r="AJ442" s="208">
        <v>3</v>
      </c>
      <c r="AK442" s="208">
        <v>1</v>
      </c>
      <c r="AL442" s="208">
        <v>6</v>
      </c>
      <c r="AM442" s="208">
        <v>3</v>
      </c>
      <c r="AN442" s="208">
        <v>5</v>
      </c>
      <c r="AO442" s="208"/>
      <c r="AP442" s="208">
        <f>SUM(F442:AO442)</f>
        <v>190</v>
      </c>
      <c r="AQ442" s="1001">
        <f>E442-AP442</f>
        <v>66</v>
      </c>
      <c r="AR442" s="208">
        <f>AP442</f>
        <v>190</v>
      </c>
      <c r="AS442" s="1002"/>
    </row>
    <row r="443" ht="25.5" customHeight="1" spans="1:45">
      <c r="A443" s="942">
        <v>2</v>
      </c>
      <c r="B443" s="943" t="s">
        <v>40</v>
      </c>
      <c r="C443" s="208">
        <f t="shared" si="91"/>
        <v>40</v>
      </c>
      <c r="D443" s="212">
        <f>'RK 3'!AH382</f>
        <v>45</v>
      </c>
      <c r="E443" s="208">
        <f t="shared" ref="E443:E459" si="92">SUM(C443:D443)</f>
        <v>85</v>
      </c>
      <c r="F443" s="208">
        <v>7</v>
      </c>
      <c r="G443" s="208"/>
      <c r="H443" s="208"/>
      <c r="I443" s="208"/>
      <c r="J443" s="208"/>
      <c r="K443" s="208"/>
      <c r="L443" s="208">
        <v>14</v>
      </c>
      <c r="M443" s="208">
        <v>48</v>
      </c>
      <c r="N443" s="208"/>
      <c r="O443" s="208"/>
      <c r="P443" s="208"/>
      <c r="Q443" s="208"/>
      <c r="R443" s="208"/>
      <c r="S443" s="208"/>
      <c r="T443" s="208">
        <v>1</v>
      </c>
      <c r="U443" s="208"/>
      <c r="V443" s="208"/>
      <c r="W443" s="208"/>
      <c r="X443" s="208"/>
      <c r="Y443" s="208"/>
      <c r="Z443" s="208">
        <v>12</v>
      </c>
      <c r="AA443" s="208"/>
      <c r="AB443" s="208">
        <v>1</v>
      </c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>
        <v>2</v>
      </c>
      <c r="AM443" s="208"/>
      <c r="AN443" s="208">
        <v>2</v>
      </c>
      <c r="AO443" s="208"/>
      <c r="AP443" s="208">
        <f t="shared" ref="AP443:AP459" si="93">SUM(F443:AO443)</f>
        <v>87</v>
      </c>
      <c r="AQ443" s="1001">
        <f t="shared" ref="AQ443:AQ459" si="94">E443-AP443</f>
        <v>-2</v>
      </c>
      <c r="AR443" s="208">
        <f t="shared" ref="AR443:AR459" si="95">AP443</f>
        <v>87</v>
      </c>
      <c r="AS443" s="1004"/>
    </row>
    <row r="444" ht="25.5" customHeight="1" spans="1:45">
      <c r="A444" s="942">
        <v>3</v>
      </c>
      <c r="B444" s="943" t="s">
        <v>41</v>
      </c>
      <c r="C444" s="208">
        <f t="shared" si="91"/>
        <v>38</v>
      </c>
      <c r="D444" s="212">
        <f>'RK 3'!AH383</f>
        <v>9</v>
      </c>
      <c r="E444" s="208">
        <f t="shared" si="92"/>
        <v>47</v>
      </c>
      <c r="F444" s="208">
        <v>4</v>
      </c>
      <c r="G444" s="208"/>
      <c r="H444" s="208"/>
      <c r="I444" s="208"/>
      <c r="J444" s="208"/>
      <c r="K444" s="208"/>
      <c r="L444" s="208">
        <v>13</v>
      </c>
      <c r="M444" s="208">
        <v>15</v>
      </c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>
        <v>2</v>
      </c>
      <c r="AD444" s="208"/>
      <c r="AE444" s="208"/>
      <c r="AF444" s="208"/>
      <c r="AG444" s="208"/>
      <c r="AH444" s="208"/>
      <c r="AI444" s="208"/>
      <c r="AJ444" s="208"/>
      <c r="AK444" s="208"/>
      <c r="AL444" s="208">
        <v>2</v>
      </c>
      <c r="AM444" s="208">
        <v>2</v>
      </c>
      <c r="AN444" s="208"/>
      <c r="AO444" s="208"/>
      <c r="AP444" s="208">
        <f t="shared" si="93"/>
        <v>38</v>
      </c>
      <c r="AQ444" s="1001">
        <f t="shared" si="94"/>
        <v>9</v>
      </c>
      <c r="AR444" s="208">
        <f t="shared" si="95"/>
        <v>38</v>
      </c>
      <c r="AS444" s="1004"/>
    </row>
    <row r="445" ht="25.5" customHeight="1" spans="1:45">
      <c r="A445" s="942">
        <v>4</v>
      </c>
      <c r="B445" s="943" t="s">
        <v>42</v>
      </c>
      <c r="C445" s="208">
        <f t="shared" si="91"/>
        <v>61</v>
      </c>
      <c r="D445" s="212">
        <f>'RK 3'!AH384</f>
        <v>92</v>
      </c>
      <c r="E445" s="208">
        <f t="shared" si="92"/>
        <v>153</v>
      </c>
      <c r="F445" s="208">
        <v>23</v>
      </c>
      <c r="G445" s="208"/>
      <c r="H445" s="208"/>
      <c r="I445" s="208"/>
      <c r="J445" s="208"/>
      <c r="K445" s="208"/>
      <c r="L445" s="208">
        <v>16</v>
      </c>
      <c r="M445" s="208">
        <v>45</v>
      </c>
      <c r="N445" s="208"/>
      <c r="O445" s="208"/>
      <c r="P445" s="208"/>
      <c r="Q445" s="208"/>
      <c r="R445" s="208"/>
      <c r="S445" s="208"/>
      <c r="T445" s="208">
        <v>1</v>
      </c>
      <c r="U445" s="208"/>
      <c r="V445" s="208"/>
      <c r="W445" s="208"/>
      <c r="X445" s="208"/>
      <c r="Y445" s="208"/>
      <c r="Z445" s="208">
        <v>3</v>
      </c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>
        <v>1</v>
      </c>
      <c r="AK445" s="208">
        <v>1</v>
      </c>
      <c r="AL445" s="208">
        <v>1</v>
      </c>
      <c r="AM445" s="208">
        <v>3</v>
      </c>
      <c r="AN445" s="208">
        <v>2</v>
      </c>
      <c r="AO445" s="208"/>
      <c r="AP445" s="208">
        <f t="shared" si="93"/>
        <v>96</v>
      </c>
      <c r="AQ445" s="1001">
        <f t="shared" si="94"/>
        <v>57</v>
      </c>
      <c r="AR445" s="208">
        <f t="shared" si="95"/>
        <v>96</v>
      </c>
      <c r="AS445" s="1004"/>
    </row>
    <row r="446" ht="25.5" customHeight="1" spans="1:45">
      <c r="A446" s="942">
        <v>5</v>
      </c>
      <c r="B446" s="943" t="s">
        <v>43</v>
      </c>
      <c r="C446" s="208">
        <f t="shared" si="91"/>
        <v>61</v>
      </c>
      <c r="D446" s="212">
        <f>'RK 3'!AH385</f>
        <v>52</v>
      </c>
      <c r="E446" s="208">
        <f t="shared" si="92"/>
        <v>113</v>
      </c>
      <c r="F446" s="208">
        <v>8</v>
      </c>
      <c r="G446" s="208"/>
      <c r="H446" s="208"/>
      <c r="I446" s="208"/>
      <c r="J446" s="208"/>
      <c r="K446" s="208"/>
      <c r="L446" s="208">
        <v>19</v>
      </c>
      <c r="M446" s="208">
        <v>37</v>
      </c>
      <c r="N446" s="208">
        <v>1</v>
      </c>
      <c r="O446" s="208"/>
      <c r="P446" s="208"/>
      <c r="Q446" s="208"/>
      <c r="R446" s="208"/>
      <c r="S446" s="208"/>
      <c r="T446" s="208">
        <v>2</v>
      </c>
      <c r="U446" s="208"/>
      <c r="V446" s="208"/>
      <c r="W446" s="208"/>
      <c r="X446" s="208"/>
      <c r="Y446" s="208"/>
      <c r="Z446" s="208">
        <v>7</v>
      </c>
      <c r="AA446" s="208"/>
      <c r="AB446" s="208">
        <v>6</v>
      </c>
      <c r="AC446" s="208">
        <v>1</v>
      </c>
      <c r="AD446" s="208"/>
      <c r="AE446" s="208">
        <v>1</v>
      </c>
      <c r="AF446" s="208"/>
      <c r="AG446" s="208"/>
      <c r="AH446" s="208"/>
      <c r="AI446" s="208"/>
      <c r="AJ446" s="208">
        <v>1</v>
      </c>
      <c r="AK446" s="208"/>
      <c r="AL446" s="208"/>
      <c r="AM446" s="208"/>
      <c r="AN446" s="208">
        <v>1</v>
      </c>
      <c r="AO446" s="208"/>
      <c r="AP446" s="208">
        <f t="shared" si="93"/>
        <v>84</v>
      </c>
      <c r="AQ446" s="1001">
        <f t="shared" si="94"/>
        <v>29</v>
      </c>
      <c r="AR446" s="208">
        <f t="shared" si="95"/>
        <v>84</v>
      </c>
      <c r="AS446" s="1004"/>
    </row>
    <row r="447" ht="25.5" customHeight="1" spans="1:45">
      <c r="A447" s="942">
        <v>6</v>
      </c>
      <c r="B447" s="943" t="s">
        <v>44</v>
      </c>
      <c r="C447" s="208">
        <f t="shared" si="91"/>
        <v>20</v>
      </c>
      <c r="D447" s="212">
        <f>'RK 3'!AH386</f>
        <v>9</v>
      </c>
      <c r="E447" s="208">
        <f t="shared" si="92"/>
        <v>29</v>
      </c>
      <c r="F447" s="208"/>
      <c r="G447" s="208"/>
      <c r="H447" s="208"/>
      <c r="I447" s="208"/>
      <c r="J447" s="208"/>
      <c r="K447" s="208"/>
      <c r="L447" s="208">
        <v>1</v>
      </c>
      <c r="M447" s="208">
        <v>16</v>
      </c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>
        <v>1</v>
      </c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>
        <v>3</v>
      </c>
      <c r="AM447" s="208">
        <v>1</v>
      </c>
      <c r="AN447" s="208">
        <v>2</v>
      </c>
      <c r="AO447" s="208"/>
      <c r="AP447" s="208">
        <f t="shared" si="93"/>
        <v>24</v>
      </c>
      <c r="AQ447" s="1001">
        <f t="shared" si="94"/>
        <v>5</v>
      </c>
      <c r="AR447" s="208">
        <f t="shared" si="95"/>
        <v>24</v>
      </c>
      <c r="AS447" s="1004"/>
    </row>
    <row r="448" ht="25.5" customHeight="1" spans="1:45">
      <c r="A448" s="942">
        <v>7</v>
      </c>
      <c r="B448" s="943" t="s">
        <v>45</v>
      </c>
      <c r="C448" s="208">
        <f t="shared" si="91"/>
        <v>43</v>
      </c>
      <c r="D448" s="212">
        <f>'RK 3'!AH387</f>
        <v>12</v>
      </c>
      <c r="E448" s="208">
        <f t="shared" si="92"/>
        <v>55</v>
      </c>
      <c r="F448" s="208">
        <v>13</v>
      </c>
      <c r="G448" s="208"/>
      <c r="H448" s="208"/>
      <c r="I448" s="208"/>
      <c r="J448" s="208"/>
      <c r="K448" s="208"/>
      <c r="L448" s="208">
        <v>6</v>
      </c>
      <c r="M448" s="208">
        <v>17</v>
      </c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>
        <v>3</v>
      </c>
      <c r="AA448" s="208"/>
      <c r="AB448" s="208">
        <v>2</v>
      </c>
      <c r="AC448" s="208">
        <v>1</v>
      </c>
      <c r="AD448" s="208"/>
      <c r="AE448" s="208">
        <v>1</v>
      </c>
      <c r="AF448" s="208"/>
      <c r="AG448" s="208"/>
      <c r="AH448" s="208"/>
      <c r="AI448" s="208"/>
      <c r="AJ448" s="208">
        <v>2</v>
      </c>
      <c r="AK448" s="208"/>
      <c r="AL448" s="208">
        <v>1</v>
      </c>
      <c r="AM448" s="208">
        <v>1</v>
      </c>
      <c r="AN448" s="208"/>
      <c r="AO448" s="208"/>
      <c r="AP448" s="208">
        <f t="shared" si="93"/>
        <v>47</v>
      </c>
      <c r="AQ448" s="1001">
        <f t="shared" si="94"/>
        <v>8</v>
      </c>
      <c r="AR448" s="208">
        <f t="shared" si="95"/>
        <v>47</v>
      </c>
      <c r="AS448" s="1004"/>
    </row>
    <row r="449" ht="25.5" customHeight="1" spans="1:45">
      <c r="A449" s="942">
        <v>8</v>
      </c>
      <c r="B449" s="943" t="s">
        <v>46</v>
      </c>
      <c r="C449" s="208">
        <f t="shared" si="91"/>
        <v>20</v>
      </c>
      <c r="D449" s="212">
        <f>'RK 3'!AH388</f>
        <v>17</v>
      </c>
      <c r="E449" s="208">
        <f t="shared" si="92"/>
        <v>37</v>
      </c>
      <c r="F449" s="208">
        <v>1</v>
      </c>
      <c r="G449" s="208"/>
      <c r="H449" s="208"/>
      <c r="I449" s="208"/>
      <c r="J449" s="208"/>
      <c r="K449" s="208"/>
      <c r="L449" s="208">
        <v>1</v>
      </c>
      <c r="M449" s="208">
        <v>18</v>
      </c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>
        <v>1</v>
      </c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>
        <v>2</v>
      </c>
      <c r="AM449" s="208">
        <v>1</v>
      </c>
      <c r="AN449" s="208"/>
      <c r="AO449" s="208"/>
      <c r="AP449" s="208">
        <f t="shared" si="93"/>
        <v>24</v>
      </c>
      <c r="AQ449" s="1001">
        <f t="shared" si="94"/>
        <v>13</v>
      </c>
      <c r="AR449" s="208">
        <f t="shared" si="95"/>
        <v>24</v>
      </c>
      <c r="AS449" s="1004"/>
    </row>
    <row r="450" ht="25.5" customHeight="1" spans="1:45">
      <c r="A450" s="942">
        <v>9</v>
      </c>
      <c r="B450" s="943" t="s">
        <v>47</v>
      </c>
      <c r="C450" s="208">
        <f t="shared" si="91"/>
        <v>29</v>
      </c>
      <c r="D450" s="212">
        <f>'RK 3'!AH389</f>
        <v>26</v>
      </c>
      <c r="E450" s="208">
        <f t="shared" si="92"/>
        <v>55</v>
      </c>
      <c r="F450" s="208">
        <v>2</v>
      </c>
      <c r="G450" s="208"/>
      <c r="H450" s="208"/>
      <c r="I450" s="208"/>
      <c r="J450" s="208"/>
      <c r="K450" s="208"/>
      <c r="L450" s="208">
        <v>4</v>
      </c>
      <c r="M450" s="208">
        <v>22</v>
      </c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>
        <v>16</v>
      </c>
      <c r="AA450" s="208"/>
      <c r="AB450" s="208">
        <v>1</v>
      </c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>
        <v>3</v>
      </c>
      <c r="AM450" s="208">
        <v>1</v>
      </c>
      <c r="AN450" s="208">
        <v>1</v>
      </c>
      <c r="AO450" s="208"/>
      <c r="AP450" s="208">
        <f t="shared" si="93"/>
        <v>50</v>
      </c>
      <c r="AQ450" s="1001">
        <f t="shared" si="94"/>
        <v>5</v>
      </c>
      <c r="AR450" s="208">
        <f t="shared" si="95"/>
        <v>50</v>
      </c>
      <c r="AS450" s="1004"/>
    </row>
    <row r="451" ht="25.5" customHeight="1" spans="1:45">
      <c r="A451" s="942">
        <v>10</v>
      </c>
      <c r="B451" s="943" t="s">
        <v>48</v>
      </c>
      <c r="C451" s="208">
        <f t="shared" si="91"/>
        <v>14</v>
      </c>
      <c r="D451" s="212">
        <f>'RK 3'!AH390</f>
        <v>24</v>
      </c>
      <c r="E451" s="208">
        <f t="shared" si="92"/>
        <v>38</v>
      </c>
      <c r="F451" s="208">
        <v>4</v>
      </c>
      <c r="G451" s="208"/>
      <c r="H451" s="208"/>
      <c r="I451" s="208"/>
      <c r="J451" s="208"/>
      <c r="K451" s="208"/>
      <c r="L451" s="208">
        <v>6</v>
      </c>
      <c r="M451" s="208">
        <v>12</v>
      </c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>
        <v>1</v>
      </c>
      <c r="Y451" s="208"/>
      <c r="Z451" s="208">
        <v>3</v>
      </c>
      <c r="AA451" s="208"/>
      <c r="AB451" s="208">
        <v>9</v>
      </c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>
        <v>1</v>
      </c>
      <c r="AM451" s="208"/>
      <c r="AN451" s="208"/>
      <c r="AO451" s="208"/>
      <c r="AP451" s="208">
        <f t="shared" si="93"/>
        <v>36</v>
      </c>
      <c r="AQ451" s="1001">
        <f t="shared" si="94"/>
        <v>2</v>
      </c>
      <c r="AR451" s="208">
        <f t="shared" si="95"/>
        <v>36</v>
      </c>
      <c r="AS451" s="1004"/>
    </row>
    <row r="452" ht="25.5" customHeight="1" spans="1:45">
      <c r="A452" s="942">
        <v>11</v>
      </c>
      <c r="B452" s="943" t="s">
        <v>49</v>
      </c>
      <c r="C452" s="208">
        <f t="shared" si="91"/>
        <v>34</v>
      </c>
      <c r="D452" s="212">
        <f>'RK 3'!AH391</f>
        <v>21</v>
      </c>
      <c r="E452" s="208">
        <f t="shared" si="92"/>
        <v>55</v>
      </c>
      <c r="F452" s="208">
        <v>4</v>
      </c>
      <c r="G452" s="208"/>
      <c r="H452" s="208"/>
      <c r="I452" s="208"/>
      <c r="J452" s="208"/>
      <c r="K452" s="208"/>
      <c r="L452" s="208">
        <v>6</v>
      </c>
      <c r="M452" s="208">
        <v>31</v>
      </c>
      <c r="N452" s="208"/>
      <c r="O452" s="208"/>
      <c r="P452" s="208"/>
      <c r="Q452" s="208"/>
      <c r="R452" s="208"/>
      <c r="S452" s="208"/>
      <c r="T452" s="208">
        <v>1</v>
      </c>
      <c r="U452" s="208"/>
      <c r="V452" s="208"/>
      <c r="W452" s="208"/>
      <c r="X452" s="208"/>
      <c r="Y452" s="208"/>
      <c r="Z452" s="208"/>
      <c r="AA452" s="208"/>
      <c r="AB452" s="208">
        <v>8</v>
      </c>
      <c r="AC452" s="208">
        <v>1</v>
      </c>
      <c r="AD452" s="208">
        <v>1</v>
      </c>
      <c r="AE452" s="208">
        <v>1</v>
      </c>
      <c r="AF452" s="208"/>
      <c r="AG452" s="208"/>
      <c r="AH452" s="208"/>
      <c r="AI452" s="208"/>
      <c r="AJ452" s="208">
        <v>1</v>
      </c>
      <c r="AK452" s="208"/>
      <c r="AL452" s="208">
        <v>3</v>
      </c>
      <c r="AM452" s="208">
        <v>2</v>
      </c>
      <c r="AN452" s="208">
        <v>1</v>
      </c>
      <c r="AO452" s="208"/>
      <c r="AP452" s="208">
        <f t="shared" si="93"/>
        <v>60</v>
      </c>
      <c r="AQ452" s="1001">
        <f t="shared" si="94"/>
        <v>-5</v>
      </c>
      <c r="AR452" s="208">
        <f t="shared" si="95"/>
        <v>60</v>
      </c>
      <c r="AS452" s="1004"/>
    </row>
    <row r="453" ht="25.5" customHeight="1" spans="1:45">
      <c r="A453" s="942">
        <v>12</v>
      </c>
      <c r="B453" s="943" t="s">
        <v>50</v>
      </c>
      <c r="C453" s="208">
        <f t="shared" si="91"/>
        <v>70</v>
      </c>
      <c r="D453" s="212">
        <f>'RK 3'!AH392</f>
        <v>44</v>
      </c>
      <c r="E453" s="208">
        <f t="shared" si="92"/>
        <v>114</v>
      </c>
      <c r="F453" s="208">
        <v>2</v>
      </c>
      <c r="G453" s="208"/>
      <c r="H453" s="208"/>
      <c r="I453" s="208"/>
      <c r="J453" s="208"/>
      <c r="K453" s="208"/>
      <c r="L453" s="208">
        <v>14</v>
      </c>
      <c r="M453" s="208">
        <v>41</v>
      </c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>
        <v>3</v>
      </c>
      <c r="AA453" s="208"/>
      <c r="AB453" s="208">
        <v>2</v>
      </c>
      <c r="AC453" s="208"/>
      <c r="AD453" s="208"/>
      <c r="AE453" s="208"/>
      <c r="AF453" s="208"/>
      <c r="AG453" s="208"/>
      <c r="AH453" s="208"/>
      <c r="AI453" s="208"/>
      <c r="AJ453" s="208"/>
      <c r="AK453" s="208">
        <v>2</v>
      </c>
      <c r="AL453" s="208">
        <v>7</v>
      </c>
      <c r="AM453" s="208">
        <v>1</v>
      </c>
      <c r="AN453" s="208"/>
      <c r="AO453" s="208"/>
      <c r="AP453" s="208">
        <f t="shared" si="93"/>
        <v>72</v>
      </c>
      <c r="AQ453" s="1001">
        <f t="shared" si="94"/>
        <v>42</v>
      </c>
      <c r="AR453" s="208">
        <f t="shared" si="95"/>
        <v>72</v>
      </c>
      <c r="AS453" s="1004"/>
    </row>
    <row r="454" ht="25.5" customHeight="1" spans="1:45">
      <c r="A454" s="942">
        <v>13</v>
      </c>
      <c r="B454" s="943" t="s">
        <v>51</v>
      </c>
      <c r="C454" s="208">
        <f t="shared" si="91"/>
        <v>31</v>
      </c>
      <c r="D454" s="212">
        <f>'RK 3'!AH393</f>
        <v>43</v>
      </c>
      <c r="E454" s="208">
        <f t="shared" si="92"/>
        <v>74</v>
      </c>
      <c r="F454" s="208">
        <v>2</v>
      </c>
      <c r="G454" s="208"/>
      <c r="H454" s="208"/>
      <c r="I454" s="208"/>
      <c r="J454" s="208"/>
      <c r="K454" s="208"/>
      <c r="L454" s="208">
        <v>9</v>
      </c>
      <c r="M454" s="208">
        <v>26</v>
      </c>
      <c r="N454" s="208"/>
      <c r="O454" s="208"/>
      <c r="P454" s="208"/>
      <c r="Q454" s="208"/>
      <c r="R454" s="208"/>
      <c r="S454" s="208"/>
      <c r="T454" s="208">
        <v>1</v>
      </c>
      <c r="U454" s="208"/>
      <c r="V454" s="208"/>
      <c r="W454" s="208"/>
      <c r="X454" s="208"/>
      <c r="Y454" s="208"/>
      <c r="Z454" s="208">
        <v>13</v>
      </c>
      <c r="AA454" s="208"/>
      <c r="AB454" s="208">
        <v>4</v>
      </c>
      <c r="AC454" s="208"/>
      <c r="AD454" s="208"/>
      <c r="AE454" s="208"/>
      <c r="AF454" s="208"/>
      <c r="AG454" s="208"/>
      <c r="AH454" s="208"/>
      <c r="AI454" s="208"/>
      <c r="AJ454" s="208"/>
      <c r="AK454" s="208">
        <v>1</v>
      </c>
      <c r="AL454" s="208"/>
      <c r="AM454" s="208"/>
      <c r="AN454" s="208">
        <v>2</v>
      </c>
      <c r="AO454" s="208"/>
      <c r="AP454" s="208">
        <f t="shared" si="93"/>
        <v>58</v>
      </c>
      <c r="AQ454" s="1001">
        <f t="shared" si="94"/>
        <v>16</v>
      </c>
      <c r="AR454" s="208">
        <f t="shared" si="95"/>
        <v>58</v>
      </c>
      <c r="AS454" s="1004"/>
    </row>
    <row r="455" ht="25.5" customHeight="1" spans="1:45">
      <c r="A455" s="942">
        <v>14</v>
      </c>
      <c r="B455" s="943" t="s">
        <v>52</v>
      </c>
      <c r="C455" s="208">
        <f t="shared" si="91"/>
        <v>59</v>
      </c>
      <c r="D455" s="212">
        <f>'RK 3'!AH394</f>
        <v>37</v>
      </c>
      <c r="E455" s="208">
        <f t="shared" si="92"/>
        <v>96</v>
      </c>
      <c r="F455" s="208">
        <v>4</v>
      </c>
      <c r="G455" s="208"/>
      <c r="H455" s="208"/>
      <c r="I455" s="208"/>
      <c r="J455" s="208"/>
      <c r="K455" s="208"/>
      <c r="L455" s="208">
        <v>12</v>
      </c>
      <c r="M455" s="208">
        <v>32</v>
      </c>
      <c r="N455" s="208"/>
      <c r="O455" s="208"/>
      <c r="P455" s="208"/>
      <c r="Q455" s="208"/>
      <c r="R455" s="208"/>
      <c r="S455" s="208"/>
      <c r="T455" s="208">
        <v>1</v>
      </c>
      <c r="U455" s="208"/>
      <c r="V455" s="208"/>
      <c r="W455" s="208"/>
      <c r="X455" s="208">
        <v>2</v>
      </c>
      <c r="Y455" s="208"/>
      <c r="Z455" s="208">
        <v>6</v>
      </c>
      <c r="AA455" s="208"/>
      <c r="AB455" s="208">
        <v>9</v>
      </c>
      <c r="AC455" s="208"/>
      <c r="AD455" s="208">
        <v>1</v>
      </c>
      <c r="AE455" s="208"/>
      <c r="AF455" s="208"/>
      <c r="AG455" s="208"/>
      <c r="AH455" s="208"/>
      <c r="AI455" s="208"/>
      <c r="AJ455" s="208"/>
      <c r="AK455" s="208"/>
      <c r="AL455" s="208"/>
      <c r="AM455" s="208">
        <v>3</v>
      </c>
      <c r="AN455" s="208">
        <v>3</v>
      </c>
      <c r="AO455" s="208"/>
      <c r="AP455" s="208">
        <f t="shared" si="93"/>
        <v>73</v>
      </c>
      <c r="AQ455" s="1001">
        <f t="shared" si="94"/>
        <v>23</v>
      </c>
      <c r="AR455" s="208">
        <f t="shared" si="95"/>
        <v>73</v>
      </c>
      <c r="AS455" s="1006"/>
    </row>
    <row r="456" ht="25.5" customHeight="1" spans="1:45">
      <c r="A456" s="942">
        <v>15</v>
      </c>
      <c r="B456" s="943" t="s">
        <v>53</v>
      </c>
      <c r="C456" s="208">
        <f t="shared" si="91"/>
        <v>11</v>
      </c>
      <c r="D456" s="212">
        <f>'RK 3'!AH395</f>
        <v>5</v>
      </c>
      <c r="E456" s="208">
        <f t="shared" si="92"/>
        <v>16</v>
      </c>
      <c r="F456" s="208">
        <v>2</v>
      </c>
      <c r="G456" s="208"/>
      <c r="H456" s="208"/>
      <c r="I456" s="208"/>
      <c r="J456" s="208"/>
      <c r="K456" s="208"/>
      <c r="L456" s="208">
        <v>2</v>
      </c>
      <c r="M456" s="208">
        <v>7</v>
      </c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>
        <v>2</v>
      </c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>
        <f t="shared" si="93"/>
        <v>13</v>
      </c>
      <c r="AQ456" s="1001">
        <f t="shared" si="94"/>
        <v>3</v>
      </c>
      <c r="AR456" s="208">
        <f t="shared" si="95"/>
        <v>13</v>
      </c>
      <c r="AS456" s="1008"/>
    </row>
    <row r="457" ht="25.5" customHeight="1" spans="1:45">
      <c r="A457" s="942">
        <v>16</v>
      </c>
      <c r="B457" s="943" t="s">
        <v>90</v>
      </c>
      <c r="C457" s="208">
        <f t="shared" si="91"/>
        <v>47</v>
      </c>
      <c r="D457" s="212">
        <f>'RK 3'!AH396</f>
        <v>33</v>
      </c>
      <c r="E457" s="208">
        <f t="shared" si="92"/>
        <v>80</v>
      </c>
      <c r="F457" s="208">
        <v>2</v>
      </c>
      <c r="G457" s="208"/>
      <c r="H457" s="208"/>
      <c r="I457" s="208"/>
      <c r="J457" s="208"/>
      <c r="K457" s="208"/>
      <c r="L457" s="208">
        <v>20</v>
      </c>
      <c r="M457" s="208">
        <v>26</v>
      </c>
      <c r="N457" s="208"/>
      <c r="O457" s="208"/>
      <c r="P457" s="208"/>
      <c r="Q457" s="208"/>
      <c r="R457" s="208"/>
      <c r="S457" s="208"/>
      <c r="T457" s="208">
        <v>1</v>
      </c>
      <c r="U457" s="208"/>
      <c r="V457" s="208"/>
      <c r="W457" s="208"/>
      <c r="X457" s="208"/>
      <c r="Y457" s="208"/>
      <c r="Z457" s="208">
        <v>8</v>
      </c>
      <c r="AA457" s="208"/>
      <c r="AB457" s="208">
        <v>4</v>
      </c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>
        <v>2</v>
      </c>
      <c r="AM457" s="208"/>
      <c r="AN457" s="208"/>
      <c r="AO457" s="208"/>
      <c r="AP457" s="208">
        <f t="shared" si="93"/>
        <v>63</v>
      </c>
      <c r="AQ457" s="1001">
        <f t="shared" si="94"/>
        <v>17</v>
      </c>
      <c r="AR457" s="208">
        <f t="shared" si="95"/>
        <v>63</v>
      </c>
      <c r="AS457" s="1008"/>
    </row>
    <row r="458" ht="25.5" customHeight="1" spans="1:45">
      <c r="A458" s="944">
        <v>17</v>
      </c>
      <c r="B458" s="945" t="s">
        <v>55</v>
      </c>
      <c r="C458" s="208">
        <f t="shared" si="91"/>
        <v>32</v>
      </c>
      <c r="D458" s="212">
        <f>'RK 3'!AH397</f>
        <v>16</v>
      </c>
      <c r="E458" s="208">
        <f t="shared" si="92"/>
        <v>48</v>
      </c>
      <c r="F458" s="208">
        <v>4</v>
      </c>
      <c r="G458" s="208"/>
      <c r="H458" s="208"/>
      <c r="I458" s="208"/>
      <c r="J458" s="208"/>
      <c r="K458" s="208"/>
      <c r="L458" s="208">
        <v>6</v>
      </c>
      <c r="M458" s="208">
        <v>11</v>
      </c>
      <c r="N458" s="208"/>
      <c r="O458" s="208"/>
      <c r="P458" s="208"/>
      <c r="Q458" s="208"/>
      <c r="R458" s="208"/>
      <c r="S458" s="208"/>
      <c r="T458" s="208">
        <v>1</v>
      </c>
      <c r="U458" s="208"/>
      <c r="V458" s="208"/>
      <c r="W458" s="208"/>
      <c r="X458" s="208"/>
      <c r="Y458" s="208"/>
      <c r="Z458" s="208">
        <v>4</v>
      </c>
      <c r="AA458" s="208"/>
      <c r="AB458" s="208">
        <v>4</v>
      </c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>
        <v>2</v>
      </c>
      <c r="AN458" s="208">
        <v>1</v>
      </c>
      <c r="AO458" s="208"/>
      <c r="AP458" s="208">
        <f t="shared" si="93"/>
        <v>33</v>
      </c>
      <c r="AQ458" s="1001">
        <f t="shared" si="94"/>
        <v>15</v>
      </c>
      <c r="AR458" s="208">
        <f t="shared" si="95"/>
        <v>33</v>
      </c>
      <c r="AS458" s="1009"/>
    </row>
    <row r="459" ht="25.5" customHeight="1" spans="1:45">
      <c r="A459" s="946">
        <v>18</v>
      </c>
      <c r="B459" s="947" t="s">
        <v>56</v>
      </c>
      <c r="C459" s="208">
        <f t="shared" si="91"/>
        <v>41</v>
      </c>
      <c r="D459" s="212">
        <f>'RK 3'!AH398</f>
        <v>21</v>
      </c>
      <c r="E459" s="208">
        <f t="shared" si="92"/>
        <v>62</v>
      </c>
      <c r="F459" s="209">
        <v>1</v>
      </c>
      <c r="G459" s="209"/>
      <c r="H459" s="209"/>
      <c r="I459" s="209"/>
      <c r="J459" s="209"/>
      <c r="K459" s="209"/>
      <c r="L459" s="209">
        <v>9</v>
      </c>
      <c r="M459" s="209">
        <v>19</v>
      </c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>
        <v>3</v>
      </c>
      <c r="AA459" s="209"/>
      <c r="AB459" s="209">
        <v>1</v>
      </c>
      <c r="AC459" s="209"/>
      <c r="AD459" s="209"/>
      <c r="AE459" s="209"/>
      <c r="AF459" s="209"/>
      <c r="AG459" s="209"/>
      <c r="AH459" s="209"/>
      <c r="AI459" s="209"/>
      <c r="AJ459" s="209">
        <v>1</v>
      </c>
      <c r="AK459" s="209"/>
      <c r="AL459" s="209"/>
      <c r="AM459" s="209"/>
      <c r="AN459" s="209">
        <v>2</v>
      </c>
      <c r="AO459" s="209"/>
      <c r="AP459" s="208">
        <f t="shared" si="93"/>
        <v>36</v>
      </c>
      <c r="AQ459" s="1001">
        <f t="shared" si="94"/>
        <v>26</v>
      </c>
      <c r="AR459" s="208">
        <f t="shared" si="95"/>
        <v>36</v>
      </c>
      <c r="AS459" s="1010"/>
    </row>
    <row r="460" ht="26.25" customHeight="1" spans="1:45">
      <c r="A460" s="949" t="s">
        <v>57</v>
      </c>
      <c r="B460" s="950"/>
      <c r="C460" s="1059">
        <f>SUM(C442:C459)</f>
        <v>787</v>
      </c>
      <c r="D460" s="1059">
        <f t="shared" ref="D460:AR460" si="96">SUM(D442:D459)</f>
        <v>626</v>
      </c>
      <c r="E460" s="1059">
        <f t="shared" si="96"/>
        <v>1413</v>
      </c>
      <c r="F460" s="1059">
        <f t="shared" si="96"/>
        <v>117</v>
      </c>
      <c r="G460" s="1059">
        <f t="shared" si="96"/>
        <v>0</v>
      </c>
      <c r="H460" s="1059">
        <f t="shared" si="96"/>
        <v>0</v>
      </c>
      <c r="I460" s="1059">
        <f t="shared" si="96"/>
        <v>0</v>
      </c>
      <c r="J460" s="1059">
        <f t="shared" si="96"/>
        <v>0</v>
      </c>
      <c r="K460" s="1059">
        <f t="shared" si="96"/>
        <v>0</v>
      </c>
      <c r="L460" s="1059">
        <f t="shared" si="96"/>
        <v>194</v>
      </c>
      <c r="M460" s="1059">
        <f t="shared" si="96"/>
        <v>495</v>
      </c>
      <c r="N460" s="1059">
        <f t="shared" si="96"/>
        <v>2</v>
      </c>
      <c r="O460" s="1059">
        <f t="shared" si="96"/>
        <v>0</v>
      </c>
      <c r="P460" s="1059">
        <f t="shared" si="96"/>
        <v>0</v>
      </c>
      <c r="Q460" s="1059">
        <f t="shared" si="96"/>
        <v>0</v>
      </c>
      <c r="R460" s="1059">
        <f t="shared" si="96"/>
        <v>0</v>
      </c>
      <c r="S460" s="1059">
        <f t="shared" si="96"/>
        <v>0</v>
      </c>
      <c r="T460" s="1059">
        <f t="shared" si="96"/>
        <v>14</v>
      </c>
      <c r="U460" s="1059">
        <f t="shared" si="96"/>
        <v>0</v>
      </c>
      <c r="V460" s="1059">
        <f t="shared" si="96"/>
        <v>0</v>
      </c>
      <c r="W460" s="1059">
        <f t="shared" si="96"/>
        <v>0</v>
      </c>
      <c r="X460" s="1059">
        <f t="shared" si="96"/>
        <v>4</v>
      </c>
      <c r="Y460" s="1059">
        <f t="shared" si="96"/>
        <v>0</v>
      </c>
      <c r="Z460" s="1059">
        <f t="shared" si="96"/>
        <v>100</v>
      </c>
      <c r="AA460" s="1059">
        <f t="shared" si="96"/>
        <v>0</v>
      </c>
      <c r="AB460" s="1059">
        <f t="shared" si="96"/>
        <v>57</v>
      </c>
      <c r="AC460" s="1059">
        <f t="shared" si="96"/>
        <v>7</v>
      </c>
      <c r="AD460" s="1059">
        <f t="shared" si="96"/>
        <v>2</v>
      </c>
      <c r="AE460" s="1059">
        <f t="shared" si="96"/>
        <v>3</v>
      </c>
      <c r="AF460" s="1059">
        <f t="shared" si="96"/>
        <v>0</v>
      </c>
      <c r="AG460" s="1059">
        <f t="shared" si="96"/>
        <v>0</v>
      </c>
      <c r="AH460" s="1059">
        <f t="shared" si="96"/>
        <v>0</v>
      </c>
      <c r="AI460" s="1059">
        <f t="shared" si="96"/>
        <v>0</v>
      </c>
      <c r="AJ460" s="1059">
        <f t="shared" si="96"/>
        <v>9</v>
      </c>
      <c r="AK460" s="1059">
        <f t="shared" si="96"/>
        <v>5</v>
      </c>
      <c r="AL460" s="1059">
        <f t="shared" si="96"/>
        <v>33</v>
      </c>
      <c r="AM460" s="1059">
        <f t="shared" si="96"/>
        <v>20</v>
      </c>
      <c r="AN460" s="1059">
        <f t="shared" si="96"/>
        <v>22</v>
      </c>
      <c r="AO460" s="1059">
        <f t="shared" si="96"/>
        <v>0</v>
      </c>
      <c r="AP460" s="1059">
        <f t="shared" si="96"/>
        <v>1084</v>
      </c>
      <c r="AQ460" s="1059">
        <f t="shared" si="96"/>
        <v>329</v>
      </c>
      <c r="AR460" s="1059">
        <f t="shared" si="96"/>
        <v>1084</v>
      </c>
      <c r="AS460" s="1011"/>
    </row>
    <row r="461" customHeight="1" spans="1:45">
      <c r="A461" s="958"/>
      <c r="B461" s="961"/>
      <c r="C461" s="961"/>
      <c r="D461" s="961"/>
      <c r="E461" s="961"/>
      <c r="F461" s="1031"/>
      <c r="G461" s="959"/>
      <c r="H461" s="1032"/>
      <c r="I461" s="1032"/>
      <c r="J461" s="1032"/>
      <c r="K461" s="1032"/>
      <c r="L461" s="1032"/>
      <c r="M461" s="1032"/>
      <c r="N461" s="1032"/>
      <c r="O461" s="1032"/>
      <c r="P461" s="1032"/>
      <c r="Q461" s="1032"/>
      <c r="R461" s="1032"/>
      <c r="S461" s="1032"/>
      <c r="T461" s="1032"/>
      <c r="U461" s="1032"/>
      <c r="V461" s="1032"/>
      <c r="W461" s="1032"/>
      <c r="X461" s="1032"/>
      <c r="Y461" s="1032"/>
      <c r="Z461" s="1032"/>
      <c r="AA461" s="1032"/>
      <c r="AB461" s="982"/>
      <c r="AC461" s="979"/>
      <c r="AD461" s="979"/>
      <c r="AE461" s="979"/>
      <c r="AF461" s="979"/>
      <c r="AG461" s="979"/>
      <c r="AH461" s="979"/>
      <c r="AI461" s="979"/>
      <c r="AJ461" s="979"/>
      <c r="AK461" s="988"/>
      <c r="AL461" s="988"/>
      <c r="AM461" s="989"/>
      <c r="AN461" s="988"/>
      <c r="AO461" s="989"/>
      <c r="AP461" s="988"/>
      <c r="AQ461" s="962"/>
      <c r="AR461" s="962"/>
      <c r="AS461" s="962"/>
    </row>
    <row r="462" customHeight="1" spans="1:45">
      <c r="A462" s="953"/>
      <c r="B462" s="954"/>
      <c r="C462" s="954"/>
      <c r="D462" s="954"/>
      <c r="E462" s="955"/>
      <c r="F462" s="887" t="s">
        <v>58</v>
      </c>
      <c r="G462" s="957"/>
      <c r="H462" s="1086"/>
      <c r="I462" s="1086"/>
      <c r="J462" s="1086"/>
      <c r="K462" s="1086"/>
      <c r="L462" s="1086"/>
      <c r="M462" s="1086"/>
      <c r="N462" s="1086"/>
      <c r="O462" s="1086"/>
      <c r="P462" s="1086"/>
      <c r="Q462" s="1086"/>
      <c r="R462" s="1086"/>
      <c r="S462" s="1086"/>
      <c r="T462" s="1086"/>
      <c r="U462" s="1086"/>
      <c r="V462" s="1086"/>
      <c r="W462" s="1086"/>
      <c r="X462" s="1086"/>
      <c r="Y462" s="1086"/>
      <c r="Z462" s="862" t="s">
        <v>104</v>
      </c>
      <c r="AA462" s="1094"/>
      <c r="AB462" s="889"/>
      <c r="AC462" s="976"/>
      <c r="AD462" s="976"/>
      <c r="AE462" s="976"/>
      <c r="AF462" s="976"/>
      <c r="AG462" s="976"/>
      <c r="AH462" s="976"/>
      <c r="AI462" s="976"/>
      <c r="AJ462" s="981"/>
      <c r="AK462" s="985"/>
      <c r="AL462" s="985"/>
      <c r="AM462" s="981"/>
      <c r="AN462" s="985"/>
      <c r="AO462" s="981"/>
      <c r="AP462" s="978"/>
      <c r="AQ462" s="956"/>
      <c r="AR462" s="956"/>
      <c r="AS462" s="956"/>
    </row>
    <row r="463" customHeight="1" spans="1:45">
      <c r="A463" s="958"/>
      <c r="B463" s="954"/>
      <c r="C463" s="954"/>
      <c r="D463" s="954"/>
      <c r="E463" s="954"/>
      <c r="F463" s="888" t="s">
        <v>60</v>
      </c>
      <c r="G463" s="960"/>
      <c r="H463" s="1086"/>
      <c r="I463" s="1086"/>
      <c r="J463" s="1086"/>
      <c r="K463" s="1086"/>
      <c r="L463" s="1086"/>
      <c r="M463" s="1086"/>
      <c r="N463" s="1086"/>
      <c r="O463" s="1086"/>
      <c r="P463" s="1086"/>
      <c r="Q463" s="1086"/>
      <c r="R463" s="1086"/>
      <c r="S463" s="1086"/>
      <c r="T463" s="1086"/>
      <c r="U463" s="1086"/>
      <c r="V463" s="1086"/>
      <c r="W463" s="1086"/>
      <c r="X463" s="1086"/>
      <c r="Y463" s="1086"/>
      <c r="Z463" s="890" t="s">
        <v>61</v>
      </c>
      <c r="AA463" s="1094"/>
      <c r="AB463" s="890"/>
      <c r="AC463" s="978"/>
      <c r="AD463" s="978"/>
      <c r="AE463" s="978"/>
      <c r="AF463" s="978"/>
      <c r="AG463" s="978"/>
      <c r="AH463" s="978"/>
      <c r="AI463" s="978"/>
      <c r="AJ463" s="986"/>
      <c r="AK463" s="987"/>
      <c r="AL463" s="987"/>
      <c r="AM463" s="987"/>
      <c r="AN463" s="987"/>
      <c r="AO463" s="987"/>
      <c r="AP463" s="1015"/>
      <c r="AQ463" s="956"/>
      <c r="AR463" s="956"/>
      <c r="AS463" s="956"/>
    </row>
    <row r="464" customHeight="1" spans="1:45">
      <c r="A464" s="958"/>
      <c r="B464" s="954"/>
      <c r="C464" s="954"/>
      <c r="D464" s="954"/>
      <c r="E464" s="954"/>
      <c r="F464" s="888"/>
      <c r="G464" s="960"/>
      <c r="H464" s="1086"/>
      <c r="I464" s="1086"/>
      <c r="J464" s="1086"/>
      <c r="K464" s="1086"/>
      <c r="L464" s="1086"/>
      <c r="M464" s="1086"/>
      <c r="N464" s="1086"/>
      <c r="O464" s="1086"/>
      <c r="P464" s="1086"/>
      <c r="Q464" s="1086"/>
      <c r="R464" s="1086"/>
      <c r="S464" s="1086"/>
      <c r="T464" s="1086"/>
      <c r="U464" s="1086"/>
      <c r="V464" s="1086"/>
      <c r="W464" s="1086"/>
      <c r="X464" s="1086"/>
      <c r="Y464" s="1086"/>
      <c r="Z464" s="1095"/>
      <c r="AA464" s="1094"/>
      <c r="AB464" s="890"/>
      <c r="AC464" s="978"/>
      <c r="AD464" s="978"/>
      <c r="AE464" s="978"/>
      <c r="AF464" s="978"/>
      <c r="AG464" s="978"/>
      <c r="AH464" s="978"/>
      <c r="AI464" s="978"/>
      <c r="AJ464" s="987"/>
      <c r="AK464" s="987"/>
      <c r="AL464" s="987"/>
      <c r="AM464" s="987"/>
      <c r="AN464" s="987"/>
      <c r="AO464" s="987"/>
      <c r="AP464" s="1015"/>
      <c r="AQ464" s="956"/>
      <c r="AR464" s="956"/>
      <c r="AS464" s="956"/>
    </row>
    <row r="465" customHeight="1" spans="1:45">
      <c r="A465" s="958"/>
      <c r="B465" s="954"/>
      <c r="C465" s="954"/>
      <c r="D465" s="954"/>
      <c r="E465" s="954"/>
      <c r="F465" s="888"/>
      <c r="G465" s="960"/>
      <c r="H465" s="1086"/>
      <c r="I465" s="1086"/>
      <c r="J465" s="1086"/>
      <c r="K465" s="1086"/>
      <c r="L465" s="1086"/>
      <c r="M465" s="1086"/>
      <c r="N465" s="1086"/>
      <c r="O465" s="1086"/>
      <c r="P465" s="1086"/>
      <c r="Q465" s="1086"/>
      <c r="R465" s="1086"/>
      <c r="S465" s="1086"/>
      <c r="T465" s="1086"/>
      <c r="U465" s="1086"/>
      <c r="V465" s="1086"/>
      <c r="W465" s="1086"/>
      <c r="X465" s="1086"/>
      <c r="Y465" s="1086"/>
      <c r="Z465" s="1095"/>
      <c r="AA465" s="1094"/>
      <c r="AB465" s="890"/>
      <c r="AC465" s="978"/>
      <c r="AD465" s="978"/>
      <c r="AE465" s="978"/>
      <c r="AF465" s="978"/>
      <c r="AG465" s="978"/>
      <c r="AH465" s="978"/>
      <c r="AI465" s="978"/>
      <c r="AJ465" s="987"/>
      <c r="AK465" s="987"/>
      <c r="AL465" s="987"/>
      <c r="AM465" s="987"/>
      <c r="AN465" s="987"/>
      <c r="AO465" s="987"/>
      <c r="AP465" s="1015"/>
      <c r="AQ465" s="956"/>
      <c r="AR465" s="956"/>
      <c r="AS465" s="956"/>
    </row>
    <row r="466" customHeight="1" spans="1:45">
      <c r="A466" s="958"/>
      <c r="B466" s="954"/>
      <c r="C466" s="954"/>
      <c r="D466" s="954"/>
      <c r="E466" s="954"/>
      <c r="F466" s="888"/>
      <c r="G466" s="960"/>
      <c r="H466" s="1086"/>
      <c r="I466" s="1086"/>
      <c r="J466" s="1086"/>
      <c r="K466" s="1086"/>
      <c r="L466" s="1086"/>
      <c r="M466" s="1086"/>
      <c r="N466" s="1086"/>
      <c r="O466" s="1086"/>
      <c r="P466" s="1086"/>
      <c r="Q466" s="1086"/>
      <c r="R466" s="1086"/>
      <c r="S466" s="1086"/>
      <c r="T466" s="1086"/>
      <c r="U466" s="1086"/>
      <c r="V466" s="1086"/>
      <c r="W466" s="1086"/>
      <c r="X466" s="1086"/>
      <c r="Y466" s="1086"/>
      <c r="Z466" s="1095"/>
      <c r="AA466" s="1094"/>
      <c r="AB466" s="890"/>
      <c r="AC466" s="978"/>
      <c r="AD466" s="978"/>
      <c r="AE466" s="978"/>
      <c r="AF466" s="978"/>
      <c r="AG466" s="978"/>
      <c r="AH466" s="978"/>
      <c r="AI466" s="978"/>
      <c r="AJ466" s="987"/>
      <c r="AK466" s="987"/>
      <c r="AL466" s="987"/>
      <c r="AM466" s="987"/>
      <c r="AN466" s="987"/>
      <c r="AO466" s="987"/>
      <c r="AP466" s="1015"/>
      <c r="AQ466" s="956"/>
      <c r="AR466" s="956"/>
      <c r="AS466" s="956"/>
    </row>
    <row r="467" customHeight="1" spans="1:45">
      <c r="A467" s="958"/>
      <c r="B467" s="954"/>
      <c r="C467" s="954"/>
      <c r="D467" s="954"/>
      <c r="E467" s="954"/>
      <c r="F467" s="888" t="s">
        <v>62</v>
      </c>
      <c r="G467" s="960"/>
      <c r="H467" s="1087"/>
      <c r="I467" s="1087"/>
      <c r="J467" s="1087"/>
      <c r="K467" s="1087"/>
      <c r="L467" s="1087"/>
      <c r="M467" s="1087"/>
      <c r="N467" s="1086"/>
      <c r="O467" s="1086"/>
      <c r="P467" s="1086"/>
      <c r="Q467" s="1086"/>
      <c r="R467" s="1086"/>
      <c r="S467" s="1086"/>
      <c r="T467" s="1086"/>
      <c r="U467" s="1086"/>
      <c r="V467" s="1086"/>
      <c r="W467" s="1086"/>
      <c r="X467" s="1086"/>
      <c r="Y467" s="1086"/>
      <c r="Z467" s="890" t="s">
        <v>63</v>
      </c>
      <c r="AA467" s="1094"/>
      <c r="AB467" s="890"/>
      <c r="AC467" s="978"/>
      <c r="AD467" s="978"/>
      <c r="AE467" s="978"/>
      <c r="AF467" s="978"/>
      <c r="AG467" s="978"/>
      <c r="AH467" s="978"/>
      <c r="AI467" s="978"/>
      <c r="AJ467" s="987"/>
      <c r="AK467" s="987"/>
      <c r="AL467" s="987"/>
      <c r="AM467" s="987"/>
      <c r="AN467" s="987"/>
      <c r="AO467" s="987"/>
      <c r="AP467" s="1015"/>
      <c r="AQ467" s="956"/>
      <c r="AR467" s="956"/>
      <c r="AS467" s="956"/>
    </row>
    <row r="468" ht="22.5" customHeight="1" spans="1:45">
      <c r="A468" s="958"/>
      <c r="B468" s="954"/>
      <c r="C468" s="954"/>
      <c r="D468" s="954"/>
      <c r="E468" s="954"/>
      <c r="F468" s="888" t="s">
        <v>64</v>
      </c>
      <c r="G468" s="960"/>
      <c r="H468" s="1086"/>
      <c r="I468" s="1086"/>
      <c r="J468" s="1086"/>
      <c r="K468" s="1086"/>
      <c r="L468" s="1086"/>
      <c r="M468" s="1086"/>
      <c r="N468" s="1086"/>
      <c r="O468" s="1086"/>
      <c r="P468" s="1086"/>
      <c r="Q468" s="1086"/>
      <c r="R468" s="1086"/>
      <c r="S468" s="1086"/>
      <c r="T468" s="1086"/>
      <c r="U468" s="1086"/>
      <c r="V468" s="1086"/>
      <c r="W468" s="1086"/>
      <c r="X468" s="1086"/>
      <c r="Y468" s="1086"/>
      <c r="Z468" s="1081" t="s">
        <v>65</v>
      </c>
      <c r="AA468" s="1094"/>
      <c r="AB468" s="890"/>
      <c r="AC468" s="978"/>
      <c r="AD468" s="978"/>
      <c r="AE468" s="978"/>
      <c r="AF468" s="978"/>
      <c r="AG468" s="978"/>
      <c r="AH468" s="978"/>
      <c r="AI468" s="978"/>
      <c r="AJ468" s="987"/>
      <c r="AK468" s="987"/>
      <c r="AL468" s="987"/>
      <c r="AM468" s="987"/>
      <c r="AN468" s="987"/>
      <c r="AO468" s="987"/>
      <c r="AP468" s="1015"/>
      <c r="AQ468" s="956"/>
      <c r="AR468" s="956"/>
      <c r="AS468" s="956"/>
    </row>
    <row r="469" ht="226.5" customHeight="1" spans="1:45">
      <c r="A469" s="958"/>
      <c r="B469" s="954"/>
      <c r="C469" s="954"/>
      <c r="D469" s="954"/>
      <c r="E469" s="954"/>
      <c r="F469" s="888"/>
      <c r="G469" s="960"/>
      <c r="H469" s="1086"/>
      <c r="I469" s="1086"/>
      <c r="J469" s="1086"/>
      <c r="K469" s="1086"/>
      <c r="L469" s="1086"/>
      <c r="M469" s="1086"/>
      <c r="N469" s="1086"/>
      <c r="O469" s="1086"/>
      <c r="P469" s="1086"/>
      <c r="Q469" s="1086"/>
      <c r="R469" s="1086"/>
      <c r="S469" s="1086"/>
      <c r="T469" s="1086"/>
      <c r="U469" s="1086"/>
      <c r="V469" s="1086"/>
      <c r="W469" s="1086"/>
      <c r="X469" s="1086"/>
      <c r="Y469" s="1086"/>
      <c r="Z469" s="1046"/>
      <c r="AA469" s="1094"/>
      <c r="AB469" s="890"/>
      <c r="AC469" s="978"/>
      <c r="AD469" s="978"/>
      <c r="AE469" s="978"/>
      <c r="AF469" s="978"/>
      <c r="AG469" s="978"/>
      <c r="AH469" s="978"/>
      <c r="AI469" s="978"/>
      <c r="AJ469" s="987"/>
      <c r="AK469" s="987"/>
      <c r="AL469" s="987"/>
      <c r="AM469" s="987"/>
      <c r="AN469" s="987"/>
      <c r="AO469" s="987"/>
      <c r="AP469" s="1015"/>
      <c r="AQ469" s="956"/>
      <c r="AR469" s="956"/>
      <c r="AS469" s="956"/>
    </row>
    <row r="470" customHeight="1" spans="1:45">
      <c r="A470" s="921" t="s">
        <v>163</v>
      </c>
      <c r="B470" s="921"/>
      <c r="C470" s="921"/>
      <c r="D470" s="921"/>
      <c r="E470" s="921"/>
      <c r="F470" s="921"/>
      <c r="G470" s="921"/>
      <c r="H470" s="921"/>
      <c r="I470" s="921"/>
      <c r="J470" s="921"/>
      <c r="K470" s="921"/>
      <c r="L470" s="921"/>
      <c r="M470" s="921"/>
      <c r="N470" s="921"/>
      <c r="O470" s="921"/>
      <c r="P470" s="921"/>
      <c r="Q470" s="921"/>
      <c r="R470" s="921"/>
      <c r="S470" s="921"/>
      <c r="T470" s="921"/>
      <c r="U470" s="921"/>
      <c r="V470" s="921"/>
      <c r="W470" s="921"/>
      <c r="X470" s="921"/>
      <c r="Y470" s="921"/>
      <c r="Z470" s="921"/>
      <c r="AA470" s="921"/>
      <c r="AB470" s="921"/>
      <c r="AC470" s="921"/>
      <c r="AD470" s="921"/>
      <c r="AE470" s="921"/>
      <c r="AF470" s="921"/>
      <c r="AG470" s="921"/>
      <c r="AH470" s="921"/>
      <c r="AI470" s="921"/>
      <c r="AJ470" s="921"/>
      <c r="AK470" s="921"/>
      <c r="AL470" s="921"/>
      <c r="AM470" s="921"/>
      <c r="AN470" s="921"/>
      <c r="AO470" s="921"/>
      <c r="AP470" s="921"/>
      <c r="AQ470" s="921"/>
      <c r="AR470" s="921"/>
      <c r="AS470" s="921"/>
    </row>
    <row r="471" customHeight="1" spans="1:45">
      <c r="A471" s="1060" t="s">
        <v>153</v>
      </c>
      <c r="B471" s="1060"/>
      <c r="C471" s="1060"/>
      <c r="D471" s="1060"/>
      <c r="E471" s="1060"/>
      <c r="F471" s="1060"/>
      <c r="G471" s="1060"/>
      <c r="H471" s="1060"/>
      <c r="I471" s="1060"/>
      <c r="J471" s="1060"/>
      <c r="K471" s="1060"/>
      <c r="L471" s="1060"/>
      <c r="M471" s="1060"/>
      <c r="N471" s="1060"/>
      <c r="O471" s="1060"/>
      <c r="P471" s="1060"/>
      <c r="Q471" s="1060"/>
      <c r="R471" s="1060"/>
      <c r="S471" s="1060"/>
      <c r="T471" s="1060"/>
      <c r="U471" s="1060"/>
      <c r="V471" s="1060"/>
      <c r="W471" s="1060"/>
      <c r="X471" s="1060"/>
      <c r="Y471" s="1060"/>
      <c r="Z471" s="1060"/>
      <c r="AA471" s="1060"/>
      <c r="AB471" s="1060"/>
      <c r="AC471" s="1060"/>
      <c r="AD471" s="1060"/>
      <c r="AE471" s="1060"/>
      <c r="AF471" s="1060"/>
      <c r="AG471" s="1060"/>
      <c r="AH471" s="1060"/>
      <c r="AI471" s="1060"/>
      <c r="AJ471" s="1060"/>
      <c r="AK471" s="1060"/>
      <c r="AL471" s="1060"/>
      <c r="AM471" s="1060"/>
      <c r="AN471" s="1060"/>
      <c r="AO471" s="1060"/>
      <c r="AP471" s="1060"/>
      <c r="AQ471" s="1060"/>
      <c r="AR471" s="1060"/>
      <c r="AS471" s="1060"/>
    </row>
    <row r="472" customHeight="1" spans="1:45">
      <c r="A472" s="923"/>
      <c r="B472" s="923"/>
      <c r="C472" s="923"/>
      <c r="D472" s="923"/>
      <c r="E472" s="923"/>
      <c r="F472" s="923"/>
      <c r="G472" s="923"/>
      <c r="H472" s="923"/>
      <c r="I472" s="923"/>
      <c r="J472" s="923"/>
      <c r="K472" s="923"/>
      <c r="L472" s="923"/>
      <c r="M472" s="923"/>
      <c r="N472" s="923"/>
      <c r="O472" s="923"/>
      <c r="P472" s="923"/>
      <c r="Q472" s="923"/>
      <c r="R472" s="923"/>
      <c r="S472" s="923"/>
      <c r="T472" s="923"/>
      <c r="U472" s="923"/>
      <c r="V472" s="923"/>
      <c r="W472" s="923"/>
      <c r="X472" s="923"/>
      <c r="Y472" s="923"/>
      <c r="Z472" s="923"/>
      <c r="AA472" s="923"/>
      <c r="AB472" s="923"/>
      <c r="AC472" s="923"/>
      <c r="AD472" s="923"/>
      <c r="AE472" s="923"/>
      <c r="AF472" s="923"/>
      <c r="AG472" s="923"/>
      <c r="AH472" s="923"/>
      <c r="AI472" s="923"/>
      <c r="AJ472" s="923"/>
      <c r="AK472" s="923"/>
      <c r="AL472" s="923"/>
      <c r="AM472" s="923"/>
      <c r="AN472" s="923"/>
      <c r="AO472" s="923"/>
      <c r="AP472" s="923"/>
      <c r="AQ472" s="915"/>
      <c r="AS472" s="991" t="s">
        <v>156</v>
      </c>
    </row>
    <row r="473" ht="24.75" customHeight="1" spans="1:45">
      <c r="A473" s="924" t="s">
        <v>3</v>
      </c>
      <c r="B473" s="925" t="s">
        <v>4</v>
      </c>
      <c r="C473" s="926" t="s">
        <v>166</v>
      </c>
      <c r="D473" s="926" t="s">
        <v>118</v>
      </c>
      <c r="E473" s="926" t="s">
        <v>57</v>
      </c>
      <c r="F473" s="927" t="s">
        <v>119</v>
      </c>
      <c r="G473" s="928" t="s">
        <v>5</v>
      </c>
      <c r="H473" s="929"/>
      <c r="I473" s="929"/>
      <c r="J473" s="929"/>
      <c r="K473" s="929"/>
      <c r="L473" s="929"/>
      <c r="M473" s="929"/>
      <c r="N473" s="929"/>
      <c r="O473" s="929"/>
      <c r="P473" s="929"/>
      <c r="Q473" s="929"/>
      <c r="R473" s="929"/>
      <c r="S473" s="929"/>
      <c r="T473" s="929"/>
      <c r="U473" s="929"/>
      <c r="V473" s="929"/>
      <c r="W473" s="929"/>
      <c r="X473" s="929"/>
      <c r="Y473" s="929"/>
      <c r="Z473" s="929"/>
      <c r="AA473" s="929"/>
      <c r="AB473" s="929"/>
      <c r="AC473" s="975"/>
      <c r="AD473" s="926" t="s">
        <v>120</v>
      </c>
      <c r="AE473" s="926" t="s">
        <v>7</v>
      </c>
      <c r="AF473" s="926" t="s">
        <v>8</v>
      </c>
      <c r="AG473" s="926" t="s">
        <v>9</v>
      </c>
      <c r="AH473" s="926" t="s">
        <v>10</v>
      </c>
      <c r="AI473" s="926" t="s">
        <v>11</v>
      </c>
      <c r="AJ473" s="926" t="s">
        <v>12</v>
      </c>
      <c r="AK473" s="926" t="s">
        <v>13</v>
      </c>
      <c r="AL473" s="983" t="s">
        <v>122</v>
      </c>
      <c r="AM473" s="983" t="s">
        <v>123</v>
      </c>
      <c r="AN473" s="983" t="s">
        <v>124</v>
      </c>
      <c r="AO473" s="983" t="s">
        <v>158</v>
      </c>
      <c r="AP473" s="926" t="s">
        <v>14</v>
      </c>
      <c r="AQ473" s="927" t="s">
        <v>167</v>
      </c>
      <c r="AR473" s="993" t="s">
        <v>159</v>
      </c>
      <c r="AS473" s="994" t="s">
        <v>147</v>
      </c>
    </row>
    <row r="474" ht="177.75" customHeight="1" spans="1:51">
      <c r="A474" s="930"/>
      <c r="B474" s="931"/>
      <c r="C474" s="932"/>
      <c r="D474" s="932"/>
      <c r="E474" s="932"/>
      <c r="F474" s="933"/>
      <c r="G474" s="934" t="s">
        <v>16</v>
      </c>
      <c r="H474" s="934" t="s">
        <v>17</v>
      </c>
      <c r="I474" s="934" t="s">
        <v>18</v>
      </c>
      <c r="J474" s="934" t="s">
        <v>19</v>
      </c>
      <c r="K474" s="934" t="s">
        <v>20</v>
      </c>
      <c r="L474" s="934" t="s">
        <v>21</v>
      </c>
      <c r="M474" s="934" t="s">
        <v>22</v>
      </c>
      <c r="N474" s="934" t="s">
        <v>23</v>
      </c>
      <c r="O474" s="934" t="s">
        <v>24</v>
      </c>
      <c r="P474" s="934" t="s">
        <v>25</v>
      </c>
      <c r="Q474" s="934" t="s">
        <v>129</v>
      </c>
      <c r="R474" s="934" t="s">
        <v>27</v>
      </c>
      <c r="S474" s="934" t="s">
        <v>28</v>
      </c>
      <c r="T474" s="934" t="s">
        <v>29</v>
      </c>
      <c r="U474" s="934" t="s">
        <v>30</v>
      </c>
      <c r="V474" s="934" t="s">
        <v>31</v>
      </c>
      <c r="W474" s="934" t="s">
        <v>32</v>
      </c>
      <c r="X474" s="934" t="s">
        <v>33</v>
      </c>
      <c r="Y474" s="934" t="s">
        <v>34</v>
      </c>
      <c r="Z474" s="934" t="s">
        <v>35</v>
      </c>
      <c r="AA474" s="934" t="s">
        <v>36</v>
      </c>
      <c r="AB474" s="934" t="s">
        <v>149</v>
      </c>
      <c r="AC474" s="934" t="s">
        <v>38</v>
      </c>
      <c r="AD474" s="932"/>
      <c r="AE474" s="932"/>
      <c r="AF474" s="932"/>
      <c r="AG474" s="932"/>
      <c r="AH474" s="932"/>
      <c r="AI474" s="932"/>
      <c r="AJ474" s="932"/>
      <c r="AK474" s="932"/>
      <c r="AL474" s="984"/>
      <c r="AM474" s="984"/>
      <c r="AN474" s="984"/>
      <c r="AO474" s="984"/>
      <c r="AP474" s="932"/>
      <c r="AQ474" s="933"/>
      <c r="AR474" s="996"/>
      <c r="AS474" s="997"/>
      <c r="AV474" s="1097" t="s">
        <v>168</v>
      </c>
      <c r="AW474" s="1097"/>
      <c r="AX474" s="1097"/>
      <c r="AY474" s="1101" t="s">
        <v>169</v>
      </c>
    </row>
    <row r="475" ht="18" customHeight="1" spans="1:52">
      <c r="A475" s="935">
        <v>1</v>
      </c>
      <c r="B475" s="936">
        <v>2</v>
      </c>
      <c r="C475" s="936">
        <v>3</v>
      </c>
      <c r="D475" s="936">
        <v>4</v>
      </c>
      <c r="E475" s="937">
        <v>5</v>
      </c>
      <c r="F475" s="936">
        <v>6</v>
      </c>
      <c r="G475" s="936">
        <v>7</v>
      </c>
      <c r="H475" s="936">
        <v>8</v>
      </c>
      <c r="I475" s="936">
        <v>9</v>
      </c>
      <c r="J475" s="936">
        <v>10</v>
      </c>
      <c r="K475" s="936">
        <v>11</v>
      </c>
      <c r="L475" s="936">
        <v>12</v>
      </c>
      <c r="M475" s="936">
        <v>13</v>
      </c>
      <c r="N475" s="936">
        <v>14</v>
      </c>
      <c r="O475" s="936">
        <v>15</v>
      </c>
      <c r="P475" s="936">
        <v>16</v>
      </c>
      <c r="Q475" s="936">
        <v>17</v>
      </c>
      <c r="R475" s="936">
        <v>18</v>
      </c>
      <c r="S475" s="936">
        <v>19</v>
      </c>
      <c r="T475" s="936">
        <v>20</v>
      </c>
      <c r="U475" s="936">
        <v>21</v>
      </c>
      <c r="V475" s="936">
        <v>22</v>
      </c>
      <c r="W475" s="936">
        <v>23</v>
      </c>
      <c r="X475" s="936">
        <v>24</v>
      </c>
      <c r="Y475" s="936">
        <v>25</v>
      </c>
      <c r="Z475" s="936">
        <v>26</v>
      </c>
      <c r="AA475" s="936">
        <v>27</v>
      </c>
      <c r="AB475" s="936">
        <v>28</v>
      </c>
      <c r="AC475" s="936">
        <v>29</v>
      </c>
      <c r="AD475" s="936">
        <v>30</v>
      </c>
      <c r="AE475" s="936">
        <v>31</v>
      </c>
      <c r="AF475" s="936">
        <v>32</v>
      </c>
      <c r="AG475" s="936">
        <v>33</v>
      </c>
      <c r="AH475" s="936">
        <v>34</v>
      </c>
      <c r="AI475" s="936">
        <v>35</v>
      </c>
      <c r="AJ475" s="936">
        <v>36</v>
      </c>
      <c r="AK475" s="936">
        <v>37</v>
      </c>
      <c r="AL475" s="936">
        <v>38</v>
      </c>
      <c r="AM475" s="936">
        <v>39</v>
      </c>
      <c r="AN475" s="936">
        <v>40</v>
      </c>
      <c r="AO475" s="936">
        <v>41</v>
      </c>
      <c r="AP475" s="937">
        <v>42</v>
      </c>
      <c r="AQ475" s="937">
        <v>43</v>
      </c>
      <c r="AR475" s="998">
        <v>44</v>
      </c>
      <c r="AS475" s="999">
        <v>45</v>
      </c>
      <c r="AV475" s="1098" t="s">
        <v>170</v>
      </c>
      <c r="AW475" s="1098" t="s">
        <v>171</v>
      </c>
      <c r="AX475" s="1098" t="s">
        <v>172</v>
      </c>
      <c r="AY475" s="1098" t="s">
        <v>173</v>
      </c>
      <c r="AZ475" s="920" t="s">
        <v>174</v>
      </c>
    </row>
    <row r="476" ht="23.25" customHeight="1" spans="1:52">
      <c r="A476" s="938">
        <v>1</v>
      </c>
      <c r="B476" s="939" t="s">
        <v>39</v>
      </c>
      <c r="C476" s="1088">
        <f>C7</f>
        <v>55</v>
      </c>
      <c r="D476" s="1089">
        <f>D7+D42+D77+D113+D156+D193</f>
        <v>1064</v>
      </c>
      <c r="E476" s="1088">
        <f>SUM(C476:D476)</f>
        <v>1119</v>
      </c>
      <c r="F476" s="1088">
        <f>F7+F42+F77+F113+F156+F193</f>
        <v>120</v>
      </c>
      <c r="G476" s="1088">
        <f t="shared" ref="G476:AO476" si="97">G7+G42+G77+G113+G156+G193</f>
        <v>1</v>
      </c>
      <c r="H476" s="1088">
        <f t="shared" si="97"/>
        <v>0</v>
      </c>
      <c r="I476" s="1088">
        <f t="shared" si="97"/>
        <v>0</v>
      </c>
      <c r="J476" s="1088">
        <f t="shared" si="97"/>
        <v>0</v>
      </c>
      <c r="K476" s="1088">
        <f t="shared" si="97"/>
        <v>0</v>
      </c>
      <c r="L476" s="1088">
        <f t="shared" si="97"/>
        <v>153</v>
      </c>
      <c r="M476" s="1088">
        <f t="shared" si="97"/>
        <v>394</v>
      </c>
      <c r="N476" s="1088">
        <f t="shared" si="97"/>
        <v>3</v>
      </c>
      <c r="O476" s="1088">
        <f t="shared" si="97"/>
        <v>3</v>
      </c>
      <c r="P476" s="1088">
        <f t="shared" si="97"/>
        <v>0</v>
      </c>
      <c r="Q476" s="1088">
        <f t="shared" si="97"/>
        <v>0</v>
      </c>
      <c r="R476" s="1088">
        <f t="shared" si="97"/>
        <v>0</v>
      </c>
      <c r="S476" s="1088">
        <f t="shared" si="97"/>
        <v>0</v>
      </c>
      <c r="T476" s="1088">
        <f t="shared" si="97"/>
        <v>26</v>
      </c>
      <c r="U476" s="1088">
        <f t="shared" si="97"/>
        <v>0</v>
      </c>
      <c r="V476" s="1088">
        <f t="shared" si="97"/>
        <v>0</v>
      </c>
      <c r="W476" s="1088">
        <f t="shared" si="97"/>
        <v>0</v>
      </c>
      <c r="X476" s="1088">
        <f t="shared" si="97"/>
        <v>3</v>
      </c>
      <c r="Y476" s="1088">
        <f t="shared" si="97"/>
        <v>0</v>
      </c>
      <c r="Z476" s="1088">
        <f t="shared" si="97"/>
        <v>94</v>
      </c>
      <c r="AA476" s="1088">
        <f t="shared" si="97"/>
        <v>0</v>
      </c>
      <c r="AB476" s="1088">
        <f t="shared" si="97"/>
        <v>19</v>
      </c>
      <c r="AC476" s="1088">
        <f t="shared" si="97"/>
        <v>2</v>
      </c>
      <c r="AD476" s="1088">
        <f t="shared" si="97"/>
        <v>0</v>
      </c>
      <c r="AE476" s="1088">
        <f t="shared" si="97"/>
        <v>1</v>
      </c>
      <c r="AF476" s="1088">
        <f t="shared" si="97"/>
        <v>0</v>
      </c>
      <c r="AG476" s="1088">
        <f t="shared" si="97"/>
        <v>0</v>
      </c>
      <c r="AH476" s="1088">
        <f t="shared" si="97"/>
        <v>0</v>
      </c>
      <c r="AI476" s="1088">
        <f t="shared" si="97"/>
        <v>0</v>
      </c>
      <c r="AJ476" s="1088">
        <f t="shared" si="97"/>
        <v>23</v>
      </c>
      <c r="AK476" s="1088">
        <f t="shared" si="97"/>
        <v>4</v>
      </c>
      <c r="AL476" s="1088">
        <f t="shared" si="97"/>
        <v>40</v>
      </c>
      <c r="AM476" s="1088">
        <f t="shared" si="97"/>
        <v>31</v>
      </c>
      <c r="AN476" s="1088">
        <f t="shared" si="97"/>
        <v>10</v>
      </c>
      <c r="AO476" s="1088">
        <f t="shared" si="97"/>
        <v>1</v>
      </c>
      <c r="AP476" s="1088">
        <f>SUM(F476:AO476)</f>
        <v>928</v>
      </c>
      <c r="AQ476" s="1099">
        <f>E476-AP476</f>
        <v>191</v>
      </c>
      <c r="AR476" s="1099">
        <f>AP476</f>
        <v>928</v>
      </c>
      <c r="AS476" s="1002"/>
      <c r="AV476" s="1100">
        <v>2275</v>
      </c>
      <c r="AW476" s="1100">
        <v>2232</v>
      </c>
      <c r="AX476" s="1100">
        <f>AV476-AW476</f>
        <v>43</v>
      </c>
      <c r="AY476" s="1100">
        <f>AQ476-AX476</f>
        <v>148</v>
      </c>
      <c r="AZ476" s="920" t="s">
        <v>175</v>
      </c>
    </row>
    <row r="477" ht="23.25" customHeight="1" spans="1:51">
      <c r="A477" s="942">
        <v>2</v>
      </c>
      <c r="B477" s="943" t="s">
        <v>40</v>
      </c>
      <c r="C477" s="1088">
        <f t="shared" ref="C477:C493" si="98">C8</f>
        <v>8</v>
      </c>
      <c r="D477" s="1089">
        <f t="shared" ref="D477:D493" si="99">D8+D43+D78+D114+D157+D194</f>
        <v>674</v>
      </c>
      <c r="E477" s="1088">
        <f t="shared" ref="E477:E493" si="100">SUM(C477:D477)</f>
        <v>682</v>
      </c>
      <c r="F477" s="1088">
        <f t="shared" ref="F477:F493" si="101">F8+F43+F78+F114+F157+F194</f>
        <v>41</v>
      </c>
      <c r="G477" s="1088">
        <f t="shared" ref="G477:AO477" si="102">G8+G43+G78+G114+G157+G194</f>
        <v>0</v>
      </c>
      <c r="H477" s="1088">
        <f t="shared" si="102"/>
        <v>0</v>
      </c>
      <c r="I477" s="1088">
        <f t="shared" si="102"/>
        <v>0</v>
      </c>
      <c r="J477" s="1088">
        <f t="shared" si="102"/>
        <v>0</v>
      </c>
      <c r="K477" s="1088">
        <f t="shared" si="102"/>
        <v>0</v>
      </c>
      <c r="L477" s="1088">
        <f t="shared" si="102"/>
        <v>91</v>
      </c>
      <c r="M477" s="1088">
        <f t="shared" si="102"/>
        <v>343</v>
      </c>
      <c r="N477" s="1088">
        <f t="shared" si="102"/>
        <v>0</v>
      </c>
      <c r="O477" s="1088">
        <f t="shared" si="102"/>
        <v>0</v>
      </c>
      <c r="P477" s="1088">
        <f t="shared" si="102"/>
        <v>0</v>
      </c>
      <c r="Q477" s="1088">
        <f t="shared" si="102"/>
        <v>0</v>
      </c>
      <c r="R477" s="1088">
        <f t="shared" si="102"/>
        <v>0</v>
      </c>
      <c r="S477" s="1088">
        <f t="shared" si="102"/>
        <v>0</v>
      </c>
      <c r="T477" s="1088">
        <f t="shared" si="102"/>
        <v>2</v>
      </c>
      <c r="U477" s="1088">
        <f t="shared" si="102"/>
        <v>0</v>
      </c>
      <c r="V477" s="1088">
        <f t="shared" si="102"/>
        <v>0</v>
      </c>
      <c r="W477" s="1088">
        <f t="shared" si="102"/>
        <v>0</v>
      </c>
      <c r="X477" s="1088">
        <f t="shared" si="102"/>
        <v>2</v>
      </c>
      <c r="Y477" s="1088">
        <f t="shared" si="102"/>
        <v>0</v>
      </c>
      <c r="Z477" s="1088">
        <f t="shared" si="102"/>
        <v>93</v>
      </c>
      <c r="AA477" s="1088">
        <f t="shared" si="102"/>
        <v>0</v>
      </c>
      <c r="AB477" s="1088">
        <f t="shared" si="102"/>
        <v>15</v>
      </c>
      <c r="AC477" s="1088">
        <f t="shared" si="102"/>
        <v>2</v>
      </c>
      <c r="AD477" s="1088">
        <f t="shared" si="102"/>
        <v>0</v>
      </c>
      <c r="AE477" s="1088">
        <f t="shared" si="102"/>
        <v>0</v>
      </c>
      <c r="AF477" s="1088">
        <f t="shared" si="102"/>
        <v>0</v>
      </c>
      <c r="AG477" s="1088">
        <f t="shared" si="102"/>
        <v>0</v>
      </c>
      <c r="AH477" s="1088">
        <f t="shared" si="102"/>
        <v>0</v>
      </c>
      <c r="AI477" s="1088">
        <f t="shared" si="102"/>
        <v>0</v>
      </c>
      <c r="AJ477" s="1088">
        <f t="shared" si="102"/>
        <v>4</v>
      </c>
      <c r="AK477" s="1088">
        <f t="shared" si="102"/>
        <v>1</v>
      </c>
      <c r="AL477" s="1088">
        <f t="shared" si="102"/>
        <v>5</v>
      </c>
      <c r="AM477" s="1088">
        <f t="shared" si="102"/>
        <v>3</v>
      </c>
      <c r="AN477" s="1088">
        <f t="shared" si="102"/>
        <v>14</v>
      </c>
      <c r="AO477" s="1088">
        <f t="shared" si="102"/>
        <v>2</v>
      </c>
      <c r="AP477" s="1088">
        <f t="shared" ref="AP477:AP493" si="103">SUM(F477:AO477)</f>
        <v>618</v>
      </c>
      <c r="AQ477" s="1099">
        <f t="shared" ref="AQ477:AQ493" si="104">E477-AP477</f>
        <v>64</v>
      </c>
      <c r="AR477" s="1099">
        <f t="shared" ref="AR477:AR493" si="105">AP477</f>
        <v>618</v>
      </c>
      <c r="AS477" s="1004"/>
      <c r="AV477" s="1100">
        <v>1169</v>
      </c>
      <c r="AW477" s="1100">
        <v>1146</v>
      </c>
      <c r="AX477" s="1100">
        <f>AV477-AW477</f>
        <v>23</v>
      </c>
      <c r="AY477" s="1100">
        <f t="shared" ref="AY477:AY494" si="106">AQ477-AX477</f>
        <v>41</v>
      </c>
    </row>
    <row r="478" ht="23.25" customHeight="1" spans="1:51">
      <c r="A478" s="942">
        <v>3</v>
      </c>
      <c r="B478" s="943" t="s">
        <v>41</v>
      </c>
      <c r="C478" s="1088">
        <f t="shared" si="98"/>
        <v>13</v>
      </c>
      <c r="D478" s="1089">
        <f t="shared" si="99"/>
        <v>371</v>
      </c>
      <c r="E478" s="1088">
        <f t="shared" si="100"/>
        <v>384</v>
      </c>
      <c r="F478" s="1088">
        <f t="shared" si="101"/>
        <v>16</v>
      </c>
      <c r="G478" s="1088">
        <f t="shared" ref="G478:AO478" si="107">G9+G44+G79+G115+G158+G195</f>
        <v>0</v>
      </c>
      <c r="H478" s="1088">
        <f t="shared" si="107"/>
        <v>0</v>
      </c>
      <c r="I478" s="1088">
        <f t="shared" si="107"/>
        <v>0</v>
      </c>
      <c r="J478" s="1088">
        <f t="shared" si="107"/>
        <v>0</v>
      </c>
      <c r="K478" s="1088">
        <f t="shared" si="107"/>
        <v>0</v>
      </c>
      <c r="L478" s="1088">
        <f t="shared" si="107"/>
        <v>48</v>
      </c>
      <c r="M478" s="1088">
        <f t="shared" si="107"/>
        <v>185</v>
      </c>
      <c r="N478" s="1088">
        <f t="shared" si="107"/>
        <v>0</v>
      </c>
      <c r="O478" s="1088">
        <f t="shared" si="107"/>
        <v>0</v>
      </c>
      <c r="P478" s="1088">
        <f t="shared" si="107"/>
        <v>0</v>
      </c>
      <c r="Q478" s="1088">
        <f t="shared" si="107"/>
        <v>0</v>
      </c>
      <c r="R478" s="1088">
        <f t="shared" si="107"/>
        <v>0</v>
      </c>
      <c r="S478" s="1088">
        <f t="shared" si="107"/>
        <v>0</v>
      </c>
      <c r="T478" s="1088">
        <f t="shared" si="107"/>
        <v>0</v>
      </c>
      <c r="U478" s="1088">
        <f t="shared" si="107"/>
        <v>0</v>
      </c>
      <c r="V478" s="1088">
        <f t="shared" si="107"/>
        <v>0</v>
      </c>
      <c r="W478" s="1088">
        <f t="shared" si="107"/>
        <v>0</v>
      </c>
      <c r="X478" s="1088">
        <f t="shared" si="107"/>
        <v>1</v>
      </c>
      <c r="Y478" s="1088">
        <f t="shared" si="107"/>
        <v>0</v>
      </c>
      <c r="Z478" s="1088">
        <f t="shared" si="107"/>
        <v>20</v>
      </c>
      <c r="AA478" s="1088">
        <f t="shared" si="107"/>
        <v>0</v>
      </c>
      <c r="AB478" s="1088">
        <f t="shared" si="107"/>
        <v>18</v>
      </c>
      <c r="AC478" s="1088">
        <f t="shared" si="107"/>
        <v>2</v>
      </c>
      <c r="AD478" s="1088">
        <f t="shared" si="107"/>
        <v>0</v>
      </c>
      <c r="AE478" s="1088">
        <f t="shared" si="107"/>
        <v>0</v>
      </c>
      <c r="AF478" s="1088">
        <f t="shared" si="107"/>
        <v>0</v>
      </c>
      <c r="AG478" s="1088">
        <f t="shared" si="107"/>
        <v>0</v>
      </c>
      <c r="AH478" s="1088">
        <f t="shared" si="107"/>
        <v>0</v>
      </c>
      <c r="AI478" s="1088">
        <f t="shared" si="107"/>
        <v>0</v>
      </c>
      <c r="AJ478" s="1088">
        <f t="shared" si="107"/>
        <v>0</v>
      </c>
      <c r="AK478" s="1088">
        <f t="shared" si="107"/>
        <v>0</v>
      </c>
      <c r="AL478" s="1088">
        <f t="shared" si="107"/>
        <v>8</v>
      </c>
      <c r="AM478" s="1088">
        <f t="shared" si="107"/>
        <v>11</v>
      </c>
      <c r="AN478" s="1088">
        <f t="shared" si="107"/>
        <v>7</v>
      </c>
      <c r="AO478" s="1088">
        <f t="shared" si="107"/>
        <v>0</v>
      </c>
      <c r="AP478" s="1088">
        <f t="shared" si="103"/>
        <v>316</v>
      </c>
      <c r="AQ478" s="1099">
        <f t="shared" si="104"/>
        <v>68</v>
      </c>
      <c r="AR478" s="1099">
        <f t="shared" si="105"/>
        <v>316</v>
      </c>
      <c r="AS478" s="1004"/>
      <c r="AV478" s="1100">
        <v>769</v>
      </c>
      <c r="AW478" s="1100">
        <v>759</v>
      </c>
      <c r="AX478" s="1100">
        <f t="shared" ref="AX478:AX493" si="108">AV478-AW478</f>
        <v>10</v>
      </c>
      <c r="AY478" s="1100">
        <f t="shared" si="106"/>
        <v>58</v>
      </c>
    </row>
    <row r="479" ht="23.25" customHeight="1" spans="1:51">
      <c r="A479" s="942">
        <v>4</v>
      </c>
      <c r="B479" s="943" t="s">
        <v>42</v>
      </c>
      <c r="C479" s="1088">
        <f t="shared" si="98"/>
        <v>72</v>
      </c>
      <c r="D479" s="1089">
        <f t="shared" si="99"/>
        <v>452</v>
      </c>
      <c r="E479" s="1088">
        <f t="shared" si="100"/>
        <v>524</v>
      </c>
      <c r="F479" s="1088">
        <f t="shared" si="101"/>
        <v>60</v>
      </c>
      <c r="G479" s="1088">
        <f t="shared" ref="G479:AO479" si="109">G10+G45+G80+G116+G159+G196</f>
        <v>0</v>
      </c>
      <c r="H479" s="1088">
        <f t="shared" si="109"/>
        <v>0</v>
      </c>
      <c r="I479" s="1088">
        <f t="shared" si="109"/>
        <v>0</v>
      </c>
      <c r="J479" s="1088">
        <f t="shared" si="109"/>
        <v>2</v>
      </c>
      <c r="K479" s="1088">
        <f t="shared" si="109"/>
        <v>0</v>
      </c>
      <c r="L479" s="1088">
        <f t="shared" si="109"/>
        <v>69</v>
      </c>
      <c r="M479" s="1088">
        <f t="shared" si="109"/>
        <v>236</v>
      </c>
      <c r="N479" s="1088">
        <f t="shared" si="109"/>
        <v>0</v>
      </c>
      <c r="O479" s="1088">
        <f t="shared" si="109"/>
        <v>0</v>
      </c>
      <c r="P479" s="1088">
        <f t="shared" si="109"/>
        <v>0</v>
      </c>
      <c r="Q479" s="1088">
        <f t="shared" si="109"/>
        <v>0</v>
      </c>
      <c r="R479" s="1088">
        <f t="shared" si="109"/>
        <v>0</v>
      </c>
      <c r="S479" s="1088">
        <f t="shared" si="109"/>
        <v>0</v>
      </c>
      <c r="T479" s="1088">
        <f t="shared" si="109"/>
        <v>3</v>
      </c>
      <c r="U479" s="1088">
        <f t="shared" si="109"/>
        <v>0</v>
      </c>
      <c r="V479" s="1088">
        <f t="shared" si="109"/>
        <v>0</v>
      </c>
      <c r="W479" s="1088">
        <f t="shared" si="109"/>
        <v>0</v>
      </c>
      <c r="X479" s="1088">
        <f t="shared" si="109"/>
        <v>10</v>
      </c>
      <c r="Y479" s="1088">
        <f t="shared" si="109"/>
        <v>0</v>
      </c>
      <c r="Z479" s="1088">
        <f t="shared" si="109"/>
        <v>35</v>
      </c>
      <c r="AA479" s="1088">
        <f t="shared" si="109"/>
        <v>0</v>
      </c>
      <c r="AB479" s="1088">
        <f t="shared" si="109"/>
        <v>2</v>
      </c>
      <c r="AC479" s="1088">
        <f t="shared" si="109"/>
        <v>3</v>
      </c>
      <c r="AD479" s="1088">
        <f t="shared" si="109"/>
        <v>1</v>
      </c>
      <c r="AE479" s="1088">
        <f t="shared" si="109"/>
        <v>0</v>
      </c>
      <c r="AF479" s="1088">
        <f t="shared" si="109"/>
        <v>0</v>
      </c>
      <c r="AG479" s="1088">
        <f t="shared" si="109"/>
        <v>0</v>
      </c>
      <c r="AH479" s="1088">
        <f t="shared" si="109"/>
        <v>0</v>
      </c>
      <c r="AI479" s="1088">
        <f t="shared" si="109"/>
        <v>0</v>
      </c>
      <c r="AJ479" s="1088">
        <f t="shared" si="109"/>
        <v>5</v>
      </c>
      <c r="AK479" s="1088">
        <f t="shared" si="109"/>
        <v>5</v>
      </c>
      <c r="AL479" s="1088">
        <f t="shared" si="109"/>
        <v>12</v>
      </c>
      <c r="AM479" s="1088">
        <f t="shared" si="109"/>
        <v>4</v>
      </c>
      <c r="AN479" s="1088">
        <f t="shared" si="109"/>
        <v>10</v>
      </c>
      <c r="AO479" s="1088">
        <f t="shared" si="109"/>
        <v>0</v>
      </c>
      <c r="AP479" s="1088">
        <f t="shared" si="103"/>
        <v>457</v>
      </c>
      <c r="AQ479" s="1099">
        <f t="shared" si="104"/>
        <v>67</v>
      </c>
      <c r="AR479" s="1099">
        <f t="shared" si="105"/>
        <v>457</v>
      </c>
      <c r="AS479" s="1004"/>
      <c r="AV479" s="1100">
        <v>1058</v>
      </c>
      <c r="AW479" s="1100">
        <v>1025</v>
      </c>
      <c r="AX479" s="1100">
        <f t="shared" si="108"/>
        <v>33</v>
      </c>
      <c r="AY479" s="1100">
        <f t="shared" si="106"/>
        <v>34</v>
      </c>
    </row>
    <row r="480" ht="23.25" customHeight="1" spans="1:51">
      <c r="A480" s="942">
        <v>5</v>
      </c>
      <c r="B480" s="943" t="s">
        <v>43</v>
      </c>
      <c r="C480" s="1088">
        <f t="shared" si="98"/>
        <v>12</v>
      </c>
      <c r="D480" s="1089">
        <f t="shared" si="99"/>
        <v>387</v>
      </c>
      <c r="E480" s="1088">
        <f t="shared" si="100"/>
        <v>399</v>
      </c>
      <c r="F480" s="1088">
        <f t="shared" si="101"/>
        <v>59</v>
      </c>
      <c r="G480" s="1088">
        <f t="shared" ref="G480:AO480" si="110">G11+G46+G81+G117+G160+G197</f>
        <v>0</v>
      </c>
      <c r="H480" s="1088">
        <f t="shared" si="110"/>
        <v>0</v>
      </c>
      <c r="I480" s="1088">
        <f t="shared" si="110"/>
        <v>0</v>
      </c>
      <c r="J480" s="1088">
        <f t="shared" si="110"/>
        <v>0</v>
      </c>
      <c r="K480" s="1088">
        <f t="shared" si="110"/>
        <v>0</v>
      </c>
      <c r="L480" s="1088">
        <f t="shared" si="110"/>
        <v>55</v>
      </c>
      <c r="M480" s="1088">
        <f t="shared" si="110"/>
        <v>162</v>
      </c>
      <c r="N480" s="1088">
        <f t="shared" si="110"/>
        <v>1</v>
      </c>
      <c r="O480" s="1088">
        <f t="shared" si="110"/>
        <v>2</v>
      </c>
      <c r="P480" s="1088">
        <f t="shared" si="110"/>
        <v>0</v>
      </c>
      <c r="Q480" s="1088">
        <f t="shared" si="110"/>
        <v>0</v>
      </c>
      <c r="R480" s="1088">
        <f t="shared" si="110"/>
        <v>0</v>
      </c>
      <c r="S480" s="1088">
        <f t="shared" si="110"/>
        <v>0</v>
      </c>
      <c r="T480" s="1088">
        <f t="shared" si="110"/>
        <v>7</v>
      </c>
      <c r="U480" s="1088">
        <f t="shared" si="110"/>
        <v>0</v>
      </c>
      <c r="V480" s="1088">
        <f t="shared" si="110"/>
        <v>0</v>
      </c>
      <c r="W480" s="1088">
        <f t="shared" si="110"/>
        <v>0</v>
      </c>
      <c r="X480" s="1088">
        <f t="shared" si="110"/>
        <v>1</v>
      </c>
      <c r="Y480" s="1088">
        <f t="shared" si="110"/>
        <v>0</v>
      </c>
      <c r="Z480" s="1088">
        <f t="shared" si="110"/>
        <v>13</v>
      </c>
      <c r="AA480" s="1088">
        <f t="shared" si="110"/>
        <v>0</v>
      </c>
      <c r="AB480" s="1088">
        <f t="shared" si="110"/>
        <v>15</v>
      </c>
      <c r="AC480" s="1088">
        <f t="shared" si="110"/>
        <v>3</v>
      </c>
      <c r="AD480" s="1088">
        <f t="shared" si="110"/>
        <v>0</v>
      </c>
      <c r="AE480" s="1088">
        <f t="shared" si="110"/>
        <v>0</v>
      </c>
      <c r="AF480" s="1088">
        <f t="shared" si="110"/>
        <v>0</v>
      </c>
      <c r="AG480" s="1088">
        <f t="shared" si="110"/>
        <v>0</v>
      </c>
      <c r="AH480" s="1088">
        <f t="shared" si="110"/>
        <v>0</v>
      </c>
      <c r="AI480" s="1088">
        <f t="shared" si="110"/>
        <v>0</v>
      </c>
      <c r="AJ480" s="1088">
        <f t="shared" si="110"/>
        <v>3</v>
      </c>
      <c r="AK480" s="1088">
        <f t="shared" si="110"/>
        <v>1</v>
      </c>
      <c r="AL480" s="1088">
        <f t="shared" si="110"/>
        <v>3</v>
      </c>
      <c r="AM480" s="1088">
        <f t="shared" si="110"/>
        <v>8</v>
      </c>
      <c r="AN480" s="1088">
        <f t="shared" si="110"/>
        <v>5</v>
      </c>
      <c r="AO480" s="1088">
        <f t="shared" si="110"/>
        <v>0</v>
      </c>
      <c r="AP480" s="1088">
        <f t="shared" si="103"/>
        <v>338</v>
      </c>
      <c r="AQ480" s="1099">
        <f t="shared" si="104"/>
        <v>61</v>
      </c>
      <c r="AR480" s="1099">
        <f t="shared" si="105"/>
        <v>338</v>
      </c>
      <c r="AS480" s="1004"/>
      <c r="AV480" s="1100">
        <v>839</v>
      </c>
      <c r="AW480" s="1100">
        <v>837</v>
      </c>
      <c r="AX480" s="1100">
        <f t="shared" si="108"/>
        <v>2</v>
      </c>
      <c r="AY480" s="1100">
        <f t="shared" si="106"/>
        <v>59</v>
      </c>
    </row>
    <row r="481" ht="23.25" customHeight="1" spans="1:51">
      <c r="A481" s="942">
        <v>6</v>
      </c>
      <c r="B481" s="943" t="s">
        <v>44</v>
      </c>
      <c r="C481" s="1088">
        <f t="shared" si="98"/>
        <v>0</v>
      </c>
      <c r="D481" s="1089">
        <f t="shared" si="99"/>
        <v>127</v>
      </c>
      <c r="E481" s="1088">
        <f t="shared" si="100"/>
        <v>127</v>
      </c>
      <c r="F481" s="1088">
        <f t="shared" si="101"/>
        <v>16</v>
      </c>
      <c r="G481" s="1088">
        <f t="shared" ref="G481:AO481" si="111">G12+G47+G82+G118+G161+G198</f>
        <v>0</v>
      </c>
      <c r="H481" s="1088">
        <f t="shared" si="111"/>
        <v>0</v>
      </c>
      <c r="I481" s="1088">
        <f t="shared" si="111"/>
        <v>0</v>
      </c>
      <c r="J481" s="1088">
        <f t="shared" si="111"/>
        <v>0</v>
      </c>
      <c r="K481" s="1088">
        <f t="shared" si="111"/>
        <v>0</v>
      </c>
      <c r="L481" s="1088">
        <f t="shared" si="111"/>
        <v>18</v>
      </c>
      <c r="M481" s="1088">
        <f t="shared" si="111"/>
        <v>52</v>
      </c>
      <c r="N481" s="1088">
        <f t="shared" si="111"/>
        <v>0</v>
      </c>
      <c r="O481" s="1088">
        <f t="shared" si="111"/>
        <v>0</v>
      </c>
      <c r="P481" s="1088">
        <f t="shared" si="111"/>
        <v>0</v>
      </c>
      <c r="Q481" s="1088">
        <f t="shared" si="111"/>
        <v>0</v>
      </c>
      <c r="R481" s="1088">
        <f t="shared" si="111"/>
        <v>0</v>
      </c>
      <c r="S481" s="1088">
        <f t="shared" si="111"/>
        <v>0</v>
      </c>
      <c r="T481" s="1088">
        <f t="shared" si="111"/>
        <v>1</v>
      </c>
      <c r="U481" s="1088">
        <f t="shared" si="111"/>
        <v>0</v>
      </c>
      <c r="V481" s="1088">
        <f t="shared" si="111"/>
        <v>0</v>
      </c>
      <c r="W481" s="1088">
        <f t="shared" si="111"/>
        <v>0</v>
      </c>
      <c r="X481" s="1088">
        <f t="shared" si="111"/>
        <v>0</v>
      </c>
      <c r="Y481" s="1088">
        <f t="shared" si="111"/>
        <v>0</v>
      </c>
      <c r="Z481" s="1088">
        <f t="shared" si="111"/>
        <v>0</v>
      </c>
      <c r="AA481" s="1088">
        <f t="shared" si="111"/>
        <v>0</v>
      </c>
      <c r="AB481" s="1088">
        <f t="shared" si="111"/>
        <v>9</v>
      </c>
      <c r="AC481" s="1088">
        <f t="shared" si="111"/>
        <v>0</v>
      </c>
      <c r="AD481" s="1088">
        <f t="shared" si="111"/>
        <v>1</v>
      </c>
      <c r="AE481" s="1088">
        <f t="shared" si="111"/>
        <v>0</v>
      </c>
      <c r="AF481" s="1088">
        <f t="shared" si="111"/>
        <v>0</v>
      </c>
      <c r="AG481" s="1088">
        <f t="shared" si="111"/>
        <v>0</v>
      </c>
      <c r="AH481" s="1088">
        <f t="shared" si="111"/>
        <v>0</v>
      </c>
      <c r="AI481" s="1088">
        <f t="shared" si="111"/>
        <v>0</v>
      </c>
      <c r="AJ481" s="1088">
        <f t="shared" si="111"/>
        <v>1</v>
      </c>
      <c r="AK481" s="1088">
        <f t="shared" si="111"/>
        <v>1</v>
      </c>
      <c r="AL481" s="1088">
        <f t="shared" si="111"/>
        <v>5</v>
      </c>
      <c r="AM481" s="1088">
        <f t="shared" si="111"/>
        <v>0</v>
      </c>
      <c r="AN481" s="1088">
        <f t="shared" si="111"/>
        <v>1</v>
      </c>
      <c r="AO481" s="1088">
        <f t="shared" si="111"/>
        <v>0</v>
      </c>
      <c r="AP481" s="1088">
        <f t="shared" si="103"/>
        <v>105</v>
      </c>
      <c r="AQ481" s="1099">
        <f t="shared" si="104"/>
        <v>22</v>
      </c>
      <c r="AR481" s="1099">
        <f t="shared" si="105"/>
        <v>105</v>
      </c>
      <c r="AS481" s="1004"/>
      <c r="AV481" s="1100">
        <v>163</v>
      </c>
      <c r="AW481" s="1100">
        <v>162</v>
      </c>
      <c r="AX481" s="1100">
        <f t="shared" si="108"/>
        <v>1</v>
      </c>
      <c r="AY481" s="1100">
        <f t="shared" si="106"/>
        <v>21</v>
      </c>
    </row>
    <row r="482" ht="23.25" customHeight="1" spans="1:51">
      <c r="A482" s="942">
        <v>7</v>
      </c>
      <c r="B482" s="943" t="s">
        <v>45</v>
      </c>
      <c r="C482" s="1088">
        <f t="shared" si="98"/>
        <v>2</v>
      </c>
      <c r="D482" s="1089">
        <f t="shared" si="99"/>
        <v>211</v>
      </c>
      <c r="E482" s="1088">
        <f t="shared" si="100"/>
        <v>213</v>
      </c>
      <c r="F482" s="1088">
        <f t="shared" si="101"/>
        <v>24</v>
      </c>
      <c r="G482" s="1088">
        <f t="shared" ref="G482:AO482" si="112">G13+G48+G83+G119+G162+G199</f>
        <v>0</v>
      </c>
      <c r="H482" s="1088">
        <f t="shared" si="112"/>
        <v>0</v>
      </c>
      <c r="I482" s="1088">
        <f t="shared" si="112"/>
        <v>0</v>
      </c>
      <c r="J482" s="1088">
        <f t="shared" si="112"/>
        <v>0</v>
      </c>
      <c r="K482" s="1088">
        <f t="shared" si="112"/>
        <v>0</v>
      </c>
      <c r="L482" s="1088">
        <f t="shared" si="112"/>
        <v>28</v>
      </c>
      <c r="M482" s="1088">
        <f t="shared" si="112"/>
        <v>95</v>
      </c>
      <c r="N482" s="1088">
        <f t="shared" si="112"/>
        <v>0</v>
      </c>
      <c r="O482" s="1088">
        <f t="shared" si="112"/>
        <v>1</v>
      </c>
      <c r="P482" s="1088">
        <f t="shared" si="112"/>
        <v>0</v>
      </c>
      <c r="Q482" s="1088">
        <f t="shared" si="112"/>
        <v>0</v>
      </c>
      <c r="R482" s="1088">
        <f t="shared" si="112"/>
        <v>0</v>
      </c>
      <c r="S482" s="1088">
        <f t="shared" si="112"/>
        <v>0</v>
      </c>
      <c r="T482" s="1088">
        <f t="shared" si="112"/>
        <v>0</v>
      </c>
      <c r="U482" s="1088">
        <f t="shared" si="112"/>
        <v>0</v>
      </c>
      <c r="V482" s="1088">
        <f t="shared" si="112"/>
        <v>0</v>
      </c>
      <c r="W482" s="1088">
        <f t="shared" si="112"/>
        <v>0</v>
      </c>
      <c r="X482" s="1088">
        <f t="shared" si="112"/>
        <v>0</v>
      </c>
      <c r="Y482" s="1088">
        <f t="shared" si="112"/>
        <v>0</v>
      </c>
      <c r="Z482" s="1088">
        <f t="shared" si="112"/>
        <v>10</v>
      </c>
      <c r="AA482" s="1088">
        <f t="shared" si="112"/>
        <v>0</v>
      </c>
      <c r="AB482" s="1088">
        <f t="shared" si="112"/>
        <v>6</v>
      </c>
      <c r="AC482" s="1088">
        <f t="shared" si="112"/>
        <v>1</v>
      </c>
      <c r="AD482" s="1088">
        <f t="shared" si="112"/>
        <v>2</v>
      </c>
      <c r="AE482" s="1088">
        <f t="shared" si="112"/>
        <v>0</v>
      </c>
      <c r="AF482" s="1088">
        <f t="shared" si="112"/>
        <v>0</v>
      </c>
      <c r="AG482" s="1088">
        <f t="shared" si="112"/>
        <v>0</v>
      </c>
      <c r="AH482" s="1088">
        <f t="shared" si="112"/>
        <v>0</v>
      </c>
      <c r="AI482" s="1088">
        <f t="shared" si="112"/>
        <v>0</v>
      </c>
      <c r="AJ482" s="1088">
        <f t="shared" si="112"/>
        <v>2</v>
      </c>
      <c r="AK482" s="1088">
        <f t="shared" si="112"/>
        <v>1</v>
      </c>
      <c r="AL482" s="1088">
        <f t="shared" si="112"/>
        <v>10</v>
      </c>
      <c r="AM482" s="1088">
        <f t="shared" si="112"/>
        <v>5</v>
      </c>
      <c r="AN482" s="1088">
        <f t="shared" si="112"/>
        <v>0</v>
      </c>
      <c r="AO482" s="1088">
        <f t="shared" si="112"/>
        <v>0</v>
      </c>
      <c r="AP482" s="1088">
        <f t="shared" si="103"/>
        <v>185</v>
      </c>
      <c r="AQ482" s="1099">
        <f t="shared" si="104"/>
        <v>28</v>
      </c>
      <c r="AR482" s="1099">
        <f t="shared" si="105"/>
        <v>185</v>
      </c>
      <c r="AS482" s="1004"/>
      <c r="AV482" s="1100">
        <v>507</v>
      </c>
      <c r="AW482" s="1100">
        <v>507</v>
      </c>
      <c r="AX482" s="1100">
        <f t="shared" si="108"/>
        <v>0</v>
      </c>
      <c r="AY482" s="1100">
        <f t="shared" si="106"/>
        <v>28</v>
      </c>
    </row>
    <row r="483" ht="23.25" customHeight="1" spans="1:52">
      <c r="A483" s="942">
        <v>8</v>
      </c>
      <c r="B483" s="943" t="s">
        <v>46</v>
      </c>
      <c r="C483" s="1088">
        <f t="shared" si="98"/>
        <v>4</v>
      </c>
      <c r="D483" s="1089">
        <f t="shared" si="99"/>
        <v>213</v>
      </c>
      <c r="E483" s="1088">
        <f t="shared" si="100"/>
        <v>217</v>
      </c>
      <c r="F483" s="1088">
        <f t="shared" si="101"/>
        <v>21</v>
      </c>
      <c r="G483" s="1088">
        <f t="shared" ref="G483:AO483" si="113">G14+G49+G84+G120+G163+G200</f>
        <v>0</v>
      </c>
      <c r="H483" s="1088">
        <f t="shared" si="113"/>
        <v>0</v>
      </c>
      <c r="I483" s="1088">
        <f t="shared" si="113"/>
        <v>0</v>
      </c>
      <c r="J483" s="1088">
        <f t="shared" si="113"/>
        <v>0</v>
      </c>
      <c r="K483" s="1088">
        <f t="shared" si="113"/>
        <v>0</v>
      </c>
      <c r="L483" s="1088">
        <f t="shared" si="113"/>
        <v>26</v>
      </c>
      <c r="M483" s="1088">
        <f t="shared" si="113"/>
        <v>98</v>
      </c>
      <c r="N483" s="1088">
        <f t="shared" si="113"/>
        <v>0</v>
      </c>
      <c r="O483" s="1088">
        <f t="shared" si="113"/>
        <v>0</v>
      </c>
      <c r="P483" s="1088">
        <f t="shared" si="113"/>
        <v>0</v>
      </c>
      <c r="Q483" s="1088">
        <f t="shared" si="113"/>
        <v>0</v>
      </c>
      <c r="R483" s="1088">
        <f t="shared" si="113"/>
        <v>0</v>
      </c>
      <c r="S483" s="1088">
        <f t="shared" si="113"/>
        <v>0</v>
      </c>
      <c r="T483" s="1088">
        <f t="shared" si="113"/>
        <v>2</v>
      </c>
      <c r="U483" s="1088">
        <f t="shared" si="113"/>
        <v>0</v>
      </c>
      <c r="V483" s="1088">
        <f t="shared" si="113"/>
        <v>0</v>
      </c>
      <c r="W483" s="1088">
        <f t="shared" si="113"/>
        <v>0</v>
      </c>
      <c r="X483" s="1088">
        <f t="shared" si="113"/>
        <v>0</v>
      </c>
      <c r="Y483" s="1088">
        <f t="shared" si="113"/>
        <v>0</v>
      </c>
      <c r="Z483" s="1088">
        <f t="shared" si="113"/>
        <v>13</v>
      </c>
      <c r="AA483" s="1088">
        <f t="shared" si="113"/>
        <v>0</v>
      </c>
      <c r="AB483" s="1088">
        <f t="shared" si="113"/>
        <v>7</v>
      </c>
      <c r="AC483" s="1088">
        <f t="shared" si="113"/>
        <v>1</v>
      </c>
      <c r="AD483" s="1088">
        <f t="shared" si="113"/>
        <v>0</v>
      </c>
      <c r="AE483" s="1088">
        <f t="shared" si="113"/>
        <v>0</v>
      </c>
      <c r="AF483" s="1088">
        <f t="shared" si="113"/>
        <v>0</v>
      </c>
      <c r="AG483" s="1088">
        <f t="shared" si="113"/>
        <v>0</v>
      </c>
      <c r="AH483" s="1088">
        <f t="shared" si="113"/>
        <v>0</v>
      </c>
      <c r="AI483" s="1088">
        <f t="shared" si="113"/>
        <v>0</v>
      </c>
      <c r="AJ483" s="1088">
        <f t="shared" si="113"/>
        <v>1</v>
      </c>
      <c r="AK483" s="1088">
        <f t="shared" si="113"/>
        <v>0</v>
      </c>
      <c r="AL483" s="1088">
        <f t="shared" si="113"/>
        <v>3</v>
      </c>
      <c r="AM483" s="1088">
        <f t="shared" si="113"/>
        <v>1</v>
      </c>
      <c r="AN483" s="1088">
        <f t="shared" si="113"/>
        <v>1</v>
      </c>
      <c r="AO483" s="1088">
        <f t="shared" si="113"/>
        <v>0</v>
      </c>
      <c r="AP483" s="1088">
        <f t="shared" si="103"/>
        <v>174</v>
      </c>
      <c r="AQ483" s="1099">
        <f t="shared" si="104"/>
        <v>43</v>
      </c>
      <c r="AR483" s="1099">
        <f t="shared" si="105"/>
        <v>174</v>
      </c>
      <c r="AS483" s="1004"/>
      <c r="AV483" s="1100">
        <v>367</v>
      </c>
      <c r="AW483" s="1100">
        <v>364</v>
      </c>
      <c r="AX483" s="1100">
        <f t="shared" si="108"/>
        <v>3</v>
      </c>
      <c r="AY483" s="1100">
        <f t="shared" si="106"/>
        <v>40</v>
      </c>
      <c r="AZ483" s="920" t="s">
        <v>175</v>
      </c>
    </row>
    <row r="484" ht="23.25" customHeight="1" spans="1:51">
      <c r="A484" s="942">
        <v>9</v>
      </c>
      <c r="B484" s="943" t="s">
        <v>47</v>
      </c>
      <c r="C484" s="1088">
        <f t="shared" si="98"/>
        <v>4</v>
      </c>
      <c r="D484" s="1089">
        <f t="shared" si="99"/>
        <v>190</v>
      </c>
      <c r="E484" s="1088">
        <f t="shared" si="100"/>
        <v>194</v>
      </c>
      <c r="F484" s="1088">
        <f t="shared" si="101"/>
        <v>18</v>
      </c>
      <c r="G484" s="1088">
        <f t="shared" ref="G484:AO484" si="114">G15+G50+G85+G121+G164+G201</f>
        <v>0</v>
      </c>
      <c r="H484" s="1088">
        <f t="shared" si="114"/>
        <v>0</v>
      </c>
      <c r="I484" s="1088">
        <f t="shared" si="114"/>
        <v>0</v>
      </c>
      <c r="J484" s="1088">
        <f t="shared" si="114"/>
        <v>0</v>
      </c>
      <c r="K484" s="1088">
        <f t="shared" si="114"/>
        <v>0</v>
      </c>
      <c r="L484" s="1088">
        <f t="shared" si="114"/>
        <v>18</v>
      </c>
      <c r="M484" s="1088">
        <f t="shared" si="114"/>
        <v>73</v>
      </c>
      <c r="N484" s="1088">
        <f t="shared" si="114"/>
        <v>0</v>
      </c>
      <c r="O484" s="1088">
        <f t="shared" si="114"/>
        <v>0</v>
      </c>
      <c r="P484" s="1088">
        <f t="shared" si="114"/>
        <v>0</v>
      </c>
      <c r="Q484" s="1088">
        <f t="shared" si="114"/>
        <v>0</v>
      </c>
      <c r="R484" s="1088">
        <f t="shared" si="114"/>
        <v>0</v>
      </c>
      <c r="S484" s="1088">
        <f t="shared" si="114"/>
        <v>0</v>
      </c>
      <c r="T484" s="1088">
        <f t="shared" si="114"/>
        <v>3</v>
      </c>
      <c r="U484" s="1088">
        <f t="shared" si="114"/>
        <v>0</v>
      </c>
      <c r="V484" s="1088">
        <f t="shared" si="114"/>
        <v>0</v>
      </c>
      <c r="W484" s="1088">
        <f t="shared" si="114"/>
        <v>0</v>
      </c>
      <c r="X484" s="1088">
        <f t="shared" si="114"/>
        <v>0</v>
      </c>
      <c r="Y484" s="1088">
        <f t="shared" si="114"/>
        <v>0</v>
      </c>
      <c r="Z484" s="1088">
        <f t="shared" si="114"/>
        <v>20</v>
      </c>
      <c r="AA484" s="1088">
        <f t="shared" si="114"/>
        <v>0</v>
      </c>
      <c r="AB484" s="1088">
        <f t="shared" si="114"/>
        <v>14</v>
      </c>
      <c r="AC484" s="1088">
        <f t="shared" si="114"/>
        <v>0</v>
      </c>
      <c r="AD484" s="1088">
        <f t="shared" si="114"/>
        <v>0</v>
      </c>
      <c r="AE484" s="1088">
        <f t="shared" si="114"/>
        <v>0</v>
      </c>
      <c r="AF484" s="1088">
        <f t="shared" si="114"/>
        <v>0</v>
      </c>
      <c r="AG484" s="1088">
        <f t="shared" si="114"/>
        <v>0</v>
      </c>
      <c r="AH484" s="1088">
        <f t="shared" si="114"/>
        <v>0</v>
      </c>
      <c r="AI484" s="1088">
        <f t="shared" si="114"/>
        <v>0</v>
      </c>
      <c r="AJ484" s="1088">
        <f t="shared" si="114"/>
        <v>0</v>
      </c>
      <c r="AK484" s="1088">
        <f t="shared" si="114"/>
        <v>1</v>
      </c>
      <c r="AL484" s="1088">
        <f t="shared" si="114"/>
        <v>14</v>
      </c>
      <c r="AM484" s="1088">
        <f t="shared" si="114"/>
        <v>3</v>
      </c>
      <c r="AN484" s="1088">
        <f t="shared" si="114"/>
        <v>5</v>
      </c>
      <c r="AO484" s="1088">
        <f t="shared" si="114"/>
        <v>0</v>
      </c>
      <c r="AP484" s="1088">
        <f t="shared" si="103"/>
        <v>169</v>
      </c>
      <c r="AQ484" s="1099">
        <f t="shared" si="104"/>
        <v>25</v>
      </c>
      <c r="AR484" s="1099">
        <f t="shared" si="105"/>
        <v>169</v>
      </c>
      <c r="AS484" s="1004"/>
      <c r="AV484" s="1100">
        <v>529</v>
      </c>
      <c r="AW484" s="1100">
        <v>527</v>
      </c>
      <c r="AX484" s="1100">
        <f t="shared" si="108"/>
        <v>2</v>
      </c>
      <c r="AY484" s="1100">
        <f t="shared" si="106"/>
        <v>23</v>
      </c>
    </row>
    <row r="485" ht="23.25" customHeight="1" spans="1:51">
      <c r="A485" s="942">
        <v>10</v>
      </c>
      <c r="B485" s="943" t="s">
        <v>48</v>
      </c>
      <c r="C485" s="1088">
        <f t="shared" si="98"/>
        <v>7</v>
      </c>
      <c r="D485" s="1089">
        <f t="shared" si="99"/>
        <v>302</v>
      </c>
      <c r="E485" s="1088">
        <f t="shared" si="100"/>
        <v>309</v>
      </c>
      <c r="F485" s="1088">
        <f t="shared" si="101"/>
        <v>7</v>
      </c>
      <c r="G485" s="1088">
        <f t="shared" ref="G485:AO485" si="115">G16+G51+G86+G122+G165+G202</f>
        <v>0</v>
      </c>
      <c r="H485" s="1088">
        <f t="shared" si="115"/>
        <v>0</v>
      </c>
      <c r="I485" s="1088">
        <f t="shared" si="115"/>
        <v>0</v>
      </c>
      <c r="J485" s="1088">
        <f t="shared" si="115"/>
        <v>0</v>
      </c>
      <c r="K485" s="1088">
        <f t="shared" si="115"/>
        <v>0</v>
      </c>
      <c r="L485" s="1088">
        <f t="shared" si="115"/>
        <v>32</v>
      </c>
      <c r="M485" s="1088">
        <f t="shared" si="115"/>
        <v>84</v>
      </c>
      <c r="N485" s="1088">
        <f t="shared" si="115"/>
        <v>0</v>
      </c>
      <c r="O485" s="1088">
        <f t="shared" si="115"/>
        <v>0</v>
      </c>
      <c r="P485" s="1088">
        <f t="shared" si="115"/>
        <v>0</v>
      </c>
      <c r="Q485" s="1088">
        <f t="shared" si="115"/>
        <v>0</v>
      </c>
      <c r="R485" s="1088">
        <f t="shared" si="115"/>
        <v>0</v>
      </c>
      <c r="S485" s="1088">
        <f t="shared" si="115"/>
        <v>0</v>
      </c>
      <c r="T485" s="1088">
        <f t="shared" si="115"/>
        <v>0</v>
      </c>
      <c r="U485" s="1088">
        <f t="shared" si="115"/>
        <v>0</v>
      </c>
      <c r="V485" s="1088">
        <f t="shared" si="115"/>
        <v>0</v>
      </c>
      <c r="W485" s="1088">
        <f t="shared" si="115"/>
        <v>0</v>
      </c>
      <c r="X485" s="1088">
        <f t="shared" si="115"/>
        <v>3</v>
      </c>
      <c r="Y485" s="1088">
        <f t="shared" si="115"/>
        <v>0</v>
      </c>
      <c r="Z485" s="1088">
        <f t="shared" si="115"/>
        <v>97</v>
      </c>
      <c r="AA485" s="1088">
        <f t="shared" si="115"/>
        <v>0</v>
      </c>
      <c r="AB485" s="1088">
        <f t="shared" si="115"/>
        <v>36</v>
      </c>
      <c r="AC485" s="1088">
        <f t="shared" si="115"/>
        <v>0</v>
      </c>
      <c r="AD485" s="1088">
        <f t="shared" si="115"/>
        <v>3</v>
      </c>
      <c r="AE485" s="1088">
        <f t="shared" si="115"/>
        <v>0</v>
      </c>
      <c r="AF485" s="1088">
        <f t="shared" si="115"/>
        <v>0</v>
      </c>
      <c r="AG485" s="1088">
        <f t="shared" si="115"/>
        <v>0</v>
      </c>
      <c r="AH485" s="1088">
        <f t="shared" si="115"/>
        <v>0</v>
      </c>
      <c r="AI485" s="1088">
        <f t="shared" si="115"/>
        <v>0</v>
      </c>
      <c r="AJ485" s="1088">
        <f t="shared" si="115"/>
        <v>0</v>
      </c>
      <c r="AK485" s="1088">
        <f t="shared" si="115"/>
        <v>0</v>
      </c>
      <c r="AL485" s="1088">
        <f t="shared" si="115"/>
        <v>7</v>
      </c>
      <c r="AM485" s="1088">
        <f t="shared" si="115"/>
        <v>6</v>
      </c>
      <c r="AN485" s="1088">
        <f t="shared" si="115"/>
        <v>5</v>
      </c>
      <c r="AO485" s="1088">
        <f t="shared" si="115"/>
        <v>0</v>
      </c>
      <c r="AP485" s="1088">
        <f t="shared" si="103"/>
        <v>280</v>
      </c>
      <c r="AQ485" s="1099">
        <f t="shared" si="104"/>
        <v>29</v>
      </c>
      <c r="AR485" s="1099">
        <f t="shared" si="105"/>
        <v>280</v>
      </c>
      <c r="AS485" s="1004"/>
      <c r="AV485" s="1100">
        <v>461</v>
      </c>
      <c r="AW485" s="1100">
        <v>459</v>
      </c>
      <c r="AX485" s="1100">
        <f t="shared" si="108"/>
        <v>2</v>
      </c>
      <c r="AY485" s="1100">
        <f t="shared" si="106"/>
        <v>27</v>
      </c>
    </row>
    <row r="486" ht="23.25" customHeight="1" spans="1:51">
      <c r="A486" s="942">
        <v>11</v>
      </c>
      <c r="B486" s="943" t="s">
        <v>49</v>
      </c>
      <c r="C486" s="1088">
        <f t="shared" si="98"/>
        <v>1</v>
      </c>
      <c r="D486" s="1089">
        <f t="shared" si="99"/>
        <v>449</v>
      </c>
      <c r="E486" s="1088">
        <f t="shared" si="100"/>
        <v>450</v>
      </c>
      <c r="F486" s="1088">
        <f t="shared" si="101"/>
        <v>22</v>
      </c>
      <c r="G486" s="1088">
        <f t="shared" ref="G486:AO486" si="116">G17+G52+G87+G123+G166+G203</f>
        <v>0</v>
      </c>
      <c r="H486" s="1088">
        <f t="shared" si="116"/>
        <v>0</v>
      </c>
      <c r="I486" s="1088">
        <f t="shared" si="116"/>
        <v>0</v>
      </c>
      <c r="J486" s="1088">
        <f t="shared" si="116"/>
        <v>0</v>
      </c>
      <c r="K486" s="1088">
        <f t="shared" si="116"/>
        <v>0</v>
      </c>
      <c r="L486" s="1088">
        <f t="shared" si="116"/>
        <v>57</v>
      </c>
      <c r="M486" s="1088">
        <f t="shared" si="116"/>
        <v>191</v>
      </c>
      <c r="N486" s="1088">
        <f t="shared" si="116"/>
        <v>0</v>
      </c>
      <c r="O486" s="1088">
        <f t="shared" si="116"/>
        <v>0</v>
      </c>
      <c r="P486" s="1088">
        <f t="shared" si="116"/>
        <v>0</v>
      </c>
      <c r="Q486" s="1088">
        <f t="shared" si="116"/>
        <v>0</v>
      </c>
      <c r="R486" s="1088">
        <f t="shared" si="116"/>
        <v>0</v>
      </c>
      <c r="S486" s="1088">
        <f t="shared" si="116"/>
        <v>0</v>
      </c>
      <c r="T486" s="1088">
        <f t="shared" si="116"/>
        <v>0</v>
      </c>
      <c r="U486" s="1088">
        <f t="shared" si="116"/>
        <v>0</v>
      </c>
      <c r="V486" s="1088">
        <f t="shared" si="116"/>
        <v>0</v>
      </c>
      <c r="W486" s="1088">
        <f t="shared" si="116"/>
        <v>0</v>
      </c>
      <c r="X486" s="1088">
        <f t="shared" si="116"/>
        <v>2</v>
      </c>
      <c r="Y486" s="1088">
        <f t="shared" si="116"/>
        <v>0</v>
      </c>
      <c r="Z486" s="1088">
        <f t="shared" si="116"/>
        <v>13</v>
      </c>
      <c r="AA486" s="1088">
        <f t="shared" si="116"/>
        <v>0</v>
      </c>
      <c r="AB486" s="1088">
        <f t="shared" si="116"/>
        <v>73</v>
      </c>
      <c r="AC486" s="1088">
        <f t="shared" si="116"/>
        <v>1</v>
      </c>
      <c r="AD486" s="1088">
        <f t="shared" si="116"/>
        <v>0</v>
      </c>
      <c r="AE486" s="1088">
        <f t="shared" si="116"/>
        <v>0</v>
      </c>
      <c r="AF486" s="1088">
        <f t="shared" si="116"/>
        <v>0</v>
      </c>
      <c r="AG486" s="1088">
        <f t="shared" si="116"/>
        <v>0</v>
      </c>
      <c r="AH486" s="1088">
        <f t="shared" si="116"/>
        <v>0</v>
      </c>
      <c r="AI486" s="1088">
        <f t="shared" si="116"/>
        <v>0</v>
      </c>
      <c r="AJ486" s="1088">
        <f t="shared" si="116"/>
        <v>1</v>
      </c>
      <c r="AK486" s="1088">
        <f t="shared" si="116"/>
        <v>0</v>
      </c>
      <c r="AL486" s="1088">
        <f t="shared" si="116"/>
        <v>22</v>
      </c>
      <c r="AM486" s="1088">
        <f t="shared" si="116"/>
        <v>6</v>
      </c>
      <c r="AN486" s="1088">
        <f t="shared" si="116"/>
        <v>8</v>
      </c>
      <c r="AO486" s="1088">
        <f t="shared" si="116"/>
        <v>0</v>
      </c>
      <c r="AP486" s="1088">
        <f t="shared" si="103"/>
        <v>396</v>
      </c>
      <c r="AQ486" s="1099">
        <f t="shared" si="104"/>
        <v>54</v>
      </c>
      <c r="AR486" s="1099">
        <f t="shared" si="105"/>
        <v>396</v>
      </c>
      <c r="AS486" s="1004"/>
      <c r="AV486" s="1100">
        <v>670</v>
      </c>
      <c r="AW486" s="1100">
        <v>663</v>
      </c>
      <c r="AX486" s="1100">
        <f t="shared" si="108"/>
        <v>7</v>
      </c>
      <c r="AY486" s="1100">
        <f t="shared" si="106"/>
        <v>47</v>
      </c>
    </row>
    <row r="487" ht="23.25" customHeight="1" spans="1:52">
      <c r="A487" s="942">
        <v>12</v>
      </c>
      <c r="B487" s="943" t="s">
        <v>50</v>
      </c>
      <c r="C487" s="1088">
        <f t="shared" si="98"/>
        <v>7</v>
      </c>
      <c r="D487" s="1089">
        <f t="shared" si="99"/>
        <v>460</v>
      </c>
      <c r="E487" s="1088">
        <f t="shared" si="100"/>
        <v>467</v>
      </c>
      <c r="F487" s="1088">
        <f t="shared" si="101"/>
        <v>10</v>
      </c>
      <c r="G487" s="1088">
        <f t="shared" ref="G487:AO487" si="117">G18+G53+G88+G124+G167+G204</f>
        <v>0</v>
      </c>
      <c r="H487" s="1088">
        <f t="shared" si="117"/>
        <v>0</v>
      </c>
      <c r="I487" s="1088">
        <f t="shared" si="117"/>
        <v>0</v>
      </c>
      <c r="J487" s="1088">
        <f t="shared" si="117"/>
        <v>0</v>
      </c>
      <c r="K487" s="1088">
        <f t="shared" si="117"/>
        <v>0</v>
      </c>
      <c r="L487" s="1088">
        <f t="shared" si="117"/>
        <v>62</v>
      </c>
      <c r="M487" s="1088">
        <f t="shared" si="117"/>
        <v>201</v>
      </c>
      <c r="N487" s="1088">
        <f t="shared" si="117"/>
        <v>1</v>
      </c>
      <c r="O487" s="1088">
        <f t="shared" si="117"/>
        <v>0</v>
      </c>
      <c r="P487" s="1088">
        <f t="shared" si="117"/>
        <v>0</v>
      </c>
      <c r="Q487" s="1088">
        <f t="shared" si="117"/>
        <v>0</v>
      </c>
      <c r="R487" s="1088">
        <f t="shared" si="117"/>
        <v>0</v>
      </c>
      <c r="S487" s="1088">
        <f t="shared" si="117"/>
        <v>0</v>
      </c>
      <c r="T487" s="1088">
        <f t="shared" si="117"/>
        <v>0</v>
      </c>
      <c r="U487" s="1088">
        <f t="shared" si="117"/>
        <v>0</v>
      </c>
      <c r="V487" s="1088">
        <f t="shared" si="117"/>
        <v>0</v>
      </c>
      <c r="W487" s="1088">
        <f t="shared" si="117"/>
        <v>0</v>
      </c>
      <c r="X487" s="1088">
        <f t="shared" si="117"/>
        <v>0</v>
      </c>
      <c r="Y487" s="1088">
        <f t="shared" si="117"/>
        <v>0</v>
      </c>
      <c r="Z487" s="1088">
        <f t="shared" si="117"/>
        <v>21</v>
      </c>
      <c r="AA487" s="1088">
        <f t="shared" si="117"/>
        <v>0</v>
      </c>
      <c r="AB487" s="1088">
        <f t="shared" si="117"/>
        <v>12</v>
      </c>
      <c r="AC487" s="1088">
        <f t="shared" si="117"/>
        <v>0</v>
      </c>
      <c r="AD487" s="1088">
        <f t="shared" si="117"/>
        <v>0</v>
      </c>
      <c r="AE487" s="1088">
        <f t="shared" si="117"/>
        <v>0</v>
      </c>
      <c r="AF487" s="1088">
        <f t="shared" si="117"/>
        <v>0</v>
      </c>
      <c r="AG487" s="1088">
        <f t="shared" si="117"/>
        <v>0</v>
      </c>
      <c r="AH487" s="1088">
        <f t="shared" si="117"/>
        <v>0</v>
      </c>
      <c r="AI487" s="1088">
        <f t="shared" si="117"/>
        <v>0</v>
      </c>
      <c r="AJ487" s="1088">
        <f t="shared" si="117"/>
        <v>0</v>
      </c>
      <c r="AK487" s="1088">
        <f t="shared" si="117"/>
        <v>0</v>
      </c>
      <c r="AL487" s="1088">
        <f t="shared" si="117"/>
        <v>40</v>
      </c>
      <c r="AM487" s="1088">
        <f t="shared" si="117"/>
        <v>18</v>
      </c>
      <c r="AN487" s="1088">
        <f t="shared" si="117"/>
        <v>13</v>
      </c>
      <c r="AO487" s="1088">
        <f t="shared" si="117"/>
        <v>0</v>
      </c>
      <c r="AP487" s="1088">
        <f t="shared" si="103"/>
        <v>378</v>
      </c>
      <c r="AQ487" s="1099">
        <f t="shared" si="104"/>
        <v>89</v>
      </c>
      <c r="AR487" s="1099">
        <f t="shared" si="105"/>
        <v>378</v>
      </c>
      <c r="AS487" s="1004"/>
      <c r="AV487" s="1100">
        <v>666</v>
      </c>
      <c r="AW487" s="1100">
        <v>656</v>
      </c>
      <c r="AX487" s="1100">
        <f t="shared" si="108"/>
        <v>10</v>
      </c>
      <c r="AY487" s="1100">
        <f t="shared" si="106"/>
        <v>79</v>
      </c>
      <c r="AZ487" s="920" t="s">
        <v>176</v>
      </c>
    </row>
    <row r="488" ht="23.25" customHeight="1" spans="1:51">
      <c r="A488" s="942">
        <v>13</v>
      </c>
      <c r="B488" s="943" t="s">
        <v>51</v>
      </c>
      <c r="C488" s="1088">
        <f t="shared" si="98"/>
        <v>15</v>
      </c>
      <c r="D488" s="1089">
        <f t="shared" si="99"/>
        <v>400</v>
      </c>
      <c r="E488" s="1088">
        <f t="shared" si="100"/>
        <v>415</v>
      </c>
      <c r="F488" s="1088">
        <f t="shared" si="101"/>
        <v>14</v>
      </c>
      <c r="G488" s="1088">
        <f t="shared" ref="G488:AO488" si="118">G19+G54+G89+G125+G168+G205</f>
        <v>0</v>
      </c>
      <c r="H488" s="1088">
        <f t="shared" si="118"/>
        <v>0</v>
      </c>
      <c r="I488" s="1088">
        <f t="shared" si="118"/>
        <v>0</v>
      </c>
      <c r="J488" s="1088">
        <f t="shared" si="118"/>
        <v>0</v>
      </c>
      <c r="K488" s="1088">
        <f t="shared" si="118"/>
        <v>0</v>
      </c>
      <c r="L488" s="1088">
        <f t="shared" si="118"/>
        <v>34</v>
      </c>
      <c r="M488" s="1088">
        <f t="shared" si="118"/>
        <v>104</v>
      </c>
      <c r="N488" s="1088">
        <f t="shared" si="118"/>
        <v>1</v>
      </c>
      <c r="O488" s="1088">
        <f t="shared" si="118"/>
        <v>2</v>
      </c>
      <c r="P488" s="1088">
        <f t="shared" si="118"/>
        <v>0</v>
      </c>
      <c r="Q488" s="1088">
        <f t="shared" si="118"/>
        <v>0</v>
      </c>
      <c r="R488" s="1088">
        <f t="shared" si="118"/>
        <v>0</v>
      </c>
      <c r="S488" s="1088">
        <f t="shared" si="118"/>
        <v>0</v>
      </c>
      <c r="T488" s="1088">
        <f t="shared" si="118"/>
        <v>2</v>
      </c>
      <c r="U488" s="1088">
        <f t="shared" si="118"/>
        <v>0</v>
      </c>
      <c r="V488" s="1088">
        <f t="shared" si="118"/>
        <v>0</v>
      </c>
      <c r="W488" s="1088">
        <f t="shared" si="118"/>
        <v>0</v>
      </c>
      <c r="X488" s="1088">
        <f t="shared" si="118"/>
        <v>1</v>
      </c>
      <c r="Y488" s="1088">
        <f t="shared" si="118"/>
        <v>0</v>
      </c>
      <c r="Z488" s="1088">
        <f t="shared" si="118"/>
        <v>140</v>
      </c>
      <c r="AA488" s="1088">
        <f t="shared" si="118"/>
        <v>0</v>
      </c>
      <c r="AB488" s="1088">
        <f t="shared" si="118"/>
        <v>17</v>
      </c>
      <c r="AC488" s="1088">
        <f t="shared" si="118"/>
        <v>1</v>
      </c>
      <c r="AD488" s="1088">
        <f t="shared" si="118"/>
        <v>0</v>
      </c>
      <c r="AE488" s="1088">
        <f t="shared" si="118"/>
        <v>1</v>
      </c>
      <c r="AF488" s="1088">
        <f t="shared" si="118"/>
        <v>0</v>
      </c>
      <c r="AG488" s="1088">
        <f t="shared" si="118"/>
        <v>0</v>
      </c>
      <c r="AH488" s="1088">
        <f t="shared" si="118"/>
        <v>0</v>
      </c>
      <c r="AI488" s="1088">
        <f t="shared" si="118"/>
        <v>0</v>
      </c>
      <c r="AJ488" s="1088">
        <f t="shared" si="118"/>
        <v>0</v>
      </c>
      <c r="AK488" s="1088">
        <f t="shared" si="118"/>
        <v>0</v>
      </c>
      <c r="AL488" s="1088">
        <f t="shared" si="118"/>
        <v>9</v>
      </c>
      <c r="AM488" s="1088">
        <f t="shared" si="118"/>
        <v>15</v>
      </c>
      <c r="AN488" s="1088">
        <f t="shared" si="118"/>
        <v>13</v>
      </c>
      <c r="AO488" s="1088">
        <f t="shared" si="118"/>
        <v>0</v>
      </c>
      <c r="AP488" s="1088">
        <f t="shared" si="103"/>
        <v>354</v>
      </c>
      <c r="AQ488" s="1099">
        <f t="shared" si="104"/>
        <v>61</v>
      </c>
      <c r="AR488" s="1099">
        <f t="shared" si="105"/>
        <v>354</v>
      </c>
      <c r="AS488" s="1004"/>
      <c r="AV488" s="1100">
        <v>536</v>
      </c>
      <c r="AW488" s="1100">
        <v>533</v>
      </c>
      <c r="AX488" s="1100">
        <f t="shared" si="108"/>
        <v>3</v>
      </c>
      <c r="AY488" s="1100">
        <f t="shared" si="106"/>
        <v>58</v>
      </c>
    </row>
    <row r="489" ht="23.25" customHeight="1" spans="1:51">
      <c r="A489" s="942">
        <v>14</v>
      </c>
      <c r="B489" s="943" t="s">
        <v>52</v>
      </c>
      <c r="C489" s="1088">
        <f t="shared" si="98"/>
        <v>29</v>
      </c>
      <c r="D489" s="1089">
        <f t="shared" si="99"/>
        <v>535</v>
      </c>
      <c r="E489" s="1088">
        <f t="shared" si="100"/>
        <v>564</v>
      </c>
      <c r="F489" s="1088">
        <f t="shared" si="101"/>
        <v>27</v>
      </c>
      <c r="G489" s="1088">
        <f t="shared" ref="G489:AO489" si="119">G20+G55+G90+G126+G169+G206</f>
        <v>1</v>
      </c>
      <c r="H489" s="1088">
        <f t="shared" si="119"/>
        <v>0</v>
      </c>
      <c r="I489" s="1088">
        <f t="shared" si="119"/>
        <v>0</v>
      </c>
      <c r="J489" s="1088">
        <f t="shared" si="119"/>
        <v>0</v>
      </c>
      <c r="K489" s="1088">
        <f t="shared" si="119"/>
        <v>0</v>
      </c>
      <c r="L489" s="1088">
        <f t="shared" si="119"/>
        <v>61</v>
      </c>
      <c r="M489" s="1088">
        <f t="shared" si="119"/>
        <v>186</v>
      </c>
      <c r="N489" s="1088">
        <f t="shared" si="119"/>
        <v>1</v>
      </c>
      <c r="O489" s="1088">
        <f t="shared" si="119"/>
        <v>1</v>
      </c>
      <c r="P489" s="1088">
        <f t="shared" si="119"/>
        <v>0</v>
      </c>
      <c r="Q489" s="1088">
        <f t="shared" si="119"/>
        <v>0</v>
      </c>
      <c r="R489" s="1088">
        <f t="shared" si="119"/>
        <v>0</v>
      </c>
      <c r="S489" s="1088">
        <f t="shared" si="119"/>
        <v>0</v>
      </c>
      <c r="T489" s="1088">
        <f t="shared" si="119"/>
        <v>5</v>
      </c>
      <c r="U489" s="1088">
        <f t="shared" si="119"/>
        <v>0</v>
      </c>
      <c r="V489" s="1088">
        <f t="shared" si="119"/>
        <v>0</v>
      </c>
      <c r="W489" s="1088">
        <f t="shared" si="119"/>
        <v>0</v>
      </c>
      <c r="X489" s="1088">
        <f t="shared" si="119"/>
        <v>1</v>
      </c>
      <c r="Y489" s="1088">
        <f t="shared" si="119"/>
        <v>0</v>
      </c>
      <c r="Z489" s="1088">
        <f t="shared" si="119"/>
        <v>116</v>
      </c>
      <c r="AA489" s="1088">
        <f t="shared" si="119"/>
        <v>0</v>
      </c>
      <c r="AB489" s="1088">
        <f t="shared" si="119"/>
        <v>32</v>
      </c>
      <c r="AC489" s="1088">
        <f t="shared" si="119"/>
        <v>0</v>
      </c>
      <c r="AD489" s="1088">
        <f t="shared" si="119"/>
        <v>0</v>
      </c>
      <c r="AE489" s="1088">
        <f t="shared" si="119"/>
        <v>1</v>
      </c>
      <c r="AF489" s="1088">
        <f t="shared" si="119"/>
        <v>0</v>
      </c>
      <c r="AG489" s="1088">
        <f t="shared" si="119"/>
        <v>0</v>
      </c>
      <c r="AH489" s="1088">
        <f t="shared" si="119"/>
        <v>0</v>
      </c>
      <c r="AI489" s="1088">
        <f t="shared" si="119"/>
        <v>0</v>
      </c>
      <c r="AJ489" s="1088">
        <f t="shared" si="119"/>
        <v>4</v>
      </c>
      <c r="AK489" s="1088">
        <f t="shared" si="119"/>
        <v>0</v>
      </c>
      <c r="AL489" s="1088">
        <f t="shared" si="119"/>
        <v>14</v>
      </c>
      <c r="AM489" s="1088">
        <f t="shared" si="119"/>
        <v>8</v>
      </c>
      <c r="AN489" s="1088">
        <f t="shared" si="119"/>
        <v>20</v>
      </c>
      <c r="AO489" s="1088">
        <f t="shared" si="119"/>
        <v>1</v>
      </c>
      <c r="AP489" s="1088">
        <f t="shared" si="103"/>
        <v>479</v>
      </c>
      <c r="AQ489" s="1099">
        <f t="shared" si="104"/>
        <v>85</v>
      </c>
      <c r="AR489" s="1099">
        <f t="shared" si="105"/>
        <v>479</v>
      </c>
      <c r="AS489" s="1006"/>
      <c r="AV489" s="1100">
        <v>851</v>
      </c>
      <c r="AW489" s="1100">
        <v>827</v>
      </c>
      <c r="AX489" s="1100">
        <f t="shared" si="108"/>
        <v>24</v>
      </c>
      <c r="AY489" s="1100">
        <f t="shared" si="106"/>
        <v>61</v>
      </c>
    </row>
    <row r="490" ht="23.25" customHeight="1" spans="1:51">
      <c r="A490" s="942">
        <v>15</v>
      </c>
      <c r="B490" s="943" t="s">
        <v>53</v>
      </c>
      <c r="C490" s="1088">
        <f t="shared" si="98"/>
        <v>4</v>
      </c>
      <c r="D490" s="1089">
        <f t="shared" si="99"/>
        <v>118</v>
      </c>
      <c r="E490" s="1088">
        <f t="shared" si="100"/>
        <v>122</v>
      </c>
      <c r="F490" s="1088">
        <f t="shared" si="101"/>
        <v>4</v>
      </c>
      <c r="G490" s="1088">
        <f t="shared" ref="G490:AO490" si="120">G21+G56+G91+G127+G170+G207</f>
        <v>0</v>
      </c>
      <c r="H490" s="1088">
        <f t="shared" si="120"/>
        <v>0</v>
      </c>
      <c r="I490" s="1088">
        <f t="shared" si="120"/>
        <v>0</v>
      </c>
      <c r="J490" s="1088">
        <f t="shared" si="120"/>
        <v>0</v>
      </c>
      <c r="K490" s="1088">
        <f t="shared" si="120"/>
        <v>0</v>
      </c>
      <c r="L490" s="1088">
        <f t="shared" si="120"/>
        <v>17</v>
      </c>
      <c r="M490" s="1088">
        <f t="shared" si="120"/>
        <v>56</v>
      </c>
      <c r="N490" s="1088">
        <f t="shared" si="120"/>
        <v>0</v>
      </c>
      <c r="O490" s="1088">
        <f t="shared" si="120"/>
        <v>0</v>
      </c>
      <c r="P490" s="1088">
        <f t="shared" si="120"/>
        <v>0</v>
      </c>
      <c r="Q490" s="1088">
        <f t="shared" si="120"/>
        <v>0</v>
      </c>
      <c r="R490" s="1088">
        <f t="shared" si="120"/>
        <v>0</v>
      </c>
      <c r="S490" s="1088">
        <f t="shared" si="120"/>
        <v>0</v>
      </c>
      <c r="T490" s="1088">
        <f t="shared" si="120"/>
        <v>2</v>
      </c>
      <c r="U490" s="1088">
        <f t="shared" si="120"/>
        <v>0</v>
      </c>
      <c r="V490" s="1088">
        <f t="shared" si="120"/>
        <v>0</v>
      </c>
      <c r="W490" s="1088">
        <f t="shared" si="120"/>
        <v>0</v>
      </c>
      <c r="X490" s="1088">
        <f t="shared" si="120"/>
        <v>1</v>
      </c>
      <c r="Y490" s="1088">
        <f t="shared" si="120"/>
        <v>0</v>
      </c>
      <c r="Z490" s="1088">
        <f t="shared" si="120"/>
        <v>11</v>
      </c>
      <c r="AA490" s="1088">
        <f t="shared" si="120"/>
        <v>0</v>
      </c>
      <c r="AB490" s="1088">
        <f t="shared" si="120"/>
        <v>7</v>
      </c>
      <c r="AC490" s="1088">
        <f t="shared" si="120"/>
        <v>0</v>
      </c>
      <c r="AD490" s="1088">
        <f t="shared" si="120"/>
        <v>0</v>
      </c>
      <c r="AE490" s="1088">
        <f t="shared" si="120"/>
        <v>0</v>
      </c>
      <c r="AF490" s="1088">
        <f t="shared" si="120"/>
        <v>0</v>
      </c>
      <c r="AG490" s="1088">
        <f t="shared" si="120"/>
        <v>0</v>
      </c>
      <c r="AH490" s="1088">
        <f t="shared" si="120"/>
        <v>0</v>
      </c>
      <c r="AI490" s="1088">
        <f t="shared" si="120"/>
        <v>0</v>
      </c>
      <c r="AJ490" s="1088">
        <f t="shared" si="120"/>
        <v>1</v>
      </c>
      <c r="AK490" s="1088">
        <f t="shared" si="120"/>
        <v>0</v>
      </c>
      <c r="AL490" s="1088">
        <f t="shared" si="120"/>
        <v>4</v>
      </c>
      <c r="AM490" s="1088">
        <f t="shared" si="120"/>
        <v>2</v>
      </c>
      <c r="AN490" s="1088">
        <f t="shared" si="120"/>
        <v>2</v>
      </c>
      <c r="AO490" s="1088">
        <f t="shared" si="120"/>
        <v>0</v>
      </c>
      <c r="AP490" s="1088">
        <f t="shared" si="103"/>
        <v>107</v>
      </c>
      <c r="AQ490" s="1099">
        <f t="shared" si="104"/>
        <v>15</v>
      </c>
      <c r="AR490" s="1099">
        <f t="shared" si="105"/>
        <v>107</v>
      </c>
      <c r="AS490" s="1008"/>
      <c r="AV490" s="1100">
        <v>237</v>
      </c>
      <c r="AW490" s="1100">
        <v>236</v>
      </c>
      <c r="AX490" s="1100">
        <f t="shared" si="108"/>
        <v>1</v>
      </c>
      <c r="AY490" s="1100">
        <f t="shared" si="106"/>
        <v>14</v>
      </c>
    </row>
    <row r="491" ht="23.25" customHeight="1" spans="1:51">
      <c r="A491" s="942">
        <v>16</v>
      </c>
      <c r="B491" s="943" t="s">
        <v>90</v>
      </c>
      <c r="C491" s="1088">
        <f t="shared" si="98"/>
        <v>10</v>
      </c>
      <c r="D491" s="1089">
        <f t="shared" si="99"/>
        <v>252</v>
      </c>
      <c r="E491" s="1088">
        <f t="shared" si="100"/>
        <v>262</v>
      </c>
      <c r="F491" s="1088">
        <f t="shared" si="101"/>
        <v>6</v>
      </c>
      <c r="G491" s="1088">
        <f t="shared" ref="G491:AO491" si="121">G22+G57+G92+G128+G171+G208</f>
        <v>1</v>
      </c>
      <c r="H491" s="1088">
        <f t="shared" si="121"/>
        <v>0</v>
      </c>
      <c r="I491" s="1088">
        <f t="shared" si="121"/>
        <v>0</v>
      </c>
      <c r="J491" s="1088">
        <f t="shared" si="121"/>
        <v>0</v>
      </c>
      <c r="K491" s="1088">
        <f t="shared" si="121"/>
        <v>0</v>
      </c>
      <c r="L491" s="1088">
        <f t="shared" si="121"/>
        <v>36</v>
      </c>
      <c r="M491" s="1088">
        <f t="shared" si="121"/>
        <v>124</v>
      </c>
      <c r="N491" s="1088">
        <f t="shared" si="121"/>
        <v>0</v>
      </c>
      <c r="O491" s="1088">
        <f t="shared" si="121"/>
        <v>0</v>
      </c>
      <c r="P491" s="1088">
        <f t="shared" si="121"/>
        <v>0</v>
      </c>
      <c r="Q491" s="1088">
        <f t="shared" si="121"/>
        <v>0</v>
      </c>
      <c r="R491" s="1088">
        <f t="shared" si="121"/>
        <v>0</v>
      </c>
      <c r="S491" s="1088">
        <f t="shared" si="121"/>
        <v>0</v>
      </c>
      <c r="T491" s="1088">
        <f t="shared" si="121"/>
        <v>1</v>
      </c>
      <c r="U491" s="1088">
        <f t="shared" si="121"/>
        <v>0</v>
      </c>
      <c r="V491" s="1088">
        <f t="shared" si="121"/>
        <v>0</v>
      </c>
      <c r="W491" s="1088">
        <f t="shared" si="121"/>
        <v>0</v>
      </c>
      <c r="X491" s="1088">
        <f t="shared" si="121"/>
        <v>1</v>
      </c>
      <c r="Y491" s="1088">
        <f t="shared" si="121"/>
        <v>0</v>
      </c>
      <c r="Z491" s="1088">
        <f t="shared" si="121"/>
        <v>14</v>
      </c>
      <c r="AA491" s="1088">
        <f t="shared" si="121"/>
        <v>0</v>
      </c>
      <c r="AB491" s="1088">
        <f t="shared" si="121"/>
        <v>12</v>
      </c>
      <c r="AC491" s="1088">
        <f t="shared" si="121"/>
        <v>1</v>
      </c>
      <c r="AD491" s="1088">
        <f t="shared" si="121"/>
        <v>0</v>
      </c>
      <c r="AE491" s="1088">
        <f t="shared" si="121"/>
        <v>0</v>
      </c>
      <c r="AF491" s="1088">
        <f t="shared" si="121"/>
        <v>0</v>
      </c>
      <c r="AG491" s="1088">
        <f t="shared" si="121"/>
        <v>0</v>
      </c>
      <c r="AH491" s="1088">
        <f t="shared" si="121"/>
        <v>0</v>
      </c>
      <c r="AI491" s="1088">
        <f t="shared" si="121"/>
        <v>0</v>
      </c>
      <c r="AJ491" s="1088">
        <f t="shared" si="121"/>
        <v>0</v>
      </c>
      <c r="AK491" s="1088">
        <f t="shared" si="121"/>
        <v>2</v>
      </c>
      <c r="AL491" s="1088">
        <f t="shared" si="121"/>
        <v>18</v>
      </c>
      <c r="AM491" s="1088">
        <f t="shared" si="121"/>
        <v>4</v>
      </c>
      <c r="AN491" s="1088">
        <f t="shared" si="121"/>
        <v>4</v>
      </c>
      <c r="AO491" s="1088">
        <f t="shared" si="121"/>
        <v>0</v>
      </c>
      <c r="AP491" s="1088">
        <f t="shared" si="103"/>
        <v>224</v>
      </c>
      <c r="AQ491" s="1099">
        <f t="shared" si="104"/>
        <v>38</v>
      </c>
      <c r="AR491" s="1099">
        <f t="shared" si="105"/>
        <v>224</v>
      </c>
      <c r="AS491" s="1008"/>
      <c r="AV491" s="1100">
        <v>692</v>
      </c>
      <c r="AW491" s="1100">
        <v>688</v>
      </c>
      <c r="AX491" s="1100">
        <f t="shared" si="108"/>
        <v>4</v>
      </c>
      <c r="AY491" s="1100">
        <f t="shared" si="106"/>
        <v>34</v>
      </c>
    </row>
    <row r="492" ht="23.25" customHeight="1" spans="1:51">
      <c r="A492" s="944">
        <v>17</v>
      </c>
      <c r="B492" s="945" t="s">
        <v>55</v>
      </c>
      <c r="C492" s="1088">
        <f t="shared" si="98"/>
        <v>6</v>
      </c>
      <c r="D492" s="1089">
        <f t="shared" si="99"/>
        <v>287</v>
      </c>
      <c r="E492" s="1088">
        <f t="shared" si="100"/>
        <v>293</v>
      </c>
      <c r="F492" s="1088">
        <f t="shared" si="101"/>
        <v>17</v>
      </c>
      <c r="G492" s="1088">
        <f t="shared" ref="G492:AO492" si="122">G23+G58+G93+G129+G172+G209</f>
        <v>0</v>
      </c>
      <c r="H492" s="1088">
        <f t="shared" si="122"/>
        <v>0</v>
      </c>
      <c r="I492" s="1088">
        <f t="shared" si="122"/>
        <v>0</v>
      </c>
      <c r="J492" s="1088">
        <f t="shared" si="122"/>
        <v>0</v>
      </c>
      <c r="K492" s="1088">
        <f t="shared" si="122"/>
        <v>0</v>
      </c>
      <c r="L492" s="1088">
        <f t="shared" si="122"/>
        <v>24</v>
      </c>
      <c r="M492" s="1088">
        <f t="shared" si="122"/>
        <v>143</v>
      </c>
      <c r="N492" s="1088">
        <f t="shared" si="122"/>
        <v>0</v>
      </c>
      <c r="O492" s="1088">
        <f t="shared" si="122"/>
        <v>0</v>
      </c>
      <c r="P492" s="1088">
        <f t="shared" si="122"/>
        <v>0</v>
      </c>
      <c r="Q492" s="1088">
        <f t="shared" si="122"/>
        <v>0</v>
      </c>
      <c r="R492" s="1088">
        <f t="shared" si="122"/>
        <v>0</v>
      </c>
      <c r="S492" s="1088">
        <f t="shared" si="122"/>
        <v>0</v>
      </c>
      <c r="T492" s="1088">
        <f t="shared" si="122"/>
        <v>0</v>
      </c>
      <c r="U492" s="1088">
        <f t="shared" si="122"/>
        <v>0</v>
      </c>
      <c r="V492" s="1088">
        <f t="shared" si="122"/>
        <v>0</v>
      </c>
      <c r="W492" s="1088">
        <f t="shared" si="122"/>
        <v>0</v>
      </c>
      <c r="X492" s="1088">
        <f t="shared" si="122"/>
        <v>1</v>
      </c>
      <c r="Y492" s="1088">
        <f t="shared" si="122"/>
        <v>0</v>
      </c>
      <c r="Z492" s="1088">
        <f t="shared" si="122"/>
        <v>56</v>
      </c>
      <c r="AA492" s="1088">
        <f t="shared" si="122"/>
        <v>0</v>
      </c>
      <c r="AB492" s="1088">
        <f t="shared" si="122"/>
        <v>10</v>
      </c>
      <c r="AC492" s="1088">
        <f t="shared" si="122"/>
        <v>0</v>
      </c>
      <c r="AD492" s="1088">
        <f t="shared" si="122"/>
        <v>0</v>
      </c>
      <c r="AE492" s="1088">
        <f t="shared" si="122"/>
        <v>0</v>
      </c>
      <c r="AF492" s="1088">
        <f t="shared" si="122"/>
        <v>0</v>
      </c>
      <c r="AG492" s="1088">
        <f t="shared" si="122"/>
        <v>0</v>
      </c>
      <c r="AH492" s="1088">
        <f t="shared" si="122"/>
        <v>0</v>
      </c>
      <c r="AI492" s="1088">
        <f t="shared" si="122"/>
        <v>0</v>
      </c>
      <c r="AJ492" s="1088">
        <f t="shared" si="122"/>
        <v>1</v>
      </c>
      <c r="AK492" s="1088">
        <f t="shared" si="122"/>
        <v>1</v>
      </c>
      <c r="AL492" s="1088">
        <f t="shared" si="122"/>
        <v>8</v>
      </c>
      <c r="AM492" s="1088">
        <f t="shared" si="122"/>
        <v>2</v>
      </c>
      <c r="AN492" s="1088">
        <f t="shared" si="122"/>
        <v>2</v>
      </c>
      <c r="AO492" s="1088">
        <f t="shared" si="122"/>
        <v>1</v>
      </c>
      <c r="AP492" s="1088">
        <f t="shared" si="103"/>
        <v>266</v>
      </c>
      <c r="AQ492" s="1099">
        <f t="shared" si="104"/>
        <v>27</v>
      </c>
      <c r="AR492" s="1099">
        <f t="shared" si="105"/>
        <v>266</v>
      </c>
      <c r="AS492" s="1009"/>
      <c r="AV492" s="1100">
        <v>562</v>
      </c>
      <c r="AW492" s="1100">
        <v>562</v>
      </c>
      <c r="AX492" s="1100">
        <f t="shared" si="108"/>
        <v>0</v>
      </c>
      <c r="AY492" s="1100">
        <f t="shared" si="106"/>
        <v>27</v>
      </c>
    </row>
    <row r="493" ht="23.25" customHeight="1" spans="1:51">
      <c r="A493" s="1077">
        <v>18</v>
      </c>
      <c r="B493" s="947" t="s">
        <v>56</v>
      </c>
      <c r="C493" s="1088">
        <f t="shared" si="98"/>
        <v>11</v>
      </c>
      <c r="D493" s="1089">
        <f t="shared" si="99"/>
        <v>294</v>
      </c>
      <c r="E493" s="1088">
        <f t="shared" si="100"/>
        <v>305</v>
      </c>
      <c r="F493" s="1088">
        <f t="shared" si="101"/>
        <v>10</v>
      </c>
      <c r="G493" s="1088">
        <f t="shared" ref="G493:AO493" si="123">G24+G59+G94+G130+G173+G210</f>
        <v>1</v>
      </c>
      <c r="H493" s="1088">
        <f t="shared" si="123"/>
        <v>0</v>
      </c>
      <c r="I493" s="1088">
        <f t="shared" si="123"/>
        <v>0</v>
      </c>
      <c r="J493" s="1088">
        <f t="shared" si="123"/>
        <v>0</v>
      </c>
      <c r="K493" s="1088">
        <f t="shared" si="123"/>
        <v>0</v>
      </c>
      <c r="L493" s="1088">
        <f t="shared" si="123"/>
        <v>33</v>
      </c>
      <c r="M493" s="1088">
        <f t="shared" si="123"/>
        <v>97</v>
      </c>
      <c r="N493" s="1088">
        <f t="shared" si="123"/>
        <v>0</v>
      </c>
      <c r="O493" s="1088">
        <f t="shared" si="123"/>
        <v>0</v>
      </c>
      <c r="P493" s="1088">
        <f t="shared" si="123"/>
        <v>0</v>
      </c>
      <c r="Q493" s="1088">
        <f t="shared" si="123"/>
        <v>0</v>
      </c>
      <c r="R493" s="1088">
        <f t="shared" si="123"/>
        <v>0</v>
      </c>
      <c r="S493" s="1088">
        <f t="shared" si="123"/>
        <v>0</v>
      </c>
      <c r="T493" s="1088">
        <f t="shared" si="123"/>
        <v>0</v>
      </c>
      <c r="U493" s="1088">
        <f t="shared" si="123"/>
        <v>0</v>
      </c>
      <c r="V493" s="1088">
        <f t="shared" si="123"/>
        <v>0</v>
      </c>
      <c r="W493" s="1088">
        <f t="shared" si="123"/>
        <v>0</v>
      </c>
      <c r="X493" s="1088">
        <f t="shared" si="123"/>
        <v>3</v>
      </c>
      <c r="Y493" s="1088">
        <f t="shared" si="123"/>
        <v>0</v>
      </c>
      <c r="Z493" s="1088">
        <f t="shared" si="123"/>
        <v>106</v>
      </c>
      <c r="AA493" s="1088">
        <f t="shared" si="123"/>
        <v>0</v>
      </c>
      <c r="AB493" s="1088">
        <f t="shared" si="123"/>
        <v>12</v>
      </c>
      <c r="AC493" s="1088">
        <f t="shared" si="123"/>
        <v>0</v>
      </c>
      <c r="AD493" s="1088">
        <f t="shared" si="123"/>
        <v>1</v>
      </c>
      <c r="AE493" s="1088">
        <f t="shared" si="123"/>
        <v>0</v>
      </c>
      <c r="AF493" s="1088">
        <f t="shared" si="123"/>
        <v>0</v>
      </c>
      <c r="AG493" s="1088">
        <f t="shared" si="123"/>
        <v>0</v>
      </c>
      <c r="AH493" s="1088">
        <f t="shared" si="123"/>
        <v>0</v>
      </c>
      <c r="AI493" s="1088">
        <f t="shared" si="123"/>
        <v>0</v>
      </c>
      <c r="AJ493" s="1088">
        <f t="shared" si="123"/>
        <v>0</v>
      </c>
      <c r="AK493" s="1088">
        <f t="shared" si="123"/>
        <v>0</v>
      </c>
      <c r="AL493" s="1088">
        <f t="shared" si="123"/>
        <v>5</v>
      </c>
      <c r="AM493" s="1088">
        <f t="shared" si="123"/>
        <v>1</v>
      </c>
      <c r="AN493" s="1088">
        <f t="shared" si="123"/>
        <v>9</v>
      </c>
      <c r="AO493" s="1088">
        <f t="shared" si="123"/>
        <v>0</v>
      </c>
      <c r="AP493" s="1088">
        <f t="shared" si="103"/>
        <v>278</v>
      </c>
      <c r="AQ493" s="1099">
        <f t="shared" si="104"/>
        <v>27</v>
      </c>
      <c r="AR493" s="1099">
        <f t="shared" si="105"/>
        <v>278</v>
      </c>
      <c r="AS493" s="1010"/>
      <c r="AV493" s="1100">
        <v>453</v>
      </c>
      <c r="AW493" s="1100">
        <v>421</v>
      </c>
      <c r="AX493" s="1100">
        <f t="shared" si="108"/>
        <v>32</v>
      </c>
      <c r="AY493" s="1100">
        <f t="shared" si="106"/>
        <v>-5</v>
      </c>
    </row>
    <row r="494" customHeight="1" spans="1:51">
      <c r="A494" s="1090" t="s">
        <v>57</v>
      </c>
      <c r="B494" s="1091"/>
      <c r="C494" s="1092">
        <f>SUM(C476:C493)</f>
        <v>260</v>
      </c>
      <c r="D494" s="1092">
        <f>SUM(D476:D493)</f>
        <v>6786</v>
      </c>
      <c r="E494" s="1092">
        <f>SUM(E476:E493)</f>
        <v>7046</v>
      </c>
      <c r="F494" s="1092">
        <f>SUM(F476:F493)</f>
        <v>492</v>
      </c>
      <c r="G494" s="1092">
        <f t="shared" ref="G494:AR494" si="124">SUM(G476:G493)</f>
        <v>4</v>
      </c>
      <c r="H494" s="1092">
        <f t="shared" si="124"/>
        <v>0</v>
      </c>
      <c r="I494" s="1092">
        <f t="shared" si="124"/>
        <v>0</v>
      </c>
      <c r="J494" s="1092">
        <f t="shared" si="124"/>
        <v>2</v>
      </c>
      <c r="K494" s="1092">
        <f t="shared" si="124"/>
        <v>0</v>
      </c>
      <c r="L494" s="1092">
        <f t="shared" si="124"/>
        <v>862</v>
      </c>
      <c r="M494" s="1092">
        <f t="shared" si="124"/>
        <v>2824</v>
      </c>
      <c r="N494" s="1092">
        <f t="shared" si="124"/>
        <v>7</v>
      </c>
      <c r="O494" s="1092">
        <f t="shared" si="124"/>
        <v>9</v>
      </c>
      <c r="P494" s="1092">
        <f t="shared" si="124"/>
        <v>0</v>
      </c>
      <c r="Q494" s="1092">
        <f t="shared" si="124"/>
        <v>0</v>
      </c>
      <c r="R494" s="1092">
        <f t="shared" si="124"/>
        <v>0</v>
      </c>
      <c r="S494" s="1092">
        <f t="shared" si="124"/>
        <v>0</v>
      </c>
      <c r="T494" s="1092">
        <f t="shared" si="124"/>
        <v>54</v>
      </c>
      <c r="U494" s="1092">
        <f t="shared" si="124"/>
        <v>0</v>
      </c>
      <c r="V494" s="1092">
        <f t="shared" si="124"/>
        <v>0</v>
      </c>
      <c r="W494" s="1092">
        <f t="shared" si="124"/>
        <v>0</v>
      </c>
      <c r="X494" s="1092">
        <f t="shared" si="124"/>
        <v>30</v>
      </c>
      <c r="Y494" s="1092">
        <f t="shared" si="124"/>
        <v>0</v>
      </c>
      <c r="Z494" s="1092">
        <f t="shared" si="124"/>
        <v>872</v>
      </c>
      <c r="AA494" s="1092">
        <f t="shared" si="124"/>
        <v>0</v>
      </c>
      <c r="AB494" s="1092">
        <f t="shared" si="124"/>
        <v>316</v>
      </c>
      <c r="AC494" s="1092">
        <f t="shared" si="124"/>
        <v>17</v>
      </c>
      <c r="AD494" s="1092">
        <f t="shared" si="124"/>
        <v>8</v>
      </c>
      <c r="AE494" s="1092">
        <f t="shared" si="124"/>
        <v>3</v>
      </c>
      <c r="AF494" s="1092">
        <f t="shared" si="124"/>
        <v>0</v>
      </c>
      <c r="AG494" s="1092">
        <f t="shared" si="124"/>
        <v>0</v>
      </c>
      <c r="AH494" s="1092">
        <f t="shared" si="124"/>
        <v>0</v>
      </c>
      <c r="AI494" s="1092">
        <f t="shared" si="124"/>
        <v>0</v>
      </c>
      <c r="AJ494" s="1092">
        <f t="shared" si="124"/>
        <v>46</v>
      </c>
      <c r="AK494" s="1092">
        <f t="shared" si="124"/>
        <v>17</v>
      </c>
      <c r="AL494" s="1092">
        <f t="shared" si="124"/>
        <v>227</v>
      </c>
      <c r="AM494" s="1092">
        <f t="shared" si="124"/>
        <v>128</v>
      </c>
      <c r="AN494" s="1092">
        <f t="shared" si="124"/>
        <v>129</v>
      </c>
      <c r="AO494" s="1092">
        <f t="shared" si="124"/>
        <v>5</v>
      </c>
      <c r="AP494" s="1092">
        <f t="shared" si="124"/>
        <v>6052</v>
      </c>
      <c r="AQ494" s="1092">
        <f t="shared" si="124"/>
        <v>994</v>
      </c>
      <c r="AR494" s="1092">
        <f t="shared" si="124"/>
        <v>6052</v>
      </c>
      <c r="AS494" s="1011"/>
      <c r="AV494" s="1084">
        <f>SUM(AV476:AV493)</f>
        <v>12804</v>
      </c>
      <c r="AW494" s="1084">
        <f>SUM(AW476:AW493)</f>
        <v>12604</v>
      </c>
      <c r="AX494" s="1084">
        <f>SUM(AX476:AX493)</f>
        <v>200</v>
      </c>
      <c r="AY494" s="1084">
        <f t="shared" si="106"/>
        <v>794</v>
      </c>
    </row>
    <row r="495" customHeight="1" spans="1:45">
      <c r="A495" s="958"/>
      <c r="B495" s="961"/>
      <c r="C495" s="961"/>
      <c r="D495" s="961"/>
      <c r="E495" s="961"/>
      <c r="F495" s="1031"/>
      <c r="G495" s="959"/>
      <c r="H495" s="1032"/>
      <c r="I495" s="1032"/>
      <c r="J495" s="1032"/>
      <c r="K495" s="1032"/>
      <c r="L495" s="1032"/>
      <c r="M495" s="1032"/>
      <c r="N495" s="1032"/>
      <c r="O495" s="1032"/>
      <c r="P495" s="1032"/>
      <c r="Q495" s="1032"/>
      <c r="R495" s="1032"/>
      <c r="S495" s="1032"/>
      <c r="T495" s="1032"/>
      <c r="U495" s="1032"/>
      <c r="V495" s="1032"/>
      <c r="W495" s="1032"/>
      <c r="X495" s="1032"/>
      <c r="Y495" s="1032"/>
      <c r="Z495" s="1032"/>
      <c r="AA495" s="1032"/>
      <c r="AB495" s="982"/>
      <c r="AC495" s="979"/>
      <c r="AD495" s="979"/>
      <c r="AE495" s="979"/>
      <c r="AF495" s="979"/>
      <c r="AG495" s="979"/>
      <c r="AH495" s="979"/>
      <c r="AI495" s="979"/>
      <c r="AJ495" s="979"/>
      <c r="AK495" s="1096"/>
      <c r="AL495" s="988"/>
      <c r="AM495" s="989"/>
      <c r="AN495" s="988"/>
      <c r="AO495" s="989"/>
      <c r="AP495" s="988"/>
      <c r="AQ495" s="962"/>
      <c r="AR495" s="962"/>
      <c r="AS495" s="962"/>
    </row>
    <row r="496" customHeight="1" spans="1:45">
      <c r="A496" s="953"/>
      <c r="B496" s="954"/>
      <c r="C496" s="954"/>
      <c r="D496" s="954"/>
      <c r="E496" s="955"/>
      <c r="F496" s="956"/>
      <c r="G496" s="908" t="s">
        <v>58</v>
      </c>
      <c r="H496" s="957"/>
      <c r="I496" s="1086"/>
      <c r="J496" s="1086"/>
      <c r="K496" s="1086"/>
      <c r="L496" s="1086"/>
      <c r="M496" s="1086"/>
      <c r="N496" s="1086"/>
      <c r="O496" s="1086"/>
      <c r="P496" s="1086"/>
      <c r="Q496" s="1086"/>
      <c r="R496" s="1086"/>
      <c r="S496" s="1086"/>
      <c r="T496" s="1086"/>
      <c r="U496" s="1086"/>
      <c r="V496" s="1086"/>
      <c r="W496" s="1086"/>
      <c r="X496" s="1086"/>
      <c r="Y496" s="1086"/>
      <c r="Z496" s="1086"/>
      <c r="AA496" s="862" t="s">
        <v>104</v>
      </c>
      <c r="AB496" s="889"/>
      <c r="AC496" s="976"/>
      <c r="AD496" s="976"/>
      <c r="AE496" s="976"/>
      <c r="AF496" s="976"/>
      <c r="AG496" s="976"/>
      <c r="AH496" s="976"/>
      <c r="AI496" s="976"/>
      <c r="AJ496" s="981"/>
      <c r="AK496" s="985"/>
      <c r="AL496" s="985"/>
      <c r="AM496" s="981"/>
      <c r="AN496" s="985"/>
      <c r="AO496" s="981"/>
      <c r="AP496" s="978"/>
      <c r="AQ496" s="956"/>
      <c r="AR496" s="956"/>
      <c r="AS496" s="956"/>
    </row>
    <row r="497" customHeight="1" spans="1:45">
      <c r="A497" s="958"/>
      <c r="B497" s="954"/>
      <c r="C497" s="954"/>
      <c r="D497" s="954"/>
      <c r="E497" s="954"/>
      <c r="F497" s="973"/>
      <c r="G497" s="909" t="s">
        <v>60</v>
      </c>
      <c r="H497" s="960"/>
      <c r="I497" s="1086"/>
      <c r="J497" s="1086"/>
      <c r="K497" s="1086"/>
      <c r="L497" s="1086"/>
      <c r="M497" s="1086"/>
      <c r="N497" s="1086"/>
      <c r="O497" s="1086"/>
      <c r="P497" s="1086"/>
      <c r="Q497" s="1086"/>
      <c r="R497" s="1086"/>
      <c r="S497" s="1086"/>
      <c r="T497" s="1086"/>
      <c r="U497" s="1086"/>
      <c r="V497" s="1086"/>
      <c r="W497" s="1086"/>
      <c r="X497" s="1086"/>
      <c r="Y497" s="1086"/>
      <c r="Z497" s="1086"/>
      <c r="AA497" s="890" t="s">
        <v>61</v>
      </c>
      <c r="AB497" s="890"/>
      <c r="AC497" s="978"/>
      <c r="AD497" s="978"/>
      <c r="AE497" s="978"/>
      <c r="AF497" s="978"/>
      <c r="AG497" s="978"/>
      <c r="AH497" s="978"/>
      <c r="AI497" s="978"/>
      <c r="AJ497" s="986"/>
      <c r="AK497" s="987"/>
      <c r="AL497" s="987"/>
      <c r="AM497" s="987"/>
      <c r="AN497" s="987"/>
      <c r="AO497" s="987"/>
      <c r="AP497" s="1015"/>
      <c r="AQ497" s="956"/>
      <c r="AR497" s="956"/>
      <c r="AS497" s="956"/>
    </row>
    <row r="498" customHeight="1" spans="1:45">
      <c r="A498" s="958"/>
      <c r="B498" s="954"/>
      <c r="C498" s="954"/>
      <c r="D498" s="954"/>
      <c r="E498" s="954"/>
      <c r="F498" s="973"/>
      <c r="G498" s="909"/>
      <c r="H498" s="960"/>
      <c r="I498" s="1086"/>
      <c r="J498" s="1086"/>
      <c r="K498" s="1086"/>
      <c r="L498" s="1086"/>
      <c r="M498" s="1086"/>
      <c r="N498" s="1086"/>
      <c r="O498" s="1086"/>
      <c r="P498" s="1086"/>
      <c r="Q498" s="1086"/>
      <c r="R498" s="1086"/>
      <c r="S498" s="1086"/>
      <c r="T498" s="1086"/>
      <c r="U498" s="1086"/>
      <c r="V498" s="1086"/>
      <c r="W498" s="1086"/>
      <c r="X498" s="1086"/>
      <c r="Y498" s="1086"/>
      <c r="Z498" s="1086"/>
      <c r="AA498" s="1095"/>
      <c r="AB498" s="890"/>
      <c r="AC498" s="978"/>
      <c r="AD498" s="978"/>
      <c r="AE498" s="978"/>
      <c r="AF498" s="978"/>
      <c r="AG498" s="978"/>
      <c r="AH498" s="978"/>
      <c r="AI498" s="978"/>
      <c r="AJ498" s="987"/>
      <c r="AK498" s="987"/>
      <c r="AL498" s="987"/>
      <c r="AM498" s="987"/>
      <c r="AN498" s="987"/>
      <c r="AO498" s="987"/>
      <c r="AP498" s="1015"/>
      <c r="AQ498" s="956"/>
      <c r="AR498" s="956"/>
      <c r="AS498" s="956"/>
    </row>
    <row r="499" customHeight="1" spans="1:45">
      <c r="A499" s="958"/>
      <c r="B499" s="954"/>
      <c r="C499" s="954"/>
      <c r="D499" s="954"/>
      <c r="E499" s="954"/>
      <c r="F499" s="973"/>
      <c r="G499" s="909"/>
      <c r="H499" s="960"/>
      <c r="I499" s="1086"/>
      <c r="J499" s="1086"/>
      <c r="K499" s="1086"/>
      <c r="L499" s="1086"/>
      <c r="M499" s="1086"/>
      <c r="N499" s="1086"/>
      <c r="O499" s="1086"/>
      <c r="P499" s="1086"/>
      <c r="Q499" s="1086"/>
      <c r="R499" s="1086"/>
      <c r="S499" s="1086"/>
      <c r="T499" s="1086"/>
      <c r="U499" s="1086"/>
      <c r="V499" s="1086"/>
      <c r="W499" s="1086"/>
      <c r="X499" s="1086"/>
      <c r="Y499" s="1086"/>
      <c r="Z499" s="1086"/>
      <c r="AA499" s="1095"/>
      <c r="AB499" s="890"/>
      <c r="AC499" s="978"/>
      <c r="AD499" s="978"/>
      <c r="AE499" s="978"/>
      <c r="AF499" s="978"/>
      <c r="AG499" s="978"/>
      <c r="AH499" s="978"/>
      <c r="AI499" s="978"/>
      <c r="AJ499" s="987"/>
      <c r="AK499" s="987"/>
      <c r="AL499" s="987"/>
      <c r="AM499" s="987"/>
      <c r="AN499" s="987"/>
      <c r="AO499" s="987"/>
      <c r="AP499" s="1015"/>
      <c r="AQ499" s="956"/>
      <c r="AR499" s="956"/>
      <c r="AS499" s="956"/>
    </row>
    <row r="500" customHeight="1" spans="1:45">
      <c r="A500" s="958"/>
      <c r="B500" s="954"/>
      <c r="C500" s="954"/>
      <c r="D500" s="954"/>
      <c r="E500" s="954"/>
      <c r="F500" s="973"/>
      <c r="G500" s="909"/>
      <c r="H500" s="960"/>
      <c r="I500" s="1086"/>
      <c r="J500" s="1086"/>
      <c r="K500" s="1086"/>
      <c r="L500" s="1086"/>
      <c r="M500" s="1086"/>
      <c r="N500" s="1086"/>
      <c r="O500" s="1086"/>
      <c r="P500" s="1086"/>
      <c r="Q500" s="1086"/>
      <c r="R500" s="1086"/>
      <c r="S500" s="1086"/>
      <c r="T500" s="1086"/>
      <c r="U500" s="1086"/>
      <c r="V500" s="1086"/>
      <c r="W500" s="1086"/>
      <c r="X500" s="1086"/>
      <c r="Y500" s="1086"/>
      <c r="Z500" s="1086"/>
      <c r="AA500" s="1095"/>
      <c r="AB500" s="890"/>
      <c r="AC500" s="978"/>
      <c r="AD500" s="978"/>
      <c r="AE500" s="978"/>
      <c r="AF500" s="978"/>
      <c r="AG500" s="978"/>
      <c r="AH500" s="978"/>
      <c r="AI500" s="978"/>
      <c r="AJ500" s="987"/>
      <c r="AK500" s="987"/>
      <c r="AL500" s="987"/>
      <c r="AM500" s="987"/>
      <c r="AN500" s="987"/>
      <c r="AO500" s="987"/>
      <c r="AP500" s="1015"/>
      <c r="AQ500" s="956"/>
      <c r="AR500" s="956"/>
      <c r="AS500" s="956"/>
    </row>
    <row r="501" customHeight="1" spans="1:45">
      <c r="A501" s="958"/>
      <c r="B501" s="954"/>
      <c r="C501" s="954"/>
      <c r="D501" s="954"/>
      <c r="E501" s="954"/>
      <c r="F501" s="973"/>
      <c r="G501" s="909" t="s">
        <v>62</v>
      </c>
      <c r="H501" s="960"/>
      <c r="I501" s="1087"/>
      <c r="J501" s="1087"/>
      <c r="K501" s="1087"/>
      <c r="L501" s="1087"/>
      <c r="M501" s="1087"/>
      <c r="N501" s="1087"/>
      <c r="O501" s="1086"/>
      <c r="P501" s="1086"/>
      <c r="Q501" s="1086"/>
      <c r="R501" s="1086"/>
      <c r="S501" s="1086"/>
      <c r="T501" s="1086"/>
      <c r="U501" s="1086"/>
      <c r="V501" s="1086"/>
      <c r="W501" s="1086"/>
      <c r="X501" s="1086"/>
      <c r="Y501" s="1086"/>
      <c r="Z501" s="1086"/>
      <c r="AA501" s="890" t="s">
        <v>63</v>
      </c>
      <c r="AB501" s="890"/>
      <c r="AC501" s="978"/>
      <c r="AD501" s="978"/>
      <c r="AE501" s="978"/>
      <c r="AF501" s="978"/>
      <c r="AG501" s="978"/>
      <c r="AH501" s="978"/>
      <c r="AI501" s="978"/>
      <c r="AJ501" s="987"/>
      <c r="AK501" s="987"/>
      <c r="AL501" s="987"/>
      <c r="AM501" s="987"/>
      <c r="AN501" s="987"/>
      <c r="AO501" s="987"/>
      <c r="AP501" s="1015"/>
      <c r="AQ501" s="956"/>
      <c r="AR501" s="956"/>
      <c r="AS501" s="956"/>
    </row>
    <row r="502" ht="16.5" customHeight="1" spans="1:45">
      <c r="A502" s="958"/>
      <c r="B502" s="954"/>
      <c r="C502" s="954"/>
      <c r="D502" s="954"/>
      <c r="E502" s="954"/>
      <c r="F502" s="973"/>
      <c r="G502" s="909" t="s">
        <v>64</v>
      </c>
      <c r="H502" s="960"/>
      <c r="I502" s="1086"/>
      <c r="J502" s="1093"/>
      <c r="K502" s="1086"/>
      <c r="L502" s="1086"/>
      <c r="M502" s="1086"/>
      <c r="N502" s="1086"/>
      <c r="O502" s="1086"/>
      <c r="P502" s="1086"/>
      <c r="Q502" s="1086"/>
      <c r="R502" s="1086"/>
      <c r="S502" s="1086"/>
      <c r="T502" s="1086"/>
      <c r="U502" s="1086"/>
      <c r="V502" s="1086"/>
      <c r="W502" s="1086"/>
      <c r="X502" s="1086"/>
      <c r="Y502" s="1086"/>
      <c r="Z502" s="1086"/>
      <c r="AA502" s="1081" t="s">
        <v>65</v>
      </c>
      <c r="AB502" s="890"/>
      <c r="AC502" s="978"/>
      <c r="AD502" s="978"/>
      <c r="AE502" s="978"/>
      <c r="AF502" s="978"/>
      <c r="AG502" s="978"/>
      <c r="AH502" s="978"/>
      <c r="AI502" s="978"/>
      <c r="AJ502" s="987"/>
      <c r="AK502" s="987"/>
      <c r="AL502" s="987"/>
      <c r="AM502" s="987"/>
      <c r="AN502" s="987"/>
      <c r="AO502" s="987"/>
      <c r="AP502" s="1015"/>
      <c r="AQ502" s="956"/>
      <c r="AR502" s="956"/>
      <c r="AS502" s="956"/>
    </row>
  </sheetData>
  <mergeCells count="440">
    <mergeCell ref="A1:AS1"/>
    <mergeCell ref="A2:AS2"/>
    <mergeCell ref="G4:AC4"/>
    <mergeCell ref="A25:B25"/>
    <mergeCell ref="A26:AQ26"/>
    <mergeCell ref="B28:E28"/>
    <mergeCell ref="B29:E29"/>
    <mergeCell ref="B31:E31"/>
    <mergeCell ref="B32:E32"/>
    <mergeCell ref="B33:E33"/>
    <mergeCell ref="A36:AS36"/>
    <mergeCell ref="A37:AS37"/>
    <mergeCell ref="G39:AC39"/>
    <mergeCell ref="A60:B60"/>
    <mergeCell ref="A61:AQ61"/>
    <mergeCell ref="B63:E63"/>
    <mergeCell ref="B64:E64"/>
    <mergeCell ref="B67:E67"/>
    <mergeCell ref="B68:E68"/>
    <mergeCell ref="A71:AS71"/>
    <mergeCell ref="A72:AS72"/>
    <mergeCell ref="G74:AC74"/>
    <mergeCell ref="A95:B95"/>
    <mergeCell ref="A96:AQ96"/>
    <mergeCell ref="B98:E98"/>
    <mergeCell ref="B99:E99"/>
    <mergeCell ref="B102:E102"/>
    <mergeCell ref="B103:E103"/>
    <mergeCell ref="B104:E104"/>
    <mergeCell ref="A107:AS107"/>
    <mergeCell ref="A108:AS108"/>
    <mergeCell ref="G110:AC110"/>
    <mergeCell ref="A131:B131"/>
    <mergeCell ref="A132:AQ132"/>
    <mergeCell ref="B134:E134"/>
    <mergeCell ref="B135:E135"/>
    <mergeCell ref="B138:E138"/>
    <mergeCell ref="B139:E139"/>
    <mergeCell ref="B140:E140"/>
    <mergeCell ref="A150:AS150"/>
    <mergeCell ref="A151:AS151"/>
    <mergeCell ref="G153:AC153"/>
    <mergeCell ref="A174:B174"/>
    <mergeCell ref="B177:E177"/>
    <mergeCell ref="B178:E178"/>
    <mergeCell ref="B181:E181"/>
    <mergeCell ref="AB181:AH181"/>
    <mergeCell ref="B182:E182"/>
    <mergeCell ref="B185:E185"/>
    <mergeCell ref="A187:AS187"/>
    <mergeCell ref="A188:AS188"/>
    <mergeCell ref="G190:AC190"/>
    <mergeCell ref="A211:B211"/>
    <mergeCell ref="B212:E212"/>
    <mergeCell ref="B214:E214"/>
    <mergeCell ref="B215:E215"/>
    <mergeCell ref="B218:E218"/>
    <mergeCell ref="AB218:AH218"/>
    <mergeCell ref="B219:E219"/>
    <mergeCell ref="B220:E220"/>
    <mergeCell ref="A222:AS222"/>
    <mergeCell ref="A223:AS223"/>
    <mergeCell ref="G225:AC225"/>
    <mergeCell ref="A246:B246"/>
    <mergeCell ref="B247:E247"/>
    <mergeCell ref="B249:E249"/>
    <mergeCell ref="B250:E250"/>
    <mergeCell ref="B253:E253"/>
    <mergeCell ref="B254:E254"/>
    <mergeCell ref="B255:E255"/>
    <mergeCell ref="A260:AS260"/>
    <mergeCell ref="A261:AS261"/>
    <mergeCell ref="G263:AC263"/>
    <mergeCell ref="A284:B284"/>
    <mergeCell ref="B285:E285"/>
    <mergeCell ref="A287:AS287"/>
    <mergeCell ref="A288:AS288"/>
    <mergeCell ref="G290:AC290"/>
    <mergeCell ref="A311:B311"/>
    <mergeCell ref="B312:E312"/>
    <mergeCell ref="B314:E314"/>
    <mergeCell ref="B315:E315"/>
    <mergeCell ref="B318:E318"/>
    <mergeCell ref="B319:E319"/>
    <mergeCell ref="B320:E320"/>
    <mergeCell ref="A322:AS322"/>
    <mergeCell ref="A323:AS323"/>
    <mergeCell ref="A324:AS324"/>
    <mergeCell ref="G326:AC326"/>
    <mergeCell ref="A347:B347"/>
    <mergeCell ref="B348:E348"/>
    <mergeCell ref="B350:E350"/>
    <mergeCell ref="B351:E351"/>
    <mergeCell ref="B354:E354"/>
    <mergeCell ref="B355:E355"/>
    <mergeCell ref="A358:AS358"/>
    <mergeCell ref="A359:AS359"/>
    <mergeCell ref="G361:AC361"/>
    <mergeCell ref="A382:B382"/>
    <mergeCell ref="B383:E383"/>
    <mergeCell ref="B385:E385"/>
    <mergeCell ref="B386:E386"/>
    <mergeCell ref="B389:E389"/>
    <mergeCell ref="B390:E390"/>
    <mergeCell ref="A402:AS402"/>
    <mergeCell ref="A403:AS403"/>
    <mergeCell ref="G405:AC405"/>
    <mergeCell ref="A426:B426"/>
    <mergeCell ref="B427:E427"/>
    <mergeCell ref="B429:E429"/>
    <mergeCell ref="B430:E430"/>
    <mergeCell ref="B433:E433"/>
    <mergeCell ref="B434:E434"/>
    <mergeCell ref="A436:AS436"/>
    <mergeCell ref="A437:AS437"/>
    <mergeCell ref="G439:AC439"/>
    <mergeCell ref="A460:B460"/>
    <mergeCell ref="B461:E461"/>
    <mergeCell ref="B463:E463"/>
    <mergeCell ref="B464:E464"/>
    <mergeCell ref="B467:E467"/>
    <mergeCell ref="B468:E468"/>
    <mergeCell ref="A470:AS470"/>
    <mergeCell ref="A471:AS471"/>
    <mergeCell ref="G473:AC473"/>
    <mergeCell ref="AV474:AX474"/>
    <mergeCell ref="A494:B494"/>
    <mergeCell ref="B495:E495"/>
    <mergeCell ref="B497:E497"/>
    <mergeCell ref="B498:E498"/>
    <mergeCell ref="B501:E501"/>
    <mergeCell ref="B502:E502"/>
    <mergeCell ref="A4:A5"/>
    <mergeCell ref="A39:A40"/>
    <mergeCell ref="A74:A75"/>
    <mergeCell ref="A110:A111"/>
    <mergeCell ref="A153:A154"/>
    <mergeCell ref="A190:A191"/>
    <mergeCell ref="A225:A226"/>
    <mergeCell ref="A263:A264"/>
    <mergeCell ref="A290:A291"/>
    <mergeCell ref="A326:A327"/>
    <mergeCell ref="A361:A362"/>
    <mergeCell ref="A405:A406"/>
    <mergeCell ref="A439:A440"/>
    <mergeCell ref="A473:A474"/>
    <mergeCell ref="B4:B5"/>
    <mergeCell ref="B39:B40"/>
    <mergeCell ref="B74:B75"/>
    <mergeCell ref="B110:B111"/>
    <mergeCell ref="B153:B154"/>
    <mergeCell ref="B190:B191"/>
    <mergeCell ref="B225:B226"/>
    <mergeCell ref="B263:B264"/>
    <mergeCell ref="B290:B291"/>
    <mergeCell ref="B326:B327"/>
    <mergeCell ref="B361:B362"/>
    <mergeCell ref="B405:B406"/>
    <mergeCell ref="B439:B440"/>
    <mergeCell ref="B473:B474"/>
    <mergeCell ref="C4:C5"/>
    <mergeCell ref="C39:C40"/>
    <mergeCell ref="C74:C75"/>
    <mergeCell ref="C110:C111"/>
    <mergeCell ref="C153:C154"/>
    <mergeCell ref="C190:C191"/>
    <mergeCell ref="C225:C226"/>
    <mergeCell ref="C263:C264"/>
    <mergeCell ref="C290:C291"/>
    <mergeCell ref="C326:C327"/>
    <mergeCell ref="C361:C362"/>
    <mergeCell ref="C405:C406"/>
    <mergeCell ref="C439:C440"/>
    <mergeCell ref="C473:C474"/>
    <mergeCell ref="D4:D5"/>
    <mergeCell ref="D39:D40"/>
    <mergeCell ref="D74:D75"/>
    <mergeCell ref="D110:D111"/>
    <mergeCell ref="D153:D154"/>
    <mergeCell ref="D190:D191"/>
    <mergeCell ref="D225:D226"/>
    <mergeCell ref="D263:D264"/>
    <mergeCell ref="D290:D291"/>
    <mergeCell ref="D326:D327"/>
    <mergeCell ref="D361:D362"/>
    <mergeCell ref="D405:D406"/>
    <mergeCell ref="D439:D440"/>
    <mergeCell ref="D473:D474"/>
    <mergeCell ref="E4:E5"/>
    <mergeCell ref="E39:E40"/>
    <mergeCell ref="E74:E75"/>
    <mergeCell ref="E110:E111"/>
    <mergeCell ref="E153:E154"/>
    <mergeCell ref="E190:E191"/>
    <mergeCell ref="E225:E226"/>
    <mergeCell ref="E263:E264"/>
    <mergeCell ref="E290:E291"/>
    <mergeCell ref="E326:E327"/>
    <mergeCell ref="E361:E362"/>
    <mergeCell ref="E405:E406"/>
    <mergeCell ref="E439:E440"/>
    <mergeCell ref="E473:E474"/>
    <mergeCell ref="F4:F5"/>
    <mergeCell ref="F39:F40"/>
    <mergeCell ref="F74:F75"/>
    <mergeCell ref="F110:F111"/>
    <mergeCell ref="F153:F154"/>
    <mergeCell ref="F190:F191"/>
    <mergeCell ref="F225:F226"/>
    <mergeCell ref="F263:F264"/>
    <mergeCell ref="F290:F291"/>
    <mergeCell ref="F326:F327"/>
    <mergeCell ref="F361:F362"/>
    <mergeCell ref="F405:F406"/>
    <mergeCell ref="F439:F440"/>
    <mergeCell ref="F473:F474"/>
    <mergeCell ref="AD4:AD5"/>
    <mergeCell ref="AD39:AD40"/>
    <mergeCell ref="AD74:AD75"/>
    <mergeCell ref="AD110:AD111"/>
    <mergeCell ref="AD153:AD154"/>
    <mergeCell ref="AD190:AD191"/>
    <mergeCell ref="AD225:AD226"/>
    <mergeCell ref="AD263:AD264"/>
    <mergeCell ref="AD290:AD291"/>
    <mergeCell ref="AD326:AD327"/>
    <mergeCell ref="AD361:AD362"/>
    <mergeCell ref="AD405:AD406"/>
    <mergeCell ref="AD439:AD440"/>
    <mergeCell ref="AD473:AD474"/>
    <mergeCell ref="AE4:AE5"/>
    <mergeCell ref="AE39:AE40"/>
    <mergeCell ref="AE74:AE75"/>
    <mergeCell ref="AE110:AE111"/>
    <mergeCell ref="AE153:AE154"/>
    <mergeCell ref="AE190:AE191"/>
    <mergeCell ref="AE225:AE226"/>
    <mergeCell ref="AE263:AE264"/>
    <mergeCell ref="AE290:AE291"/>
    <mergeCell ref="AE326:AE327"/>
    <mergeCell ref="AE361:AE362"/>
    <mergeCell ref="AE405:AE406"/>
    <mergeCell ref="AE439:AE440"/>
    <mergeCell ref="AE473:AE474"/>
    <mergeCell ref="AF4:AF5"/>
    <mergeCell ref="AF39:AF40"/>
    <mergeCell ref="AF74:AF75"/>
    <mergeCell ref="AF110:AF111"/>
    <mergeCell ref="AF153:AF154"/>
    <mergeCell ref="AF190:AF191"/>
    <mergeCell ref="AF225:AF226"/>
    <mergeCell ref="AF263:AF264"/>
    <mergeCell ref="AF290:AF291"/>
    <mergeCell ref="AF326:AF327"/>
    <mergeCell ref="AF361:AF362"/>
    <mergeCell ref="AF405:AF406"/>
    <mergeCell ref="AF439:AF440"/>
    <mergeCell ref="AF473:AF474"/>
    <mergeCell ref="AG4:AG5"/>
    <mergeCell ref="AG39:AG40"/>
    <mergeCell ref="AG74:AG75"/>
    <mergeCell ref="AG110:AG111"/>
    <mergeCell ref="AG153:AG154"/>
    <mergeCell ref="AG190:AG191"/>
    <mergeCell ref="AG225:AG226"/>
    <mergeCell ref="AG263:AG264"/>
    <mergeCell ref="AG290:AG291"/>
    <mergeCell ref="AG326:AG327"/>
    <mergeCell ref="AG361:AG362"/>
    <mergeCell ref="AG405:AG406"/>
    <mergeCell ref="AG439:AG440"/>
    <mergeCell ref="AG473:AG474"/>
    <mergeCell ref="AH4:AH5"/>
    <mergeCell ref="AH39:AH40"/>
    <mergeCell ref="AH74:AH75"/>
    <mergeCell ref="AH110:AH111"/>
    <mergeCell ref="AH153:AH154"/>
    <mergeCell ref="AH190:AH191"/>
    <mergeCell ref="AH225:AH226"/>
    <mergeCell ref="AH263:AH264"/>
    <mergeCell ref="AH290:AH291"/>
    <mergeCell ref="AH326:AH327"/>
    <mergeCell ref="AH361:AH362"/>
    <mergeCell ref="AH405:AH406"/>
    <mergeCell ref="AH439:AH440"/>
    <mergeCell ref="AH473:AH474"/>
    <mergeCell ref="AI4:AI5"/>
    <mergeCell ref="AI39:AI40"/>
    <mergeCell ref="AI74:AI75"/>
    <mergeCell ref="AI110:AI111"/>
    <mergeCell ref="AI153:AI154"/>
    <mergeCell ref="AI190:AI191"/>
    <mergeCell ref="AI225:AI226"/>
    <mergeCell ref="AI263:AI264"/>
    <mergeCell ref="AI290:AI291"/>
    <mergeCell ref="AI326:AI327"/>
    <mergeCell ref="AI361:AI362"/>
    <mergeCell ref="AI405:AI406"/>
    <mergeCell ref="AI439:AI440"/>
    <mergeCell ref="AI473:AI474"/>
    <mergeCell ref="AJ4:AJ5"/>
    <mergeCell ref="AJ39:AJ40"/>
    <mergeCell ref="AJ74:AJ75"/>
    <mergeCell ref="AJ110:AJ111"/>
    <mergeCell ref="AJ153:AJ154"/>
    <mergeCell ref="AJ190:AJ191"/>
    <mergeCell ref="AJ225:AJ226"/>
    <mergeCell ref="AJ263:AJ264"/>
    <mergeCell ref="AJ290:AJ291"/>
    <mergeCell ref="AJ326:AJ327"/>
    <mergeCell ref="AJ361:AJ362"/>
    <mergeCell ref="AJ405:AJ406"/>
    <mergeCell ref="AJ439:AJ440"/>
    <mergeCell ref="AJ473:AJ474"/>
    <mergeCell ref="AK4:AK5"/>
    <mergeCell ref="AK39:AK40"/>
    <mergeCell ref="AK74:AK75"/>
    <mergeCell ref="AK110:AK111"/>
    <mergeCell ref="AK153:AK154"/>
    <mergeCell ref="AK190:AK191"/>
    <mergeCell ref="AK225:AK226"/>
    <mergeCell ref="AK263:AK264"/>
    <mergeCell ref="AK290:AK291"/>
    <mergeCell ref="AK326:AK327"/>
    <mergeCell ref="AK361:AK362"/>
    <mergeCell ref="AK405:AK406"/>
    <mergeCell ref="AK439:AK440"/>
    <mergeCell ref="AK473:AK474"/>
    <mergeCell ref="AL4:AL5"/>
    <mergeCell ref="AL39:AL40"/>
    <mergeCell ref="AL74:AL75"/>
    <mergeCell ref="AL110:AL111"/>
    <mergeCell ref="AL153:AL154"/>
    <mergeCell ref="AL190:AL191"/>
    <mergeCell ref="AL225:AL226"/>
    <mergeCell ref="AL263:AL264"/>
    <mergeCell ref="AL290:AL291"/>
    <mergeCell ref="AL326:AL327"/>
    <mergeCell ref="AL361:AL362"/>
    <mergeCell ref="AL405:AL406"/>
    <mergeCell ref="AL439:AL440"/>
    <mergeCell ref="AL473:AL474"/>
    <mergeCell ref="AM4:AM5"/>
    <mergeCell ref="AM39:AM40"/>
    <mergeCell ref="AM74:AM75"/>
    <mergeCell ref="AM110:AM111"/>
    <mergeCell ref="AM153:AM154"/>
    <mergeCell ref="AM190:AM191"/>
    <mergeCell ref="AM225:AM226"/>
    <mergeCell ref="AM263:AM264"/>
    <mergeCell ref="AM290:AM291"/>
    <mergeCell ref="AM326:AM327"/>
    <mergeCell ref="AM361:AM362"/>
    <mergeCell ref="AM405:AM406"/>
    <mergeCell ref="AM439:AM440"/>
    <mergeCell ref="AM473:AM474"/>
    <mergeCell ref="AN4:AN5"/>
    <mergeCell ref="AN39:AN40"/>
    <mergeCell ref="AN74:AN75"/>
    <mergeCell ref="AN110:AN111"/>
    <mergeCell ref="AN153:AN154"/>
    <mergeCell ref="AN190:AN191"/>
    <mergeCell ref="AN225:AN226"/>
    <mergeCell ref="AN263:AN264"/>
    <mergeCell ref="AN290:AN291"/>
    <mergeCell ref="AN326:AN327"/>
    <mergeCell ref="AN361:AN362"/>
    <mergeCell ref="AN405:AN406"/>
    <mergeCell ref="AN439:AN440"/>
    <mergeCell ref="AN473:AN474"/>
    <mergeCell ref="AO4:AO5"/>
    <mergeCell ref="AO39:AO40"/>
    <mergeCell ref="AO74:AO75"/>
    <mergeCell ref="AO110:AO111"/>
    <mergeCell ref="AO153:AO154"/>
    <mergeCell ref="AO190:AO191"/>
    <mergeCell ref="AO225:AO226"/>
    <mergeCell ref="AO263:AO264"/>
    <mergeCell ref="AO290:AO291"/>
    <mergeCell ref="AO326:AO327"/>
    <mergeCell ref="AO361:AO362"/>
    <mergeCell ref="AO405:AO406"/>
    <mergeCell ref="AO439:AO440"/>
    <mergeCell ref="AO473:AO474"/>
    <mergeCell ref="AP4:AP5"/>
    <mergeCell ref="AP39:AP40"/>
    <mergeCell ref="AP74:AP75"/>
    <mergeCell ref="AP110:AP111"/>
    <mergeCell ref="AP153:AP154"/>
    <mergeCell ref="AP190:AP191"/>
    <mergeCell ref="AP225:AP226"/>
    <mergeCell ref="AP263:AP264"/>
    <mergeCell ref="AP290:AP291"/>
    <mergeCell ref="AP326:AP327"/>
    <mergeCell ref="AP361:AP362"/>
    <mergeCell ref="AP405:AP406"/>
    <mergeCell ref="AP439:AP440"/>
    <mergeCell ref="AP473:AP474"/>
    <mergeCell ref="AQ4:AQ5"/>
    <mergeCell ref="AQ39:AQ40"/>
    <mergeCell ref="AQ74:AQ75"/>
    <mergeCell ref="AQ110:AQ111"/>
    <mergeCell ref="AQ153:AQ154"/>
    <mergeCell ref="AQ190:AQ191"/>
    <mergeCell ref="AQ225:AQ226"/>
    <mergeCell ref="AQ263:AQ264"/>
    <mergeCell ref="AQ290:AQ291"/>
    <mergeCell ref="AQ326:AQ327"/>
    <mergeCell ref="AQ361:AQ362"/>
    <mergeCell ref="AQ405:AQ406"/>
    <mergeCell ref="AQ439:AQ440"/>
    <mergeCell ref="AQ473:AQ474"/>
    <mergeCell ref="AR4:AR5"/>
    <mergeCell ref="AR39:AR40"/>
    <mergeCell ref="AR74:AR75"/>
    <mergeCell ref="AR110:AR111"/>
    <mergeCell ref="AR153:AR154"/>
    <mergeCell ref="AR190:AR191"/>
    <mergeCell ref="AR225:AR226"/>
    <mergeCell ref="AR263:AR264"/>
    <mergeCell ref="AR290:AR291"/>
    <mergeCell ref="AR326:AR327"/>
    <mergeCell ref="AR361:AR362"/>
    <mergeCell ref="AR405:AR406"/>
    <mergeCell ref="AR439:AR440"/>
    <mergeCell ref="AR473:AR474"/>
    <mergeCell ref="AS4:AS5"/>
    <mergeCell ref="AS39:AS40"/>
    <mergeCell ref="AS74:AS75"/>
    <mergeCell ref="AS110:AS111"/>
    <mergeCell ref="AS153:AS154"/>
    <mergeCell ref="AS190:AS191"/>
    <mergeCell ref="AS225:AS226"/>
    <mergeCell ref="AS263:AS264"/>
    <mergeCell ref="AS290:AS291"/>
    <mergeCell ref="AS326:AS327"/>
    <mergeCell ref="AS361:AS362"/>
    <mergeCell ref="AS405:AS406"/>
    <mergeCell ref="AS439:AS440"/>
    <mergeCell ref="AS473:AS474"/>
  </mergeCells>
  <printOptions horizontalCentered="1" verticalCentered="1"/>
  <pageMargins left="0.196850393700787" right="0.196850393700787" top="0.35" bottom="0.196850393700787" header="0.31496062992126" footer="0.31496062992126"/>
  <pageSetup paperSize="9" scale="51" fitToHeight="0" orientation="landscape" verticalDpi="598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  <pageSetUpPr fitToPage="1"/>
  </sheetPr>
  <dimension ref="A1:V512"/>
  <sheetViews>
    <sheetView view="pageBreakPreview" zoomScale="70" zoomScaleNormal="60" topLeftCell="A317" workbookViewId="0">
      <selection activeCell="K331" sqref="K331:K337"/>
    </sheetView>
  </sheetViews>
  <sheetFormatPr defaultColWidth="9.14285714285714" defaultRowHeight="16.5"/>
  <cols>
    <col min="1" max="1" width="3.71428571428571" style="834" customWidth="1"/>
    <col min="2" max="2" width="19.8571428571429" style="834" customWidth="1"/>
    <col min="3" max="3" width="5.42857142857143" style="834" customWidth="1"/>
    <col min="4" max="4" width="6.28571428571429" style="834" customWidth="1"/>
    <col min="5" max="5" width="7.71428571428571" style="834" customWidth="1"/>
    <col min="6" max="6" width="5.85714285714286" style="834" customWidth="1"/>
    <col min="7" max="8" width="9.28571428571429" style="834" customWidth="1"/>
    <col min="9" max="9" width="7.28571428571429" style="834" customWidth="1"/>
    <col min="10" max="10" width="6.28571428571429" style="834" customWidth="1"/>
    <col min="11" max="11" width="7.85714285714286" style="834" customWidth="1"/>
    <col min="12" max="12" width="13.5714285714286" style="834" customWidth="1"/>
    <col min="13" max="13" width="7.28571428571429" style="834" customWidth="1"/>
    <col min="14" max="15" width="8.42857142857143" style="834" customWidth="1"/>
    <col min="16" max="16" width="8.42857142857143" style="834" hidden="1" customWidth="1"/>
    <col min="17" max="17" width="12.4285714285714" style="834" customWidth="1"/>
    <col min="18" max="18" width="7.14285714285714" style="834" customWidth="1"/>
    <col min="19" max="19" width="8.85714285714286" style="834" customWidth="1"/>
    <col min="20" max="22" width="9.14285714285714" style="834"/>
    <col min="23" max="23" width="10.1428571428571" style="834" customWidth="1"/>
    <col min="24" max="16384" width="9.14285714285714" style="834"/>
  </cols>
  <sheetData>
    <row r="1" spans="1:19">
      <c r="A1" s="835" t="s">
        <v>177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67"/>
      <c r="S1" s="867"/>
    </row>
    <row r="2" spans="1:19">
      <c r="A2" s="835" t="s">
        <v>178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67"/>
      <c r="S2" s="867"/>
    </row>
    <row r="3" spans="1:19">
      <c r="A3" s="835" t="str">
        <f>'RK 4'!A2:AS2</f>
        <v>BULAN JANUARI TAHUN 2023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67"/>
      <c r="S3" s="867"/>
    </row>
    <row r="4" ht="17.25" spans="1:19">
      <c r="A4" s="834" t="s">
        <v>179</v>
      </c>
      <c r="Q4" s="868" t="s">
        <v>180</v>
      </c>
      <c r="S4" s="868"/>
    </row>
    <row r="5" customHeight="1" spans="1:17">
      <c r="A5" s="836" t="s">
        <v>181</v>
      </c>
      <c r="B5" s="837" t="s">
        <v>182</v>
      </c>
      <c r="C5" s="838" t="s">
        <v>183</v>
      </c>
      <c r="D5" s="839"/>
      <c r="E5" s="839"/>
      <c r="F5" s="839"/>
      <c r="G5" s="839"/>
      <c r="H5" s="839"/>
      <c r="I5" s="839"/>
      <c r="J5" s="839"/>
      <c r="K5" s="839"/>
      <c r="L5" s="839"/>
      <c r="M5" s="839"/>
      <c r="N5" s="839"/>
      <c r="O5" s="839"/>
      <c r="P5" s="839"/>
      <c r="Q5" s="869"/>
    </row>
    <row r="6" ht="81" customHeight="1" spans="1:17">
      <c r="A6" s="840"/>
      <c r="B6" s="841"/>
      <c r="C6" s="842" t="s">
        <v>184</v>
      </c>
      <c r="D6" s="842" t="s">
        <v>185</v>
      </c>
      <c r="E6" s="842" t="s">
        <v>186</v>
      </c>
      <c r="F6" s="842" t="s">
        <v>187</v>
      </c>
      <c r="G6" s="842" t="s">
        <v>188</v>
      </c>
      <c r="H6" s="842" t="s">
        <v>189</v>
      </c>
      <c r="I6" s="842" t="s">
        <v>190</v>
      </c>
      <c r="J6" s="842" t="s">
        <v>191</v>
      </c>
      <c r="K6" s="842" t="s">
        <v>192</v>
      </c>
      <c r="L6" s="842" t="s">
        <v>193</v>
      </c>
      <c r="M6" s="842" t="s">
        <v>194</v>
      </c>
      <c r="N6" s="842" t="s">
        <v>195</v>
      </c>
      <c r="O6" s="842" t="s">
        <v>196</v>
      </c>
      <c r="P6" s="842" t="s">
        <v>197</v>
      </c>
      <c r="Q6" s="870" t="s">
        <v>14</v>
      </c>
    </row>
    <row r="7" spans="1:17">
      <c r="A7" s="843">
        <v>1</v>
      </c>
      <c r="B7" s="844">
        <v>2</v>
      </c>
      <c r="C7" s="844">
        <v>3</v>
      </c>
      <c r="D7" s="844">
        <v>4</v>
      </c>
      <c r="E7" s="844">
        <v>5</v>
      </c>
      <c r="F7" s="844">
        <v>6</v>
      </c>
      <c r="G7" s="844">
        <v>7</v>
      </c>
      <c r="H7" s="844">
        <v>8</v>
      </c>
      <c r="I7" s="844">
        <v>9</v>
      </c>
      <c r="J7" s="844">
        <v>10</v>
      </c>
      <c r="K7" s="844">
        <v>11</v>
      </c>
      <c r="L7" s="844">
        <v>12</v>
      </c>
      <c r="M7" s="844">
        <v>13</v>
      </c>
      <c r="N7" s="844">
        <v>14</v>
      </c>
      <c r="O7" s="844">
        <v>15</v>
      </c>
      <c r="P7" s="844">
        <v>16</v>
      </c>
      <c r="Q7" s="871">
        <v>16</v>
      </c>
    </row>
    <row r="8" s="832" customFormat="1" ht="18" customHeight="1" spans="1:21">
      <c r="A8" s="845">
        <v>1</v>
      </c>
      <c r="B8" s="846" t="s">
        <v>39</v>
      </c>
      <c r="C8" s="847"/>
      <c r="D8" s="847"/>
      <c r="E8" s="847"/>
      <c r="F8" s="847"/>
      <c r="G8" s="847">
        <v>19</v>
      </c>
      <c r="H8" s="847"/>
      <c r="I8" s="847">
        <v>1</v>
      </c>
      <c r="J8" s="847"/>
      <c r="K8" s="847"/>
      <c r="L8" s="847">
        <v>70</v>
      </c>
      <c r="M8" s="847"/>
      <c r="N8" s="847">
        <v>1</v>
      </c>
      <c r="O8" s="847">
        <v>1</v>
      </c>
      <c r="P8" s="861">
        <v>0</v>
      </c>
      <c r="Q8" s="872">
        <f>IFERROR(SUM(C8:P8),"ND")</f>
        <v>92</v>
      </c>
      <c r="U8" s="873"/>
    </row>
    <row r="9" s="832" customFormat="1" ht="18" customHeight="1" spans="1:17">
      <c r="A9" s="845">
        <v>2</v>
      </c>
      <c r="B9" s="848" t="s">
        <v>40</v>
      </c>
      <c r="C9" s="847"/>
      <c r="D9" s="847"/>
      <c r="E9" s="847"/>
      <c r="F9" s="847"/>
      <c r="G9" s="847">
        <v>2</v>
      </c>
      <c r="H9" s="847"/>
      <c r="I9" s="847"/>
      <c r="J9" s="847"/>
      <c r="K9" s="847"/>
      <c r="L9" s="847">
        <v>49</v>
      </c>
      <c r="M9" s="847"/>
      <c r="N9" s="847"/>
      <c r="O9" s="847"/>
      <c r="P9" s="861">
        <v>0</v>
      </c>
      <c r="Q9" s="872">
        <f t="shared" ref="Q9:Q25" si="0">IFERROR(SUM(C9:P9),"ND")</f>
        <v>51</v>
      </c>
    </row>
    <row r="10" s="832" customFormat="1" ht="18" customHeight="1" spans="1:17">
      <c r="A10" s="845">
        <v>3</v>
      </c>
      <c r="B10" s="848" t="s">
        <v>41</v>
      </c>
      <c r="C10" s="847"/>
      <c r="D10" s="847"/>
      <c r="E10" s="847"/>
      <c r="F10" s="847"/>
      <c r="G10" s="847">
        <v>5</v>
      </c>
      <c r="H10" s="847"/>
      <c r="I10" s="847"/>
      <c r="J10" s="847"/>
      <c r="K10" s="847"/>
      <c r="L10" s="847">
        <v>12</v>
      </c>
      <c r="M10" s="847"/>
      <c r="N10" s="847"/>
      <c r="O10" s="847"/>
      <c r="P10" s="861">
        <v>0</v>
      </c>
      <c r="Q10" s="872">
        <f t="shared" si="0"/>
        <v>17</v>
      </c>
    </row>
    <row r="11" s="832" customFormat="1" ht="18.75" customHeight="1" spans="1:17">
      <c r="A11" s="845">
        <v>4</v>
      </c>
      <c r="B11" s="848" t="s">
        <v>42</v>
      </c>
      <c r="C11" s="847"/>
      <c r="D11" s="847"/>
      <c r="E11" s="847"/>
      <c r="F11" s="847"/>
      <c r="G11" s="847">
        <v>3</v>
      </c>
      <c r="H11" s="847"/>
      <c r="I11" s="847"/>
      <c r="J11" s="847">
        <v>1</v>
      </c>
      <c r="K11" s="847"/>
      <c r="L11" s="847">
        <v>55</v>
      </c>
      <c r="M11" s="847"/>
      <c r="N11" s="847"/>
      <c r="O11" s="847">
        <v>3</v>
      </c>
      <c r="P11" s="861">
        <v>0</v>
      </c>
      <c r="Q11" s="872">
        <f t="shared" si="0"/>
        <v>62</v>
      </c>
    </row>
    <row r="12" s="832" customFormat="1" ht="18" customHeight="1" spans="1:17">
      <c r="A12" s="845">
        <v>5</v>
      </c>
      <c r="B12" s="848" t="s">
        <v>43</v>
      </c>
      <c r="C12" s="847"/>
      <c r="D12" s="847"/>
      <c r="E12" s="847"/>
      <c r="F12" s="847"/>
      <c r="G12" s="847">
        <v>5</v>
      </c>
      <c r="H12" s="847"/>
      <c r="I12" s="847"/>
      <c r="J12" s="847">
        <v>1</v>
      </c>
      <c r="K12" s="847"/>
      <c r="L12" s="847">
        <v>32</v>
      </c>
      <c r="M12" s="847"/>
      <c r="N12" s="847"/>
      <c r="O12" s="847"/>
      <c r="P12" s="861">
        <v>0</v>
      </c>
      <c r="Q12" s="872">
        <f t="shared" si="0"/>
        <v>38</v>
      </c>
    </row>
    <row r="13" s="832" customFormat="1" ht="18" customHeight="1" spans="1:17">
      <c r="A13" s="845">
        <v>6</v>
      </c>
      <c r="B13" s="848" t="s">
        <v>44</v>
      </c>
      <c r="C13" s="847"/>
      <c r="D13" s="847"/>
      <c r="E13" s="847"/>
      <c r="F13" s="847"/>
      <c r="G13" s="847">
        <v>2</v>
      </c>
      <c r="H13" s="847"/>
      <c r="I13" s="847"/>
      <c r="J13" s="847"/>
      <c r="K13" s="847"/>
      <c r="L13" s="847">
        <v>10</v>
      </c>
      <c r="M13" s="847"/>
      <c r="N13" s="847"/>
      <c r="O13" s="847"/>
      <c r="P13" s="861">
        <v>0</v>
      </c>
      <c r="Q13" s="872">
        <f t="shared" si="0"/>
        <v>12</v>
      </c>
    </row>
    <row r="14" s="832" customFormat="1" ht="15.75" customHeight="1" spans="1:17">
      <c r="A14" s="845">
        <v>7</v>
      </c>
      <c r="B14" s="848" t="s">
        <v>45</v>
      </c>
      <c r="C14" s="847"/>
      <c r="D14" s="847"/>
      <c r="E14" s="847"/>
      <c r="F14" s="847"/>
      <c r="G14" s="847">
        <v>4</v>
      </c>
      <c r="H14" s="847">
        <v>1</v>
      </c>
      <c r="I14" s="847"/>
      <c r="J14" s="847"/>
      <c r="K14" s="847"/>
      <c r="L14" s="847">
        <v>14</v>
      </c>
      <c r="M14" s="847"/>
      <c r="N14" s="847"/>
      <c r="O14" s="847"/>
      <c r="P14" s="861">
        <v>0</v>
      </c>
      <c r="Q14" s="872">
        <f t="shared" si="0"/>
        <v>19</v>
      </c>
    </row>
    <row r="15" s="832" customFormat="1" ht="15.75" customHeight="1" spans="1:17">
      <c r="A15" s="845">
        <v>8</v>
      </c>
      <c r="B15" s="848" t="s">
        <v>46</v>
      </c>
      <c r="C15" s="847"/>
      <c r="D15" s="847"/>
      <c r="E15" s="847"/>
      <c r="F15" s="847"/>
      <c r="G15" s="847"/>
      <c r="H15" s="847"/>
      <c r="I15" s="847"/>
      <c r="J15" s="847"/>
      <c r="K15" s="847"/>
      <c r="L15" s="847">
        <v>14</v>
      </c>
      <c r="M15" s="847"/>
      <c r="N15" s="847"/>
      <c r="O15" s="847"/>
      <c r="P15" s="861">
        <v>0</v>
      </c>
      <c r="Q15" s="872">
        <f t="shared" si="0"/>
        <v>14</v>
      </c>
    </row>
    <row r="16" s="832" customFormat="1" ht="20.25" customHeight="1" spans="1:17">
      <c r="A16" s="845">
        <v>9</v>
      </c>
      <c r="B16" s="848" t="s">
        <v>47</v>
      </c>
      <c r="C16" s="847"/>
      <c r="D16" s="847"/>
      <c r="E16" s="847"/>
      <c r="F16" s="847"/>
      <c r="G16" s="847">
        <v>2</v>
      </c>
      <c r="H16" s="847"/>
      <c r="I16" s="847"/>
      <c r="J16" s="847"/>
      <c r="K16" s="847"/>
      <c r="L16" s="847">
        <v>10</v>
      </c>
      <c r="M16" s="847"/>
      <c r="N16" s="847"/>
      <c r="O16" s="847"/>
      <c r="P16" s="861">
        <v>0</v>
      </c>
      <c r="Q16" s="872">
        <f t="shared" si="0"/>
        <v>12</v>
      </c>
    </row>
    <row r="17" s="832" customFormat="1" ht="20.25" customHeight="1" spans="1:17">
      <c r="A17" s="845">
        <v>10</v>
      </c>
      <c r="B17" s="848" t="s">
        <v>48</v>
      </c>
      <c r="C17" s="847"/>
      <c r="D17" s="847"/>
      <c r="E17" s="847"/>
      <c r="F17" s="847"/>
      <c r="G17" s="847">
        <v>1</v>
      </c>
      <c r="H17" s="847"/>
      <c r="I17" s="847"/>
      <c r="J17" s="847"/>
      <c r="K17" s="847"/>
      <c r="L17" s="847">
        <v>9</v>
      </c>
      <c r="M17" s="847"/>
      <c r="N17" s="847"/>
      <c r="O17" s="847"/>
      <c r="P17" s="861">
        <v>0</v>
      </c>
      <c r="Q17" s="872">
        <f t="shared" si="0"/>
        <v>10</v>
      </c>
    </row>
    <row r="18" s="832" customFormat="1" ht="20.25" customHeight="1" spans="1:17">
      <c r="A18" s="845">
        <v>11</v>
      </c>
      <c r="B18" s="848" t="s">
        <v>49</v>
      </c>
      <c r="C18" s="847"/>
      <c r="D18" s="847"/>
      <c r="E18" s="847"/>
      <c r="F18" s="847"/>
      <c r="G18" s="847">
        <v>4</v>
      </c>
      <c r="H18" s="847"/>
      <c r="I18" s="847"/>
      <c r="J18" s="847"/>
      <c r="K18" s="847"/>
      <c r="L18" s="847">
        <v>29</v>
      </c>
      <c r="M18" s="847"/>
      <c r="N18" s="847"/>
      <c r="O18" s="847"/>
      <c r="P18" s="861">
        <v>0</v>
      </c>
      <c r="Q18" s="872">
        <f t="shared" si="0"/>
        <v>33</v>
      </c>
    </row>
    <row r="19" s="832" customFormat="1" ht="20.25" customHeight="1" spans="1:17">
      <c r="A19" s="845">
        <v>12</v>
      </c>
      <c r="B19" s="848" t="s">
        <v>50</v>
      </c>
      <c r="C19" s="847"/>
      <c r="D19" s="847"/>
      <c r="E19" s="847"/>
      <c r="F19" s="847"/>
      <c r="G19" s="847">
        <v>1</v>
      </c>
      <c r="H19" s="847"/>
      <c r="I19" s="847"/>
      <c r="J19" s="847"/>
      <c r="K19" s="847"/>
      <c r="L19" s="847">
        <v>40</v>
      </c>
      <c r="M19" s="847"/>
      <c r="N19" s="847"/>
      <c r="O19" s="847"/>
      <c r="P19" s="861">
        <v>0</v>
      </c>
      <c r="Q19" s="872">
        <f t="shared" si="0"/>
        <v>41</v>
      </c>
    </row>
    <row r="20" s="832" customFormat="1" ht="20.25" customHeight="1" spans="1:17">
      <c r="A20" s="845">
        <v>13</v>
      </c>
      <c r="B20" s="848" t="s">
        <v>51</v>
      </c>
      <c r="C20" s="847"/>
      <c r="D20" s="847"/>
      <c r="E20" s="847"/>
      <c r="F20" s="847"/>
      <c r="G20" s="847">
        <v>11</v>
      </c>
      <c r="H20" s="847"/>
      <c r="I20" s="847"/>
      <c r="J20" s="847"/>
      <c r="K20" s="847"/>
      <c r="L20" s="847">
        <v>21</v>
      </c>
      <c r="M20" s="847"/>
      <c r="N20" s="847"/>
      <c r="O20" s="847"/>
      <c r="P20" s="861">
        <v>0</v>
      </c>
      <c r="Q20" s="872">
        <f t="shared" si="0"/>
        <v>32</v>
      </c>
    </row>
    <row r="21" s="832" customFormat="1" ht="20.25" customHeight="1" spans="1:17">
      <c r="A21" s="845">
        <v>14</v>
      </c>
      <c r="B21" s="848" t="s">
        <v>52</v>
      </c>
      <c r="C21" s="847"/>
      <c r="D21" s="847"/>
      <c r="E21" s="847"/>
      <c r="F21" s="847"/>
      <c r="G21" s="847">
        <v>4</v>
      </c>
      <c r="H21" s="847"/>
      <c r="I21" s="847"/>
      <c r="J21" s="847">
        <v>1</v>
      </c>
      <c r="K21" s="847"/>
      <c r="L21" s="847">
        <v>32</v>
      </c>
      <c r="M21" s="847"/>
      <c r="N21" s="847"/>
      <c r="O21" s="847"/>
      <c r="P21" s="861">
        <v>0</v>
      </c>
      <c r="Q21" s="872">
        <f t="shared" si="0"/>
        <v>37</v>
      </c>
    </row>
    <row r="22" s="832" customFormat="1" ht="20.25" customHeight="1" spans="1:17">
      <c r="A22" s="845">
        <v>15</v>
      </c>
      <c r="B22" s="848" t="s">
        <v>53</v>
      </c>
      <c r="C22" s="847"/>
      <c r="D22" s="847"/>
      <c r="E22" s="847"/>
      <c r="F22" s="847"/>
      <c r="G22" s="847">
        <v>1</v>
      </c>
      <c r="H22" s="847"/>
      <c r="I22" s="847"/>
      <c r="J22" s="847"/>
      <c r="K22" s="847"/>
      <c r="L22" s="847">
        <v>9</v>
      </c>
      <c r="M22" s="847"/>
      <c r="N22" s="847"/>
      <c r="O22" s="847"/>
      <c r="P22" s="861">
        <v>0</v>
      </c>
      <c r="Q22" s="872">
        <f t="shared" si="0"/>
        <v>10</v>
      </c>
    </row>
    <row r="23" s="832" customFormat="1" ht="20.25" customHeight="1" spans="1:17">
      <c r="A23" s="845">
        <v>16</v>
      </c>
      <c r="B23" s="848" t="s">
        <v>90</v>
      </c>
      <c r="C23" s="847"/>
      <c r="D23" s="847"/>
      <c r="E23" s="847"/>
      <c r="F23" s="847"/>
      <c r="G23" s="847">
        <v>1</v>
      </c>
      <c r="H23" s="847"/>
      <c r="I23" s="847"/>
      <c r="J23" s="847"/>
      <c r="K23" s="847"/>
      <c r="L23" s="847">
        <v>36</v>
      </c>
      <c r="M23" s="847"/>
      <c r="N23" s="847"/>
      <c r="O23" s="847"/>
      <c r="P23" s="861">
        <v>0</v>
      </c>
      <c r="Q23" s="872">
        <f t="shared" si="0"/>
        <v>37</v>
      </c>
    </row>
    <row r="24" s="832" customFormat="1" ht="17.1" customHeight="1" spans="1:17">
      <c r="A24" s="849">
        <v>17</v>
      </c>
      <c r="B24" s="850" t="s">
        <v>55</v>
      </c>
      <c r="C24" s="847"/>
      <c r="D24" s="847"/>
      <c r="E24" s="847"/>
      <c r="F24" s="847"/>
      <c r="G24" s="847"/>
      <c r="H24" s="847"/>
      <c r="I24" s="847"/>
      <c r="J24" s="847"/>
      <c r="K24" s="847"/>
      <c r="L24" s="847">
        <v>13</v>
      </c>
      <c r="M24" s="847"/>
      <c r="N24" s="847"/>
      <c r="O24" s="847"/>
      <c r="P24" s="861">
        <v>0</v>
      </c>
      <c r="Q24" s="872">
        <f t="shared" si="0"/>
        <v>13</v>
      </c>
    </row>
    <row r="25" s="832" customFormat="1" ht="17.1" customHeight="1" spans="1:17">
      <c r="A25" s="851">
        <v>18</v>
      </c>
      <c r="B25" s="852" t="s">
        <v>56</v>
      </c>
      <c r="C25" s="847"/>
      <c r="D25" s="847"/>
      <c r="E25" s="847"/>
      <c r="F25" s="847"/>
      <c r="G25" s="847">
        <v>1</v>
      </c>
      <c r="H25" s="847"/>
      <c r="I25" s="847"/>
      <c r="J25" s="847"/>
      <c r="K25" s="847"/>
      <c r="L25" s="847">
        <v>14</v>
      </c>
      <c r="M25" s="847"/>
      <c r="N25" s="847"/>
      <c r="O25" s="847"/>
      <c r="P25" s="861">
        <v>0</v>
      </c>
      <c r="Q25" s="872">
        <f t="shared" si="0"/>
        <v>15</v>
      </c>
    </row>
    <row r="26" ht="21" customHeight="1" spans="1:17">
      <c r="A26" s="853"/>
      <c r="B26" s="854" t="s">
        <v>57</v>
      </c>
      <c r="C26" s="855">
        <f>SUM(C8:C25)</f>
        <v>0</v>
      </c>
      <c r="D26" s="855">
        <f t="shared" ref="D26:Q26" si="1">SUM(D8:D25)</f>
        <v>0</v>
      </c>
      <c r="E26" s="855">
        <f t="shared" si="1"/>
        <v>0</v>
      </c>
      <c r="F26" s="855">
        <f t="shared" si="1"/>
        <v>0</v>
      </c>
      <c r="G26" s="855">
        <f t="shared" si="1"/>
        <v>66</v>
      </c>
      <c r="H26" s="855">
        <f t="shared" si="1"/>
        <v>1</v>
      </c>
      <c r="I26" s="855">
        <f t="shared" si="1"/>
        <v>1</v>
      </c>
      <c r="J26" s="855">
        <f t="shared" si="1"/>
        <v>3</v>
      </c>
      <c r="K26" s="855">
        <f t="shared" si="1"/>
        <v>0</v>
      </c>
      <c r="L26" s="855">
        <f t="shared" si="1"/>
        <v>469</v>
      </c>
      <c r="M26" s="855">
        <f t="shared" si="1"/>
        <v>0</v>
      </c>
      <c r="N26" s="855">
        <f t="shared" si="1"/>
        <v>1</v>
      </c>
      <c r="O26" s="855">
        <f t="shared" si="1"/>
        <v>4</v>
      </c>
      <c r="P26" s="855">
        <f t="shared" si="1"/>
        <v>0</v>
      </c>
      <c r="Q26" s="855">
        <f t="shared" si="1"/>
        <v>545</v>
      </c>
    </row>
    <row r="27" ht="11.25" customHeight="1" spans="1:17">
      <c r="A27" s="856"/>
      <c r="B27" s="857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</row>
    <row r="28" ht="17.1" customHeight="1" spans="3:13">
      <c r="C28" s="159" t="s">
        <v>58</v>
      </c>
      <c r="L28" s="862" t="s">
        <v>59</v>
      </c>
      <c r="M28" s="862"/>
    </row>
    <row r="29" ht="17.1" customHeight="1" spans="3:13">
      <c r="C29" s="159" t="s">
        <v>60</v>
      </c>
      <c r="L29" s="863" t="s">
        <v>61</v>
      </c>
      <c r="M29" s="863"/>
    </row>
    <row r="30" spans="3:13">
      <c r="C30" s="159"/>
      <c r="L30" s="864"/>
      <c r="M30" s="864"/>
    </row>
    <row r="31" ht="23.25" customHeight="1" spans="3:13">
      <c r="C31" s="159"/>
      <c r="L31" s="864"/>
      <c r="M31" s="864"/>
    </row>
    <row r="32" customHeight="1" spans="3:13">
      <c r="C32" s="159"/>
      <c r="L32" s="864"/>
      <c r="M32" s="864"/>
    </row>
    <row r="33" ht="17.1" customHeight="1" spans="3:13">
      <c r="C33" s="859" t="s">
        <v>62</v>
      </c>
      <c r="L33" s="865" t="s">
        <v>63</v>
      </c>
      <c r="M33" s="865"/>
    </row>
    <row r="34" ht="17.1" customHeight="1" spans="3:13">
      <c r="C34" s="859" t="s">
        <v>64</v>
      </c>
      <c r="L34" s="865" t="s">
        <v>65</v>
      </c>
      <c r="M34" s="865"/>
    </row>
    <row r="35" ht="17.1" customHeight="1"/>
    <row r="40" spans="1:19">
      <c r="A40" s="860" t="s">
        <v>177</v>
      </c>
      <c r="B40" s="860"/>
      <c r="C40" s="860"/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  <c r="O40" s="860"/>
      <c r="P40" s="860"/>
      <c r="Q40" s="860"/>
      <c r="R40" s="867"/>
      <c r="S40" s="867"/>
    </row>
    <row r="41" spans="1:19">
      <c r="A41" s="860" t="s">
        <v>178</v>
      </c>
      <c r="B41" s="860"/>
      <c r="C41" s="860"/>
      <c r="D41" s="860"/>
      <c r="E41" s="860"/>
      <c r="F41" s="860"/>
      <c r="G41" s="860"/>
      <c r="H41" s="860"/>
      <c r="I41" s="860"/>
      <c r="J41" s="860"/>
      <c r="K41" s="860"/>
      <c r="L41" s="860"/>
      <c r="M41" s="860"/>
      <c r="N41" s="860"/>
      <c r="O41" s="860"/>
      <c r="P41" s="860"/>
      <c r="Q41" s="860"/>
      <c r="R41" s="867"/>
      <c r="S41" s="867"/>
    </row>
    <row r="42" spans="1:19">
      <c r="A42" s="860" t="str">
        <f>'RK 4'!A37:AS37</f>
        <v>BULAN FEBRUARI TAHUN 2023</v>
      </c>
      <c r="B42" s="860"/>
      <c r="C42" s="860"/>
      <c r="D42" s="860"/>
      <c r="E42" s="860"/>
      <c r="F42" s="860"/>
      <c r="G42" s="860"/>
      <c r="H42" s="860"/>
      <c r="I42" s="860"/>
      <c r="J42" s="860"/>
      <c r="K42" s="860"/>
      <c r="L42" s="860"/>
      <c r="M42" s="860"/>
      <c r="N42" s="860"/>
      <c r="O42" s="860"/>
      <c r="P42" s="860"/>
      <c r="Q42" s="860"/>
      <c r="R42" s="867"/>
      <c r="S42" s="867"/>
    </row>
    <row r="43" ht="17.25" spans="1:19">
      <c r="A43" s="834" t="s">
        <v>179</v>
      </c>
      <c r="Q43" s="868" t="s">
        <v>180</v>
      </c>
      <c r="S43" s="868"/>
    </row>
    <row r="44" customHeight="1" spans="1:17">
      <c r="A44" s="836" t="s">
        <v>181</v>
      </c>
      <c r="B44" s="837" t="s">
        <v>182</v>
      </c>
      <c r="C44" s="838" t="s">
        <v>183</v>
      </c>
      <c r="D44" s="839"/>
      <c r="E44" s="839"/>
      <c r="F44" s="839"/>
      <c r="G44" s="839"/>
      <c r="H44" s="839"/>
      <c r="I44" s="839"/>
      <c r="J44" s="839"/>
      <c r="K44" s="839"/>
      <c r="L44" s="839"/>
      <c r="M44" s="839"/>
      <c r="N44" s="839"/>
      <c r="O44" s="839"/>
      <c r="P44" s="839"/>
      <c r="Q44" s="869"/>
    </row>
    <row r="45" ht="81" customHeight="1" spans="1:17">
      <c r="A45" s="840"/>
      <c r="B45" s="841"/>
      <c r="C45" s="842" t="s">
        <v>184</v>
      </c>
      <c r="D45" s="842" t="s">
        <v>185</v>
      </c>
      <c r="E45" s="842" t="s">
        <v>186</v>
      </c>
      <c r="F45" s="842" t="s">
        <v>187</v>
      </c>
      <c r="G45" s="842" t="s">
        <v>188</v>
      </c>
      <c r="H45" s="842" t="s">
        <v>189</v>
      </c>
      <c r="I45" s="842" t="s">
        <v>190</v>
      </c>
      <c r="J45" s="842" t="s">
        <v>191</v>
      </c>
      <c r="K45" s="842" t="s">
        <v>192</v>
      </c>
      <c r="L45" s="842" t="s">
        <v>193</v>
      </c>
      <c r="M45" s="842" t="s">
        <v>194</v>
      </c>
      <c r="N45" s="842" t="s">
        <v>195</v>
      </c>
      <c r="O45" s="842" t="s">
        <v>196</v>
      </c>
      <c r="P45" s="842" t="s">
        <v>197</v>
      </c>
      <c r="Q45" s="870" t="s">
        <v>14</v>
      </c>
    </row>
    <row r="46" spans="1:17">
      <c r="A46" s="843">
        <v>1</v>
      </c>
      <c r="B46" s="844">
        <v>2</v>
      </c>
      <c r="C46" s="844">
        <v>3</v>
      </c>
      <c r="D46" s="844">
        <v>4</v>
      </c>
      <c r="E46" s="844">
        <v>5</v>
      </c>
      <c r="F46" s="844">
        <v>6</v>
      </c>
      <c r="G46" s="844">
        <v>7</v>
      </c>
      <c r="H46" s="844">
        <v>8</v>
      </c>
      <c r="I46" s="844">
        <v>9</v>
      </c>
      <c r="J46" s="844">
        <v>10</v>
      </c>
      <c r="K46" s="844">
        <v>11</v>
      </c>
      <c r="L46" s="844">
        <v>12</v>
      </c>
      <c r="M46" s="844">
        <v>13</v>
      </c>
      <c r="N46" s="844">
        <v>14</v>
      </c>
      <c r="O46" s="844">
        <v>15</v>
      </c>
      <c r="P46" s="844">
        <v>16</v>
      </c>
      <c r="Q46" s="871">
        <v>16</v>
      </c>
    </row>
    <row r="47" s="832" customFormat="1" ht="18" customHeight="1" spans="1:21">
      <c r="A47" s="845">
        <v>1</v>
      </c>
      <c r="B47" s="846" t="s">
        <v>39</v>
      </c>
      <c r="C47" s="861"/>
      <c r="D47" s="861"/>
      <c r="E47" s="861"/>
      <c r="F47" s="861"/>
      <c r="G47" s="861">
        <v>19</v>
      </c>
      <c r="H47" s="861"/>
      <c r="I47" s="861"/>
      <c r="J47" s="861"/>
      <c r="K47" s="861"/>
      <c r="L47" s="861">
        <v>55</v>
      </c>
      <c r="M47" s="861"/>
      <c r="N47" s="861"/>
      <c r="O47" s="861">
        <v>2</v>
      </c>
      <c r="P47" s="861">
        <v>0</v>
      </c>
      <c r="Q47" s="872">
        <f t="shared" ref="Q47:Q64" si="2">IFERROR(SUM(C47:P47),"ND")</f>
        <v>76</v>
      </c>
      <c r="U47" s="873"/>
    </row>
    <row r="48" s="832" customFormat="1" ht="18" customHeight="1" spans="1:17">
      <c r="A48" s="845">
        <v>2</v>
      </c>
      <c r="B48" s="848" t="s">
        <v>40</v>
      </c>
      <c r="C48" s="861"/>
      <c r="D48" s="861"/>
      <c r="E48" s="861"/>
      <c r="F48" s="861"/>
      <c r="G48" s="861">
        <v>3</v>
      </c>
      <c r="H48" s="861"/>
      <c r="I48" s="861"/>
      <c r="J48" s="861"/>
      <c r="K48" s="861"/>
      <c r="L48" s="861">
        <v>70</v>
      </c>
      <c r="M48" s="861"/>
      <c r="N48" s="861"/>
      <c r="O48" s="861"/>
      <c r="P48" s="861">
        <v>0</v>
      </c>
      <c r="Q48" s="872">
        <f t="shared" si="2"/>
        <v>73</v>
      </c>
    </row>
    <row r="49" s="832" customFormat="1" ht="18" customHeight="1" spans="1:17">
      <c r="A49" s="845">
        <v>3</v>
      </c>
      <c r="B49" s="848" t="s">
        <v>41</v>
      </c>
      <c r="C49" s="861"/>
      <c r="D49" s="861"/>
      <c r="E49" s="861"/>
      <c r="F49" s="861"/>
      <c r="G49" s="861">
        <v>19</v>
      </c>
      <c r="H49" s="861"/>
      <c r="I49" s="861"/>
      <c r="J49" s="861"/>
      <c r="K49" s="861"/>
      <c r="L49" s="861">
        <v>17</v>
      </c>
      <c r="M49" s="861"/>
      <c r="N49" s="861"/>
      <c r="O49" s="861"/>
      <c r="P49" s="861">
        <v>0</v>
      </c>
      <c r="Q49" s="872">
        <f t="shared" si="2"/>
        <v>36</v>
      </c>
    </row>
    <row r="50" s="832" customFormat="1" ht="18.75" customHeight="1" spans="1:17">
      <c r="A50" s="845">
        <v>4</v>
      </c>
      <c r="B50" s="848" t="s">
        <v>42</v>
      </c>
      <c r="C50" s="861"/>
      <c r="D50" s="861"/>
      <c r="E50" s="861"/>
      <c r="F50" s="861"/>
      <c r="G50" s="861">
        <v>3</v>
      </c>
      <c r="H50" s="861"/>
      <c r="I50" s="861"/>
      <c r="J50" s="861"/>
      <c r="K50" s="861"/>
      <c r="L50" s="861">
        <v>36</v>
      </c>
      <c r="M50" s="861"/>
      <c r="N50" s="861"/>
      <c r="O50" s="861">
        <v>1</v>
      </c>
      <c r="P50" s="861">
        <v>0</v>
      </c>
      <c r="Q50" s="872">
        <f t="shared" si="2"/>
        <v>40</v>
      </c>
    </row>
    <row r="51" s="832" customFormat="1" ht="18" customHeight="1" spans="1:17">
      <c r="A51" s="845">
        <v>5</v>
      </c>
      <c r="B51" s="848" t="s">
        <v>43</v>
      </c>
      <c r="C51" s="861"/>
      <c r="D51" s="861"/>
      <c r="E51" s="861"/>
      <c r="F51" s="861"/>
      <c r="G51" s="861">
        <v>6</v>
      </c>
      <c r="H51" s="861"/>
      <c r="I51" s="861"/>
      <c r="J51" s="861"/>
      <c r="K51" s="861"/>
      <c r="L51" s="861">
        <v>34</v>
      </c>
      <c r="M51" s="861"/>
      <c r="N51" s="861"/>
      <c r="O51" s="861"/>
      <c r="P51" s="861">
        <v>0</v>
      </c>
      <c r="Q51" s="872">
        <f t="shared" si="2"/>
        <v>40</v>
      </c>
    </row>
    <row r="52" s="832" customFormat="1" ht="18" customHeight="1" spans="1:17">
      <c r="A52" s="845">
        <v>6</v>
      </c>
      <c r="B52" s="848" t="s">
        <v>44</v>
      </c>
      <c r="C52" s="861"/>
      <c r="D52" s="861"/>
      <c r="E52" s="861"/>
      <c r="F52" s="861"/>
      <c r="G52" s="861"/>
      <c r="H52" s="861"/>
      <c r="I52" s="861"/>
      <c r="J52" s="861"/>
      <c r="K52" s="861"/>
      <c r="L52" s="861">
        <v>13</v>
      </c>
      <c r="M52" s="861"/>
      <c r="N52" s="861"/>
      <c r="O52" s="861"/>
      <c r="P52" s="861">
        <v>0</v>
      </c>
      <c r="Q52" s="872">
        <f t="shared" si="2"/>
        <v>13</v>
      </c>
    </row>
    <row r="53" s="832" customFormat="1" ht="15.75" customHeight="1" spans="1:17">
      <c r="A53" s="845">
        <v>7</v>
      </c>
      <c r="B53" s="848" t="s">
        <v>45</v>
      </c>
      <c r="C53" s="861"/>
      <c r="D53" s="861"/>
      <c r="E53" s="861"/>
      <c r="F53" s="861"/>
      <c r="G53" s="861">
        <v>1</v>
      </c>
      <c r="H53" s="861"/>
      <c r="I53" s="861"/>
      <c r="J53" s="861">
        <v>1</v>
      </c>
      <c r="K53" s="861"/>
      <c r="L53" s="861">
        <v>19</v>
      </c>
      <c r="M53" s="861"/>
      <c r="N53" s="861"/>
      <c r="O53" s="861"/>
      <c r="P53" s="861">
        <v>0</v>
      </c>
      <c r="Q53" s="872">
        <f t="shared" si="2"/>
        <v>21</v>
      </c>
    </row>
    <row r="54" s="832" customFormat="1" ht="15.75" customHeight="1" spans="1:17">
      <c r="A54" s="845">
        <v>8</v>
      </c>
      <c r="B54" s="848" t="s">
        <v>46</v>
      </c>
      <c r="C54" s="861"/>
      <c r="D54" s="861"/>
      <c r="E54" s="861"/>
      <c r="F54" s="861"/>
      <c r="G54" s="861">
        <v>1</v>
      </c>
      <c r="H54" s="861"/>
      <c r="I54" s="861"/>
      <c r="J54" s="861"/>
      <c r="K54" s="861"/>
      <c r="L54" s="861">
        <v>20</v>
      </c>
      <c r="M54" s="861"/>
      <c r="N54" s="861"/>
      <c r="O54" s="861"/>
      <c r="P54" s="861">
        <v>0</v>
      </c>
      <c r="Q54" s="872">
        <f t="shared" si="2"/>
        <v>21</v>
      </c>
    </row>
    <row r="55" s="832" customFormat="1" ht="20.25" customHeight="1" spans="1:17">
      <c r="A55" s="845">
        <v>9</v>
      </c>
      <c r="B55" s="848" t="s">
        <v>47</v>
      </c>
      <c r="C55" s="861"/>
      <c r="D55" s="861"/>
      <c r="E55" s="861"/>
      <c r="F55" s="861"/>
      <c r="G55" s="861">
        <v>1</v>
      </c>
      <c r="H55" s="861"/>
      <c r="I55" s="861"/>
      <c r="J55" s="861"/>
      <c r="K55" s="861"/>
      <c r="L55" s="861">
        <v>10</v>
      </c>
      <c r="M55" s="861"/>
      <c r="N55" s="861"/>
      <c r="O55" s="861"/>
      <c r="P55" s="861">
        <v>0</v>
      </c>
      <c r="Q55" s="872">
        <f t="shared" si="2"/>
        <v>11</v>
      </c>
    </row>
    <row r="56" s="832" customFormat="1" ht="20.25" customHeight="1" spans="1:17">
      <c r="A56" s="845">
        <v>10</v>
      </c>
      <c r="B56" s="848" t="s">
        <v>48</v>
      </c>
      <c r="C56" s="861"/>
      <c r="D56" s="861"/>
      <c r="E56" s="861"/>
      <c r="F56" s="861"/>
      <c r="G56" s="861">
        <v>4</v>
      </c>
      <c r="H56" s="861"/>
      <c r="I56" s="861"/>
      <c r="J56" s="861"/>
      <c r="K56" s="861"/>
      <c r="L56" s="861">
        <v>17</v>
      </c>
      <c r="M56" s="861"/>
      <c r="N56" s="861"/>
      <c r="O56" s="861"/>
      <c r="P56" s="861">
        <v>0</v>
      </c>
      <c r="Q56" s="872">
        <f t="shared" si="2"/>
        <v>21</v>
      </c>
    </row>
    <row r="57" s="832" customFormat="1" ht="20.25" customHeight="1" spans="1:17">
      <c r="A57" s="845">
        <v>11</v>
      </c>
      <c r="B57" s="848" t="s">
        <v>49</v>
      </c>
      <c r="C57" s="861"/>
      <c r="D57" s="861"/>
      <c r="E57" s="861"/>
      <c r="F57" s="861"/>
      <c r="G57" s="861">
        <v>7</v>
      </c>
      <c r="H57" s="861"/>
      <c r="I57" s="861"/>
      <c r="J57" s="861"/>
      <c r="K57" s="861"/>
      <c r="L57" s="861">
        <v>20</v>
      </c>
      <c r="M57" s="861"/>
      <c r="N57" s="861"/>
      <c r="O57" s="861">
        <v>2</v>
      </c>
      <c r="P57" s="861">
        <v>0</v>
      </c>
      <c r="Q57" s="872">
        <f t="shared" si="2"/>
        <v>29</v>
      </c>
    </row>
    <row r="58" s="832" customFormat="1" ht="20.25" customHeight="1" spans="1:17">
      <c r="A58" s="845">
        <v>12</v>
      </c>
      <c r="B58" s="848" t="s">
        <v>50</v>
      </c>
      <c r="C58" s="861"/>
      <c r="D58" s="861"/>
      <c r="E58" s="861"/>
      <c r="F58" s="861"/>
      <c r="G58" s="861">
        <v>3</v>
      </c>
      <c r="H58" s="861"/>
      <c r="I58" s="861"/>
      <c r="J58" s="861"/>
      <c r="K58" s="861"/>
      <c r="L58" s="861">
        <v>29</v>
      </c>
      <c r="M58" s="861"/>
      <c r="N58" s="861"/>
      <c r="O58" s="861"/>
      <c r="P58" s="861">
        <v>0</v>
      </c>
      <c r="Q58" s="872">
        <f t="shared" si="2"/>
        <v>32</v>
      </c>
    </row>
    <row r="59" s="832" customFormat="1" ht="20.25" customHeight="1" spans="1:17">
      <c r="A59" s="845">
        <v>13</v>
      </c>
      <c r="B59" s="848" t="s">
        <v>51</v>
      </c>
      <c r="C59" s="861"/>
      <c r="D59" s="861"/>
      <c r="E59" s="861"/>
      <c r="F59" s="861"/>
      <c r="G59" s="861">
        <v>6</v>
      </c>
      <c r="H59" s="861"/>
      <c r="I59" s="861"/>
      <c r="J59" s="861">
        <v>1</v>
      </c>
      <c r="K59" s="861"/>
      <c r="L59" s="861">
        <v>11</v>
      </c>
      <c r="M59" s="861"/>
      <c r="N59" s="861"/>
      <c r="O59" s="861"/>
      <c r="P59" s="861">
        <v>0</v>
      </c>
      <c r="Q59" s="872">
        <f t="shared" si="2"/>
        <v>18</v>
      </c>
    </row>
    <row r="60" s="832" customFormat="1" ht="20.25" customHeight="1" spans="1:17">
      <c r="A60" s="845">
        <v>14</v>
      </c>
      <c r="B60" s="848" t="s">
        <v>52</v>
      </c>
      <c r="C60" s="861"/>
      <c r="D60" s="861"/>
      <c r="E60" s="861"/>
      <c r="F60" s="861"/>
      <c r="G60" s="861">
        <v>2</v>
      </c>
      <c r="H60" s="861"/>
      <c r="I60" s="861"/>
      <c r="J60" s="861"/>
      <c r="K60" s="861"/>
      <c r="L60" s="861">
        <v>22</v>
      </c>
      <c r="M60" s="861"/>
      <c r="N60" s="861"/>
      <c r="O60" s="861">
        <v>1</v>
      </c>
      <c r="P60" s="861">
        <v>0</v>
      </c>
      <c r="Q60" s="872">
        <f t="shared" si="2"/>
        <v>25</v>
      </c>
    </row>
    <row r="61" s="832" customFormat="1" ht="20.25" customHeight="1" spans="1:17">
      <c r="A61" s="845">
        <v>15</v>
      </c>
      <c r="B61" s="848" t="s">
        <v>53</v>
      </c>
      <c r="C61" s="861"/>
      <c r="D61" s="861"/>
      <c r="E61" s="861"/>
      <c r="F61" s="861"/>
      <c r="G61" s="861">
        <v>2</v>
      </c>
      <c r="H61" s="861"/>
      <c r="I61" s="861"/>
      <c r="J61" s="861"/>
      <c r="K61" s="861"/>
      <c r="L61" s="861">
        <v>7</v>
      </c>
      <c r="M61" s="861"/>
      <c r="N61" s="861"/>
      <c r="O61" s="861"/>
      <c r="P61" s="861">
        <v>0</v>
      </c>
      <c r="Q61" s="872">
        <f t="shared" si="2"/>
        <v>9</v>
      </c>
    </row>
    <row r="62" s="832" customFormat="1" ht="20.25" customHeight="1" spans="1:17">
      <c r="A62" s="845">
        <v>16</v>
      </c>
      <c r="B62" s="848" t="s">
        <v>90</v>
      </c>
      <c r="C62" s="861"/>
      <c r="D62" s="861"/>
      <c r="E62" s="861"/>
      <c r="F62" s="861"/>
      <c r="G62" s="861">
        <v>1</v>
      </c>
      <c r="H62" s="861"/>
      <c r="I62" s="861"/>
      <c r="J62" s="861"/>
      <c r="K62" s="861"/>
      <c r="L62" s="861">
        <v>29</v>
      </c>
      <c r="M62" s="861"/>
      <c r="N62" s="861"/>
      <c r="O62" s="861"/>
      <c r="P62" s="861">
        <v>0</v>
      </c>
      <c r="Q62" s="872">
        <f t="shared" si="2"/>
        <v>30</v>
      </c>
    </row>
    <row r="63" s="832" customFormat="1" ht="23.25" customHeight="1" spans="1:17">
      <c r="A63" s="849">
        <v>17</v>
      </c>
      <c r="B63" s="850" t="s">
        <v>55</v>
      </c>
      <c r="C63" s="861"/>
      <c r="D63" s="861"/>
      <c r="E63" s="861"/>
      <c r="F63" s="861"/>
      <c r="G63" s="861"/>
      <c r="H63" s="861"/>
      <c r="I63" s="861"/>
      <c r="J63" s="861"/>
      <c r="K63" s="861"/>
      <c r="L63" s="861">
        <v>30</v>
      </c>
      <c r="M63" s="861"/>
      <c r="N63" s="861"/>
      <c r="O63" s="861">
        <v>1</v>
      </c>
      <c r="P63" s="861">
        <v>0</v>
      </c>
      <c r="Q63" s="874">
        <f t="shared" si="2"/>
        <v>31</v>
      </c>
    </row>
    <row r="64" s="832" customFormat="1" ht="24" customHeight="1" spans="1:17">
      <c r="A64" s="851">
        <v>18</v>
      </c>
      <c r="B64" s="852" t="s">
        <v>56</v>
      </c>
      <c r="C64" s="861"/>
      <c r="D64" s="861"/>
      <c r="E64" s="861"/>
      <c r="F64" s="861"/>
      <c r="G64" s="861">
        <v>3</v>
      </c>
      <c r="H64" s="861"/>
      <c r="I64" s="861"/>
      <c r="J64" s="861"/>
      <c r="K64" s="861"/>
      <c r="L64" s="861">
        <v>27</v>
      </c>
      <c r="M64" s="861"/>
      <c r="N64" s="861"/>
      <c r="O64" s="861">
        <v>1</v>
      </c>
      <c r="P64" s="866"/>
      <c r="Q64" s="874">
        <f t="shared" si="2"/>
        <v>31</v>
      </c>
    </row>
    <row r="65" ht="21" customHeight="1" spans="1:17">
      <c r="A65" s="853"/>
      <c r="B65" s="854" t="s">
        <v>57</v>
      </c>
      <c r="C65" s="855">
        <f>SUM(C47:C64)</f>
        <v>0</v>
      </c>
      <c r="D65" s="855">
        <f t="shared" ref="D65:Q65" si="3">SUM(D47:D64)</f>
        <v>0</v>
      </c>
      <c r="E65" s="855">
        <f t="shared" si="3"/>
        <v>0</v>
      </c>
      <c r="F65" s="855">
        <f t="shared" si="3"/>
        <v>0</v>
      </c>
      <c r="G65" s="855">
        <f t="shared" si="3"/>
        <v>81</v>
      </c>
      <c r="H65" s="855">
        <f t="shared" si="3"/>
        <v>0</v>
      </c>
      <c r="I65" s="855">
        <f t="shared" si="3"/>
        <v>0</v>
      </c>
      <c r="J65" s="855">
        <f t="shared" si="3"/>
        <v>2</v>
      </c>
      <c r="K65" s="855">
        <f t="shared" si="3"/>
        <v>0</v>
      </c>
      <c r="L65" s="855">
        <f t="shared" si="3"/>
        <v>466</v>
      </c>
      <c r="M65" s="855">
        <f t="shared" si="3"/>
        <v>0</v>
      </c>
      <c r="N65" s="855">
        <f t="shared" si="3"/>
        <v>0</v>
      </c>
      <c r="O65" s="855">
        <f t="shared" si="3"/>
        <v>8</v>
      </c>
      <c r="P65" s="855">
        <f t="shared" si="3"/>
        <v>0</v>
      </c>
      <c r="Q65" s="855">
        <f t="shared" si="3"/>
        <v>557</v>
      </c>
    </row>
    <row r="66" ht="17.1" customHeight="1" spans="13:13">
      <c r="M66" s="878"/>
    </row>
    <row r="67" ht="17.1" customHeight="1" spans="3:14">
      <c r="C67" s="875" t="s">
        <v>58</v>
      </c>
      <c r="D67" s="875"/>
      <c r="E67" s="875"/>
      <c r="F67" s="875"/>
      <c r="G67" s="875"/>
      <c r="H67" s="875"/>
      <c r="I67" s="875"/>
      <c r="J67" s="875"/>
      <c r="K67" s="875"/>
      <c r="L67" s="875" t="s">
        <v>67</v>
      </c>
      <c r="M67" s="879"/>
      <c r="N67" s="875"/>
    </row>
    <row r="68" ht="17.25" customHeight="1" spans="3:14">
      <c r="C68" s="875" t="s">
        <v>68</v>
      </c>
      <c r="D68" s="875"/>
      <c r="E68" s="875"/>
      <c r="F68" s="875"/>
      <c r="G68" s="875"/>
      <c r="H68" s="875"/>
      <c r="I68" s="875"/>
      <c r="J68" s="875"/>
      <c r="K68" s="875"/>
      <c r="L68" s="875" t="s">
        <v>69</v>
      </c>
      <c r="M68" s="880"/>
      <c r="N68" s="875"/>
    </row>
    <row r="69" ht="19.5" customHeight="1" spans="3:14">
      <c r="C69" s="875"/>
      <c r="D69" s="875"/>
      <c r="E69" s="875"/>
      <c r="F69" s="875"/>
      <c r="G69" s="875"/>
      <c r="H69" s="875"/>
      <c r="I69" s="875"/>
      <c r="J69" s="875"/>
      <c r="K69" s="875"/>
      <c r="L69" s="875"/>
      <c r="M69" s="879"/>
      <c r="N69" s="875"/>
    </row>
    <row r="70" customHeight="1" spans="3:14">
      <c r="C70" s="875"/>
      <c r="D70" s="875"/>
      <c r="E70" s="875"/>
      <c r="F70" s="875"/>
      <c r="G70" s="875"/>
      <c r="H70" s="875"/>
      <c r="I70" s="875"/>
      <c r="J70" s="875"/>
      <c r="K70" s="875"/>
      <c r="L70" s="875"/>
      <c r="M70" s="879"/>
      <c r="N70" s="875"/>
    </row>
    <row r="71" ht="17.1" customHeight="1" spans="3:14">
      <c r="C71" s="875"/>
      <c r="D71" s="875"/>
      <c r="E71" s="875"/>
      <c r="F71" s="875"/>
      <c r="G71" s="875"/>
      <c r="H71" s="875"/>
      <c r="I71" s="875"/>
      <c r="J71" s="875"/>
      <c r="K71" s="875"/>
      <c r="L71" s="875"/>
      <c r="M71" s="879"/>
      <c r="N71" s="875"/>
    </row>
    <row r="72" ht="17.1" customHeight="1" spans="3:14">
      <c r="C72" s="876" t="s">
        <v>70</v>
      </c>
      <c r="D72" s="875"/>
      <c r="E72" s="875"/>
      <c r="F72" s="875"/>
      <c r="G72" s="875"/>
      <c r="H72" s="875"/>
      <c r="I72" s="875"/>
      <c r="J72" s="875"/>
      <c r="K72" s="875"/>
      <c r="L72" s="881" t="s">
        <v>71</v>
      </c>
      <c r="M72" s="865"/>
      <c r="N72" s="875"/>
    </row>
    <row r="73" ht="17.1" customHeight="1" spans="3:14">
      <c r="C73" s="876" t="s">
        <v>72</v>
      </c>
      <c r="D73" s="875"/>
      <c r="E73" s="875"/>
      <c r="F73" s="875"/>
      <c r="G73" s="875"/>
      <c r="H73" s="875"/>
      <c r="I73" s="875"/>
      <c r="J73" s="875"/>
      <c r="K73" s="875"/>
      <c r="L73" s="881" t="s">
        <v>73</v>
      </c>
      <c r="M73" s="865"/>
      <c r="N73" s="875"/>
    </row>
    <row r="78" spans="1:19">
      <c r="A78" s="860" t="s">
        <v>177</v>
      </c>
      <c r="B78" s="860"/>
      <c r="C78" s="860"/>
      <c r="D78" s="860"/>
      <c r="E78" s="860"/>
      <c r="F78" s="860"/>
      <c r="G78" s="860"/>
      <c r="H78" s="860"/>
      <c r="I78" s="860"/>
      <c r="J78" s="860"/>
      <c r="K78" s="860"/>
      <c r="L78" s="860"/>
      <c r="M78" s="860"/>
      <c r="N78" s="860"/>
      <c r="O78" s="860"/>
      <c r="P78" s="860"/>
      <c r="Q78" s="860"/>
      <c r="R78" s="867"/>
      <c r="S78" s="867"/>
    </row>
    <row r="79" spans="1:19">
      <c r="A79" s="860" t="s">
        <v>178</v>
      </c>
      <c r="B79" s="860"/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  <c r="O79" s="860"/>
      <c r="P79" s="860"/>
      <c r="Q79" s="860"/>
      <c r="R79" s="867"/>
      <c r="S79" s="867"/>
    </row>
    <row r="80" spans="1:19">
      <c r="A80" s="860" t="str">
        <f>'RK 4'!A72:AS72</f>
        <v>BULAN MARET TAHUN 2023</v>
      </c>
      <c r="B80" s="860"/>
      <c r="C80" s="860"/>
      <c r="D80" s="860"/>
      <c r="E80" s="860"/>
      <c r="F80" s="860"/>
      <c r="G80" s="860"/>
      <c r="H80" s="860"/>
      <c r="I80" s="860"/>
      <c r="J80" s="860"/>
      <c r="K80" s="860"/>
      <c r="L80" s="860"/>
      <c r="M80" s="860"/>
      <c r="N80" s="860"/>
      <c r="O80" s="860"/>
      <c r="P80" s="860"/>
      <c r="Q80" s="860"/>
      <c r="R80" s="867"/>
      <c r="S80" s="867"/>
    </row>
    <row r="81" ht="17.25" spans="1:19">
      <c r="A81" s="834" t="s">
        <v>179</v>
      </c>
      <c r="Q81" s="868" t="s">
        <v>180</v>
      </c>
      <c r="S81" s="868"/>
    </row>
    <row r="82" customHeight="1" spans="1:17">
      <c r="A82" s="836" t="s">
        <v>181</v>
      </c>
      <c r="B82" s="837" t="s">
        <v>182</v>
      </c>
      <c r="C82" s="838" t="s">
        <v>183</v>
      </c>
      <c r="D82" s="839"/>
      <c r="E82" s="839"/>
      <c r="F82" s="839"/>
      <c r="G82" s="839"/>
      <c r="H82" s="839"/>
      <c r="I82" s="839"/>
      <c r="J82" s="839"/>
      <c r="K82" s="839"/>
      <c r="L82" s="839"/>
      <c r="M82" s="839"/>
      <c r="N82" s="839"/>
      <c r="O82" s="839"/>
      <c r="P82" s="839"/>
      <c r="Q82" s="869"/>
    </row>
    <row r="83" ht="81" customHeight="1" spans="1:17">
      <c r="A83" s="840"/>
      <c r="B83" s="841"/>
      <c r="C83" s="842" t="s">
        <v>184</v>
      </c>
      <c r="D83" s="842" t="s">
        <v>185</v>
      </c>
      <c r="E83" s="842" t="s">
        <v>186</v>
      </c>
      <c r="F83" s="842" t="s">
        <v>187</v>
      </c>
      <c r="G83" s="842" t="s">
        <v>188</v>
      </c>
      <c r="H83" s="842" t="s">
        <v>189</v>
      </c>
      <c r="I83" s="842" t="s">
        <v>190</v>
      </c>
      <c r="J83" s="842" t="s">
        <v>191</v>
      </c>
      <c r="K83" s="842" t="s">
        <v>192</v>
      </c>
      <c r="L83" s="842" t="s">
        <v>193</v>
      </c>
      <c r="M83" s="842" t="s">
        <v>194</v>
      </c>
      <c r="N83" s="842" t="s">
        <v>195</v>
      </c>
      <c r="O83" s="842" t="s">
        <v>196</v>
      </c>
      <c r="P83" s="842" t="s">
        <v>197</v>
      </c>
      <c r="Q83" s="870" t="s">
        <v>14</v>
      </c>
    </row>
    <row r="84" spans="1:17">
      <c r="A84" s="843">
        <v>1</v>
      </c>
      <c r="B84" s="844">
        <v>2</v>
      </c>
      <c r="C84" s="844">
        <v>3</v>
      </c>
      <c r="D84" s="844">
        <v>4</v>
      </c>
      <c r="E84" s="844">
        <v>5</v>
      </c>
      <c r="F84" s="844">
        <v>6</v>
      </c>
      <c r="G84" s="844">
        <v>7</v>
      </c>
      <c r="H84" s="844">
        <v>8</v>
      </c>
      <c r="I84" s="844">
        <v>9</v>
      </c>
      <c r="J84" s="844">
        <v>10</v>
      </c>
      <c r="K84" s="844">
        <v>11</v>
      </c>
      <c r="L84" s="844">
        <v>12</v>
      </c>
      <c r="M84" s="844">
        <v>13</v>
      </c>
      <c r="N84" s="844">
        <v>14</v>
      </c>
      <c r="O84" s="844">
        <v>15</v>
      </c>
      <c r="P84" s="844">
        <v>16</v>
      </c>
      <c r="Q84" s="871">
        <v>16</v>
      </c>
    </row>
    <row r="85" s="832" customFormat="1" ht="18" customHeight="1" spans="1:21">
      <c r="A85" s="845">
        <v>1</v>
      </c>
      <c r="B85" s="846" t="s">
        <v>39</v>
      </c>
      <c r="C85" s="861"/>
      <c r="D85" s="861"/>
      <c r="E85" s="861"/>
      <c r="F85" s="861"/>
      <c r="G85" s="861">
        <v>24</v>
      </c>
      <c r="H85" s="861">
        <v>3</v>
      </c>
      <c r="I85" s="861"/>
      <c r="J85" s="861"/>
      <c r="K85" s="861"/>
      <c r="L85" s="861">
        <v>72</v>
      </c>
      <c r="M85" s="861"/>
      <c r="N85" s="861"/>
      <c r="O85" s="861">
        <v>2</v>
      </c>
      <c r="P85" s="861">
        <v>0</v>
      </c>
      <c r="Q85" s="872">
        <f t="shared" ref="Q85:Q102" si="4">IFERROR(SUM(C85:P85),"ND")</f>
        <v>101</v>
      </c>
      <c r="U85" s="873"/>
    </row>
    <row r="86" s="832" customFormat="1" ht="18" customHeight="1" spans="1:17">
      <c r="A86" s="845">
        <v>2</v>
      </c>
      <c r="B86" s="848" t="s">
        <v>40</v>
      </c>
      <c r="C86" s="861"/>
      <c r="D86" s="861"/>
      <c r="E86" s="861"/>
      <c r="F86" s="861"/>
      <c r="G86" s="861"/>
      <c r="H86" s="861"/>
      <c r="I86" s="861"/>
      <c r="J86" s="861"/>
      <c r="K86" s="861"/>
      <c r="L86" s="861">
        <v>64</v>
      </c>
      <c r="M86" s="861"/>
      <c r="N86" s="861">
        <v>1</v>
      </c>
      <c r="O86" s="861"/>
      <c r="P86" s="861">
        <v>0</v>
      </c>
      <c r="Q86" s="872">
        <f t="shared" si="4"/>
        <v>65</v>
      </c>
    </row>
    <row r="87" s="832" customFormat="1" ht="18" customHeight="1" spans="1:17">
      <c r="A87" s="845">
        <v>3</v>
      </c>
      <c r="B87" s="848" t="s">
        <v>41</v>
      </c>
      <c r="C87" s="861"/>
      <c r="D87" s="861"/>
      <c r="E87" s="861"/>
      <c r="F87" s="861"/>
      <c r="G87" s="861">
        <v>8</v>
      </c>
      <c r="H87" s="861"/>
      <c r="I87" s="861">
        <v>0</v>
      </c>
      <c r="J87" s="861"/>
      <c r="K87" s="861"/>
      <c r="L87" s="861">
        <v>33</v>
      </c>
      <c r="M87" s="861"/>
      <c r="N87" s="861"/>
      <c r="O87" s="861"/>
      <c r="P87" s="861">
        <v>0</v>
      </c>
      <c r="Q87" s="872">
        <f t="shared" si="4"/>
        <v>41</v>
      </c>
    </row>
    <row r="88" s="832" customFormat="1" ht="18.75" customHeight="1" spans="1:17">
      <c r="A88" s="845">
        <v>4</v>
      </c>
      <c r="B88" s="848" t="s">
        <v>42</v>
      </c>
      <c r="C88" s="861"/>
      <c r="D88" s="861"/>
      <c r="E88" s="861"/>
      <c r="F88" s="861"/>
      <c r="G88" s="861">
        <v>1</v>
      </c>
      <c r="H88" s="861"/>
      <c r="I88" s="861">
        <v>1</v>
      </c>
      <c r="J88" s="861"/>
      <c r="K88" s="861"/>
      <c r="L88" s="861">
        <v>45</v>
      </c>
      <c r="M88" s="861"/>
      <c r="N88" s="861"/>
      <c r="O88" s="861"/>
      <c r="P88" s="861">
        <v>0</v>
      </c>
      <c r="Q88" s="872">
        <f t="shared" si="4"/>
        <v>47</v>
      </c>
    </row>
    <row r="89" s="832" customFormat="1" ht="18" customHeight="1" spans="1:17">
      <c r="A89" s="845">
        <v>5</v>
      </c>
      <c r="B89" s="848" t="s">
        <v>43</v>
      </c>
      <c r="C89" s="861"/>
      <c r="D89" s="861"/>
      <c r="E89" s="861"/>
      <c r="F89" s="861"/>
      <c r="G89" s="861">
        <v>3</v>
      </c>
      <c r="H89" s="861"/>
      <c r="I89" s="861"/>
      <c r="J89" s="861"/>
      <c r="K89" s="861"/>
      <c r="L89" s="861">
        <v>40</v>
      </c>
      <c r="M89" s="861"/>
      <c r="N89" s="861"/>
      <c r="O89" s="861"/>
      <c r="P89" s="861">
        <v>0</v>
      </c>
      <c r="Q89" s="872">
        <f t="shared" si="4"/>
        <v>43</v>
      </c>
    </row>
    <row r="90" s="832" customFormat="1" ht="18" customHeight="1" spans="1:17">
      <c r="A90" s="845">
        <v>6</v>
      </c>
      <c r="B90" s="848" t="s">
        <v>44</v>
      </c>
      <c r="C90" s="861"/>
      <c r="D90" s="861"/>
      <c r="E90" s="861"/>
      <c r="F90" s="861"/>
      <c r="G90" s="861"/>
      <c r="H90" s="861"/>
      <c r="I90" s="861"/>
      <c r="J90" s="861"/>
      <c r="K90" s="861"/>
      <c r="L90" s="861">
        <v>5</v>
      </c>
      <c r="M90" s="861"/>
      <c r="N90" s="861"/>
      <c r="O90" s="861"/>
      <c r="P90" s="861">
        <v>0</v>
      </c>
      <c r="Q90" s="872">
        <f t="shared" si="4"/>
        <v>5</v>
      </c>
    </row>
    <row r="91" s="832" customFormat="1" ht="15.75" customHeight="1" spans="1:17">
      <c r="A91" s="845">
        <v>7</v>
      </c>
      <c r="B91" s="848" t="s">
        <v>45</v>
      </c>
      <c r="C91" s="861"/>
      <c r="D91" s="861"/>
      <c r="E91" s="861"/>
      <c r="F91" s="861"/>
      <c r="G91" s="861">
        <v>2</v>
      </c>
      <c r="H91" s="861"/>
      <c r="I91" s="861">
        <v>1</v>
      </c>
      <c r="J91" s="861"/>
      <c r="K91" s="861"/>
      <c r="L91" s="861">
        <v>28</v>
      </c>
      <c r="M91" s="861"/>
      <c r="N91" s="861"/>
      <c r="O91" s="861">
        <v>1</v>
      </c>
      <c r="P91" s="861">
        <v>0</v>
      </c>
      <c r="Q91" s="872">
        <f t="shared" si="4"/>
        <v>32</v>
      </c>
    </row>
    <row r="92" s="832" customFormat="1" ht="15.75" customHeight="1" spans="1:17">
      <c r="A92" s="845">
        <v>8</v>
      </c>
      <c r="B92" s="848" t="s">
        <v>46</v>
      </c>
      <c r="C92" s="861"/>
      <c r="D92" s="861"/>
      <c r="E92" s="861"/>
      <c r="F92" s="861"/>
      <c r="G92" s="861">
        <v>1</v>
      </c>
      <c r="H92" s="861"/>
      <c r="I92" s="861"/>
      <c r="J92" s="861"/>
      <c r="K92" s="861"/>
      <c r="L92" s="861">
        <v>19</v>
      </c>
      <c r="M92" s="861"/>
      <c r="N92" s="861"/>
      <c r="O92" s="861"/>
      <c r="P92" s="861">
        <v>0</v>
      </c>
      <c r="Q92" s="872">
        <f t="shared" si="4"/>
        <v>20</v>
      </c>
    </row>
    <row r="93" s="832" customFormat="1" ht="20.25" customHeight="1" spans="1:17">
      <c r="A93" s="845">
        <v>9</v>
      </c>
      <c r="B93" s="848" t="s">
        <v>47</v>
      </c>
      <c r="C93" s="861"/>
      <c r="D93" s="861"/>
      <c r="E93" s="861"/>
      <c r="F93" s="861"/>
      <c r="G93" s="861">
        <v>4</v>
      </c>
      <c r="H93" s="861"/>
      <c r="I93" s="861"/>
      <c r="J93" s="861"/>
      <c r="K93" s="861"/>
      <c r="L93" s="861">
        <v>18</v>
      </c>
      <c r="M93" s="861"/>
      <c r="N93" s="861"/>
      <c r="O93" s="861"/>
      <c r="P93" s="861">
        <v>0</v>
      </c>
      <c r="Q93" s="872">
        <f t="shared" si="4"/>
        <v>22</v>
      </c>
    </row>
    <row r="94" s="832" customFormat="1" ht="20.25" customHeight="1" spans="1:17">
      <c r="A94" s="845">
        <v>10</v>
      </c>
      <c r="B94" s="848" t="s">
        <v>48</v>
      </c>
      <c r="C94" s="861"/>
      <c r="D94" s="861"/>
      <c r="E94" s="861"/>
      <c r="F94" s="861"/>
      <c r="G94" s="861">
        <v>4</v>
      </c>
      <c r="H94" s="861"/>
      <c r="I94" s="861"/>
      <c r="J94" s="861"/>
      <c r="K94" s="861"/>
      <c r="L94" s="861">
        <v>23</v>
      </c>
      <c r="M94" s="861"/>
      <c r="N94" s="861"/>
      <c r="O94" s="861"/>
      <c r="P94" s="861">
        <v>0</v>
      </c>
      <c r="Q94" s="872">
        <f t="shared" si="4"/>
        <v>27</v>
      </c>
    </row>
    <row r="95" s="832" customFormat="1" ht="20.25" customHeight="1" spans="1:17">
      <c r="A95" s="845">
        <v>11</v>
      </c>
      <c r="B95" s="848" t="s">
        <v>49</v>
      </c>
      <c r="C95" s="861"/>
      <c r="D95" s="861"/>
      <c r="E95" s="861"/>
      <c r="F95" s="861"/>
      <c r="G95" s="861">
        <v>18</v>
      </c>
      <c r="H95" s="861"/>
      <c r="I95" s="861"/>
      <c r="J95" s="861"/>
      <c r="K95" s="861"/>
      <c r="L95" s="861">
        <v>37</v>
      </c>
      <c r="M95" s="861"/>
      <c r="N95" s="861"/>
      <c r="O95" s="861"/>
      <c r="P95" s="861">
        <v>0</v>
      </c>
      <c r="Q95" s="872">
        <f t="shared" si="4"/>
        <v>55</v>
      </c>
    </row>
    <row r="96" s="832" customFormat="1" ht="20.25" customHeight="1" spans="1:17">
      <c r="A96" s="845">
        <v>12</v>
      </c>
      <c r="B96" s="848" t="s">
        <v>50</v>
      </c>
      <c r="C96" s="861"/>
      <c r="D96" s="861"/>
      <c r="E96" s="861"/>
      <c r="F96" s="861"/>
      <c r="G96" s="861">
        <v>1</v>
      </c>
      <c r="H96" s="861"/>
      <c r="I96" s="861">
        <v>1</v>
      </c>
      <c r="J96" s="861"/>
      <c r="K96" s="861"/>
      <c r="L96" s="861">
        <v>48</v>
      </c>
      <c r="M96" s="861"/>
      <c r="N96" s="861">
        <v>2</v>
      </c>
      <c r="O96" s="861"/>
      <c r="P96" s="861">
        <v>0</v>
      </c>
      <c r="Q96" s="872">
        <f t="shared" si="4"/>
        <v>52</v>
      </c>
    </row>
    <row r="97" s="832" customFormat="1" ht="20.25" customHeight="1" spans="1:17">
      <c r="A97" s="845">
        <v>13</v>
      </c>
      <c r="B97" s="848" t="s">
        <v>51</v>
      </c>
      <c r="C97" s="861"/>
      <c r="D97" s="861"/>
      <c r="E97" s="861"/>
      <c r="F97" s="861"/>
      <c r="G97" s="861">
        <v>1</v>
      </c>
      <c r="H97" s="861"/>
      <c r="I97" s="861"/>
      <c r="J97" s="861"/>
      <c r="K97" s="861"/>
      <c r="L97" s="861">
        <v>20</v>
      </c>
      <c r="M97" s="861"/>
      <c r="N97" s="861"/>
      <c r="O97" s="861"/>
      <c r="P97" s="861">
        <v>0</v>
      </c>
      <c r="Q97" s="872">
        <f t="shared" si="4"/>
        <v>21</v>
      </c>
    </row>
    <row r="98" s="832" customFormat="1" ht="20.25" customHeight="1" spans="1:17">
      <c r="A98" s="845">
        <v>14</v>
      </c>
      <c r="B98" s="848" t="s">
        <v>52</v>
      </c>
      <c r="C98" s="861"/>
      <c r="D98" s="861"/>
      <c r="E98" s="861"/>
      <c r="F98" s="861"/>
      <c r="G98" s="861">
        <v>5</v>
      </c>
      <c r="H98" s="861"/>
      <c r="I98" s="861"/>
      <c r="J98" s="861"/>
      <c r="K98" s="861"/>
      <c r="L98" s="861">
        <v>53</v>
      </c>
      <c r="M98" s="861"/>
      <c r="N98" s="861">
        <v>1</v>
      </c>
      <c r="O98" s="861"/>
      <c r="P98" s="861">
        <v>0</v>
      </c>
      <c r="Q98" s="872">
        <f t="shared" si="4"/>
        <v>59</v>
      </c>
    </row>
    <row r="99" s="832" customFormat="1" ht="20.25" customHeight="1" spans="1:17">
      <c r="A99" s="845">
        <v>15</v>
      </c>
      <c r="B99" s="848" t="s">
        <v>53</v>
      </c>
      <c r="C99" s="861"/>
      <c r="D99" s="861"/>
      <c r="E99" s="861"/>
      <c r="F99" s="861"/>
      <c r="G99" s="861">
        <v>2</v>
      </c>
      <c r="H99" s="861">
        <v>1</v>
      </c>
      <c r="I99" s="861"/>
      <c r="J99" s="861"/>
      <c r="K99" s="861"/>
      <c r="L99" s="861">
        <v>11</v>
      </c>
      <c r="M99" s="861"/>
      <c r="N99" s="861"/>
      <c r="O99" s="861"/>
      <c r="P99" s="861">
        <v>0</v>
      </c>
      <c r="Q99" s="872">
        <f t="shared" si="4"/>
        <v>14</v>
      </c>
    </row>
    <row r="100" s="832" customFormat="1" ht="20.25" customHeight="1" spans="1:17">
      <c r="A100" s="845">
        <v>16</v>
      </c>
      <c r="B100" s="848" t="s">
        <v>90</v>
      </c>
      <c r="C100" s="861"/>
      <c r="D100" s="861"/>
      <c r="E100" s="861"/>
      <c r="F100" s="861"/>
      <c r="G100" s="861"/>
      <c r="H100" s="861">
        <v>1</v>
      </c>
      <c r="I100" s="861"/>
      <c r="J100" s="861"/>
      <c r="K100" s="861"/>
      <c r="L100" s="861">
        <v>25</v>
      </c>
      <c r="M100" s="861"/>
      <c r="N100" s="861"/>
      <c r="O100" s="861"/>
      <c r="P100" s="861">
        <v>0</v>
      </c>
      <c r="Q100" s="872">
        <f t="shared" si="4"/>
        <v>26</v>
      </c>
    </row>
    <row r="101" s="832" customFormat="1" ht="17.1" customHeight="1" spans="1:17">
      <c r="A101" s="849">
        <v>17</v>
      </c>
      <c r="B101" s="850" t="s">
        <v>55</v>
      </c>
      <c r="D101" s="861"/>
      <c r="E101" s="861"/>
      <c r="F101" s="861"/>
      <c r="G101" s="861"/>
      <c r="H101" s="861"/>
      <c r="I101" s="861"/>
      <c r="J101" s="861"/>
      <c r="K101" s="861"/>
      <c r="L101" s="861">
        <v>46</v>
      </c>
      <c r="M101" s="861"/>
      <c r="N101" s="861"/>
      <c r="O101" s="861">
        <v>5</v>
      </c>
      <c r="P101" s="861">
        <v>0</v>
      </c>
      <c r="Q101" s="874">
        <f t="shared" si="4"/>
        <v>51</v>
      </c>
    </row>
    <row r="102" s="832" customFormat="1" ht="17.1" customHeight="1" spans="1:17">
      <c r="A102" s="851">
        <v>18</v>
      </c>
      <c r="B102" s="852" t="s">
        <v>56</v>
      </c>
      <c r="C102" s="861"/>
      <c r="D102" s="861"/>
      <c r="E102" s="861"/>
      <c r="F102" s="861"/>
      <c r="G102" s="861">
        <v>6</v>
      </c>
      <c r="H102" s="861"/>
      <c r="I102" s="861"/>
      <c r="J102" s="861"/>
      <c r="K102" s="861"/>
      <c r="L102" s="861">
        <v>25</v>
      </c>
      <c r="M102" s="861"/>
      <c r="N102" s="861"/>
      <c r="O102" s="861">
        <v>1</v>
      </c>
      <c r="P102" s="866"/>
      <c r="Q102" s="874">
        <f t="shared" si="4"/>
        <v>32</v>
      </c>
    </row>
    <row r="103" ht="21" customHeight="1" spans="1:17">
      <c r="A103" s="853"/>
      <c r="B103" s="854" t="s">
        <v>57</v>
      </c>
      <c r="C103" s="855">
        <f>SUM(C85:C102)</f>
        <v>0</v>
      </c>
      <c r="D103" s="855">
        <f t="shared" ref="D103:Q103" si="5">SUM(D85:D102)</f>
        <v>0</v>
      </c>
      <c r="E103" s="855">
        <f t="shared" si="5"/>
        <v>0</v>
      </c>
      <c r="F103" s="855">
        <f t="shared" si="5"/>
        <v>0</v>
      </c>
      <c r="G103" s="855">
        <f t="shared" si="5"/>
        <v>80</v>
      </c>
      <c r="H103" s="855">
        <f t="shared" si="5"/>
        <v>5</v>
      </c>
      <c r="I103" s="855">
        <f t="shared" si="5"/>
        <v>3</v>
      </c>
      <c r="J103" s="855">
        <f t="shared" si="5"/>
        <v>0</v>
      </c>
      <c r="K103" s="855">
        <f t="shared" si="5"/>
        <v>0</v>
      </c>
      <c r="L103" s="855">
        <f t="shared" si="5"/>
        <v>612</v>
      </c>
      <c r="M103" s="855">
        <f t="shared" si="5"/>
        <v>0</v>
      </c>
      <c r="N103" s="855">
        <f t="shared" si="5"/>
        <v>4</v>
      </c>
      <c r="O103" s="855">
        <f t="shared" si="5"/>
        <v>9</v>
      </c>
      <c r="P103" s="855">
        <f t="shared" si="5"/>
        <v>0</v>
      </c>
      <c r="Q103" s="855">
        <f t="shared" si="5"/>
        <v>713</v>
      </c>
    </row>
    <row r="104" ht="17.1" customHeight="1" spans="3:13">
      <c r="C104" s="875" t="s">
        <v>58</v>
      </c>
      <c r="M104" s="878" t="str">
        <f>'RK 4'!AB97</f>
        <v>Padang, 6 April 2023</v>
      </c>
    </row>
    <row r="105" ht="17.1" customHeight="1" spans="3:14">
      <c r="C105" s="875" t="str">
        <f>'RK 4'!G98</f>
        <v>Ketua Pengadilan Tinggi Agama Padang,</v>
      </c>
      <c r="D105" s="875"/>
      <c r="E105" s="875"/>
      <c r="F105" s="875"/>
      <c r="G105" s="875"/>
      <c r="H105" s="875"/>
      <c r="I105" s="875"/>
      <c r="J105" s="875"/>
      <c r="K105" s="875"/>
      <c r="L105" s="875"/>
      <c r="M105" s="879" t="str">
        <f>'RK 4'!AB98</f>
        <v>Panitera Pengadilan Tinggi Agama Padang,</v>
      </c>
      <c r="N105" s="875"/>
    </row>
    <row r="106" ht="8.25" customHeight="1" spans="3:14">
      <c r="C106" s="875"/>
      <c r="D106" s="875"/>
      <c r="E106" s="875"/>
      <c r="F106" s="875"/>
      <c r="G106" s="875"/>
      <c r="H106" s="875"/>
      <c r="I106" s="875"/>
      <c r="J106" s="875"/>
      <c r="K106" s="875"/>
      <c r="L106" s="875"/>
      <c r="M106" s="879"/>
      <c r="N106" s="875"/>
    </row>
    <row r="107" ht="17.1" customHeight="1" spans="3:14">
      <c r="C107" s="875"/>
      <c r="D107" s="875"/>
      <c r="E107" s="875"/>
      <c r="F107" s="875"/>
      <c r="G107" s="875"/>
      <c r="H107" s="875"/>
      <c r="I107" s="875"/>
      <c r="J107" s="875"/>
      <c r="K107" s="875"/>
      <c r="L107" s="875"/>
      <c r="M107" s="879"/>
      <c r="N107" s="875"/>
    </row>
    <row r="108" customHeight="1" spans="3:14">
      <c r="C108" s="875"/>
      <c r="D108" s="875"/>
      <c r="E108" s="875"/>
      <c r="F108" s="875"/>
      <c r="G108" s="875"/>
      <c r="H108" s="875"/>
      <c r="I108" s="875"/>
      <c r="J108" s="875"/>
      <c r="K108" s="875"/>
      <c r="L108" s="875"/>
      <c r="M108" s="879"/>
      <c r="N108" s="875"/>
    </row>
    <row r="109" ht="17.1" customHeight="1" spans="3:14">
      <c r="C109" s="875"/>
      <c r="D109" s="875"/>
      <c r="E109" s="875"/>
      <c r="F109" s="875"/>
      <c r="G109" s="875"/>
      <c r="H109" s="875"/>
      <c r="I109" s="875"/>
      <c r="J109" s="875"/>
      <c r="K109" s="875"/>
      <c r="L109" s="875"/>
      <c r="M109" s="879"/>
      <c r="N109" s="875"/>
    </row>
    <row r="110" ht="17.1" customHeight="1" spans="3:14">
      <c r="C110" s="875" t="str">
        <f>'RK 4'!G102</f>
        <v>Dr. Drs. H. PELMIZAR, M.H.I.</v>
      </c>
      <c r="D110" s="875"/>
      <c r="E110" s="875"/>
      <c r="F110" s="875"/>
      <c r="G110" s="875"/>
      <c r="H110" s="875"/>
      <c r="I110" s="875"/>
      <c r="J110" s="875"/>
      <c r="K110" s="875"/>
      <c r="L110" s="875"/>
      <c r="M110" s="879" t="str">
        <f>'RK 4'!AB102</f>
        <v>Drs. SYAFRUDDIN</v>
      </c>
      <c r="N110" s="875"/>
    </row>
    <row r="111" ht="17.1" customHeight="1" spans="3:14">
      <c r="C111" s="875" t="str">
        <f>'RK 4'!G103</f>
        <v>NIP. 19561112 198103 1 009</v>
      </c>
      <c r="D111" s="875"/>
      <c r="E111" s="875"/>
      <c r="F111" s="875"/>
      <c r="G111" s="875"/>
      <c r="H111" s="875"/>
      <c r="I111" s="875"/>
      <c r="J111" s="875"/>
      <c r="K111" s="875"/>
      <c r="L111" s="875"/>
      <c r="M111" s="879" t="str">
        <f>'RK 4'!AB103</f>
        <v>NIP. 196210141994031001</v>
      </c>
      <c r="N111" s="875"/>
    </row>
    <row r="116" spans="1:19">
      <c r="A116" s="860" t="s">
        <v>177</v>
      </c>
      <c r="B116" s="860"/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860"/>
      <c r="O116" s="860"/>
      <c r="P116" s="860"/>
      <c r="Q116" s="860"/>
      <c r="R116" s="867"/>
      <c r="S116" s="867"/>
    </row>
    <row r="117" spans="1:19">
      <c r="A117" s="860" t="s">
        <v>178</v>
      </c>
      <c r="B117" s="860"/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860"/>
      <c r="O117" s="860"/>
      <c r="P117" s="860"/>
      <c r="Q117" s="860"/>
      <c r="R117" s="867"/>
      <c r="S117" s="867"/>
    </row>
    <row r="118" spans="1:19">
      <c r="A118" s="860" t="str">
        <f>'RK 4'!A108:AS108</f>
        <v>BULAN APRIL TAHUN 2023</v>
      </c>
      <c r="B118" s="860"/>
      <c r="C118" s="860"/>
      <c r="D118" s="860"/>
      <c r="E118" s="860"/>
      <c r="F118" s="860"/>
      <c r="G118" s="860"/>
      <c r="H118" s="860"/>
      <c r="I118" s="860"/>
      <c r="J118" s="860"/>
      <c r="K118" s="860"/>
      <c r="L118" s="860"/>
      <c r="M118" s="860"/>
      <c r="N118" s="860"/>
      <c r="O118" s="860"/>
      <c r="P118" s="860"/>
      <c r="Q118" s="860"/>
      <c r="R118" s="867"/>
      <c r="S118" s="867"/>
    </row>
    <row r="119" ht="17.25" spans="1:19">
      <c r="A119" s="834" t="s">
        <v>179</v>
      </c>
      <c r="Q119" s="868" t="s">
        <v>180</v>
      </c>
      <c r="S119" s="868"/>
    </row>
    <row r="120" customHeight="1" spans="1:17">
      <c r="A120" s="836" t="s">
        <v>181</v>
      </c>
      <c r="B120" s="837" t="s">
        <v>182</v>
      </c>
      <c r="C120" s="838" t="s">
        <v>183</v>
      </c>
      <c r="D120" s="839"/>
      <c r="E120" s="839"/>
      <c r="F120" s="839"/>
      <c r="G120" s="839"/>
      <c r="H120" s="839"/>
      <c r="I120" s="839"/>
      <c r="J120" s="839"/>
      <c r="K120" s="839"/>
      <c r="L120" s="839"/>
      <c r="M120" s="839"/>
      <c r="N120" s="839"/>
      <c r="O120" s="839"/>
      <c r="P120" s="839"/>
      <c r="Q120" s="869"/>
    </row>
    <row r="121" ht="81" customHeight="1" spans="1:17">
      <c r="A121" s="840"/>
      <c r="B121" s="841"/>
      <c r="C121" s="842" t="s">
        <v>184</v>
      </c>
      <c r="D121" s="842" t="s">
        <v>185</v>
      </c>
      <c r="E121" s="842" t="s">
        <v>186</v>
      </c>
      <c r="F121" s="842" t="s">
        <v>187</v>
      </c>
      <c r="G121" s="842" t="s">
        <v>188</v>
      </c>
      <c r="H121" s="842" t="s">
        <v>189</v>
      </c>
      <c r="I121" s="842" t="s">
        <v>190</v>
      </c>
      <c r="J121" s="842" t="s">
        <v>191</v>
      </c>
      <c r="K121" s="842" t="s">
        <v>192</v>
      </c>
      <c r="L121" s="842" t="s">
        <v>193</v>
      </c>
      <c r="M121" s="842" t="s">
        <v>194</v>
      </c>
      <c r="N121" s="842" t="s">
        <v>195</v>
      </c>
      <c r="O121" s="842" t="s">
        <v>196</v>
      </c>
      <c r="P121" s="842" t="s">
        <v>197</v>
      </c>
      <c r="Q121" s="870" t="s">
        <v>14</v>
      </c>
    </row>
    <row r="122" spans="1:17">
      <c r="A122" s="843">
        <v>1</v>
      </c>
      <c r="B122" s="844">
        <v>2</v>
      </c>
      <c r="C122" s="844">
        <v>3</v>
      </c>
      <c r="D122" s="844">
        <v>4</v>
      </c>
      <c r="E122" s="844">
        <v>5</v>
      </c>
      <c r="F122" s="844">
        <v>6</v>
      </c>
      <c r="G122" s="844">
        <v>7</v>
      </c>
      <c r="H122" s="844">
        <v>8</v>
      </c>
      <c r="I122" s="844">
        <v>9</v>
      </c>
      <c r="J122" s="844">
        <v>10</v>
      </c>
      <c r="K122" s="844">
        <v>11</v>
      </c>
      <c r="L122" s="844">
        <v>12</v>
      </c>
      <c r="M122" s="844">
        <v>13</v>
      </c>
      <c r="N122" s="844">
        <v>14</v>
      </c>
      <c r="O122" s="844">
        <v>15</v>
      </c>
      <c r="P122" s="844">
        <v>16</v>
      </c>
      <c r="Q122" s="871">
        <v>16</v>
      </c>
    </row>
    <row r="123" s="832" customFormat="1" ht="18" customHeight="1" spans="1:21">
      <c r="A123" s="845">
        <v>1</v>
      </c>
      <c r="B123" s="846" t="s">
        <v>39</v>
      </c>
      <c r="C123" s="877"/>
      <c r="D123" s="877"/>
      <c r="E123" s="877"/>
      <c r="F123" s="877"/>
      <c r="G123" s="877">
        <v>8</v>
      </c>
      <c r="H123" s="877"/>
      <c r="I123" s="877"/>
      <c r="J123" s="877"/>
      <c r="K123" s="877"/>
      <c r="L123" s="877">
        <v>56</v>
      </c>
      <c r="M123" s="877"/>
      <c r="N123" s="877"/>
      <c r="O123" s="877">
        <v>1</v>
      </c>
      <c r="P123" s="861">
        <v>0</v>
      </c>
      <c r="Q123" s="872">
        <f t="shared" ref="Q123:Q140" si="6">IFERROR(SUM(C123:P123),"ND")</f>
        <v>65</v>
      </c>
      <c r="U123" s="873"/>
    </row>
    <row r="124" s="832" customFormat="1" ht="18" customHeight="1" spans="1:17">
      <c r="A124" s="845">
        <v>2</v>
      </c>
      <c r="B124" s="848" t="s">
        <v>40</v>
      </c>
      <c r="C124" s="877"/>
      <c r="D124" s="877"/>
      <c r="E124" s="877"/>
      <c r="F124" s="877"/>
      <c r="G124" s="877">
        <v>1</v>
      </c>
      <c r="H124" s="877"/>
      <c r="I124" s="877"/>
      <c r="J124" s="877"/>
      <c r="K124" s="877"/>
      <c r="L124" s="877">
        <v>51</v>
      </c>
      <c r="M124" s="877"/>
      <c r="N124" s="877"/>
      <c r="O124" s="877"/>
      <c r="P124" s="861">
        <v>0</v>
      </c>
      <c r="Q124" s="872">
        <f t="shared" si="6"/>
        <v>52</v>
      </c>
    </row>
    <row r="125" s="832" customFormat="1" ht="18" customHeight="1" spans="1:17">
      <c r="A125" s="845">
        <v>3</v>
      </c>
      <c r="B125" s="848" t="s">
        <v>41</v>
      </c>
      <c r="C125" s="877"/>
      <c r="D125" s="877"/>
      <c r="E125" s="877"/>
      <c r="F125" s="877"/>
      <c r="G125" s="877">
        <v>4</v>
      </c>
      <c r="H125" s="877"/>
      <c r="I125" s="877"/>
      <c r="J125" s="877"/>
      <c r="K125" s="877"/>
      <c r="L125" s="877">
        <v>43</v>
      </c>
      <c r="M125" s="877"/>
      <c r="N125" s="877"/>
      <c r="O125" s="877"/>
      <c r="P125" s="861">
        <v>0</v>
      </c>
      <c r="Q125" s="872">
        <f t="shared" si="6"/>
        <v>47</v>
      </c>
    </row>
    <row r="126" s="832" customFormat="1" ht="18.75" customHeight="1" spans="1:17">
      <c r="A126" s="845">
        <v>4</v>
      </c>
      <c r="B126" s="848" t="s">
        <v>42</v>
      </c>
      <c r="C126" s="877"/>
      <c r="D126" s="877"/>
      <c r="E126" s="877"/>
      <c r="F126" s="877">
        <v>1</v>
      </c>
      <c r="G126" s="877"/>
      <c r="H126" s="877"/>
      <c r="I126" s="877"/>
      <c r="J126" s="877"/>
      <c r="K126" s="877"/>
      <c r="L126" s="877">
        <v>39</v>
      </c>
      <c r="M126" s="877"/>
      <c r="N126" s="877"/>
      <c r="O126" s="877"/>
      <c r="P126" s="861">
        <v>0</v>
      </c>
      <c r="Q126" s="872">
        <f t="shared" si="6"/>
        <v>40</v>
      </c>
    </row>
    <row r="127" s="832" customFormat="1" ht="18" customHeight="1" spans="1:17">
      <c r="A127" s="845">
        <v>5</v>
      </c>
      <c r="B127" s="848" t="s">
        <v>43</v>
      </c>
      <c r="C127" s="877"/>
      <c r="D127" s="877"/>
      <c r="E127" s="877"/>
      <c r="F127" s="877"/>
      <c r="G127" s="877">
        <v>5</v>
      </c>
      <c r="H127" s="877"/>
      <c r="I127" s="877"/>
      <c r="J127" s="877">
        <v>1</v>
      </c>
      <c r="K127" s="877"/>
      <c r="L127" s="877">
        <v>27</v>
      </c>
      <c r="M127" s="877"/>
      <c r="N127" s="877"/>
      <c r="O127" s="877"/>
      <c r="P127" s="861">
        <v>0</v>
      </c>
      <c r="Q127" s="872">
        <f t="shared" si="6"/>
        <v>33</v>
      </c>
    </row>
    <row r="128" s="832" customFormat="1" ht="18" customHeight="1" spans="1:17">
      <c r="A128" s="845">
        <v>6</v>
      </c>
      <c r="B128" s="848" t="s">
        <v>44</v>
      </c>
      <c r="C128" s="877"/>
      <c r="D128" s="877"/>
      <c r="E128" s="877"/>
      <c r="F128" s="877"/>
      <c r="G128" s="877">
        <v>1</v>
      </c>
      <c r="H128" s="877"/>
      <c r="I128" s="877"/>
      <c r="J128" s="877"/>
      <c r="K128" s="877"/>
      <c r="L128" s="877">
        <v>10</v>
      </c>
      <c r="M128" s="877"/>
      <c r="N128" s="877"/>
      <c r="O128" s="877">
        <v>1</v>
      </c>
      <c r="P128" s="861">
        <v>0</v>
      </c>
      <c r="Q128" s="872">
        <f t="shared" si="6"/>
        <v>12</v>
      </c>
    </row>
    <row r="129" s="832" customFormat="1" ht="15.75" customHeight="1" spans="1:17">
      <c r="A129" s="845">
        <v>7</v>
      </c>
      <c r="B129" s="848" t="s">
        <v>45</v>
      </c>
      <c r="C129" s="877"/>
      <c r="D129" s="877"/>
      <c r="E129" s="877"/>
      <c r="F129" s="877"/>
      <c r="G129" s="877">
        <v>3</v>
      </c>
      <c r="H129" s="877"/>
      <c r="I129" s="877"/>
      <c r="J129" s="877"/>
      <c r="K129" s="877"/>
      <c r="L129" s="877">
        <v>13</v>
      </c>
      <c r="M129" s="877"/>
      <c r="N129" s="877"/>
      <c r="O129" s="877"/>
      <c r="P129" s="861">
        <v>0</v>
      </c>
      <c r="Q129" s="872">
        <f t="shared" si="6"/>
        <v>16</v>
      </c>
    </row>
    <row r="130" s="832" customFormat="1" ht="15.75" customHeight="1" spans="1:17">
      <c r="A130" s="845">
        <v>8</v>
      </c>
      <c r="B130" s="848" t="s">
        <v>46</v>
      </c>
      <c r="C130" s="877"/>
      <c r="D130" s="877"/>
      <c r="E130" s="877"/>
      <c r="F130" s="877"/>
      <c r="G130" s="877"/>
      <c r="H130" s="877"/>
      <c r="I130" s="877"/>
      <c r="J130" s="877"/>
      <c r="K130" s="877"/>
      <c r="L130" s="877">
        <v>21</v>
      </c>
      <c r="M130" s="877"/>
      <c r="N130" s="877"/>
      <c r="O130" s="877"/>
      <c r="P130" s="861">
        <v>0</v>
      </c>
      <c r="Q130" s="872">
        <f t="shared" si="6"/>
        <v>21</v>
      </c>
    </row>
    <row r="131" s="832" customFormat="1" ht="20.25" customHeight="1" spans="1:17">
      <c r="A131" s="845">
        <v>9</v>
      </c>
      <c r="B131" s="848" t="s">
        <v>47</v>
      </c>
      <c r="C131" s="877"/>
      <c r="D131" s="877"/>
      <c r="E131" s="877"/>
      <c r="F131" s="877"/>
      <c r="G131" s="877">
        <v>1</v>
      </c>
      <c r="H131" s="877"/>
      <c r="I131" s="877"/>
      <c r="J131" s="877"/>
      <c r="K131" s="877"/>
      <c r="L131" s="877">
        <v>13</v>
      </c>
      <c r="M131" s="877"/>
      <c r="N131" s="877"/>
      <c r="O131" s="877"/>
      <c r="P131" s="861">
        <v>0</v>
      </c>
      <c r="Q131" s="872">
        <f t="shared" si="6"/>
        <v>14</v>
      </c>
    </row>
    <row r="132" s="832" customFormat="1" ht="20.25" customHeight="1" spans="1:17">
      <c r="A132" s="845">
        <v>10</v>
      </c>
      <c r="B132" s="848" t="s">
        <v>48</v>
      </c>
      <c r="C132" s="877"/>
      <c r="D132" s="877"/>
      <c r="E132" s="877"/>
      <c r="F132" s="877"/>
      <c r="G132" s="877">
        <v>3</v>
      </c>
      <c r="H132" s="877"/>
      <c r="I132" s="877"/>
      <c r="J132" s="877"/>
      <c r="K132" s="877"/>
      <c r="L132" s="877">
        <v>9</v>
      </c>
      <c r="M132" s="877"/>
      <c r="N132" s="877"/>
      <c r="O132" s="877"/>
      <c r="P132" s="861">
        <v>0</v>
      </c>
      <c r="Q132" s="872">
        <f t="shared" si="6"/>
        <v>12</v>
      </c>
    </row>
    <row r="133" s="832" customFormat="1" ht="20.25" customHeight="1" spans="1:17">
      <c r="A133" s="845">
        <v>11</v>
      </c>
      <c r="B133" s="848" t="s">
        <v>49</v>
      </c>
      <c r="C133" s="877"/>
      <c r="D133" s="877"/>
      <c r="E133" s="877"/>
      <c r="F133" s="877"/>
      <c r="G133" s="877">
        <v>8</v>
      </c>
      <c r="H133" s="877"/>
      <c r="I133" s="877"/>
      <c r="J133" s="877"/>
      <c r="K133" s="877"/>
      <c r="L133" s="877">
        <v>13</v>
      </c>
      <c r="M133" s="877"/>
      <c r="N133" s="877"/>
      <c r="O133" s="877"/>
      <c r="P133" s="861">
        <v>0</v>
      </c>
      <c r="Q133" s="872">
        <f t="shared" si="6"/>
        <v>21</v>
      </c>
    </row>
    <row r="134" s="832" customFormat="1" ht="20.25" customHeight="1" spans="1:17">
      <c r="A134" s="845">
        <v>12</v>
      </c>
      <c r="B134" s="848" t="s">
        <v>50</v>
      </c>
      <c r="C134" s="877"/>
      <c r="D134" s="877"/>
      <c r="E134" s="877"/>
      <c r="F134" s="877"/>
      <c r="G134" s="877"/>
      <c r="H134" s="877"/>
      <c r="I134" s="877"/>
      <c r="J134" s="877"/>
      <c r="K134" s="877"/>
      <c r="L134" s="877">
        <v>43</v>
      </c>
      <c r="M134" s="877"/>
      <c r="N134" s="877"/>
      <c r="O134" s="877"/>
      <c r="P134" s="861">
        <v>0</v>
      </c>
      <c r="Q134" s="872">
        <f t="shared" si="6"/>
        <v>43</v>
      </c>
    </row>
    <row r="135" s="832" customFormat="1" ht="20.25" customHeight="1" spans="1:17">
      <c r="A135" s="845">
        <v>13</v>
      </c>
      <c r="B135" s="848" t="s">
        <v>51</v>
      </c>
      <c r="C135" s="877"/>
      <c r="D135" s="877"/>
      <c r="E135" s="877"/>
      <c r="F135" s="877"/>
      <c r="G135" s="877">
        <v>3</v>
      </c>
      <c r="H135" s="877"/>
      <c r="I135" s="877"/>
      <c r="J135" s="877"/>
      <c r="K135" s="877"/>
      <c r="L135" s="877">
        <v>10</v>
      </c>
      <c r="M135" s="877"/>
      <c r="N135" s="877"/>
      <c r="O135" s="877"/>
      <c r="P135" s="861">
        <v>0</v>
      </c>
      <c r="Q135" s="872">
        <f t="shared" si="6"/>
        <v>13</v>
      </c>
    </row>
    <row r="136" s="832" customFormat="1" ht="20.25" customHeight="1" spans="1:17">
      <c r="A136" s="845">
        <v>14</v>
      </c>
      <c r="B136" s="848" t="s">
        <v>52</v>
      </c>
      <c r="C136" s="877"/>
      <c r="D136" s="877"/>
      <c r="E136" s="877"/>
      <c r="F136" s="877"/>
      <c r="G136" s="877">
        <v>5</v>
      </c>
      <c r="H136" s="877"/>
      <c r="I136" s="877"/>
      <c r="J136" s="877"/>
      <c r="K136" s="877"/>
      <c r="L136" s="877">
        <v>32</v>
      </c>
      <c r="M136" s="877"/>
      <c r="N136" s="877">
        <v>1</v>
      </c>
      <c r="O136" s="877"/>
      <c r="P136" s="861">
        <v>0</v>
      </c>
      <c r="Q136" s="872">
        <f t="shared" si="6"/>
        <v>38</v>
      </c>
    </row>
    <row r="137" s="832" customFormat="1" ht="20.25" customHeight="1" spans="1:17">
      <c r="A137" s="845">
        <v>15</v>
      </c>
      <c r="B137" s="848" t="s">
        <v>53</v>
      </c>
      <c r="C137" s="877"/>
      <c r="D137" s="877"/>
      <c r="E137" s="877"/>
      <c r="F137" s="877"/>
      <c r="G137" s="877"/>
      <c r="H137" s="877">
        <v>1</v>
      </c>
      <c r="I137" s="877"/>
      <c r="J137" s="877"/>
      <c r="K137" s="877"/>
      <c r="L137" s="877">
        <v>4</v>
      </c>
      <c r="M137" s="877"/>
      <c r="N137" s="877"/>
      <c r="O137" s="877"/>
      <c r="P137" s="861">
        <v>0</v>
      </c>
      <c r="Q137" s="872">
        <f t="shared" si="6"/>
        <v>5</v>
      </c>
    </row>
    <row r="138" s="832" customFormat="1" ht="20.25" customHeight="1" spans="1:17">
      <c r="A138" s="845">
        <v>16</v>
      </c>
      <c r="B138" s="848" t="s">
        <v>90</v>
      </c>
      <c r="C138" s="877"/>
      <c r="D138" s="877"/>
      <c r="E138" s="877"/>
      <c r="F138" s="877"/>
      <c r="G138" s="877">
        <v>1</v>
      </c>
      <c r="H138" s="877">
        <v>1</v>
      </c>
      <c r="I138" s="877"/>
      <c r="J138" s="877"/>
      <c r="K138" s="877"/>
      <c r="L138" s="877">
        <v>25</v>
      </c>
      <c r="M138" s="877"/>
      <c r="N138" s="877"/>
      <c r="O138" s="877"/>
      <c r="P138" s="861">
        <v>0</v>
      </c>
      <c r="Q138" s="872">
        <f t="shared" si="6"/>
        <v>27</v>
      </c>
    </row>
    <row r="139" s="832" customFormat="1" ht="17.1" customHeight="1" spans="1:17">
      <c r="A139" s="849">
        <v>17</v>
      </c>
      <c r="B139" s="850" t="s">
        <v>55</v>
      </c>
      <c r="C139" s="882"/>
      <c r="D139" s="877"/>
      <c r="E139" s="877"/>
      <c r="F139" s="877"/>
      <c r="G139" s="877"/>
      <c r="H139" s="877"/>
      <c r="I139" s="877"/>
      <c r="J139" s="877"/>
      <c r="K139" s="877"/>
      <c r="L139" s="877">
        <v>29</v>
      </c>
      <c r="M139" s="877"/>
      <c r="N139" s="877"/>
      <c r="O139" s="877">
        <v>2</v>
      </c>
      <c r="P139" s="861">
        <v>0</v>
      </c>
      <c r="Q139" s="874">
        <f t="shared" si="6"/>
        <v>31</v>
      </c>
    </row>
    <row r="140" s="832" customFormat="1" ht="17.1" customHeight="1" spans="1:17">
      <c r="A140" s="851">
        <v>18</v>
      </c>
      <c r="B140" s="852" t="s">
        <v>56</v>
      </c>
      <c r="C140" s="877"/>
      <c r="D140" s="877"/>
      <c r="E140" s="877"/>
      <c r="F140" s="877"/>
      <c r="G140" s="877">
        <v>1</v>
      </c>
      <c r="H140" s="877"/>
      <c r="I140" s="877"/>
      <c r="J140" s="877"/>
      <c r="K140" s="877"/>
      <c r="L140" s="877">
        <v>11</v>
      </c>
      <c r="M140" s="877"/>
      <c r="N140" s="877"/>
      <c r="O140" s="877">
        <v>1</v>
      </c>
      <c r="P140" s="866"/>
      <c r="Q140" s="874">
        <f t="shared" si="6"/>
        <v>13</v>
      </c>
    </row>
    <row r="141" ht="21" customHeight="1" spans="1:17">
      <c r="A141" s="853"/>
      <c r="B141" s="854" t="s">
        <v>57</v>
      </c>
      <c r="C141" s="855">
        <f>SUM(C123:C140)</f>
        <v>0</v>
      </c>
      <c r="D141" s="855">
        <f t="shared" ref="D141:Q141" si="7">SUM(D123:D140)</f>
        <v>0</v>
      </c>
      <c r="E141" s="855">
        <f t="shared" si="7"/>
        <v>0</v>
      </c>
      <c r="F141" s="855">
        <f t="shared" si="7"/>
        <v>1</v>
      </c>
      <c r="G141" s="855">
        <f t="shared" si="7"/>
        <v>44</v>
      </c>
      <c r="H141" s="855">
        <f t="shared" si="7"/>
        <v>2</v>
      </c>
      <c r="I141" s="855">
        <f t="shared" si="7"/>
        <v>0</v>
      </c>
      <c r="J141" s="855">
        <f t="shared" si="7"/>
        <v>1</v>
      </c>
      <c r="K141" s="855">
        <f t="shared" si="7"/>
        <v>0</v>
      </c>
      <c r="L141" s="855">
        <f t="shared" si="7"/>
        <v>449</v>
      </c>
      <c r="M141" s="855">
        <f t="shared" si="7"/>
        <v>0</v>
      </c>
      <c r="N141" s="855">
        <f t="shared" si="7"/>
        <v>1</v>
      </c>
      <c r="O141" s="855">
        <f t="shared" si="7"/>
        <v>5</v>
      </c>
      <c r="P141" s="855">
        <f t="shared" si="7"/>
        <v>0</v>
      </c>
      <c r="Q141" s="855">
        <f t="shared" si="7"/>
        <v>503</v>
      </c>
    </row>
    <row r="142" ht="17.1" customHeight="1" spans="2:12">
      <c r="B142" s="834" t="str">
        <f>C104</f>
        <v>Mengetahui :</v>
      </c>
      <c r="L142" s="878" t="s">
        <v>79</v>
      </c>
    </row>
    <row r="143" ht="17.1" customHeight="1" spans="2:14">
      <c r="B143" s="875" t="str">
        <f>'RK 4'!G134</f>
        <v>Ketua Pengadilan Tinggi Agama Padang,</v>
      </c>
      <c r="D143" s="875"/>
      <c r="E143" s="875"/>
      <c r="F143" s="875"/>
      <c r="G143" s="875"/>
      <c r="H143" s="875"/>
      <c r="I143" s="875"/>
      <c r="J143" s="875"/>
      <c r="K143" s="875"/>
      <c r="L143" s="879" t="str">
        <f>'RK 4'!AB134</f>
        <v>Plh. Panitera Pengadilan Tinggi Agama Padang,</v>
      </c>
      <c r="N143" s="875"/>
    </row>
    <row r="144" ht="8.25" customHeight="1" spans="2:14">
      <c r="B144" s="875"/>
      <c r="D144" s="875"/>
      <c r="E144" s="875"/>
      <c r="F144" s="875"/>
      <c r="G144" s="875"/>
      <c r="H144" s="875"/>
      <c r="I144" s="875"/>
      <c r="J144" s="875"/>
      <c r="K144" s="875"/>
      <c r="L144" s="879"/>
      <c r="N144" s="875"/>
    </row>
    <row r="145" ht="17.1" customHeight="1" spans="2:14">
      <c r="B145" s="875"/>
      <c r="D145" s="875"/>
      <c r="E145" s="875"/>
      <c r="F145" s="875"/>
      <c r="G145" s="875"/>
      <c r="H145" s="875"/>
      <c r="I145" s="875"/>
      <c r="J145" s="875"/>
      <c r="K145" s="875"/>
      <c r="L145" s="879"/>
      <c r="N145" s="875"/>
    </row>
    <row r="146" customHeight="1" spans="2:14">
      <c r="B146" s="875"/>
      <c r="D146" s="875"/>
      <c r="E146" s="875"/>
      <c r="F146" s="875"/>
      <c r="G146" s="875"/>
      <c r="H146" s="875"/>
      <c r="I146" s="875"/>
      <c r="J146" s="875"/>
      <c r="K146" s="875"/>
      <c r="L146" s="879"/>
      <c r="N146" s="875"/>
    </row>
    <row r="147" ht="17.1" customHeight="1" spans="2:14">
      <c r="B147" s="875"/>
      <c r="D147" s="875"/>
      <c r="E147" s="875"/>
      <c r="F147" s="875"/>
      <c r="G147" s="875"/>
      <c r="H147" s="875"/>
      <c r="I147" s="875"/>
      <c r="J147" s="875"/>
      <c r="K147" s="875"/>
      <c r="L147" s="879"/>
      <c r="N147" s="875"/>
    </row>
    <row r="148" ht="17.1" customHeight="1" spans="2:14">
      <c r="B148" s="875" t="str">
        <f>'RK 4'!G138</f>
        <v>Dr. Drs. H. PELMIZAR, M.H.I.</v>
      </c>
      <c r="D148" s="875"/>
      <c r="E148" s="875"/>
      <c r="F148" s="875"/>
      <c r="G148" s="875"/>
      <c r="H148" s="875"/>
      <c r="I148" s="875"/>
      <c r="J148" s="875"/>
      <c r="K148" s="875"/>
      <c r="L148" s="879" t="str">
        <f>'RK 4'!AB138</f>
        <v>Drs. SYAFRUDDIN</v>
      </c>
      <c r="N148" s="875"/>
    </row>
    <row r="149" ht="17.1" customHeight="1" spans="2:14">
      <c r="B149" s="875" t="str">
        <f>'RK 4'!G139</f>
        <v>NIP. 19561112 198103 1 009</v>
      </c>
      <c r="D149" s="875"/>
      <c r="E149" s="875"/>
      <c r="F149" s="875"/>
      <c r="G149" s="875"/>
      <c r="H149" s="875"/>
      <c r="I149" s="875"/>
      <c r="J149" s="875"/>
      <c r="K149" s="875"/>
      <c r="L149" s="879" t="str">
        <f>'RK 4'!AB139</f>
        <v>NIP. 196210141994031001</v>
      </c>
      <c r="N149" s="875"/>
    </row>
    <row r="154" spans="1:19">
      <c r="A154" s="860" t="s">
        <v>177</v>
      </c>
      <c r="B154" s="860"/>
      <c r="C154" s="860"/>
      <c r="D154" s="860"/>
      <c r="E154" s="860"/>
      <c r="F154" s="860"/>
      <c r="G154" s="860"/>
      <c r="H154" s="860"/>
      <c r="I154" s="860"/>
      <c r="J154" s="860"/>
      <c r="K154" s="860"/>
      <c r="L154" s="860"/>
      <c r="M154" s="860"/>
      <c r="N154" s="860"/>
      <c r="O154" s="860"/>
      <c r="P154" s="860"/>
      <c r="Q154" s="860"/>
      <c r="R154" s="867"/>
      <c r="S154" s="867"/>
    </row>
    <row r="155" spans="1:19">
      <c r="A155" s="860" t="s">
        <v>178</v>
      </c>
      <c r="B155" s="860"/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860"/>
      <c r="O155" s="860"/>
      <c r="P155" s="860"/>
      <c r="Q155" s="860"/>
      <c r="R155" s="867"/>
      <c r="S155" s="867"/>
    </row>
    <row r="156" spans="1:19">
      <c r="A156" s="860" t="str">
        <f>'RK 4'!A151:AS151</f>
        <v>BULAN MEI TAHUN 2023</v>
      </c>
      <c r="B156" s="860"/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860"/>
      <c r="O156" s="860"/>
      <c r="P156" s="860"/>
      <c r="Q156" s="860"/>
      <c r="R156" s="867"/>
      <c r="S156" s="867"/>
    </row>
    <row r="157" ht="17.25" spans="1:19">
      <c r="A157" s="834" t="s">
        <v>179</v>
      </c>
      <c r="Q157" s="868" t="s">
        <v>180</v>
      </c>
      <c r="S157" s="868"/>
    </row>
    <row r="158" customHeight="1" spans="1:17">
      <c r="A158" s="836" t="s">
        <v>181</v>
      </c>
      <c r="B158" s="837" t="s">
        <v>182</v>
      </c>
      <c r="C158" s="838" t="s">
        <v>183</v>
      </c>
      <c r="D158" s="839"/>
      <c r="E158" s="839"/>
      <c r="F158" s="839"/>
      <c r="G158" s="839"/>
      <c r="H158" s="839"/>
      <c r="I158" s="839"/>
      <c r="J158" s="839"/>
      <c r="K158" s="839"/>
      <c r="L158" s="839"/>
      <c r="M158" s="839"/>
      <c r="N158" s="839"/>
      <c r="O158" s="839"/>
      <c r="P158" s="839"/>
      <c r="Q158" s="869"/>
    </row>
    <row r="159" ht="81" customHeight="1" spans="1:17">
      <c r="A159" s="840"/>
      <c r="B159" s="841"/>
      <c r="C159" s="842" t="s">
        <v>184</v>
      </c>
      <c r="D159" s="842" t="s">
        <v>185</v>
      </c>
      <c r="E159" s="842" t="s">
        <v>186</v>
      </c>
      <c r="F159" s="842" t="s">
        <v>187</v>
      </c>
      <c r="G159" s="842" t="s">
        <v>188</v>
      </c>
      <c r="H159" s="842" t="s">
        <v>189</v>
      </c>
      <c r="I159" s="842" t="s">
        <v>190</v>
      </c>
      <c r="J159" s="842" t="s">
        <v>191</v>
      </c>
      <c r="K159" s="842" t="s">
        <v>192</v>
      </c>
      <c r="L159" s="842" t="s">
        <v>193</v>
      </c>
      <c r="M159" s="842" t="s">
        <v>194</v>
      </c>
      <c r="N159" s="842" t="s">
        <v>195</v>
      </c>
      <c r="O159" s="842" t="s">
        <v>196</v>
      </c>
      <c r="P159" s="842" t="s">
        <v>197</v>
      </c>
      <c r="Q159" s="870" t="s">
        <v>14</v>
      </c>
    </row>
    <row r="160" spans="1:17">
      <c r="A160" s="843">
        <v>1</v>
      </c>
      <c r="B160" s="844">
        <v>2</v>
      </c>
      <c r="C160" s="844">
        <v>3</v>
      </c>
      <c r="D160" s="844">
        <v>4</v>
      </c>
      <c r="E160" s="844">
        <v>5</v>
      </c>
      <c r="F160" s="844">
        <v>6</v>
      </c>
      <c r="G160" s="844">
        <v>7</v>
      </c>
      <c r="H160" s="844">
        <v>8</v>
      </c>
      <c r="I160" s="844">
        <v>9</v>
      </c>
      <c r="J160" s="844">
        <v>10</v>
      </c>
      <c r="K160" s="844">
        <v>11</v>
      </c>
      <c r="L160" s="844">
        <v>12</v>
      </c>
      <c r="M160" s="844">
        <v>13</v>
      </c>
      <c r="N160" s="844">
        <v>14</v>
      </c>
      <c r="O160" s="844">
        <v>15</v>
      </c>
      <c r="P160" s="844">
        <v>16</v>
      </c>
      <c r="Q160" s="871">
        <v>16</v>
      </c>
    </row>
    <row r="161" s="832" customFormat="1" ht="18" customHeight="1" spans="1:21">
      <c r="A161" s="845">
        <v>1</v>
      </c>
      <c r="B161" s="846" t="s">
        <v>39</v>
      </c>
      <c r="C161" s="861"/>
      <c r="D161" s="861"/>
      <c r="E161" s="861"/>
      <c r="F161" s="861"/>
      <c r="G161" s="861">
        <v>15</v>
      </c>
      <c r="H161" s="861"/>
      <c r="I161" s="861"/>
      <c r="J161" s="861"/>
      <c r="K161" s="861"/>
      <c r="L161" s="861">
        <v>54</v>
      </c>
      <c r="M161" s="861"/>
      <c r="N161" s="861"/>
      <c r="O161" s="861">
        <v>5</v>
      </c>
      <c r="P161" s="861">
        <v>0</v>
      </c>
      <c r="Q161" s="872">
        <f>IFERROR(SUM(C161:P161),"ND")</f>
        <v>74</v>
      </c>
      <c r="U161" s="873"/>
    </row>
    <row r="162" s="832" customFormat="1" ht="18" customHeight="1" spans="1:17">
      <c r="A162" s="845">
        <v>2</v>
      </c>
      <c r="B162" s="848" t="s">
        <v>40</v>
      </c>
      <c r="C162" s="861"/>
      <c r="D162" s="861"/>
      <c r="E162" s="861"/>
      <c r="F162" s="861"/>
      <c r="G162" s="861">
        <v>1</v>
      </c>
      <c r="H162" s="861"/>
      <c r="I162" s="861"/>
      <c r="J162" s="861"/>
      <c r="K162" s="861"/>
      <c r="L162" s="861">
        <v>53</v>
      </c>
      <c r="M162" s="861"/>
      <c r="N162" s="861"/>
      <c r="O162" s="861"/>
      <c r="P162" s="861">
        <v>0</v>
      </c>
      <c r="Q162" s="872">
        <f t="shared" ref="Q162:Q178" si="8">IFERROR(SUM(C162:P162),"ND")</f>
        <v>54</v>
      </c>
    </row>
    <row r="163" s="832" customFormat="1" ht="18" customHeight="1" spans="1:17">
      <c r="A163" s="845">
        <v>3</v>
      </c>
      <c r="B163" s="848" t="s">
        <v>41</v>
      </c>
      <c r="C163" s="861"/>
      <c r="D163" s="861"/>
      <c r="E163" s="861"/>
      <c r="F163" s="861"/>
      <c r="G163" s="861"/>
      <c r="H163" s="861"/>
      <c r="I163" s="861"/>
      <c r="J163" s="861"/>
      <c r="K163" s="861"/>
      <c r="L163" s="861">
        <v>23</v>
      </c>
      <c r="M163" s="861"/>
      <c r="N163" s="861"/>
      <c r="O163" s="861"/>
      <c r="P163" s="861">
        <v>0</v>
      </c>
      <c r="Q163" s="872">
        <f t="shared" si="8"/>
        <v>23</v>
      </c>
    </row>
    <row r="164" s="832" customFormat="1" ht="18.75" customHeight="1" spans="1:17">
      <c r="A164" s="845">
        <v>4</v>
      </c>
      <c r="B164" s="848" t="s">
        <v>42</v>
      </c>
      <c r="C164" s="861"/>
      <c r="D164" s="861"/>
      <c r="E164" s="861"/>
      <c r="F164" s="861"/>
      <c r="G164" s="861">
        <v>1</v>
      </c>
      <c r="H164" s="861"/>
      <c r="I164" s="861"/>
      <c r="J164" s="861"/>
      <c r="K164" s="861"/>
      <c r="L164" s="861">
        <v>32</v>
      </c>
      <c r="M164" s="861"/>
      <c r="N164" s="861"/>
      <c r="O164" s="861">
        <v>6</v>
      </c>
      <c r="P164" s="861">
        <v>0</v>
      </c>
      <c r="Q164" s="872">
        <f t="shared" si="8"/>
        <v>39</v>
      </c>
    </row>
    <row r="165" s="832" customFormat="1" ht="18" customHeight="1" spans="1:17">
      <c r="A165" s="845">
        <v>5</v>
      </c>
      <c r="B165" s="848" t="s">
        <v>43</v>
      </c>
      <c r="C165" s="861"/>
      <c r="D165" s="861"/>
      <c r="E165" s="861"/>
      <c r="F165" s="861"/>
      <c r="G165" s="861">
        <v>5</v>
      </c>
      <c r="H165" s="861">
        <v>2</v>
      </c>
      <c r="I165" s="861"/>
      <c r="J165" s="861">
        <v>2</v>
      </c>
      <c r="K165" s="861"/>
      <c r="L165" s="861">
        <v>25</v>
      </c>
      <c r="M165" s="861"/>
      <c r="N165" s="861"/>
      <c r="O165" s="861"/>
      <c r="P165" s="861">
        <v>0</v>
      </c>
      <c r="Q165" s="872">
        <f t="shared" si="8"/>
        <v>34</v>
      </c>
    </row>
    <row r="166" s="832" customFormat="1" ht="18" customHeight="1" spans="1:17">
      <c r="A166" s="845">
        <v>6</v>
      </c>
      <c r="B166" s="848" t="s">
        <v>44</v>
      </c>
      <c r="C166" s="861"/>
      <c r="D166" s="861"/>
      <c r="E166" s="861"/>
      <c r="F166" s="861"/>
      <c r="G166" s="861">
        <v>1</v>
      </c>
      <c r="H166" s="861"/>
      <c r="I166" s="861"/>
      <c r="J166" s="861"/>
      <c r="K166" s="861"/>
      <c r="L166" s="861">
        <v>11</v>
      </c>
      <c r="M166" s="861"/>
      <c r="N166" s="861"/>
      <c r="O166" s="861"/>
      <c r="P166" s="861">
        <v>0</v>
      </c>
      <c r="Q166" s="872">
        <f t="shared" si="8"/>
        <v>12</v>
      </c>
    </row>
    <row r="167" s="832" customFormat="1" ht="15.75" customHeight="1" spans="1:17">
      <c r="A167" s="845">
        <v>7</v>
      </c>
      <c r="B167" s="848" t="s">
        <v>45</v>
      </c>
      <c r="C167" s="861"/>
      <c r="D167" s="861"/>
      <c r="E167" s="861"/>
      <c r="F167" s="861"/>
      <c r="G167" s="861">
        <v>4</v>
      </c>
      <c r="H167" s="861">
        <v>1</v>
      </c>
      <c r="I167" s="861"/>
      <c r="J167" s="861"/>
      <c r="K167" s="861"/>
      <c r="L167" s="861">
        <v>6</v>
      </c>
      <c r="M167" s="861"/>
      <c r="N167" s="861"/>
      <c r="O167" s="861"/>
      <c r="P167" s="861">
        <v>0</v>
      </c>
      <c r="Q167" s="872">
        <f t="shared" si="8"/>
        <v>11</v>
      </c>
    </row>
    <row r="168" s="832" customFormat="1" ht="15.75" customHeight="1" spans="1:17">
      <c r="A168" s="845">
        <v>8</v>
      </c>
      <c r="B168" s="848" t="s">
        <v>46</v>
      </c>
      <c r="C168" s="861"/>
      <c r="D168" s="861"/>
      <c r="E168" s="861"/>
      <c r="F168" s="861"/>
      <c r="G168" s="861">
        <v>3</v>
      </c>
      <c r="H168" s="861">
        <v>1</v>
      </c>
      <c r="I168" s="861"/>
      <c r="J168" s="861"/>
      <c r="K168" s="861"/>
      <c r="L168" s="861">
        <v>21</v>
      </c>
      <c r="M168" s="861"/>
      <c r="N168" s="861"/>
      <c r="O168" s="861"/>
      <c r="P168" s="861">
        <v>0</v>
      </c>
      <c r="Q168" s="872">
        <f t="shared" si="8"/>
        <v>25</v>
      </c>
    </row>
    <row r="169" s="832" customFormat="1" ht="20.25" customHeight="1" spans="1:17">
      <c r="A169" s="845">
        <v>9</v>
      </c>
      <c r="B169" s="848" t="s">
        <v>47</v>
      </c>
      <c r="C169" s="861"/>
      <c r="D169" s="861"/>
      <c r="E169" s="861"/>
      <c r="F169" s="861"/>
      <c r="G169" s="861">
        <v>1</v>
      </c>
      <c r="H169" s="861"/>
      <c r="I169" s="861"/>
      <c r="J169" s="861"/>
      <c r="K169" s="861"/>
      <c r="L169" s="861">
        <v>14</v>
      </c>
      <c r="M169" s="861"/>
      <c r="N169" s="861"/>
      <c r="O169" s="861"/>
      <c r="P169" s="861">
        <v>0</v>
      </c>
      <c r="Q169" s="872">
        <f t="shared" si="8"/>
        <v>15</v>
      </c>
    </row>
    <row r="170" s="832" customFormat="1" ht="20.25" customHeight="1" spans="1:17">
      <c r="A170" s="845">
        <v>10</v>
      </c>
      <c r="B170" s="848" t="s">
        <v>48</v>
      </c>
      <c r="C170" s="861"/>
      <c r="D170" s="861"/>
      <c r="E170" s="861"/>
      <c r="F170" s="861"/>
      <c r="G170" s="861"/>
      <c r="H170" s="861"/>
      <c r="I170" s="861"/>
      <c r="J170" s="861"/>
      <c r="K170" s="861"/>
      <c r="L170" s="861">
        <v>11</v>
      </c>
      <c r="M170" s="861"/>
      <c r="N170" s="861"/>
      <c r="O170" s="861">
        <v>1</v>
      </c>
      <c r="P170" s="861">
        <v>0</v>
      </c>
      <c r="Q170" s="872">
        <f t="shared" si="8"/>
        <v>12</v>
      </c>
    </row>
    <row r="171" s="832" customFormat="1" ht="20.25" customHeight="1" spans="1:17">
      <c r="A171" s="845">
        <v>11</v>
      </c>
      <c r="B171" s="848" t="s">
        <v>49</v>
      </c>
      <c r="C171" s="861">
        <v>1</v>
      </c>
      <c r="D171" s="861"/>
      <c r="E171" s="861"/>
      <c r="F171" s="861"/>
      <c r="G171" s="861">
        <v>11</v>
      </c>
      <c r="H171" s="861">
        <v>2</v>
      </c>
      <c r="I171" s="861"/>
      <c r="J171" s="861"/>
      <c r="K171" s="861"/>
      <c r="L171" s="861">
        <v>21</v>
      </c>
      <c r="M171" s="861"/>
      <c r="N171" s="861"/>
      <c r="O171" s="861">
        <v>1</v>
      </c>
      <c r="P171" s="861">
        <v>0</v>
      </c>
      <c r="Q171" s="872">
        <f t="shared" si="8"/>
        <v>36</v>
      </c>
    </row>
    <row r="172" s="832" customFormat="1" ht="20.25" customHeight="1" spans="1:17">
      <c r="A172" s="845">
        <v>12</v>
      </c>
      <c r="B172" s="848" t="s">
        <v>50</v>
      </c>
      <c r="C172" s="861"/>
      <c r="D172" s="861"/>
      <c r="E172" s="861"/>
      <c r="F172" s="861"/>
      <c r="G172" s="861"/>
      <c r="H172" s="861"/>
      <c r="I172" s="861"/>
      <c r="J172" s="861"/>
      <c r="K172" s="861"/>
      <c r="L172" s="861">
        <v>33</v>
      </c>
      <c r="M172" s="861"/>
      <c r="N172" s="861"/>
      <c r="O172" s="861"/>
      <c r="P172" s="861">
        <v>0</v>
      </c>
      <c r="Q172" s="872">
        <f t="shared" si="8"/>
        <v>33</v>
      </c>
    </row>
    <row r="173" s="832" customFormat="1" ht="20.25" customHeight="1" spans="1:17">
      <c r="A173" s="845">
        <v>13</v>
      </c>
      <c r="B173" s="848" t="s">
        <v>51</v>
      </c>
      <c r="C173" s="861"/>
      <c r="D173" s="861"/>
      <c r="E173" s="861"/>
      <c r="F173" s="861"/>
      <c r="G173" s="861">
        <v>2</v>
      </c>
      <c r="H173" s="861"/>
      <c r="I173" s="861"/>
      <c r="J173" s="861"/>
      <c r="K173" s="861"/>
      <c r="L173" s="861">
        <v>12</v>
      </c>
      <c r="M173" s="861"/>
      <c r="N173" s="861"/>
      <c r="O173" s="861"/>
      <c r="P173" s="861">
        <v>0</v>
      </c>
      <c r="Q173" s="872">
        <f t="shared" si="8"/>
        <v>14</v>
      </c>
    </row>
    <row r="174" s="832" customFormat="1" ht="20.25" customHeight="1" spans="1:17">
      <c r="A174" s="845">
        <v>14</v>
      </c>
      <c r="B174" s="848" t="s">
        <v>52</v>
      </c>
      <c r="C174" s="861"/>
      <c r="D174" s="861"/>
      <c r="E174" s="861"/>
      <c r="F174" s="861"/>
      <c r="G174" s="861"/>
      <c r="H174" s="861"/>
      <c r="I174" s="861"/>
      <c r="J174" s="861"/>
      <c r="K174" s="861"/>
      <c r="L174" s="861">
        <v>28</v>
      </c>
      <c r="M174" s="861"/>
      <c r="N174" s="861"/>
      <c r="O174" s="861"/>
      <c r="P174" s="861">
        <v>0</v>
      </c>
      <c r="Q174" s="872">
        <f t="shared" si="8"/>
        <v>28</v>
      </c>
    </row>
    <row r="175" s="832" customFormat="1" ht="20.25" customHeight="1" spans="1:17">
      <c r="A175" s="845">
        <v>15</v>
      </c>
      <c r="B175" s="848" t="s">
        <v>53</v>
      </c>
      <c r="C175" s="861"/>
      <c r="D175" s="861"/>
      <c r="E175" s="861"/>
      <c r="F175" s="861"/>
      <c r="G175" s="861">
        <v>1</v>
      </c>
      <c r="H175" s="861"/>
      <c r="I175" s="861"/>
      <c r="J175" s="861"/>
      <c r="K175" s="861"/>
      <c r="L175" s="861">
        <v>7</v>
      </c>
      <c r="M175" s="861"/>
      <c r="N175" s="861"/>
      <c r="O175" s="861"/>
      <c r="P175" s="861">
        <v>0</v>
      </c>
      <c r="Q175" s="872">
        <f t="shared" si="8"/>
        <v>8</v>
      </c>
    </row>
    <row r="176" s="832" customFormat="1" ht="20.25" customHeight="1" spans="1:17">
      <c r="A176" s="845">
        <v>16</v>
      </c>
      <c r="B176" s="848" t="s">
        <v>90</v>
      </c>
      <c r="C176" s="861"/>
      <c r="D176" s="861"/>
      <c r="E176" s="861"/>
      <c r="F176" s="861"/>
      <c r="G176" s="861"/>
      <c r="H176" s="861"/>
      <c r="I176" s="861"/>
      <c r="J176" s="861"/>
      <c r="K176" s="861"/>
      <c r="L176" s="861">
        <v>13</v>
      </c>
      <c r="M176" s="861"/>
      <c r="N176" s="861"/>
      <c r="O176" s="861"/>
      <c r="P176" s="861">
        <v>0</v>
      </c>
      <c r="Q176" s="872">
        <f t="shared" si="8"/>
        <v>13</v>
      </c>
    </row>
    <row r="177" s="832" customFormat="1" ht="21" customHeight="1" spans="1:17">
      <c r="A177" s="849">
        <v>17</v>
      </c>
      <c r="B177" s="850" t="s">
        <v>55</v>
      </c>
      <c r="C177" s="883"/>
      <c r="D177" s="883"/>
      <c r="E177" s="883"/>
      <c r="F177" s="883"/>
      <c r="G177" s="883"/>
      <c r="H177" s="883"/>
      <c r="I177" s="883"/>
      <c r="J177" s="883"/>
      <c r="K177" s="883"/>
      <c r="L177" s="883">
        <v>7</v>
      </c>
      <c r="M177" s="883"/>
      <c r="N177" s="883"/>
      <c r="O177" s="883"/>
      <c r="P177" s="883">
        <v>0</v>
      </c>
      <c r="Q177" s="872">
        <f t="shared" si="8"/>
        <v>7</v>
      </c>
    </row>
    <row r="178" s="832" customFormat="1" ht="23.25" customHeight="1" spans="1:17">
      <c r="A178" s="851">
        <v>18</v>
      </c>
      <c r="B178" s="852" t="s">
        <v>56</v>
      </c>
      <c r="C178" s="884">
        <v>1</v>
      </c>
      <c r="D178" s="884"/>
      <c r="E178" s="884"/>
      <c r="F178" s="884"/>
      <c r="G178" s="884">
        <v>1</v>
      </c>
      <c r="H178" s="884"/>
      <c r="I178" s="884"/>
      <c r="J178" s="884">
        <v>1</v>
      </c>
      <c r="K178" s="884"/>
      <c r="L178" s="884">
        <v>8</v>
      </c>
      <c r="M178" s="884"/>
      <c r="N178" s="884"/>
      <c r="O178" s="884"/>
      <c r="P178" s="884"/>
      <c r="Q178" s="872">
        <f t="shared" si="8"/>
        <v>11</v>
      </c>
    </row>
    <row r="179" ht="21" customHeight="1" spans="1:17">
      <c r="A179" s="853"/>
      <c r="B179" s="854" t="s">
        <v>57</v>
      </c>
      <c r="C179" s="855">
        <f>SUM(C161:C178)</f>
        <v>2</v>
      </c>
      <c r="D179" s="855">
        <f t="shared" ref="D179:Q179" si="9">SUM(D161:D178)</f>
        <v>0</v>
      </c>
      <c r="E179" s="855">
        <f t="shared" si="9"/>
        <v>0</v>
      </c>
      <c r="F179" s="855">
        <f t="shared" si="9"/>
        <v>0</v>
      </c>
      <c r="G179" s="855">
        <f t="shared" si="9"/>
        <v>46</v>
      </c>
      <c r="H179" s="855">
        <f t="shared" si="9"/>
        <v>6</v>
      </c>
      <c r="I179" s="855">
        <f t="shared" si="9"/>
        <v>0</v>
      </c>
      <c r="J179" s="855">
        <f t="shared" si="9"/>
        <v>3</v>
      </c>
      <c r="K179" s="855">
        <f t="shared" si="9"/>
        <v>0</v>
      </c>
      <c r="L179" s="855">
        <f t="shared" si="9"/>
        <v>379</v>
      </c>
      <c r="M179" s="855">
        <f t="shared" si="9"/>
        <v>0</v>
      </c>
      <c r="N179" s="855">
        <f t="shared" si="9"/>
        <v>0</v>
      </c>
      <c r="O179" s="855">
        <f t="shared" si="9"/>
        <v>13</v>
      </c>
      <c r="P179" s="855">
        <f t="shared" si="9"/>
        <v>0</v>
      </c>
      <c r="Q179" s="855">
        <f t="shared" si="9"/>
        <v>449</v>
      </c>
    </row>
    <row r="180" ht="31.5" customHeight="1" spans="3:13">
      <c r="C180" s="834" t="str">
        <f>B142</f>
        <v>Mengetahui :</v>
      </c>
      <c r="M180" s="878" t="str">
        <f>'RK 4'!AB176</f>
        <v>Padang, 7 Juni 2023</v>
      </c>
    </row>
    <row r="181" ht="17.1" customHeight="1" spans="3:14">
      <c r="C181" s="875" t="str">
        <f>'RK 4'!G177</f>
        <v>Ketua Pengadilan Tinggi Agama Padang,</v>
      </c>
      <c r="D181" s="875"/>
      <c r="E181" s="875"/>
      <c r="F181" s="875"/>
      <c r="G181" s="875"/>
      <c r="H181" s="875"/>
      <c r="I181" s="875"/>
      <c r="J181" s="875"/>
      <c r="K181" s="875"/>
      <c r="L181" s="875"/>
      <c r="M181" s="879" t="s">
        <v>61</v>
      </c>
      <c r="N181" s="875"/>
    </row>
    <row r="182" ht="8.25" customHeight="1" spans="3:14">
      <c r="C182" s="875"/>
      <c r="D182" s="875"/>
      <c r="E182" s="875"/>
      <c r="F182" s="875"/>
      <c r="G182" s="875"/>
      <c r="H182" s="875"/>
      <c r="I182" s="875"/>
      <c r="J182" s="875"/>
      <c r="K182" s="875"/>
      <c r="L182" s="875"/>
      <c r="M182" s="879"/>
      <c r="N182" s="875"/>
    </row>
    <row r="183" ht="17.1" customHeight="1" spans="3:14">
      <c r="C183" s="875"/>
      <c r="D183" s="875"/>
      <c r="E183" s="875"/>
      <c r="F183" s="875"/>
      <c r="G183" s="875"/>
      <c r="H183" s="875"/>
      <c r="I183" s="875"/>
      <c r="J183" s="875"/>
      <c r="K183" s="875"/>
      <c r="L183" s="875"/>
      <c r="M183" s="879"/>
      <c r="N183" s="875"/>
    </row>
    <row r="184" customHeight="1" spans="3:14">
      <c r="C184" s="875"/>
      <c r="D184" s="875"/>
      <c r="E184" s="875"/>
      <c r="F184" s="875"/>
      <c r="G184" s="875"/>
      <c r="H184" s="875"/>
      <c r="I184" s="875"/>
      <c r="J184" s="875"/>
      <c r="K184" s="875"/>
      <c r="L184" s="875"/>
      <c r="M184" s="879"/>
      <c r="N184" s="875"/>
    </row>
    <row r="185" ht="17.1" customHeight="1" spans="3:14">
      <c r="C185" s="875"/>
      <c r="D185" s="875"/>
      <c r="E185" s="875"/>
      <c r="F185" s="875"/>
      <c r="G185" s="875"/>
      <c r="H185" s="875"/>
      <c r="I185" s="875"/>
      <c r="J185" s="875"/>
      <c r="K185" s="875"/>
      <c r="L185" s="875"/>
      <c r="M185" s="879"/>
      <c r="N185" s="875"/>
    </row>
    <row r="186" ht="17.1" customHeight="1" spans="3:14">
      <c r="C186" s="875" t="str">
        <f>'RK 4'!G181</f>
        <v>Dr. Drs. H. PELMIZAR, M.H.I.</v>
      </c>
      <c r="D186" s="875"/>
      <c r="E186" s="875"/>
      <c r="F186" s="875"/>
      <c r="G186" s="875"/>
      <c r="H186" s="875"/>
      <c r="I186" s="875"/>
      <c r="J186" s="875"/>
      <c r="K186" s="875"/>
      <c r="L186" s="875"/>
      <c r="M186" s="879" t="s">
        <v>63</v>
      </c>
      <c r="N186" s="875"/>
    </row>
    <row r="187" ht="17.1" customHeight="1" spans="3:14">
      <c r="C187" s="875" t="str">
        <f>'RK 4'!G182</f>
        <v>NIP. 19561112 198103 1 009</v>
      </c>
      <c r="D187" s="875"/>
      <c r="E187" s="875"/>
      <c r="F187" s="875"/>
      <c r="G187" s="875"/>
      <c r="H187" s="875"/>
      <c r="I187" s="875"/>
      <c r="J187" s="875"/>
      <c r="K187" s="875"/>
      <c r="L187" s="875"/>
      <c r="M187" s="879" t="str">
        <f>'RK 4'!AB182</f>
        <v>NIP. 196210141994031001</v>
      </c>
      <c r="N187" s="875"/>
    </row>
    <row r="192" spans="1:19">
      <c r="A192" s="860" t="s">
        <v>177</v>
      </c>
      <c r="B192" s="860"/>
      <c r="C192" s="860"/>
      <c r="D192" s="860"/>
      <c r="E192" s="860"/>
      <c r="F192" s="860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7"/>
      <c r="S192" s="867"/>
    </row>
    <row r="193" spans="1:19">
      <c r="A193" s="860" t="s">
        <v>178</v>
      </c>
      <c r="B193" s="860"/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7"/>
      <c r="S193" s="867"/>
    </row>
    <row r="194" spans="1:19">
      <c r="A194" s="860" t="str">
        <f>'RK 4'!A188:AS188</f>
        <v>BULAN JUNI TAHUN 2023</v>
      </c>
      <c r="B194" s="860"/>
      <c r="C194" s="860"/>
      <c r="D194" s="860"/>
      <c r="E194" s="860"/>
      <c r="F194" s="860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7"/>
      <c r="S194" s="867"/>
    </row>
    <row r="195" ht="17.25" spans="1:19">
      <c r="A195" s="834" t="s">
        <v>179</v>
      </c>
      <c r="Q195" s="868" t="s">
        <v>180</v>
      </c>
      <c r="S195" s="868"/>
    </row>
    <row r="196" customHeight="1" spans="1:17">
      <c r="A196" s="836" t="s">
        <v>181</v>
      </c>
      <c r="B196" s="837" t="s">
        <v>182</v>
      </c>
      <c r="C196" s="838" t="s">
        <v>183</v>
      </c>
      <c r="D196" s="839"/>
      <c r="E196" s="839"/>
      <c r="F196" s="839"/>
      <c r="G196" s="839"/>
      <c r="H196" s="839"/>
      <c r="I196" s="839"/>
      <c r="J196" s="839"/>
      <c r="K196" s="839"/>
      <c r="L196" s="839"/>
      <c r="M196" s="839"/>
      <c r="N196" s="839"/>
      <c r="O196" s="839"/>
      <c r="P196" s="839"/>
      <c r="Q196" s="869"/>
    </row>
    <row r="197" ht="81" customHeight="1" spans="1:17">
      <c r="A197" s="840"/>
      <c r="B197" s="841"/>
      <c r="C197" s="842" t="s">
        <v>184</v>
      </c>
      <c r="D197" s="842" t="s">
        <v>185</v>
      </c>
      <c r="E197" s="842" t="s">
        <v>186</v>
      </c>
      <c r="F197" s="842" t="s">
        <v>187</v>
      </c>
      <c r="G197" s="842" t="s">
        <v>188</v>
      </c>
      <c r="H197" s="842" t="s">
        <v>189</v>
      </c>
      <c r="I197" s="842" t="s">
        <v>190</v>
      </c>
      <c r="J197" s="842" t="s">
        <v>191</v>
      </c>
      <c r="K197" s="842" t="s">
        <v>192</v>
      </c>
      <c r="L197" s="842" t="s">
        <v>193</v>
      </c>
      <c r="M197" s="842" t="s">
        <v>194</v>
      </c>
      <c r="N197" s="842" t="s">
        <v>195</v>
      </c>
      <c r="O197" s="842" t="s">
        <v>196</v>
      </c>
      <c r="P197" s="842" t="s">
        <v>197</v>
      </c>
      <c r="Q197" s="870" t="s">
        <v>14</v>
      </c>
    </row>
    <row r="198" spans="1:17">
      <c r="A198" s="843">
        <v>1</v>
      </c>
      <c r="B198" s="844">
        <v>2</v>
      </c>
      <c r="C198" s="844">
        <v>3</v>
      </c>
      <c r="D198" s="844">
        <v>4</v>
      </c>
      <c r="E198" s="844">
        <v>5</v>
      </c>
      <c r="F198" s="844">
        <v>6</v>
      </c>
      <c r="G198" s="844">
        <v>7</v>
      </c>
      <c r="H198" s="844">
        <v>8</v>
      </c>
      <c r="I198" s="844">
        <v>9</v>
      </c>
      <c r="J198" s="844">
        <v>10</v>
      </c>
      <c r="K198" s="844">
        <v>11</v>
      </c>
      <c r="L198" s="844">
        <v>12</v>
      </c>
      <c r="M198" s="844">
        <v>13</v>
      </c>
      <c r="N198" s="844">
        <v>14</v>
      </c>
      <c r="O198" s="844">
        <v>15</v>
      </c>
      <c r="P198" s="844">
        <v>16</v>
      </c>
      <c r="Q198" s="871">
        <v>16</v>
      </c>
    </row>
    <row r="199" s="832" customFormat="1" ht="18" customHeight="1" spans="1:21">
      <c r="A199" s="845">
        <v>1</v>
      </c>
      <c r="B199" s="846" t="s">
        <v>39</v>
      </c>
      <c r="C199" s="861"/>
      <c r="D199" s="861"/>
      <c r="E199" s="861"/>
      <c r="F199" s="861"/>
      <c r="G199" s="861">
        <v>14</v>
      </c>
      <c r="H199" s="861">
        <v>1</v>
      </c>
      <c r="I199" s="861"/>
      <c r="J199" s="861"/>
      <c r="K199" s="861"/>
      <c r="L199" s="861">
        <v>62</v>
      </c>
      <c r="M199" s="861"/>
      <c r="N199" s="861"/>
      <c r="O199" s="861">
        <v>2</v>
      </c>
      <c r="P199" s="861">
        <v>0</v>
      </c>
      <c r="Q199" s="872">
        <f>IFERROR(SUM(C199:P199),"ND")</f>
        <v>79</v>
      </c>
      <c r="U199" s="873"/>
    </row>
    <row r="200" s="832" customFormat="1" ht="18" customHeight="1" spans="1:17">
      <c r="A200" s="845">
        <v>2</v>
      </c>
      <c r="B200" s="848" t="s">
        <v>40</v>
      </c>
      <c r="C200" s="861">
        <v>1</v>
      </c>
      <c r="D200" s="861"/>
      <c r="E200" s="861"/>
      <c r="F200" s="861"/>
      <c r="G200" s="861">
        <v>6</v>
      </c>
      <c r="H200" s="861"/>
      <c r="I200" s="861"/>
      <c r="J200" s="861"/>
      <c r="K200" s="861"/>
      <c r="L200" s="861">
        <v>91</v>
      </c>
      <c r="M200" s="861"/>
      <c r="N200" s="861"/>
      <c r="O200" s="861"/>
      <c r="P200" s="861">
        <v>0</v>
      </c>
      <c r="Q200" s="872">
        <f t="shared" ref="Q200:Q216" si="10">IFERROR(SUM(C200:P200),"ND")</f>
        <v>98</v>
      </c>
    </row>
    <row r="201" s="832" customFormat="1" ht="18" customHeight="1" spans="1:17">
      <c r="A201" s="845">
        <v>3</v>
      </c>
      <c r="B201" s="848" t="s">
        <v>41</v>
      </c>
      <c r="C201" s="861"/>
      <c r="D201" s="861"/>
      <c r="E201" s="861"/>
      <c r="F201" s="861"/>
      <c r="G201" s="861">
        <v>3</v>
      </c>
      <c r="H201" s="861">
        <v>1</v>
      </c>
      <c r="I201" s="861"/>
      <c r="J201" s="861"/>
      <c r="K201" s="861"/>
      <c r="L201" s="861">
        <v>24</v>
      </c>
      <c r="M201" s="861"/>
      <c r="N201" s="861"/>
      <c r="O201" s="861"/>
      <c r="P201" s="861">
        <v>0</v>
      </c>
      <c r="Q201" s="872">
        <f t="shared" si="10"/>
        <v>28</v>
      </c>
    </row>
    <row r="202" s="832" customFormat="1" ht="18.75" customHeight="1" spans="1:17">
      <c r="A202" s="845">
        <v>4</v>
      </c>
      <c r="B202" s="848" t="s">
        <v>42</v>
      </c>
      <c r="C202" s="861"/>
      <c r="D202" s="861"/>
      <c r="E202" s="861"/>
      <c r="F202" s="861"/>
      <c r="G202" s="861">
        <v>2</v>
      </c>
      <c r="H202" s="861"/>
      <c r="I202" s="861"/>
      <c r="J202" s="861"/>
      <c r="K202" s="861"/>
      <c r="L202" s="861">
        <v>48</v>
      </c>
      <c r="M202" s="861"/>
      <c r="N202" s="861"/>
      <c r="O202" s="861">
        <v>2</v>
      </c>
      <c r="P202" s="861">
        <v>0</v>
      </c>
      <c r="Q202" s="872">
        <f t="shared" si="10"/>
        <v>52</v>
      </c>
    </row>
    <row r="203" s="832" customFormat="1" ht="18" customHeight="1" spans="1:17">
      <c r="A203" s="845">
        <v>5</v>
      </c>
      <c r="B203" s="848" t="s">
        <v>43</v>
      </c>
      <c r="C203" s="861"/>
      <c r="D203" s="861"/>
      <c r="E203" s="861"/>
      <c r="F203" s="861"/>
      <c r="G203" s="861">
        <v>4</v>
      </c>
      <c r="H203" s="861"/>
      <c r="I203" s="861"/>
      <c r="J203" s="861">
        <v>1</v>
      </c>
      <c r="K203" s="861"/>
      <c r="L203" s="861">
        <v>24</v>
      </c>
      <c r="M203" s="861"/>
      <c r="N203" s="861"/>
      <c r="O203" s="861">
        <v>3</v>
      </c>
      <c r="P203" s="861">
        <v>0</v>
      </c>
      <c r="Q203" s="872">
        <f t="shared" si="10"/>
        <v>32</v>
      </c>
    </row>
    <row r="204" s="832" customFormat="1" ht="18" customHeight="1" spans="1:17">
      <c r="A204" s="845">
        <v>6</v>
      </c>
      <c r="B204" s="848" t="s">
        <v>44</v>
      </c>
      <c r="C204" s="861"/>
      <c r="D204" s="861"/>
      <c r="E204" s="861"/>
      <c r="F204" s="861"/>
      <c r="G204" s="861"/>
      <c r="H204" s="861"/>
      <c r="I204" s="861"/>
      <c r="J204" s="861"/>
      <c r="K204" s="861"/>
      <c r="L204" s="861">
        <v>11</v>
      </c>
      <c r="M204" s="861"/>
      <c r="N204" s="861"/>
      <c r="O204" s="861">
        <v>1</v>
      </c>
      <c r="P204" s="861">
        <v>0</v>
      </c>
      <c r="Q204" s="872">
        <f t="shared" si="10"/>
        <v>12</v>
      </c>
    </row>
    <row r="205" s="832" customFormat="1" ht="15.75" customHeight="1" spans="1:17">
      <c r="A205" s="845">
        <v>7</v>
      </c>
      <c r="B205" s="848" t="s">
        <v>45</v>
      </c>
      <c r="C205" s="861"/>
      <c r="D205" s="861"/>
      <c r="E205" s="861">
        <v>1</v>
      </c>
      <c r="F205" s="861"/>
      <c r="G205" s="861">
        <v>2</v>
      </c>
      <c r="H205" s="861">
        <v>1</v>
      </c>
      <c r="I205" s="861"/>
      <c r="J205" s="861"/>
      <c r="K205" s="861"/>
      <c r="L205" s="861">
        <v>9</v>
      </c>
      <c r="M205" s="861"/>
      <c r="N205" s="861"/>
      <c r="O205" s="861">
        <v>2</v>
      </c>
      <c r="P205" s="861">
        <v>0</v>
      </c>
      <c r="Q205" s="872">
        <f t="shared" si="10"/>
        <v>15</v>
      </c>
    </row>
    <row r="206" s="832" customFormat="1" ht="15.75" customHeight="1" spans="1:17">
      <c r="A206" s="845">
        <v>8</v>
      </c>
      <c r="B206" s="848" t="s">
        <v>46</v>
      </c>
      <c r="C206" s="861"/>
      <c r="D206" s="861"/>
      <c r="E206" s="861"/>
      <c r="F206" s="861"/>
      <c r="G206" s="861"/>
      <c r="H206" s="861"/>
      <c r="I206" s="861"/>
      <c r="J206" s="861"/>
      <c r="K206" s="861"/>
      <c r="L206" s="861">
        <v>14</v>
      </c>
      <c r="M206" s="861"/>
      <c r="N206" s="861"/>
      <c r="O206" s="861"/>
      <c r="P206" s="861">
        <v>0</v>
      </c>
      <c r="Q206" s="872">
        <f t="shared" si="10"/>
        <v>14</v>
      </c>
    </row>
    <row r="207" s="832" customFormat="1" ht="20.25" customHeight="1" spans="1:17">
      <c r="A207" s="845">
        <v>9</v>
      </c>
      <c r="B207" s="848" t="s">
        <v>47</v>
      </c>
      <c r="C207" s="861"/>
      <c r="D207" s="861"/>
      <c r="E207" s="861"/>
      <c r="F207" s="861"/>
      <c r="G207" s="861">
        <v>1</v>
      </c>
      <c r="H207" s="861"/>
      <c r="I207" s="861"/>
      <c r="J207" s="861"/>
      <c r="K207" s="861"/>
      <c r="L207" s="861">
        <v>18</v>
      </c>
      <c r="M207" s="861"/>
      <c r="N207" s="861"/>
      <c r="O207" s="861">
        <v>1</v>
      </c>
      <c r="P207" s="861">
        <v>0</v>
      </c>
      <c r="Q207" s="872">
        <f t="shared" si="10"/>
        <v>20</v>
      </c>
    </row>
    <row r="208" s="832" customFormat="1" ht="20.25" customHeight="1" spans="1:17">
      <c r="A208" s="845">
        <v>10</v>
      </c>
      <c r="B208" s="848" t="s">
        <v>48</v>
      </c>
      <c r="C208" s="861"/>
      <c r="D208" s="861"/>
      <c r="E208" s="861"/>
      <c r="F208" s="861"/>
      <c r="G208" s="861">
        <v>2</v>
      </c>
      <c r="H208" s="861"/>
      <c r="I208" s="861"/>
      <c r="J208" s="861"/>
      <c r="K208" s="861"/>
      <c r="L208" s="861">
        <v>22</v>
      </c>
      <c r="M208" s="861"/>
      <c r="N208" s="861"/>
      <c r="O208" s="861"/>
      <c r="P208" s="861">
        <v>0</v>
      </c>
      <c r="Q208" s="872">
        <f t="shared" si="10"/>
        <v>24</v>
      </c>
    </row>
    <row r="209" s="832" customFormat="1" ht="20.25" customHeight="1" spans="1:17">
      <c r="A209" s="845">
        <v>11</v>
      </c>
      <c r="B209" s="848" t="s">
        <v>49</v>
      </c>
      <c r="C209" s="861"/>
      <c r="D209" s="861"/>
      <c r="E209" s="861"/>
      <c r="F209" s="861"/>
      <c r="G209" s="861">
        <v>11</v>
      </c>
      <c r="H209" s="861"/>
      <c r="I209" s="861"/>
      <c r="J209" s="861"/>
      <c r="K209" s="861"/>
      <c r="L209" s="861">
        <v>27</v>
      </c>
      <c r="M209" s="861"/>
      <c r="N209" s="861"/>
      <c r="O209" s="861"/>
      <c r="P209" s="861">
        <v>0</v>
      </c>
      <c r="Q209" s="872">
        <f t="shared" si="10"/>
        <v>38</v>
      </c>
    </row>
    <row r="210" s="832" customFormat="1" ht="20.25" customHeight="1" spans="1:17">
      <c r="A210" s="845">
        <v>12</v>
      </c>
      <c r="B210" s="848" t="s">
        <v>50</v>
      </c>
      <c r="C210" s="861"/>
      <c r="D210" s="861"/>
      <c r="E210" s="861"/>
      <c r="F210" s="861"/>
      <c r="G210" s="861"/>
      <c r="H210" s="861"/>
      <c r="I210" s="861"/>
      <c r="J210" s="861"/>
      <c r="K210" s="861"/>
      <c r="L210" s="861">
        <v>29</v>
      </c>
      <c r="M210" s="861"/>
      <c r="N210" s="861"/>
      <c r="O210" s="861"/>
      <c r="P210" s="861">
        <v>0</v>
      </c>
      <c r="Q210" s="872">
        <f t="shared" si="10"/>
        <v>29</v>
      </c>
    </row>
    <row r="211" s="832" customFormat="1" ht="20.25" customHeight="1" spans="1:17">
      <c r="A211" s="845">
        <v>13</v>
      </c>
      <c r="B211" s="848" t="s">
        <v>51</v>
      </c>
      <c r="C211" s="861"/>
      <c r="D211" s="861"/>
      <c r="E211" s="861"/>
      <c r="F211" s="861"/>
      <c r="G211" s="861">
        <v>1</v>
      </c>
      <c r="H211" s="861"/>
      <c r="I211" s="861"/>
      <c r="J211" s="861"/>
      <c r="K211" s="861"/>
      <c r="L211" s="861">
        <v>15</v>
      </c>
      <c r="M211" s="861"/>
      <c r="N211" s="861"/>
      <c r="O211" s="861"/>
      <c r="P211" s="861">
        <v>0</v>
      </c>
      <c r="Q211" s="872">
        <f t="shared" si="10"/>
        <v>16</v>
      </c>
    </row>
    <row r="212" s="832" customFormat="1" ht="20.25" customHeight="1" spans="1:17">
      <c r="A212" s="845">
        <v>14</v>
      </c>
      <c r="B212" s="848" t="s">
        <v>52</v>
      </c>
      <c r="C212" s="861"/>
      <c r="D212" s="861"/>
      <c r="E212" s="861"/>
      <c r="F212" s="861"/>
      <c r="G212" s="861"/>
      <c r="H212" s="861"/>
      <c r="I212" s="861"/>
      <c r="J212" s="861"/>
      <c r="K212" s="861"/>
      <c r="L212" s="861">
        <v>27</v>
      </c>
      <c r="M212" s="861"/>
      <c r="N212" s="861"/>
      <c r="O212" s="861"/>
      <c r="P212" s="861">
        <v>0</v>
      </c>
      <c r="Q212" s="872">
        <f t="shared" si="10"/>
        <v>27</v>
      </c>
    </row>
    <row r="213" s="832" customFormat="1" ht="20.25" customHeight="1" spans="1:17">
      <c r="A213" s="845">
        <v>15</v>
      </c>
      <c r="B213" s="848" t="s">
        <v>53</v>
      </c>
      <c r="C213" s="861"/>
      <c r="D213" s="861"/>
      <c r="E213" s="861"/>
      <c r="F213" s="861"/>
      <c r="G213" s="861">
        <v>2</v>
      </c>
      <c r="H213" s="861"/>
      <c r="I213" s="861"/>
      <c r="J213" s="861"/>
      <c r="K213" s="861"/>
      <c r="L213" s="861">
        <v>14</v>
      </c>
      <c r="M213" s="861"/>
      <c r="N213" s="861"/>
      <c r="O213" s="861">
        <v>1</v>
      </c>
      <c r="P213" s="861">
        <v>0</v>
      </c>
      <c r="Q213" s="872">
        <f t="shared" si="10"/>
        <v>17</v>
      </c>
    </row>
    <row r="214" s="832" customFormat="1" ht="20.25" customHeight="1" spans="1:17">
      <c r="A214" s="845">
        <v>16</v>
      </c>
      <c r="B214" s="848" t="s">
        <v>90</v>
      </c>
      <c r="C214" s="861"/>
      <c r="D214" s="861"/>
      <c r="E214" s="861"/>
      <c r="F214" s="861"/>
      <c r="G214" s="861">
        <v>1</v>
      </c>
      <c r="H214" s="861"/>
      <c r="I214" s="861"/>
      <c r="J214" s="861"/>
      <c r="K214" s="861"/>
      <c r="L214" s="861">
        <v>18</v>
      </c>
      <c r="M214" s="861"/>
      <c r="N214" s="861"/>
      <c r="O214" s="861"/>
      <c r="P214" s="861">
        <v>0</v>
      </c>
      <c r="Q214" s="872">
        <f t="shared" si="10"/>
        <v>19</v>
      </c>
    </row>
    <row r="215" s="832" customFormat="1" ht="17.1" customHeight="1" spans="1:17">
      <c r="A215" s="849">
        <v>17</v>
      </c>
      <c r="B215" s="850" t="s">
        <v>55</v>
      </c>
      <c r="C215" s="883"/>
      <c r="D215" s="883"/>
      <c r="E215" s="883"/>
      <c r="F215" s="883"/>
      <c r="G215" s="883"/>
      <c r="H215" s="883"/>
      <c r="I215" s="883"/>
      <c r="J215" s="883"/>
      <c r="K215" s="883"/>
      <c r="L215" s="883">
        <v>21</v>
      </c>
      <c r="M215" s="883"/>
      <c r="N215" s="883"/>
      <c r="O215" s="883">
        <v>2</v>
      </c>
      <c r="P215" s="883">
        <v>0</v>
      </c>
      <c r="Q215" s="872">
        <f t="shared" si="10"/>
        <v>23</v>
      </c>
    </row>
    <row r="216" s="832" customFormat="1" ht="17.1" customHeight="1" spans="1:17">
      <c r="A216" s="851">
        <v>18</v>
      </c>
      <c r="B216" s="852" t="s">
        <v>56</v>
      </c>
      <c r="C216" s="884"/>
      <c r="D216" s="884"/>
      <c r="E216" s="884"/>
      <c r="F216" s="884"/>
      <c r="G216" s="884">
        <v>1</v>
      </c>
      <c r="H216" s="884"/>
      <c r="I216" s="884"/>
      <c r="J216" s="884"/>
      <c r="K216" s="884"/>
      <c r="L216" s="884">
        <v>9</v>
      </c>
      <c r="M216" s="884"/>
      <c r="N216" s="884"/>
      <c r="O216" s="884"/>
      <c r="P216" s="884"/>
      <c r="Q216" s="872">
        <f t="shared" si="10"/>
        <v>10</v>
      </c>
    </row>
    <row r="217" ht="21" customHeight="1" spans="1:17">
      <c r="A217" s="853"/>
      <c r="B217" s="854" t="s">
        <v>57</v>
      </c>
      <c r="C217" s="855">
        <f>SUM(C199:C216)</f>
        <v>1</v>
      </c>
      <c r="D217" s="855">
        <f t="shared" ref="D217:Q217" si="11">SUM(D199:D216)</f>
        <v>0</v>
      </c>
      <c r="E217" s="855">
        <f t="shared" si="11"/>
        <v>1</v>
      </c>
      <c r="F217" s="855">
        <f t="shared" si="11"/>
        <v>0</v>
      </c>
      <c r="G217" s="855">
        <f t="shared" si="11"/>
        <v>50</v>
      </c>
      <c r="H217" s="855">
        <f t="shared" si="11"/>
        <v>3</v>
      </c>
      <c r="I217" s="855">
        <f t="shared" si="11"/>
        <v>0</v>
      </c>
      <c r="J217" s="855">
        <f t="shared" si="11"/>
        <v>1</v>
      </c>
      <c r="K217" s="855">
        <f t="shared" si="11"/>
        <v>0</v>
      </c>
      <c r="L217" s="855">
        <f t="shared" si="11"/>
        <v>483</v>
      </c>
      <c r="M217" s="855">
        <f t="shared" si="11"/>
        <v>0</v>
      </c>
      <c r="N217" s="855">
        <f t="shared" si="11"/>
        <v>0</v>
      </c>
      <c r="O217" s="855">
        <f t="shared" si="11"/>
        <v>14</v>
      </c>
      <c r="P217" s="855">
        <f t="shared" si="11"/>
        <v>0</v>
      </c>
      <c r="Q217" s="855">
        <f t="shared" si="11"/>
        <v>553</v>
      </c>
    </row>
    <row r="218" ht="21" customHeight="1" spans="1:17">
      <c r="A218" s="856"/>
      <c r="B218" s="857"/>
      <c r="C218" s="858"/>
      <c r="D218" s="858"/>
      <c r="E218" s="858"/>
      <c r="F218" s="858"/>
      <c r="G218" s="858"/>
      <c r="H218" s="858"/>
      <c r="I218" s="858"/>
      <c r="J218" s="858"/>
      <c r="K218" s="858"/>
      <c r="L218" s="858"/>
      <c r="M218" s="858"/>
      <c r="N218" s="858"/>
      <c r="O218" s="858"/>
      <c r="P218" s="858"/>
      <c r="Q218" s="858"/>
    </row>
    <row r="219" ht="17.1" customHeight="1" spans="3:12">
      <c r="C219" s="834" t="str">
        <f>C180</f>
        <v>Mengetahui :</v>
      </c>
      <c r="L219" s="878" t="s">
        <v>83</v>
      </c>
    </row>
    <row r="220" ht="17.1" customHeight="1" spans="3:14">
      <c r="C220" s="875" t="str">
        <f>'RK 4'!G214</f>
        <v>Ketua Pengadilan Tinggi Agama Padang,</v>
      </c>
      <c r="D220" s="875"/>
      <c r="E220" s="875"/>
      <c r="F220" s="875"/>
      <c r="G220" s="875"/>
      <c r="H220" s="875"/>
      <c r="I220" s="875"/>
      <c r="J220" s="875"/>
      <c r="K220" s="875"/>
      <c r="L220" s="879" t="s">
        <v>61</v>
      </c>
      <c r="N220" s="875"/>
    </row>
    <row r="221" spans="3:14">
      <c r="C221" s="875"/>
      <c r="D221" s="875"/>
      <c r="E221" s="875"/>
      <c r="F221" s="875"/>
      <c r="G221" s="875"/>
      <c r="H221" s="875"/>
      <c r="I221" s="875"/>
      <c r="J221" s="875"/>
      <c r="K221" s="875"/>
      <c r="L221" s="879"/>
      <c r="N221" s="875"/>
    </row>
    <row r="222" ht="17.1" customHeight="1" spans="3:14">
      <c r="C222" s="875"/>
      <c r="D222" s="875"/>
      <c r="E222" s="875"/>
      <c r="F222" s="875"/>
      <c r="G222" s="875"/>
      <c r="H222" s="875"/>
      <c r="I222" s="875"/>
      <c r="J222" s="875"/>
      <c r="K222" s="875"/>
      <c r="L222" s="879"/>
      <c r="N222" s="875"/>
    </row>
    <row r="223" customHeight="1" spans="3:14">
      <c r="C223" s="875"/>
      <c r="D223" s="875"/>
      <c r="E223" s="875"/>
      <c r="F223" s="875"/>
      <c r="G223" s="875"/>
      <c r="H223" s="875"/>
      <c r="I223" s="875"/>
      <c r="J223" s="875"/>
      <c r="K223" s="875"/>
      <c r="L223" s="879"/>
      <c r="N223" s="875"/>
    </row>
    <row r="224" ht="17.1" customHeight="1" spans="3:14">
      <c r="C224" s="875" t="str">
        <f>'RK 4'!G218</f>
        <v>Dr. Drs. H. PELMIZAR, M.H.I.</v>
      </c>
      <c r="D224" s="875"/>
      <c r="E224" s="875"/>
      <c r="F224" s="875"/>
      <c r="G224" s="875"/>
      <c r="H224" s="875"/>
      <c r="I224" s="875"/>
      <c r="J224" s="875"/>
      <c r="K224" s="875"/>
      <c r="L224" s="875" t="s">
        <v>63</v>
      </c>
      <c r="N224" s="875"/>
    </row>
    <row r="225" ht="17.1" customHeight="1" spans="3:14">
      <c r="C225" s="875" t="str">
        <f>'RK 4'!G219</f>
        <v>NIP. 19561112 198103 1 009</v>
      </c>
      <c r="D225" s="875"/>
      <c r="E225" s="875"/>
      <c r="F225" s="875"/>
      <c r="G225" s="875"/>
      <c r="H225" s="875"/>
      <c r="I225" s="875"/>
      <c r="J225" s="875"/>
      <c r="K225" s="875"/>
      <c r="L225" s="834" t="s">
        <v>65</v>
      </c>
      <c r="N225" s="875"/>
    </row>
    <row r="226" ht="17.1" customHeight="1" spans="4:14">
      <c r="D226" s="875"/>
      <c r="E226" s="875"/>
      <c r="F226" s="875"/>
      <c r="G226" s="875"/>
      <c r="H226" s="875"/>
      <c r="I226" s="875"/>
      <c r="J226" s="875"/>
      <c r="K226" s="875"/>
      <c r="M226" s="879"/>
      <c r="N226" s="875"/>
    </row>
    <row r="231" spans="1:19">
      <c r="A231" s="860" t="s">
        <v>177</v>
      </c>
      <c r="B231" s="860"/>
      <c r="C231" s="860"/>
      <c r="D231" s="860"/>
      <c r="E231" s="860"/>
      <c r="F231" s="860"/>
      <c r="G231" s="860"/>
      <c r="H231" s="860"/>
      <c r="I231" s="860"/>
      <c r="J231" s="860"/>
      <c r="K231" s="860"/>
      <c r="L231" s="860"/>
      <c r="M231" s="860"/>
      <c r="N231" s="860"/>
      <c r="O231" s="860"/>
      <c r="P231" s="860"/>
      <c r="Q231" s="860"/>
      <c r="R231" s="867"/>
      <c r="S231" s="867"/>
    </row>
    <row r="232" spans="1:19">
      <c r="A232" s="860" t="s">
        <v>178</v>
      </c>
      <c r="B232" s="860"/>
      <c r="C232" s="860"/>
      <c r="D232" s="860"/>
      <c r="E232" s="860"/>
      <c r="F232" s="860"/>
      <c r="G232" s="860"/>
      <c r="H232" s="860"/>
      <c r="I232" s="860"/>
      <c r="J232" s="860"/>
      <c r="K232" s="860"/>
      <c r="L232" s="860"/>
      <c r="M232" s="860"/>
      <c r="N232" s="860"/>
      <c r="O232" s="860"/>
      <c r="P232" s="860"/>
      <c r="Q232" s="860"/>
      <c r="R232" s="867"/>
      <c r="S232" s="867"/>
    </row>
    <row r="233" spans="1:19">
      <c r="A233" s="860" t="str">
        <f>'RK 4'!A223:AS223</f>
        <v>BULAN JULI TAHUN 2023</v>
      </c>
      <c r="B233" s="860"/>
      <c r="C233" s="860"/>
      <c r="D233" s="860"/>
      <c r="E233" s="860"/>
      <c r="F233" s="860"/>
      <c r="G233" s="860"/>
      <c r="H233" s="860"/>
      <c r="I233" s="860"/>
      <c r="J233" s="860"/>
      <c r="K233" s="860"/>
      <c r="L233" s="860"/>
      <c r="M233" s="860"/>
      <c r="N233" s="860"/>
      <c r="O233" s="860"/>
      <c r="P233" s="860"/>
      <c r="Q233" s="860"/>
      <c r="R233" s="867"/>
      <c r="S233" s="867"/>
    </row>
    <row r="234" ht="17.25" spans="1:19">
      <c r="A234" s="834" t="s">
        <v>179</v>
      </c>
      <c r="Q234" s="868" t="s">
        <v>180</v>
      </c>
      <c r="S234" s="868"/>
    </row>
    <row r="235" customHeight="1" spans="1:17">
      <c r="A235" s="836" t="s">
        <v>181</v>
      </c>
      <c r="B235" s="837" t="s">
        <v>182</v>
      </c>
      <c r="C235" s="838" t="s">
        <v>183</v>
      </c>
      <c r="D235" s="839"/>
      <c r="E235" s="839"/>
      <c r="F235" s="839"/>
      <c r="G235" s="839"/>
      <c r="H235" s="839"/>
      <c r="I235" s="839"/>
      <c r="J235" s="839"/>
      <c r="K235" s="839"/>
      <c r="L235" s="839"/>
      <c r="M235" s="839"/>
      <c r="N235" s="839"/>
      <c r="O235" s="839"/>
      <c r="P235" s="839"/>
      <c r="Q235" s="869"/>
    </row>
    <row r="236" ht="81" customHeight="1" spans="1:17">
      <c r="A236" s="840"/>
      <c r="B236" s="841"/>
      <c r="C236" s="842" t="s">
        <v>184</v>
      </c>
      <c r="D236" s="842" t="s">
        <v>185</v>
      </c>
      <c r="E236" s="842" t="s">
        <v>186</v>
      </c>
      <c r="F236" s="842" t="s">
        <v>187</v>
      </c>
      <c r="G236" s="842" t="s">
        <v>188</v>
      </c>
      <c r="H236" s="842" t="s">
        <v>189</v>
      </c>
      <c r="I236" s="842" t="s">
        <v>190</v>
      </c>
      <c r="J236" s="842" t="s">
        <v>191</v>
      </c>
      <c r="K236" s="842" t="s">
        <v>192</v>
      </c>
      <c r="L236" s="842" t="s">
        <v>193</v>
      </c>
      <c r="M236" s="842" t="s">
        <v>194</v>
      </c>
      <c r="N236" s="842" t="s">
        <v>195</v>
      </c>
      <c r="O236" s="842" t="s">
        <v>196</v>
      </c>
      <c r="P236" s="842" t="s">
        <v>197</v>
      </c>
      <c r="Q236" s="870" t="s">
        <v>14</v>
      </c>
    </row>
    <row r="237" spans="1:17">
      <c r="A237" s="843">
        <v>1</v>
      </c>
      <c r="B237" s="844">
        <v>2</v>
      </c>
      <c r="C237" s="844">
        <v>3</v>
      </c>
      <c r="D237" s="844">
        <v>4</v>
      </c>
      <c r="E237" s="844">
        <v>5</v>
      </c>
      <c r="F237" s="844">
        <v>6</v>
      </c>
      <c r="G237" s="844">
        <v>7</v>
      </c>
      <c r="H237" s="844">
        <v>8</v>
      </c>
      <c r="I237" s="844">
        <v>9</v>
      </c>
      <c r="J237" s="844">
        <v>10</v>
      </c>
      <c r="K237" s="844">
        <v>11</v>
      </c>
      <c r="L237" s="844">
        <v>12</v>
      </c>
      <c r="M237" s="844">
        <v>13</v>
      </c>
      <c r="N237" s="844">
        <v>14</v>
      </c>
      <c r="O237" s="844">
        <v>15</v>
      </c>
      <c r="P237" s="844">
        <v>16</v>
      </c>
      <c r="Q237" s="871">
        <v>16</v>
      </c>
    </row>
    <row r="238" s="832" customFormat="1" ht="18" customHeight="1" spans="1:21">
      <c r="A238" s="845">
        <v>1</v>
      </c>
      <c r="B238" s="846" t="s">
        <v>39</v>
      </c>
      <c r="C238" s="847"/>
      <c r="D238" s="847"/>
      <c r="E238" s="847"/>
      <c r="F238" s="847"/>
      <c r="G238" s="847">
        <v>34</v>
      </c>
      <c r="H238" s="847"/>
      <c r="I238" s="847"/>
      <c r="J238" s="847"/>
      <c r="K238" s="847"/>
      <c r="L238" s="847">
        <v>108</v>
      </c>
      <c r="M238" s="847"/>
      <c r="N238" s="847">
        <v>2</v>
      </c>
      <c r="O238" s="847">
        <v>4</v>
      </c>
      <c r="P238" s="861"/>
      <c r="Q238" s="872">
        <f>SUM(C238:O238)</f>
        <v>148</v>
      </c>
      <c r="T238" s="886">
        <f>C238-D238-E238-F238</f>
        <v>0</v>
      </c>
      <c r="U238" s="873"/>
    </row>
    <row r="239" s="832" customFormat="1" ht="18" customHeight="1" spans="1:17">
      <c r="A239" s="845">
        <v>2</v>
      </c>
      <c r="B239" s="848" t="s">
        <v>40</v>
      </c>
      <c r="C239" s="847"/>
      <c r="D239" s="847"/>
      <c r="E239" s="847"/>
      <c r="F239" s="847"/>
      <c r="G239" s="847"/>
      <c r="H239" s="847"/>
      <c r="I239" s="847"/>
      <c r="J239" s="847"/>
      <c r="K239" s="847"/>
      <c r="L239" s="847">
        <v>90</v>
      </c>
      <c r="M239" s="847"/>
      <c r="N239" s="847"/>
      <c r="O239" s="847"/>
      <c r="P239" s="861"/>
      <c r="Q239" s="872">
        <f t="shared" ref="Q239:Q255" si="12">SUM(C239:O239)</f>
        <v>90</v>
      </c>
    </row>
    <row r="240" s="832" customFormat="1" ht="18" customHeight="1" spans="1:17">
      <c r="A240" s="845">
        <v>3</v>
      </c>
      <c r="B240" s="848" t="s">
        <v>41</v>
      </c>
      <c r="C240" s="847"/>
      <c r="D240" s="847"/>
      <c r="E240" s="847"/>
      <c r="F240" s="847"/>
      <c r="G240" s="847">
        <v>7</v>
      </c>
      <c r="H240" s="847">
        <v>1</v>
      </c>
      <c r="I240" s="847"/>
      <c r="J240" s="847"/>
      <c r="K240" s="847"/>
      <c r="L240" s="847">
        <v>59</v>
      </c>
      <c r="M240" s="847"/>
      <c r="N240" s="847"/>
      <c r="O240" s="847"/>
      <c r="P240" s="847">
        <v>0</v>
      </c>
      <c r="Q240" s="872">
        <f t="shared" si="12"/>
        <v>67</v>
      </c>
    </row>
    <row r="241" s="832" customFormat="1" ht="18.75" customHeight="1" spans="1:17">
      <c r="A241" s="845">
        <v>4</v>
      </c>
      <c r="B241" s="848" t="s">
        <v>42</v>
      </c>
      <c r="C241" s="847"/>
      <c r="D241" s="847"/>
      <c r="E241" s="847"/>
      <c r="F241" s="847"/>
      <c r="G241" s="847">
        <v>6</v>
      </c>
      <c r="H241" s="847"/>
      <c r="I241" s="847"/>
      <c r="J241" s="847">
        <v>1</v>
      </c>
      <c r="K241" s="847"/>
      <c r="L241" s="847">
        <v>69</v>
      </c>
      <c r="M241" s="847"/>
      <c r="N241" s="847">
        <v>2</v>
      </c>
      <c r="O241" s="847">
        <v>7</v>
      </c>
      <c r="P241" s="861"/>
      <c r="Q241" s="872">
        <f t="shared" si="12"/>
        <v>85</v>
      </c>
    </row>
    <row r="242" s="832" customFormat="1" ht="18" customHeight="1" spans="1:17">
      <c r="A242" s="845">
        <v>5</v>
      </c>
      <c r="B242" s="848" t="s">
        <v>43</v>
      </c>
      <c r="C242" s="847"/>
      <c r="D242" s="847"/>
      <c r="E242" s="847"/>
      <c r="F242" s="847"/>
      <c r="G242" s="847">
        <v>1</v>
      </c>
      <c r="H242" s="847">
        <v>1</v>
      </c>
      <c r="I242" s="847"/>
      <c r="J242" s="847"/>
      <c r="K242" s="847"/>
      <c r="L242" s="847">
        <v>40</v>
      </c>
      <c r="M242" s="847"/>
      <c r="N242" s="847"/>
      <c r="O242" s="847"/>
      <c r="P242" s="861"/>
      <c r="Q242" s="872">
        <f t="shared" si="12"/>
        <v>42</v>
      </c>
    </row>
    <row r="243" s="832" customFormat="1" ht="18" customHeight="1" spans="1:17">
      <c r="A243" s="845">
        <v>6</v>
      </c>
      <c r="B243" s="848" t="s">
        <v>44</v>
      </c>
      <c r="C243" s="847"/>
      <c r="D243" s="847"/>
      <c r="E243" s="847"/>
      <c r="F243" s="847">
        <v>1</v>
      </c>
      <c r="G243" s="847">
        <v>4</v>
      </c>
      <c r="H243" s="847"/>
      <c r="I243" s="847"/>
      <c r="J243" s="847"/>
      <c r="K243" s="847"/>
      <c r="L243" s="847">
        <v>16</v>
      </c>
      <c r="M243" s="847"/>
      <c r="N243" s="847"/>
      <c r="O243" s="847"/>
      <c r="P243" s="861"/>
      <c r="Q243" s="872">
        <f t="shared" si="12"/>
        <v>21</v>
      </c>
    </row>
    <row r="244" s="832" customFormat="1" ht="15.75" customHeight="1" spans="1:17">
      <c r="A244" s="845">
        <v>7</v>
      </c>
      <c r="B244" s="848" t="s">
        <v>45</v>
      </c>
      <c r="C244" s="847"/>
      <c r="D244" s="847"/>
      <c r="E244" s="847"/>
      <c r="F244" s="847"/>
      <c r="G244" s="847">
        <v>7</v>
      </c>
      <c r="H244" s="847">
        <v>2</v>
      </c>
      <c r="I244" s="847">
        <v>1</v>
      </c>
      <c r="J244" s="847"/>
      <c r="K244" s="847"/>
      <c r="L244" s="847">
        <v>21</v>
      </c>
      <c r="M244" s="847"/>
      <c r="N244" s="847"/>
      <c r="O244" s="847">
        <v>2</v>
      </c>
      <c r="P244" s="861"/>
      <c r="Q244" s="872">
        <f t="shared" si="12"/>
        <v>33</v>
      </c>
    </row>
    <row r="245" s="832" customFormat="1" ht="15.75" customHeight="1" spans="1:17">
      <c r="A245" s="845">
        <v>8</v>
      </c>
      <c r="B245" s="848" t="s">
        <v>46</v>
      </c>
      <c r="C245" s="847"/>
      <c r="D245" s="847"/>
      <c r="E245" s="847"/>
      <c r="F245" s="847"/>
      <c r="G245" s="847"/>
      <c r="H245" s="847"/>
      <c r="I245" s="847"/>
      <c r="J245" s="847"/>
      <c r="K245" s="847"/>
      <c r="L245" s="847">
        <v>24</v>
      </c>
      <c r="M245" s="847"/>
      <c r="N245" s="847"/>
      <c r="O245" s="847"/>
      <c r="P245" s="861"/>
      <c r="Q245" s="872">
        <f t="shared" si="12"/>
        <v>24</v>
      </c>
    </row>
    <row r="246" s="832" customFormat="1" ht="20.25" customHeight="1" spans="1:17">
      <c r="A246" s="845">
        <v>9</v>
      </c>
      <c r="B246" s="848" t="s">
        <v>47</v>
      </c>
      <c r="C246" s="847"/>
      <c r="D246" s="847"/>
      <c r="E246" s="847"/>
      <c r="F246" s="847"/>
      <c r="G246" s="847">
        <v>2</v>
      </c>
      <c r="H246" s="847">
        <v>1</v>
      </c>
      <c r="I246" s="847"/>
      <c r="J246" s="847"/>
      <c r="K246" s="847"/>
      <c r="L246" s="847">
        <v>15</v>
      </c>
      <c r="M246" s="847"/>
      <c r="N246" s="847"/>
      <c r="O246" s="847"/>
      <c r="P246" s="861"/>
      <c r="Q246" s="872">
        <f t="shared" si="12"/>
        <v>18</v>
      </c>
    </row>
    <row r="247" s="832" customFormat="1" ht="20.25" customHeight="1" spans="1:17">
      <c r="A247" s="845">
        <v>10</v>
      </c>
      <c r="B247" s="848" t="s">
        <v>48</v>
      </c>
      <c r="C247" s="847"/>
      <c r="D247" s="847"/>
      <c r="E247" s="847"/>
      <c r="F247" s="847"/>
      <c r="G247" s="847">
        <v>2</v>
      </c>
      <c r="H247" s="847"/>
      <c r="I247" s="847"/>
      <c r="J247" s="847"/>
      <c r="K247" s="847"/>
      <c r="L247" s="847">
        <v>17</v>
      </c>
      <c r="M247" s="847"/>
      <c r="N247" s="847"/>
      <c r="O247" s="847"/>
      <c r="P247" s="861"/>
      <c r="Q247" s="872">
        <f t="shared" si="12"/>
        <v>19</v>
      </c>
    </row>
    <row r="248" s="832" customFormat="1" ht="20.25" customHeight="1" spans="1:17">
      <c r="A248" s="845">
        <v>11</v>
      </c>
      <c r="B248" s="848" t="s">
        <v>49</v>
      </c>
      <c r="C248" s="847"/>
      <c r="D248" s="847"/>
      <c r="E248" s="847"/>
      <c r="F248" s="847"/>
      <c r="G248" s="847">
        <v>12</v>
      </c>
      <c r="H248" s="847"/>
      <c r="I248" s="847"/>
      <c r="J248" s="847"/>
      <c r="K248" s="847"/>
      <c r="L248" s="847">
        <v>23</v>
      </c>
      <c r="M248" s="847"/>
      <c r="N248" s="847"/>
      <c r="O248" s="847"/>
      <c r="P248" s="861"/>
      <c r="Q248" s="872">
        <f t="shared" si="12"/>
        <v>35</v>
      </c>
    </row>
    <row r="249" s="832" customFormat="1" ht="20.25" customHeight="1" spans="1:17">
      <c r="A249" s="845">
        <v>12</v>
      </c>
      <c r="B249" s="848" t="s">
        <v>50</v>
      </c>
      <c r="C249" s="847"/>
      <c r="D249" s="847"/>
      <c r="E249" s="847"/>
      <c r="F249" s="847"/>
      <c r="G249" s="847">
        <v>1</v>
      </c>
      <c r="H249" s="847"/>
      <c r="I249" s="847"/>
      <c r="J249" s="847"/>
      <c r="K249" s="847"/>
      <c r="L249" s="847">
        <v>86</v>
      </c>
      <c r="M249" s="847"/>
      <c r="N249" s="847"/>
      <c r="O249" s="847"/>
      <c r="P249" s="861"/>
      <c r="Q249" s="872">
        <f t="shared" si="12"/>
        <v>87</v>
      </c>
    </row>
    <row r="250" s="832" customFormat="1" ht="20.25" customHeight="1" spans="1:17">
      <c r="A250" s="845">
        <v>13</v>
      </c>
      <c r="B250" s="848" t="s">
        <v>51</v>
      </c>
      <c r="C250" s="847"/>
      <c r="D250" s="847"/>
      <c r="E250" s="847"/>
      <c r="F250" s="847"/>
      <c r="G250" s="847"/>
      <c r="H250" s="847"/>
      <c r="I250" s="847"/>
      <c r="J250" s="847"/>
      <c r="K250" s="847"/>
      <c r="L250" s="847">
        <v>51</v>
      </c>
      <c r="M250" s="847"/>
      <c r="N250" s="847"/>
      <c r="O250" s="847"/>
      <c r="P250" s="861"/>
      <c r="Q250" s="872">
        <f t="shared" si="12"/>
        <v>51</v>
      </c>
    </row>
    <row r="251" s="832" customFormat="1" ht="20.25" customHeight="1" spans="1:17">
      <c r="A251" s="845">
        <v>14</v>
      </c>
      <c r="B251" s="848" t="s">
        <v>52</v>
      </c>
      <c r="C251" s="847"/>
      <c r="D251" s="847"/>
      <c r="E251" s="847"/>
      <c r="F251" s="847"/>
      <c r="G251" s="847">
        <v>6</v>
      </c>
      <c r="H251" s="847"/>
      <c r="I251" s="847"/>
      <c r="J251" s="847"/>
      <c r="K251" s="847"/>
      <c r="L251" s="847">
        <v>64</v>
      </c>
      <c r="M251" s="847"/>
      <c r="N251" s="847"/>
      <c r="O251" s="847"/>
      <c r="P251" s="861"/>
      <c r="Q251" s="872">
        <f t="shared" si="12"/>
        <v>70</v>
      </c>
    </row>
    <row r="252" s="832" customFormat="1" ht="20.25" customHeight="1" spans="1:17">
      <c r="A252" s="845">
        <v>15</v>
      </c>
      <c r="B252" s="848" t="s">
        <v>53</v>
      </c>
      <c r="C252" s="847"/>
      <c r="D252" s="847"/>
      <c r="E252" s="847">
        <v>1</v>
      </c>
      <c r="F252" s="847"/>
      <c r="G252" s="847">
        <v>3</v>
      </c>
      <c r="H252" s="847"/>
      <c r="I252" s="847"/>
      <c r="J252" s="847"/>
      <c r="K252" s="847"/>
      <c r="L252" s="847">
        <v>19</v>
      </c>
      <c r="M252" s="847"/>
      <c r="N252" s="847"/>
      <c r="O252" s="847">
        <v>1</v>
      </c>
      <c r="P252" s="861"/>
      <c r="Q252" s="872">
        <f t="shared" si="12"/>
        <v>24</v>
      </c>
    </row>
    <row r="253" s="832" customFormat="1" ht="20.25" customHeight="1" spans="1:17">
      <c r="A253" s="845">
        <v>16</v>
      </c>
      <c r="B253" s="848" t="s">
        <v>90</v>
      </c>
      <c r="C253" s="847"/>
      <c r="D253" s="847"/>
      <c r="E253" s="847"/>
      <c r="F253" s="847"/>
      <c r="G253" s="847">
        <v>4</v>
      </c>
      <c r="H253" s="847"/>
      <c r="I253" s="847"/>
      <c r="J253" s="847"/>
      <c r="K253" s="847"/>
      <c r="L253" s="847">
        <v>39</v>
      </c>
      <c r="M253" s="847"/>
      <c r="N253" s="847"/>
      <c r="O253" s="847"/>
      <c r="P253" s="861"/>
      <c r="Q253" s="872">
        <f t="shared" si="12"/>
        <v>43</v>
      </c>
    </row>
    <row r="254" s="832" customFormat="1" ht="17.1" customHeight="1" spans="1:17">
      <c r="A254" s="849">
        <v>17</v>
      </c>
      <c r="B254" s="850" t="s">
        <v>55</v>
      </c>
      <c r="C254" s="885"/>
      <c r="D254" s="885"/>
      <c r="E254" s="885"/>
      <c r="F254" s="885"/>
      <c r="G254" s="885"/>
      <c r="H254" s="885"/>
      <c r="I254" s="885"/>
      <c r="J254" s="885"/>
      <c r="K254" s="885"/>
      <c r="L254" s="885">
        <v>28</v>
      </c>
      <c r="M254" s="885"/>
      <c r="N254" s="885"/>
      <c r="O254" s="885"/>
      <c r="P254" s="883"/>
      <c r="Q254" s="872">
        <f t="shared" si="12"/>
        <v>28</v>
      </c>
    </row>
    <row r="255" s="832" customFormat="1" ht="17.1" customHeight="1" spans="1:17">
      <c r="A255" s="851">
        <v>18</v>
      </c>
      <c r="B255" s="852" t="s">
        <v>56</v>
      </c>
      <c r="C255" s="885"/>
      <c r="D255" s="885"/>
      <c r="E255" s="885"/>
      <c r="F255" s="885"/>
      <c r="G255" s="885">
        <v>13</v>
      </c>
      <c r="H255" s="885"/>
      <c r="I255" s="885">
        <v>1</v>
      </c>
      <c r="J255" s="885"/>
      <c r="K255" s="885"/>
      <c r="L255" s="885">
        <v>26</v>
      </c>
      <c r="M255" s="885"/>
      <c r="N255" s="885"/>
      <c r="O255" s="885"/>
      <c r="P255" s="884"/>
      <c r="Q255" s="872">
        <f t="shared" si="12"/>
        <v>40</v>
      </c>
    </row>
    <row r="256" ht="21" customHeight="1" spans="1:17">
      <c r="A256" s="853"/>
      <c r="B256" s="854" t="s">
        <v>57</v>
      </c>
      <c r="C256" s="855">
        <f>SUM(C238:C255)</f>
        <v>0</v>
      </c>
      <c r="D256" s="855">
        <f t="shared" ref="D256:Q256" si="13">SUM(D238:D255)</f>
        <v>0</v>
      </c>
      <c r="E256" s="855">
        <f t="shared" si="13"/>
        <v>1</v>
      </c>
      <c r="F256" s="855">
        <f t="shared" si="13"/>
        <v>1</v>
      </c>
      <c r="G256" s="855">
        <f t="shared" si="13"/>
        <v>102</v>
      </c>
      <c r="H256" s="855">
        <f t="shared" si="13"/>
        <v>5</v>
      </c>
      <c r="I256" s="855">
        <f t="shared" si="13"/>
        <v>2</v>
      </c>
      <c r="J256" s="855">
        <f t="shared" si="13"/>
        <v>1</v>
      </c>
      <c r="K256" s="855">
        <f t="shared" si="13"/>
        <v>0</v>
      </c>
      <c r="L256" s="855">
        <f t="shared" si="13"/>
        <v>795</v>
      </c>
      <c r="M256" s="855">
        <f t="shared" si="13"/>
        <v>0</v>
      </c>
      <c r="N256" s="855">
        <f t="shared" si="13"/>
        <v>4</v>
      </c>
      <c r="O256" s="855">
        <f t="shared" si="13"/>
        <v>14</v>
      </c>
      <c r="P256" s="855">
        <f t="shared" si="13"/>
        <v>0</v>
      </c>
      <c r="Q256" s="855">
        <f t="shared" si="13"/>
        <v>925</v>
      </c>
    </row>
    <row r="257" ht="31.5" customHeight="1" spans="3:13">
      <c r="C257" s="834" t="str">
        <f>C219</f>
        <v>Mengetahui :</v>
      </c>
      <c r="M257" s="878" t="str">
        <f>'RK 4'!AB248</f>
        <v>Padang, 04 Agustus 2023</v>
      </c>
    </row>
    <row r="258" ht="17.1" customHeight="1" spans="3:14">
      <c r="C258" s="875" t="str">
        <f>'RK 4'!G249</f>
        <v>Ketua Pengadilan Tinggi Agama Padang,</v>
      </c>
      <c r="D258" s="875"/>
      <c r="E258" s="875"/>
      <c r="F258" s="875"/>
      <c r="G258" s="875"/>
      <c r="H258" s="875"/>
      <c r="I258" s="875"/>
      <c r="J258" s="875"/>
      <c r="K258" s="875"/>
      <c r="L258" s="875"/>
      <c r="M258" s="879" t="s">
        <v>61</v>
      </c>
      <c r="N258" s="875"/>
    </row>
    <row r="259" ht="8.25" customHeight="1" spans="3:14">
      <c r="C259" s="875"/>
      <c r="D259" s="875"/>
      <c r="E259" s="875"/>
      <c r="F259" s="875"/>
      <c r="G259" s="875"/>
      <c r="H259" s="875"/>
      <c r="I259" s="875"/>
      <c r="J259" s="875"/>
      <c r="K259" s="875"/>
      <c r="L259" s="875"/>
      <c r="M259" s="879"/>
      <c r="N259" s="875"/>
    </row>
    <row r="260" ht="17.1" customHeight="1" spans="3:14">
      <c r="C260" s="875"/>
      <c r="D260" s="875"/>
      <c r="E260" s="875"/>
      <c r="F260" s="875"/>
      <c r="G260" s="875"/>
      <c r="H260" s="875"/>
      <c r="I260" s="875"/>
      <c r="J260" s="875"/>
      <c r="K260" s="875"/>
      <c r="L260" s="875"/>
      <c r="M260" s="879"/>
      <c r="N260" s="875"/>
    </row>
    <row r="261" customHeight="1" spans="3:14">
      <c r="C261" s="875"/>
      <c r="D261" s="875"/>
      <c r="E261" s="875"/>
      <c r="F261" s="875"/>
      <c r="G261" s="875"/>
      <c r="H261" s="875"/>
      <c r="I261" s="875"/>
      <c r="J261" s="875"/>
      <c r="K261" s="875"/>
      <c r="L261" s="875"/>
      <c r="M261" s="879"/>
      <c r="N261" s="875"/>
    </row>
    <row r="262" ht="17.1" customHeight="1" spans="3:14">
      <c r="C262" s="875"/>
      <c r="D262" s="875"/>
      <c r="E262" s="875"/>
      <c r="F262" s="875"/>
      <c r="G262" s="875"/>
      <c r="H262" s="875"/>
      <c r="I262" s="875"/>
      <c r="J262" s="875"/>
      <c r="K262" s="875"/>
      <c r="L262" s="875"/>
      <c r="M262" s="875"/>
      <c r="N262" s="875"/>
    </row>
    <row r="263" ht="17.1" customHeight="1" spans="3:14">
      <c r="C263" s="875" t="str">
        <f>'RK 4'!G253</f>
        <v>Dr. Drs. H. PELMIZAR, M.H.I.</v>
      </c>
      <c r="D263" s="875"/>
      <c r="E263" s="875"/>
      <c r="F263" s="875"/>
      <c r="G263" s="875"/>
      <c r="H263" s="875"/>
      <c r="I263" s="875"/>
      <c r="J263" s="875"/>
      <c r="K263" s="875"/>
      <c r="L263" s="875"/>
      <c r="M263" s="875" t="s">
        <v>63</v>
      </c>
      <c r="N263" s="875"/>
    </row>
    <row r="264" ht="17.1" customHeight="1" spans="3:14">
      <c r="C264" s="875" t="str">
        <f>'RK 4'!G254</f>
        <v>NIP. 19561112 198103 1 009</v>
      </c>
      <c r="D264" s="875"/>
      <c r="E264" s="875"/>
      <c r="F264" s="875"/>
      <c r="G264" s="875"/>
      <c r="H264" s="875"/>
      <c r="I264" s="875"/>
      <c r="J264" s="875"/>
      <c r="K264" s="875"/>
      <c r="L264" s="875"/>
      <c r="M264" s="834" t="s">
        <v>65</v>
      </c>
      <c r="N264" s="875"/>
    </row>
    <row r="268" spans="1:19">
      <c r="A268" s="860" t="s">
        <v>177</v>
      </c>
      <c r="B268" s="860"/>
      <c r="C268" s="860"/>
      <c r="D268" s="860"/>
      <c r="E268" s="860"/>
      <c r="F268" s="860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7"/>
      <c r="S268" s="867"/>
    </row>
    <row r="269" spans="1:19">
      <c r="A269" s="860" t="s">
        <v>178</v>
      </c>
      <c r="B269" s="860"/>
      <c r="C269" s="860"/>
      <c r="D269" s="860"/>
      <c r="E269" s="860"/>
      <c r="F269" s="860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7"/>
      <c r="S269" s="867"/>
    </row>
    <row r="270" spans="1:19">
      <c r="A270" s="860" t="s">
        <v>86</v>
      </c>
      <c r="B270" s="860"/>
      <c r="C270" s="860"/>
      <c r="D270" s="860"/>
      <c r="E270" s="860"/>
      <c r="F270" s="860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7"/>
      <c r="S270" s="867"/>
    </row>
    <row r="271" ht="17.25" spans="1:19">
      <c r="A271" s="834" t="s">
        <v>179</v>
      </c>
      <c r="Q271" s="868" t="s">
        <v>180</v>
      </c>
      <c r="S271" s="868"/>
    </row>
    <row r="272" customHeight="1" spans="1:17">
      <c r="A272" s="836" t="s">
        <v>181</v>
      </c>
      <c r="B272" s="837" t="s">
        <v>182</v>
      </c>
      <c r="C272" s="838" t="s">
        <v>183</v>
      </c>
      <c r="D272" s="839"/>
      <c r="E272" s="839"/>
      <c r="F272" s="839"/>
      <c r="G272" s="839"/>
      <c r="H272" s="839"/>
      <c r="I272" s="839"/>
      <c r="J272" s="839"/>
      <c r="K272" s="839"/>
      <c r="L272" s="839"/>
      <c r="M272" s="839"/>
      <c r="N272" s="839"/>
      <c r="O272" s="839"/>
      <c r="P272" s="839"/>
      <c r="Q272" s="869"/>
    </row>
    <row r="273" ht="81" customHeight="1" spans="1:17">
      <c r="A273" s="840"/>
      <c r="B273" s="841"/>
      <c r="C273" s="842" t="s">
        <v>184</v>
      </c>
      <c r="D273" s="842" t="s">
        <v>185</v>
      </c>
      <c r="E273" s="842" t="s">
        <v>186</v>
      </c>
      <c r="F273" s="842" t="s">
        <v>187</v>
      </c>
      <c r="G273" s="842" t="s">
        <v>188</v>
      </c>
      <c r="H273" s="842" t="s">
        <v>189</v>
      </c>
      <c r="I273" s="842" t="s">
        <v>190</v>
      </c>
      <c r="J273" s="842" t="s">
        <v>191</v>
      </c>
      <c r="K273" s="842" t="s">
        <v>192</v>
      </c>
      <c r="L273" s="842" t="s">
        <v>193</v>
      </c>
      <c r="M273" s="842" t="s">
        <v>194</v>
      </c>
      <c r="N273" s="842" t="s">
        <v>195</v>
      </c>
      <c r="O273" s="842" t="s">
        <v>196</v>
      </c>
      <c r="P273" s="842" t="s">
        <v>197</v>
      </c>
      <c r="Q273" s="870" t="s">
        <v>14</v>
      </c>
    </row>
    <row r="274" spans="1:17">
      <c r="A274" s="843">
        <v>1</v>
      </c>
      <c r="B274" s="844">
        <v>2</v>
      </c>
      <c r="C274" s="844">
        <v>3</v>
      </c>
      <c r="D274" s="844">
        <v>4</v>
      </c>
      <c r="E274" s="844">
        <v>5</v>
      </c>
      <c r="F274" s="844">
        <v>6</v>
      </c>
      <c r="G274" s="844">
        <v>7</v>
      </c>
      <c r="H274" s="844">
        <v>8</v>
      </c>
      <c r="I274" s="844">
        <v>9</v>
      </c>
      <c r="J274" s="844">
        <v>10</v>
      </c>
      <c r="K274" s="844">
        <v>11</v>
      </c>
      <c r="L274" s="844">
        <v>12</v>
      </c>
      <c r="M274" s="844">
        <v>13</v>
      </c>
      <c r="N274" s="844">
        <v>14</v>
      </c>
      <c r="O274" s="844">
        <v>15</v>
      </c>
      <c r="P274" s="844">
        <v>16</v>
      </c>
      <c r="Q274" s="871">
        <v>16</v>
      </c>
    </row>
    <row r="275" s="832" customFormat="1" ht="18" customHeight="1" spans="1:21">
      <c r="A275" s="845">
        <v>1</v>
      </c>
      <c r="B275" s="846" t="s">
        <v>39</v>
      </c>
      <c r="C275" s="847">
        <v>1</v>
      </c>
      <c r="D275" s="847"/>
      <c r="E275" s="847"/>
      <c r="F275" s="847"/>
      <c r="G275" s="847">
        <v>27</v>
      </c>
      <c r="H275" s="847"/>
      <c r="I275" s="847"/>
      <c r="J275" s="847"/>
      <c r="K275" s="847"/>
      <c r="L275" s="847">
        <v>110</v>
      </c>
      <c r="M275" s="847"/>
      <c r="N275" s="847">
        <v>1</v>
      </c>
      <c r="O275" s="847">
        <v>3</v>
      </c>
      <c r="P275" s="861">
        <v>0</v>
      </c>
      <c r="Q275" s="872">
        <f t="shared" ref="Q275:Q292" si="14">IFERROR(SUM(C275:P275),"ND")</f>
        <v>142</v>
      </c>
      <c r="U275" s="873"/>
    </row>
    <row r="276" s="832" customFormat="1" ht="18" customHeight="1" spans="1:18">
      <c r="A276" s="845">
        <v>2</v>
      </c>
      <c r="B276" s="848" t="s">
        <v>40</v>
      </c>
      <c r="C276" s="847"/>
      <c r="D276" s="847"/>
      <c r="E276" s="847"/>
      <c r="F276" s="847"/>
      <c r="G276" s="847">
        <v>3</v>
      </c>
      <c r="H276" s="847"/>
      <c r="I276" s="847"/>
      <c r="J276" s="847"/>
      <c r="K276" s="847"/>
      <c r="L276" s="847">
        <v>84</v>
      </c>
      <c r="M276" s="847"/>
      <c r="N276" s="847"/>
      <c r="O276" s="847"/>
      <c r="P276" s="861">
        <v>0</v>
      </c>
      <c r="Q276" s="872">
        <f t="shared" si="14"/>
        <v>87</v>
      </c>
      <c r="R276" s="832">
        <v>65</v>
      </c>
    </row>
    <row r="277" s="832" customFormat="1" ht="18" customHeight="1" spans="1:17">
      <c r="A277" s="845">
        <v>3</v>
      </c>
      <c r="B277" s="848" t="s">
        <v>41</v>
      </c>
      <c r="C277" s="847"/>
      <c r="D277" s="847"/>
      <c r="E277" s="847"/>
      <c r="F277" s="847"/>
      <c r="G277" s="847">
        <v>5</v>
      </c>
      <c r="H277" s="847">
        <v>1</v>
      </c>
      <c r="I277" s="847"/>
      <c r="J277" s="847"/>
      <c r="K277" s="847"/>
      <c r="L277" s="847">
        <v>37</v>
      </c>
      <c r="M277" s="847"/>
      <c r="N277" s="847"/>
      <c r="O277" s="847"/>
      <c r="P277" s="861">
        <v>0</v>
      </c>
      <c r="Q277" s="872">
        <f t="shared" si="14"/>
        <v>43</v>
      </c>
    </row>
    <row r="278" s="832" customFormat="1" ht="18.75" customHeight="1" spans="1:18">
      <c r="A278" s="845">
        <v>4</v>
      </c>
      <c r="B278" s="848" t="s">
        <v>42</v>
      </c>
      <c r="C278" s="847"/>
      <c r="D278" s="847"/>
      <c r="E278" s="847"/>
      <c r="F278" s="847"/>
      <c r="G278" s="847">
        <v>2</v>
      </c>
      <c r="H278" s="847"/>
      <c r="I278" s="847"/>
      <c r="J278" s="847"/>
      <c r="K278" s="847"/>
      <c r="L278" s="847">
        <v>35</v>
      </c>
      <c r="M278" s="847"/>
      <c r="N278" s="847"/>
      <c r="O278" s="847">
        <v>2</v>
      </c>
      <c r="P278" s="861">
        <v>0</v>
      </c>
      <c r="Q278" s="872">
        <f t="shared" si="14"/>
        <v>39</v>
      </c>
      <c r="R278" s="832">
        <v>56</v>
      </c>
    </row>
    <row r="279" s="832" customFormat="1" ht="18" customHeight="1" spans="1:17">
      <c r="A279" s="845">
        <v>5</v>
      </c>
      <c r="B279" s="848" t="s">
        <v>43</v>
      </c>
      <c r="C279" s="847"/>
      <c r="D279" s="847"/>
      <c r="E279" s="847"/>
      <c r="F279" s="847"/>
      <c r="G279" s="847">
        <v>5</v>
      </c>
      <c r="H279" s="847">
        <v>1</v>
      </c>
      <c r="I279" s="847"/>
      <c r="J279" s="847"/>
      <c r="K279" s="847"/>
      <c r="L279" s="847">
        <v>51</v>
      </c>
      <c r="M279" s="847"/>
      <c r="N279" s="847"/>
      <c r="O279" s="847">
        <v>1</v>
      </c>
      <c r="P279" s="861">
        <v>0</v>
      </c>
      <c r="Q279" s="872">
        <f t="shared" si="14"/>
        <v>58</v>
      </c>
    </row>
    <row r="280" s="832" customFormat="1" ht="18" customHeight="1" spans="1:18">
      <c r="A280" s="845">
        <v>6</v>
      </c>
      <c r="B280" s="848" t="s">
        <v>44</v>
      </c>
      <c r="C280" s="847"/>
      <c r="D280" s="847"/>
      <c r="E280" s="847"/>
      <c r="F280" s="847"/>
      <c r="G280" s="847">
        <v>2</v>
      </c>
      <c r="H280" s="847"/>
      <c r="I280" s="847"/>
      <c r="J280" s="847">
        <v>1</v>
      </c>
      <c r="K280" s="847"/>
      <c r="L280" s="847">
        <v>9</v>
      </c>
      <c r="M280" s="847"/>
      <c r="N280" s="847"/>
      <c r="O280" s="847">
        <v>1</v>
      </c>
      <c r="P280" s="861">
        <v>0</v>
      </c>
      <c r="Q280" s="872">
        <f t="shared" si="14"/>
        <v>13</v>
      </c>
      <c r="R280" s="832">
        <v>13</v>
      </c>
    </row>
    <row r="281" s="832" customFormat="1" ht="15.75" customHeight="1" spans="1:17">
      <c r="A281" s="845">
        <v>7</v>
      </c>
      <c r="B281" s="848" t="s">
        <v>45</v>
      </c>
      <c r="C281" s="847"/>
      <c r="D281" s="847"/>
      <c r="E281" s="847"/>
      <c r="F281" s="847"/>
      <c r="G281" s="847">
        <v>2</v>
      </c>
      <c r="H281" s="847">
        <v>1</v>
      </c>
      <c r="I281" s="847"/>
      <c r="J281" s="847"/>
      <c r="K281" s="847"/>
      <c r="L281" s="847">
        <v>21</v>
      </c>
      <c r="M281" s="847"/>
      <c r="N281" s="847"/>
      <c r="O281" s="847"/>
      <c r="P281" s="861">
        <v>0</v>
      </c>
      <c r="Q281" s="872">
        <f t="shared" si="14"/>
        <v>24</v>
      </c>
    </row>
    <row r="282" s="832" customFormat="1" ht="15.75" customHeight="1" spans="1:17">
      <c r="A282" s="845">
        <v>8</v>
      </c>
      <c r="B282" s="848" t="s">
        <v>46</v>
      </c>
      <c r="C282" s="847"/>
      <c r="D282" s="847"/>
      <c r="E282" s="847"/>
      <c r="F282" s="847"/>
      <c r="G282" s="847"/>
      <c r="H282" s="847"/>
      <c r="I282" s="847"/>
      <c r="J282" s="847"/>
      <c r="K282" s="847"/>
      <c r="L282" s="847">
        <v>27</v>
      </c>
      <c r="M282" s="847"/>
      <c r="N282" s="847"/>
      <c r="O282" s="847"/>
      <c r="P282" s="861">
        <v>0</v>
      </c>
      <c r="Q282" s="872">
        <f t="shared" si="14"/>
        <v>27</v>
      </c>
    </row>
    <row r="283" s="832" customFormat="1" ht="20.25" customHeight="1" spans="1:18">
      <c r="A283" s="845">
        <v>9</v>
      </c>
      <c r="B283" s="848" t="s">
        <v>47</v>
      </c>
      <c r="C283" s="847"/>
      <c r="D283" s="847"/>
      <c r="E283" s="847"/>
      <c r="F283" s="847"/>
      <c r="G283" s="847">
        <v>6</v>
      </c>
      <c r="H283" s="847"/>
      <c r="I283" s="847"/>
      <c r="J283" s="847"/>
      <c r="K283" s="847"/>
      <c r="L283" s="847">
        <v>8</v>
      </c>
      <c r="M283" s="847"/>
      <c r="N283" s="847"/>
      <c r="O283" s="847"/>
      <c r="P283" s="861">
        <v>0</v>
      </c>
      <c r="Q283" s="872">
        <f t="shared" si="14"/>
        <v>14</v>
      </c>
      <c r="R283" s="832">
        <v>23</v>
      </c>
    </row>
    <row r="284" s="832" customFormat="1" ht="20.25" customHeight="1" spans="1:17">
      <c r="A284" s="845">
        <v>10</v>
      </c>
      <c r="B284" s="848" t="s">
        <v>48</v>
      </c>
      <c r="C284" s="847"/>
      <c r="D284" s="847"/>
      <c r="E284" s="847"/>
      <c r="F284" s="847"/>
      <c r="G284" s="847">
        <v>3</v>
      </c>
      <c r="H284" s="847"/>
      <c r="I284" s="847"/>
      <c r="J284" s="847"/>
      <c r="K284" s="847"/>
      <c r="L284" s="847">
        <v>26</v>
      </c>
      <c r="M284" s="847"/>
      <c r="N284" s="847"/>
      <c r="O284" s="847"/>
      <c r="P284" s="861">
        <v>0</v>
      </c>
      <c r="Q284" s="872">
        <f t="shared" si="14"/>
        <v>29</v>
      </c>
    </row>
    <row r="285" s="832" customFormat="1" ht="20.25" customHeight="1" spans="1:18">
      <c r="A285" s="845">
        <v>11</v>
      </c>
      <c r="B285" s="848" t="s">
        <v>49</v>
      </c>
      <c r="C285" s="847"/>
      <c r="D285" s="847">
        <v>1</v>
      </c>
      <c r="E285" s="847"/>
      <c r="F285" s="847"/>
      <c r="G285" s="847">
        <v>14</v>
      </c>
      <c r="H285" s="847"/>
      <c r="I285" s="847"/>
      <c r="J285" s="847"/>
      <c r="K285" s="847"/>
      <c r="L285" s="847">
        <v>30</v>
      </c>
      <c r="M285" s="847"/>
      <c r="N285" s="847"/>
      <c r="O285" s="847"/>
      <c r="P285" s="861">
        <v>0</v>
      </c>
      <c r="Q285" s="872">
        <f t="shared" si="14"/>
        <v>45</v>
      </c>
      <c r="R285" s="832">
        <v>44</v>
      </c>
    </row>
    <row r="286" s="832" customFormat="1" ht="20.25" customHeight="1" spans="1:17">
      <c r="A286" s="845">
        <v>12</v>
      </c>
      <c r="B286" s="848" t="s">
        <v>50</v>
      </c>
      <c r="C286" s="847"/>
      <c r="D286" s="847"/>
      <c r="E286" s="847"/>
      <c r="F286" s="847"/>
      <c r="G286" s="847"/>
      <c r="H286" s="847">
        <v>1</v>
      </c>
      <c r="I286" s="847"/>
      <c r="J286" s="847"/>
      <c r="K286" s="847"/>
      <c r="L286" s="847">
        <v>69</v>
      </c>
      <c r="M286" s="847"/>
      <c r="N286" s="847"/>
      <c r="O286" s="847">
        <v>1</v>
      </c>
      <c r="P286" s="861">
        <v>0</v>
      </c>
      <c r="Q286" s="872">
        <f t="shared" si="14"/>
        <v>71</v>
      </c>
    </row>
    <row r="287" s="832" customFormat="1" ht="20.25" customHeight="1" spans="1:17">
      <c r="A287" s="845">
        <v>13</v>
      </c>
      <c r="B287" s="848" t="s">
        <v>51</v>
      </c>
      <c r="C287" s="847"/>
      <c r="D287" s="847"/>
      <c r="E287" s="847"/>
      <c r="F287" s="847"/>
      <c r="G287" s="847">
        <v>1</v>
      </c>
      <c r="H287" s="847"/>
      <c r="I287" s="847"/>
      <c r="J287" s="847"/>
      <c r="K287" s="847"/>
      <c r="L287" s="847">
        <v>37</v>
      </c>
      <c r="M287" s="847"/>
      <c r="N287" s="847"/>
      <c r="O287" s="847"/>
      <c r="P287" s="861">
        <v>0</v>
      </c>
      <c r="Q287" s="872">
        <f t="shared" si="14"/>
        <v>38</v>
      </c>
    </row>
    <row r="288" s="832" customFormat="1" ht="20.25" customHeight="1" spans="1:17">
      <c r="A288" s="845">
        <v>14</v>
      </c>
      <c r="B288" s="848" t="s">
        <v>52</v>
      </c>
      <c r="C288" s="847"/>
      <c r="D288" s="847"/>
      <c r="E288" s="847"/>
      <c r="F288" s="847"/>
      <c r="G288" s="847">
        <v>3</v>
      </c>
      <c r="H288" s="847"/>
      <c r="I288" s="847"/>
      <c r="J288" s="847"/>
      <c r="K288" s="847">
        <v>1</v>
      </c>
      <c r="L288" s="847">
        <v>78</v>
      </c>
      <c r="M288" s="847"/>
      <c r="N288" s="847"/>
      <c r="O288" s="847"/>
      <c r="P288" s="861">
        <v>0</v>
      </c>
      <c r="Q288" s="872">
        <f t="shared" si="14"/>
        <v>82</v>
      </c>
    </row>
    <row r="289" s="832" customFormat="1" ht="20.25" customHeight="1" spans="1:17">
      <c r="A289" s="845">
        <v>15</v>
      </c>
      <c r="B289" s="848" t="s">
        <v>53</v>
      </c>
      <c r="C289" s="847"/>
      <c r="D289" s="847"/>
      <c r="E289" s="847"/>
      <c r="F289" s="847"/>
      <c r="G289" s="847">
        <v>3</v>
      </c>
      <c r="H289" s="847"/>
      <c r="I289" s="847"/>
      <c r="J289" s="847"/>
      <c r="K289" s="847"/>
      <c r="L289" s="847">
        <v>3</v>
      </c>
      <c r="M289" s="847"/>
      <c r="N289" s="847"/>
      <c r="O289" s="847"/>
      <c r="P289" s="861">
        <v>0</v>
      </c>
      <c r="Q289" s="872">
        <f t="shared" si="14"/>
        <v>6</v>
      </c>
    </row>
    <row r="290" s="832" customFormat="1" ht="20.25" customHeight="1" spans="1:18">
      <c r="A290" s="845">
        <v>16</v>
      </c>
      <c r="B290" s="848" t="s">
        <v>90</v>
      </c>
      <c r="C290" s="847"/>
      <c r="D290" s="847"/>
      <c r="E290" s="847"/>
      <c r="F290" s="847"/>
      <c r="G290" s="847">
        <v>2</v>
      </c>
      <c r="H290" s="847"/>
      <c r="I290" s="847"/>
      <c r="J290" s="847"/>
      <c r="K290" s="847"/>
      <c r="L290" s="847">
        <v>52</v>
      </c>
      <c r="M290" s="847"/>
      <c r="N290" s="847"/>
      <c r="O290" s="847">
        <v>1</v>
      </c>
      <c r="P290" s="861">
        <v>0</v>
      </c>
      <c r="Q290" s="872">
        <f t="shared" si="14"/>
        <v>55</v>
      </c>
      <c r="R290" s="832">
        <v>53</v>
      </c>
    </row>
    <row r="291" s="832" customFormat="1" ht="17.1" customHeight="1" spans="1:17">
      <c r="A291" s="849">
        <v>17</v>
      </c>
      <c r="B291" s="850" t="s">
        <v>55</v>
      </c>
      <c r="D291" s="847"/>
      <c r="E291" s="847"/>
      <c r="F291" s="847"/>
      <c r="G291" s="847"/>
      <c r="H291" s="847"/>
      <c r="I291" s="847"/>
      <c r="J291" s="847"/>
      <c r="K291" s="847"/>
      <c r="L291" s="847">
        <v>28</v>
      </c>
      <c r="M291" s="847"/>
      <c r="N291" s="847"/>
      <c r="O291" s="847">
        <v>1</v>
      </c>
      <c r="P291" s="861">
        <v>0</v>
      </c>
      <c r="Q291" s="872">
        <f t="shared" si="14"/>
        <v>29</v>
      </c>
    </row>
    <row r="292" s="832" customFormat="1" ht="17.1" customHeight="1" spans="1:17">
      <c r="A292" s="851">
        <v>18</v>
      </c>
      <c r="B292" s="852" t="s">
        <v>56</v>
      </c>
      <c r="C292" s="847"/>
      <c r="D292" s="847"/>
      <c r="E292" s="847"/>
      <c r="F292" s="847"/>
      <c r="G292" s="847">
        <v>3</v>
      </c>
      <c r="H292" s="847"/>
      <c r="I292" s="847"/>
      <c r="J292" s="847"/>
      <c r="K292" s="847"/>
      <c r="L292" s="847">
        <v>22</v>
      </c>
      <c r="M292" s="847"/>
      <c r="N292" s="847"/>
      <c r="O292" s="847"/>
      <c r="P292" s="866"/>
      <c r="Q292" s="872">
        <f t="shared" si="14"/>
        <v>25</v>
      </c>
    </row>
    <row r="293" ht="21" customHeight="1" spans="1:17">
      <c r="A293" s="853"/>
      <c r="B293" s="854" t="s">
        <v>57</v>
      </c>
      <c r="C293" s="855">
        <f>SUM(C275:C292)</f>
        <v>1</v>
      </c>
      <c r="D293" s="855">
        <f t="shared" ref="D293:Q293" si="15">SUM(D275:D292)</f>
        <v>1</v>
      </c>
      <c r="E293" s="855">
        <f t="shared" si="15"/>
        <v>0</v>
      </c>
      <c r="F293" s="855">
        <f t="shared" si="15"/>
        <v>0</v>
      </c>
      <c r="G293" s="855">
        <f t="shared" si="15"/>
        <v>81</v>
      </c>
      <c r="H293" s="855">
        <f t="shared" si="15"/>
        <v>4</v>
      </c>
      <c r="I293" s="855">
        <f t="shared" si="15"/>
        <v>0</v>
      </c>
      <c r="J293" s="855">
        <f t="shared" si="15"/>
        <v>1</v>
      </c>
      <c r="K293" s="855">
        <f t="shared" si="15"/>
        <v>1</v>
      </c>
      <c r="L293" s="855">
        <f t="shared" si="15"/>
        <v>727</v>
      </c>
      <c r="M293" s="855">
        <f t="shared" si="15"/>
        <v>0</v>
      </c>
      <c r="N293" s="855">
        <f t="shared" si="15"/>
        <v>1</v>
      </c>
      <c r="O293" s="855">
        <f t="shared" si="15"/>
        <v>10</v>
      </c>
      <c r="P293" s="855">
        <f t="shared" si="15"/>
        <v>0</v>
      </c>
      <c r="Q293" s="855">
        <f t="shared" si="15"/>
        <v>827</v>
      </c>
    </row>
    <row r="294" ht="21" customHeight="1" spans="1:17">
      <c r="A294" s="856"/>
      <c r="B294" s="857"/>
      <c r="C294" s="858"/>
      <c r="D294" s="858"/>
      <c r="E294" s="858"/>
      <c r="F294" s="858"/>
      <c r="G294" s="858"/>
      <c r="H294" s="858"/>
      <c r="I294" s="858"/>
      <c r="J294" s="858"/>
      <c r="K294" s="858"/>
      <c r="L294" s="858"/>
      <c r="M294" s="858"/>
      <c r="N294" s="858"/>
      <c r="O294" s="858"/>
      <c r="P294" s="858"/>
      <c r="Q294" s="858"/>
    </row>
    <row r="295" ht="17.1" customHeight="1" spans="2:11">
      <c r="B295" s="887" t="s">
        <v>58</v>
      </c>
      <c r="K295" s="889" t="s">
        <v>87</v>
      </c>
    </row>
    <row r="296" ht="17.1" customHeight="1" spans="2:14">
      <c r="B296" s="888" t="s">
        <v>60</v>
      </c>
      <c r="D296" s="875"/>
      <c r="E296" s="875"/>
      <c r="F296" s="875"/>
      <c r="G296" s="875"/>
      <c r="H296" s="875"/>
      <c r="I296" s="875"/>
      <c r="J296" s="875"/>
      <c r="K296" s="890" t="s">
        <v>61</v>
      </c>
      <c r="N296" s="875"/>
    </row>
    <row r="297" spans="2:14">
      <c r="B297" s="888"/>
      <c r="D297" s="875"/>
      <c r="E297" s="875"/>
      <c r="F297" s="875"/>
      <c r="G297" s="875"/>
      <c r="H297" s="875"/>
      <c r="I297" s="875"/>
      <c r="J297" s="875"/>
      <c r="K297" s="890"/>
      <c r="N297" s="875"/>
    </row>
    <row r="298" ht="17.1" customHeight="1" spans="2:14">
      <c r="B298" s="888"/>
      <c r="D298" s="875"/>
      <c r="E298" s="875"/>
      <c r="F298" s="875"/>
      <c r="G298" s="875"/>
      <c r="H298" s="875"/>
      <c r="I298" s="875"/>
      <c r="J298" s="875"/>
      <c r="K298" s="890"/>
      <c r="N298" s="875"/>
    </row>
    <row r="299" customHeight="1" spans="2:14">
      <c r="B299" s="888"/>
      <c r="D299" s="875"/>
      <c r="E299" s="875"/>
      <c r="F299" s="875"/>
      <c r="G299" s="875"/>
      <c r="H299" s="875"/>
      <c r="I299" s="875"/>
      <c r="J299" s="875"/>
      <c r="K299" s="890"/>
      <c r="N299" s="875"/>
    </row>
    <row r="300" ht="17.1" customHeight="1" spans="2:14">
      <c r="B300" s="888" t="s">
        <v>88</v>
      </c>
      <c r="D300" s="875"/>
      <c r="E300" s="875"/>
      <c r="F300" s="875"/>
      <c r="G300" s="875"/>
      <c r="H300" s="875"/>
      <c r="I300" s="875"/>
      <c r="J300" s="875"/>
      <c r="K300" s="891" t="s">
        <v>63</v>
      </c>
      <c r="N300" s="875"/>
    </row>
    <row r="301" ht="17.1" customHeight="1" spans="2:14">
      <c r="B301" s="888" t="s">
        <v>64</v>
      </c>
      <c r="D301" s="875"/>
      <c r="E301" s="875"/>
      <c r="F301" s="875"/>
      <c r="G301" s="875"/>
      <c r="H301" s="875"/>
      <c r="I301" s="875"/>
      <c r="J301" s="875"/>
      <c r="K301" s="892" t="s">
        <v>65</v>
      </c>
      <c r="N301" s="875"/>
    </row>
    <row r="302" ht="17.1" customHeight="1" spans="3:14">
      <c r="C302" s="888"/>
      <c r="D302" s="875"/>
      <c r="E302" s="875"/>
      <c r="F302" s="875"/>
      <c r="G302" s="875"/>
      <c r="H302" s="875"/>
      <c r="I302" s="875"/>
      <c r="J302" s="875"/>
      <c r="K302" s="893"/>
      <c r="L302" s="875"/>
      <c r="M302" s="879"/>
      <c r="N302" s="875"/>
    </row>
    <row r="305" spans="1:19">
      <c r="A305" s="860" t="s">
        <v>177</v>
      </c>
      <c r="B305" s="860"/>
      <c r="C305" s="860"/>
      <c r="D305" s="860"/>
      <c r="E305" s="860"/>
      <c r="F305" s="860"/>
      <c r="G305" s="860"/>
      <c r="H305" s="860"/>
      <c r="I305" s="860"/>
      <c r="J305" s="860"/>
      <c r="K305" s="860"/>
      <c r="L305" s="860"/>
      <c r="M305" s="860"/>
      <c r="N305" s="860"/>
      <c r="O305" s="860"/>
      <c r="P305" s="860"/>
      <c r="Q305" s="860"/>
      <c r="R305" s="867"/>
      <c r="S305" s="867"/>
    </row>
    <row r="306" spans="1:19">
      <c r="A306" s="860" t="s">
        <v>178</v>
      </c>
      <c r="B306" s="860"/>
      <c r="C306" s="860"/>
      <c r="D306" s="860"/>
      <c r="E306" s="860"/>
      <c r="F306" s="860"/>
      <c r="G306" s="860"/>
      <c r="H306" s="860"/>
      <c r="I306" s="860"/>
      <c r="J306" s="860"/>
      <c r="K306" s="860"/>
      <c r="L306" s="860"/>
      <c r="M306" s="860"/>
      <c r="N306" s="860"/>
      <c r="O306" s="860"/>
      <c r="P306" s="860"/>
      <c r="Q306" s="860"/>
      <c r="R306" s="867"/>
      <c r="S306" s="867"/>
    </row>
    <row r="307" spans="1:19">
      <c r="A307" s="860" t="s">
        <v>89</v>
      </c>
      <c r="B307" s="860"/>
      <c r="C307" s="860"/>
      <c r="D307" s="860"/>
      <c r="E307" s="860"/>
      <c r="F307" s="860"/>
      <c r="G307" s="860"/>
      <c r="H307" s="860"/>
      <c r="I307" s="860"/>
      <c r="J307" s="860"/>
      <c r="K307" s="860"/>
      <c r="L307" s="860"/>
      <c r="M307" s="860"/>
      <c r="N307" s="860"/>
      <c r="O307" s="860"/>
      <c r="P307" s="860"/>
      <c r="Q307" s="860"/>
      <c r="R307" s="867"/>
      <c r="S307" s="867"/>
    </row>
    <row r="308" ht="17.25" spans="1:19">
      <c r="A308" s="834" t="s">
        <v>179</v>
      </c>
      <c r="Q308" s="868" t="s">
        <v>180</v>
      </c>
      <c r="S308" s="868"/>
    </row>
    <row r="309" customHeight="1" spans="1:17">
      <c r="A309" s="836" t="s">
        <v>181</v>
      </c>
      <c r="B309" s="837" t="s">
        <v>182</v>
      </c>
      <c r="C309" s="838" t="s">
        <v>183</v>
      </c>
      <c r="D309" s="839"/>
      <c r="E309" s="839"/>
      <c r="F309" s="839"/>
      <c r="G309" s="839"/>
      <c r="H309" s="839"/>
      <c r="I309" s="839"/>
      <c r="J309" s="839"/>
      <c r="K309" s="839"/>
      <c r="L309" s="839"/>
      <c r="M309" s="839"/>
      <c r="N309" s="839"/>
      <c r="O309" s="839"/>
      <c r="P309" s="839"/>
      <c r="Q309" s="869"/>
    </row>
    <row r="310" ht="81" customHeight="1" spans="1:17">
      <c r="A310" s="840"/>
      <c r="B310" s="841"/>
      <c r="C310" s="842" t="s">
        <v>184</v>
      </c>
      <c r="D310" s="842" t="s">
        <v>185</v>
      </c>
      <c r="E310" s="842" t="s">
        <v>186</v>
      </c>
      <c r="F310" s="842" t="s">
        <v>187</v>
      </c>
      <c r="G310" s="842" t="s">
        <v>188</v>
      </c>
      <c r="H310" s="842" t="s">
        <v>189</v>
      </c>
      <c r="I310" s="842" t="s">
        <v>190</v>
      </c>
      <c r="J310" s="842" t="s">
        <v>191</v>
      </c>
      <c r="K310" s="842" t="s">
        <v>192</v>
      </c>
      <c r="L310" s="842" t="s">
        <v>193</v>
      </c>
      <c r="M310" s="842" t="s">
        <v>194</v>
      </c>
      <c r="N310" s="842" t="s">
        <v>195</v>
      </c>
      <c r="O310" s="842" t="s">
        <v>196</v>
      </c>
      <c r="P310" s="842" t="s">
        <v>197</v>
      </c>
      <c r="Q310" s="870" t="s">
        <v>14</v>
      </c>
    </row>
    <row r="311" spans="1:17">
      <c r="A311" s="843">
        <v>1</v>
      </c>
      <c r="B311" s="844">
        <v>2</v>
      </c>
      <c r="C311" s="844">
        <v>3</v>
      </c>
      <c r="D311" s="844">
        <v>4</v>
      </c>
      <c r="E311" s="844">
        <v>5</v>
      </c>
      <c r="F311" s="844">
        <v>6</v>
      </c>
      <c r="G311" s="844">
        <v>7</v>
      </c>
      <c r="H311" s="844">
        <v>8</v>
      </c>
      <c r="I311" s="844">
        <v>9</v>
      </c>
      <c r="J311" s="844">
        <v>10</v>
      </c>
      <c r="K311" s="844">
        <v>11</v>
      </c>
      <c r="L311" s="844">
        <v>12</v>
      </c>
      <c r="M311" s="844">
        <v>13</v>
      </c>
      <c r="N311" s="844">
        <v>14</v>
      </c>
      <c r="O311" s="844">
        <v>15</v>
      </c>
      <c r="P311" s="844">
        <v>16</v>
      </c>
      <c r="Q311" s="871">
        <v>16</v>
      </c>
    </row>
    <row r="312" s="832" customFormat="1" ht="18" customHeight="1" spans="1:21">
      <c r="A312" s="845">
        <v>1</v>
      </c>
      <c r="B312" s="846" t="s">
        <v>39</v>
      </c>
      <c r="C312" s="861"/>
      <c r="D312" s="861"/>
      <c r="E312" s="861"/>
      <c r="F312" s="861"/>
      <c r="G312" s="861">
        <v>11</v>
      </c>
      <c r="H312" s="861"/>
      <c r="I312" s="861"/>
      <c r="J312" s="861"/>
      <c r="K312" s="861"/>
      <c r="L312" s="861">
        <v>63</v>
      </c>
      <c r="M312" s="861"/>
      <c r="N312" s="861"/>
      <c r="O312" s="861">
        <v>1</v>
      </c>
      <c r="P312" s="861">
        <v>0</v>
      </c>
      <c r="Q312" s="872">
        <f t="shared" ref="Q312:Q329" si="16">IFERROR(SUM(C312:P312),"ND")</f>
        <v>75</v>
      </c>
      <c r="U312" s="873"/>
    </row>
    <row r="313" s="832" customFormat="1" ht="18" customHeight="1" spans="1:17">
      <c r="A313" s="845">
        <v>2</v>
      </c>
      <c r="B313" s="848" t="s">
        <v>40</v>
      </c>
      <c r="C313" s="861"/>
      <c r="D313" s="861"/>
      <c r="E313" s="861"/>
      <c r="F313" s="861"/>
      <c r="G313" s="861">
        <v>4</v>
      </c>
      <c r="H313" s="861"/>
      <c r="I313" s="861"/>
      <c r="J313" s="861"/>
      <c r="K313" s="861"/>
      <c r="L313" s="861">
        <v>77</v>
      </c>
      <c r="M313" s="861"/>
      <c r="N313" s="861"/>
      <c r="O313" s="861"/>
      <c r="P313" s="861">
        <v>0</v>
      </c>
      <c r="Q313" s="872">
        <f t="shared" si="16"/>
        <v>81</v>
      </c>
    </row>
    <row r="314" s="832" customFormat="1" ht="18" customHeight="1" spans="1:17">
      <c r="A314" s="845">
        <v>3</v>
      </c>
      <c r="B314" s="848" t="s">
        <v>41</v>
      </c>
      <c r="C314" s="861"/>
      <c r="D314" s="861"/>
      <c r="E314" s="861"/>
      <c r="F314" s="861"/>
      <c r="G314" s="861"/>
      <c r="H314" s="861">
        <v>1</v>
      </c>
      <c r="I314" s="861"/>
      <c r="J314" s="861"/>
      <c r="K314" s="861"/>
      <c r="L314" s="861">
        <v>36</v>
      </c>
      <c r="M314" s="861"/>
      <c r="N314" s="861"/>
      <c r="O314" s="861"/>
      <c r="P314" s="861">
        <v>0</v>
      </c>
      <c r="Q314" s="872">
        <f t="shared" si="16"/>
        <v>37</v>
      </c>
    </row>
    <row r="315" s="832" customFormat="1" ht="18.75" customHeight="1" spans="1:17">
      <c r="A315" s="845">
        <v>4</v>
      </c>
      <c r="B315" s="848" t="s">
        <v>42</v>
      </c>
      <c r="C315" s="861"/>
      <c r="D315" s="861"/>
      <c r="E315" s="861"/>
      <c r="F315" s="861"/>
      <c r="G315" s="861"/>
      <c r="H315" s="861"/>
      <c r="I315" s="861"/>
      <c r="J315" s="861"/>
      <c r="K315" s="861">
        <v>1</v>
      </c>
      <c r="L315" s="861">
        <v>37</v>
      </c>
      <c r="M315" s="861"/>
      <c r="N315" s="861"/>
      <c r="O315" s="861">
        <v>2</v>
      </c>
      <c r="P315" s="861">
        <v>0</v>
      </c>
      <c r="Q315" s="872">
        <f t="shared" si="16"/>
        <v>40</v>
      </c>
    </row>
    <row r="316" s="832" customFormat="1" ht="18" customHeight="1" spans="1:17">
      <c r="A316" s="845">
        <v>5</v>
      </c>
      <c r="B316" s="848" t="s">
        <v>43</v>
      </c>
      <c r="C316" s="861"/>
      <c r="D316" s="861"/>
      <c r="E316" s="861"/>
      <c r="F316" s="861"/>
      <c r="G316" s="861">
        <v>4</v>
      </c>
      <c r="H316" s="861">
        <v>1</v>
      </c>
      <c r="I316" s="861"/>
      <c r="J316" s="861"/>
      <c r="K316" s="861"/>
      <c r="L316" s="861">
        <v>43</v>
      </c>
      <c r="M316" s="861"/>
      <c r="N316" s="861">
        <v>1</v>
      </c>
      <c r="O316" s="861"/>
      <c r="P316" s="861">
        <v>0</v>
      </c>
      <c r="Q316" s="872">
        <f t="shared" si="16"/>
        <v>49</v>
      </c>
    </row>
    <row r="317" s="832" customFormat="1" ht="18" customHeight="1" spans="1:17">
      <c r="A317" s="845">
        <v>6</v>
      </c>
      <c r="B317" s="848" t="s">
        <v>44</v>
      </c>
      <c r="C317" s="861"/>
      <c r="D317" s="861"/>
      <c r="E317" s="861"/>
      <c r="F317" s="861"/>
      <c r="G317" s="861"/>
      <c r="H317" s="861"/>
      <c r="I317" s="861"/>
      <c r="J317" s="861">
        <v>1</v>
      </c>
      <c r="K317" s="861"/>
      <c r="L317" s="861">
        <v>7</v>
      </c>
      <c r="M317" s="861"/>
      <c r="N317" s="861"/>
      <c r="O317" s="861"/>
      <c r="P317" s="861">
        <v>0</v>
      </c>
      <c r="Q317" s="872">
        <f t="shared" si="16"/>
        <v>8</v>
      </c>
    </row>
    <row r="318" s="832" customFormat="1" ht="15.75" customHeight="1" spans="1:17">
      <c r="A318" s="845">
        <v>7</v>
      </c>
      <c r="B318" s="848" t="s">
        <v>45</v>
      </c>
      <c r="C318" s="861"/>
      <c r="D318" s="861"/>
      <c r="E318" s="861"/>
      <c r="F318" s="861"/>
      <c r="G318" s="861">
        <v>5</v>
      </c>
      <c r="H318" s="861">
        <v>1</v>
      </c>
      <c r="I318" s="861"/>
      <c r="J318" s="861"/>
      <c r="K318" s="861"/>
      <c r="L318" s="861">
        <v>14</v>
      </c>
      <c r="M318" s="861"/>
      <c r="N318" s="861"/>
      <c r="O318" s="861"/>
      <c r="P318" s="861">
        <v>0</v>
      </c>
      <c r="Q318" s="872">
        <f t="shared" si="16"/>
        <v>20</v>
      </c>
    </row>
    <row r="319" s="832" customFormat="1" ht="15.75" customHeight="1" spans="1:17">
      <c r="A319" s="845">
        <v>8</v>
      </c>
      <c r="B319" s="848" t="s">
        <v>46</v>
      </c>
      <c r="C319" s="861"/>
      <c r="D319" s="861"/>
      <c r="E319" s="861"/>
      <c r="F319" s="861"/>
      <c r="G319" s="861"/>
      <c r="H319" s="861"/>
      <c r="I319" s="861"/>
      <c r="J319" s="861"/>
      <c r="K319" s="861"/>
      <c r="L319" s="861">
        <v>15</v>
      </c>
      <c r="M319" s="861"/>
      <c r="N319" s="861"/>
      <c r="O319" s="861"/>
      <c r="P319" s="861">
        <v>0</v>
      </c>
      <c r="Q319" s="872">
        <f t="shared" si="16"/>
        <v>15</v>
      </c>
    </row>
    <row r="320" s="832" customFormat="1" ht="20.25" customHeight="1" spans="1:17">
      <c r="A320" s="845">
        <v>9</v>
      </c>
      <c r="B320" s="848" t="s">
        <v>47</v>
      </c>
      <c r="C320" s="861"/>
      <c r="D320" s="861"/>
      <c r="E320" s="861"/>
      <c r="F320" s="861"/>
      <c r="G320" s="861">
        <v>4</v>
      </c>
      <c r="H320" s="861"/>
      <c r="I320" s="861"/>
      <c r="J320" s="861"/>
      <c r="K320" s="861"/>
      <c r="L320" s="861">
        <v>16</v>
      </c>
      <c r="M320" s="861"/>
      <c r="N320" s="861"/>
      <c r="O320" s="861"/>
      <c r="P320" s="861">
        <v>0</v>
      </c>
      <c r="Q320" s="872">
        <f t="shared" si="16"/>
        <v>20</v>
      </c>
    </row>
    <row r="321" s="832" customFormat="1" ht="20.25" customHeight="1" spans="1:17">
      <c r="A321" s="845">
        <v>10</v>
      </c>
      <c r="B321" s="848" t="s">
        <v>48</v>
      </c>
      <c r="C321" s="861"/>
      <c r="D321" s="861"/>
      <c r="E321" s="861"/>
      <c r="F321" s="861"/>
      <c r="G321" s="861"/>
      <c r="H321" s="861"/>
      <c r="I321" s="861"/>
      <c r="J321" s="861"/>
      <c r="K321" s="861"/>
      <c r="L321" s="861">
        <v>15</v>
      </c>
      <c r="M321" s="861"/>
      <c r="N321" s="861"/>
      <c r="O321" s="861"/>
      <c r="P321" s="861">
        <v>0</v>
      </c>
      <c r="Q321" s="872">
        <f t="shared" si="16"/>
        <v>15</v>
      </c>
    </row>
    <row r="322" s="832" customFormat="1" ht="20.25" customHeight="1" spans="1:17">
      <c r="A322" s="845">
        <v>11</v>
      </c>
      <c r="B322" s="848" t="s">
        <v>49</v>
      </c>
      <c r="C322" s="861"/>
      <c r="D322" s="861"/>
      <c r="E322" s="861"/>
      <c r="F322" s="861">
        <v>1</v>
      </c>
      <c r="G322" s="861">
        <v>15</v>
      </c>
      <c r="H322" s="861"/>
      <c r="I322" s="861"/>
      <c r="J322" s="861"/>
      <c r="K322" s="861"/>
      <c r="L322" s="861">
        <v>32</v>
      </c>
      <c r="M322" s="861"/>
      <c r="N322" s="861"/>
      <c r="O322" s="861"/>
      <c r="P322" s="861">
        <v>0</v>
      </c>
      <c r="Q322" s="872">
        <f t="shared" si="16"/>
        <v>48</v>
      </c>
    </row>
    <row r="323" s="832" customFormat="1" ht="20.25" customHeight="1" spans="1:17">
      <c r="A323" s="845">
        <v>12</v>
      </c>
      <c r="B323" s="848" t="s">
        <v>50</v>
      </c>
      <c r="C323" s="861"/>
      <c r="D323" s="861"/>
      <c r="E323" s="861"/>
      <c r="F323" s="861"/>
      <c r="G323" s="861">
        <v>1</v>
      </c>
      <c r="H323" s="861"/>
      <c r="I323" s="861"/>
      <c r="J323" s="861"/>
      <c r="K323" s="861"/>
      <c r="L323" s="861">
        <v>56</v>
      </c>
      <c r="M323" s="861"/>
      <c r="N323" s="861"/>
      <c r="O323" s="861"/>
      <c r="P323" s="861">
        <v>0</v>
      </c>
      <c r="Q323" s="872">
        <f t="shared" si="16"/>
        <v>57</v>
      </c>
    </row>
    <row r="324" s="832" customFormat="1" ht="20.25" customHeight="1" spans="1:17">
      <c r="A324" s="845">
        <v>13</v>
      </c>
      <c r="B324" s="848" t="s">
        <v>51</v>
      </c>
      <c r="C324" s="861"/>
      <c r="D324" s="861"/>
      <c r="E324" s="861"/>
      <c r="F324" s="861"/>
      <c r="G324" s="861">
        <v>2</v>
      </c>
      <c r="H324" s="861"/>
      <c r="I324" s="861"/>
      <c r="J324" s="861"/>
      <c r="K324" s="861"/>
      <c r="L324" s="861">
        <v>33</v>
      </c>
      <c r="M324" s="861"/>
      <c r="N324" s="861"/>
      <c r="O324" s="861"/>
      <c r="P324" s="861">
        <v>0</v>
      </c>
      <c r="Q324" s="872">
        <f t="shared" si="16"/>
        <v>35</v>
      </c>
    </row>
    <row r="325" s="832" customFormat="1" ht="20.25" customHeight="1" spans="1:17">
      <c r="A325" s="845">
        <v>14</v>
      </c>
      <c r="B325" s="848" t="s">
        <v>52</v>
      </c>
      <c r="C325" s="861"/>
      <c r="D325" s="861"/>
      <c r="E325" s="861"/>
      <c r="F325" s="861"/>
      <c r="G325" s="861">
        <v>4</v>
      </c>
      <c r="H325" s="861"/>
      <c r="I325" s="861">
        <v>1</v>
      </c>
      <c r="J325" s="861"/>
      <c r="K325" s="861"/>
      <c r="L325" s="861">
        <v>46</v>
      </c>
      <c r="M325" s="861"/>
      <c r="N325" s="861"/>
      <c r="O325" s="861"/>
      <c r="P325" s="861">
        <v>0</v>
      </c>
      <c r="Q325" s="872">
        <f t="shared" si="16"/>
        <v>51</v>
      </c>
    </row>
    <row r="326" s="832" customFormat="1" ht="20.25" customHeight="1" spans="1:17">
      <c r="A326" s="845">
        <v>15</v>
      </c>
      <c r="B326" s="848" t="s">
        <v>53</v>
      </c>
      <c r="C326" s="861"/>
      <c r="D326" s="861"/>
      <c r="E326" s="861"/>
      <c r="F326" s="861"/>
      <c r="G326" s="861">
        <v>3</v>
      </c>
      <c r="H326" s="861"/>
      <c r="I326" s="861"/>
      <c r="J326" s="861"/>
      <c r="K326" s="861"/>
      <c r="L326" s="861">
        <v>7</v>
      </c>
      <c r="M326" s="861"/>
      <c r="N326" s="861"/>
      <c r="O326" s="861"/>
      <c r="P326" s="861">
        <v>0</v>
      </c>
      <c r="Q326" s="872">
        <f t="shared" si="16"/>
        <v>10</v>
      </c>
    </row>
    <row r="327" s="832" customFormat="1" ht="20.25" customHeight="1" spans="1:17">
      <c r="A327" s="845">
        <v>16</v>
      </c>
      <c r="B327" s="848" t="s">
        <v>90</v>
      </c>
      <c r="C327" s="861"/>
      <c r="D327" s="861"/>
      <c r="E327" s="861"/>
      <c r="F327" s="861"/>
      <c r="G327" s="861">
        <v>1</v>
      </c>
      <c r="H327" s="861"/>
      <c r="I327" s="861"/>
      <c r="J327" s="861"/>
      <c r="K327" s="861"/>
      <c r="L327" s="861">
        <v>31</v>
      </c>
      <c r="M327" s="861"/>
      <c r="N327" s="861"/>
      <c r="O327" s="861"/>
      <c r="P327" s="861">
        <v>0</v>
      </c>
      <c r="Q327" s="872">
        <f t="shared" si="16"/>
        <v>32</v>
      </c>
    </row>
    <row r="328" s="832" customFormat="1" ht="17.1" customHeight="1" spans="1:17">
      <c r="A328" s="849">
        <v>17</v>
      </c>
      <c r="B328" s="850" t="s">
        <v>55</v>
      </c>
      <c r="C328" s="861"/>
      <c r="D328" s="861"/>
      <c r="E328" s="861"/>
      <c r="F328" s="861"/>
      <c r="G328" s="861"/>
      <c r="H328" s="861"/>
      <c r="I328" s="861"/>
      <c r="J328" s="861"/>
      <c r="K328" s="861"/>
      <c r="L328" s="861">
        <v>23</v>
      </c>
      <c r="M328" s="861"/>
      <c r="N328" s="861"/>
      <c r="O328" s="861">
        <v>1</v>
      </c>
      <c r="P328" s="861">
        <v>0</v>
      </c>
      <c r="Q328" s="874">
        <f t="shared" si="16"/>
        <v>24</v>
      </c>
    </row>
    <row r="329" s="832" customFormat="1" ht="17.1" customHeight="1" spans="1:17">
      <c r="A329" s="851">
        <v>18</v>
      </c>
      <c r="B329" s="852" t="s">
        <v>56</v>
      </c>
      <c r="C329" s="866"/>
      <c r="D329" s="866"/>
      <c r="E329" s="866"/>
      <c r="F329" s="866"/>
      <c r="G329" s="866">
        <v>8</v>
      </c>
      <c r="H329" s="866"/>
      <c r="I329" s="866"/>
      <c r="J329" s="866"/>
      <c r="K329" s="866"/>
      <c r="L329" s="866">
        <v>13</v>
      </c>
      <c r="M329" s="866"/>
      <c r="N329" s="866">
        <v>1</v>
      </c>
      <c r="O329" s="866">
        <v>1</v>
      </c>
      <c r="P329" s="866"/>
      <c r="Q329" s="874">
        <f t="shared" si="16"/>
        <v>23</v>
      </c>
    </row>
    <row r="330" ht="21" customHeight="1" spans="1:17">
      <c r="A330" s="853"/>
      <c r="B330" s="854" t="s">
        <v>57</v>
      </c>
      <c r="C330" s="855">
        <f>SUM(C312:C329)</f>
        <v>0</v>
      </c>
      <c r="D330" s="855">
        <f t="shared" ref="D330:Q330" si="17">SUM(D312:D329)</f>
        <v>0</v>
      </c>
      <c r="E330" s="855">
        <f t="shared" si="17"/>
        <v>0</v>
      </c>
      <c r="F330" s="855">
        <f t="shared" si="17"/>
        <v>1</v>
      </c>
      <c r="G330" s="855">
        <f t="shared" si="17"/>
        <v>62</v>
      </c>
      <c r="H330" s="855">
        <f t="shared" si="17"/>
        <v>3</v>
      </c>
      <c r="I330" s="855">
        <f t="shared" si="17"/>
        <v>1</v>
      </c>
      <c r="J330" s="855">
        <f t="shared" si="17"/>
        <v>1</v>
      </c>
      <c r="K330" s="855">
        <f t="shared" si="17"/>
        <v>1</v>
      </c>
      <c r="L330" s="855">
        <f t="shared" si="17"/>
        <v>564</v>
      </c>
      <c r="M330" s="855">
        <f t="shared" si="17"/>
        <v>0</v>
      </c>
      <c r="N330" s="855">
        <f t="shared" si="17"/>
        <v>2</v>
      </c>
      <c r="O330" s="855">
        <f t="shared" si="17"/>
        <v>5</v>
      </c>
      <c r="P330" s="855">
        <f t="shared" si="17"/>
        <v>0</v>
      </c>
      <c r="Q330" s="855">
        <f t="shared" si="17"/>
        <v>640</v>
      </c>
    </row>
    <row r="331" s="833" customFormat="1" ht="31.5" customHeight="1" spans="2:11">
      <c r="B331" s="894" t="s">
        <v>58</v>
      </c>
      <c r="K331" s="900" t="s">
        <v>91</v>
      </c>
    </row>
    <row r="332" ht="17.1" customHeight="1" spans="2:14">
      <c r="B332" s="888" t="s">
        <v>68</v>
      </c>
      <c r="D332" s="875"/>
      <c r="E332" s="875"/>
      <c r="F332" s="875"/>
      <c r="G332" s="875"/>
      <c r="H332" s="875"/>
      <c r="I332" s="875"/>
      <c r="J332" s="875"/>
      <c r="K332" s="901" t="s">
        <v>61</v>
      </c>
      <c r="L332" s="875"/>
      <c r="N332" s="875"/>
    </row>
    <row r="333" ht="8.25" customHeight="1" spans="2:14">
      <c r="B333" s="888"/>
      <c r="D333" s="875"/>
      <c r="E333" s="875"/>
      <c r="F333" s="875"/>
      <c r="G333" s="875"/>
      <c r="H333" s="875"/>
      <c r="I333" s="875"/>
      <c r="J333" s="875"/>
      <c r="K333" s="890"/>
      <c r="L333" s="875"/>
      <c r="N333" s="875"/>
    </row>
    <row r="334" ht="17.1" customHeight="1" spans="2:14">
      <c r="B334" s="888"/>
      <c r="D334" s="875"/>
      <c r="E334" s="875"/>
      <c r="F334" s="875"/>
      <c r="G334" s="875"/>
      <c r="H334" s="875"/>
      <c r="I334" s="875"/>
      <c r="J334" s="875"/>
      <c r="K334" s="890"/>
      <c r="L334" s="875"/>
      <c r="N334" s="875"/>
    </row>
    <row r="335" customHeight="1" spans="2:14">
      <c r="B335" s="888"/>
      <c r="D335" s="875"/>
      <c r="E335" s="875"/>
      <c r="F335" s="875"/>
      <c r="G335" s="875"/>
      <c r="H335" s="875"/>
      <c r="I335" s="875"/>
      <c r="J335" s="875"/>
      <c r="K335" s="890"/>
      <c r="L335" s="875"/>
      <c r="N335" s="875"/>
    </row>
    <row r="336" ht="17.1" customHeight="1" spans="2:14">
      <c r="B336" s="888" t="s">
        <v>92</v>
      </c>
      <c r="D336" s="875"/>
      <c r="E336" s="875"/>
      <c r="F336" s="875"/>
      <c r="G336" s="875"/>
      <c r="H336" s="875"/>
      <c r="I336" s="875"/>
      <c r="J336" s="875"/>
      <c r="K336" s="875" t="s">
        <v>63</v>
      </c>
      <c r="L336" s="875"/>
      <c r="N336" s="875"/>
    </row>
    <row r="337" ht="17.1" customHeight="1" spans="2:14">
      <c r="B337" s="888" t="s">
        <v>93</v>
      </c>
      <c r="D337" s="875"/>
      <c r="E337" s="875"/>
      <c r="F337" s="875"/>
      <c r="G337" s="875"/>
      <c r="H337" s="875"/>
      <c r="I337" s="875"/>
      <c r="J337" s="875"/>
      <c r="K337" s="891" t="s">
        <v>65</v>
      </c>
      <c r="L337" s="875"/>
      <c r="N337" s="875"/>
    </row>
    <row r="341" spans="1:19">
      <c r="A341" s="860" t="s">
        <v>177</v>
      </c>
      <c r="B341" s="860"/>
      <c r="C341" s="860"/>
      <c r="D341" s="860"/>
      <c r="E341" s="860"/>
      <c r="F341" s="860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7"/>
      <c r="S341" s="867"/>
    </row>
    <row r="342" spans="1:19">
      <c r="A342" s="860" t="s">
        <v>178</v>
      </c>
      <c r="B342" s="860"/>
      <c r="C342" s="860"/>
      <c r="D342" s="860"/>
      <c r="E342" s="860"/>
      <c r="F342" s="860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7"/>
      <c r="S342" s="867"/>
    </row>
    <row r="343" spans="1:19">
      <c r="A343" s="860" t="s">
        <v>94</v>
      </c>
      <c r="B343" s="860"/>
      <c r="C343" s="860"/>
      <c r="D343" s="860"/>
      <c r="E343" s="860"/>
      <c r="F343" s="860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7"/>
      <c r="S343" s="867"/>
    </row>
    <row r="344" ht="17.25" spans="1:19">
      <c r="A344" s="834" t="s">
        <v>179</v>
      </c>
      <c r="Q344" s="868" t="s">
        <v>180</v>
      </c>
      <c r="S344" s="868"/>
    </row>
    <row r="345" ht="17.25" spans="1:17">
      <c r="A345" s="836" t="s">
        <v>181</v>
      </c>
      <c r="B345" s="837" t="s">
        <v>182</v>
      </c>
      <c r="C345" s="838" t="s">
        <v>183</v>
      </c>
      <c r="D345" s="839"/>
      <c r="E345" s="839"/>
      <c r="F345" s="839"/>
      <c r="G345" s="839"/>
      <c r="H345" s="839"/>
      <c r="I345" s="839"/>
      <c r="J345" s="839"/>
      <c r="K345" s="839"/>
      <c r="L345" s="839"/>
      <c r="M345" s="839"/>
      <c r="N345" s="839"/>
      <c r="O345" s="839"/>
      <c r="P345" s="839"/>
      <c r="Q345" s="869"/>
    </row>
    <row r="346" ht="177" customHeight="1" spans="1:17">
      <c r="A346" s="840"/>
      <c r="B346" s="841"/>
      <c r="C346" s="842" t="s">
        <v>184</v>
      </c>
      <c r="D346" s="842" t="s">
        <v>185</v>
      </c>
      <c r="E346" s="842" t="s">
        <v>186</v>
      </c>
      <c r="F346" s="842" t="s">
        <v>187</v>
      </c>
      <c r="G346" s="842" t="s">
        <v>188</v>
      </c>
      <c r="H346" s="842" t="s">
        <v>189</v>
      </c>
      <c r="I346" s="842" t="s">
        <v>190</v>
      </c>
      <c r="J346" s="842" t="s">
        <v>191</v>
      </c>
      <c r="K346" s="842" t="s">
        <v>192</v>
      </c>
      <c r="L346" s="842" t="s">
        <v>193</v>
      </c>
      <c r="M346" s="842" t="s">
        <v>194</v>
      </c>
      <c r="N346" s="842" t="s">
        <v>195</v>
      </c>
      <c r="O346" s="842" t="s">
        <v>196</v>
      </c>
      <c r="P346" s="842" t="s">
        <v>197</v>
      </c>
      <c r="Q346" s="870" t="s">
        <v>14</v>
      </c>
    </row>
    <row r="347" spans="1:17">
      <c r="A347" s="843">
        <v>1</v>
      </c>
      <c r="B347" s="844">
        <v>2</v>
      </c>
      <c r="C347" s="844">
        <v>3</v>
      </c>
      <c r="D347" s="844">
        <v>4</v>
      </c>
      <c r="E347" s="844">
        <v>5</v>
      </c>
      <c r="F347" s="844">
        <v>6</v>
      </c>
      <c r="G347" s="844">
        <v>7</v>
      </c>
      <c r="H347" s="844">
        <v>8</v>
      </c>
      <c r="I347" s="844">
        <v>9</v>
      </c>
      <c r="J347" s="844">
        <v>10</v>
      </c>
      <c r="K347" s="844">
        <v>11</v>
      </c>
      <c r="L347" s="844">
        <v>12</v>
      </c>
      <c r="M347" s="844">
        <v>13</v>
      </c>
      <c r="N347" s="844">
        <v>14</v>
      </c>
      <c r="O347" s="844">
        <v>15</v>
      </c>
      <c r="P347" s="844">
        <v>16</v>
      </c>
      <c r="Q347" s="871">
        <v>16</v>
      </c>
    </row>
    <row r="348" spans="1:19">
      <c r="A348" s="845">
        <v>1</v>
      </c>
      <c r="B348" s="846" t="s">
        <v>39</v>
      </c>
      <c r="C348" s="861"/>
      <c r="D348" s="861"/>
      <c r="E348" s="861"/>
      <c r="F348" s="861"/>
      <c r="G348" s="861">
        <v>24</v>
      </c>
      <c r="H348" s="861"/>
      <c r="I348" s="861"/>
      <c r="J348" s="861"/>
      <c r="K348" s="861"/>
      <c r="L348" s="861">
        <v>94</v>
      </c>
      <c r="M348" s="861"/>
      <c r="N348" s="861"/>
      <c r="O348" s="861">
        <v>5</v>
      </c>
      <c r="P348" s="861">
        <v>0</v>
      </c>
      <c r="Q348" s="872">
        <f t="shared" ref="Q348:Q365" si="18">IFERROR(SUM(C348:P348),"ND")</f>
        <v>123</v>
      </c>
      <c r="R348" s="832"/>
      <c r="S348" s="832"/>
    </row>
    <row r="349" spans="1:19">
      <c r="A349" s="845">
        <v>2</v>
      </c>
      <c r="B349" s="848" t="s">
        <v>40</v>
      </c>
      <c r="C349" s="861"/>
      <c r="D349" s="861"/>
      <c r="E349" s="861"/>
      <c r="F349" s="861"/>
      <c r="G349" s="861">
        <v>1</v>
      </c>
      <c r="H349" s="861"/>
      <c r="I349" s="861"/>
      <c r="J349" s="861"/>
      <c r="K349" s="861"/>
      <c r="L349" s="861">
        <v>99</v>
      </c>
      <c r="M349" s="861"/>
      <c r="N349" s="861"/>
      <c r="O349" s="861"/>
      <c r="P349" s="861">
        <v>0</v>
      </c>
      <c r="Q349" s="872">
        <f t="shared" si="18"/>
        <v>100</v>
      </c>
      <c r="R349" s="832"/>
      <c r="S349" s="832"/>
    </row>
    <row r="350" spans="1:19">
      <c r="A350" s="845">
        <v>3</v>
      </c>
      <c r="B350" s="848" t="s">
        <v>41</v>
      </c>
      <c r="C350" s="861"/>
      <c r="D350" s="861"/>
      <c r="E350" s="861"/>
      <c r="F350" s="861"/>
      <c r="G350" s="861">
        <v>6</v>
      </c>
      <c r="H350" s="861"/>
      <c r="I350" s="861"/>
      <c r="J350" s="861">
        <v>1</v>
      </c>
      <c r="K350" s="861"/>
      <c r="L350" s="861">
        <v>41</v>
      </c>
      <c r="M350" s="861"/>
      <c r="N350" s="861"/>
      <c r="O350" s="861"/>
      <c r="P350" s="861">
        <v>0</v>
      </c>
      <c r="Q350" s="872">
        <f t="shared" si="18"/>
        <v>48</v>
      </c>
      <c r="R350" s="832"/>
      <c r="S350" s="832"/>
    </row>
    <row r="351" spans="1:19">
      <c r="A351" s="845">
        <v>4</v>
      </c>
      <c r="B351" s="848" t="s">
        <v>42</v>
      </c>
      <c r="C351" s="861"/>
      <c r="D351" s="861">
        <v>1</v>
      </c>
      <c r="E351" s="861"/>
      <c r="F351" s="861"/>
      <c r="G351" s="861">
        <v>6</v>
      </c>
      <c r="H351" s="861"/>
      <c r="I351" s="861"/>
      <c r="J351" s="861"/>
      <c r="K351" s="861"/>
      <c r="L351" s="861">
        <v>55</v>
      </c>
      <c r="M351" s="861"/>
      <c r="N351" s="861"/>
      <c r="O351" s="861">
        <v>4</v>
      </c>
      <c r="P351" s="861">
        <v>0</v>
      </c>
      <c r="Q351" s="872">
        <f t="shared" si="18"/>
        <v>66</v>
      </c>
      <c r="R351" s="832"/>
      <c r="S351" s="832"/>
    </row>
    <row r="352" spans="1:19">
      <c r="A352" s="845">
        <v>5</v>
      </c>
      <c r="B352" s="848" t="s">
        <v>43</v>
      </c>
      <c r="C352" s="861"/>
      <c r="D352" s="861"/>
      <c r="E352" s="861"/>
      <c r="F352" s="861"/>
      <c r="G352" s="861">
        <v>5</v>
      </c>
      <c r="H352" s="861">
        <v>1</v>
      </c>
      <c r="I352" s="861"/>
      <c r="J352" s="861">
        <v>1</v>
      </c>
      <c r="K352" s="861"/>
      <c r="L352" s="861">
        <v>48</v>
      </c>
      <c r="M352" s="861"/>
      <c r="N352" s="861"/>
      <c r="O352" s="861"/>
      <c r="P352" s="861">
        <v>0</v>
      </c>
      <c r="Q352" s="872">
        <f t="shared" si="18"/>
        <v>55</v>
      </c>
      <c r="R352" s="832"/>
      <c r="S352" s="832"/>
    </row>
    <row r="353" spans="1:19">
      <c r="A353" s="845">
        <v>6</v>
      </c>
      <c r="B353" s="848" t="s">
        <v>44</v>
      </c>
      <c r="C353" s="861"/>
      <c r="D353" s="861"/>
      <c r="E353" s="861"/>
      <c r="F353" s="861"/>
      <c r="G353" s="861"/>
      <c r="H353" s="861"/>
      <c r="I353" s="861"/>
      <c r="J353" s="861"/>
      <c r="K353" s="861"/>
      <c r="L353" s="861">
        <v>11</v>
      </c>
      <c r="M353" s="861"/>
      <c r="N353" s="861"/>
      <c r="O353" s="861"/>
      <c r="P353" s="861">
        <v>0</v>
      </c>
      <c r="Q353" s="872">
        <f t="shared" si="18"/>
        <v>11</v>
      </c>
      <c r="R353" s="832"/>
      <c r="S353" s="832"/>
    </row>
    <row r="354" spans="1:19">
      <c r="A354" s="845">
        <v>7</v>
      </c>
      <c r="B354" s="848" t="s">
        <v>45</v>
      </c>
      <c r="C354" s="861"/>
      <c r="D354" s="861"/>
      <c r="E354" s="861"/>
      <c r="F354" s="861"/>
      <c r="G354" s="861">
        <v>3</v>
      </c>
      <c r="H354" s="861"/>
      <c r="I354" s="861"/>
      <c r="J354" s="861"/>
      <c r="K354" s="861"/>
      <c r="L354" s="861">
        <v>13</v>
      </c>
      <c r="M354" s="861"/>
      <c r="N354" s="861"/>
      <c r="O354" s="861"/>
      <c r="P354" s="861">
        <v>0</v>
      </c>
      <c r="Q354" s="872">
        <f t="shared" si="18"/>
        <v>16</v>
      </c>
      <c r="R354" s="832"/>
      <c r="S354" s="832"/>
    </row>
    <row r="355" spans="1:19">
      <c r="A355" s="845">
        <v>8</v>
      </c>
      <c r="B355" s="848" t="s">
        <v>46</v>
      </c>
      <c r="C355" s="861"/>
      <c r="D355" s="861"/>
      <c r="E355" s="861"/>
      <c r="F355" s="861"/>
      <c r="G355" s="861"/>
      <c r="H355" s="861"/>
      <c r="I355" s="861"/>
      <c r="J355" s="861"/>
      <c r="K355" s="861"/>
      <c r="L355" s="861">
        <v>32</v>
      </c>
      <c r="M355" s="861"/>
      <c r="N355" s="861"/>
      <c r="O355" s="861"/>
      <c r="P355" s="861">
        <v>0</v>
      </c>
      <c r="Q355" s="872">
        <f t="shared" si="18"/>
        <v>32</v>
      </c>
      <c r="R355" s="832"/>
      <c r="S355" s="832"/>
    </row>
    <row r="356" spans="1:19">
      <c r="A356" s="845">
        <v>9</v>
      </c>
      <c r="B356" s="848" t="s">
        <v>47</v>
      </c>
      <c r="C356" s="861"/>
      <c r="D356" s="861"/>
      <c r="E356" s="861"/>
      <c r="F356" s="861"/>
      <c r="G356" s="861">
        <v>3</v>
      </c>
      <c r="H356" s="861"/>
      <c r="I356" s="861"/>
      <c r="J356" s="861"/>
      <c r="K356" s="861"/>
      <c r="L356" s="861">
        <v>25</v>
      </c>
      <c r="M356" s="861"/>
      <c r="N356" s="861"/>
      <c r="O356" s="861">
        <v>2</v>
      </c>
      <c r="P356" s="861">
        <v>0</v>
      </c>
      <c r="Q356" s="872">
        <f t="shared" si="18"/>
        <v>30</v>
      </c>
      <c r="R356" s="832"/>
      <c r="S356" s="832"/>
    </row>
    <row r="357" spans="1:19">
      <c r="A357" s="845">
        <v>10</v>
      </c>
      <c r="B357" s="848" t="s">
        <v>48</v>
      </c>
      <c r="C357" s="861"/>
      <c r="D357" s="861"/>
      <c r="E357" s="861"/>
      <c r="F357" s="861"/>
      <c r="G357" s="861">
        <v>2</v>
      </c>
      <c r="H357" s="861"/>
      <c r="I357" s="861"/>
      <c r="J357" s="861"/>
      <c r="K357" s="861"/>
      <c r="L357" s="861">
        <v>27</v>
      </c>
      <c r="M357" s="861"/>
      <c r="N357" s="861"/>
      <c r="O357" s="861"/>
      <c r="P357" s="861">
        <v>0</v>
      </c>
      <c r="Q357" s="872">
        <f t="shared" si="18"/>
        <v>29</v>
      </c>
      <c r="R357" s="832"/>
      <c r="S357" s="832"/>
    </row>
    <row r="358" spans="1:19">
      <c r="A358" s="845">
        <v>11</v>
      </c>
      <c r="B358" s="848" t="s">
        <v>49</v>
      </c>
      <c r="C358" s="861"/>
      <c r="D358" s="861"/>
      <c r="E358" s="861"/>
      <c r="F358" s="861"/>
      <c r="G358" s="861">
        <v>6</v>
      </c>
      <c r="H358" s="861"/>
      <c r="I358" s="861">
        <v>1</v>
      </c>
      <c r="J358" s="861"/>
      <c r="K358" s="861"/>
      <c r="L358" s="861">
        <v>37</v>
      </c>
      <c r="M358" s="861"/>
      <c r="N358" s="861"/>
      <c r="O358" s="861"/>
      <c r="P358" s="861">
        <v>0</v>
      </c>
      <c r="Q358" s="872">
        <f t="shared" si="18"/>
        <v>44</v>
      </c>
      <c r="R358" s="832"/>
      <c r="S358" s="832"/>
    </row>
    <row r="359" spans="1:19">
      <c r="A359" s="845">
        <v>12</v>
      </c>
      <c r="B359" s="848" t="s">
        <v>50</v>
      </c>
      <c r="C359" s="861"/>
      <c r="D359" s="861"/>
      <c r="E359" s="861"/>
      <c r="F359" s="861"/>
      <c r="G359" s="861">
        <v>1</v>
      </c>
      <c r="H359" s="861"/>
      <c r="I359" s="861"/>
      <c r="J359" s="861"/>
      <c r="K359" s="861"/>
      <c r="L359" s="861">
        <v>55</v>
      </c>
      <c r="M359" s="861"/>
      <c r="N359" s="861"/>
      <c r="O359" s="861"/>
      <c r="P359" s="861">
        <v>0</v>
      </c>
      <c r="Q359" s="872">
        <f t="shared" si="18"/>
        <v>56</v>
      </c>
      <c r="R359" s="832"/>
      <c r="S359" s="832"/>
    </row>
    <row r="360" spans="1:19">
      <c r="A360" s="845">
        <v>13</v>
      </c>
      <c r="B360" s="848" t="s">
        <v>51</v>
      </c>
      <c r="C360" s="861"/>
      <c r="D360" s="861"/>
      <c r="E360" s="861"/>
      <c r="F360" s="861"/>
      <c r="G360" s="861">
        <v>6</v>
      </c>
      <c r="H360" s="861"/>
      <c r="I360" s="861"/>
      <c r="J360" s="861"/>
      <c r="K360" s="861"/>
      <c r="L360" s="861">
        <v>20</v>
      </c>
      <c r="M360" s="861"/>
      <c r="N360" s="861"/>
      <c r="O360" s="861">
        <v>1</v>
      </c>
      <c r="P360" s="861">
        <v>0</v>
      </c>
      <c r="Q360" s="872">
        <f t="shared" si="18"/>
        <v>27</v>
      </c>
      <c r="R360" s="832"/>
      <c r="S360" s="832"/>
    </row>
    <row r="361" spans="1:19">
      <c r="A361" s="845">
        <v>14</v>
      </c>
      <c r="B361" s="848" t="s">
        <v>52</v>
      </c>
      <c r="C361" s="861"/>
      <c r="D361" s="861"/>
      <c r="E361" s="861"/>
      <c r="F361" s="861"/>
      <c r="G361" s="861">
        <v>5</v>
      </c>
      <c r="H361" s="861"/>
      <c r="I361" s="861"/>
      <c r="J361" s="861"/>
      <c r="K361" s="861"/>
      <c r="L361" s="861">
        <v>55</v>
      </c>
      <c r="M361" s="861"/>
      <c r="N361" s="861">
        <v>1</v>
      </c>
      <c r="O361" s="861"/>
      <c r="P361" s="861">
        <v>0</v>
      </c>
      <c r="Q361" s="872">
        <f t="shared" si="18"/>
        <v>61</v>
      </c>
      <c r="R361" s="832"/>
      <c r="S361" s="832"/>
    </row>
    <row r="362" spans="1:19">
      <c r="A362" s="845">
        <v>15</v>
      </c>
      <c r="B362" s="848" t="s">
        <v>53</v>
      </c>
      <c r="C362" s="861"/>
      <c r="D362" s="861"/>
      <c r="E362" s="861"/>
      <c r="F362" s="861"/>
      <c r="G362" s="861"/>
      <c r="H362" s="861"/>
      <c r="I362" s="861"/>
      <c r="J362" s="861"/>
      <c r="K362" s="861"/>
      <c r="L362" s="861">
        <v>14</v>
      </c>
      <c r="M362" s="861"/>
      <c r="N362" s="861"/>
      <c r="O362" s="861"/>
      <c r="P362" s="861">
        <v>0</v>
      </c>
      <c r="Q362" s="872">
        <f t="shared" si="18"/>
        <v>14</v>
      </c>
      <c r="R362" s="832"/>
      <c r="S362" s="832"/>
    </row>
    <row r="363" spans="1:19">
      <c r="A363" s="845">
        <v>16</v>
      </c>
      <c r="B363" s="848" t="s">
        <v>90</v>
      </c>
      <c r="C363" s="861"/>
      <c r="D363" s="861"/>
      <c r="E363" s="861"/>
      <c r="F363" s="861"/>
      <c r="G363" s="861">
        <v>2</v>
      </c>
      <c r="H363" s="861"/>
      <c r="I363" s="861"/>
      <c r="J363" s="861"/>
      <c r="K363" s="861"/>
      <c r="L363" s="861">
        <v>27</v>
      </c>
      <c r="M363" s="861"/>
      <c r="N363" s="861"/>
      <c r="O363" s="861"/>
      <c r="P363" s="861">
        <v>0</v>
      </c>
      <c r="Q363" s="872">
        <f t="shared" si="18"/>
        <v>29</v>
      </c>
      <c r="R363" s="832"/>
      <c r="S363" s="832"/>
    </row>
    <row r="364" spans="1:19">
      <c r="A364" s="849">
        <v>17</v>
      </c>
      <c r="B364" s="850" t="s">
        <v>55</v>
      </c>
      <c r="C364" s="832"/>
      <c r="D364" s="861"/>
      <c r="E364" s="861"/>
      <c r="F364" s="861"/>
      <c r="G364" s="861"/>
      <c r="H364" s="861">
        <v>1</v>
      </c>
      <c r="I364" s="861"/>
      <c r="J364" s="861"/>
      <c r="K364" s="861"/>
      <c r="L364" s="861">
        <v>29</v>
      </c>
      <c r="M364" s="861"/>
      <c r="N364" s="861"/>
      <c r="O364" s="861"/>
      <c r="P364" s="883">
        <v>0</v>
      </c>
      <c r="Q364" s="874">
        <f t="shared" si="18"/>
        <v>30</v>
      </c>
      <c r="R364" s="832"/>
      <c r="S364" s="832"/>
    </row>
    <row r="365" ht="17.25" spans="1:19">
      <c r="A365" s="851">
        <v>18</v>
      </c>
      <c r="B365" s="852" t="s">
        <v>56</v>
      </c>
      <c r="C365" s="861"/>
      <c r="D365" s="861"/>
      <c r="E365" s="861"/>
      <c r="F365" s="861"/>
      <c r="G365" s="861">
        <v>2</v>
      </c>
      <c r="H365" s="861">
        <v>1</v>
      </c>
      <c r="I365" s="861"/>
      <c r="J365" s="861"/>
      <c r="K365" s="861"/>
      <c r="L365" s="861">
        <v>14</v>
      </c>
      <c r="M365" s="861"/>
      <c r="N365" s="861"/>
      <c r="O365" s="861">
        <v>5</v>
      </c>
      <c r="P365" s="884"/>
      <c r="Q365" s="874">
        <f t="shared" si="18"/>
        <v>22</v>
      </c>
      <c r="R365" s="832"/>
      <c r="S365" s="832"/>
    </row>
    <row r="366" ht="18" spans="1:17">
      <c r="A366" s="853"/>
      <c r="B366" s="854" t="s">
        <v>57</v>
      </c>
      <c r="C366" s="895">
        <f>SUM(C348:C365)</f>
        <v>0</v>
      </c>
      <c r="D366" s="895">
        <f t="shared" ref="D366:Q366" si="19">SUM(D348:D365)</f>
        <v>1</v>
      </c>
      <c r="E366" s="895">
        <f t="shared" si="19"/>
        <v>0</v>
      </c>
      <c r="F366" s="895">
        <f t="shared" si="19"/>
        <v>0</v>
      </c>
      <c r="G366" s="895">
        <f t="shared" si="19"/>
        <v>72</v>
      </c>
      <c r="H366" s="895">
        <f t="shared" si="19"/>
        <v>3</v>
      </c>
      <c r="I366" s="895">
        <f t="shared" si="19"/>
        <v>1</v>
      </c>
      <c r="J366" s="895">
        <f t="shared" si="19"/>
        <v>2</v>
      </c>
      <c r="K366" s="895">
        <f t="shared" si="19"/>
        <v>0</v>
      </c>
      <c r="L366" s="895">
        <f t="shared" si="19"/>
        <v>696</v>
      </c>
      <c r="M366" s="895">
        <f t="shared" si="19"/>
        <v>0</v>
      </c>
      <c r="N366" s="895">
        <f t="shared" si="19"/>
        <v>1</v>
      </c>
      <c r="O366" s="895">
        <f t="shared" si="19"/>
        <v>17</v>
      </c>
      <c r="P366" s="895">
        <f t="shared" si="19"/>
        <v>0</v>
      </c>
      <c r="Q366" s="895">
        <f t="shared" si="19"/>
        <v>793</v>
      </c>
    </row>
    <row r="367" ht="17.25" spans="1:17">
      <c r="A367" s="856"/>
      <c r="B367" s="857"/>
      <c r="C367" s="858"/>
      <c r="D367" s="858"/>
      <c r="E367" s="858"/>
      <c r="F367" s="858"/>
      <c r="G367" s="858"/>
      <c r="H367" s="858"/>
      <c r="I367" s="858"/>
      <c r="J367" s="858"/>
      <c r="K367" s="858"/>
      <c r="L367" s="858"/>
      <c r="M367" s="858"/>
      <c r="N367" s="858"/>
      <c r="O367" s="858"/>
      <c r="P367" s="858"/>
      <c r="Q367" s="858"/>
    </row>
    <row r="368" spans="2:17">
      <c r="B368" s="896" t="s">
        <v>58</v>
      </c>
      <c r="C368" s="897"/>
      <c r="D368" s="897"/>
      <c r="E368" s="897"/>
      <c r="F368" s="897"/>
      <c r="G368" s="897"/>
      <c r="H368" s="897"/>
      <c r="I368" s="897"/>
      <c r="J368" s="896" t="s">
        <v>165</v>
      </c>
      <c r="K368" s="897"/>
      <c r="L368" s="897"/>
      <c r="M368" s="902"/>
      <c r="N368" s="903"/>
      <c r="O368" s="903"/>
      <c r="P368" s="903"/>
      <c r="Q368" s="903"/>
    </row>
    <row r="369" spans="2:17">
      <c r="B369" s="898" t="str">
        <f>'RK 4'!G385</f>
        <v>Wakil Ketua Pengadilan Tinggi Agama Padang,</v>
      </c>
      <c r="C369" s="897"/>
      <c r="D369" s="899"/>
      <c r="E369" s="899"/>
      <c r="F369" s="899"/>
      <c r="G369" s="899"/>
      <c r="H369" s="899"/>
      <c r="I369" s="899"/>
      <c r="J369" s="898" t="s">
        <v>137</v>
      </c>
      <c r="K369" s="899"/>
      <c r="L369" s="899"/>
      <c r="M369" s="904"/>
      <c r="N369" s="905"/>
      <c r="O369" s="903"/>
      <c r="P369" s="903"/>
      <c r="Q369" s="903"/>
    </row>
    <row r="370" spans="2:17">
      <c r="B370" s="898"/>
      <c r="C370" s="897"/>
      <c r="D370" s="899"/>
      <c r="E370" s="899"/>
      <c r="F370" s="899"/>
      <c r="G370" s="899"/>
      <c r="H370" s="899"/>
      <c r="I370" s="899"/>
      <c r="J370" s="744"/>
      <c r="K370" s="899"/>
      <c r="L370" s="899"/>
      <c r="M370" s="904"/>
      <c r="N370" s="905"/>
      <c r="O370" s="903"/>
      <c r="P370" s="903"/>
      <c r="Q370" s="903"/>
    </row>
    <row r="371" spans="2:17">
      <c r="B371" s="898"/>
      <c r="C371" s="897"/>
      <c r="D371" s="899"/>
      <c r="E371" s="899"/>
      <c r="F371" s="899"/>
      <c r="G371" s="899"/>
      <c r="H371" s="899"/>
      <c r="I371" s="899"/>
      <c r="J371" s="744"/>
      <c r="K371" s="899"/>
      <c r="L371" s="899"/>
      <c r="M371" s="904"/>
      <c r="N371" s="905"/>
      <c r="O371" s="903"/>
      <c r="P371" s="903"/>
      <c r="Q371" s="903"/>
    </row>
    <row r="372" spans="2:17">
      <c r="B372" s="898"/>
      <c r="C372" s="897"/>
      <c r="D372" s="899"/>
      <c r="E372" s="899"/>
      <c r="F372" s="899"/>
      <c r="G372" s="899"/>
      <c r="H372" s="899"/>
      <c r="I372" s="899"/>
      <c r="J372" s="744"/>
      <c r="K372" s="899"/>
      <c r="L372" s="899"/>
      <c r="M372" s="904"/>
      <c r="N372" s="905"/>
      <c r="O372" s="903"/>
      <c r="P372" s="903"/>
      <c r="Q372" s="903"/>
    </row>
    <row r="373" spans="2:17">
      <c r="B373" s="898" t="str">
        <f>'RK 4'!G389</f>
        <v>Dr. Drs. H. PELMIZAR, M.H.I.</v>
      </c>
      <c r="C373" s="897"/>
      <c r="D373" s="899"/>
      <c r="E373" s="899"/>
      <c r="F373" s="899"/>
      <c r="G373" s="899"/>
      <c r="H373" s="899"/>
      <c r="I373" s="899"/>
      <c r="J373" s="898" t="s">
        <v>98</v>
      </c>
      <c r="K373" s="899"/>
      <c r="L373" s="899"/>
      <c r="M373" s="904"/>
      <c r="N373" s="905"/>
      <c r="O373" s="903"/>
      <c r="P373" s="903"/>
      <c r="Q373" s="903"/>
    </row>
    <row r="374" ht="30" customHeight="1" spans="2:17">
      <c r="B374" s="898" t="str">
        <f>'RK 4'!G390</f>
        <v>NIP. 19561112 198103 1 009</v>
      </c>
      <c r="C374" s="897"/>
      <c r="D374" s="899"/>
      <c r="E374" s="899"/>
      <c r="F374" s="899"/>
      <c r="G374" s="899"/>
      <c r="H374" s="899"/>
      <c r="I374" s="899"/>
      <c r="J374" s="898" t="s">
        <v>99</v>
      </c>
      <c r="K374" s="899"/>
      <c r="L374" s="899"/>
      <c r="M374" s="904"/>
      <c r="N374" s="905"/>
      <c r="O374" s="903"/>
      <c r="P374" s="903"/>
      <c r="Q374" s="903"/>
    </row>
    <row r="375" spans="1:17">
      <c r="A375" s="860" t="s">
        <v>177</v>
      </c>
      <c r="B375" s="860"/>
      <c r="C375" s="860"/>
      <c r="D375" s="860"/>
      <c r="E375" s="860"/>
      <c r="F375" s="860"/>
      <c r="G375" s="860"/>
      <c r="H375" s="860"/>
      <c r="I375" s="860"/>
      <c r="J375" s="860"/>
      <c r="K375" s="860"/>
      <c r="L375" s="860"/>
      <c r="M375" s="860"/>
      <c r="N375" s="860"/>
      <c r="O375" s="860"/>
      <c r="P375" s="860"/>
      <c r="Q375" s="860"/>
    </row>
    <row r="376" spans="1:17">
      <c r="A376" s="860" t="s">
        <v>178</v>
      </c>
      <c r="B376" s="860"/>
      <c r="C376" s="860"/>
      <c r="D376" s="860"/>
      <c r="E376" s="860"/>
      <c r="F376" s="860"/>
      <c r="G376" s="860"/>
      <c r="H376" s="860"/>
      <c r="I376" s="860"/>
      <c r="J376" s="860"/>
      <c r="K376" s="860"/>
      <c r="L376" s="860"/>
      <c r="M376" s="860"/>
      <c r="N376" s="860"/>
      <c r="O376" s="860"/>
      <c r="P376" s="860"/>
      <c r="Q376" s="860"/>
    </row>
    <row r="377" spans="1:17">
      <c r="A377" s="860" t="str">
        <f>'RK 4'!A403:AS403</f>
        <v>BULAN NOVEMBER TAHUN 2022</v>
      </c>
      <c r="B377" s="860"/>
      <c r="C377" s="860"/>
      <c r="D377" s="860"/>
      <c r="E377" s="860"/>
      <c r="F377" s="860"/>
      <c r="G377" s="860"/>
      <c r="H377" s="860"/>
      <c r="I377" s="860"/>
      <c r="J377" s="860"/>
      <c r="K377" s="860"/>
      <c r="L377" s="860"/>
      <c r="M377" s="860"/>
      <c r="N377" s="860"/>
      <c r="O377" s="860"/>
      <c r="P377" s="860"/>
      <c r="Q377" s="860"/>
    </row>
    <row r="378" ht="17.25" spans="1:17">
      <c r="A378" s="834" t="s">
        <v>179</v>
      </c>
      <c r="Q378" s="868" t="s">
        <v>180</v>
      </c>
    </row>
    <row r="379" ht="17.25" spans="1:17">
      <c r="A379" s="836" t="s">
        <v>181</v>
      </c>
      <c r="B379" s="837" t="s">
        <v>182</v>
      </c>
      <c r="C379" s="838" t="s">
        <v>183</v>
      </c>
      <c r="D379" s="839"/>
      <c r="E379" s="839"/>
      <c r="F379" s="839"/>
      <c r="G379" s="839"/>
      <c r="H379" s="839"/>
      <c r="I379" s="839"/>
      <c r="J379" s="839"/>
      <c r="K379" s="839"/>
      <c r="L379" s="839"/>
      <c r="M379" s="839"/>
      <c r="N379" s="839"/>
      <c r="O379" s="839"/>
      <c r="P379" s="839"/>
      <c r="Q379" s="869"/>
    </row>
    <row r="380" ht="75.8" spans="1:17">
      <c r="A380" s="840"/>
      <c r="B380" s="841"/>
      <c r="C380" s="842" t="s">
        <v>184</v>
      </c>
      <c r="D380" s="842" t="s">
        <v>185</v>
      </c>
      <c r="E380" s="842" t="s">
        <v>186</v>
      </c>
      <c r="F380" s="842" t="s">
        <v>187</v>
      </c>
      <c r="G380" s="842" t="s">
        <v>188</v>
      </c>
      <c r="H380" s="842" t="s">
        <v>189</v>
      </c>
      <c r="I380" s="842" t="s">
        <v>190</v>
      </c>
      <c r="J380" s="842" t="s">
        <v>191</v>
      </c>
      <c r="K380" s="842" t="s">
        <v>192</v>
      </c>
      <c r="L380" s="842" t="s">
        <v>193</v>
      </c>
      <c r="M380" s="842" t="s">
        <v>194</v>
      </c>
      <c r="N380" s="842" t="s">
        <v>195</v>
      </c>
      <c r="O380" s="842" t="s">
        <v>196</v>
      </c>
      <c r="P380" s="842" t="s">
        <v>197</v>
      </c>
      <c r="Q380" s="870" t="s">
        <v>14</v>
      </c>
    </row>
    <row r="381" spans="1:17">
      <c r="A381" s="843">
        <v>1</v>
      </c>
      <c r="B381" s="844">
        <v>2</v>
      </c>
      <c r="C381" s="844">
        <v>3</v>
      </c>
      <c r="D381" s="844">
        <v>4</v>
      </c>
      <c r="E381" s="844">
        <v>5</v>
      </c>
      <c r="F381" s="844">
        <v>6</v>
      </c>
      <c r="G381" s="844">
        <v>7</v>
      </c>
      <c r="H381" s="844">
        <v>8</v>
      </c>
      <c r="I381" s="844">
        <v>9</v>
      </c>
      <c r="J381" s="844">
        <v>10</v>
      </c>
      <c r="K381" s="844">
        <v>11</v>
      </c>
      <c r="L381" s="844">
        <v>12</v>
      </c>
      <c r="M381" s="844">
        <v>13</v>
      </c>
      <c r="N381" s="844">
        <v>14</v>
      </c>
      <c r="O381" s="844">
        <v>15</v>
      </c>
      <c r="P381" s="844">
        <v>16</v>
      </c>
      <c r="Q381" s="871">
        <v>16</v>
      </c>
    </row>
    <row r="382" ht="19.5" customHeight="1" spans="1:17">
      <c r="A382" s="845">
        <v>1</v>
      </c>
      <c r="B382" s="846" t="s">
        <v>39</v>
      </c>
      <c r="C382" s="847"/>
      <c r="D382" s="847"/>
      <c r="E382" s="847"/>
      <c r="F382" s="847">
        <v>1</v>
      </c>
      <c r="G382" s="847">
        <v>19</v>
      </c>
      <c r="H382" s="847"/>
      <c r="I382" s="847"/>
      <c r="J382" s="847">
        <v>2</v>
      </c>
      <c r="K382" s="847"/>
      <c r="L382" s="847">
        <v>67</v>
      </c>
      <c r="M382" s="847"/>
      <c r="N382" s="847"/>
      <c r="O382" s="847">
        <v>5</v>
      </c>
      <c r="P382" s="861">
        <v>0</v>
      </c>
      <c r="Q382" s="872">
        <f t="shared" ref="Q382:Q399" si="20">IFERROR(SUM(C382:P382),"ND")</f>
        <v>94</v>
      </c>
    </row>
    <row r="383" ht="19.5" customHeight="1" spans="1:17">
      <c r="A383" s="845">
        <v>2</v>
      </c>
      <c r="B383" s="848" t="s">
        <v>40</v>
      </c>
      <c r="C383" s="847"/>
      <c r="D383" s="847"/>
      <c r="E383" s="847"/>
      <c r="F383" s="847"/>
      <c r="G383" s="847">
        <v>4</v>
      </c>
      <c r="H383" s="847"/>
      <c r="I383" s="847"/>
      <c r="J383" s="847"/>
      <c r="K383" s="847"/>
      <c r="L383" s="847">
        <v>98</v>
      </c>
      <c r="M383" s="847"/>
      <c r="N383" s="847"/>
      <c r="O383" s="847"/>
      <c r="P383" s="861">
        <v>0</v>
      </c>
      <c r="Q383" s="872">
        <f t="shared" si="20"/>
        <v>102</v>
      </c>
    </row>
    <row r="384" ht="19.5" customHeight="1" spans="1:17">
      <c r="A384" s="845">
        <v>3</v>
      </c>
      <c r="B384" s="848" t="s">
        <v>41</v>
      </c>
      <c r="C384" s="847"/>
      <c r="D384" s="847"/>
      <c r="E384" s="847"/>
      <c r="F384" s="847"/>
      <c r="G384" s="847">
        <v>9</v>
      </c>
      <c r="H384" s="847"/>
      <c r="I384" s="847"/>
      <c r="J384" s="847"/>
      <c r="K384" s="847"/>
      <c r="L384" s="847">
        <v>33</v>
      </c>
      <c r="M384" s="847"/>
      <c r="N384" s="847"/>
      <c r="O384" s="847"/>
      <c r="P384" s="861">
        <v>0</v>
      </c>
      <c r="Q384" s="872">
        <f t="shared" si="20"/>
        <v>42</v>
      </c>
    </row>
    <row r="385" ht="19.5" customHeight="1" spans="1:17">
      <c r="A385" s="845">
        <v>4</v>
      </c>
      <c r="B385" s="848" t="s">
        <v>42</v>
      </c>
      <c r="C385" s="847"/>
      <c r="D385" s="847"/>
      <c r="E385" s="847"/>
      <c r="F385" s="847"/>
      <c r="G385" s="847">
        <v>1</v>
      </c>
      <c r="H385" s="847"/>
      <c r="I385" s="847"/>
      <c r="J385" s="847"/>
      <c r="K385" s="847"/>
      <c r="L385" s="847">
        <v>43</v>
      </c>
      <c r="M385" s="847"/>
      <c r="N385" s="847"/>
      <c r="O385" s="847">
        <v>4</v>
      </c>
      <c r="P385" s="861">
        <v>0</v>
      </c>
      <c r="Q385" s="872">
        <f t="shared" si="20"/>
        <v>48</v>
      </c>
    </row>
    <row r="386" ht="19.5" customHeight="1" spans="1:17">
      <c r="A386" s="845">
        <v>5</v>
      </c>
      <c r="B386" s="848" t="s">
        <v>43</v>
      </c>
      <c r="C386" s="847"/>
      <c r="D386" s="847"/>
      <c r="E386" s="847"/>
      <c r="F386" s="847"/>
      <c r="G386" s="847">
        <v>8</v>
      </c>
      <c r="H386" s="847"/>
      <c r="I386" s="847"/>
      <c r="J386" s="847">
        <v>1</v>
      </c>
      <c r="K386" s="847"/>
      <c r="L386" s="847">
        <v>26</v>
      </c>
      <c r="M386" s="847"/>
      <c r="N386" s="847"/>
      <c r="O386" s="847">
        <v>3</v>
      </c>
      <c r="P386" s="861">
        <v>0</v>
      </c>
      <c r="Q386" s="872">
        <f t="shared" si="20"/>
        <v>38</v>
      </c>
    </row>
    <row r="387" ht="19.5" customHeight="1" spans="1:17">
      <c r="A387" s="845">
        <v>6</v>
      </c>
      <c r="B387" s="848" t="s">
        <v>44</v>
      </c>
      <c r="C387" s="847"/>
      <c r="D387" s="847"/>
      <c r="E387" s="847"/>
      <c r="F387" s="847"/>
      <c r="G387" s="847"/>
      <c r="H387" s="847"/>
      <c r="I387" s="847">
        <v>1</v>
      </c>
      <c r="J387" s="847"/>
      <c r="K387" s="847"/>
      <c r="L387" s="847">
        <v>8</v>
      </c>
      <c r="M387" s="847"/>
      <c r="N387" s="847"/>
      <c r="O387" s="847">
        <v>1</v>
      </c>
      <c r="P387" s="861">
        <v>0</v>
      </c>
      <c r="Q387" s="872">
        <f t="shared" si="20"/>
        <v>10</v>
      </c>
    </row>
    <row r="388" ht="19.5" customHeight="1" spans="1:17">
      <c r="A388" s="845">
        <v>7</v>
      </c>
      <c r="B388" s="848" t="s">
        <v>45</v>
      </c>
      <c r="C388" s="847"/>
      <c r="D388" s="847"/>
      <c r="E388" s="847"/>
      <c r="F388" s="847"/>
      <c r="G388" s="847">
        <v>1</v>
      </c>
      <c r="H388" s="847"/>
      <c r="I388" s="847"/>
      <c r="J388" s="847"/>
      <c r="K388" s="847"/>
      <c r="L388" s="847">
        <v>25</v>
      </c>
      <c r="M388" s="847"/>
      <c r="N388" s="847"/>
      <c r="O388" s="847"/>
      <c r="P388" s="861">
        <v>0</v>
      </c>
      <c r="Q388" s="872">
        <f t="shared" si="20"/>
        <v>26</v>
      </c>
    </row>
    <row r="389" ht="19.5" customHeight="1" spans="1:17">
      <c r="A389" s="845">
        <v>8</v>
      </c>
      <c r="B389" s="848" t="s">
        <v>46</v>
      </c>
      <c r="C389" s="847"/>
      <c r="D389" s="847"/>
      <c r="E389" s="847"/>
      <c r="F389" s="847"/>
      <c r="G389" s="847"/>
      <c r="H389" s="847"/>
      <c r="I389" s="847"/>
      <c r="J389" s="847"/>
      <c r="K389" s="847"/>
      <c r="L389" s="847">
        <v>21</v>
      </c>
      <c r="M389" s="847"/>
      <c r="N389" s="847"/>
      <c r="O389" s="847"/>
      <c r="P389" s="861">
        <v>0</v>
      </c>
      <c r="Q389" s="872">
        <f t="shared" si="20"/>
        <v>21</v>
      </c>
    </row>
    <row r="390" ht="19.5" customHeight="1" spans="1:17">
      <c r="A390" s="845">
        <v>9</v>
      </c>
      <c r="B390" s="848" t="s">
        <v>47</v>
      </c>
      <c r="C390" s="847"/>
      <c r="D390" s="847"/>
      <c r="E390" s="847"/>
      <c r="F390" s="847"/>
      <c r="G390" s="847">
        <v>1</v>
      </c>
      <c r="H390" s="847"/>
      <c r="I390" s="847"/>
      <c r="J390" s="847">
        <v>1</v>
      </c>
      <c r="K390" s="847"/>
      <c r="L390" s="847">
        <v>16</v>
      </c>
      <c r="M390" s="847"/>
      <c r="N390" s="847"/>
      <c r="O390" s="847"/>
      <c r="P390" s="861">
        <v>0</v>
      </c>
      <c r="Q390" s="872">
        <f t="shared" si="20"/>
        <v>18</v>
      </c>
    </row>
    <row r="391" ht="19.5" customHeight="1" spans="1:17">
      <c r="A391" s="845">
        <v>10</v>
      </c>
      <c r="B391" s="848" t="s">
        <v>48</v>
      </c>
      <c r="C391" s="847"/>
      <c r="D391" s="847"/>
      <c r="E391" s="847"/>
      <c r="F391" s="847"/>
      <c r="G391" s="847">
        <v>4</v>
      </c>
      <c r="H391" s="847"/>
      <c r="I391" s="847"/>
      <c r="J391" s="847"/>
      <c r="K391" s="847"/>
      <c r="L391" s="847">
        <v>26</v>
      </c>
      <c r="M391" s="847"/>
      <c r="N391" s="847"/>
      <c r="O391" s="847"/>
      <c r="P391" s="861">
        <v>0</v>
      </c>
      <c r="Q391" s="872">
        <f t="shared" si="20"/>
        <v>30</v>
      </c>
    </row>
    <row r="392" ht="19.5" customHeight="1" spans="1:17">
      <c r="A392" s="845">
        <v>11</v>
      </c>
      <c r="B392" s="848" t="s">
        <v>49</v>
      </c>
      <c r="C392" s="847"/>
      <c r="D392" s="847"/>
      <c r="E392" s="847">
        <v>1</v>
      </c>
      <c r="F392" s="847">
        <v>1</v>
      </c>
      <c r="G392" s="847">
        <v>6</v>
      </c>
      <c r="H392" s="847"/>
      <c r="I392" s="847"/>
      <c r="J392" s="847"/>
      <c r="K392" s="847"/>
      <c r="L392" s="847">
        <v>59</v>
      </c>
      <c r="M392" s="847"/>
      <c r="N392" s="847"/>
      <c r="O392" s="847"/>
      <c r="P392" s="861">
        <v>0</v>
      </c>
      <c r="Q392" s="872">
        <f t="shared" si="20"/>
        <v>67</v>
      </c>
    </row>
    <row r="393" ht="19.5" customHeight="1" spans="1:17">
      <c r="A393" s="845">
        <v>12</v>
      </c>
      <c r="B393" s="848" t="s">
        <v>50</v>
      </c>
      <c r="C393" s="847"/>
      <c r="D393" s="847"/>
      <c r="E393" s="847"/>
      <c r="F393" s="847"/>
      <c r="G393" s="847">
        <v>3</v>
      </c>
      <c r="H393" s="847">
        <v>1</v>
      </c>
      <c r="I393" s="847"/>
      <c r="J393" s="847"/>
      <c r="K393" s="847"/>
      <c r="L393" s="847">
        <v>45</v>
      </c>
      <c r="M393" s="847"/>
      <c r="N393" s="847"/>
      <c r="O393" s="847"/>
      <c r="P393" s="861">
        <v>0</v>
      </c>
      <c r="Q393" s="872">
        <f t="shared" si="20"/>
        <v>49</v>
      </c>
    </row>
    <row r="394" ht="19.5" customHeight="1" spans="1:17">
      <c r="A394" s="845">
        <v>13</v>
      </c>
      <c r="B394" s="848" t="s">
        <v>51</v>
      </c>
      <c r="C394" s="847"/>
      <c r="D394" s="847"/>
      <c r="E394" s="847"/>
      <c r="F394" s="847"/>
      <c r="G394" s="847">
        <v>7</v>
      </c>
      <c r="H394" s="847"/>
      <c r="I394" s="847"/>
      <c r="J394" s="847"/>
      <c r="K394" s="847"/>
      <c r="L394" s="847">
        <v>14</v>
      </c>
      <c r="M394" s="847"/>
      <c r="N394" s="847"/>
      <c r="O394" s="847"/>
      <c r="P394" s="861">
        <v>0</v>
      </c>
      <c r="Q394" s="872">
        <f t="shared" si="20"/>
        <v>21</v>
      </c>
    </row>
    <row r="395" ht="19.5" customHeight="1" spans="1:17">
      <c r="A395" s="845">
        <v>14</v>
      </c>
      <c r="B395" s="848" t="s">
        <v>52</v>
      </c>
      <c r="C395" s="847"/>
      <c r="D395" s="847"/>
      <c r="E395" s="847"/>
      <c r="F395" s="847"/>
      <c r="G395" s="847">
        <v>3</v>
      </c>
      <c r="H395" s="847"/>
      <c r="I395" s="847"/>
      <c r="J395" s="847"/>
      <c r="K395" s="847"/>
      <c r="L395" s="847">
        <v>60</v>
      </c>
      <c r="M395" s="847"/>
      <c r="N395" s="847"/>
      <c r="O395" s="847"/>
      <c r="P395" s="861">
        <v>0</v>
      </c>
      <c r="Q395" s="872">
        <f t="shared" si="20"/>
        <v>63</v>
      </c>
    </row>
    <row r="396" ht="19.5" customHeight="1" spans="1:17">
      <c r="A396" s="845">
        <v>15</v>
      </c>
      <c r="B396" s="848" t="s">
        <v>53</v>
      </c>
      <c r="C396" s="847"/>
      <c r="D396" s="847"/>
      <c r="E396" s="847"/>
      <c r="F396" s="847"/>
      <c r="G396" s="847"/>
      <c r="H396" s="847"/>
      <c r="I396" s="847"/>
      <c r="J396" s="847"/>
      <c r="K396" s="847"/>
      <c r="L396" s="847">
        <v>9</v>
      </c>
      <c r="M396" s="847"/>
      <c r="N396" s="847"/>
      <c r="O396" s="847"/>
      <c r="P396" s="861">
        <v>0</v>
      </c>
      <c r="Q396" s="872">
        <f t="shared" si="20"/>
        <v>9</v>
      </c>
    </row>
    <row r="397" ht="19.5" customHeight="1" spans="1:17">
      <c r="A397" s="845">
        <v>16</v>
      </c>
      <c r="B397" s="848" t="s">
        <v>90</v>
      </c>
      <c r="C397" s="847"/>
      <c r="D397" s="847"/>
      <c r="E397" s="847"/>
      <c r="F397" s="847"/>
      <c r="G397" s="847">
        <v>1</v>
      </c>
      <c r="H397" s="847"/>
      <c r="I397" s="847"/>
      <c r="J397" s="847"/>
      <c r="K397" s="847"/>
      <c r="L397" s="847">
        <v>31</v>
      </c>
      <c r="M397" s="847"/>
      <c r="N397" s="847"/>
      <c r="O397" s="847"/>
      <c r="P397" s="861">
        <v>0</v>
      </c>
      <c r="Q397" s="872">
        <f t="shared" si="20"/>
        <v>32</v>
      </c>
    </row>
    <row r="398" ht="19.5" customHeight="1" spans="1:17">
      <c r="A398" s="849">
        <v>17</v>
      </c>
      <c r="B398" s="850" t="s">
        <v>55</v>
      </c>
      <c r="C398" s="847"/>
      <c r="D398" s="847"/>
      <c r="E398" s="847"/>
      <c r="F398" s="847"/>
      <c r="G398" s="847"/>
      <c r="H398" s="847"/>
      <c r="I398" s="847"/>
      <c r="J398" s="847"/>
      <c r="K398" s="847"/>
      <c r="L398" s="847">
        <v>25</v>
      </c>
      <c r="M398" s="847"/>
      <c r="N398" s="847"/>
      <c r="O398" s="847"/>
      <c r="P398" s="861">
        <v>0</v>
      </c>
      <c r="Q398" s="872">
        <f t="shared" si="20"/>
        <v>25</v>
      </c>
    </row>
    <row r="399" ht="19.5" customHeight="1" spans="1:17">
      <c r="A399" s="851">
        <v>18</v>
      </c>
      <c r="B399" s="852" t="s">
        <v>56</v>
      </c>
      <c r="C399" s="866"/>
      <c r="D399" s="866"/>
      <c r="E399" s="866"/>
      <c r="F399" s="866"/>
      <c r="G399" s="866">
        <v>2</v>
      </c>
      <c r="H399" s="866"/>
      <c r="I399" s="866"/>
      <c r="J399" s="866"/>
      <c r="K399" s="866"/>
      <c r="L399" s="866">
        <v>13</v>
      </c>
      <c r="M399" s="866"/>
      <c r="N399" s="866"/>
      <c r="O399" s="866">
        <v>4</v>
      </c>
      <c r="P399" s="866">
        <v>0</v>
      </c>
      <c r="Q399" s="872">
        <f t="shared" si="20"/>
        <v>19</v>
      </c>
    </row>
    <row r="400" ht="19.5" customHeight="1" spans="1:17">
      <c r="A400" s="853"/>
      <c r="B400" s="854" t="s">
        <v>57</v>
      </c>
      <c r="C400" s="855">
        <f>SUM(C382:C399)</f>
        <v>0</v>
      </c>
      <c r="D400" s="855">
        <f t="shared" ref="D400:O400" si="21">SUM(D382:D399)</f>
        <v>0</v>
      </c>
      <c r="E400" s="855">
        <f t="shared" si="21"/>
        <v>1</v>
      </c>
      <c r="F400" s="855">
        <f t="shared" si="21"/>
        <v>2</v>
      </c>
      <c r="G400" s="855">
        <f t="shared" si="21"/>
        <v>69</v>
      </c>
      <c r="H400" s="855">
        <f t="shared" si="21"/>
        <v>1</v>
      </c>
      <c r="I400" s="855">
        <f t="shared" si="21"/>
        <v>1</v>
      </c>
      <c r="J400" s="855">
        <f t="shared" si="21"/>
        <v>4</v>
      </c>
      <c r="K400" s="855">
        <f t="shared" si="21"/>
        <v>0</v>
      </c>
      <c r="L400" s="855">
        <f t="shared" si="21"/>
        <v>619</v>
      </c>
      <c r="M400" s="855">
        <f t="shared" si="21"/>
        <v>0</v>
      </c>
      <c r="N400" s="855">
        <f t="shared" si="21"/>
        <v>0</v>
      </c>
      <c r="O400" s="855">
        <f t="shared" si="21"/>
        <v>17</v>
      </c>
      <c r="P400" s="855">
        <f>SUM(P382:P398)</f>
        <v>0</v>
      </c>
      <c r="Q400" s="907">
        <f>SUM(Q382:Q399)</f>
        <v>714</v>
      </c>
    </row>
    <row r="401" ht="17.25" spans="1:17">
      <c r="A401" s="856"/>
      <c r="B401" s="857"/>
      <c r="C401" s="858"/>
      <c r="D401" s="858"/>
      <c r="E401" s="858"/>
      <c r="F401" s="858"/>
      <c r="G401" s="858"/>
      <c r="H401" s="858"/>
      <c r="I401" s="858"/>
      <c r="J401" s="858"/>
      <c r="K401" s="858"/>
      <c r="L401" s="858"/>
      <c r="M401" s="858"/>
      <c r="N401" s="858"/>
      <c r="O401" s="858"/>
      <c r="P401" s="858"/>
      <c r="Q401" s="858"/>
    </row>
    <row r="402" spans="2:13">
      <c r="B402" s="887" t="s">
        <v>58</v>
      </c>
      <c r="J402" s="896" t="s">
        <v>101</v>
      </c>
      <c r="M402" s="889"/>
    </row>
    <row r="403" spans="2:14">
      <c r="B403" s="888" t="s">
        <v>60</v>
      </c>
      <c r="D403" s="875"/>
      <c r="E403" s="875"/>
      <c r="F403" s="875"/>
      <c r="G403" s="875"/>
      <c r="H403" s="875"/>
      <c r="I403" s="875"/>
      <c r="J403" s="875" t="s">
        <v>102</v>
      </c>
      <c r="K403" s="875"/>
      <c r="L403" s="875"/>
      <c r="M403" s="890"/>
      <c r="N403" s="875"/>
    </row>
    <row r="404" spans="2:14">
      <c r="B404" s="888"/>
      <c r="D404" s="875"/>
      <c r="E404" s="875"/>
      <c r="F404" s="875"/>
      <c r="G404" s="875"/>
      <c r="H404" s="875"/>
      <c r="I404" s="875"/>
      <c r="J404" s="875"/>
      <c r="K404" s="875"/>
      <c r="L404" s="875"/>
      <c r="M404" s="890"/>
      <c r="N404" s="875"/>
    </row>
    <row r="405" spans="2:14">
      <c r="B405" s="888"/>
      <c r="D405" s="875"/>
      <c r="E405" s="875"/>
      <c r="F405" s="875"/>
      <c r="G405" s="875"/>
      <c r="H405" s="875"/>
      <c r="I405" s="875"/>
      <c r="J405" s="875"/>
      <c r="K405" s="875"/>
      <c r="L405" s="875"/>
      <c r="M405" s="890"/>
      <c r="N405" s="875"/>
    </row>
    <row r="406" spans="2:14">
      <c r="B406" s="888"/>
      <c r="D406" s="875"/>
      <c r="E406" s="875"/>
      <c r="F406" s="875"/>
      <c r="G406" s="875"/>
      <c r="H406" s="875"/>
      <c r="I406" s="875"/>
      <c r="J406" s="875"/>
      <c r="K406" s="875"/>
      <c r="L406" s="875"/>
      <c r="M406" s="890"/>
      <c r="N406" s="875"/>
    </row>
    <row r="407" spans="2:14">
      <c r="B407" s="888" t="s">
        <v>62</v>
      </c>
      <c r="D407" s="875"/>
      <c r="E407" s="875"/>
      <c r="F407" s="875"/>
      <c r="G407" s="875"/>
      <c r="H407" s="875"/>
      <c r="I407" s="875"/>
      <c r="J407" s="859" t="s">
        <v>71</v>
      </c>
      <c r="K407" s="875"/>
      <c r="L407" s="875"/>
      <c r="M407" s="890"/>
      <c r="N407" s="875"/>
    </row>
    <row r="408" spans="2:14">
      <c r="B408" s="888" t="s">
        <v>64</v>
      </c>
      <c r="D408" s="875"/>
      <c r="E408" s="875"/>
      <c r="F408" s="875"/>
      <c r="G408" s="875"/>
      <c r="H408" s="875"/>
      <c r="I408" s="875"/>
      <c r="J408" s="859" t="s">
        <v>73</v>
      </c>
      <c r="K408" s="875"/>
      <c r="L408" s="875"/>
      <c r="M408" s="890"/>
      <c r="N408" s="875"/>
    </row>
    <row r="409" spans="1:17">
      <c r="A409" s="860" t="s">
        <v>177</v>
      </c>
      <c r="B409" s="860"/>
      <c r="C409" s="860"/>
      <c r="D409" s="860"/>
      <c r="E409" s="860"/>
      <c r="F409" s="860"/>
      <c r="G409" s="860"/>
      <c r="H409" s="860"/>
      <c r="I409" s="860"/>
      <c r="J409" s="860"/>
      <c r="K409" s="860"/>
      <c r="L409" s="860"/>
      <c r="M409" s="860"/>
      <c r="N409" s="860"/>
      <c r="O409" s="860"/>
      <c r="P409" s="860"/>
      <c r="Q409" s="860"/>
    </row>
    <row r="410" spans="1:17">
      <c r="A410" s="860" t="s">
        <v>178</v>
      </c>
      <c r="B410" s="860"/>
      <c r="C410" s="860"/>
      <c r="D410" s="860"/>
      <c r="E410" s="860"/>
      <c r="F410" s="860"/>
      <c r="G410" s="860"/>
      <c r="H410" s="860"/>
      <c r="I410" s="860"/>
      <c r="J410" s="860"/>
      <c r="K410" s="860"/>
      <c r="L410" s="860"/>
      <c r="M410" s="860"/>
      <c r="N410" s="860"/>
      <c r="O410" s="860"/>
      <c r="P410" s="860"/>
      <c r="Q410" s="860"/>
    </row>
    <row r="411" spans="1:17">
      <c r="A411" s="860" t="s">
        <v>103</v>
      </c>
      <c r="B411" s="860"/>
      <c r="C411" s="860"/>
      <c r="D411" s="860"/>
      <c r="E411" s="860"/>
      <c r="F411" s="860"/>
      <c r="G411" s="860"/>
      <c r="H411" s="860"/>
      <c r="I411" s="860"/>
      <c r="J411" s="860"/>
      <c r="K411" s="860"/>
      <c r="L411" s="860"/>
      <c r="M411" s="860"/>
      <c r="N411" s="860"/>
      <c r="O411" s="860"/>
      <c r="P411" s="860"/>
      <c r="Q411" s="860"/>
    </row>
    <row r="412" ht="17.25" spans="1:17">
      <c r="A412" s="834" t="s">
        <v>179</v>
      </c>
      <c r="Q412" s="868" t="s">
        <v>180</v>
      </c>
    </row>
    <row r="413" ht="17.25" spans="1:17">
      <c r="A413" s="836" t="s">
        <v>181</v>
      </c>
      <c r="B413" s="837" t="s">
        <v>182</v>
      </c>
      <c r="C413" s="838" t="s">
        <v>183</v>
      </c>
      <c r="D413" s="839"/>
      <c r="E413" s="839"/>
      <c r="F413" s="839"/>
      <c r="G413" s="839"/>
      <c r="H413" s="839"/>
      <c r="I413" s="839"/>
      <c r="J413" s="839"/>
      <c r="K413" s="839"/>
      <c r="L413" s="839"/>
      <c r="M413" s="839"/>
      <c r="N413" s="839"/>
      <c r="O413" s="839"/>
      <c r="P413" s="839"/>
      <c r="Q413" s="869"/>
    </row>
    <row r="414" ht="152.25" customHeight="1" spans="1:17">
      <c r="A414" s="840"/>
      <c r="B414" s="841"/>
      <c r="C414" s="842" t="s">
        <v>184</v>
      </c>
      <c r="D414" s="842" t="s">
        <v>185</v>
      </c>
      <c r="E414" s="842" t="s">
        <v>186</v>
      </c>
      <c r="F414" s="842" t="s">
        <v>187</v>
      </c>
      <c r="G414" s="842" t="s">
        <v>188</v>
      </c>
      <c r="H414" s="842" t="s">
        <v>189</v>
      </c>
      <c r="I414" s="842" t="s">
        <v>190</v>
      </c>
      <c r="J414" s="842" t="s">
        <v>191</v>
      </c>
      <c r="K414" s="842" t="s">
        <v>192</v>
      </c>
      <c r="L414" s="842" t="s">
        <v>193</v>
      </c>
      <c r="M414" s="842" t="s">
        <v>194</v>
      </c>
      <c r="N414" s="842" t="s">
        <v>195</v>
      </c>
      <c r="O414" s="842" t="s">
        <v>196</v>
      </c>
      <c r="P414" s="842" t="s">
        <v>197</v>
      </c>
      <c r="Q414" s="870" t="s">
        <v>14</v>
      </c>
    </row>
    <row r="415" spans="1:17">
      <c r="A415" s="843">
        <v>1</v>
      </c>
      <c r="B415" s="844">
        <v>2</v>
      </c>
      <c r="C415" s="844">
        <v>3</v>
      </c>
      <c r="D415" s="844">
        <v>4</v>
      </c>
      <c r="E415" s="844">
        <v>5</v>
      </c>
      <c r="F415" s="844">
        <v>6</v>
      </c>
      <c r="G415" s="844">
        <v>7</v>
      </c>
      <c r="H415" s="844">
        <v>8</v>
      </c>
      <c r="I415" s="844">
        <v>9</v>
      </c>
      <c r="J415" s="844">
        <v>10</v>
      </c>
      <c r="K415" s="844">
        <v>11</v>
      </c>
      <c r="L415" s="844">
        <v>12</v>
      </c>
      <c r="M415" s="844">
        <v>13</v>
      </c>
      <c r="N415" s="844">
        <v>14</v>
      </c>
      <c r="O415" s="844">
        <v>15</v>
      </c>
      <c r="P415" s="844">
        <v>16</v>
      </c>
      <c r="Q415" s="871">
        <v>16</v>
      </c>
    </row>
    <row r="416" ht="23.25" customHeight="1" spans="1:17">
      <c r="A416" s="845">
        <v>1</v>
      </c>
      <c r="B416" s="846" t="s">
        <v>39</v>
      </c>
      <c r="C416" s="877"/>
      <c r="D416" s="877"/>
      <c r="E416" s="877"/>
      <c r="F416" s="877"/>
      <c r="G416" s="877">
        <v>20</v>
      </c>
      <c r="H416" s="877"/>
      <c r="I416" s="877"/>
      <c r="J416" s="877"/>
      <c r="K416" s="877"/>
      <c r="L416" s="877">
        <v>83</v>
      </c>
      <c r="M416" s="877"/>
      <c r="N416" s="877"/>
      <c r="O416" s="877">
        <v>4</v>
      </c>
      <c r="P416" s="861">
        <v>0</v>
      </c>
      <c r="Q416" s="872">
        <f t="shared" ref="Q416:Q433" si="22">IFERROR(SUM(C416:P416),"ND")</f>
        <v>107</v>
      </c>
    </row>
    <row r="417" ht="23.25" customHeight="1" spans="1:17">
      <c r="A417" s="845">
        <v>2</v>
      </c>
      <c r="B417" s="848" t="s">
        <v>40</v>
      </c>
      <c r="C417" s="877"/>
      <c r="D417" s="877"/>
      <c r="E417" s="877"/>
      <c r="F417" s="877"/>
      <c r="G417" s="877">
        <v>1</v>
      </c>
      <c r="H417" s="877"/>
      <c r="I417" s="877"/>
      <c r="J417" s="877"/>
      <c r="K417" s="877"/>
      <c r="L417" s="877">
        <v>78</v>
      </c>
      <c r="M417" s="877"/>
      <c r="N417" s="877"/>
      <c r="O417" s="877"/>
      <c r="P417" s="861">
        <v>0</v>
      </c>
      <c r="Q417" s="872">
        <f t="shared" si="22"/>
        <v>79</v>
      </c>
    </row>
    <row r="418" ht="23.25" customHeight="1" spans="1:17">
      <c r="A418" s="845">
        <v>3</v>
      </c>
      <c r="B418" s="848" t="s">
        <v>41</v>
      </c>
      <c r="C418" s="877"/>
      <c r="D418" s="877"/>
      <c r="E418" s="877"/>
      <c r="F418" s="877"/>
      <c r="G418" s="877">
        <v>4</v>
      </c>
      <c r="H418" s="877"/>
      <c r="I418" s="877"/>
      <c r="J418" s="877"/>
      <c r="K418" s="877"/>
      <c r="L418" s="877">
        <v>35</v>
      </c>
      <c r="M418" s="877"/>
      <c r="N418" s="877"/>
      <c r="O418" s="877"/>
      <c r="P418" s="861">
        <v>0</v>
      </c>
      <c r="Q418" s="872">
        <f t="shared" si="22"/>
        <v>39</v>
      </c>
    </row>
    <row r="419" ht="23.25" customHeight="1" spans="1:17">
      <c r="A419" s="845">
        <v>4</v>
      </c>
      <c r="B419" s="848" t="s">
        <v>42</v>
      </c>
      <c r="C419" s="877"/>
      <c r="D419" s="877"/>
      <c r="E419" s="877"/>
      <c r="F419" s="877"/>
      <c r="G419" s="877">
        <v>1</v>
      </c>
      <c r="H419" s="877"/>
      <c r="I419" s="877"/>
      <c r="J419" s="877"/>
      <c r="K419" s="877"/>
      <c r="L419" s="877">
        <v>47</v>
      </c>
      <c r="M419" s="877"/>
      <c r="N419" s="877"/>
      <c r="O419" s="877">
        <v>1</v>
      </c>
      <c r="P419" s="861">
        <v>0</v>
      </c>
      <c r="Q419" s="872">
        <f t="shared" si="22"/>
        <v>49</v>
      </c>
    </row>
    <row r="420" ht="23.25" customHeight="1" spans="1:17">
      <c r="A420" s="845">
        <v>5</v>
      </c>
      <c r="B420" s="848" t="s">
        <v>43</v>
      </c>
      <c r="C420" s="877"/>
      <c r="D420" s="877"/>
      <c r="E420" s="877"/>
      <c r="F420" s="877"/>
      <c r="G420" s="877">
        <v>10</v>
      </c>
      <c r="H420" s="877"/>
      <c r="I420" s="877"/>
      <c r="J420" s="877">
        <v>1</v>
      </c>
      <c r="K420" s="877"/>
      <c r="L420" s="877">
        <v>45</v>
      </c>
      <c r="M420" s="877"/>
      <c r="N420" s="877"/>
      <c r="O420" s="877">
        <v>2</v>
      </c>
      <c r="P420" s="861">
        <v>0</v>
      </c>
      <c r="Q420" s="872">
        <f t="shared" si="22"/>
        <v>58</v>
      </c>
    </row>
    <row r="421" ht="23.25" customHeight="1" spans="1:17">
      <c r="A421" s="845">
        <v>6</v>
      </c>
      <c r="B421" s="848" t="s">
        <v>44</v>
      </c>
      <c r="C421" s="877"/>
      <c r="D421" s="877"/>
      <c r="E421" s="877"/>
      <c r="F421" s="877"/>
      <c r="G421" s="877"/>
      <c r="H421" s="877"/>
      <c r="I421" s="877"/>
      <c r="J421" s="877"/>
      <c r="K421" s="877"/>
      <c r="L421" s="877">
        <v>11</v>
      </c>
      <c r="M421" s="877"/>
      <c r="N421" s="877"/>
      <c r="O421" s="877"/>
      <c r="P421" s="861">
        <v>0</v>
      </c>
      <c r="Q421" s="872">
        <f t="shared" si="22"/>
        <v>11</v>
      </c>
    </row>
    <row r="422" ht="23.25" customHeight="1" spans="1:17">
      <c r="A422" s="845">
        <v>7</v>
      </c>
      <c r="B422" s="848" t="s">
        <v>45</v>
      </c>
      <c r="C422" s="877"/>
      <c r="D422" s="877"/>
      <c r="E422" s="877"/>
      <c r="F422" s="877"/>
      <c r="G422" s="877">
        <v>3</v>
      </c>
      <c r="H422" s="877">
        <v>1</v>
      </c>
      <c r="I422" s="877"/>
      <c r="J422" s="877"/>
      <c r="K422" s="877"/>
      <c r="L422" s="877">
        <v>20</v>
      </c>
      <c r="M422" s="877"/>
      <c r="N422" s="877"/>
      <c r="O422" s="877"/>
      <c r="P422" s="861">
        <v>0</v>
      </c>
      <c r="Q422" s="872">
        <f t="shared" si="22"/>
        <v>24</v>
      </c>
    </row>
    <row r="423" ht="23.25" customHeight="1" spans="1:17">
      <c r="A423" s="845">
        <v>8</v>
      </c>
      <c r="B423" s="848" t="s">
        <v>46</v>
      </c>
      <c r="C423" s="877"/>
      <c r="D423" s="877"/>
      <c r="E423" s="877"/>
      <c r="F423" s="877"/>
      <c r="G423" s="877">
        <v>1</v>
      </c>
      <c r="H423" s="877"/>
      <c r="I423" s="877"/>
      <c r="J423" s="877"/>
      <c r="K423" s="877"/>
      <c r="L423" s="877">
        <v>23</v>
      </c>
      <c r="M423" s="877"/>
      <c r="N423" s="877"/>
      <c r="O423" s="877"/>
      <c r="P423" s="861">
        <v>0</v>
      </c>
      <c r="Q423" s="872">
        <f t="shared" si="22"/>
        <v>24</v>
      </c>
    </row>
    <row r="424" ht="23.25" customHeight="1" spans="1:17">
      <c r="A424" s="845">
        <v>9</v>
      </c>
      <c r="B424" s="848" t="s">
        <v>47</v>
      </c>
      <c r="C424" s="877"/>
      <c r="D424" s="877">
        <v>1</v>
      </c>
      <c r="E424" s="877"/>
      <c r="F424" s="877"/>
      <c r="G424" s="877">
        <v>1</v>
      </c>
      <c r="H424" s="877"/>
      <c r="I424" s="877"/>
      <c r="J424" s="877">
        <v>1</v>
      </c>
      <c r="K424" s="877"/>
      <c r="L424" s="877">
        <v>23</v>
      </c>
      <c r="M424" s="877"/>
      <c r="N424" s="877"/>
      <c r="O424" s="877">
        <v>7</v>
      </c>
      <c r="P424" s="861">
        <v>0</v>
      </c>
      <c r="Q424" s="872">
        <f t="shared" si="22"/>
        <v>33</v>
      </c>
    </row>
    <row r="425" ht="23.25" customHeight="1" spans="1:17">
      <c r="A425" s="845">
        <v>10</v>
      </c>
      <c r="B425" s="848" t="s">
        <v>48</v>
      </c>
      <c r="C425" s="877"/>
      <c r="D425" s="877"/>
      <c r="E425" s="877"/>
      <c r="F425" s="877"/>
      <c r="G425" s="877">
        <v>2</v>
      </c>
      <c r="H425" s="877"/>
      <c r="I425" s="877"/>
      <c r="J425" s="877"/>
      <c r="K425" s="877"/>
      <c r="L425" s="877">
        <v>23</v>
      </c>
      <c r="M425" s="877"/>
      <c r="N425" s="877"/>
      <c r="O425" s="877"/>
      <c r="P425" s="861">
        <v>0</v>
      </c>
      <c r="Q425" s="872">
        <f t="shared" si="22"/>
        <v>25</v>
      </c>
    </row>
    <row r="426" ht="23.25" customHeight="1" spans="1:17">
      <c r="A426" s="845">
        <v>11</v>
      </c>
      <c r="B426" s="848" t="s">
        <v>49</v>
      </c>
      <c r="C426" s="877"/>
      <c r="D426" s="877"/>
      <c r="E426" s="877">
        <v>1</v>
      </c>
      <c r="F426" s="877">
        <v>1</v>
      </c>
      <c r="G426" s="877">
        <v>12</v>
      </c>
      <c r="H426" s="877"/>
      <c r="I426" s="877"/>
      <c r="J426" s="877">
        <v>2</v>
      </c>
      <c r="K426" s="877"/>
      <c r="L426" s="877">
        <v>39</v>
      </c>
      <c r="M426" s="877"/>
      <c r="N426" s="877"/>
      <c r="O426" s="877">
        <v>2</v>
      </c>
      <c r="P426" s="861">
        <v>0</v>
      </c>
      <c r="Q426" s="872">
        <f t="shared" si="22"/>
        <v>57</v>
      </c>
    </row>
    <row r="427" ht="23.25" customHeight="1" spans="1:17">
      <c r="A427" s="845">
        <v>12</v>
      </c>
      <c r="B427" s="848" t="s">
        <v>50</v>
      </c>
      <c r="C427" s="877"/>
      <c r="D427" s="877"/>
      <c r="E427" s="877"/>
      <c r="F427" s="877"/>
      <c r="G427" s="877">
        <v>4</v>
      </c>
      <c r="H427" s="877"/>
      <c r="I427" s="877"/>
      <c r="J427" s="877"/>
      <c r="K427" s="877"/>
      <c r="L427" s="877">
        <v>45</v>
      </c>
      <c r="M427" s="877"/>
      <c r="N427" s="877"/>
      <c r="O427" s="877"/>
      <c r="P427" s="861">
        <v>0</v>
      </c>
      <c r="Q427" s="872">
        <f t="shared" si="22"/>
        <v>49</v>
      </c>
    </row>
    <row r="428" ht="23.25" customHeight="1" spans="1:17">
      <c r="A428" s="845">
        <v>13</v>
      </c>
      <c r="B428" s="848" t="s">
        <v>51</v>
      </c>
      <c r="C428" s="877"/>
      <c r="D428" s="877"/>
      <c r="E428" s="877"/>
      <c r="F428" s="877"/>
      <c r="G428" s="877">
        <v>15</v>
      </c>
      <c r="H428" s="877"/>
      <c r="I428" s="877"/>
      <c r="J428" s="877"/>
      <c r="K428" s="877"/>
      <c r="L428" s="877">
        <v>16</v>
      </c>
      <c r="M428" s="877"/>
      <c r="N428" s="877"/>
      <c r="O428" s="877"/>
      <c r="P428" s="861">
        <v>0</v>
      </c>
      <c r="Q428" s="872">
        <f t="shared" si="22"/>
        <v>31</v>
      </c>
    </row>
    <row r="429" ht="23.25" customHeight="1" spans="1:17">
      <c r="A429" s="845">
        <v>14</v>
      </c>
      <c r="B429" s="848" t="s">
        <v>52</v>
      </c>
      <c r="C429" s="877"/>
      <c r="D429" s="877"/>
      <c r="E429" s="877"/>
      <c r="F429" s="877"/>
      <c r="G429" s="877">
        <v>7</v>
      </c>
      <c r="H429" s="877"/>
      <c r="I429" s="877"/>
      <c r="J429" s="877"/>
      <c r="K429" s="877"/>
      <c r="L429" s="877">
        <v>34</v>
      </c>
      <c r="M429" s="877"/>
      <c r="N429" s="877"/>
      <c r="O429" s="877"/>
      <c r="P429" s="861">
        <v>0</v>
      </c>
      <c r="Q429" s="872">
        <f t="shared" si="22"/>
        <v>41</v>
      </c>
    </row>
    <row r="430" ht="23.25" customHeight="1" spans="1:17">
      <c r="A430" s="845">
        <v>15</v>
      </c>
      <c r="B430" s="848" t="s">
        <v>53</v>
      </c>
      <c r="C430" s="877"/>
      <c r="D430" s="877"/>
      <c r="E430" s="877"/>
      <c r="F430" s="877"/>
      <c r="G430" s="877"/>
      <c r="H430" s="877"/>
      <c r="I430" s="877"/>
      <c r="J430" s="877"/>
      <c r="K430" s="877"/>
      <c r="L430" s="877">
        <v>11</v>
      </c>
      <c r="M430" s="877"/>
      <c r="N430" s="877"/>
      <c r="O430" s="877"/>
      <c r="P430" s="861">
        <v>0</v>
      </c>
      <c r="Q430" s="872">
        <f t="shared" si="22"/>
        <v>11</v>
      </c>
    </row>
    <row r="431" ht="23.25" customHeight="1" spans="1:17">
      <c r="A431" s="845">
        <v>16</v>
      </c>
      <c r="B431" s="848" t="s">
        <v>90</v>
      </c>
      <c r="C431" s="877"/>
      <c r="D431" s="877"/>
      <c r="E431" s="877"/>
      <c r="F431" s="877"/>
      <c r="G431" s="877">
        <v>3</v>
      </c>
      <c r="H431" s="877"/>
      <c r="I431" s="877"/>
      <c r="J431" s="877"/>
      <c r="K431" s="877"/>
      <c r="L431" s="877">
        <v>39</v>
      </c>
      <c r="M431" s="877"/>
      <c r="N431" s="877"/>
      <c r="O431" s="877"/>
      <c r="P431" s="861">
        <v>0</v>
      </c>
      <c r="Q431" s="872">
        <f t="shared" si="22"/>
        <v>42</v>
      </c>
    </row>
    <row r="432" ht="23.25" customHeight="1" spans="1:17">
      <c r="A432" s="849">
        <v>17</v>
      </c>
      <c r="B432" s="850" t="s">
        <v>55</v>
      </c>
      <c r="C432" s="882"/>
      <c r="D432" s="877"/>
      <c r="E432" s="877"/>
      <c r="F432" s="877"/>
      <c r="G432" s="877"/>
      <c r="H432" s="877"/>
      <c r="I432" s="877"/>
      <c r="J432" s="877"/>
      <c r="K432" s="877"/>
      <c r="L432" s="877">
        <v>25</v>
      </c>
      <c r="M432" s="877"/>
      <c r="N432" s="877"/>
      <c r="O432" s="877"/>
      <c r="P432" s="883">
        <v>0</v>
      </c>
      <c r="Q432" s="874">
        <f t="shared" si="22"/>
        <v>25</v>
      </c>
    </row>
    <row r="433" ht="23.25" customHeight="1" spans="1:17">
      <c r="A433" s="851">
        <v>18</v>
      </c>
      <c r="B433" s="852" t="s">
        <v>56</v>
      </c>
      <c r="C433" s="877"/>
      <c r="D433" s="877"/>
      <c r="E433" s="877"/>
      <c r="F433" s="877"/>
      <c r="G433" s="877">
        <v>3</v>
      </c>
      <c r="H433" s="877"/>
      <c r="I433" s="877"/>
      <c r="J433" s="877">
        <v>1</v>
      </c>
      <c r="K433" s="877"/>
      <c r="L433" s="877">
        <v>19</v>
      </c>
      <c r="M433" s="877"/>
      <c r="N433" s="877"/>
      <c r="O433" s="877">
        <v>3</v>
      </c>
      <c r="P433" s="884"/>
      <c r="Q433" s="874">
        <f t="shared" si="22"/>
        <v>26</v>
      </c>
    </row>
    <row r="434" ht="18" spans="1:17">
      <c r="A434" s="853"/>
      <c r="B434" s="854" t="s">
        <v>57</v>
      </c>
      <c r="C434" s="855">
        <f>SUM(C416:C433)</f>
        <v>0</v>
      </c>
      <c r="D434" s="855">
        <f t="shared" ref="D434:Q434" si="23">SUM(D416:D433)</f>
        <v>1</v>
      </c>
      <c r="E434" s="855">
        <f t="shared" si="23"/>
        <v>1</v>
      </c>
      <c r="F434" s="855">
        <f t="shared" si="23"/>
        <v>1</v>
      </c>
      <c r="G434" s="855">
        <f t="shared" si="23"/>
        <v>87</v>
      </c>
      <c r="H434" s="855">
        <f t="shared" si="23"/>
        <v>1</v>
      </c>
      <c r="I434" s="855">
        <f t="shared" si="23"/>
        <v>0</v>
      </c>
      <c r="J434" s="855">
        <f t="shared" si="23"/>
        <v>5</v>
      </c>
      <c r="K434" s="855">
        <f t="shared" si="23"/>
        <v>0</v>
      </c>
      <c r="L434" s="855">
        <f t="shared" si="23"/>
        <v>616</v>
      </c>
      <c r="M434" s="855">
        <f t="shared" si="23"/>
        <v>0</v>
      </c>
      <c r="N434" s="855">
        <f t="shared" si="23"/>
        <v>0</v>
      </c>
      <c r="O434" s="855">
        <f t="shared" si="23"/>
        <v>19</v>
      </c>
      <c r="P434" s="855">
        <f t="shared" si="23"/>
        <v>0</v>
      </c>
      <c r="Q434" s="855">
        <f t="shared" si="23"/>
        <v>731</v>
      </c>
    </row>
    <row r="435" ht="17.25" spans="1:17">
      <c r="A435" s="856"/>
      <c r="B435" s="857"/>
      <c r="C435" s="858"/>
      <c r="D435" s="858"/>
      <c r="E435" s="858"/>
      <c r="F435" s="858"/>
      <c r="G435" s="858"/>
      <c r="H435" s="858"/>
      <c r="I435" s="858"/>
      <c r="J435" s="858"/>
      <c r="K435" s="858"/>
      <c r="L435" s="858"/>
      <c r="M435" s="858"/>
      <c r="N435" s="858"/>
      <c r="O435" s="858"/>
      <c r="P435" s="858"/>
      <c r="Q435" s="858"/>
    </row>
    <row r="436" spans="2:22">
      <c r="B436" s="887" t="s">
        <v>58</v>
      </c>
      <c r="L436" s="159" t="s">
        <v>104</v>
      </c>
      <c r="M436" s="889"/>
      <c r="V436" s="834" t="s">
        <v>198</v>
      </c>
    </row>
    <row r="437" spans="2:22">
      <c r="B437" s="888" t="s">
        <v>60</v>
      </c>
      <c r="D437" s="875"/>
      <c r="E437" s="875"/>
      <c r="F437" s="875"/>
      <c r="G437" s="875"/>
      <c r="H437" s="875"/>
      <c r="I437" s="875"/>
      <c r="J437" s="875"/>
      <c r="K437" s="875"/>
      <c r="L437" s="859" t="s">
        <v>199</v>
      </c>
      <c r="M437" s="890"/>
      <c r="N437" s="875"/>
      <c r="V437" s="834" t="s">
        <v>61</v>
      </c>
    </row>
    <row r="438" spans="2:14">
      <c r="B438" s="888"/>
      <c r="D438" s="875"/>
      <c r="E438" s="875"/>
      <c r="F438" s="875"/>
      <c r="G438" s="875"/>
      <c r="H438" s="875"/>
      <c r="I438" s="875"/>
      <c r="J438" s="875"/>
      <c r="K438" s="875"/>
      <c r="L438" s="859"/>
      <c r="M438" s="890"/>
      <c r="N438" s="875"/>
    </row>
    <row r="439" spans="2:14">
      <c r="B439" s="888"/>
      <c r="D439" s="875"/>
      <c r="E439" s="875"/>
      <c r="F439" s="875"/>
      <c r="G439" s="875"/>
      <c r="H439" s="875"/>
      <c r="I439" s="875"/>
      <c r="J439" s="875"/>
      <c r="K439" s="875"/>
      <c r="L439" s="859"/>
      <c r="M439" s="890"/>
      <c r="N439" s="875"/>
    </row>
    <row r="440" spans="2:14">
      <c r="B440" s="888"/>
      <c r="D440" s="875"/>
      <c r="E440" s="875"/>
      <c r="F440" s="875"/>
      <c r="G440" s="875"/>
      <c r="H440" s="875"/>
      <c r="I440" s="875"/>
      <c r="J440" s="875"/>
      <c r="K440" s="875"/>
      <c r="L440" s="859"/>
      <c r="M440" s="890"/>
      <c r="N440" s="875"/>
    </row>
    <row r="441" spans="2:22">
      <c r="B441" s="906" t="s">
        <v>62</v>
      </c>
      <c r="D441" s="875"/>
      <c r="E441" s="875"/>
      <c r="F441" s="875"/>
      <c r="G441" s="875"/>
      <c r="H441" s="875"/>
      <c r="I441" s="875"/>
      <c r="J441" s="875"/>
      <c r="K441" s="875"/>
      <c r="L441" s="859" t="s">
        <v>63</v>
      </c>
      <c r="M441" s="890"/>
      <c r="N441" s="875"/>
      <c r="V441" s="834" t="s">
        <v>200</v>
      </c>
    </row>
    <row r="442" spans="2:22">
      <c r="B442" s="888" t="s">
        <v>64</v>
      </c>
      <c r="D442" s="875"/>
      <c r="E442" s="875"/>
      <c r="F442" s="875"/>
      <c r="G442" s="875"/>
      <c r="H442" s="875"/>
      <c r="I442" s="875"/>
      <c r="J442" s="875"/>
      <c r="K442" s="875"/>
      <c r="L442" s="859" t="s">
        <v>65</v>
      </c>
      <c r="M442" s="890"/>
      <c r="N442" s="875"/>
      <c r="V442" s="834" t="s">
        <v>201</v>
      </c>
    </row>
    <row r="443" spans="1:17">
      <c r="A443" s="860" t="s">
        <v>202</v>
      </c>
      <c r="B443" s="860"/>
      <c r="C443" s="860"/>
      <c r="D443" s="860"/>
      <c r="E443" s="860"/>
      <c r="F443" s="860"/>
      <c r="G443" s="860"/>
      <c r="H443" s="860"/>
      <c r="I443" s="860"/>
      <c r="J443" s="860"/>
      <c r="K443" s="860"/>
      <c r="L443" s="860"/>
      <c r="M443" s="860"/>
      <c r="N443" s="860"/>
      <c r="O443" s="860"/>
      <c r="P443" s="860"/>
      <c r="Q443" s="860"/>
    </row>
    <row r="444" spans="1:17">
      <c r="A444" s="860" t="s">
        <v>178</v>
      </c>
      <c r="B444" s="860"/>
      <c r="C444" s="860"/>
      <c r="D444" s="860"/>
      <c r="E444" s="860"/>
      <c r="F444" s="860"/>
      <c r="G444" s="860"/>
      <c r="H444" s="860"/>
      <c r="I444" s="860"/>
      <c r="J444" s="860"/>
      <c r="K444" s="860"/>
      <c r="L444" s="860"/>
      <c r="M444" s="860"/>
      <c r="N444" s="860"/>
      <c r="O444" s="860"/>
      <c r="P444" s="860"/>
      <c r="Q444" s="860"/>
    </row>
    <row r="445" spans="1:17">
      <c r="A445" s="860" t="s">
        <v>153</v>
      </c>
      <c r="B445" s="860"/>
      <c r="C445" s="860"/>
      <c r="D445" s="860"/>
      <c r="E445" s="860"/>
      <c r="F445" s="860"/>
      <c r="G445" s="860"/>
      <c r="H445" s="860"/>
      <c r="I445" s="860"/>
      <c r="J445" s="860"/>
      <c r="K445" s="860"/>
      <c r="L445" s="860"/>
      <c r="M445" s="860"/>
      <c r="N445" s="860"/>
      <c r="O445" s="860"/>
      <c r="P445" s="860"/>
      <c r="Q445" s="860"/>
    </row>
    <row r="446" ht="17.25" spans="1:17">
      <c r="A446" s="834" t="s">
        <v>179</v>
      </c>
      <c r="Q446" s="868" t="s">
        <v>180</v>
      </c>
    </row>
    <row r="447" ht="22.5" customHeight="1" spans="1:17">
      <c r="A447" s="836" t="s">
        <v>181</v>
      </c>
      <c r="B447" s="837" t="s">
        <v>182</v>
      </c>
      <c r="C447" s="838" t="s">
        <v>183</v>
      </c>
      <c r="D447" s="839"/>
      <c r="E447" s="839"/>
      <c r="F447" s="839"/>
      <c r="G447" s="839"/>
      <c r="H447" s="839"/>
      <c r="I447" s="839"/>
      <c r="J447" s="839"/>
      <c r="K447" s="839"/>
      <c r="L447" s="839"/>
      <c r="M447" s="839"/>
      <c r="N447" s="839"/>
      <c r="O447" s="839"/>
      <c r="P447" s="839"/>
      <c r="Q447" s="869"/>
    </row>
    <row r="448" ht="150.75" customHeight="1" spans="1:17">
      <c r="A448" s="840"/>
      <c r="B448" s="841"/>
      <c r="C448" s="842" t="s">
        <v>184</v>
      </c>
      <c r="D448" s="842" t="s">
        <v>185</v>
      </c>
      <c r="E448" s="842" t="s">
        <v>186</v>
      </c>
      <c r="F448" s="842" t="s">
        <v>187</v>
      </c>
      <c r="G448" s="842" t="s">
        <v>188</v>
      </c>
      <c r="H448" s="842" t="s">
        <v>189</v>
      </c>
      <c r="I448" s="842" t="s">
        <v>190</v>
      </c>
      <c r="J448" s="842" t="s">
        <v>191</v>
      </c>
      <c r="K448" s="842" t="s">
        <v>192</v>
      </c>
      <c r="L448" s="842" t="s">
        <v>193</v>
      </c>
      <c r="M448" s="842" t="s">
        <v>194</v>
      </c>
      <c r="N448" s="842" t="s">
        <v>195</v>
      </c>
      <c r="O448" s="842" t="s">
        <v>196</v>
      </c>
      <c r="P448" s="842" t="s">
        <v>197</v>
      </c>
      <c r="Q448" s="870" t="s">
        <v>14</v>
      </c>
    </row>
    <row r="449" spans="1:17">
      <c r="A449" s="843">
        <v>1</v>
      </c>
      <c r="B449" s="844">
        <v>2</v>
      </c>
      <c r="C449" s="844">
        <v>3</v>
      </c>
      <c r="D449" s="844">
        <v>4</v>
      </c>
      <c r="E449" s="844">
        <v>5</v>
      </c>
      <c r="F449" s="844">
        <v>6</v>
      </c>
      <c r="G449" s="844">
        <v>7</v>
      </c>
      <c r="H449" s="844">
        <v>8</v>
      </c>
      <c r="I449" s="844">
        <v>9</v>
      </c>
      <c r="J449" s="844">
        <v>10</v>
      </c>
      <c r="K449" s="844">
        <v>11</v>
      </c>
      <c r="L449" s="844">
        <v>12</v>
      </c>
      <c r="M449" s="844">
        <v>13</v>
      </c>
      <c r="N449" s="844">
        <v>14</v>
      </c>
      <c r="O449" s="844">
        <v>15</v>
      </c>
      <c r="P449" s="844">
        <v>16</v>
      </c>
      <c r="Q449" s="871">
        <v>16</v>
      </c>
    </row>
    <row r="450" ht="24.75" customHeight="1" spans="1:17">
      <c r="A450" s="845">
        <v>1</v>
      </c>
      <c r="B450" s="846" t="s">
        <v>39</v>
      </c>
      <c r="C450" s="861">
        <f>C8+C47+C85+C123+C161+C199+C238</f>
        <v>0</v>
      </c>
      <c r="D450" s="861">
        <f t="shared" ref="D450:O450" si="24">D8+D47+D85+D123+D161+D199+D238</f>
        <v>0</v>
      </c>
      <c r="E450" s="861">
        <f t="shared" si="24"/>
        <v>0</v>
      </c>
      <c r="F450" s="861">
        <f t="shared" si="24"/>
        <v>0</v>
      </c>
      <c r="G450" s="861">
        <f t="shared" si="24"/>
        <v>133</v>
      </c>
      <c r="H450" s="861">
        <f t="shared" si="24"/>
        <v>4</v>
      </c>
      <c r="I450" s="861">
        <f t="shared" si="24"/>
        <v>1</v>
      </c>
      <c r="J450" s="861">
        <f t="shared" si="24"/>
        <v>0</v>
      </c>
      <c r="K450" s="861">
        <f t="shared" si="24"/>
        <v>0</v>
      </c>
      <c r="L450" s="861">
        <f t="shared" si="24"/>
        <v>477</v>
      </c>
      <c r="M450" s="861">
        <f t="shared" si="24"/>
        <v>0</v>
      </c>
      <c r="N450" s="861">
        <f t="shared" si="24"/>
        <v>3</v>
      </c>
      <c r="O450" s="861">
        <f t="shared" si="24"/>
        <v>17</v>
      </c>
      <c r="P450" s="861">
        <f t="shared" ref="P450" si="25">P8+P47+P85+P123+P161+P199+P238+P275+P312+P348+P382+P416</f>
        <v>0</v>
      </c>
      <c r="Q450" s="872">
        <f>IFERROR(SUM(C450:P450),"ND")</f>
        <v>635</v>
      </c>
    </row>
    <row r="451" ht="24.75" customHeight="1" spans="1:17">
      <c r="A451" s="845">
        <v>2</v>
      </c>
      <c r="B451" s="848" t="s">
        <v>40</v>
      </c>
      <c r="C451" s="861">
        <f t="shared" ref="C451:C467" si="26">C9+C48+C86+C124+C162+C200+C239</f>
        <v>1</v>
      </c>
      <c r="D451" s="861">
        <f t="shared" ref="D451:O451" si="27">D9+D48+D86+D124+D162+D200+D239</f>
        <v>0</v>
      </c>
      <c r="E451" s="861">
        <f t="shared" si="27"/>
        <v>0</v>
      </c>
      <c r="F451" s="861">
        <f t="shared" si="27"/>
        <v>0</v>
      </c>
      <c r="G451" s="861">
        <f t="shared" si="27"/>
        <v>13</v>
      </c>
      <c r="H451" s="861">
        <f t="shared" si="27"/>
        <v>0</v>
      </c>
      <c r="I451" s="861">
        <f t="shared" si="27"/>
        <v>0</v>
      </c>
      <c r="J451" s="861">
        <f t="shared" si="27"/>
        <v>0</v>
      </c>
      <c r="K451" s="861">
        <f t="shared" si="27"/>
        <v>0</v>
      </c>
      <c r="L451" s="861">
        <f t="shared" si="27"/>
        <v>468</v>
      </c>
      <c r="M451" s="861">
        <f t="shared" si="27"/>
        <v>0</v>
      </c>
      <c r="N451" s="861">
        <f t="shared" si="27"/>
        <v>1</v>
      </c>
      <c r="O451" s="861">
        <f t="shared" si="27"/>
        <v>0</v>
      </c>
      <c r="P451" s="861">
        <v>0</v>
      </c>
      <c r="Q451" s="872">
        <f t="shared" ref="Q451:Q467" si="28">IFERROR(SUM(C451:P451),"ND")</f>
        <v>483</v>
      </c>
    </row>
    <row r="452" ht="24.75" customHeight="1" spans="1:17">
      <c r="A452" s="845">
        <v>3</v>
      </c>
      <c r="B452" s="848" t="s">
        <v>41</v>
      </c>
      <c r="C452" s="861">
        <f t="shared" si="26"/>
        <v>0</v>
      </c>
      <c r="D452" s="861">
        <f t="shared" ref="D452:O452" si="29">D10+D49+D87+D125+D163+D201+D240</f>
        <v>0</v>
      </c>
      <c r="E452" s="861">
        <f t="shared" si="29"/>
        <v>0</v>
      </c>
      <c r="F452" s="861">
        <f t="shared" si="29"/>
        <v>0</v>
      </c>
      <c r="G452" s="861">
        <f t="shared" si="29"/>
        <v>46</v>
      </c>
      <c r="H452" s="861">
        <f t="shared" si="29"/>
        <v>2</v>
      </c>
      <c r="I452" s="861">
        <f t="shared" si="29"/>
        <v>0</v>
      </c>
      <c r="J452" s="861">
        <f t="shared" si="29"/>
        <v>0</v>
      </c>
      <c r="K452" s="861">
        <f t="shared" si="29"/>
        <v>0</v>
      </c>
      <c r="L452" s="861">
        <f t="shared" si="29"/>
        <v>211</v>
      </c>
      <c r="M452" s="861">
        <f t="shared" si="29"/>
        <v>0</v>
      </c>
      <c r="N452" s="861">
        <f t="shared" si="29"/>
        <v>0</v>
      </c>
      <c r="O452" s="861">
        <f t="shared" si="29"/>
        <v>0</v>
      </c>
      <c r="P452" s="861">
        <v>0</v>
      </c>
      <c r="Q452" s="872">
        <f t="shared" si="28"/>
        <v>259</v>
      </c>
    </row>
    <row r="453" ht="24.75" customHeight="1" spans="1:17">
      <c r="A453" s="845">
        <v>4</v>
      </c>
      <c r="B453" s="848" t="s">
        <v>42</v>
      </c>
      <c r="C453" s="861">
        <f t="shared" si="26"/>
        <v>0</v>
      </c>
      <c r="D453" s="861">
        <f t="shared" ref="D453:O453" si="30">D11+D50+D88+D126+D164+D202+D241</f>
        <v>0</v>
      </c>
      <c r="E453" s="861">
        <f t="shared" si="30"/>
        <v>0</v>
      </c>
      <c r="F453" s="861">
        <f t="shared" si="30"/>
        <v>1</v>
      </c>
      <c r="G453" s="861">
        <f t="shared" si="30"/>
        <v>16</v>
      </c>
      <c r="H453" s="861">
        <f t="shared" si="30"/>
        <v>0</v>
      </c>
      <c r="I453" s="861">
        <f t="shared" si="30"/>
        <v>1</v>
      </c>
      <c r="J453" s="861">
        <f t="shared" si="30"/>
        <v>2</v>
      </c>
      <c r="K453" s="861">
        <f t="shared" si="30"/>
        <v>0</v>
      </c>
      <c r="L453" s="861">
        <f t="shared" si="30"/>
        <v>324</v>
      </c>
      <c r="M453" s="861">
        <f t="shared" si="30"/>
        <v>0</v>
      </c>
      <c r="N453" s="861">
        <f t="shared" si="30"/>
        <v>2</v>
      </c>
      <c r="O453" s="861">
        <f t="shared" si="30"/>
        <v>19</v>
      </c>
      <c r="P453" s="861">
        <v>0</v>
      </c>
      <c r="Q453" s="872">
        <f t="shared" si="28"/>
        <v>365</v>
      </c>
    </row>
    <row r="454" ht="24.75" customHeight="1" spans="1:17">
      <c r="A454" s="845">
        <v>5</v>
      </c>
      <c r="B454" s="848" t="s">
        <v>43</v>
      </c>
      <c r="C454" s="861">
        <f t="shared" si="26"/>
        <v>0</v>
      </c>
      <c r="D454" s="861">
        <f t="shared" ref="D454:O454" si="31">D12+D51+D89+D127+D165+D203+D242</f>
        <v>0</v>
      </c>
      <c r="E454" s="861">
        <f t="shared" si="31"/>
        <v>0</v>
      </c>
      <c r="F454" s="861">
        <f t="shared" si="31"/>
        <v>0</v>
      </c>
      <c r="G454" s="861">
        <f t="shared" si="31"/>
        <v>29</v>
      </c>
      <c r="H454" s="861">
        <f t="shared" si="31"/>
        <v>3</v>
      </c>
      <c r="I454" s="861">
        <f t="shared" si="31"/>
        <v>0</v>
      </c>
      <c r="J454" s="861">
        <f t="shared" si="31"/>
        <v>5</v>
      </c>
      <c r="K454" s="861">
        <f t="shared" si="31"/>
        <v>0</v>
      </c>
      <c r="L454" s="861">
        <f t="shared" si="31"/>
        <v>222</v>
      </c>
      <c r="M454" s="861">
        <f t="shared" si="31"/>
        <v>0</v>
      </c>
      <c r="N454" s="861">
        <f t="shared" si="31"/>
        <v>0</v>
      </c>
      <c r="O454" s="861">
        <f t="shared" si="31"/>
        <v>3</v>
      </c>
      <c r="P454" s="861">
        <v>0</v>
      </c>
      <c r="Q454" s="872">
        <f t="shared" si="28"/>
        <v>262</v>
      </c>
    </row>
    <row r="455" ht="24.75" customHeight="1" spans="1:17">
      <c r="A455" s="845">
        <v>6</v>
      </c>
      <c r="B455" s="848" t="s">
        <v>44</v>
      </c>
      <c r="C455" s="861">
        <f t="shared" si="26"/>
        <v>0</v>
      </c>
      <c r="D455" s="861">
        <f t="shared" ref="D455:O455" si="32">D13+D52+D90+D128+D166+D204+D243</f>
        <v>0</v>
      </c>
      <c r="E455" s="861">
        <f t="shared" si="32"/>
        <v>0</v>
      </c>
      <c r="F455" s="861">
        <f t="shared" si="32"/>
        <v>1</v>
      </c>
      <c r="G455" s="861">
        <f t="shared" si="32"/>
        <v>8</v>
      </c>
      <c r="H455" s="861">
        <f t="shared" si="32"/>
        <v>0</v>
      </c>
      <c r="I455" s="861">
        <f t="shared" si="32"/>
        <v>0</v>
      </c>
      <c r="J455" s="861">
        <f t="shared" si="32"/>
        <v>0</v>
      </c>
      <c r="K455" s="861">
        <f t="shared" si="32"/>
        <v>0</v>
      </c>
      <c r="L455" s="861">
        <f t="shared" si="32"/>
        <v>76</v>
      </c>
      <c r="M455" s="861">
        <f t="shared" si="32"/>
        <v>0</v>
      </c>
      <c r="N455" s="861">
        <f t="shared" si="32"/>
        <v>0</v>
      </c>
      <c r="O455" s="861">
        <f t="shared" si="32"/>
        <v>2</v>
      </c>
      <c r="P455" s="861">
        <v>0</v>
      </c>
      <c r="Q455" s="872">
        <f t="shared" si="28"/>
        <v>87</v>
      </c>
    </row>
    <row r="456" ht="24.75" customHeight="1" spans="1:17">
      <c r="A456" s="845">
        <v>7</v>
      </c>
      <c r="B456" s="848" t="s">
        <v>45</v>
      </c>
      <c r="C456" s="861">
        <f t="shared" si="26"/>
        <v>0</v>
      </c>
      <c r="D456" s="861">
        <f t="shared" ref="D456:O456" si="33">D14+D53+D91+D129+D167+D205+D244</f>
        <v>0</v>
      </c>
      <c r="E456" s="861">
        <f t="shared" si="33"/>
        <v>1</v>
      </c>
      <c r="F456" s="861">
        <f t="shared" si="33"/>
        <v>0</v>
      </c>
      <c r="G456" s="861">
        <f t="shared" si="33"/>
        <v>23</v>
      </c>
      <c r="H456" s="861">
        <f t="shared" si="33"/>
        <v>5</v>
      </c>
      <c r="I456" s="861">
        <f t="shared" si="33"/>
        <v>2</v>
      </c>
      <c r="J456" s="861">
        <f t="shared" si="33"/>
        <v>1</v>
      </c>
      <c r="K456" s="861">
        <f t="shared" si="33"/>
        <v>0</v>
      </c>
      <c r="L456" s="861">
        <f t="shared" si="33"/>
        <v>110</v>
      </c>
      <c r="M456" s="861">
        <f t="shared" si="33"/>
        <v>0</v>
      </c>
      <c r="N456" s="861">
        <f t="shared" si="33"/>
        <v>0</v>
      </c>
      <c r="O456" s="861">
        <f t="shared" si="33"/>
        <v>5</v>
      </c>
      <c r="P456" s="861">
        <v>0</v>
      </c>
      <c r="Q456" s="872">
        <f t="shared" si="28"/>
        <v>147</v>
      </c>
    </row>
    <row r="457" ht="24.75" customHeight="1" spans="1:17">
      <c r="A457" s="845">
        <v>8</v>
      </c>
      <c r="B457" s="848" t="s">
        <v>46</v>
      </c>
      <c r="C457" s="861">
        <f t="shared" si="26"/>
        <v>0</v>
      </c>
      <c r="D457" s="861">
        <f t="shared" ref="D457:O457" si="34">D15+D54+D92+D130+D168+D206+D245</f>
        <v>0</v>
      </c>
      <c r="E457" s="861">
        <f t="shared" si="34"/>
        <v>0</v>
      </c>
      <c r="F457" s="861">
        <f t="shared" si="34"/>
        <v>0</v>
      </c>
      <c r="G457" s="861">
        <f t="shared" si="34"/>
        <v>5</v>
      </c>
      <c r="H457" s="861">
        <f t="shared" si="34"/>
        <v>1</v>
      </c>
      <c r="I457" s="861">
        <f t="shared" si="34"/>
        <v>0</v>
      </c>
      <c r="J457" s="861">
        <f t="shared" si="34"/>
        <v>0</v>
      </c>
      <c r="K457" s="861">
        <f t="shared" si="34"/>
        <v>0</v>
      </c>
      <c r="L457" s="861">
        <f t="shared" si="34"/>
        <v>133</v>
      </c>
      <c r="M457" s="861">
        <f t="shared" si="34"/>
        <v>0</v>
      </c>
      <c r="N457" s="861">
        <f t="shared" si="34"/>
        <v>0</v>
      </c>
      <c r="O457" s="861">
        <f t="shared" si="34"/>
        <v>0</v>
      </c>
      <c r="P457" s="861">
        <v>0</v>
      </c>
      <c r="Q457" s="872">
        <f t="shared" si="28"/>
        <v>139</v>
      </c>
    </row>
    <row r="458" ht="24.75" customHeight="1" spans="1:17">
      <c r="A458" s="845">
        <v>9</v>
      </c>
      <c r="B458" s="848" t="s">
        <v>47</v>
      </c>
      <c r="C458" s="861">
        <f t="shared" si="26"/>
        <v>0</v>
      </c>
      <c r="D458" s="861">
        <f t="shared" ref="D458:O458" si="35">D16+D55+D93+D131+D169+D207+D246</f>
        <v>0</v>
      </c>
      <c r="E458" s="861">
        <f t="shared" si="35"/>
        <v>0</v>
      </c>
      <c r="F458" s="861">
        <f t="shared" si="35"/>
        <v>0</v>
      </c>
      <c r="G458" s="861">
        <f t="shared" si="35"/>
        <v>12</v>
      </c>
      <c r="H458" s="861">
        <f t="shared" si="35"/>
        <v>1</v>
      </c>
      <c r="I458" s="861">
        <f t="shared" si="35"/>
        <v>0</v>
      </c>
      <c r="J458" s="861">
        <f t="shared" si="35"/>
        <v>0</v>
      </c>
      <c r="K458" s="861">
        <f t="shared" si="35"/>
        <v>0</v>
      </c>
      <c r="L458" s="861">
        <f t="shared" si="35"/>
        <v>98</v>
      </c>
      <c r="M458" s="861">
        <f t="shared" si="35"/>
        <v>0</v>
      </c>
      <c r="N458" s="861">
        <f t="shared" si="35"/>
        <v>0</v>
      </c>
      <c r="O458" s="861">
        <f t="shared" si="35"/>
        <v>1</v>
      </c>
      <c r="P458" s="861">
        <v>0</v>
      </c>
      <c r="Q458" s="872">
        <f t="shared" si="28"/>
        <v>112</v>
      </c>
    </row>
    <row r="459" ht="24.75" customHeight="1" spans="1:17">
      <c r="A459" s="845">
        <v>10</v>
      </c>
      <c r="B459" s="848" t="s">
        <v>48</v>
      </c>
      <c r="C459" s="861">
        <f t="shared" si="26"/>
        <v>0</v>
      </c>
      <c r="D459" s="861">
        <f t="shared" ref="D459:O459" si="36">D17+D56+D94+D132+D170+D208+D247</f>
        <v>0</v>
      </c>
      <c r="E459" s="861">
        <f t="shared" si="36"/>
        <v>0</v>
      </c>
      <c r="F459" s="861">
        <f t="shared" si="36"/>
        <v>0</v>
      </c>
      <c r="G459" s="861">
        <f t="shared" si="36"/>
        <v>16</v>
      </c>
      <c r="H459" s="861">
        <f t="shared" si="36"/>
        <v>0</v>
      </c>
      <c r="I459" s="861">
        <f t="shared" si="36"/>
        <v>0</v>
      </c>
      <c r="J459" s="861">
        <f t="shared" si="36"/>
        <v>0</v>
      </c>
      <c r="K459" s="861">
        <f t="shared" si="36"/>
        <v>0</v>
      </c>
      <c r="L459" s="861">
        <f t="shared" si="36"/>
        <v>108</v>
      </c>
      <c r="M459" s="861">
        <f t="shared" si="36"/>
        <v>0</v>
      </c>
      <c r="N459" s="861">
        <f t="shared" si="36"/>
        <v>0</v>
      </c>
      <c r="O459" s="861">
        <f t="shared" si="36"/>
        <v>1</v>
      </c>
      <c r="P459" s="861">
        <v>0</v>
      </c>
      <c r="Q459" s="872">
        <f t="shared" si="28"/>
        <v>125</v>
      </c>
    </row>
    <row r="460" ht="24.75" customHeight="1" spans="1:17">
      <c r="A460" s="845">
        <v>11</v>
      </c>
      <c r="B460" s="848" t="s">
        <v>49</v>
      </c>
      <c r="C460" s="861">
        <f t="shared" si="26"/>
        <v>1</v>
      </c>
      <c r="D460" s="861">
        <f t="shared" ref="D460:O460" si="37">D18+D57+D95+D133+D171+D209+D248</f>
        <v>0</v>
      </c>
      <c r="E460" s="861">
        <f t="shared" si="37"/>
        <v>0</v>
      </c>
      <c r="F460" s="861">
        <f t="shared" si="37"/>
        <v>0</v>
      </c>
      <c r="G460" s="861">
        <f t="shared" si="37"/>
        <v>71</v>
      </c>
      <c r="H460" s="861">
        <f t="shared" si="37"/>
        <v>2</v>
      </c>
      <c r="I460" s="861">
        <f t="shared" si="37"/>
        <v>0</v>
      </c>
      <c r="J460" s="861">
        <f t="shared" si="37"/>
        <v>0</v>
      </c>
      <c r="K460" s="861">
        <f t="shared" si="37"/>
        <v>0</v>
      </c>
      <c r="L460" s="861">
        <f t="shared" si="37"/>
        <v>170</v>
      </c>
      <c r="M460" s="861">
        <f t="shared" si="37"/>
        <v>0</v>
      </c>
      <c r="N460" s="861">
        <f t="shared" si="37"/>
        <v>0</v>
      </c>
      <c r="O460" s="861">
        <f t="shared" si="37"/>
        <v>3</v>
      </c>
      <c r="P460" s="861">
        <v>0</v>
      </c>
      <c r="Q460" s="872">
        <f t="shared" si="28"/>
        <v>247</v>
      </c>
    </row>
    <row r="461" ht="24.75" customHeight="1" spans="1:17">
      <c r="A461" s="845">
        <v>12</v>
      </c>
      <c r="B461" s="848" t="s">
        <v>50</v>
      </c>
      <c r="C461" s="861">
        <f t="shared" si="26"/>
        <v>0</v>
      </c>
      <c r="D461" s="861">
        <f t="shared" ref="D461:O461" si="38">D19+D58+D96+D134+D172+D210+D249</f>
        <v>0</v>
      </c>
      <c r="E461" s="861">
        <f t="shared" si="38"/>
        <v>0</v>
      </c>
      <c r="F461" s="861">
        <f t="shared" si="38"/>
        <v>0</v>
      </c>
      <c r="G461" s="861">
        <f t="shared" si="38"/>
        <v>6</v>
      </c>
      <c r="H461" s="861">
        <f t="shared" si="38"/>
        <v>0</v>
      </c>
      <c r="I461" s="861">
        <f t="shared" si="38"/>
        <v>1</v>
      </c>
      <c r="J461" s="861">
        <f t="shared" si="38"/>
        <v>0</v>
      </c>
      <c r="K461" s="861">
        <f t="shared" si="38"/>
        <v>0</v>
      </c>
      <c r="L461" s="861">
        <f t="shared" si="38"/>
        <v>308</v>
      </c>
      <c r="M461" s="861">
        <f t="shared" si="38"/>
        <v>0</v>
      </c>
      <c r="N461" s="861">
        <f t="shared" si="38"/>
        <v>2</v>
      </c>
      <c r="O461" s="861">
        <f t="shared" si="38"/>
        <v>0</v>
      </c>
      <c r="P461" s="861">
        <v>0</v>
      </c>
      <c r="Q461" s="872">
        <f t="shared" si="28"/>
        <v>317</v>
      </c>
    </row>
    <row r="462" ht="24.75" customHeight="1" spans="1:17">
      <c r="A462" s="845">
        <v>13</v>
      </c>
      <c r="B462" s="848" t="s">
        <v>51</v>
      </c>
      <c r="C462" s="861">
        <f t="shared" si="26"/>
        <v>0</v>
      </c>
      <c r="D462" s="861">
        <f t="shared" ref="D462:O462" si="39">D20+D59+D97+D135+D173+D211+D250</f>
        <v>0</v>
      </c>
      <c r="E462" s="861">
        <f t="shared" si="39"/>
        <v>0</v>
      </c>
      <c r="F462" s="861">
        <f t="shared" si="39"/>
        <v>0</v>
      </c>
      <c r="G462" s="861">
        <f t="shared" si="39"/>
        <v>24</v>
      </c>
      <c r="H462" s="861">
        <f t="shared" si="39"/>
        <v>0</v>
      </c>
      <c r="I462" s="861">
        <f t="shared" si="39"/>
        <v>0</v>
      </c>
      <c r="J462" s="861">
        <f t="shared" si="39"/>
        <v>1</v>
      </c>
      <c r="K462" s="861">
        <f t="shared" si="39"/>
        <v>0</v>
      </c>
      <c r="L462" s="861">
        <f t="shared" si="39"/>
        <v>140</v>
      </c>
      <c r="M462" s="861">
        <f t="shared" si="39"/>
        <v>0</v>
      </c>
      <c r="N462" s="861">
        <f t="shared" si="39"/>
        <v>0</v>
      </c>
      <c r="O462" s="861">
        <f t="shared" si="39"/>
        <v>0</v>
      </c>
      <c r="P462" s="861">
        <v>0</v>
      </c>
      <c r="Q462" s="872">
        <f t="shared" si="28"/>
        <v>165</v>
      </c>
    </row>
    <row r="463" ht="24.75" customHeight="1" spans="1:17">
      <c r="A463" s="845">
        <v>14</v>
      </c>
      <c r="B463" s="848" t="s">
        <v>52</v>
      </c>
      <c r="C463" s="861">
        <f t="shared" si="26"/>
        <v>0</v>
      </c>
      <c r="D463" s="861">
        <f t="shared" ref="D463:O463" si="40">D21+D60+D98+D136+D174+D212+D251</f>
        <v>0</v>
      </c>
      <c r="E463" s="861">
        <f t="shared" si="40"/>
        <v>0</v>
      </c>
      <c r="F463" s="861">
        <f t="shared" si="40"/>
        <v>0</v>
      </c>
      <c r="G463" s="861">
        <f t="shared" si="40"/>
        <v>22</v>
      </c>
      <c r="H463" s="861">
        <f t="shared" si="40"/>
        <v>0</v>
      </c>
      <c r="I463" s="861">
        <f t="shared" si="40"/>
        <v>0</v>
      </c>
      <c r="J463" s="861">
        <f t="shared" si="40"/>
        <v>1</v>
      </c>
      <c r="K463" s="861">
        <f t="shared" si="40"/>
        <v>0</v>
      </c>
      <c r="L463" s="861">
        <f t="shared" si="40"/>
        <v>258</v>
      </c>
      <c r="M463" s="861">
        <f t="shared" si="40"/>
        <v>0</v>
      </c>
      <c r="N463" s="861">
        <f t="shared" si="40"/>
        <v>2</v>
      </c>
      <c r="O463" s="861">
        <f t="shared" si="40"/>
        <v>1</v>
      </c>
      <c r="P463" s="861">
        <v>0</v>
      </c>
      <c r="Q463" s="872">
        <f t="shared" si="28"/>
        <v>284</v>
      </c>
    </row>
    <row r="464" ht="24.75" customHeight="1" spans="1:17">
      <c r="A464" s="845">
        <v>15</v>
      </c>
      <c r="B464" s="848" t="s">
        <v>53</v>
      </c>
      <c r="C464" s="861">
        <f t="shared" si="26"/>
        <v>0</v>
      </c>
      <c r="D464" s="861">
        <f t="shared" ref="D464:O464" si="41">D22+D61+D99+D137+D175+D213+D252</f>
        <v>0</v>
      </c>
      <c r="E464" s="861">
        <f t="shared" si="41"/>
        <v>1</v>
      </c>
      <c r="F464" s="861">
        <f t="shared" si="41"/>
        <v>0</v>
      </c>
      <c r="G464" s="861">
        <f t="shared" si="41"/>
        <v>11</v>
      </c>
      <c r="H464" s="861">
        <f t="shared" si="41"/>
        <v>2</v>
      </c>
      <c r="I464" s="861">
        <f t="shared" si="41"/>
        <v>0</v>
      </c>
      <c r="J464" s="861">
        <f t="shared" si="41"/>
        <v>0</v>
      </c>
      <c r="K464" s="861">
        <f t="shared" si="41"/>
        <v>0</v>
      </c>
      <c r="L464" s="861">
        <f t="shared" si="41"/>
        <v>71</v>
      </c>
      <c r="M464" s="861">
        <f t="shared" si="41"/>
        <v>0</v>
      </c>
      <c r="N464" s="861">
        <f t="shared" si="41"/>
        <v>0</v>
      </c>
      <c r="O464" s="861">
        <f t="shared" si="41"/>
        <v>2</v>
      </c>
      <c r="P464" s="861">
        <v>0</v>
      </c>
      <c r="Q464" s="872">
        <f t="shared" si="28"/>
        <v>87</v>
      </c>
    </row>
    <row r="465" ht="24.75" customHeight="1" spans="1:17">
      <c r="A465" s="845">
        <v>16</v>
      </c>
      <c r="B465" s="848" t="s">
        <v>90</v>
      </c>
      <c r="C465" s="861">
        <f t="shared" si="26"/>
        <v>0</v>
      </c>
      <c r="D465" s="861">
        <f t="shared" ref="D465:O465" si="42">D23+D62+D100+D138+D176+D214+D253</f>
        <v>0</v>
      </c>
      <c r="E465" s="861">
        <f t="shared" si="42"/>
        <v>0</v>
      </c>
      <c r="F465" s="861">
        <f t="shared" si="42"/>
        <v>0</v>
      </c>
      <c r="G465" s="861">
        <f t="shared" si="42"/>
        <v>8</v>
      </c>
      <c r="H465" s="861">
        <f t="shared" si="42"/>
        <v>2</v>
      </c>
      <c r="I465" s="861">
        <f t="shared" si="42"/>
        <v>0</v>
      </c>
      <c r="J465" s="861">
        <f t="shared" si="42"/>
        <v>0</v>
      </c>
      <c r="K465" s="861">
        <f t="shared" si="42"/>
        <v>0</v>
      </c>
      <c r="L465" s="861">
        <f t="shared" si="42"/>
        <v>185</v>
      </c>
      <c r="M465" s="861">
        <f t="shared" si="42"/>
        <v>0</v>
      </c>
      <c r="N465" s="861">
        <f t="shared" si="42"/>
        <v>0</v>
      </c>
      <c r="O465" s="861">
        <f t="shared" si="42"/>
        <v>0</v>
      </c>
      <c r="P465" s="861">
        <v>0</v>
      </c>
      <c r="Q465" s="872">
        <f t="shared" si="28"/>
        <v>195</v>
      </c>
    </row>
    <row r="466" ht="24.75" customHeight="1" spans="1:17">
      <c r="A466" s="849">
        <v>17</v>
      </c>
      <c r="B466" s="850" t="s">
        <v>55</v>
      </c>
      <c r="C466" s="861">
        <f t="shared" si="26"/>
        <v>0</v>
      </c>
      <c r="D466" s="861">
        <f t="shared" ref="D466:O466" si="43">D24+D63+D101+D139+D177+D215+D254</f>
        <v>0</v>
      </c>
      <c r="E466" s="861">
        <f t="shared" si="43"/>
        <v>0</v>
      </c>
      <c r="F466" s="861">
        <f t="shared" si="43"/>
        <v>0</v>
      </c>
      <c r="G466" s="861">
        <f t="shared" si="43"/>
        <v>0</v>
      </c>
      <c r="H466" s="861">
        <f t="shared" si="43"/>
        <v>0</v>
      </c>
      <c r="I466" s="861">
        <f t="shared" si="43"/>
        <v>0</v>
      </c>
      <c r="J466" s="861">
        <f t="shared" si="43"/>
        <v>0</v>
      </c>
      <c r="K466" s="861">
        <f t="shared" si="43"/>
        <v>0</v>
      </c>
      <c r="L466" s="861">
        <f t="shared" si="43"/>
        <v>174</v>
      </c>
      <c r="M466" s="861">
        <f t="shared" si="43"/>
        <v>0</v>
      </c>
      <c r="N466" s="861">
        <f t="shared" si="43"/>
        <v>0</v>
      </c>
      <c r="O466" s="861">
        <f t="shared" si="43"/>
        <v>10</v>
      </c>
      <c r="P466" s="861">
        <v>0</v>
      </c>
      <c r="Q466" s="872">
        <f t="shared" si="28"/>
        <v>184</v>
      </c>
    </row>
    <row r="467" ht="24.75" customHeight="1" spans="1:17">
      <c r="A467" s="851">
        <v>18</v>
      </c>
      <c r="B467" s="852" t="s">
        <v>56</v>
      </c>
      <c r="C467" s="861">
        <f t="shared" si="26"/>
        <v>1</v>
      </c>
      <c r="D467" s="861">
        <f t="shared" ref="D467:O467" si="44">D25+D64+D102+D140+D178+D216+D255</f>
        <v>0</v>
      </c>
      <c r="E467" s="861">
        <f t="shared" si="44"/>
        <v>0</v>
      </c>
      <c r="F467" s="861">
        <f t="shared" si="44"/>
        <v>0</v>
      </c>
      <c r="G467" s="861">
        <f t="shared" si="44"/>
        <v>26</v>
      </c>
      <c r="H467" s="861">
        <f t="shared" si="44"/>
        <v>0</v>
      </c>
      <c r="I467" s="861">
        <f t="shared" si="44"/>
        <v>1</v>
      </c>
      <c r="J467" s="861">
        <f t="shared" si="44"/>
        <v>1</v>
      </c>
      <c r="K467" s="861">
        <f t="shared" si="44"/>
        <v>0</v>
      </c>
      <c r="L467" s="861">
        <f t="shared" si="44"/>
        <v>120</v>
      </c>
      <c r="M467" s="861">
        <f t="shared" si="44"/>
        <v>0</v>
      </c>
      <c r="N467" s="861">
        <f t="shared" si="44"/>
        <v>0</v>
      </c>
      <c r="O467" s="861">
        <f t="shared" si="44"/>
        <v>3</v>
      </c>
      <c r="P467" s="861">
        <f>P399+P433</f>
        <v>0</v>
      </c>
      <c r="Q467" s="872">
        <f t="shared" si="28"/>
        <v>152</v>
      </c>
    </row>
    <row r="468" ht="18" spans="1:17">
      <c r="A468" s="853"/>
      <c r="B468" s="854" t="s">
        <v>57</v>
      </c>
      <c r="C468" s="855">
        <f>SUM(C450:C467)</f>
        <v>3</v>
      </c>
      <c r="D468" s="855">
        <f t="shared" ref="D468:Q468" si="45">SUM(D450:D467)</f>
        <v>0</v>
      </c>
      <c r="E468" s="855">
        <f t="shared" si="45"/>
        <v>2</v>
      </c>
      <c r="F468" s="855">
        <f t="shared" si="45"/>
        <v>2</v>
      </c>
      <c r="G468" s="855">
        <f t="shared" si="45"/>
        <v>469</v>
      </c>
      <c r="H468" s="855">
        <f t="shared" si="45"/>
        <v>22</v>
      </c>
      <c r="I468" s="855">
        <f t="shared" si="45"/>
        <v>6</v>
      </c>
      <c r="J468" s="855">
        <f t="shared" si="45"/>
        <v>11</v>
      </c>
      <c r="K468" s="855">
        <f t="shared" si="45"/>
        <v>0</v>
      </c>
      <c r="L468" s="855">
        <f t="shared" si="45"/>
        <v>3653</v>
      </c>
      <c r="M468" s="855">
        <f t="shared" si="45"/>
        <v>0</v>
      </c>
      <c r="N468" s="855">
        <f t="shared" si="45"/>
        <v>10</v>
      </c>
      <c r="O468" s="855">
        <f t="shared" si="45"/>
        <v>67</v>
      </c>
      <c r="P468" s="855">
        <f t="shared" si="45"/>
        <v>0</v>
      </c>
      <c r="Q468" s="855">
        <f t="shared" si="45"/>
        <v>4245</v>
      </c>
    </row>
    <row r="469" ht="17.25" spans="1:17">
      <c r="A469" s="856"/>
      <c r="B469" s="857"/>
      <c r="C469" s="858"/>
      <c r="D469" s="858"/>
      <c r="E469" s="858"/>
      <c r="F469" s="858"/>
      <c r="G469" s="858"/>
      <c r="H469" s="858"/>
      <c r="I469" s="858"/>
      <c r="J469" s="858"/>
      <c r="K469" s="858"/>
      <c r="L469" s="858"/>
      <c r="M469" s="858"/>
      <c r="N469" s="858"/>
      <c r="O469" s="858"/>
      <c r="P469" s="858"/>
      <c r="Q469" s="858"/>
    </row>
    <row r="470" spans="2:13">
      <c r="B470" s="887" t="s">
        <v>58</v>
      </c>
      <c r="L470" s="159" t="s">
        <v>104</v>
      </c>
      <c r="M470" s="889"/>
    </row>
    <row r="471" spans="2:14">
      <c r="B471" s="888" t="s">
        <v>60</v>
      </c>
      <c r="D471" s="875"/>
      <c r="E471" s="875"/>
      <c r="F471" s="875"/>
      <c r="G471" s="875"/>
      <c r="H471" s="875"/>
      <c r="I471" s="875"/>
      <c r="J471" s="875"/>
      <c r="K471" s="875"/>
      <c r="L471" s="859" t="s">
        <v>199</v>
      </c>
      <c r="M471" s="890"/>
      <c r="N471" s="875"/>
    </row>
    <row r="472" spans="2:14">
      <c r="B472" s="888"/>
      <c r="D472" s="875"/>
      <c r="E472" s="875"/>
      <c r="F472" s="875"/>
      <c r="G472" s="875"/>
      <c r="H472" s="875"/>
      <c r="I472" s="875"/>
      <c r="J472" s="875"/>
      <c r="K472" s="875"/>
      <c r="L472" s="859"/>
      <c r="M472" s="890"/>
      <c r="N472" s="875"/>
    </row>
    <row r="473" spans="2:14">
      <c r="B473" s="888"/>
      <c r="D473" s="875"/>
      <c r="E473" s="875"/>
      <c r="F473" s="875"/>
      <c r="G473" s="875"/>
      <c r="H473" s="875"/>
      <c r="I473" s="875"/>
      <c r="J473" s="875"/>
      <c r="K473" s="875"/>
      <c r="L473" s="859"/>
      <c r="M473" s="890"/>
      <c r="N473" s="875"/>
    </row>
    <row r="474" spans="2:14">
      <c r="B474" s="888"/>
      <c r="D474" s="875"/>
      <c r="E474" s="875"/>
      <c r="F474" s="875"/>
      <c r="G474" s="875"/>
      <c r="H474" s="875"/>
      <c r="I474" s="875"/>
      <c r="J474" s="875"/>
      <c r="K474" s="875"/>
      <c r="L474" s="859"/>
      <c r="M474" s="890"/>
      <c r="N474" s="875"/>
    </row>
    <row r="475" spans="2:14">
      <c r="B475" s="906" t="s">
        <v>62</v>
      </c>
      <c r="D475" s="875"/>
      <c r="E475" s="875"/>
      <c r="F475" s="875"/>
      <c r="G475" s="875"/>
      <c r="H475" s="875"/>
      <c r="I475" s="875"/>
      <c r="J475" s="875"/>
      <c r="K475" s="875"/>
      <c r="L475" s="859" t="s">
        <v>63</v>
      </c>
      <c r="M475" s="890"/>
      <c r="N475" s="875"/>
    </row>
    <row r="476" spans="2:14">
      <c r="B476" s="888" t="s">
        <v>64</v>
      </c>
      <c r="D476" s="875"/>
      <c r="E476" s="875"/>
      <c r="F476" s="875"/>
      <c r="G476" s="875"/>
      <c r="H476" s="875"/>
      <c r="I476" s="875"/>
      <c r="J476" s="875"/>
      <c r="K476" s="875"/>
      <c r="L476" s="859" t="s">
        <v>65</v>
      </c>
      <c r="M476" s="890"/>
      <c r="N476" s="875"/>
    </row>
    <row r="479" spans="1:17">
      <c r="A479" s="860" t="s">
        <v>202</v>
      </c>
      <c r="B479" s="860"/>
      <c r="C479" s="860"/>
      <c r="D479" s="860"/>
      <c r="E479" s="860"/>
      <c r="F479" s="860"/>
      <c r="G479" s="860"/>
      <c r="H479" s="860"/>
      <c r="I479" s="860"/>
      <c r="J479" s="860"/>
      <c r="K479" s="860"/>
      <c r="L479" s="860"/>
      <c r="M479" s="860"/>
      <c r="N479" s="860"/>
      <c r="O479" s="860"/>
      <c r="P479" s="860"/>
      <c r="Q479" s="860"/>
    </row>
    <row r="480" spans="1:17">
      <c r="A480" s="860" t="s">
        <v>178</v>
      </c>
      <c r="B480" s="860"/>
      <c r="C480" s="860"/>
      <c r="D480" s="860"/>
      <c r="E480" s="860"/>
      <c r="F480" s="860"/>
      <c r="G480" s="860"/>
      <c r="H480" s="860"/>
      <c r="I480" s="860"/>
      <c r="J480" s="860"/>
      <c r="K480" s="860"/>
      <c r="L480" s="860"/>
      <c r="M480" s="860"/>
      <c r="N480" s="860"/>
      <c r="O480" s="860"/>
      <c r="P480" s="860"/>
      <c r="Q480" s="860"/>
    </row>
    <row r="481" spans="1:17">
      <c r="A481" s="860" t="s">
        <v>203</v>
      </c>
      <c r="B481" s="860"/>
      <c r="C481" s="860"/>
      <c r="D481" s="860"/>
      <c r="E481" s="860"/>
      <c r="F481" s="860"/>
      <c r="G481" s="860"/>
      <c r="H481" s="860"/>
      <c r="I481" s="860"/>
      <c r="J481" s="860"/>
      <c r="K481" s="860"/>
      <c r="L481" s="860"/>
      <c r="M481" s="860"/>
      <c r="N481" s="860"/>
      <c r="O481" s="860"/>
      <c r="P481" s="860"/>
      <c r="Q481" s="860"/>
    </row>
    <row r="482" ht="17.25" spans="1:17">
      <c r="A482" s="834" t="s">
        <v>179</v>
      </c>
      <c r="Q482" s="868" t="s">
        <v>180</v>
      </c>
    </row>
    <row r="483" ht="17.25" spans="1:17">
      <c r="A483" s="836" t="s">
        <v>181</v>
      </c>
      <c r="B483" s="837" t="s">
        <v>182</v>
      </c>
      <c r="C483" s="838" t="s">
        <v>183</v>
      </c>
      <c r="D483" s="839"/>
      <c r="E483" s="839"/>
      <c r="F483" s="839"/>
      <c r="G483" s="839"/>
      <c r="H483" s="839"/>
      <c r="I483" s="839"/>
      <c r="J483" s="839"/>
      <c r="K483" s="839"/>
      <c r="L483" s="839"/>
      <c r="M483" s="839"/>
      <c r="N483" s="839"/>
      <c r="O483" s="839"/>
      <c r="P483" s="839"/>
      <c r="Q483" s="869"/>
    </row>
    <row r="484" ht="75.8" spans="1:17">
      <c r="A484" s="840"/>
      <c r="B484" s="841"/>
      <c r="C484" s="842" t="s">
        <v>184</v>
      </c>
      <c r="D484" s="842" t="s">
        <v>185</v>
      </c>
      <c r="E484" s="842" t="s">
        <v>186</v>
      </c>
      <c r="F484" s="842" t="s">
        <v>187</v>
      </c>
      <c r="G484" s="842" t="s">
        <v>188</v>
      </c>
      <c r="H484" s="842" t="s">
        <v>189</v>
      </c>
      <c r="I484" s="842" t="s">
        <v>190</v>
      </c>
      <c r="J484" s="842" t="s">
        <v>191</v>
      </c>
      <c r="K484" s="842" t="s">
        <v>192</v>
      </c>
      <c r="L484" s="842" t="s">
        <v>193</v>
      </c>
      <c r="M484" s="842" t="s">
        <v>194</v>
      </c>
      <c r="N484" s="842" t="s">
        <v>195</v>
      </c>
      <c r="O484" s="842" t="s">
        <v>196</v>
      </c>
      <c r="P484" s="842" t="s">
        <v>197</v>
      </c>
      <c r="Q484" s="870" t="s">
        <v>14</v>
      </c>
    </row>
    <row r="485" spans="1:17">
      <c r="A485" s="843">
        <v>1</v>
      </c>
      <c r="B485" s="844">
        <v>2</v>
      </c>
      <c r="C485" s="844">
        <v>3</v>
      </c>
      <c r="D485" s="844">
        <v>4</v>
      </c>
      <c r="E485" s="844">
        <v>5</v>
      </c>
      <c r="F485" s="844">
        <v>6</v>
      </c>
      <c r="G485" s="844">
        <v>7</v>
      </c>
      <c r="H485" s="844">
        <v>8</v>
      </c>
      <c r="I485" s="844">
        <v>9</v>
      </c>
      <c r="J485" s="844">
        <v>10</v>
      </c>
      <c r="K485" s="844">
        <v>11</v>
      </c>
      <c r="L485" s="844">
        <v>12</v>
      </c>
      <c r="M485" s="844">
        <v>13</v>
      </c>
      <c r="N485" s="844">
        <v>14</v>
      </c>
      <c r="O485" s="844">
        <v>15</v>
      </c>
      <c r="P485" s="844">
        <v>16</v>
      </c>
      <c r="Q485" s="871">
        <v>16</v>
      </c>
    </row>
    <row r="486" spans="1:17">
      <c r="A486" s="845">
        <v>1</v>
      </c>
      <c r="B486" s="846" t="s">
        <v>39</v>
      </c>
      <c r="C486" s="861">
        <f>C8+C47+C85+C123+C161+C199+C238+C275+C312+C348</f>
        <v>1</v>
      </c>
      <c r="D486" s="861">
        <f t="shared" ref="D486:O486" si="46">D8+D47+D85+D123+D161+D199+D238+D275+D312+D348</f>
        <v>0</v>
      </c>
      <c r="E486" s="861">
        <f t="shared" si="46"/>
        <v>0</v>
      </c>
      <c r="F486" s="861">
        <f t="shared" si="46"/>
        <v>0</v>
      </c>
      <c r="G486" s="861">
        <f t="shared" si="46"/>
        <v>195</v>
      </c>
      <c r="H486" s="861">
        <f t="shared" si="46"/>
        <v>4</v>
      </c>
      <c r="I486" s="861">
        <f t="shared" si="46"/>
        <v>1</v>
      </c>
      <c r="J486" s="861">
        <f t="shared" si="46"/>
        <v>0</v>
      </c>
      <c r="K486" s="861">
        <f t="shared" si="46"/>
        <v>0</v>
      </c>
      <c r="L486" s="861">
        <f t="shared" si="46"/>
        <v>744</v>
      </c>
      <c r="M486" s="861">
        <f t="shared" si="46"/>
        <v>0</v>
      </c>
      <c r="N486" s="861">
        <f t="shared" si="46"/>
        <v>4</v>
      </c>
      <c r="O486" s="861">
        <f t="shared" si="46"/>
        <v>26</v>
      </c>
      <c r="P486" s="861" t="e">
        <f>P44+P83+P121+P159+P197+P235+P274+P311+P349+P385+P418+P452</f>
        <v>#VALUE!</v>
      </c>
      <c r="Q486" s="872">
        <f>SUM(C486:O486)</f>
        <v>975</v>
      </c>
    </row>
    <row r="487" spans="1:17">
      <c r="A487" s="845">
        <v>2</v>
      </c>
      <c r="B487" s="848" t="s">
        <v>40</v>
      </c>
      <c r="C487" s="861">
        <f t="shared" ref="C487:O503" si="47">C9+C48+C86+C124+C162+C200+C239+C276+C313+C349</f>
        <v>1</v>
      </c>
      <c r="D487" s="861">
        <f t="shared" si="47"/>
        <v>0</v>
      </c>
      <c r="E487" s="861">
        <f t="shared" si="47"/>
        <v>0</v>
      </c>
      <c r="F487" s="861">
        <f t="shared" si="47"/>
        <v>0</v>
      </c>
      <c r="G487" s="861">
        <f t="shared" si="47"/>
        <v>21</v>
      </c>
      <c r="H487" s="861">
        <f t="shared" si="47"/>
        <v>0</v>
      </c>
      <c r="I487" s="861">
        <f t="shared" si="47"/>
        <v>0</v>
      </c>
      <c r="J487" s="861">
        <f t="shared" si="47"/>
        <v>0</v>
      </c>
      <c r="K487" s="861">
        <f t="shared" si="47"/>
        <v>0</v>
      </c>
      <c r="L487" s="861">
        <f t="shared" si="47"/>
        <v>728</v>
      </c>
      <c r="M487" s="861">
        <f t="shared" si="47"/>
        <v>0</v>
      </c>
      <c r="N487" s="861">
        <f t="shared" si="47"/>
        <v>1</v>
      </c>
      <c r="O487" s="861">
        <f t="shared" si="47"/>
        <v>0</v>
      </c>
      <c r="P487" s="861">
        <v>0</v>
      </c>
      <c r="Q487" s="872">
        <f t="shared" ref="Q487:Q503" si="48">SUM(C487:O487)</f>
        <v>751</v>
      </c>
    </row>
    <row r="488" spans="1:17">
      <c r="A488" s="845">
        <v>3</v>
      </c>
      <c r="B488" s="848" t="s">
        <v>41</v>
      </c>
      <c r="C488" s="861">
        <f t="shared" si="47"/>
        <v>0</v>
      </c>
      <c r="D488" s="861">
        <f t="shared" si="47"/>
        <v>0</v>
      </c>
      <c r="E488" s="861">
        <f t="shared" si="47"/>
        <v>0</v>
      </c>
      <c r="F488" s="861">
        <f t="shared" si="47"/>
        <v>0</v>
      </c>
      <c r="G488" s="861">
        <f t="shared" si="47"/>
        <v>57</v>
      </c>
      <c r="H488" s="861">
        <f t="shared" si="47"/>
        <v>4</v>
      </c>
      <c r="I488" s="861">
        <f t="shared" si="47"/>
        <v>0</v>
      </c>
      <c r="J488" s="861">
        <f t="shared" si="47"/>
        <v>1</v>
      </c>
      <c r="K488" s="861">
        <f t="shared" si="47"/>
        <v>0</v>
      </c>
      <c r="L488" s="861">
        <f t="shared" si="47"/>
        <v>325</v>
      </c>
      <c r="M488" s="861">
        <f t="shared" si="47"/>
        <v>0</v>
      </c>
      <c r="N488" s="861">
        <f t="shared" si="47"/>
        <v>0</v>
      </c>
      <c r="O488" s="861">
        <f t="shared" si="47"/>
        <v>0</v>
      </c>
      <c r="P488" s="861">
        <v>0</v>
      </c>
      <c r="Q488" s="872">
        <f t="shared" si="48"/>
        <v>387</v>
      </c>
    </row>
    <row r="489" spans="1:17">
      <c r="A489" s="845">
        <v>4</v>
      </c>
      <c r="B489" s="848" t="s">
        <v>42</v>
      </c>
      <c r="C489" s="861">
        <f t="shared" si="47"/>
        <v>0</v>
      </c>
      <c r="D489" s="861">
        <f t="shared" si="47"/>
        <v>1</v>
      </c>
      <c r="E489" s="861">
        <f t="shared" si="47"/>
        <v>0</v>
      </c>
      <c r="F489" s="861">
        <f t="shared" si="47"/>
        <v>1</v>
      </c>
      <c r="G489" s="861">
        <f t="shared" si="47"/>
        <v>24</v>
      </c>
      <c r="H489" s="861">
        <f t="shared" si="47"/>
        <v>0</v>
      </c>
      <c r="I489" s="861">
        <f t="shared" si="47"/>
        <v>1</v>
      </c>
      <c r="J489" s="861">
        <f t="shared" si="47"/>
        <v>2</v>
      </c>
      <c r="K489" s="861">
        <f t="shared" si="47"/>
        <v>1</v>
      </c>
      <c r="L489" s="861">
        <f t="shared" si="47"/>
        <v>451</v>
      </c>
      <c r="M489" s="861">
        <f t="shared" si="47"/>
        <v>0</v>
      </c>
      <c r="N489" s="861">
        <f t="shared" si="47"/>
        <v>2</v>
      </c>
      <c r="O489" s="861">
        <f t="shared" si="47"/>
        <v>27</v>
      </c>
      <c r="P489" s="861">
        <v>0</v>
      </c>
      <c r="Q489" s="872">
        <f t="shared" si="48"/>
        <v>510</v>
      </c>
    </row>
    <row r="490" spans="1:17">
      <c r="A490" s="845">
        <v>5</v>
      </c>
      <c r="B490" s="848" t="s">
        <v>43</v>
      </c>
      <c r="C490" s="861">
        <f t="shared" si="47"/>
        <v>0</v>
      </c>
      <c r="D490" s="861">
        <f t="shared" si="47"/>
        <v>0</v>
      </c>
      <c r="E490" s="861">
        <f t="shared" si="47"/>
        <v>0</v>
      </c>
      <c r="F490" s="861">
        <f t="shared" si="47"/>
        <v>0</v>
      </c>
      <c r="G490" s="861">
        <f t="shared" si="47"/>
        <v>43</v>
      </c>
      <c r="H490" s="861">
        <f t="shared" si="47"/>
        <v>6</v>
      </c>
      <c r="I490" s="861">
        <f t="shared" si="47"/>
        <v>0</v>
      </c>
      <c r="J490" s="861">
        <f t="shared" si="47"/>
        <v>6</v>
      </c>
      <c r="K490" s="861">
        <f t="shared" si="47"/>
        <v>0</v>
      </c>
      <c r="L490" s="861">
        <f t="shared" si="47"/>
        <v>364</v>
      </c>
      <c r="M490" s="861">
        <f t="shared" si="47"/>
        <v>0</v>
      </c>
      <c r="N490" s="861">
        <f t="shared" si="47"/>
        <v>1</v>
      </c>
      <c r="O490" s="861">
        <f t="shared" si="47"/>
        <v>4</v>
      </c>
      <c r="P490" s="861">
        <v>0</v>
      </c>
      <c r="Q490" s="872">
        <f t="shared" si="48"/>
        <v>424</v>
      </c>
    </row>
    <row r="491" spans="1:17">
      <c r="A491" s="845">
        <v>6</v>
      </c>
      <c r="B491" s="848" t="s">
        <v>44</v>
      </c>
      <c r="C491" s="861">
        <f t="shared" si="47"/>
        <v>0</v>
      </c>
      <c r="D491" s="861">
        <f t="shared" si="47"/>
        <v>0</v>
      </c>
      <c r="E491" s="861">
        <f t="shared" si="47"/>
        <v>0</v>
      </c>
      <c r="F491" s="861">
        <f t="shared" si="47"/>
        <v>1</v>
      </c>
      <c r="G491" s="861">
        <f t="shared" si="47"/>
        <v>10</v>
      </c>
      <c r="H491" s="861">
        <f t="shared" si="47"/>
        <v>0</v>
      </c>
      <c r="I491" s="861">
        <f t="shared" si="47"/>
        <v>0</v>
      </c>
      <c r="J491" s="861">
        <f t="shared" si="47"/>
        <v>2</v>
      </c>
      <c r="K491" s="861">
        <f t="shared" si="47"/>
        <v>0</v>
      </c>
      <c r="L491" s="861">
        <f t="shared" si="47"/>
        <v>103</v>
      </c>
      <c r="M491" s="861">
        <f t="shared" si="47"/>
        <v>0</v>
      </c>
      <c r="N491" s="861">
        <f t="shared" si="47"/>
        <v>0</v>
      </c>
      <c r="O491" s="861">
        <f t="shared" si="47"/>
        <v>3</v>
      </c>
      <c r="P491" s="861">
        <v>0</v>
      </c>
      <c r="Q491" s="872">
        <f t="shared" si="48"/>
        <v>119</v>
      </c>
    </row>
    <row r="492" spans="1:17">
      <c r="A492" s="845">
        <v>7</v>
      </c>
      <c r="B492" s="848" t="s">
        <v>45</v>
      </c>
      <c r="C492" s="861">
        <f t="shared" si="47"/>
        <v>0</v>
      </c>
      <c r="D492" s="861">
        <f t="shared" si="47"/>
        <v>0</v>
      </c>
      <c r="E492" s="861">
        <f t="shared" si="47"/>
        <v>1</v>
      </c>
      <c r="F492" s="861">
        <f t="shared" si="47"/>
        <v>0</v>
      </c>
      <c r="G492" s="861">
        <f t="shared" si="47"/>
        <v>33</v>
      </c>
      <c r="H492" s="861">
        <f t="shared" si="47"/>
        <v>7</v>
      </c>
      <c r="I492" s="861">
        <f t="shared" si="47"/>
        <v>2</v>
      </c>
      <c r="J492" s="861">
        <f t="shared" si="47"/>
        <v>1</v>
      </c>
      <c r="K492" s="861">
        <f t="shared" si="47"/>
        <v>0</v>
      </c>
      <c r="L492" s="861">
        <f t="shared" si="47"/>
        <v>158</v>
      </c>
      <c r="M492" s="861">
        <f t="shared" si="47"/>
        <v>0</v>
      </c>
      <c r="N492" s="861">
        <f t="shared" si="47"/>
        <v>0</v>
      </c>
      <c r="O492" s="861">
        <f t="shared" si="47"/>
        <v>5</v>
      </c>
      <c r="P492" s="861">
        <v>0</v>
      </c>
      <c r="Q492" s="872">
        <f t="shared" si="48"/>
        <v>207</v>
      </c>
    </row>
    <row r="493" spans="1:17">
      <c r="A493" s="845">
        <v>8</v>
      </c>
      <c r="B493" s="848" t="s">
        <v>46</v>
      </c>
      <c r="C493" s="861">
        <f t="shared" si="47"/>
        <v>0</v>
      </c>
      <c r="D493" s="861">
        <f t="shared" si="47"/>
        <v>0</v>
      </c>
      <c r="E493" s="861">
        <f t="shared" si="47"/>
        <v>0</v>
      </c>
      <c r="F493" s="861">
        <f t="shared" si="47"/>
        <v>0</v>
      </c>
      <c r="G493" s="861">
        <f t="shared" si="47"/>
        <v>5</v>
      </c>
      <c r="H493" s="861">
        <f t="shared" si="47"/>
        <v>1</v>
      </c>
      <c r="I493" s="861">
        <f t="shared" si="47"/>
        <v>0</v>
      </c>
      <c r="J493" s="861">
        <f t="shared" si="47"/>
        <v>0</v>
      </c>
      <c r="K493" s="861">
        <f t="shared" si="47"/>
        <v>0</v>
      </c>
      <c r="L493" s="861">
        <f t="shared" si="47"/>
        <v>207</v>
      </c>
      <c r="M493" s="861">
        <f t="shared" si="47"/>
        <v>0</v>
      </c>
      <c r="N493" s="861">
        <f t="shared" si="47"/>
        <v>0</v>
      </c>
      <c r="O493" s="861">
        <f t="shared" si="47"/>
        <v>0</v>
      </c>
      <c r="P493" s="861">
        <v>0</v>
      </c>
      <c r="Q493" s="872">
        <f t="shared" si="48"/>
        <v>213</v>
      </c>
    </row>
    <row r="494" spans="1:17">
      <c r="A494" s="845">
        <v>9</v>
      </c>
      <c r="B494" s="848" t="s">
        <v>47</v>
      </c>
      <c r="C494" s="861">
        <f t="shared" si="47"/>
        <v>0</v>
      </c>
      <c r="D494" s="861">
        <f t="shared" si="47"/>
        <v>0</v>
      </c>
      <c r="E494" s="861">
        <f t="shared" si="47"/>
        <v>0</v>
      </c>
      <c r="F494" s="861">
        <f t="shared" si="47"/>
        <v>0</v>
      </c>
      <c r="G494" s="861">
        <f t="shared" si="47"/>
        <v>25</v>
      </c>
      <c r="H494" s="861">
        <f t="shared" si="47"/>
        <v>1</v>
      </c>
      <c r="I494" s="861">
        <f t="shared" si="47"/>
        <v>0</v>
      </c>
      <c r="J494" s="861">
        <f t="shared" si="47"/>
        <v>0</v>
      </c>
      <c r="K494" s="861">
        <f t="shared" si="47"/>
        <v>0</v>
      </c>
      <c r="L494" s="861">
        <f t="shared" si="47"/>
        <v>147</v>
      </c>
      <c r="M494" s="861">
        <f t="shared" si="47"/>
        <v>0</v>
      </c>
      <c r="N494" s="861">
        <f t="shared" si="47"/>
        <v>0</v>
      </c>
      <c r="O494" s="861">
        <f t="shared" si="47"/>
        <v>3</v>
      </c>
      <c r="P494" s="861">
        <v>0</v>
      </c>
      <c r="Q494" s="872">
        <f t="shared" si="48"/>
        <v>176</v>
      </c>
    </row>
    <row r="495" spans="1:17">
      <c r="A495" s="845">
        <v>10</v>
      </c>
      <c r="B495" s="848" t="s">
        <v>48</v>
      </c>
      <c r="C495" s="861">
        <f t="shared" si="47"/>
        <v>0</v>
      </c>
      <c r="D495" s="861">
        <f t="shared" si="47"/>
        <v>0</v>
      </c>
      <c r="E495" s="861">
        <f t="shared" si="47"/>
        <v>0</v>
      </c>
      <c r="F495" s="861">
        <f t="shared" si="47"/>
        <v>0</v>
      </c>
      <c r="G495" s="861">
        <f t="shared" si="47"/>
        <v>21</v>
      </c>
      <c r="H495" s="861">
        <f t="shared" si="47"/>
        <v>0</v>
      </c>
      <c r="I495" s="861">
        <f t="shared" si="47"/>
        <v>0</v>
      </c>
      <c r="J495" s="861">
        <f t="shared" si="47"/>
        <v>0</v>
      </c>
      <c r="K495" s="861">
        <f t="shared" si="47"/>
        <v>0</v>
      </c>
      <c r="L495" s="861">
        <f t="shared" si="47"/>
        <v>176</v>
      </c>
      <c r="M495" s="861">
        <f t="shared" si="47"/>
        <v>0</v>
      </c>
      <c r="N495" s="861">
        <f t="shared" si="47"/>
        <v>0</v>
      </c>
      <c r="O495" s="861">
        <f t="shared" si="47"/>
        <v>1</v>
      </c>
      <c r="P495" s="861">
        <v>0</v>
      </c>
      <c r="Q495" s="872">
        <f t="shared" si="48"/>
        <v>198</v>
      </c>
    </row>
    <row r="496" spans="1:17">
      <c r="A496" s="845">
        <v>11</v>
      </c>
      <c r="B496" s="848" t="s">
        <v>49</v>
      </c>
      <c r="C496" s="861">
        <f t="shared" si="47"/>
        <v>1</v>
      </c>
      <c r="D496" s="861">
        <f t="shared" si="47"/>
        <v>1</v>
      </c>
      <c r="E496" s="861">
        <f t="shared" si="47"/>
        <v>0</v>
      </c>
      <c r="F496" s="861">
        <f t="shared" si="47"/>
        <v>1</v>
      </c>
      <c r="G496" s="861">
        <f t="shared" si="47"/>
        <v>106</v>
      </c>
      <c r="H496" s="861">
        <f t="shared" si="47"/>
        <v>2</v>
      </c>
      <c r="I496" s="861">
        <f t="shared" si="47"/>
        <v>1</v>
      </c>
      <c r="J496" s="861">
        <f t="shared" si="47"/>
        <v>0</v>
      </c>
      <c r="K496" s="861">
        <f t="shared" si="47"/>
        <v>0</v>
      </c>
      <c r="L496" s="861">
        <f t="shared" si="47"/>
        <v>269</v>
      </c>
      <c r="M496" s="861">
        <f t="shared" si="47"/>
        <v>0</v>
      </c>
      <c r="N496" s="861">
        <f t="shared" si="47"/>
        <v>0</v>
      </c>
      <c r="O496" s="861">
        <f t="shared" si="47"/>
        <v>3</v>
      </c>
      <c r="P496" s="861">
        <v>0</v>
      </c>
      <c r="Q496" s="872">
        <f t="shared" si="48"/>
        <v>384</v>
      </c>
    </row>
    <row r="497" spans="1:17">
      <c r="A497" s="845">
        <v>12</v>
      </c>
      <c r="B497" s="848" t="s">
        <v>50</v>
      </c>
      <c r="C497" s="861">
        <f t="shared" si="47"/>
        <v>0</v>
      </c>
      <c r="D497" s="861">
        <f t="shared" si="47"/>
        <v>0</v>
      </c>
      <c r="E497" s="861">
        <f t="shared" si="47"/>
        <v>0</v>
      </c>
      <c r="F497" s="861">
        <f t="shared" si="47"/>
        <v>0</v>
      </c>
      <c r="G497" s="861">
        <f t="shared" si="47"/>
        <v>8</v>
      </c>
      <c r="H497" s="861">
        <f t="shared" si="47"/>
        <v>1</v>
      </c>
      <c r="I497" s="861">
        <f t="shared" si="47"/>
        <v>1</v>
      </c>
      <c r="J497" s="861">
        <f t="shared" si="47"/>
        <v>0</v>
      </c>
      <c r="K497" s="861">
        <f t="shared" si="47"/>
        <v>0</v>
      </c>
      <c r="L497" s="861">
        <f t="shared" si="47"/>
        <v>488</v>
      </c>
      <c r="M497" s="861">
        <f t="shared" si="47"/>
        <v>0</v>
      </c>
      <c r="N497" s="861">
        <f t="shared" si="47"/>
        <v>2</v>
      </c>
      <c r="O497" s="861">
        <f t="shared" si="47"/>
        <v>1</v>
      </c>
      <c r="P497" s="861">
        <v>0</v>
      </c>
      <c r="Q497" s="872">
        <f t="shared" si="48"/>
        <v>501</v>
      </c>
    </row>
    <row r="498" spans="1:17">
      <c r="A498" s="845">
        <v>13</v>
      </c>
      <c r="B498" s="848" t="s">
        <v>51</v>
      </c>
      <c r="C498" s="861">
        <f t="shared" si="47"/>
        <v>0</v>
      </c>
      <c r="D498" s="861">
        <f t="shared" si="47"/>
        <v>0</v>
      </c>
      <c r="E498" s="861">
        <f t="shared" si="47"/>
        <v>0</v>
      </c>
      <c r="F498" s="861">
        <f t="shared" si="47"/>
        <v>0</v>
      </c>
      <c r="G498" s="861">
        <f t="shared" si="47"/>
        <v>33</v>
      </c>
      <c r="H498" s="861">
        <f t="shared" si="47"/>
        <v>0</v>
      </c>
      <c r="I498" s="861">
        <f t="shared" si="47"/>
        <v>0</v>
      </c>
      <c r="J498" s="861">
        <f t="shared" si="47"/>
        <v>1</v>
      </c>
      <c r="K498" s="861">
        <f t="shared" si="47"/>
        <v>0</v>
      </c>
      <c r="L498" s="861">
        <f t="shared" si="47"/>
        <v>230</v>
      </c>
      <c r="M498" s="861">
        <f t="shared" si="47"/>
        <v>0</v>
      </c>
      <c r="N498" s="861">
        <f t="shared" si="47"/>
        <v>0</v>
      </c>
      <c r="O498" s="861">
        <f t="shared" si="47"/>
        <v>1</v>
      </c>
      <c r="P498" s="861">
        <v>0</v>
      </c>
      <c r="Q498" s="872">
        <f t="shared" si="48"/>
        <v>265</v>
      </c>
    </row>
    <row r="499" spans="1:17">
      <c r="A499" s="845">
        <v>14</v>
      </c>
      <c r="B499" s="848" t="s">
        <v>52</v>
      </c>
      <c r="C499" s="861">
        <f t="shared" si="47"/>
        <v>0</v>
      </c>
      <c r="D499" s="861">
        <f t="shared" si="47"/>
        <v>0</v>
      </c>
      <c r="E499" s="861">
        <f t="shared" si="47"/>
        <v>0</v>
      </c>
      <c r="F499" s="861">
        <f t="shared" si="47"/>
        <v>0</v>
      </c>
      <c r="G499" s="861">
        <f t="shared" si="47"/>
        <v>34</v>
      </c>
      <c r="H499" s="861">
        <f t="shared" si="47"/>
        <v>0</v>
      </c>
      <c r="I499" s="861">
        <f t="shared" si="47"/>
        <v>1</v>
      </c>
      <c r="J499" s="861">
        <f t="shared" si="47"/>
        <v>1</v>
      </c>
      <c r="K499" s="861">
        <f t="shared" si="47"/>
        <v>1</v>
      </c>
      <c r="L499" s="861">
        <f t="shared" si="47"/>
        <v>437</v>
      </c>
      <c r="M499" s="861">
        <f t="shared" si="47"/>
        <v>0</v>
      </c>
      <c r="N499" s="861">
        <f t="shared" si="47"/>
        <v>3</v>
      </c>
      <c r="O499" s="861">
        <f t="shared" si="47"/>
        <v>1</v>
      </c>
      <c r="P499" s="861">
        <v>0</v>
      </c>
      <c r="Q499" s="872">
        <f t="shared" si="48"/>
        <v>478</v>
      </c>
    </row>
    <row r="500" spans="1:17">
      <c r="A500" s="845">
        <v>15</v>
      </c>
      <c r="B500" s="848" t="s">
        <v>53</v>
      </c>
      <c r="C500" s="861">
        <f t="shared" si="47"/>
        <v>0</v>
      </c>
      <c r="D500" s="861">
        <f t="shared" si="47"/>
        <v>0</v>
      </c>
      <c r="E500" s="861">
        <f t="shared" si="47"/>
        <v>1</v>
      </c>
      <c r="F500" s="861">
        <f t="shared" si="47"/>
        <v>0</v>
      </c>
      <c r="G500" s="861">
        <f t="shared" si="47"/>
        <v>17</v>
      </c>
      <c r="H500" s="861">
        <f t="shared" si="47"/>
        <v>2</v>
      </c>
      <c r="I500" s="861">
        <f t="shared" si="47"/>
        <v>0</v>
      </c>
      <c r="J500" s="861">
        <f t="shared" si="47"/>
        <v>0</v>
      </c>
      <c r="K500" s="861">
        <f t="shared" si="47"/>
        <v>0</v>
      </c>
      <c r="L500" s="861">
        <f t="shared" si="47"/>
        <v>95</v>
      </c>
      <c r="M500" s="861">
        <f t="shared" si="47"/>
        <v>0</v>
      </c>
      <c r="N500" s="861">
        <f t="shared" si="47"/>
        <v>0</v>
      </c>
      <c r="O500" s="861">
        <f t="shared" si="47"/>
        <v>2</v>
      </c>
      <c r="P500" s="861">
        <v>0</v>
      </c>
      <c r="Q500" s="872">
        <f t="shared" si="48"/>
        <v>117</v>
      </c>
    </row>
    <row r="501" spans="1:17">
      <c r="A501" s="845">
        <v>16</v>
      </c>
      <c r="B501" s="848" t="s">
        <v>90</v>
      </c>
      <c r="C501" s="861">
        <f t="shared" si="47"/>
        <v>0</v>
      </c>
      <c r="D501" s="861">
        <f t="shared" si="47"/>
        <v>0</v>
      </c>
      <c r="E501" s="861">
        <f t="shared" si="47"/>
        <v>0</v>
      </c>
      <c r="F501" s="861">
        <f t="shared" si="47"/>
        <v>0</v>
      </c>
      <c r="G501" s="861">
        <f t="shared" si="47"/>
        <v>13</v>
      </c>
      <c r="H501" s="861">
        <f t="shared" si="47"/>
        <v>2</v>
      </c>
      <c r="I501" s="861">
        <f t="shared" si="47"/>
        <v>0</v>
      </c>
      <c r="J501" s="861">
        <f t="shared" si="47"/>
        <v>0</v>
      </c>
      <c r="K501" s="861">
        <f t="shared" si="47"/>
        <v>0</v>
      </c>
      <c r="L501" s="861">
        <f t="shared" si="47"/>
        <v>295</v>
      </c>
      <c r="M501" s="861">
        <f t="shared" si="47"/>
        <v>0</v>
      </c>
      <c r="N501" s="861">
        <f t="shared" si="47"/>
        <v>0</v>
      </c>
      <c r="O501" s="861">
        <f t="shared" si="47"/>
        <v>1</v>
      </c>
      <c r="P501" s="861">
        <v>0</v>
      </c>
      <c r="Q501" s="872">
        <f t="shared" si="48"/>
        <v>311</v>
      </c>
    </row>
    <row r="502" spans="1:17">
      <c r="A502" s="849">
        <v>17</v>
      </c>
      <c r="B502" s="850" t="s">
        <v>55</v>
      </c>
      <c r="C502" s="861">
        <f t="shared" si="47"/>
        <v>0</v>
      </c>
      <c r="D502" s="861">
        <f t="shared" si="47"/>
        <v>0</v>
      </c>
      <c r="E502" s="861">
        <f t="shared" si="47"/>
        <v>0</v>
      </c>
      <c r="F502" s="861">
        <f t="shared" si="47"/>
        <v>0</v>
      </c>
      <c r="G502" s="861">
        <f t="shared" si="47"/>
        <v>0</v>
      </c>
      <c r="H502" s="861">
        <f t="shared" si="47"/>
        <v>1</v>
      </c>
      <c r="I502" s="861">
        <f t="shared" si="47"/>
        <v>0</v>
      </c>
      <c r="J502" s="861">
        <f t="shared" si="47"/>
        <v>0</v>
      </c>
      <c r="K502" s="861">
        <f t="shared" si="47"/>
        <v>0</v>
      </c>
      <c r="L502" s="861">
        <f t="shared" si="47"/>
        <v>254</v>
      </c>
      <c r="M502" s="861">
        <f t="shared" si="47"/>
        <v>0</v>
      </c>
      <c r="N502" s="861">
        <f t="shared" si="47"/>
        <v>0</v>
      </c>
      <c r="O502" s="861">
        <f t="shared" si="47"/>
        <v>12</v>
      </c>
      <c r="P502" s="861">
        <v>0</v>
      </c>
      <c r="Q502" s="872">
        <f t="shared" si="48"/>
        <v>267</v>
      </c>
    </row>
    <row r="503" ht="17.25" spans="1:17">
      <c r="A503" s="851">
        <v>18</v>
      </c>
      <c r="B503" s="852" t="s">
        <v>56</v>
      </c>
      <c r="C503" s="861">
        <f t="shared" si="47"/>
        <v>1</v>
      </c>
      <c r="D503" s="861">
        <f t="shared" si="47"/>
        <v>0</v>
      </c>
      <c r="E503" s="861">
        <f t="shared" si="47"/>
        <v>0</v>
      </c>
      <c r="F503" s="861">
        <f t="shared" si="47"/>
        <v>0</v>
      </c>
      <c r="G503" s="861">
        <f t="shared" si="47"/>
        <v>39</v>
      </c>
      <c r="H503" s="861">
        <f t="shared" si="47"/>
        <v>1</v>
      </c>
      <c r="I503" s="861">
        <f t="shared" si="47"/>
        <v>1</v>
      </c>
      <c r="J503" s="861">
        <f t="shared" si="47"/>
        <v>1</v>
      </c>
      <c r="K503" s="861">
        <f t="shared" si="47"/>
        <v>0</v>
      </c>
      <c r="L503" s="861">
        <f t="shared" si="47"/>
        <v>169</v>
      </c>
      <c r="M503" s="861">
        <f t="shared" si="47"/>
        <v>0</v>
      </c>
      <c r="N503" s="861">
        <f t="shared" si="47"/>
        <v>1</v>
      </c>
      <c r="O503" s="861">
        <f t="shared" si="47"/>
        <v>9</v>
      </c>
      <c r="P503" s="861">
        <f>P435+P469</f>
        <v>0</v>
      </c>
      <c r="Q503" s="872">
        <f t="shared" si="48"/>
        <v>222</v>
      </c>
    </row>
    <row r="504" ht="18" spans="1:17">
      <c r="A504" s="853"/>
      <c r="B504" s="854" t="s">
        <v>57</v>
      </c>
      <c r="C504" s="855">
        <f>SUM(C486:C503)</f>
        <v>4</v>
      </c>
      <c r="D504" s="855">
        <f t="shared" ref="D504:Q504" si="49">SUM(D486:D503)</f>
        <v>2</v>
      </c>
      <c r="E504" s="855">
        <f t="shared" si="49"/>
        <v>2</v>
      </c>
      <c r="F504" s="855">
        <f t="shared" si="49"/>
        <v>3</v>
      </c>
      <c r="G504" s="855">
        <f t="shared" si="49"/>
        <v>684</v>
      </c>
      <c r="H504" s="855">
        <f t="shared" si="49"/>
        <v>32</v>
      </c>
      <c r="I504" s="855">
        <f t="shared" si="49"/>
        <v>8</v>
      </c>
      <c r="J504" s="855">
        <f t="shared" si="49"/>
        <v>15</v>
      </c>
      <c r="K504" s="855">
        <f t="shared" si="49"/>
        <v>2</v>
      </c>
      <c r="L504" s="855">
        <f t="shared" si="49"/>
        <v>5640</v>
      </c>
      <c r="M504" s="855">
        <f t="shared" si="49"/>
        <v>0</v>
      </c>
      <c r="N504" s="855">
        <f t="shared" si="49"/>
        <v>14</v>
      </c>
      <c r="O504" s="855">
        <f t="shared" si="49"/>
        <v>99</v>
      </c>
      <c r="P504" s="855" t="e">
        <f t="shared" si="49"/>
        <v>#VALUE!</v>
      </c>
      <c r="Q504" s="855">
        <f t="shared" si="49"/>
        <v>6505</v>
      </c>
    </row>
    <row r="505" ht="17.25" spans="1:17">
      <c r="A505" s="856"/>
      <c r="B505" s="857"/>
      <c r="C505" s="858"/>
      <c r="D505" s="858"/>
      <c r="E505" s="858"/>
      <c r="F505" s="858"/>
      <c r="G505" s="858"/>
      <c r="H505" s="858"/>
      <c r="I505" s="858"/>
      <c r="J505" s="858"/>
      <c r="K505" s="858"/>
      <c r="L505" s="858"/>
      <c r="M505" s="858"/>
      <c r="N505" s="858"/>
      <c r="O505" s="858"/>
      <c r="P505" s="858"/>
      <c r="Q505" s="858"/>
    </row>
    <row r="506" spans="2:13">
      <c r="B506" s="908" t="s">
        <v>58</v>
      </c>
      <c r="L506" s="159" t="s">
        <v>204</v>
      </c>
      <c r="M506" s="889"/>
    </row>
    <row r="507" spans="2:14">
      <c r="B507" s="909" t="s">
        <v>205</v>
      </c>
      <c r="D507" s="875"/>
      <c r="E507" s="875"/>
      <c r="F507" s="875"/>
      <c r="G507" s="875"/>
      <c r="H507" s="875"/>
      <c r="I507" s="875"/>
      <c r="J507" s="875"/>
      <c r="K507" s="875"/>
      <c r="L507" s="859" t="s">
        <v>61</v>
      </c>
      <c r="M507" s="890"/>
      <c r="N507" s="875"/>
    </row>
    <row r="508" spans="2:14">
      <c r="B508" s="909"/>
      <c r="D508" s="875"/>
      <c r="E508" s="875"/>
      <c r="F508" s="875"/>
      <c r="G508" s="875"/>
      <c r="H508" s="875"/>
      <c r="I508" s="875"/>
      <c r="J508" s="875"/>
      <c r="K508" s="875"/>
      <c r="L508" s="859"/>
      <c r="M508" s="890"/>
      <c r="N508" s="875"/>
    </row>
    <row r="509" spans="2:14">
      <c r="B509" s="909"/>
      <c r="D509" s="875"/>
      <c r="E509" s="875"/>
      <c r="F509" s="875"/>
      <c r="G509" s="875"/>
      <c r="H509" s="875"/>
      <c r="I509" s="875"/>
      <c r="J509" s="875"/>
      <c r="K509" s="875"/>
      <c r="L509" s="859"/>
      <c r="M509" s="890"/>
      <c r="N509" s="875"/>
    </row>
    <row r="510" spans="2:14">
      <c r="B510" s="909"/>
      <c r="D510" s="875"/>
      <c r="E510" s="875"/>
      <c r="F510" s="875"/>
      <c r="G510" s="875"/>
      <c r="H510" s="875"/>
      <c r="I510" s="875"/>
      <c r="J510" s="875"/>
      <c r="K510" s="875"/>
      <c r="L510" s="859"/>
      <c r="M510" s="890"/>
      <c r="N510" s="875"/>
    </row>
    <row r="511" spans="2:14">
      <c r="B511" s="910" t="s">
        <v>206</v>
      </c>
      <c r="D511" s="875"/>
      <c r="E511" s="875"/>
      <c r="F511" s="875"/>
      <c r="G511" s="875"/>
      <c r="H511" s="875"/>
      <c r="I511" s="875"/>
      <c r="J511" s="875"/>
      <c r="K511" s="875"/>
      <c r="L511" s="859" t="s">
        <v>98</v>
      </c>
      <c r="M511" s="890"/>
      <c r="N511" s="875"/>
    </row>
    <row r="512" spans="2:14">
      <c r="B512" s="909" t="s">
        <v>207</v>
      </c>
      <c r="D512" s="875"/>
      <c r="E512" s="875"/>
      <c r="F512" s="875"/>
      <c r="G512" s="875"/>
      <c r="H512" s="875"/>
      <c r="I512" s="875"/>
      <c r="J512" s="875"/>
      <c r="K512" s="875"/>
      <c r="L512" s="859" t="s">
        <v>208</v>
      </c>
      <c r="M512" s="890"/>
      <c r="N512" s="875"/>
    </row>
  </sheetData>
  <mergeCells count="84">
    <mergeCell ref="A1:Q1"/>
    <mergeCell ref="A2:Q2"/>
    <mergeCell ref="A3:Q3"/>
    <mergeCell ref="C5:Q5"/>
    <mergeCell ref="A40:Q40"/>
    <mergeCell ref="A41:Q41"/>
    <mergeCell ref="A42:Q42"/>
    <mergeCell ref="C44:Q44"/>
    <mergeCell ref="A78:Q78"/>
    <mergeCell ref="A79:Q79"/>
    <mergeCell ref="A80:Q80"/>
    <mergeCell ref="C82:Q82"/>
    <mergeCell ref="A116:Q116"/>
    <mergeCell ref="A117:Q117"/>
    <mergeCell ref="A118:Q118"/>
    <mergeCell ref="C120:Q120"/>
    <mergeCell ref="A154:Q154"/>
    <mergeCell ref="A155:Q155"/>
    <mergeCell ref="A156:Q156"/>
    <mergeCell ref="C158:Q158"/>
    <mergeCell ref="A192:Q192"/>
    <mergeCell ref="A193:Q193"/>
    <mergeCell ref="A194:Q194"/>
    <mergeCell ref="C196:Q196"/>
    <mergeCell ref="A231:Q231"/>
    <mergeCell ref="A232:Q232"/>
    <mergeCell ref="A233:Q233"/>
    <mergeCell ref="C235:Q235"/>
    <mergeCell ref="A268:Q268"/>
    <mergeCell ref="A269:Q269"/>
    <mergeCell ref="A270:Q270"/>
    <mergeCell ref="C272:Q272"/>
    <mergeCell ref="A305:Q305"/>
    <mergeCell ref="A306:Q306"/>
    <mergeCell ref="A307:Q307"/>
    <mergeCell ref="C309:Q309"/>
    <mergeCell ref="A341:Q341"/>
    <mergeCell ref="A342:Q342"/>
    <mergeCell ref="A343:Q343"/>
    <mergeCell ref="C345:Q345"/>
    <mergeCell ref="A375:Q375"/>
    <mergeCell ref="A376:Q376"/>
    <mergeCell ref="A377:Q377"/>
    <mergeCell ref="C379:Q379"/>
    <mergeCell ref="A409:Q409"/>
    <mergeCell ref="A410:Q410"/>
    <mergeCell ref="A411:Q411"/>
    <mergeCell ref="C413:Q413"/>
    <mergeCell ref="A443:Q443"/>
    <mergeCell ref="A444:Q444"/>
    <mergeCell ref="A445:Q445"/>
    <mergeCell ref="C447:Q447"/>
    <mergeCell ref="A479:Q479"/>
    <mergeCell ref="A480:Q480"/>
    <mergeCell ref="A481:Q481"/>
    <mergeCell ref="C483:Q483"/>
    <mergeCell ref="A5:A6"/>
    <mergeCell ref="A44:A45"/>
    <mergeCell ref="A82:A83"/>
    <mergeCell ref="A120:A121"/>
    <mergeCell ref="A158:A159"/>
    <mergeCell ref="A196:A197"/>
    <mergeCell ref="A235:A236"/>
    <mergeCell ref="A272:A273"/>
    <mergeCell ref="A309:A310"/>
    <mergeCell ref="A345:A346"/>
    <mergeCell ref="A379:A380"/>
    <mergeCell ref="A413:A414"/>
    <mergeCell ref="A447:A448"/>
    <mergeCell ref="A483:A484"/>
    <mergeCell ref="B5:B6"/>
    <mergeCell ref="B44:B45"/>
    <mergeCell ref="B82:B83"/>
    <mergeCell ref="B120:B121"/>
    <mergeCell ref="B158:B159"/>
    <mergeCell ref="B196:B197"/>
    <mergeCell ref="B235:B236"/>
    <mergeCell ref="B272:B273"/>
    <mergeCell ref="B309:B310"/>
    <mergeCell ref="B345:B346"/>
    <mergeCell ref="B379:B380"/>
    <mergeCell ref="B413:B414"/>
    <mergeCell ref="B447:B448"/>
    <mergeCell ref="B483:B484"/>
  </mergeCells>
  <conditionalFormatting sqref="C8:Q27">
    <cfRule type="cellIs" dxfId="0" priority="20" operator="equal">
      <formula>"ND"</formula>
    </cfRule>
  </conditionalFormatting>
  <conditionalFormatting sqref="C47:Q65">
    <cfRule type="cellIs" dxfId="0" priority="18" operator="equal">
      <formula>"ND"</formula>
    </cfRule>
  </conditionalFormatting>
  <conditionalFormatting sqref="C85:Q103">
    <cfRule type="cellIs" dxfId="0" priority="17" operator="equal">
      <formula>"ND"</formula>
    </cfRule>
  </conditionalFormatting>
  <conditionalFormatting sqref="C161:Q179">
    <cfRule type="cellIs" dxfId="0" priority="15" operator="equal">
      <formula>"ND"</formula>
    </cfRule>
  </conditionalFormatting>
  <conditionalFormatting sqref="P199:Q216;C217:Q218">
    <cfRule type="cellIs" dxfId="0" priority="14" operator="equal">
      <formula>"ND"</formula>
    </cfRule>
  </conditionalFormatting>
  <conditionalFormatting sqref="C199:O216">
    <cfRule type="cellIs" dxfId="0" priority="1" operator="equal">
      <formula>"ND"</formula>
    </cfRule>
  </conditionalFormatting>
  <conditionalFormatting sqref="C238:Q256">
    <cfRule type="cellIs" dxfId="0" priority="13" operator="equal">
      <formula>"ND"</formula>
    </cfRule>
  </conditionalFormatting>
  <conditionalFormatting sqref="C275:Q294">
    <cfRule type="cellIs" dxfId="0" priority="12" operator="equal">
      <formula>"ND"</formula>
    </cfRule>
  </conditionalFormatting>
  <conditionalFormatting sqref="C312:O329">
    <cfRule type="cellIs" dxfId="0" priority="6" operator="equal">
      <formula>"ND"</formula>
    </cfRule>
  </conditionalFormatting>
  <conditionalFormatting sqref="C382:Q401">
    <cfRule type="cellIs" dxfId="0" priority="9" operator="equal">
      <formula>"ND"</formula>
    </cfRule>
  </conditionalFormatting>
  <conditionalFormatting sqref="C450:Q469">
    <cfRule type="cellIs" dxfId="0" priority="7" operator="equal">
      <formula>"ND"</formula>
    </cfRule>
  </conditionalFormatting>
  <conditionalFormatting sqref="C486:Q505">
    <cfRule type="cellIs" dxfId="0" priority="5" operator="equal">
      <formula>"ND"</formula>
    </cfRule>
  </conditionalFormatting>
  <printOptions horizontalCentered="1" verticalCentered="1"/>
  <pageMargins left="0.7" right="0.7" top="0.75" bottom="0.75" header="0.3" footer="0.3"/>
  <pageSetup paperSize="9" scale="75" orientation="landscape" verticalDpi="598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  <pageSetUpPr fitToPage="1"/>
  </sheetPr>
  <dimension ref="A1:Y517"/>
  <sheetViews>
    <sheetView view="pageBreakPreview" zoomScale="90" zoomScaleNormal="73" topLeftCell="A332" workbookViewId="0">
      <selection activeCell="P343" sqref="P343:P349"/>
    </sheetView>
  </sheetViews>
  <sheetFormatPr defaultColWidth="9.14285714285714" defaultRowHeight="14.25"/>
  <cols>
    <col min="1" max="1" width="4.71428571428571" style="745" customWidth="1"/>
    <col min="2" max="2" width="18.7142857142857" style="745" customWidth="1"/>
    <col min="3" max="8" width="6.85714285714286" style="745" customWidth="1"/>
    <col min="9" max="9" width="7.28571428571429" style="745" customWidth="1"/>
    <col min="10" max="13" width="7.71428571428571" style="745" customWidth="1"/>
    <col min="14" max="16" width="5.42857142857143" style="745" customWidth="1"/>
    <col min="17" max="17" width="7.85714285714286" style="745" customWidth="1"/>
    <col min="18" max="18" width="7.14285714285714" style="745" customWidth="1"/>
    <col min="19" max="19" width="7.57142857142857" style="745" customWidth="1"/>
    <col min="20" max="20" width="9" style="745" customWidth="1"/>
    <col min="21" max="21" width="9.57142857142857" style="745" customWidth="1"/>
    <col min="22" max="22" width="6.85714285714286" style="745" customWidth="1"/>
    <col min="23" max="23" width="9.14285714285714" style="745"/>
    <col min="24" max="16384" width="9.14285714285714" style="746"/>
  </cols>
  <sheetData>
    <row r="1" s="743" customFormat="1" ht="17.1" customHeight="1" spans="1:23">
      <c r="A1" s="747" t="s">
        <v>209</v>
      </c>
      <c r="B1" s="747"/>
      <c r="C1" s="747"/>
      <c r="D1" s="747"/>
      <c r="E1" s="747"/>
      <c r="F1" s="747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747"/>
      <c r="U1" s="747"/>
      <c r="V1" s="747"/>
      <c r="W1" s="792"/>
    </row>
    <row r="2" s="743" customFormat="1" ht="17.1" customHeight="1" spans="1:23">
      <c r="A2" s="747" t="s">
        <v>210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92"/>
    </row>
    <row r="3" s="743" customFormat="1" ht="17.1" customHeight="1" spans="1:23">
      <c r="A3" s="748" t="str">
        <f>'RK 5'!A3:S3</f>
        <v>BULAN JANUARI TAHUN 2023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92"/>
    </row>
    <row r="4" s="743" customFormat="1" ht="17.1" customHeight="1" spans="1:23">
      <c r="A4" s="749"/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 t="s">
        <v>211</v>
      </c>
      <c r="W4" s="792"/>
    </row>
    <row r="5" s="743" customFormat="1" ht="17.1" customHeight="1" spans="1:23">
      <c r="A5" s="751" t="s">
        <v>3</v>
      </c>
      <c r="B5" s="752" t="s">
        <v>4</v>
      </c>
      <c r="C5" s="753" t="s">
        <v>212</v>
      </c>
      <c r="D5" s="753"/>
      <c r="E5" s="753"/>
      <c r="F5" s="753"/>
      <c r="G5" s="753"/>
      <c r="H5" s="754"/>
      <c r="I5" s="794" t="s">
        <v>57</v>
      </c>
      <c r="J5" s="753" t="s">
        <v>213</v>
      </c>
      <c r="K5" s="753"/>
      <c r="L5" s="754"/>
      <c r="M5" s="794" t="s">
        <v>57</v>
      </c>
      <c r="N5" s="753" t="s">
        <v>172</v>
      </c>
      <c r="O5" s="753"/>
      <c r="P5" s="754"/>
      <c r="Q5" s="794" t="s">
        <v>57</v>
      </c>
      <c r="R5" s="804" t="s">
        <v>214</v>
      </c>
      <c r="S5" s="804"/>
      <c r="T5" s="804"/>
      <c r="U5" s="804"/>
      <c r="V5" s="805" t="s">
        <v>215</v>
      </c>
      <c r="W5" s="792"/>
    </row>
    <row r="6" s="743" customFormat="1" ht="21" customHeight="1" spans="1:23">
      <c r="A6" s="755"/>
      <c r="B6" s="756"/>
      <c r="C6" s="757"/>
      <c r="D6" s="757"/>
      <c r="E6" s="757"/>
      <c r="F6" s="757"/>
      <c r="G6" s="757"/>
      <c r="H6" s="758"/>
      <c r="I6" s="795"/>
      <c r="J6" s="757"/>
      <c r="K6" s="757"/>
      <c r="L6" s="758"/>
      <c r="M6" s="795"/>
      <c r="N6" s="757"/>
      <c r="O6" s="757"/>
      <c r="P6" s="758"/>
      <c r="Q6" s="795"/>
      <c r="R6" s="806" t="s">
        <v>216</v>
      </c>
      <c r="S6" s="807"/>
      <c r="T6" s="808" t="s">
        <v>217</v>
      </c>
      <c r="U6" s="806"/>
      <c r="V6" s="809"/>
      <c r="W6" s="792"/>
    </row>
    <row r="7" s="743" customFormat="1" ht="30" customHeight="1" spans="1:23">
      <c r="A7" s="755"/>
      <c r="B7" s="756"/>
      <c r="C7" s="759" t="s">
        <v>16</v>
      </c>
      <c r="D7" s="760"/>
      <c r="E7" s="760" t="s">
        <v>21</v>
      </c>
      <c r="F7" s="760"/>
      <c r="G7" s="760" t="s">
        <v>22</v>
      </c>
      <c r="H7" s="761"/>
      <c r="I7" s="795"/>
      <c r="J7" s="796" t="s">
        <v>16</v>
      </c>
      <c r="K7" s="797" t="s">
        <v>21</v>
      </c>
      <c r="L7" s="797" t="s">
        <v>22</v>
      </c>
      <c r="M7" s="795"/>
      <c r="N7" s="765" t="s">
        <v>16</v>
      </c>
      <c r="O7" s="765" t="s">
        <v>21</v>
      </c>
      <c r="P7" s="765" t="s">
        <v>22</v>
      </c>
      <c r="Q7" s="795"/>
      <c r="R7" s="760" t="s">
        <v>218</v>
      </c>
      <c r="S7" s="760" t="s">
        <v>219</v>
      </c>
      <c r="T7" s="760" t="s">
        <v>220</v>
      </c>
      <c r="U7" s="761" t="s">
        <v>221</v>
      </c>
      <c r="V7" s="809"/>
      <c r="W7" s="792"/>
    </row>
    <row r="8" s="743" customFormat="1" ht="34.5" customHeight="1" spans="1:23">
      <c r="A8" s="762"/>
      <c r="B8" s="763"/>
      <c r="C8" s="764" t="s">
        <v>222</v>
      </c>
      <c r="D8" s="765" t="s">
        <v>223</v>
      </c>
      <c r="E8" s="765" t="s">
        <v>224</v>
      </c>
      <c r="F8" s="765" t="s">
        <v>223</v>
      </c>
      <c r="G8" s="765" t="s">
        <v>224</v>
      </c>
      <c r="H8" s="766" t="s">
        <v>225</v>
      </c>
      <c r="I8" s="798"/>
      <c r="J8" s="799"/>
      <c r="K8" s="765"/>
      <c r="L8" s="765"/>
      <c r="M8" s="798"/>
      <c r="N8" s="765"/>
      <c r="O8" s="765"/>
      <c r="P8" s="765"/>
      <c r="Q8" s="798"/>
      <c r="R8" s="760"/>
      <c r="S8" s="760"/>
      <c r="T8" s="760"/>
      <c r="U8" s="761"/>
      <c r="V8" s="810"/>
      <c r="W8" s="792"/>
    </row>
    <row r="9" s="743" customFormat="1" ht="17.1" customHeight="1" spans="1:23">
      <c r="A9" s="767">
        <v>1</v>
      </c>
      <c r="B9" s="768">
        <v>2</v>
      </c>
      <c r="C9" s="768">
        <v>3</v>
      </c>
      <c r="D9" s="768">
        <v>4</v>
      </c>
      <c r="E9" s="768">
        <v>5</v>
      </c>
      <c r="F9" s="768">
        <v>6</v>
      </c>
      <c r="G9" s="768">
        <v>7</v>
      </c>
      <c r="H9" s="768">
        <v>8</v>
      </c>
      <c r="I9" s="768">
        <v>9</v>
      </c>
      <c r="J9" s="768">
        <v>10</v>
      </c>
      <c r="K9" s="768">
        <v>11</v>
      </c>
      <c r="L9" s="768">
        <v>12</v>
      </c>
      <c r="M9" s="768">
        <v>13</v>
      </c>
      <c r="N9" s="768">
        <v>14</v>
      </c>
      <c r="O9" s="768">
        <v>15</v>
      </c>
      <c r="P9" s="768">
        <v>16</v>
      </c>
      <c r="Q9" s="768">
        <v>17</v>
      </c>
      <c r="R9" s="768">
        <v>18</v>
      </c>
      <c r="S9" s="768">
        <v>19</v>
      </c>
      <c r="T9" s="768">
        <v>20</v>
      </c>
      <c r="U9" s="768">
        <v>21</v>
      </c>
      <c r="V9" s="811">
        <v>22</v>
      </c>
      <c r="W9" s="792"/>
    </row>
    <row r="10" s="743" customFormat="1" ht="17.1" customHeight="1" spans="1:23">
      <c r="A10" s="769">
        <v>1</v>
      </c>
      <c r="B10" s="770" t="s">
        <v>39</v>
      </c>
      <c r="C10" s="771">
        <v>0</v>
      </c>
      <c r="D10" s="772">
        <v>0</v>
      </c>
      <c r="E10" s="773">
        <v>2</v>
      </c>
      <c r="F10" s="774">
        <v>2</v>
      </c>
      <c r="G10" s="773">
        <v>3</v>
      </c>
      <c r="H10" s="774">
        <v>4</v>
      </c>
      <c r="I10" s="771">
        <f>SUM(C10:H10)</f>
        <v>11</v>
      </c>
      <c r="J10" s="774"/>
      <c r="K10" s="774"/>
      <c r="L10" s="774">
        <v>3</v>
      </c>
      <c r="M10" s="771">
        <f>SUM(J10:L10)</f>
        <v>3</v>
      </c>
      <c r="N10" s="771">
        <f t="shared" ref="N10" si="0">D10+C10-J10</f>
        <v>0</v>
      </c>
      <c r="O10" s="771">
        <f>E10+F10-K10</f>
        <v>4</v>
      </c>
      <c r="P10" s="771">
        <f>G10+H10-L10</f>
        <v>4</v>
      </c>
      <c r="Q10" s="771">
        <f>SUM(N10:P10)</f>
        <v>8</v>
      </c>
      <c r="R10" s="774">
        <v>3</v>
      </c>
      <c r="S10" s="774"/>
      <c r="T10" s="774"/>
      <c r="U10" s="774"/>
      <c r="V10" s="777"/>
      <c r="W10" s="792"/>
    </row>
    <row r="11" s="743" customFormat="1" ht="17.1" customHeight="1" spans="1:23">
      <c r="A11" s="775">
        <v>2</v>
      </c>
      <c r="B11" s="776" t="s">
        <v>40</v>
      </c>
      <c r="C11" s="771">
        <v>0</v>
      </c>
      <c r="D11" s="772">
        <v>0</v>
      </c>
      <c r="E11" s="773">
        <v>1</v>
      </c>
      <c r="F11" s="774">
        <v>3</v>
      </c>
      <c r="G11" s="773">
        <v>1</v>
      </c>
      <c r="H11" s="774">
        <v>3</v>
      </c>
      <c r="I11" s="771">
        <f t="shared" ref="I11:I27" si="1">SUM(C11:H11)</f>
        <v>8</v>
      </c>
      <c r="J11" s="774"/>
      <c r="K11" s="774">
        <v>1</v>
      </c>
      <c r="L11" s="774"/>
      <c r="M11" s="771">
        <f t="shared" ref="M11:M27" si="2">SUM(J11:L11)</f>
        <v>1</v>
      </c>
      <c r="N11" s="771">
        <f t="shared" ref="N11:N27" si="3">D11+C11-J11</f>
        <v>0</v>
      </c>
      <c r="O11" s="771">
        <f t="shared" ref="O11:O27" si="4">E11+F11-K11</f>
        <v>3</v>
      </c>
      <c r="P11" s="771">
        <f t="shared" ref="P11:P27" si="5">G11+H11-L11</f>
        <v>4</v>
      </c>
      <c r="Q11" s="771">
        <f t="shared" ref="Q11:Q27" si="6">SUM(N11:P11)</f>
        <v>7</v>
      </c>
      <c r="R11" s="774">
        <v>1</v>
      </c>
      <c r="S11" s="774"/>
      <c r="T11" s="774"/>
      <c r="U11" s="774"/>
      <c r="V11" s="777"/>
      <c r="W11" s="792"/>
    </row>
    <row r="12" s="743" customFormat="1" ht="17.1" customHeight="1" spans="1:23">
      <c r="A12" s="775">
        <v>3</v>
      </c>
      <c r="B12" s="776" t="s">
        <v>41</v>
      </c>
      <c r="C12" s="771">
        <v>0</v>
      </c>
      <c r="D12" s="777">
        <v>0</v>
      </c>
      <c r="E12" s="773">
        <v>0</v>
      </c>
      <c r="F12" s="774"/>
      <c r="G12" s="773">
        <v>0</v>
      </c>
      <c r="H12" s="774">
        <v>1</v>
      </c>
      <c r="I12" s="771">
        <f t="shared" si="1"/>
        <v>1</v>
      </c>
      <c r="J12" s="774"/>
      <c r="K12" s="774"/>
      <c r="L12" s="774">
        <v>1</v>
      </c>
      <c r="M12" s="771">
        <f t="shared" si="2"/>
        <v>1</v>
      </c>
      <c r="N12" s="771">
        <f t="shared" si="3"/>
        <v>0</v>
      </c>
      <c r="O12" s="771">
        <f t="shared" si="4"/>
        <v>0</v>
      </c>
      <c r="P12" s="771">
        <f t="shared" si="5"/>
        <v>0</v>
      </c>
      <c r="Q12" s="771">
        <f t="shared" si="6"/>
        <v>0</v>
      </c>
      <c r="R12" s="774">
        <v>1</v>
      </c>
      <c r="S12" s="774"/>
      <c r="T12" s="774"/>
      <c r="U12" s="774"/>
      <c r="V12" s="777"/>
      <c r="W12" s="792"/>
    </row>
    <row r="13" s="743" customFormat="1" ht="17.1" customHeight="1" spans="1:23">
      <c r="A13" s="775">
        <v>4</v>
      </c>
      <c r="B13" s="776" t="s">
        <v>42</v>
      </c>
      <c r="C13" s="771">
        <v>0</v>
      </c>
      <c r="D13" s="777">
        <v>0</v>
      </c>
      <c r="E13" s="773">
        <v>0</v>
      </c>
      <c r="F13" s="774"/>
      <c r="G13" s="773">
        <v>0</v>
      </c>
      <c r="H13" s="774">
        <v>1</v>
      </c>
      <c r="I13" s="771">
        <f t="shared" si="1"/>
        <v>1</v>
      </c>
      <c r="J13" s="774"/>
      <c r="K13" s="774"/>
      <c r="L13" s="774">
        <v>1</v>
      </c>
      <c r="M13" s="771">
        <f t="shared" si="2"/>
        <v>1</v>
      </c>
      <c r="N13" s="771">
        <f t="shared" si="3"/>
        <v>0</v>
      </c>
      <c r="O13" s="771">
        <f t="shared" si="4"/>
        <v>0</v>
      </c>
      <c r="P13" s="771">
        <f t="shared" si="5"/>
        <v>0</v>
      </c>
      <c r="Q13" s="771">
        <f t="shared" si="6"/>
        <v>0</v>
      </c>
      <c r="R13" s="774">
        <v>1</v>
      </c>
      <c r="S13" s="774"/>
      <c r="T13" s="774"/>
      <c r="U13" s="774"/>
      <c r="V13" s="777"/>
      <c r="W13" s="792"/>
    </row>
    <row r="14" s="743" customFormat="1" ht="17.1" customHeight="1" spans="1:23">
      <c r="A14" s="775">
        <v>5</v>
      </c>
      <c r="B14" s="776" t="s">
        <v>43</v>
      </c>
      <c r="C14" s="771">
        <v>0</v>
      </c>
      <c r="D14" s="777">
        <v>0</v>
      </c>
      <c r="E14" s="773">
        <v>1</v>
      </c>
      <c r="F14" s="774">
        <v>2</v>
      </c>
      <c r="G14" s="773">
        <v>4</v>
      </c>
      <c r="H14" s="774">
        <v>2</v>
      </c>
      <c r="I14" s="771">
        <f t="shared" si="1"/>
        <v>9</v>
      </c>
      <c r="J14" s="774"/>
      <c r="K14" s="774">
        <v>1</v>
      </c>
      <c r="L14" s="774">
        <v>2</v>
      </c>
      <c r="M14" s="771">
        <f t="shared" si="2"/>
        <v>3</v>
      </c>
      <c r="N14" s="771">
        <f t="shared" si="3"/>
        <v>0</v>
      </c>
      <c r="O14" s="771">
        <f t="shared" si="4"/>
        <v>2</v>
      </c>
      <c r="P14" s="771">
        <f t="shared" si="5"/>
        <v>4</v>
      </c>
      <c r="Q14" s="771">
        <f t="shared" si="6"/>
        <v>6</v>
      </c>
      <c r="R14" s="774">
        <v>1</v>
      </c>
      <c r="S14" s="774"/>
      <c r="T14" s="774"/>
      <c r="U14" s="774">
        <v>2</v>
      </c>
      <c r="V14" s="777"/>
      <c r="W14" s="792"/>
    </row>
    <row r="15" s="743" customFormat="1" ht="17.1" customHeight="1" spans="1:23">
      <c r="A15" s="775">
        <v>6</v>
      </c>
      <c r="B15" s="776" t="s">
        <v>44</v>
      </c>
      <c r="C15" s="771">
        <v>0</v>
      </c>
      <c r="D15" s="777">
        <v>0</v>
      </c>
      <c r="E15" s="773">
        <v>0</v>
      </c>
      <c r="F15" s="774">
        <v>1</v>
      </c>
      <c r="G15" s="773">
        <v>0</v>
      </c>
      <c r="H15" s="774">
        <v>2</v>
      </c>
      <c r="I15" s="771">
        <f t="shared" si="1"/>
        <v>3</v>
      </c>
      <c r="J15" s="774"/>
      <c r="K15" s="774"/>
      <c r="L15" s="774">
        <v>1</v>
      </c>
      <c r="M15" s="771">
        <f t="shared" si="2"/>
        <v>1</v>
      </c>
      <c r="N15" s="771">
        <f t="shared" si="3"/>
        <v>0</v>
      </c>
      <c r="O15" s="771">
        <f t="shared" si="4"/>
        <v>1</v>
      </c>
      <c r="P15" s="771">
        <f t="shared" si="5"/>
        <v>1</v>
      </c>
      <c r="Q15" s="771">
        <f t="shared" si="6"/>
        <v>2</v>
      </c>
      <c r="R15" s="774"/>
      <c r="S15" s="774"/>
      <c r="T15" s="774"/>
      <c r="U15" s="774"/>
      <c r="V15" s="777"/>
      <c r="W15" s="792"/>
    </row>
    <row r="16" s="743" customFormat="1" ht="17.1" customHeight="1" spans="1:23">
      <c r="A16" s="775">
        <v>7</v>
      </c>
      <c r="B16" s="776" t="s">
        <v>45</v>
      </c>
      <c r="C16" s="771">
        <v>0</v>
      </c>
      <c r="D16" s="777">
        <v>0</v>
      </c>
      <c r="E16" s="773">
        <v>0</v>
      </c>
      <c r="F16" s="774">
        <v>2</v>
      </c>
      <c r="G16" s="773">
        <v>0</v>
      </c>
      <c r="H16" s="774"/>
      <c r="I16" s="771">
        <f t="shared" si="1"/>
        <v>2</v>
      </c>
      <c r="J16" s="774"/>
      <c r="K16" s="774"/>
      <c r="L16" s="774"/>
      <c r="M16" s="771">
        <f t="shared" si="2"/>
        <v>0</v>
      </c>
      <c r="N16" s="771">
        <f t="shared" si="3"/>
        <v>0</v>
      </c>
      <c r="O16" s="771">
        <f t="shared" si="4"/>
        <v>2</v>
      </c>
      <c r="P16" s="771">
        <f t="shared" si="5"/>
        <v>0</v>
      </c>
      <c r="Q16" s="771">
        <f t="shared" si="6"/>
        <v>2</v>
      </c>
      <c r="R16" s="774"/>
      <c r="S16" s="774"/>
      <c r="T16" s="774"/>
      <c r="U16" s="774"/>
      <c r="V16" s="777"/>
      <c r="W16" s="792"/>
    </row>
    <row r="17" s="743" customFormat="1" ht="17.1" customHeight="1" spans="1:23">
      <c r="A17" s="775">
        <v>8</v>
      </c>
      <c r="B17" s="776" t="s">
        <v>46</v>
      </c>
      <c r="C17" s="771">
        <v>0</v>
      </c>
      <c r="D17" s="777">
        <v>0</v>
      </c>
      <c r="E17" s="773">
        <v>0</v>
      </c>
      <c r="F17" s="774"/>
      <c r="G17" s="773">
        <v>0</v>
      </c>
      <c r="H17" s="774">
        <v>1</v>
      </c>
      <c r="I17" s="771">
        <f t="shared" si="1"/>
        <v>1</v>
      </c>
      <c r="J17" s="774"/>
      <c r="K17" s="774"/>
      <c r="L17" s="774"/>
      <c r="M17" s="771">
        <f t="shared" si="2"/>
        <v>0</v>
      </c>
      <c r="N17" s="771">
        <f t="shared" si="3"/>
        <v>0</v>
      </c>
      <c r="O17" s="771">
        <f t="shared" si="4"/>
        <v>0</v>
      </c>
      <c r="P17" s="771">
        <f t="shared" si="5"/>
        <v>1</v>
      </c>
      <c r="Q17" s="771">
        <f t="shared" si="6"/>
        <v>1</v>
      </c>
      <c r="R17" s="774"/>
      <c r="S17" s="774"/>
      <c r="T17" s="774"/>
      <c r="U17" s="774"/>
      <c r="V17" s="777"/>
      <c r="W17" s="792"/>
    </row>
    <row r="18" s="743" customFormat="1" ht="17.1" customHeight="1" spans="1:23">
      <c r="A18" s="775">
        <v>9</v>
      </c>
      <c r="B18" s="776" t="s">
        <v>47</v>
      </c>
      <c r="C18" s="771">
        <v>0</v>
      </c>
      <c r="D18" s="777">
        <v>0</v>
      </c>
      <c r="E18" s="773">
        <v>0</v>
      </c>
      <c r="F18" s="774">
        <v>0</v>
      </c>
      <c r="G18" s="773">
        <v>0</v>
      </c>
      <c r="H18" s="774">
        <v>1</v>
      </c>
      <c r="I18" s="771">
        <f t="shared" si="1"/>
        <v>1</v>
      </c>
      <c r="J18" s="774"/>
      <c r="K18" s="774"/>
      <c r="L18" s="774"/>
      <c r="M18" s="771">
        <f t="shared" si="2"/>
        <v>0</v>
      </c>
      <c r="N18" s="771">
        <f t="shared" si="3"/>
        <v>0</v>
      </c>
      <c r="O18" s="771">
        <f t="shared" si="4"/>
        <v>0</v>
      </c>
      <c r="P18" s="771">
        <f t="shared" si="5"/>
        <v>1</v>
      </c>
      <c r="Q18" s="771">
        <f t="shared" si="6"/>
        <v>1</v>
      </c>
      <c r="R18" s="774"/>
      <c r="S18" s="774"/>
      <c r="T18" s="774"/>
      <c r="U18" s="774"/>
      <c r="V18" s="777"/>
      <c r="W18" s="792"/>
    </row>
    <row r="19" s="743" customFormat="1" ht="17.1" customHeight="1" spans="1:23">
      <c r="A19" s="775">
        <v>10</v>
      </c>
      <c r="B19" s="776" t="s">
        <v>48</v>
      </c>
      <c r="C19" s="771">
        <v>0</v>
      </c>
      <c r="D19" s="777">
        <v>0</v>
      </c>
      <c r="E19" s="773">
        <v>0</v>
      </c>
      <c r="F19" s="774"/>
      <c r="G19" s="773">
        <v>0</v>
      </c>
      <c r="H19" s="774"/>
      <c r="I19" s="771">
        <f t="shared" si="1"/>
        <v>0</v>
      </c>
      <c r="J19" s="774"/>
      <c r="K19" s="774"/>
      <c r="L19" s="774"/>
      <c r="M19" s="771">
        <f t="shared" si="2"/>
        <v>0</v>
      </c>
      <c r="N19" s="771">
        <f t="shared" si="3"/>
        <v>0</v>
      </c>
      <c r="O19" s="771">
        <f t="shared" si="4"/>
        <v>0</v>
      </c>
      <c r="P19" s="771">
        <f t="shared" si="5"/>
        <v>0</v>
      </c>
      <c r="Q19" s="771">
        <f t="shared" si="6"/>
        <v>0</v>
      </c>
      <c r="R19" s="774"/>
      <c r="S19" s="774"/>
      <c r="T19" s="774"/>
      <c r="U19" s="774"/>
      <c r="V19" s="777"/>
      <c r="W19" s="792"/>
    </row>
    <row r="20" s="743" customFormat="1" ht="17.1" customHeight="1" spans="1:23">
      <c r="A20" s="775">
        <v>11</v>
      </c>
      <c r="B20" s="776" t="s">
        <v>49</v>
      </c>
      <c r="C20" s="771">
        <v>0</v>
      </c>
      <c r="D20" s="777">
        <v>0</v>
      </c>
      <c r="E20" s="773">
        <v>0</v>
      </c>
      <c r="F20" s="774">
        <v>1</v>
      </c>
      <c r="G20" s="773">
        <v>0</v>
      </c>
      <c r="H20" s="774"/>
      <c r="I20" s="771">
        <f t="shared" si="1"/>
        <v>1</v>
      </c>
      <c r="J20" s="774"/>
      <c r="K20" s="774"/>
      <c r="L20" s="774"/>
      <c r="M20" s="771">
        <f t="shared" si="2"/>
        <v>0</v>
      </c>
      <c r="N20" s="771">
        <f t="shared" si="3"/>
        <v>0</v>
      </c>
      <c r="O20" s="771">
        <f t="shared" si="4"/>
        <v>1</v>
      </c>
      <c r="P20" s="771">
        <f t="shared" si="5"/>
        <v>0</v>
      </c>
      <c r="Q20" s="771">
        <f t="shared" si="6"/>
        <v>1</v>
      </c>
      <c r="R20" s="774">
        <v>1</v>
      </c>
      <c r="S20" s="774"/>
      <c r="T20" s="774"/>
      <c r="U20" s="774"/>
      <c r="V20" s="777"/>
      <c r="W20" s="792"/>
    </row>
    <row r="21" s="743" customFormat="1" ht="17.1" customHeight="1" spans="1:23">
      <c r="A21" s="775">
        <v>12</v>
      </c>
      <c r="B21" s="776" t="s">
        <v>50</v>
      </c>
      <c r="C21" s="771">
        <v>0</v>
      </c>
      <c r="D21" s="777">
        <v>0</v>
      </c>
      <c r="E21" s="773">
        <v>0</v>
      </c>
      <c r="F21" s="774">
        <v>0</v>
      </c>
      <c r="G21" s="773">
        <v>0</v>
      </c>
      <c r="H21" s="774">
        <v>1</v>
      </c>
      <c r="I21" s="771">
        <f t="shared" si="1"/>
        <v>1</v>
      </c>
      <c r="J21" s="774"/>
      <c r="K21" s="774"/>
      <c r="L21" s="774"/>
      <c r="M21" s="771">
        <f t="shared" si="2"/>
        <v>0</v>
      </c>
      <c r="N21" s="771">
        <f t="shared" si="3"/>
        <v>0</v>
      </c>
      <c r="O21" s="771">
        <f t="shared" si="4"/>
        <v>0</v>
      </c>
      <c r="P21" s="771">
        <f t="shared" si="5"/>
        <v>1</v>
      </c>
      <c r="Q21" s="771">
        <f t="shared" si="6"/>
        <v>1</v>
      </c>
      <c r="R21" s="774"/>
      <c r="S21" s="774"/>
      <c r="T21" s="774"/>
      <c r="U21" s="774"/>
      <c r="V21" s="777"/>
      <c r="W21" s="792"/>
    </row>
    <row r="22" s="743" customFormat="1" ht="17.1" customHeight="1" spans="1:23">
      <c r="A22" s="775">
        <v>13</v>
      </c>
      <c r="B22" s="776" t="s">
        <v>51</v>
      </c>
      <c r="C22" s="771">
        <v>0</v>
      </c>
      <c r="D22" s="777">
        <v>0</v>
      </c>
      <c r="E22" s="773">
        <v>0</v>
      </c>
      <c r="F22" s="774"/>
      <c r="G22" s="773">
        <v>0</v>
      </c>
      <c r="H22" s="774">
        <v>1</v>
      </c>
      <c r="I22" s="771">
        <f t="shared" si="1"/>
        <v>1</v>
      </c>
      <c r="J22" s="774"/>
      <c r="K22" s="774"/>
      <c r="L22" s="774">
        <v>1</v>
      </c>
      <c r="M22" s="771">
        <f t="shared" si="2"/>
        <v>1</v>
      </c>
      <c r="N22" s="771">
        <f t="shared" si="3"/>
        <v>0</v>
      </c>
      <c r="O22" s="771">
        <f t="shared" si="4"/>
        <v>0</v>
      </c>
      <c r="P22" s="771">
        <f t="shared" si="5"/>
        <v>0</v>
      </c>
      <c r="Q22" s="771">
        <f t="shared" si="6"/>
        <v>0</v>
      </c>
      <c r="R22" s="774">
        <v>1</v>
      </c>
      <c r="S22" s="774"/>
      <c r="T22" s="774"/>
      <c r="U22" s="774"/>
      <c r="V22" s="777"/>
      <c r="W22" s="792"/>
    </row>
    <row r="23" s="743" customFormat="1" ht="17.1" customHeight="1" spans="1:23">
      <c r="A23" s="775">
        <v>14</v>
      </c>
      <c r="B23" s="776" t="s">
        <v>52</v>
      </c>
      <c r="C23" s="771">
        <v>0</v>
      </c>
      <c r="D23" s="777">
        <v>0</v>
      </c>
      <c r="E23" s="773">
        <v>0</v>
      </c>
      <c r="F23" s="774"/>
      <c r="G23" s="773">
        <v>1</v>
      </c>
      <c r="H23" s="774"/>
      <c r="I23" s="771">
        <f t="shared" si="1"/>
        <v>1</v>
      </c>
      <c r="J23" s="774"/>
      <c r="K23" s="774"/>
      <c r="L23" s="774">
        <v>1</v>
      </c>
      <c r="M23" s="771">
        <f t="shared" si="2"/>
        <v>1</v>
      </c>
      <c r="N23" s="771">
        <f t="shared" si="3"/>
        <v>0</v>
      </c>
      <c r="O23" s="771">
        <f t="shared" si="4"/>
        <v>0</v>
      </c>
      <c r="P23" s="771">
        <f t="shared" si="5"/>
        <v>0</v>
      </c>
      <c r="Q23" s="771">
        <f t="shared" si="6"/>
        <v>0</v>
      </c>
      <c r="R23" s="774"/>
      <c r="S23" s="774"/>
      <c r="T23" s="774"/>
      <c r="U23" s="774"/>
      <c r="V23" s="777"/>
      <c r="W23" s="792"/>
    </row>
    <row r="24" s="743" customFormat="1" ht="17.1" customHeight="1" spans="1:23">
      <c r="A24" s="775">
        <v>15</v>
      </c>
      <c r="B24" s="776" t="s">
        <v>53</v>
      </c>
      <c r="C24" s="771">
        <v>0</v>
      </c>
      <c r="D24" s="777">
        <v>0</v>
      </c>
      <c r="E24" s="773">
        <v>0</v>
      </c>
      <c r="F24" s="774"/>
      <c r="G24" s="773">
        <v>0</v>
      </c>
      <c r="H24" s="774"/>
      <c r="I24" s="771">
        <f t="shared" si="1"/>
        <v>0</v>
      </c>
      <c r="J24" s="774"/>
      <c r="K24" s="774"/>
      <c r="L24" s="774"/>
      <c r="M24" s="771">
        <f t="shared" si="2"/>
        <v>0</v>
      </c>
      <c r="N24" s="771">
        <f t="shared" si="3"/>
        <v>0</v>
      </c>
      <c r="O24" s="771">
        <f t="shared" si="4"/>
        <v>0</v>
      </c>
      <c r="P24" s="771">
        <f t="shared" si="5"/>
        <v>0</v>
      </c>
      <c r="Q24" s="771">
        <f t="shared" si="6"/>
        <v>0</v>
      </c>
      <c r="R24" s="774"/>
      <c r="S24" s="774"/>
      <c r="T24" s="774"/>
      <c r="U24" s="774"/>
      <c r="V24" s="777"/>
      <c r="W24" s="792"/>
    </row>
    <row r="25" s="743" customFormat="1" ht="17.1" customHeight="1" spans="1:23">
      <c r="A25" s="775">
        <v>16</v>
      </c>
      <c r="B25" s="776" t="s">
        <v>151</v>
      </c>
      <c r="C25" s="771">
        <v>0</v>
      </c>
      <c r="D25" s="777">
        <v>0</v>
      </c>
      <c r="E25" s="773">
        <v>0</v>
      </c>
      <c r="F25" s="774">
        <v>1</v>
      </c>
      <c r="G25" s="773">
        <v>0</v>
      </c>
      <c r="H25" s="774">
        <v>2</v>
      </c>
      <c r="I25" s="771">
        <f t="shared" si="1"/>
        <v>3</v>
      </c>
      <c r="J25" s="774"/>
      <c r="K25" s="774">
        <v>1</v>
      </c>
      <c r="L25" s="774">
        <v>1</v>
      </c>
      <c r="M25" s="771">
        <f t="shared" si="2"/>
        <v>2</v>
      </c>
      <c r="N25" s="771">
        <f t="shared" si="3"/>
        <v>0</v>
      </c>
      <c r="O25" s="771">
        <f t="shared" si="4"/>
        <v>0</v>
      </c>
      <c r="P25" s="771">
        <f t="shared" si="5"/>
        <v>1</v>
      </c>
      <c r="Q25" s="771">
        <f t="shared" si="6"/>
        <v>1</v>
      </c>
      <c r="R25" s="774">
        <v>1</v>
      </c>
      <c r="S25" s="774"/>
      <c r="T25" s="774">
        <v>1</v>
      </c>
      <c r="U25" s="774"/>
      <c r="V25" s="777"/>
      <c r="W25" s="792"/>
    </row>
    <row r="26" s="743" customFormat="1" ht="17.1" customHeight="1" spans="1:23">
      <c r="A26" s="778">
        <v>17</v>
      </c>
      <c r="B26" s="779" t="s">
        <v>55</v>
      </c>
      <c r="C26" s="771">
        <v>0</v>
      </c>
      <c r="D26" s="777">
        <v>0</v>
      </c>
      <c r="E26" s="773">
        <v>0</v>
      </c>
      <c r="F26" s="774">
        <v>0</v>
      </c>
      <c r="G26" s="773">
        <v>0</v>
      </c>
      <c r="H26" s="774">
        <v>0</v>
      </c>
      <c r="I26" s="771">
        <f t="shared" si="1"/>
        <v>0</v>
      </c>
      <c r="J26" s="774">
        <v>0</v>
      </c>
      <c r="K26" s="774">
        <v>0</v>
      </c>
      <c r="L26" s="774">
        <v>0</v>
      </c>
      <c r="M26" s="771">
        <f t="shared" si="2"/>
        <v>0</v>
      </c>
      <c r="N26" s="771">
        <f t="shared" si="3"/>
        <v>0</v>
      </c>
      <c r="O26" s="771">
        <f t="shared" si="4"/>
        <v>0</v>
      </c>
      <c r="P26" s="771">
        <f t="shared" si="5"/>
        <v>0</v>
      </c>
      <c r="Q26" s="771">
        <f t="shared" si="6"/>
        <v>0</v>
      </c>
      <c r="R26" s="774"/>
      <c r="S26" s="774"/>
      <c r="T26" s="774"/>
      <c r="U26" s="774"/>
      <c r="V26" s="777"/>
      <c r="W26" s="792"/>
    </row>
    <row r="27" s="743" customFormat="1" ht="17.1" customHeight="1" spans="1:23">
      <c r="A27" s="780">
        <v>18</v>
      </c>
      <c r="B27" s="781" t="s">
        <v>56</v>
      </c>
      <c r="C27" s="782">
        <v>0</v>
      </c>
      <c r="D27" s="783">
        <v>0</v>
      </c>
      <c r="E27" s="784">
        <v>0</v>
      </c>
      <c r="F27" s="774">
        <v>1</v>
      </c>
      <c r="G27" s="784">
        <v>0</v>
      </c>
      <c r="H27" s="774">
        <v>1</v>
      </c>
      <c r="I27" s="771">
        <f t="shared" si="1"/>
        <v>2</v>
      </c>
      <c r="J27" s="774"/>
      <c r="K27" s="774"/>
      <c r="L27" s="774"/>
      <c r="M27" s="771">
        <f t="shared" si="2"/>
        <v>0</v>
      </c>
      <c r="N27" s="771">
        <f t="shared" si="3"/>
        <v>0</v>
      </c>
      <c r="O27" s="771">
        <f t="shared" si="4"/>
        <v>1</v>
      </c>
      <c r="P27" s="771">
        <f t="shared" si="5"/>
        <v>1</v>
      </c>
      <c r="Q27" s="771">
        <f t="shared" si="6"/>
        <v>2</v>
      </c>
      <c r="R27" s="774">
        <v>1</v>
      </c>
      <c r="S27" s="774"/>
      <c r="T27" s="774"/>
      <c r="U27" s="774"/>
      <c r="V27" s="777"/>
      <c r="W27" s="792"/>
    </row>
    <row r="28" s="743" customFormat="1" ht="17.1" customHeight="1" spans="1:23">
      <c r="A28" s="785" t="s">
        <v>14</v>
      </c>
      <c r="B28" s="786"/>
      <c r="C28" s="787">
        <f>SUM(C10:C27)</f>
        <v>0</v>
      </c>
      <c r="D28" s="787">
        <f t="shared" ref="D28:V28" si="7">SUM(D10:D27)</f>
        <v>0</v>
      </c>
      <c r="E28" s="787">
        <f t="shared" si="7"/>
        <v>4</v>
      </c>
      <c r="F28" s="787">
        <f t="shared" si="7"/>
        <v>13</v>
      </c>
      <c r="G28" s="787">
        <f t="shared" si="7"/>
        <v>9</v>
      </c>
      <c r="H28" s="787">
        <f t="shared" si="7"/>
        <v>20</v>
      </c>
      <c r="I28" s="787">
        <f t="shared" si="7"/>
        <v>46</v>
      </c>
      <c r="J28" s="787">
        <f t="shared" si="7"/>
        <v>0</v>
      </c>
      <c r="K28" s="787">
        <f t="shared" si="7"/>
        <v>3</v>
      </c>
      <c r="L28" s="787">
        <f t="shared" si="7"/>
        <v>11</v>
      </c>
      <c r="M28" s="787">
        <f t="shared" si="7"/>
        <v>14</v>
      </c>
      <c r="N28" s="787">
        <f t="shared" si="7"/>
        <v>0</v>
      </c>
      <c r="O28" s="787">
        <f t="shared" si="7"/>
        <v>14</v>
      </c>
      <c r="P28" s="787">
        <f t="shared" si="7"/>
        <v>18</v>
      </c>
      <c r="Q28" s="787">
        <f t="shared" si="7"/>
        <v>32</v>
      </c>
      <c r="R28" s="787">
        <f t="shared" si="7"/>
        <v>11</v>
      </c>
      <c r="S28" s="787">
        <f t="shared" si="7"/>
        <v>0</v>
      </c>
      <c r="T28" s="787">
        <f t="shared" si="7"/>
        <v>1</v>
      </c>
      <c r="U28" s="787">
        <f t="shared" si="7"/>
        <v>2</v>
      </c>
      <c r="V28" s="787">
        <f t="shared" si="7"/>
        <v>0</v>
      </c>
      <c r="W28" s="792"/>
    </row>
    <row r="29" s="743" customFormat="1" ht="17.1" customHeight="1" spans="1:23">
      <c r="A29" s="745"/>
      <c r="B29" s="745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92"/>
    </row>
    <row r="30" s="743" customFormat="1" ht="17.1" customHeight="1" spans="1:23">
      <c r="A30" s="745"/>
      <c r="B30" s="745"/>
      <c r="C30" s="788" t="s">
        <v>58</v>
      </c>
      <c r="D30" s="745"/>
      <c r="E30" s="745"/>
      <c r="F30" s="745"/>
      <c r="G30" s="745"/>
      <c r="H30" s="745"/>
      <c r="I30" s="745"/>
      <c r="J30" s="745"/>
      <c r="K30" s="745"/>
      <c r="L30" s="745"/>
      <c r="M30" s="745"/>
      <c r="N30" s="745"/>
      <c r="O30" s="745"/>
      <c r="P30" s="800" t="s">
        <v>59</v>
      </c>
      <c r="Q30" s="745"/>
      <c r="R30" s="745"/>
      <c r="S30" s="745"/>
      <c r="T30" s="745"/>
      <c r="U30" s="745"/>
      <c r="V30" s="745"/>
      <c r="W30" s="792"/>
    </row>
    <row r="31" s="744" customFormat="1" ht="17.1" customHeight="1" spans="1:23">
      <c r="A31" s="789"/>
      <c r="B31" s="789"/>
      <c r="C31" s="788" t="s">
        <v>60</v>
      </c>
      <c r="D31" s="789"/>
      <c r="E31" s="789"/>
      <c r="F31" s="789"/>
      <c r="G31" s="789"/>
      <c r="H31" s="789"/>
      <c r="I31" s="789"/>
      <c r="J31" s="789"/>
      <c r="K31" s="789"/>
      <c r="L31" s="789"/>
      <c r="M31" s="789"/>
      <c r="N31" s="789"/>
      <c r="O31" s="789"/>
      <c r="P31" s="800" t="s">
        <v>61</v>
      </c>
      <c r="Q31" s="789"/>
      <c r="R31" s="789"/>
      <c r="S31" s="789"/>
      <c r="T31" s="789"/>
      <c r="U31" s="789"/>
      <c r="V31" s="789"/>
      <c r="W31" s="793"/>
    </row>
    <row r="32" s="743" customFormat="1" ht="17.1" customHeight="1" spans="1:23">
      <c r="A32" s="745"/>
      <c r="B32" s="745"/>
      <c r="C32" s="788"/>
      <c r="D32" s="790"/>
      <c r="E32" s="790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800"/>
      <c r="Q32" s="789"/>
      <c r="R32" s="790"/>
      <c r="S32" s="745"/>
      <c r="T32" s="745"/>
      <c r="U32" s="745"/>
      <c r="V32" s="745"/>
      <c r="W32" s="792"/>
    </row>
    <row r="33" s="743" customFormat="1" ht="17.1" customHeight="1" spans="1:23">
      <c r="A33" s="745"/>
      <c r="B33" s="745"/>
      <c r="C33" s="788"/>
      <c r="D33" s="789"/>
      <c r="E33" s="789"/>
      <c r="F33" s="789"/>
      <c r="G33" s="789"/>
      <c r="H33" s="789"/>
      <c r="I33" s="789"/>
      <c r="J33" s="789"/>
      <c r="K33" s="789"/>
      <c r="L33" s="789"/>
      <c r="M33" s="789"/>
      <c r="N33" s="789"/>
      <c r="O33" s="789"/>
      <c r="P33" s="800"/>
      <c r="Q33" s="789"/>
      <c r="R33" s="789"/>
      <c r="S33" s="745"/>
      <c r="T33" s="745"/>
      <c r="U33" s="745"/>
      <c r="V33" s="745"/>
      <c r="W33" s="792"/>
    </row>
    <row r="34" s="743" customFormat="1" ht="17.1" customHeight="1" spans="1:23">
      <c r="A34" s="745"/>
      <c r="B34" s="745"/>
      <c r="C34" s="788"/>
      <c r="D34" s="789"/>
      <c r="E34" s="789"/>
      <c r="F34" s="789"/>
      <c r="G34" s="789"/>
      <c r="H34" s="789"/>
      <c r="I34" s="789"/>
      <c r="J34" s="789"/>
      <c r="K34" s="789"/>
      <c r="L34" s="789"/>
      <c r="M34" s="789"/>
      <c r="N34" s="789"/>
      <c r="O34" s="789"/>
      <c r="P34" s="800"/>
      <c r="Q34" s="789"/>
      <c r="R34" s="789"/>
      <c r="S34" s="745"/>
      <c r="T34" s="745"/>
      <c r="U34" s="745"/>
      <c r="V34" s="745"/>
      <c r="W34" s="792"/>
    </row>
    <row r="35" s="743" customFormat="1" ht="17.1" customHeight="1" spans="1:23">
      <c r="A35" s="791"/>
      <c r="B35" s="791"/>
      <c r="C35" s="788" t="s">
        <v>62</v>
      </c>
      <c r="D35" s="791"/>
      <c r="E35" s="791"/>
      <c r="F35" s="791"/>
      <c r="G35" s="791"/>
      <c r="H35" s="791"/>
      <c r="I35" s="791"/>
      <c r="J35" s="791"/>
      <c r="K35" s="791"/>
      <c r="L35" s="791"/>
      <c r="M35" s="791"/>
      <c r="N35" s="791"/>
      <c r="O35" s="791"/>
      <c r="P35" s="801" t="s">
        <v>63</v>
      </c>
      <c r="Q35" s="791"/>
      <c r="R35" s="812"/>
      <c r="S35" s="812"/>
      <c r="T35" s="812"/>
      <c r="U35" s="791"/>
      <c r="V35" s="791"/>
      <c r="W35" s="792"/>
    </row>
    <row r="36" s="743" customFormat="1" ht="17.1" customHeight="1" spans="1:23">
      <c r="A36" s="792"/>
      <c r="B36" s="792"/>
      <c r="C36" s="788" t="s">
        <v>64</v>
      </c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93"/>
      <c r="O36" s="793"/>
      <c r="P36" s="801" t="s">
        <v>65</v>
      </c>
      <c r="Q36" s="793"/>
      <c r="R36" s="793"/>
      <c r="S36" s="792"/>
      <c r="T36" s="792"/>
      <c r="U36" s="792"/>
      <c r="V36" s="792"/>
      <c r="W36" s="792"/>
    </row>
    <row r="37" ht="28.5" customHeight="1"/>
    <row r="38" s="743" customFormat="1" ht="17.1" customHeight="1" spans="1:23">
      <c r="A38" s="747" t="s">
        <v>209</v>
      </c>
      <c r="B38" s="747"/>
      <c r="C38" s="747"/>
      <c r="D38" s="747"/>
      <c r="E38" s="747"/>
      <c r="F38" s="747"/>
      <c r="G38" s="747"/>
      <c r="H38" s="747"/>
      <c r="I38" s="747"/>
      <c r="J38" s="747"/>
      <c r="K38" s="747"/>
      <c r="L38" s="747"/>
      <c r="M38" s="747"/>
      <c r="N38" s="747"/>
      <c r="O38" s="747"/>
      <c r="P38" s="747"/>
      <c r="Q38" s="747"/>
      <c r="R38" s="747"/>
      <c r="S38" s="747"/>
      <c r="T38" s="747"/>
      <c r="U38" s="747"/>
      <c r="V38" s="747"/>
      <c r="W38" s="792"/>
    </row>
    <row r="39" s="743" customFormat="1" ht="17.1" customHeight="1" spans="1:23">
      <c r="A39" s="747" t="s">
        <v>210</v>
      </c>
      <c r="B39" s="747"/>
      <c r="C39" s="747"/>
      <c r="D39" s="747"/>
      <c r="E39" s="747"/>
      <c r="F39" s="747"/>
      <c r="G39" s="747"/>
      <c r="H39" s="747"/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747"/>
      <c r="T39" s="747"/>
      <c r="U39" s="747"/>
      <c r="V39" s="747"/>
      <c r="W39" s="792"/>
    </row>
    <row r="40" s="743" customFormat="1" ht="17.1" customHeight="1" spans="1:23">
      <c r="A40" s="748" t="str">
        <f>'RK 5'!A42:S42</f>
        <v>BULAN FEBRUARI TAHUN 2023</v>
      </c>
      <c r="B40" s="748"/>
      <c r="C40" s="748"/>
      <c r="D40" s="748"/>
      <c r="E40" s="748"/>
      <c r="F40" s="748"/>
      <c r="G40" s="748"/>
      <c r="H40" s="748"/>
      <c r="I40" s="748"/>
      <c r="J40" s="748"/>
      <c r="K40" s="748"/>
      <c r="L40" s="748"/>
      <c r="M40" s="748"/>
      <c r="N40" s="748"/>
      <c r="O40" s="748"/>
      <c r="P40" s="748"/>
      <c r="Q40" s="748"/>
      <c r="R40" s="748"/>
      <c r="S40" s="748"/>
      <c r="T40" s="748"/>
      <c r="U40" s="748"/>
      <c r="V40" s="748"/>
      <c r="W40" s="792"/>
    </row>
    <row r="41" s="743" customFormat="1" ht="17.1" customHeight="1" spans="1:23">
      <c r="A41" s="749"/>
      <c r="B41" s="750"/>
      <c r="C41" s="750"/>
      <c r="D41" s="750"/>
      <c r="E41" s="750"/>
      <c r="F41" s="750"/>
      <c r="G41" s="750"/>
      <c r="H41" s="750"/>
      <c r="I41" s="750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 t="s">
        <v>211</v>
      </c>
      <c r="W41" s="792"/>
    </row>
    <row r="42" s="743" customFormat="1" ht="17.1" customHeight="1" spans="1:23">
      <c r="A42" s="751" t="s">
        <v>3</v>
      </c>
      <c r="B42" s="752" t="s">
        <v>4</v>
      </c>
      <c r="C42" s="753" t="s">
        <v>212</v>
      </c>
      <c r="D42" s="753"/>
      <c r="E42" s="753"/>
      <c r="F42" s="753"/>
      <c r="G42" s="753"/>
      <c r="H42" s="754"/>
      <c r="I42" s="794" t="s">
        <v>57</v>
      </c>
      <c r="J42" s="753" t="s">
        <v>213</v>
      </c>
      <c r="K42" s="753"/>
      <c r="L42" s="754"/>
      <c r="M42" s="794" t="s">
        <v>57</v>
      </c>
      <c r="N42" s="753" t="s">
        <v>172</v>
      </c>
      <c r="O42" s="753"/>
      <c r="P42" s="754"/>
      <c r="Q42" s="794" t="s">
        <v>57</v>
      </c>
      <c r="R42" s="804" t="s">
        <v>214</v>
      </c>
      <c r="S42" s="804"/>
      <c r="T42" s="804"/>
      <c r="U42" s="804"/>
      <c r="V42" s="805" t="s">
        <v>215</v>
      </c>
      <c r="W42" s="792"/>
    </row>
    <row r="43" s="743" customFormat="1" ht="21" customHeight="1" spans="1:23">
      <c r="A43" s="755"/>
      <c r="B43" s="756"/>
      <c r="C43" s="757"/>
      <c r="D43" s="757"/>
      <c r="E43" s="757"/>
      <c r="F43" s="757"/>
      <c r="G43" s="757"/>
      <c r="H43" s="758"/>
      <c r="I43" s="795"/>
      <c r="J43" s="757"/>
      <c r="K43" s="757"/>
      <c r="L43" s="758"/>
      <c r="M43" s="795"/>
      <c r="N43" s="757"/>
      <c r="O43" s="757"/>
      <c r="P43" s="758"/>
      <c r="Q43" s="795"/>
      <c r="R43" s="806" t="s">
        <v>216</v>
      </c>
      <c r="S43" s="807"/>
      <c r="T43" s="808" t="s">
        <v>217</v>
      </c>
      <c r="U43" s="806"/>
      <c r="V43" s="809"/>
      <c r="W43" s="792"/>
    </row>
    <row r="44" s="743" customFormat="1" ht="30" customHeight="1" spans="1:23">
      <c r="A44" s="755"/>
      <c r="B44" s="756"/>
      <c r="C44" s="759" t="s">
        <v>16</v>
      </c>
      <c r="D44" s="760"/>
      <c r="E44" s="760" t="s">
        <v>21</v>
      </c>
      <c r="F44" s="760"/>
      <c r="G44" s="760" t="s">
        <v>22</v>
      </c>
      <c r="H44" s="761"/>
      <c r="I44" s="795"/>
      <c r="J44" s="796" t="s">
        <v>16</v>
      </c>
      <c r="K44" s="797" t="s">
        <v>21</v>
      </c>
      <c r="L44" s="797" t="s">
        <v>22</v>
      </c>
      <c r="M44" s="795"/>
      <c r="N44" s="765" t="s">
        <v>16</v>
      </c>
      <c r="O44" s="765" t="s">
        <v>21</v>
      </c>
      <c r="P44" s="765" t="s">
        <v>22</v>
      </c>
      <c r="Q44" s="795"/>
      <c r="R44" s="760" t="s">
        <v>218</v>
      </c>
      <c r="S44" s="760" t="s">
        <v>219</v>
      </c>
      <c r="T44" s="760" t="s">
        <v>220</v>
      </c>
      <c r="U44" s="761" t="s">
        <v>221</v>
      </c>
      <c r="V44" s="809"/>
      <c r="W44" s="792"/>
    </row>
    <row r="45" s="743" customFormat="1" ht="34.5" customHeight="1" spans="1:23">
      <c r="A45" s="762"/>
      <c r="B45" s="763"/>
      <c r="C45" s="764" t="s">
        <v>222</v>
      </c>
      <c r="D45" s="765" t="s">
        <v>223</v>
      </c>
      <c r="E45" s="765" t="s">
        <v>224</v>
      </c>
      <c r="F45" s="765" t="s">
        <v>223</v>
      </c>
      <c r="G45" s="765" t="s">
        <v>224</v>
      </c>
      <c r="H45" s="766" t="s">
        <v>225</v>
      </c>
      <c r="I45" s="798"/>
      <c r="J45" s="799"/>
      <c r="K45" s="765"/>
      <c r="L45" s="765"/>
      <c r="M45" s="798"/>
      <c r="N45" s="765"/>
      <c r="O45" s="765"/>
      <c r="P45" s="765"/>
      <c r="Q45" s="798"/>
      <c r="R45" s="760"/>
      <c r="S45" s="760"/>
      <c r="T45" s="760"/>
      <c r="U45" s="761"/>
      <c r="V45" s="810"/>
      <c r="W45" s="792"/>
    </row>
    <row r="46" s="743" customFormat="1" ht="17.1" customHeight="1" spans="1:23">
      <c r="A46" s="767">
        <v>1</v>
      </c>
      <c r="B46" s="768">
        <v>2</v>
      </c>
      <c r="C46" s="768">
        <v>3</v>
      </c>
      <c r="D46" s="768">
        <v>4</v>
      </c>
      <c r="E46" s="768">
        <v>5</v>
      </c>
      <c r="F46" s="768">
        <v>6</v>
      </c>
      <c r="G46" s="768">
        <v>7</v>
      </c>
      <c r="H46" s="768">
        <v>8</v>
      </c>
      <c r="I46" s="768">
        <v>9</v>
      </c>
      <c r="J46" s="768">
        <v>10</v>
      </c>
      <c r="K46" s="768">
        <v>11</v>
      </c>
      <c r="L46" s="768">
        <v>12</v>
      </c>
      <c r="M46" s="768">
        <v>13</v>
      </c>
      <c r="N46" s="768">
        <v>14</v>
      </c>
      <c r="O46" s="768">
        <v>15</v>
      </c>
      <c r="P46" s="768">
        <v>16</v>
      </c>
      <c r="Q46" s="768">
        <v>17</v>
      </c>
      <c r="R46" s="768">
        <v>18</v>
      </c>
      <c r="S46" s="768">
        <v>19</v>
      </c>
      <c r="T46" s="768">
        <v>20</v>
      </c>
      <c r="U46" s="768">
        <v>21</v>
      </c>
      <c r="V46" s="811">
        <v>22</v>
      </c>
      <c r="W46" s="792"/>
    </row>
    <row r="47" s="743" customFormat="1" ht="17.1" customHeight="1" spans="1:23">
      <c r="A47" s="769">
        <v>1</v>
      </c>
      <c r="B47" s="770" t="s">
        <v>39</v>
      </c>
      <c r="C47" s="771">
        <f>N10</f>
        <v>0</v>
      </c>
      <c r="D47" s="772"/>
      <c r="E47" s="771">
        <f>O10</f>
        <v>4</v>
      </c>
      <c r="F47" s="777"/>
      <c r="G47" s="771">
        <f>P10</f>
        <v>4</v>
      </c>
      <c r="H47" s="777">
        <v>2</v>
      </c>
      <c r="I47" s="771">
        <f>SUM(C47:H47)</f>
        <v>10</v>
      </c>
      <c r="J47" s="772"/>
      <c r="K47" s="772">
        <v>2</v>
      </c>
      <c r="L47" s="772">
        <v>2</v>
      </c>
      <c r="M47" s="771">
        <f>SUM(J47:L47)</f>
        <v>4</v>
      </c>
      <c r="N47" s="771">
        <f t="shared" ref="N47:N57" si="8">D47+C47-J47</f>
        <v>0</v>
      </c>
      <c r="O47" s="771">
        <f>E47+F47-K47</f>
        <v>2</v>
      </c>
      <c r="P47" s="771">
        <f>G47+H47-L47</f>
        <v>4</v>
      </c>
      <c r="Q47" s="771">
        <f>SUM(N47:P47)</f>
        <v>6</v>
      </c>
      <c r="R47" s="777">
        <v>2</v>
      </c>
      <c r="S47" s="777"/>
      <c r="T47" s="777"/>
      <c r="U47" s="777"/>
      <c r="V47" s="777"/>
      <c r="W47" s="792"/>
    </row>
    <row r="48" s="743" customFormat="1" ht="17.1" customHeight="1" spans="1:23">
      <c r="A48" s="775">
        <v>2</v>
      </c>
      <c r="B48" s="776" t="s">
        <v>40</v>
      </c>
      <c r="C48" s="771">
        <f t="shared" ref="C48:C64" si="9">N11</f>
        <v>0</v>
      </c>
      <c r="D48" s="772"/>
      <c r="E48" s="771">
        <f t="shared" ref="E48:E64" si="10">O11</f>
        <v>3</v>
      </c>
      <c r="F48" s="777"/>
      <c r="G48" s="771">
        <f t="shared" ref="G48:G64" si="11">P11</f>
        <v>4</v>
      </c>
      <c r="H48" s="777">
        <v>3</v>
      </c>
      <c r="I48" s="802">
        <f>SUM(C48:H48)</f>
        <v>10</v>
      </c>
      <c r="J48" s="772"/>
      <c r="K48" s="772">
        <v>2</v>
      </c>
      <c r="L48" s="772">
        <v>3</v>
      </c>
      <c r="M48" s="771">
        <f t="shared" ref="M48:M64" si="12">SUM(J48:L48)</f>
        <v>5</v>
      </c>
      <c r="N48" s="771">
        <f t="shared" si="8"/>
        <v>0</v>
      </c>
      <c r="O48" s="771">
        <f t="shared" ref="O48:O64" si="13">E48+F48-K48</f>
        <v>1</v>
      </c>
      <c r="P48" s="771">
        <f t="shared" ref="P48:P64" si="14">G48+H48-L48</f>
        <v>4</v>
      </c>
      <c r="Q48" s="771">
        <f t="shared" ref="Q48:Q64" si="15">SUM(N48:P48)</f>
        <v>5</v>
      </c>
      <c r="R48" s="777">
        <v>5</v>
      </c>
      <c r="S48" s="777"/>
      <c r="T48" s="777"/>
      <c r="U48" s="777"/>
      <c r="V48" s="777"/>
      <c r="W48" s="792"/>
    </row>
    <row r="49" s="743" customFormat="1" ht="17.1" customHeight="1" spans="1:23">
      <c r="A49" s="775">
        <v>3</v>
      </c>
      <c r="B49" s="776" t="s">
        <v>41</v>
      </c>
      <c r="C49" s="771">
        <f t="shared" si="9"/>
        <v>0</v>
      </c>
      <c r="D49" s="777"/>
      <c r="E49" s="771">
        <f t="shared" si="10"/>
        <v>0</v>
      </c>
      <c r="F49" s="777"/>
      <c r="G49" s="771">
        <f t="shared" si="11"/>
        <v>0</v>
      </c>
      <c r="H49" s="777">
        <v>1</v>
      </c>
      <c r="I49" s="802">
        <f t="shared" ref="I49:I64" si="16">SUM(C49:H49)</f>
        <v>1</v>
      </c>
      <c r="J49" s="772"/>
      <c r="K49" s="772"/>
      <c r="L49" s="772"/>
      <c r="M49" s="771">
        <f t="shared" si="12"/>
        <v>0</v>
      </c>
      <c r="N49" s="771">
        <f t="shared" si="8"/>
        <v>0</v>
      </c>
      <c r="O49" s="771">
        <f t="shared" si="13"/>
        <v>0</v>
      </c>
      <c r="P49" s="771">
        <f t="shared" si="14"/>
        <v>1</v>
      </c>
      <c r="Q49" s="771">
        <f t="shared" si="15"/>
        <v>1</v>
      </c>
      <c r="R49" s="777"/>
      <c r="S49" s="777"/>
      <c r="T49" s="777"/>
      <c r="U49" s="777"/>
      <c r="V49" s="777"/>
      <c r="W49" s="792"/>
    </row>
    <row r="50" s="743" customFormat="1" ht="17.1" customHeight="1" spans="1:23">
      <c r="A50" s="775">
        <v>4</v>
      </c>
      <c r="B50" s="776" t="s">
        <v>42</v>
      </c>
      <c r="C50" s="771">
        <f t="shared" si="9"/>
        <v>0</v>
      </c>
      <c r="D50" s="777"/>
      <c r="E50" s="771">
        <f t="shared" si="10"/>
        <v>0</v>
      </c>
      <c r="F50" s="777">
        <v>3</v>
      </c>
      <c r="G50" s="771">
        <f t="shared" si="11"/>
        <v>0</v>
      </c>
      <c r="H50" s="777">
        <v>3</v>
      </c>
      <c r="I50" s="802">
        <f t="shared" si="16"/>
        <v>6</v>
      </c>
      <c r="J50" s="772"/>
      <c r="K50" s="772">
        <v>1</v>
      </c>
      <c r="L50" s="772">
        <v>1</v>
      </c>
      <c r="M50" s="771">
        <f t="shared" si="12"/>
        <v>2</v>
      </c>
      <c r="N50" s="771">
        <f t="shared" si="8"/>
        <v>0</v>
      </c>
      <c r="O50" s="771">
        <f t="shared" si="13"/>
        <v>2</v>
      </c>
      <c r="P50" s="771">
        <f t="shared" si="14"/>
        <v>2</v>
      </c>
      <c r="Q50" s="771">
        <f t="shared" si="15"/>
        <v>4</v>
      </c>
      <c r="R50" s="777">
        <v>2</v>
      </c>
      <c r="S50" s="777"/>
      <c r="T50" s="777"/>
      <c r="U50" s="777"/>
      <c r="V50" s="777"/>
      <c r="W50" s="792"/>
    </row>
    <row r="51" s="743" customFormat="1" ht="17.1" customHeight="1" spans="1:23">
      <c r="A51" s="775">
        <v>5</v>
      </c>
      <c r="B51" s="776" t="s">
        <v>43</v>
      </c>
      <c r="C51" s="771">
        <f t="shared" si="9"/>
        <v>0</v>
      </c>
      <c r="D51" s="777"/>
      <c r="E51" s="771">
        <f t="shared" si="10"/>
        <v>2</v>
      </c>
      <c r="F51" s="777"/>
      <c r="G51" s="771">
        <f t="shared" si="11"/>
        <v>4</v>
      </c>
      <c r="H51" s="777"/>
      <c r="I51" s="802">
        <f t="shared" si="16"/>
        <v>6</v>
      </c>
      <c r="J51" s="772"/>
      <c r="K51" s="772"/>
      <c r="L51" s="772"/>
      <c r="M51" s="771">
        <f t="shared" si="12"/>
        <v>0</v>
      </c>
      <c r="N51" s="771">
        <f t="shared" si="8"/>
        <v>0</v>
      </c>
      <c r="O51" s="771">
        <f t="shared" si="13"/>
        <v>2</v>
      </c>
      <c r="P51" s="771">
        <f t="shared" si="14"/>
        <v>4</v>
      </c>
      <c r="Q51" s="771">
        <f t="shared" si="15"/>
        <v>6</v>
      </c>
      <c r="R51" s="777"/>
      <c r="S51" s="777"/>
      <c r="T51" s="777"/>
      <c r="U51" s="777"/>
      <c r="V51" s="777"/>
      <c r="W51" s="792"/>
    </row>
    <row r="52" s="743" customFormat="1" ht="17.1" customHeight="1" spans="1:23">
      <c r="A52" s="775">
        <v>6</v>
      </c>
      <c r="B52" s="776" t="s">
        <v>44</v>
      </c>
      <c r="C52" s="771">
        <f t="shared" si="9"/>
        <v>0</v>
      </c>
      <c r="D52" s="777"/>
      <c r="E52" s="771">
        <f t="shared" si="10"/>
        <v>1</v>
      </c>
      <c r="F52" s="777"/>
      <c r="G52" s="771">
        <f t="shared" si="11"/>
        <v>1</v>
      </c>
      <c r="H52" s="777"/>
      <c r="I52" s="802">
        <f t="shared" si="16"/>
        <v>2</v>
      </c>
      <c r="J52" s="772"/>
      <c r="K52" s="772">
        <v>1</v>
      </c>
      <c r="L52" s="772">
        <v>1</v>
      </c>
      <c r="M52" s="771">
        <f t="shared" si="12"/>
        <v>2</v>
      </c>
      <c r="N52" s="771">
        <f t="shared" si="8"/>
        <v>0</v>
      </c>
      <c r="O52" s="771">
        <f t="shared" si="13"/>
        <v>0</v>
      </c>
      <c r="P52" s="771">
        <f t="shared" si="14"/>
        <v>0</v>
      </c>
      <c r="Q52" s="771">
        <f t="shared" si="15"/>
        <v>0</v>
      </c>
      <c r="R52" s="777"/>
      <c r="S52" s="777"/>
      <c r="T52" s="777"/>
      <c r="U52" s="777"/>
      <c r="V52" s="777"/>
      <c r="W52" s="792"/>
    </row>
    <row r="53" s="743" customFormat="1" ht="17.1" customHeight="1" spans="1:23">
      <c r="A53" s="775">
        <v>7</v>
      </c>
      <c r="B53" s="776" t="s">
        <v>45</v>
      </c>
      <c r="C53" s="771">
        <f t="shared" si="9"/>
        <v>0</v>
      </c>
      <c r="D53" s="777"/>
      <c r="E53" s="771">
        <f t="shared" si="10"/>
        <v>2</v>
      </c>
      <c r="F53" s="777"/>
      <c r="G53" s="771">
        <f t="shared" si="11"/>
        <v>0</v>
      </c>
      <c r="H53" s="777"/>
      <c r="I53" s="802">
        <f t="shared" si="16"/>
        <v>2</v>
      </c>
      <c r="J53" s="772"/>
      <c r="K53" s="772">
        <v>2</v>
      </c>
      <c r="L53" s="772"/>
      <c r="M53" s="771">
        <f t="shared" si="12"/>
        <v>2</v>
      </c>
      <c r="N53" s="771">
        <f t="shared" si="8"/>
        <v>0</v>
      </c>
      <c r="O53" s="771">
        <f t="shared" si="13"/>
        <v>0</v>
      </c>
      <c r="P53" s="771">
        <f t="shared" si="14"/>
        <v>0</v>
      </c>
      <c r="Q53" s="771">
        <f t="shared" si="15"/>
        <v>0</v>
      </c>
      <c r="R53" s="777"/>
      <c r="S53" s="777"/>
      <c r="T53" s="777"/>
      <c r="U53" s="777">
        <v>1</v>
      </c>
      <c r="V53" s="777"/>
      <c r="W53" s="792"/>
    </row>
    <row r="54" s="743" customFormat="1" ht="17.1" customHeight="1" spans="1:23">
      <c r="A54" s="775">
        <v>8</v>
      </c>
      <c r="B54" s="776" t="s">
        <v>46</v>
      </c>
      <c r="C54" s="771">
        <f t="shared" si="9"/>
        <v>0</v>
      </c>
      <c r="D54" s="777"/>
      <c r="E54" s="771">
        <f t="shared" si="10"/>
        <v>0</v>
      </c>
      <c r="F54" s="777"/>
      <c r="G54" s="771">
        <f t="shared" si="11"/>
        <v>1</v>
      </c>
      <c r="H54" s="777">
        <v>1</v>
      </c>
      <c r="I54" s="802">
        <f t="shared" si="16"/>
        <v>2</v>
      </c>
      <c r="J54" s="772"/>
      <c r="K54" s="772"/>
      <c r="L54" s="772"/>
      <c r="M54" s="771">
        <f t="shared" si="12"/>
        <v>0</v>
      </c>
      <c r="N54" s="771">
        <f t="shared" si="8"/>
        <v>0</v>
      </c>
      <c r="O54" s="771">
        <f t="shared" si="13"/>
        <v>0</v>
      </c>
      <c r="P54" s="771">
        <f t="shared" si="14"/>
        <v>2</v>
      </c>
      <c r="Q54" s="771">
        <f t="shared" si="15"/>
        <v>2</v>
      </c>
      <c r="R54" s="777"/>
      <c r="S54" s="777"/>
      <c r="T54" s="777"/>
      <c r="U54" s="777"/>
      <c r="V54" s="777"/>
      <c r="W54" s="792"/>
    </row>
    <row r="55" s="743" customFormat="1" ht="17.1" customHeight="1" spans="1:23">
      <c r="A55" s="775">
        <v>9</v>
      </c>
      <c r="B55" s="776" t="s">
        <v>47</v>
      </c>
      <c r="C55" s="771">
        <f t="shared" si="9"/>
        <v>0</v>
      </c>
      <c r="D55" s="777"/>
      <c r="E55" s="771">
        <f t="shared" si="10"/>
        <v>0</v>
      </c>
      <c r="F55" s="777">
        <v>2</v>
      </c>
      <c r="G55" s="771">
        <f t="shared" si="11"/>
        <v>1</v>
      </c>
      <c r="H55" s="777">
        <v>1</v>
      </c>
      <c r="I55" s="802">
        <f t="shared" si="16"/>
        <v>4</v>
      </c>
      <c r="J55" s="772"/>
      <c r="K55" s="772">
        <v>1</v>
      </c>
      <c r="L55" s="772">
        <v>1</v>
      </c>
      <c r="M55" s="771">
        <f t="shared" si="12"/>
        <v>2</v>
      </c>
      <c r="N55" s="771">
        <f t="shared" si="8"/>
        <v>0</v>
      </c>
      <c r="O55" s="771">
        <f t="shared" si="13"/>
        <v>1</v>
      </c>
      <c r="P55" s="771">
        <f t="shared" si="14"/>
        <v>1</v>
      </c>
      <c r="Q55" s="771">
        <f t="shared" si="15"/>
        <v>2</v>
      </c>
      <c r="R55" s="777">
        <v>2</v>
      </c>
      <c r="S55" s="777"/>
      <c r="T55" s="777"/>
      <c r="U55" s="777"/>
      <c r="V55" s="777"/>
      <c r="W55" s="792"/>
    </row>
    <row r="56" s="743" customFormat="1" ht="17.1" customHeight="1" spans="1:23">
      <c r="A56" s="775">
        <v>10</v>
      </c>
      <c r="B56" s="776" t="s">
        <v>48</v>
      </c>
      <c r="C56" s="771">
        <f t="shared" si="9"/>
        <v>0</v>
      </c>
      <c r="D56" s="777"/>
      <c r="E56" s="771">
        <f t="shared" si="10"/>
        <v>0</v>
      </c>
      <c r="F56" s="777">
        <v>2</v>
      </c>
      <c r="G56" s="771">
        <f t="shared" si="11"/>
        <v>0</v>
      </c>
      <c r="H56" s="777"/>
      <c r="I56" s="802">
        <f t="shared" si="16"/>
        <v>2</v>
      </c>
      <c r="J56" s="772"/>
      <c r="K56" s="772">
        <v>1</v>
      </c>
      <c r="L56" s="772"/>
      <c r="M56" s="771">
        <f t="shared" si="12"/>
        <v>1</v>
      </c>
      <c r="N56" s="771">
        <f t="shared" si="8"/>
        <v>0</v>
      </c>
      <c r="O56" s="771">
        <f t="shared" si="13"/>
        <v>1</v>
      </c>
      <c r="P56" s="771">
        <f t="shared" si="14"/>
        <v>0</v>
      </c>
      <c r="Q56" s="771">
        <f t="shared" si="15"/>
        <v>1</v>
      </c>
      <c r="R56" s="777"/>
      <c r="S56" s="777"/>
      <c r="T56" s="777"/>
      <c r="U56" s="777">
        <v>1</v>
      </c>
      <c r="V56" s="777"/>
      <c r="W56" s="792"/>
    </row>
    <row r="57" s="743" customFormat="1" ht="17.1" customHeight="1" spans="1:23">
      <c r="A57" s="775">
        <v>11</v>
      </c>
      <c r="B57" s="776" t="s">
        <v>49</v>
      </c>
      <c r="C57" s="771">
        <f t="shared" si="9"/>
        <v>0</v>
      </c>
      <c r="D57" s="777"/>
      <c r="E57" s="771">
        <f t="shared" si="10"/>
        <v>1</v>
      </c>
      <c r="F57" s="777">
        <v>1</v>
      </c>
      <c r="G57" s="771">
        <f t="shared" si="11"/>
        <v>0</v>
      </c>
      <c r="H57" s="777">
        <v>1</v>
      </c>
      <c r="I57" s="802">
        <f t="shared" si="16"/>
        <v>3</v>
      </c>
      <c r="J57" s="772"/>
      <c r="K57" s="772">
        <v>1</v>
      </c>
      <c r="L57" s="772"/>
      <c r="M57" s="771">
        <f t="shared" si="12"/>
        <v>1</v>
      </c>
      <c r="N57" s="771">
        <f t="shared" si="8"/>
        <v>0</v>
      </c>
      <c r="O57" s="771">
        <f t="shared" si="13"/>
        <v>1</v>
      </c>
      <c r="P57" s="771">
        <f t="shared" si="14"/>
        <v>1</v>
      </c>
      <c r="Q57" s="771">
        <f t="shared" si="15"/>
        <v>2</v>
      </c>
      <c r="R57" s="777">
        <v>1</v>
      </c>
      <c r="S57" s="777"/>
      <c r="T57" s="777"/>
      <c r="U57" s="777"/>
      <c r="V57" s="777"/>
      <c r="W57" s="792"/>
    </row>
    <row r="58" s="743" customFormat="1" ht="17.1" customHeight="1" spans="1:23">
      <c r="A58" s="775">
        <v>12</v>
      </c>
      <c r="B58" s="776" t="s">
        <v>50</v>
      </c>
      <c r="C58" s="771">
        <f t="shared" si="9"/>
        <v>0</v>
      </c>
      <c r="D58" s="777"/>
      <c r="E58" s="771">
        <f t="shared" si="10"/>
        <v>0</v>
      </c>
      <c r="F58" s="777">
        <v>3</v>
      </c>
      <c r="G58" s="771">
        <f t="shared" si="11"/>
        <v>1</v>
      </c>
      <c r="H58" s="777">
        <v>5</v>
      </c>
      <c r="I58" s="802">
        <f t="shared" si="16"/>
        <v>9</v>
      </c>
      <c r="J58" s="772"/>
      <c r="K58" s="772"/>
      <c r="L58" s="772">
        <v>2</v>
      </c>
      <c r="M58" s="771">
        <f t="shared" si="12"/>
        <v>2</v>
      </c>
      <c r="N58" s="771">
        <f t="shared" ref="N58:N64" si="17">D58+C58-J58</f>
        <v>0</v>
      </c>
      <c r="O58" s="771">
        <f t="shared" si="13"/>
        <v>3</v>
      </c>
      <c r="P58" s="771">
        <f t="shared" si="14"/>
        <v>4</v>
      </c>
      <c r="Q58" s="771">
        <f t="shared" si="15"/>
        <v>7</v>
      </c>
      <c r="R58" s="777">
        <v>2</v>
      </c>
      <c r="S58" s="777"/>
      <c r="T58" s="777"/>
      <c r="U58" s="777"/>
      <c r="V58" s="777"/>
      <c r="W58" s="792"/>
    </row>
    <row r="59" s="743" customFormat="1" ht="17.1" customHeight="1" spans="1:23">
      <c r="A59" s="775">
        <v>13</v>
      </c>
      <c r="B59" s="776" t="s">
        <v>51</v>
      </c>
      <c r="C59" s="771">
        <f t="shared" si="9"/>
        <v>0</v>
      </c>
      <c r="D59" s="777"/>
      <c r="E59" s="771">
        <f t="shared" si="10"/>
        <v>0</v>
      </c>
      <c r="F59" s="777"/>
      <c r="G59" s="771">
        <f t="shared" si="11"/>
        <v>0</v>
      </c>
      <c r="H59" s="777">
        <v>1</v>
      </c>
      <c r="I59" s="802">
        <f t="shared" si="16"/>
        <v>1</v>
      </c>
      <c r="J59" s="772"/>
      <c r="K59" s="772"/>
      <c r="L59" s="772">
        <v>1</v>
      </c>
      <c r="M59" s="771">
        <f t="shared" si="12"/>
        <v>1</v>
      </c>
      <c r="N59" s="771">
        <f t="shared" si="17"/>
        <v>0</v>
      </c>
      <c r="O59" s="771">
        <f t="shared" si="13"/>
        <v>0</v>
      </c>
      <c r="P59" s="771">
        <f t="shared" si="14"/>
        <v>0</v>
      </c>
      <c r="Q59" s="771">
        <f t="shared" si="15"/>
        <v>0</v>
      </c>
      <c r="R59" s="777">
        <v>1</v>
      </c>
      <c r="S59" s="777"/>
      <c r="T59" s="777"/>
      <c r="U59" s="777"/>
      <c r="V59" s="777"/>
      <c r="W59" s="792"/>
    </row>
    <row r="60" s="743" customFormat="1" ht="17.1" customHeight="1" spans="1:23">
      <c r="A60" s="775">
        <v>14</v>
      </c>
      <c r="B60" s="776" t="s">
        <v>52</v>
      </c>
      <c r="C60" s="771">
        <f t="shared" si="9"/>
        <v>0</v>
      </c>
      <c r="D60" s="777">
        <v>1</v>
      </c>
      <c r="E60" s="771">
        <f t="shared" si="10"/>
        <v>0</v>
      </c>
      <c r="F60" s="777"/>
      <c r="G60" s="771">
        <f t="shared" si="11"/>
        <v>0</v>
      </c>
      <c r="H60" s="777">
        <v>1</v>
      </c>
      <c r="I60" s="802">
        <f t="shared" si="16"/>
        <v>2</v>
      </c>
      <c r="J60" s="772"/>
      <c r="K60" s="772"/>
      <c r="L60" s="772"/>
      <c r="M60" s="771">
        <f t="shared" si="12"/>
        <v>0</v>
      </c>
      <c r="N60" s="771">
        <f t="shared" si="17"/>
        <v>1</v>
      </c>
      <c r="O60" s="771">
        <f t="shared" si="13"/>
        <v>0</v>
      </c>
      <c r="P60" s="771">
        <f t="shared" si="14"/>
        <v>1</v>
      </c>
      <c r="Q60" s="771">
        <f t="shared" si="15"/>
        <v>2</v>
      </c>
      <c r="R60" s="777"/>
      <c r="S60" s="777"/>
      <c r="T60" s="777"/>
      <c r="U60" s="777"/>
      <c r="V60" s="777"/>
      <c r="W60" s="792"/>
    </row>
    <row r="61" s="743" customFormat="1" ht="17.1" customHeight="1" spans="1:23">
      <c r="A61" s="775">
        <v>15</v>
      </c>
      <c r="B61" s="776" t="s">
        <v>53</v>
      </c>
      <c r="C61" s="771">
        <f t="shared" si="9"/>
        <v>0</v>
      </c>
      <c r="D61" s="777"/>
      <c r="E61" s="771">
        <f t="shared" si="10"/>
        <v>0</v>
      </c>
      <c r="F61" s="777"/>
      <c r="G61" s="771">
        <f t="shared" si="11"/>
        <v>0</v>
      </c>
      <c r="H61" s="777">
        <v>1</v>
      </c>
      <c r="I61" s="802">
        <f t="shared" si="16"/>
        <v>1</v>
      </c>
      <c r="J61" s="772"/>
      <c r="K61" s="772"/>
      <c r="L61" s="772"/>
      <c r="M61" s="771">
        <f t="shared" si="12"/>
        <v>0</v>
      </c>
      <c r="N61" s="771">
        <f t="shared" si="17"/>
        <v>0</v>
      </c>
      <c r="O61" s="771">
        <f t="shared" si="13"/>
        <v>0</v>
      </c>
      <c r="P61" s="771">
        <f t="shared" si="14"/>
        <v>1</v>
      </c>
      <c r="Q61" s="771">
        <f t="shared" si="15"/>
        <v>1</v>
      </c>
      <c r="R61" s="777"/>
      <c r="S61" s="777"/>
      <c r="T61" s="777"/>
      <c r="U61" s="777"/>
      <c r="V61" s="777"/>
      <c r="W61" s="792"/>
    </row>
    <row r="62" s="743" customFormat="1" ht="17.1" customHeight="1" spans="1:23">
      <c r="A62" s="775">
        <v>16</v>
      </c>
      <c r="B62" s="776" t="s">
        <v>151</v>
      </c>
      <c r="C62" s="771">
        <f t="shared" si="9"/>
        <v>0</v>
      </c>
      <c r="D62" s="777">
        <v>1</v>
      </c>
      <c r="E62" s="771">
        <f t="shared" si="10"/>
        <v>0</v>
      </c>
      <c r="F62" s="777"/>
      <c r="G62" s="771">
        <f t="shared" si="11"/>
        <v>1</v>
      </c>
      <c r="H62" s="777"/>
      <c r="I62" s="802">
        <f t="shared" si="16"/>
        <v>2</v>
      </c>
      <c r="J62" s="772"/>
      <c r="K62" s="772"/>
      <c r="L62" s="772">
        <v>1</v>
      </c>
      <c r="M62" s="771">
        <f t="shared" si="12"/>
        <v>1</v>
      </c>
      <c r="N62" s="771">
        <f t="shared" si="17"/>
        <v>1</v>
      </c>
      <c r="O62" s="771">
        <f t="shared" si="13"/>
        <v>0</v>
      </c>
      <c r="P62" s="771">
        <f t="shared" si="14"/>
        <v>0</v>
      </c>
      <c r="Q62" s="771">
        <f t="shared" si="15"/>
        <v>1</v>
      </c>
      <c r="R62" s="777">
        <v>1</v>
      </c>
      <c r="S62" s="777"/>
      <c r="T62" s="777"/>
      <c r="U62" s="777"/>
      <c r="V62" s="777"/>
      <c r="W62" s="792"/>
    </row>
    <row r="63" s="743" customFormat="1" ht="17.1" customHeight="1" spans="1:23">
      <c r="A63" s="778">
        <v>17</v>
      </c>
      <c r="B63" s="779" t="s">
        <v>55</v>
      </c>
      <c r="C63" s="771">
        <f t="shared" si="9"/>
        <v>0</v>
      </c>
      <c r="D63" s="777"/>
      <c r="E63" s="771">
        <f t="shared" si="10"/>
        <v>0</v>
      </c>
      <c r="F63" s="777">
        <v>1</v>
      </c>
      <c r="G63" s="771">
        <f t="shared" si="11"/>
        <v>0</v>
      </c>
      <c r="H63" s="777">
        <v>1</v>
      </c>
      <c r="I63" s="803">
        <f t="shared" si="16"/>
        <v>2</v>
      </c>
      <c r="J63" s="772"/>
      <c r="K63" s="772"/>
      <c r="L63" s="772">
        <v>1</v>
      </c>
      <c r="M63" s="771">
        <f t="shared" si="12"/>
        <v>1</v>
      </c>
      <c r="N63" s="771">
        <f t="shared" si="17"/>
        <v>0</v>
      </c>
      <c r="O63" s="771">
        <f t="shared" si="13"/>
        <v>1</v>
      </c>
      <c r="P63" s="771">
        <f t="shared" si="14"/>
        <v>0</v>
      </c>
      <c r="Q63" s="771">
        <f t="shared" si="15"/>
        <v>1</v>
      </c>
      <c r="R63" s="777">
        <v>1</v>
      </c>
      <c r="S63" s="777"/>
      <c r="T63" s="777"/>
      <c r="U63" s="777"/>
      <c r="V63" s="777"/>
      <c r="W63" s="792"/>
    </row>
    <row r="64" s="743" customFormat="1" ht="17.1" customHeight="1" spans="1:23">
      <c r="A64" s="780">
        <v>18</v>
      </c>
      <c r="B64" s="781" t="s">
        <v>56</v>
      </c>
      <c r="C64" s="771">
        <f t="shared" si="9"/>
        <v>0</v>
      </c>
      <c r="D64" s="783"/>
      <c r="E64" s="771">
        <f t="shared" si="10"/>
        <v>1</v>
      </c>
      <c r="F64" s="777"/>
      <c r="G64" s="771">
        <f t="shared" si="11"/>
        <v>1</v>
      </c>
      <c r="H64" s="777"/>
      <c r="I64" s="803">
        <f t="shared" si="16"/>
        <v>2</v>
      </c>
      <c r="J64" s="772"/>
      <c r="K64" s="772">
        <v>1</v>
      </c>
      <c r="L64" s="772">
        <v>1</v>
      </c>
      <c r="M64" s="771">
        <f t="shared" si="12"/>
        <v>2</v>
      </c>
      <c r="N64" s="771">
        <f t="shared" si="17"/>
        <v>0</v>
      </c>
      <c r="O64" s="771">
        <f t="shared" si="13"/>
        <v>0</v>
      </c>
      <c r="P64" s="771">
        <f t="shared" si="14"/>
        <v>0</v>
      </c>
      <c r="Q64" s="771">
        <f t="shared" si="15"/>
        <v>0</v>
      </c>
      <c r="R64" s="777">
        <v>2</v>
      </c>
      <c r="S64" s="777"/>
      <c r="T64" s="777"/>
      <c r="U64" s="777"/>
      <c r="V64" s="783"/>
      <c r="W64" s="792"/>
    </row>
    <row r="65" s="743" customFormat="1" ht="17.1" customHeight="1" spans="1:23">
      <c r="A65" s="785" t="s">
        <v>14</v>
      </c>
      <c r="B65" s="786"/>
      <c r="C65" s="787">
        <f>SUM(C47:C64)</f>
        <v>0</v>
      </c>
      <c r="D65" s="787">
        <f t="shared" ref="D65:U65" si="18">SUM(D47:D64)</f>
        <v>2</v>
      </c>
      <c r="E65" s="787">
        <f t="shared" si="18"/>
        <v>14</v>
      </c>
      <c r="F65" s="787">
        <f t="shared" si="18"/>
        <v>12</v>
      </c>
      <c r="G65" s="787">
        <f t="shared" si="18"/>
        <v>18</v>
      </c>
      <c r="H65" s="787">
        <f t="shared" si="18"/>
        <v>21</v>
      </c>
      <c r="I65" s="787">
        <f t="shared" si="18"/>
        <v>67</v>
      </c>
      <c r="J65" s="787">
        <f t="shared" si="18"/>
        <v>0</v>
      </c>
      <c r="K65" s="787">
        <f t="shared" si="18"/>
        <v>12</v>
      </c>
      <c r="L65" s="787">
        <f t="shared" si="18"/>
        <v>14</v>
      </c>
      <c r="M65" s="787">
        <f t="shared" si="18"/>
        <v>26</v>
      </c>
      <c r="N65" s="787">
        <f t="shared" si="18"/>
        <v>2</v>
      </c>
      <c r="O65" s="787">
        <f t="shared" si="18"/>
        <v>14</v>
      </c>
      <c r="P65" s="787">
        <f t="shared" si="18"/>
        <v>25</v>
      </c>
      <c r="Q65" s="787">
        <f t="shared" si="18"/>
        <v>41</v>
      </c>
      <c r="R65" s="787">
        <f t="shared" si="18"/>
        <v>19</v>
      </c>
      <c r="S65" s="787">
        <f t="shared" si="18"/>
        <v>0</v>
      </c>
      <c r="T65" s="787">
        <f t="shared" si="18"/>
        <v>0</v>
      </c>
      <c r="U65" s="787">
        <f t="shared" si="18"/>
        <v>2</v>
      </c>
      <c r="V65" s="787">
        <f>SUM(V47:V63)</f>
        <v>0</v>
      </c>
      <c r="W65" s="792"/>
    </row>
    <row r="66" s="743" customFormat="1" ht="17.1" customHeight="1" spans="1:23">
      <c r="A66" s="745"/>
      <c r="B66" s="745"/>
      <c r="C66" s="745"/>
      <c r="D66" s="745"/>
      <c r="E66" s="745"/>
      <c r="F66" s="745"/>
      <c r="G66" s="745"/>
      <c r="H66" s="745"/>
      <c r="I66" s="745"/>
      <c r="J66" s="745"/>
      <c r="K66" s="745"/>
      <c r="L66" s="745"/>
      <c r="M66" s="745"/>
      <c r="N66" s="745"/>
      <c r="O66" s="745"/>
      <c r="P66" s="745"/>
      <c r="Q66" s="745"/>
      <c r="R66" s="745"/>
      <c r="S66" s="745"/>
      <c r="T66" s="745"/>
      <c r="U66" s="745"/>
      <c r="V66" s="745"/>
      <c r="W66" s="792"/>
    </row>
    <row r="67" s="743" customFormat="1" ht="17.1" customHeight="1" spans="1:23">
      <c r="A67" s="745"/>
      <c r="B67" s="745"/>
      <c r="C67" s="788" t="s">
        <v>58</v>
      </c>
      <c r="D67" s="745"/>
      <c r="E67" s="745"/>
      <c r="F67" s="745"/>
      <c r="G67" s="745"/>
      <c r="H67" s="745"/>
      <c r="I67" s="745"/>
      <c r="J67" s="745"/>
      <c r="K67" s="745"/>
      <c r="L67" s="745"/>
      <c r="M67" s="745"/>
      <c r="N67" s="745"/>
      <c r="O67" s="745"/>
      <c r="P67" s="800" t="s">
        <v>67</v>
      </c>
      <c r="Q67" s="745"/>
      <c r="R67" s="745"/>
      <c r="S67" s="745"/>
      <c r="T67" s="745"/>
      <c r="U67" s="745"/>
      <c r="V67" s="745"/>
      <c r="W67" s="792"/>
    </row>
    <row r="68" s="744" customFormat="1" ht="17.1" customHeight="1" spans="1:23">
      <c r="A68" s="789"/>
      <c r="B68" s="789"/>
      <c r="C68" s="788" t="s">
        <v>68</v>
      </c>
      <c r="D68" s="789"/>
      <c r="E68" s="789"/>
      <c r="F68" s="789"/>
      <c r="G68" s="789"/>
      <c r="H68" s="789"/>
      <c r="I68" s="789"/>
      <c r="J68" s="789"/>
      <c r="K68" s="789"/>
      <c r="L68" s="789"/>
      <c r="M68" s="789"/>
      <c r="N68" s="789"/>
      <c r="O68" s="789"/>
      <c r="P68" s="800" t="s">
        <v>69</v>
      </c>
      <c r="Q68" s="817"/>
      <c r="R68" s="817"/>
      <c r="S68" s="817"/>
      <c r="T68" s="817"/>
      <c r="U68" s="789"/>
      <c r="V68" s="789"/>
      <c r="W68" s="793"/>
    </row>
    <row r="69" s="743" customFormat="1" ht="17.1" customHeight="1" spans="1:23">
      <c r="A69" s="745"/>
      <c r="B69" s="745"/>
      <c r="C69" s="788"/>
      <c r="D69" s="790"/>
      <c r="E69" s="790"/>
      <c r="F69" s="789"/>
      <c r="G69" s="789"/>
      <c r="H69" s="789"/>
      <c r="I69" s="789"/>
      <c r="J69" s="789"/>
      <c r="K69" s="789"/>
      <c r="L69" s="789"/>
      <c r="M69" s="789"/>
      <c r="N69" s="789"/>
      <c r="O69" s="789"/>
      <c r="P69" s="800"/>
      <c r="Q69" s="817"/>
      <c r="R69" s="724"/>
      <c r="S69" s="817"/>
      <c r="T69" s="817"/>
      <c r="U69" s="745"/>
      <c r="V69" s="745"/>
      <c r="W69" s="792"/>
    </row>
    <row r="70" s="743" customFormat="1" ht="17.1" customHeight="1" spans="1:23">
      <c r="A70" s="745"/>
      <c r="B70" s="745"/>
      <c r="C70" s="788"/>
      <c r="D70" s="789"/>
      <c r="E70" s="789"/>
      <c r="F70" s="789"/>
      <c r="G70" s="789"/>
      <c r="H70" s="789"/>
      <c r="I70" s="789"/>
      <c r="J70" s="789"/>
      <c r="K70" s="789"/>
      <c r="L70" s="789"/>
      <c r="M70" s="789"/>
      <c r="N70" s="789"/>
      <c r="O70" s="789"/>
      <c r="P70" s="800"/>
      <c r="Q70" s="817"/>
      <c r="R70" s="817"/>
      <c r="S70" s="817"/>
      <c r="T70" s="817"/>
      <c r="U70" s="745"/>
      <c r="V70" s="745"/>
      <c r="W70" s="792"/>
    </row>
    <row r="71" s="743" customFormat="1" ht="17.1" customHeight="1" spans="1:23">
      <c r="A71" s="791"/>
      <c r="B71" s="791"/>
      <c r="C71" s="788"/>
      <c r="D71" s="789"/>
      <c r="E71" s="789"/>
      <c r="F71" s="789"/>
      <c r="G71" s="789"/>
      <c r="H71" s="789"/>
      <c r="I71" s="789"/>
      <c r="J71" s="789"/>
      <c r="K71" s="789"/>
      <c r="L71" s="789"/>
      <c r="M71" s="789"/>
      <c r="N71" s="789"/>
      <c r="O71" s="789"/>
      <c r="P71" s="800"/>
      <c r="Q71" s="818"/>
      <c r="R71" s="819"/>
      <c r="S71" s="819"/>
      <c r="T71" s="819"/>
      <c r="U71" s="791"/>
      <c r="V71" s="791"/>
      <c r="W71" s="792"/>
    </row>
    <row r="72" s="743" customFormat="1" ht="17.1" customHeight="1" spans="1:23">
      <c r="A72" s="792"/>
      <c r="B72" s="792"/>
      <c r="C72" s="788" t="s">
        <v>70</v>
      </c>
      <c r="D72" s="791"/>
      <c r="E72" s="791"/>
      <c r="F72" s="791"/>
      <c r="G72" s="791"/>
      <c r="H72" s="791"/>
      <c r="I72" s="791"/>
      <c r="J72" s="791"/>
      <c r="K72" s="791"/>
      <c r="L72" s="791"/>
      <c r="M72" s="791"/>
      <c r="N72" s="791"/>
      <c r="O72" s="791"/>
      <c r="P72" s="801" t="s">
        <v>71</v>
      </c>
      <c r="Q72" s="820"/>
      <c r="R72" s="820"/>
      <c r="S72" s="820"/>
      <c r="T72" s="820"/>
      <c r="U72" s="792"/>
      <c r="V72" s="792"/>
      <c r="W72" s="792"/>
    </row>
    <row r="73" spans="3:20">
      <c r="C73" s="788" t="s">
        <v>72</v>
      </c>
      <c r="D73" s="793"/>
      <c r="E73" s="793"/>
      <c r="F73" s="793"/>
      <c r="G73" s="793"/>
      <c r="H73" s="793"/>
      <c r="I73" s="793"/>
      <c r="J73" s="793"/>
      <c r="K73" s="793"/>
      <c r="L73" s="793"/>
      <c r="M73" s="793"/>
      <c r="N73" s="793"/>
      <c r="O73" s="793"/>
      <c r="P73" s="745" t="s">
        <v>73</v>
      </c>
      <c r="Q73" s="817"/>
      <c r="R73" s="817"/>
      <c r="S73" s="817"/>
      <c r="T73" s="817"/>
    </row>
    <row r="76" s="743" customFormat="1" ht="17.1" customHeight="1" spans="1:23">
      <c r="A76" s="747" t="s">
        <v>209</v>
      </c>
      <c r="B76" s="747"/>
      <c r="C76" s="747"/>
      <c r="D76" s="747"/>
      <c r="E76" s="747"/>
      <c r="F76" s="747"/>
      <c r="G76" s="747"/>
      <c r="H76" s="747"/>
      <c r="I76" s="747"/>
      <c r="J76" s="747"/>
      <c r="K76" s="747"/>
      <c r="L76" s="747"/>
      <c r="M76" s="747"/>
      <c r="N76" s="747"/>
      <c r="O76" s="747"/>
      <c r="P76" s="747"/>
      <c r="Q76" s="747"/>
      <c r="R76" s="747"/>
      <c r="S76" s="747"/>
      <c r="T76" s="747"/>
      <c r="U76" s="747"/>
      <c r="V76" s="747"/>
      <c r="W76" s="792"/>
    </row>
    <row r="77" s="743" customFormat="1" ht="17.1" customHeight="1" spans="1:23">
      <c r="A77" s="747" t="s">
        <v>210</v>
      </c>
      <c r="B77" s="747"/>
      <c r="C77" s="747"/>
      <c r="D77" s="747"/>
      <c r="E77" s="747"/>
      <c r="F77" s="747"/>
      <c r="G77" s="747"/>
      <c r="H77" s="747"/>
      <c r="I77" s="747"/>
      <c r="J77" s="747"/>
      <c r="K77" s="747"/>
      <c r="L77" s="747"/>
      <c r="M77" s="747"/>
      <c r="N77" s="747"/>
      <c r="O77" s="747"/>
      <c r="P77" s="747"/>
      <c r="Q77" s="747"/>
      <c r="R77" s="747"/>
      <c r="S77" s="747"/>
      <c r="T77" s="747"/>
      <c r="U77" s="747"/>
      <c r="V77" s="747"/>
      <c r="W77" s="792"/>
    </row>
    <row r="78" s="743" customFormat="1" ht="17.1" customHeight="1" spans="1:23">
      <c r="A78" s="748" t="str">
        <f>'RK 5'!A80:S80</f>
        <v>BULAN MARET TAHUN 2023</v>
      </c>
      <c r="B78" s="748"/>
      <c r="C78" s="748"/>
      <c r="D78" s="748"/>
      <c r="E78" s="748"/>
      <c r="F78" s="748"/>
      <c r="G78" s="748"/>
      <c r="H78" s="748"/>
      <c r="I78" s="748"/>
      <c r="J78" s="748"/>
      <c r="K78" s="748"/>
      <c r="L78" s="748"/>
      <c r="M78" s="748"/>
      <c r="N78" s="748"/>
      <c r="O78" s="748"/>
      <c r="P78" s="748"/>
      <c r="Q78" s="748"/>
      <c r="R78" s="748"/>
      <c r="S78" s="748"/>
      <c r="T78" s="748"/>
      <c r="U78" s="748"/>
      <c r="V78" s="748"/>
      <c r="W78" s="792"/>
    </row>
    <row r="79" s="743" customFormat="1" ht="17.1" customHeight="1" spans="1:23">
      <c r="A79" s="749"/>
      <c r="B79" s="750"/>
      <c r="C79" s="750"/>
      <c r="D79" s="750"/>
      <c r="E79" s="750"/>
      <c r="F79" s="750"/>
      <c r="G79" s="750"/>
      <c r="H79" s="750"/>
      <c r="I79" s="750"/>
      <c r="J79" s="750"/>
      <c r="K79" s="750"/>
      <c r="L79" s="750"/>
      <c r="M79" s="750"/>
      <c r="N79" s="750"/>
      <c r="O79" s="750"/>
      <c r="P79" s="750"/>
      <c r="Q79" s="750"/>
      <c r="R79" s="750"/>
      <c r="S79" s="750"/>
      <c r="T79" s="750"/>
      <c r="U79" s="750"/>
      <c r="V79" s="750" t="s">
        <v>211</v>
      </c>
      <c r="W79" s="792"/>
    </row>
    <row r="80" s="743" customFormat="1" ht="17.1" customHeight="1" spans="1:23">
      <c r="A80" s="751" t="s">
        <v>3</v>
      </c>
      <c r="B80" s="752" t="s">
        <v>4</v>
      </c>
      <c r="C80" s="753" t="s">
        <v>212</v>
      </c>
      <c r="D80" s="753"/>
      <c r="E80" s="753"/>
      <c r="F80" s="753"/>
      <c r="G80" s="753"/>
      <c r="H80" s="754"/>
      <c r="I80" s="794" t="s">
        <v>57</v>
      </c>
      <c r="J80" s="753" t="s">
        <v>213</v>
      </c>
      <c r="K80" s="753"/>
      <c r="L80" s="754"/>
      <c r="M80" s="794" t="s">
        <v>57</v>
      </c>
      <c r="N80" s="753" t="s">
        <v>172</v>
      </c>
      <c r="O80" s="753"/>
      <c r="P80" s="754"/>
      <c r="Q80" s="794" t="s">
        <v>57</v>
      </c>
      <c r="R80" s="804" t="s">
        <v>214</v>
      </c>
      <c r="S80" s="804"/>
      <c r="T80" s="804"/>
      <c r="U80" s="804"/>
      <c r="V80" s="805" t="s">
        <v>215</v>
      </c>
      <c r="W80" s="792"/>
    </row>
    <row r="81" s="743" customFormat="1" ht="21" customHeight="1" spans="1:23">
      <c r="A81" s="755"/>
      <c r="B81" s="756"/>
      <c r="C81" s="757"/>
      <c r="D81" s="757"/>
      <c r="E81" s="757"/>
      <c r="F81" s="757"/>
      <c r="G81" s="757"/>
      <c r="H81" s="758"/>
      <c r="I81" s="795"/>
      <c r="J81" s="757"/>
      <c r="K81" s="757"/>
      <c r="L81" s="758"/>
      <c r="M81" s="795"/>
      <c r="N81" s="757"/>
      <c r="O81" s="757"/>
      <c r="P81" s="758"/>
      <c r="Q81" s="795"/>
      <c r="R81" s="806" t="s">
        <v>216</v>
      </c>
      <c r="S81" s="807"/>
      <c r="T81" s="808" t="s">
        <v>217</v>
      </c>
      <c r="U81" s="806"/>
      <c r="V81" s="809"/>
      <c r="W81" s="792"/>
    </row>
    <row r="82" s="743" customFormat="1" ht="30" customHeight="1" spans="1:23">
      <c r="A82" s="755"/>
      <c r="B82" s="756"/>
      <c r="C82" s="759" t="s">
        <v>16</v>
      </c>
      <c r="D82" s="760"/>
      <c r="E82" s="760" t="s">
        <v>21</v>
      </c>
      <c r="F82" s="760"/>
      <c r="G82" s="760" t="s">
        <v>22</v>
      </c>
      <c r="H82" s="761"/>
      <c r="I82" s="795"/>
      <c r="J82" s="796" t="s">
        <v>16</v>
      </c>
      <c r="K82" s="797" t="s">
        <v>21</v>
      </c>
      <c r="L82" s="797" t="s">
        <v>22</v>
      </c>
      <c r="M82" s="795"/>
      <c r="N82" s="765" t="s">
        <v>16</v>
      </c>
      <c r="O82" s="765" t="s">
        <v>21</v>
      </c>
      <c r="P82" s="765" t="s">
        <v>22</v>
      </c>
      <c r="Q82" s="795"/>
      <c r="R82" s="760" t="s">
        <v>218</v>
      </c>
      <c r="S82" s="760" t="s">
        <v>219</v>
      </c>
      <c r="T82" s="760" t="s">
        <v>220</v>
      </c>
      <c r="U82" s="761" t="s">
        <v>221</v>
      </c>
      <c r="V82" s="809"/>
      <c r="W82" s="792"/>
    </row>
    <row r="83" s="743" customFormat="1" ht="34.5" customHeight="1" spans="1:23">
      <c r="A83" s="762"/>
      <c r="B83" s="763"/>
      <c r="C83" s="764" t="s">
        <v>222</v>
      </c>
      <c r="D83" s="765" t="s">
        <v>223</v>
      </c>
      <c r="E83" s="765" t="s">
        <v>224</v>
      </c>
      <c r="F83" s="765" t="s">
        <v>223</v>
      </c>
      <c r="G83" s="765" t="s">
        <v>224</v>
      </c>
      <c r="H83" s="766" t="s">
        <v>225</v>
      </c>
      <c r="I83" s="798"/>
      <c r="J83" s="799"/>
      <c r="K83" s="765"/>
      <c r="L83" s="765"/>
      <c r="M83" s="798"/>
      <c r="N83" s="765"/>
      <c r="O83" s="765"/>
      <c r="P83" s="765"/>
      <c r="Q83" s="798"/>
      <c r="R83" s="760"/>
      <c r="S83" s="760"/>
      <c r="T83" s="760"/>
      <c r="U83" s="761"/>
      <c r="V83" s="810"/>
      <c r="W83" s="792"/>
    </row>
    <row r="84" s="743" customFormat="1" ht="17.1" customHeight="1" spans="1:23">
      <c r="A84" s="767">
        <v>1</v>
      </c>
      <c r="B84" s="768">
        <v>2</v>
      </c>
      <c r="C84" s="768">
        <v>3</v>
      </c>
      <c r="D84" s="768">
        <v>4</v>
      </c>
      <c r="E84" s="768">
        <v>5</v>
      </c>
      <c r="F84" s="768">
        <v>6</v>
      </c>
      <c r="G84" s="768">
        <v>7</v>
      </c>
      <c r="H84" s="768">
        <v>8</v>
      </c>
      <c r="I84" s="768">
        <v>9</v>
      </c>
      <c r="J84" s="768">
        <v>10</v>
      </c>
      <c r="K84" s="768">
        <v>11</v>
      </c>
      <c r="L84" s="768">
        <v>12</v>
      </c>
      <c r="M84" s="768">
        <v>13</v>
      </c>
      <c r="N84" s="768">
        <v>14</v>
      </c>
      <c r="O84" s="768">
        <v>15</v>
      </c>
      <c r="P84" s="768">
        <v>16</v>
      </c>
      <c r="Q84" s="768">
        <v>17</v>
      </c>
      <c r="R84" s="768">
        <v>18</v>
      </c>
      <c r="S84" s="768">
        <v>19</v>
      </c>
      <c r="T84" s="768">
        <v>20</v>
      </c>
      <c r="U84" s="768">
        <v>21</v>
      </c>
      <c r="V84" s="811">
        <v>22</v>
      </c>
      <c r="W84" s="792"/>
    </row>
    <row r="85" s="743" customFormat="1" ht="17.1" customHeight="1" spans="1:23">
      <c r="A85" s="769">
        <v>1</v>
      </c>
      <c r="B85" s="770" t="s">
        <v>39</v>
      </c>
      <c r="C85" s="771">
        <f t="shared" ref="C85:C102" si="19">N47</f>
        <v>0</v>
      </c>
      <c r="D85" s="774">
        <v>0</v>
      </c>
      <c r="E85" s="771">
        <f>O47</f>
        <v>2</v>
      </c>
      <c r="F85" s="772">
        <v>2</v>
      </c>
      <c r="G85" s="771">
        <f>P47</f>
        <v>4</v>
      </c>
      <c r="H85" s="772">
        <v>2</v>
      </c>
      <c r="I85" s="771">
        <f>SUM(C85:H85)</f>
        <v>10</v>
      </c>
      <c r="J85" s="774"/>
      <c r="K85" s="774">
        <v>3</v>
      </c>
      <c r="L85" s="774">
        <v>4</v>
      </c>
      <c r="M85" s="771">
        <f>SUM(J85:L85)</f>
        <v>7</v>
      </c>
      <c r="N85" s="771">
        <f>C85+D85-J85</f>
        <v>0</v>
      </c>
      <c r="O85" s="771">
        <f>E85+F85-K85</f>
        <v>1</v>
      </c>
      <c r="P85" s="771">
        <f>G85+H85-L85</f>
        <v>2</v>
      </c>
      <c r="Q85" s="771">
        <f>SUM(N85:P85)</f>
        <v>3</v>
      </c>
      <c r="R85" s="774">
        <v>2</v>
      </c>
      <c r="S85" s="774"/>
      <c r="T85" s="774"/>
      <c r="U85" s="774"/>
      <c r="V85" s="774"/>
      <c r="W85" s="792"/>
    </row>
    <row r="86" s="743" customFormat="1" ht="17.1" customHeight="1" spans="1:23">
      <c r="A86" s="775">
        <v>2</v>
      </c>
      <c r="B86" s="776" t="s">
        <v>40</v>
      </c>
      <c r="C86" s="771">
        <f t="shared" si="19"/>
        <v>0</v>
      </c>
      <c r="D86" s="774">
        <v>0</v>
      </c>
      <c r="E86" s="771">
        <f t="shared" ref="E86:E102" si="20">O48</f>
        <v>1</v>
      </c>
      <c r="F86" s="772"/>
      <c r="G86" s="771">
        <f t="shared" ref="G86:G102" si="21">P48</f>
        <v>4</v>
      </c>
      <c r="H86" s="772">
        <v>2</v>
      </c>
      <c r="I86" s="802">
        <f>SUM(C86:H86)</f>
        <v>7</v>
      </c>
      <c r="J86" s="774"/>
      <c r="K86" s="774">
        <v>1</v>
      </c>
      <c r="L86" s="774">
        <v>3</v>
      </c>
      <c r="M86" s="771">
        <f t="shared" ref="M86:M102" si="22">SUM(J86:L86)</f>
        <v>4</v>
      </c>
      <c r="N86" s="771">
        <f t="shared" ref="N86:N102" si="23">C86+D86-J86</f>
        <v>0</v>
      </c>
      <c r="O86" s="771">
        <f t="shared" ref="O86:O102" si="24">E86+F86-K86</f>
        <v>0</v>
      </c>
      <c r="P86" s="771">
        <f t="shared" ref="P86:P102" si="25">G86+H86-L86</f>
        <v>3</v>
      </c>
      <c r="Q86" s="771">
        <f t="shared" ref="Q86:Q102" si="26">SUM(N86:P86)</f>
        <v>3</v>
      </c>
      <c r="R86" s="774">
        <v>4</v>
      </c>
      <c r="S86" s="774"/>
      <c r="T86" s="774"/>
      <c r="U86" s="774"/>
      <c r="V86" s="774"/>
      <c r="W86" s="792"/>
    </row>
    <row r="87" s="743" customFormat="1" ht="17.1" customHeight="1" spans="1:23">
      <c r="A87" s="775">
        <v>3</v>
      </c>
      <c r="B87" s="776" t="s">
        <v>41</v>
      </c>
      <c r="C87" s="771">
        <f t="shared" si="19"/>
        <v>0</v>
      </c>
      <c r="D87" s="813">
        <v>0</v>
      </c>
      <c r="E87" s="771">
        <f t="shared" si="20"/>
        <v>0</v>
      </c>
      <c r="F87" s="772">
        <v>1</v>
      </c>
      <c r="G87" s="771">
        <f t="shared" si="21"/>
        <v>1</v>
      </c>
      <c r="H87" s="772"/>
      <c r="I87" s="802">
        <f t="shared" ref="I87:I102" si="27">SUM(C87:H87)</f>
        <v>2</v>
      </c>
      <c r="J87" s="774"/>
      <c r="K87" s="774"/>
      <c r="L87" s="774">
        <v>1</v>
      </c>
      <c r="M87" s="771">
        <f t="shared" si="22"/>
        <v>1</v>
      </c>
      <c r="N87" s="771">
        <f t="shared" si="23"/>
        <v>0</v>
      </c>
      <c r="O87" s="771">
        <f t="shared" si="24"/>
        <v>1</v>
      </c>
      <c r="P87" s="771">
        <f t="shared" si="25"/>
        <v>0</v>
      </c>
      <c r="Q87" s="771">
        <f t="shared" si="26"/>
        <v>1</v>
      </c>
      <c r="R87" s="774">
        <v>1</v>
      </c>
      <c r="S87" s="774"/>
      <c r="T87" s="774"/>
      <c r="U87" s="774"/>
      <c r="V87" s="774"/>
      <c r="W87" s="792"/>
    </row>
    <row r="88" s="743" customFormat="1" ht="15" customHeight="1" spans="1:23">
      <c r="A88" s="775">
        <v>4</v>
      </c>
      <c r="B88" s="776" t="s">
        <v>42</v>
      </c>
      <c r="C88" s="771">
        <f t="shared" si="19"/>
        <v>0</v>
      </c>
      <c r="D88" s="813">
        <v>0</v>
      </c>
      <c r="E88" s="771">
        <f t="shared" si="20"/>
        <v>2</v>
      </c>
      <c r="F88" s="772"/>
      <c r="G88" s="771">
        <f t="shared" si="21"/>
        <v>2</v>
      </c>
      <c r="H88" s="772">
        <v>1</v>
      </c>
      <c r="I88" s="802">
        <f t="shared" si="27"/>
        <v>5</v>
      </c>
      <c r="J88" s="774"/>
      <c r="K88" s="774">
        <v>2</v>
      </c>
      <c r="L88" s="774">
        <v>3</v>
      </c>
      <c r="M88" s="771">
        <f t="shared" si="22"/>
        <v>5</v>
      </c>
      <c r="N88" s="771">
        <f t="shared" si="23"/>
        <v>0</v>
      </c>
      <c r="O88" s="771">
        <f t="shared" si="24"/>
        <v>0</v>
      </c>
      <c r="P88" s="771">
        <f t="shared" si="25"/>
        <v>0</v>
      </c>
      <c r="Q88" s="771">
        <f t="shared" si="26"/>
        <v>0</v>
      </c>
      <c r="R88" s="774">
        <v>1</v>
      </c>
      <c r="S88" s="774"/>
      <c r="T88" s="774"/>
      <c r="U88" s="774"/>
      <c r="V88" s="774"/>
      <c r="W88" s="792"/>
    </row>
    <row r="89" s="743" customFormat="1" ht="17.1" customHeight="1" spans="1:23">
      <c r="A89" s="775">
        <v>5</v>
      </c>
      <c r="B89" s="776" t="s">
        <v>43</v>
      </c>
      <c r="C89" s="771">
        <f t="shared" si="19"/>
        <v>0</v>
      </c>
      <c r="D89" s="813">
        <v>0</v>
      </c>
      <c r="E89" s="771">
        <f t="shared" si="20"/>
        <v>2</v>
      </c>
      <c r="F89" s="772">
        <v>1</v>
      </c>
      <c r="G89" s="771">
        <f t="shared" si="21"/>
        <v>4</v>
      </c>
      <c r="H89" s="772">
        <v>2</v>
      </c>
      <c r="I89" s="802">
        <f t="shared" si="27"/>
        <v>9</v>
      </c>
      <c r="J89" s="774"/>
      <c r="K89" s="774">
        <v>1</v>
      </c>
      <c r="L89" s="774">
        <v>3</v>
      </c>
      <c r="M89" s="771">
        <f t="shared" si="22"/>
        <v>4</v>
      </c>
      <c r="N89" s="771">
        <f t="shared" si="23"/>
        <v>0</v>
      </c>
      <c r="O89" s="771">
        <f t="shared" si="24"/>
        <v>2</v>
      </c>
      <c r="P89" s="771">
        <f t="shared" si="25"/>
        <v>3</v>
      </c>
      <c r="Q89" s="771">
        <f t="shared" si="26"/>
        <v>5</v>
      </c>
      <c r="R89" s="774">
        <v>2</v>
      </c>
      <c r="S89" s="774"/>
      <c r="T89" s="774"/>
      <c r="U89" s="774">
        <v>2</v>
      </c>
      <c r="V89" s="774"/>
      <c r="W89" s="792"/>
    </row>
    <row r="90" s="743" customFormat="1" ht="17.1" customHeight="1" spans="1:23">
      <c r="A90" s="775">
        <v>6</v>
      </c>
      <c r="B90" s="776" t="s">
        <v>44</v>
      </c>
      <c r="C90" s="771">
        <f t="shared" si="19"/>
        <v>0</v>
      </c>
      <c r="D90" s="813">
        <v>0</v>
      </c>
      <c r="E90" s="771">
        <f t="shared" si="20"/>
        <v>0</v>
      </c>
      <c r="F90" s="772"/>
      <c r="G90" s="771">
        <f t="shared" si="21"/>
        <v>0</v>
      </c>
      <c r="H90" s="772">
        <v>1</v>
      </c>
      <c r="I90" s="802">
        <f t="shared" si="27"/>
        <v>1</v>
      </c>
      <c r="J90" s="774"/>
      <c r="K90" s="774"/>
      <c r="L90" s="774">
        <v>1</v>
      </c>
      <c r="M90" s="771">
        <f t="shared" si="22"/>
        <v>1</v>
      </c>
      <c r="N90" s="771">
        <f t="shared" si="23"/>
        <v>0</v>
      </c>
      <c r="O90" s="771">
        <f t="shared" si="24"/>
        <v>0</v>
      </c>
      <c r="P90" s="771">
        <f t="shared" si="25"/>
        <v>0</v>
      </c>
      <c r="Q90" s="771">
        <f t="shared" si="26"/>
        <v>0</v>
      </c>
      <c r="R90" s="774">
        <v>1</v>
      </c>
      <c r="S90" s="774"/>
      <c r="T90" s="774"/>
      <c r="U90" s="774"/>
      <c r="V90" s="774"/>
      <c r="W90" s="792"/>
    </row>
    <row r="91" s="743" customFormat="1" ht="17.1" customHeight="1" spans="1:23">
      <c r="A91" s="775">
        <v>7</v>
      </c>
      <c r="B91" s="776" t="s">
        <v>45</v>
      </c>
      <c r="C91" s="771">
        <f t="shared" si="19"/>
        <v>0</v>
      </c>
      <c r="D91" s="813">
        <v>0</v>
      </c>
      <c r="E91" s="771">
        <f t="shared" si="20"/>
        <v>0</v>
      </c>
      <c r="F91" s="772"/>
      <c r="G91" s="771">
        <f t="shared" si="21"/>
        <v>0</v>
      </c>
      <c r="H91" s="772">
        <v>2</v>
      </c>
      <c r="I91" s="802">
        <f t="shared" si="27"/>
        <v>2</v>
      </c>
      <c r="J91" s="774"/>
      <c r="K91" s="774"/>
      <c r="L91" s="774"/>
      <c r="M91" s="771">
        <f t="shared" si="22"/>
        <v>0</v>
      </c>
      <c r="N91" s="771">
        <f t="shared" si="23"/>
        <v>0</v>
      </c>
      <c r="O91" s="771">
        <f t="shared" si="24"/>
        <v>0</v>
      </c>
      <c r="P91" s="771">
        <f t="shared" si="25"/>
        <v>2</v>
      </c>
      <c r="Q91" s="771">
        <f t="shared" si="26"/>
        <v>2</v>
      </c>
      <c r="R91" s="774"/>
      <c r="S91" s="774"/>
      <c r="T91" s="774"/>
      <c r="U91" s="774"/>
      <c r="V91" s="774"/>
      <c r="W91" s="792"/>
    </row>
    <row r="92" s="743" customFormat="1" ht="17.1" customHeight="1" spans="1:23">
      <c r="A92" s="775">
        <v>8</v>
      </c>
      <c r="B92" s="776" t="s">
        <v>46</v>
      </c>
      <c r="C92" s="771">
        <f t="shared" si="19"/>
        <v>0</v>
      </c>
      <c r="D92" s="813">
        <v>0</v>
      </c>
      <c r="E92" s="771">
        <f t="shared" si="20"/>
        <v>0</v>
      </c>
      <c r="F92" s="772"/>
      <c r="G92" s="771">
        <f t="shared" si="21"/>
        <v>2</v>
      </c>
      <c r="H92" s="772">
        <v>1</v>
      </c>
      <c r="I92" s="802">
        <f t="shared" si="27"/>
        <v>3</v>
      </c>
      <c r="J92" s="774"/>
      <c r="K92" s="774"/>
      <c r="L92" s="774">
        <v>1</v>
      </c>
      <c r="M92" s="771">
        <f t="shared" si="22"/>
        <v>1</v>
      </c>
      <c r="N92" s="771">
        <f t="shared" si="23"/>
        <v>0</v>
      </c>
      <c r="O92" s="771">
        <f t="shared" si="24"/>
        <v>0</v>
      </c>
      <c r="P92" s="771">
        <f t="shared" si="25"/>
        <v>2</v>
      </c>
      <c r="Q92" s="771">
        <f t="shared" si="26"/>
        <v>2</v>
      </c>
      <c r="R92" s="774">
        <v>1</v>
      </c>
      <c r="S92" s="774"/>
      <c r="T92" s="774"/>
      <c r="U92" s="774"/>
      <c r="V92" s="774"/>
      <c r="W92" s="792"/>
    </row>
    <row r="93" s="743" customFormat="1" ht="17.1" customHeight="1" spans="1:23">
      <c r="A93" s="775">
        <v>9</v>
      </c>
      <c r="B93" s="776" t="s">
        <v>47</v>
      </c>
      <c r="C93" s="771">
        <f t="shared" si="19"/>
        <v>0</v>
      </c>
      <c r="D93" s="813">
        <v>0</v>
      </c>
      <c r="E93" s="771">
        <f t="shared" si="20"/>
        <v>1</v>
      </c>
      <c r="F93" s="772">
        <v>1</v>
      </c>
      <c r="G93" s="771">
        <f t="shared" si="21"/>
        <v>1</v>
      </c>
      <c r="H93" s="772"/>
      <c r="I93" s="802">
        <f t="shared" si="27"/>
        <v>3</v>
      </c>
      <c r="J93" s="774"/>
      <c r="K93" s="774">
        <v>2</v>
      </c>
      <c r="L93" s="774">
        <v>1</v>
      </c>
      <c r="M93" s="771">
        <f t="shared" si="22"/>
        <v>3</v>
      </c>
      <c r="N93" s="771">
        <f t="shared" si="23"/>
        <v>0</v>
      </c>
      <c r="O93" s="771">
        <f t="shared" si="24"/>
        <v>0</v>
      </c>
      <c r="P93" s="771">
        <f t="shared" si="25"/>
        <v>0</v>
      </c>
      <c r="Q93" s="771">
        <f t="shared" si="26"/>
        <v>0</v>
      </c>
      <c r="R93" s="774">
        <v>2</v>
      </c>
      <c r="S93" s="774"/>
      <c r="T93" s="774"/>
      <c r="U93" s="774">
        <v>1</v>
      </c>
      <c r="V93" s="774"/>
      <c r="W93" s="792"/>
    </row>
    <row r="94" s="743" customFormat="1" ht="17.1" customHeight="1" spans="1:23">
      <c r="A94" s="775">
        <v>10</v>
      </c>
      <c r="B94" s="776" t="s">
        <v>48</v>
      </c>
      <c r="C94" s="771">
        <f t="shared" si="19"/>
        <v>0</v>
      </c>
      <c r="D94" s="813">
        <v>0</v>
      </c>
      <c r="E94" s="771">
        <f t="shared" si="20"/>
        <v>1</v>
      </c>
      <c r="F94" s="772"/>
      <c r="G94" s="771">
        <f t="shared" si="21"/>
        <v>0</v>
      </c>
      <c r="H94" s="772"/>
      <c r="I94" s="802">
        <f t="shared" si="27"/>
        <v>1</v>
      </c>
      <c r="J94" s="774"/>
      <c r="K94" s="774">
        <v>1</v>
      </c>
      <c r="L94" s="774"/>
      <c r="M94" s="771">
        <f t="shared" si="22"/>
        <v>1</v>
      </c>
      <c r="N94" s="771">
        <f t="shared" si="23"/>
        <v>0</v>
      </c>
      <c r="O94" s="771">
        <f t="shared" si="24"/>
        <v>0</v>
      </c>
      <c r="P94" s="771">
        <f t="shared" si="25"/>
        <v>0</v>
      </c>
      <c r="Q94" s="771">
        <f t="shared" si="26"/>
        <v>0</v>
      </c>
      <c r="R94" s="774">
        <v>1</v>
      </c>
      <c r="S94" s="774"/>
      <c r="T94" s="774"/>
      <c r="U94" s="774"/>
      <c r="V94" s="774"/>
      <c r="W94" s="792"/>
    </row>
    <row r="95" s="743" customFormat="1" ht="17.1" customHeight="1" spans="1:23">
      <c r="A95" s="775">
        <v>11</v>
      </c>
      <c r="B95" s="776" t="s">
        <v>49</v>
      </c>
      <c r="C95" s="771">
        <f t="shared" si="19"/>
        <v>0</v>
      </c>
      <c r="D95" s="813">
        <v>0</v>
      </c>
      <c r="E95" s="771">
        <f t="shared" si="20"/>
        <v>1</v>
      </c>
      <c r="F95" s="772">
        <v>1</v>
      </c>
      <c r="G95" s="771">
        <f t="shared" si="21"/>
        <v>1</v>
      </c>
      <c r="H95" s="772"/>
      <c r="I95" s="802">
        <f t="shared" si="27"/>
        <v>3</v>
      </c>
      <c r="J95" s="774"/>
      <c r="K95" s="774">
        <v>1</v>
      </c>
      <c r="L95" s="774">
        <v>1</v>
      </c>
      <c r="M95" s="771">
        <f t="shared" si="22"/>
        <v>2</v>
      </c>
      <c r="N95" s="771">
        <f t="shared" si="23"/>
        <v>0</v>
      </c>
      <c r="O95" s="771">
        <f t="shared" si="24"/>
        <v>1</v>
      </c>
      <c r="P95" s="771">
        <f t="shared" si="25"/>
        <v>0</v>
      </c>
      <c r="Q95" s="771">
        <f t="shared" si="26"/>
        <v>1</v>
      </c>
      <c r="R95" s="774">
        <v>2</v>
      </c>
      <c r="S95" s="774"/>
      <c r="T95" s="774"/>
      <c r="U95" s="774"/>
      <c r="V95" s="774"/>
      <c r="W95" s="792"/>
    </row>
    <row r="96" s="743" customFormat="1" ht="17.1" customHeight="1" spans="1:23">
      <c r="A96" s="775">
        <v>12</v>
      </c>
      <c r="B96" s="776" t="s">
        <v>50</v>
      </c>
      <c r="C96" s="771">
        <f t="shared" si="19"/>
        <v>0</v>
      </c>
      <c r="D96" s="813">
        <v>0</v>
      </c>
      <c r="E96" s="771">
        <f t="shared" si="20"/>
        <v>3</v>
      </c>
      <c r="F96" s="772"/>
      <c r="G96" s="771">
        <f t="shared" si="21"/>
        <v>4</v>
      </c>
      <c r="H96" s="772">
        <v>1</v>
      </c>
      <c r="I96" s="802">
        <f t="shared" si="27"/>
        <v>8</v>
      </c>
      <c r="J96" s="774"/>
      <c r="K96" s="774">
        <v>2</v>
      </c>
      <c r="L96" s="774">
        <v>3</v>
      </c>
      <c r="M96" s="771">
        <f t="shared" si="22"/>
        <v>5</v>
      </c>
      <c r="N96" s="771">
        <f t="shared" si="23"/>
        <v>0</v>
      </c>
      <c r="O96" s="771">
        <f t="shared" si="24"/>
        <v>1</v>
      </c>
      <c r="P96" s="771">
        <f t="shared" si="25"/>
        <v>2</v>
      </c>
      <c r="Q96" s="771">
        <f t="shared" si="26"/>
        <v>3</v>
      </c>
      <c r="R96" s="774">
        <v>5</v>
      </c>
      <c r="S96" s="774"/>
      <c r="T96" s="774"/>
      <c r="U96" s="774"/>
      <c r="V96" s="774"/>
      <c r="W96" s="792"/>
    </row>
    <row r="97" s="743" customFormat="1" ht="17.1" customHeight="1" spans="1:23">
      <c r="A97" s="775">
        <v>13</v>
      </c>
      <c r="B97" s="776" t="s">
        <v>51</v>
      </c>
      <c r="C97" s="771">
        <f t="shared" si="19"/>
        <v>0</v>
      </c>
      <c r="D97" s="813">
        <v>0</v>
      </c>
      <c r="E97" s="771">
        <f t="shared" si="20"/>
        <v>0</v>
      </c>
      <c r="F97" s="772"/>
      <c r="G97" s="771">
        <f t="shared" si="21"/>
        <v>0</v>
      </c>
      <c r="H97" s="772"/>
      <c r="I97" s="802">
        <f t="shared" si="27"/>
        <v>0</v>
      </c>
      <c r="J97" s="774"/>
      <c r="K97" s="774"/>
      <c r="L97" s="774"/>
      <c r="M97" s="771">
        <f t="shared" si="22"/>
        <v>0</v>
      </c>
      <c r="N97" s="771">
        <f t="shared" si="23"/>
        <v>0</v>
      </c>
      <c r="O97" s="771">
        <f t="shared" si="24"/>
        <v>0</v>
      </c>
      <c r="P97" s="771">
        <f t="shared" si="25"/>
        <v>0</v>
      </c>
      <c r="Q97" s="771">
        <f t="shared" si="26"/>
        <v>0</v>
      </c>
      <c r="R97" s="774"/>
      <c r="S97" s="774"/>
      <c r="T97" s="774"/>
      <c r="U97" s="774"/>
      <c r="V97" s="774"/>
      <c r="W97" s="792"/>
    </row>
    <row r="98" s="743" customFormat="1" ht="17.1" customHeight="1" spans="1:23">
      <c r="A98" s="775">
        <v>14</v>
      </c>
      <c r="B98" s="776" t="s">
        <v>52</v>
      </c>
      <c r="C98" s="771">
        <f t="shared" si="19"/>
        <v>1</v>
      </c>
      <c r="D98" s="813">
        <v>0</v>
      </c>
      <c r="E98" s="771">
        <f t="shared" si="20"/>
        <v>0</v>
      </c>
      <c r="F98" s="772">
        <v>1</v>
      </c>
      <c r="G98" s="771">
        <f t="shared" si="21"/>
        <v>1</v>
      </c>
      <c r="H98" s="772">
        <v>2</v>
      </c>
      <c r="I98" s="802">
        <f t="shared" si="27"/>
        <v>5</v>
      </c>
      <c r="J98" s="774"/>
      <c r="K98" s="774"/>
      <c r="L98" s="774">
        <v>1</v>
      </c>
      <c r="M98" s="771">
        <f t="shared" si="22"/>
        <v>1</v>
      </c>
      <c r="N98" s="771">
        <f t="shared" si="23"/>
        <v>1</v>
      </c>
      <c r="O98" s="771">
        <f t="shared" si="24"/>
        <v>1</v>
      </c>
      <c r="P98" s="771">
        <f t="shared" si="25"/>
        <v>2</v>
      </c>
      <c r="Q98" s="771">
        <f t="shared" si="26"/>
        <v>4</v>
      </c>
      <c r="R98" s="774">
        <v>1</v>
      </c>
      <c r="S98" s="774"/>
      <c r="T98" s="774"/>
      <c r="U98" s="774"/>
      <c r="V98" s="774"/>
      <c r="W98" s="792"/>
    </row>
    <row r="99" s="743" customFormat="1" ht="17.1" customHeight="1" spans="1:23">
      <c r="A99" s="775">
        <v>15</v>
      </c>
      <c r="B99" s="776" t="s">
        <v>53</v>
      </c>
      <c r="C99" s="771">
        <f t="shared" si="19"/>
        <v>0</v>
      </c>
      <c r="D99" s="813">
        <v>0</v>
      </c>
      <c r="E99" s="771">
        <f t="shared" si="20"/>
        <v>0</v>
      </c>
      <c r="F99" s="772"/>
      <c r="G99" s="771">
        <f t="shared" si="21"/>
        <v>1</v>
      </c>
      <c r="H99" s="772"/>
      <c r="I99" s="802">
        <f t="shared" si="27"/>
        <v>1</v>
      </c>
      <c r="J99" s="774"/>
      <c r="K99" s="774"/>
      <c r="L99" s="774">
        <v>1</v>
      </c>
      <c r="M99" s="771">
        <f t="shared" si="22"/>
        <v>1</v>
      </c>
      <c r="N99" s="771">
        <f t="shared" si="23"/>
        <v>0</v>
      </c>
      <c r="O99" s="771">
        <f t="shared" si="24"/>
        <v>0</v>
      </c>
      <c r="P99" s="771">
        <f t="shared" si="25"/>
        <v>0</v>
      </c>
      <c r="Q99" s="771">
        <f t="shared" si="26"/>
        <v>0</v>
      </c>
      <c r="R99" s="774">
        <v>1</v>
      </c>
      <c r="S99" s="774"/>
      <c r="T99" s="774"/>
      <c r="U99" s="774"/>
      <c r="V99" s="774"/>
      <c r="W99" s="792"/>
    </row>
    <row r="100" s="743" customFormat="1" ht="17.1" customHeight="1" spans="1:23">
      <c r="A100" s="775">
        <v>16</v>
      </c>
      <c r="B100" s="776" t="s">
        <v>151</v>
      </c>
      <c r="C100" s="771">
        <f t="shared" si="19"/>
        <v>1</v>
      </c>
      <c r="D100" s="813">
        <v>0</v>
      </c>
      <c r="E100" s="771">
        <f t="shared" si="20"/>
        <v>0</v>
      </c>
      <c r="F100" s="772"/>
      <c r="G100" s="771">
        <f t="shared" si="21"/>
        <v>0</v>
      </c>
      <c r="H100" s="772">
        <v>5</v>
      </c>
      <c r="I100" s="802">
        <f t="shared" si="27"/>
        <v>6</v>
      </c>
      <c r="J100" s="774">
        <v>1</v>
      </c>
      <c r="K100" s="774"/>
      <c r="L100" s="774">
        <v>3</v>
      </c>
      <c r="M100" s="771">
        <f t="shared" si="22"/>
        <v>4</v>
      </c>
      <c r="N100" s="771">
        <f t="shared" si="23"/>
        <v>0</v>
      </c>
      <c r="O100" s="771">
        <f t="shared" si="24"/>
        <v>0</v>
      </c>
      <c r="P100" s="771">
        <f t="shared" si="25"/>
        <v>2</v>
      </c>
      <c r="Q100" s="771">
        <f t="shared" si="26"/>
        <v>2</v>
      </c>
      <c r="R100" s="774">
        <v>4</v>
      </c>
      <c r="S100" s="774"/>
      <c r="T100" s="774"/>
      <c r="U100" s="774"/>
      <c r="V100" s="774"/>
      <c r="W100" s="792"/>
    </row>
    <row r="101" s="743" customFormat="1" ht="17.1" customHeight="1" spans="1:23">
      <c r="A101" s="778">
        <v>17</v>
      </c>
      <c r="B101" s="779" t="s">
        <v>55</v>
      </c>
      <c r="C101" s="771">
        <f t="shared" si="19"/>
        <v>0</v>
      </c>
      <c r="D101" s="813">
        <v>0</v>
      </c>
      <c r="E101" s="771">
        <f t="shared" si="20"/>
        <v>1</v>
      </c>
      <c r="F101" s="772"/>
      <c r="G101" s="771">
        <f t="shared" si="21"/>
        <v>0</v>
      </c>
      <c r="H101" s="772">
        <v>1</v>
      </c>
      <c r="I101" s="803">
        <f t="shared" si="27"/>
        <v>2</v>
      </c>
      <c r="J101" s="774"/>
      <c r="K101" s="774">
        <v>1</v>
      </c>
      <c r="L101" s="774">
        <v>1</v>
      </c>
      <c r="M101" s="771">
        <f t="shared" si="22"/>
        <v>2</v>
      </c>
      <c r="N101" s="771">
        <f t="shared" si="23"/>
        <v>0</v>
      </c>
      <c r="O101" s="771">
        <f t="shared" si="24"/>
        <v>0</v>
      </c>
      <c r="P101" s="771">
        <f t="shared" si="25"/>
        <v>0</v>
      </c>
      <c r="Q101" s="771">
        <f t="shared" si="26"/>
        <v>0</v>
      </c>
      <c r="R101" s="774">
        <v>2</v>
      </c>
      <c r="S101" s="774"/>
      <c r="T101" s="774"/>
      <c r="U101" s="774"/>
      <c r="V101" s="774"/>
      <c r="W101" s="792"/>
    </row>
    <row r="102" s="743" customFormat="1" ht="17.1" customHeight="1" spans="1:23">
      <c r="A102" s="780">
        <v>18</v>
      </c>
      <c r="B102" s="814" t="s">
        <v>56</v>
      </c>
      <c r="C102" s="771">
        <f t="shared" si="19"/>
        <v>0</v>
      </c>
      <c r="D102" s="815">
        <v>0</v>
      </c>
      <c r="E102" s="771">
        <f t="shared" si="20"/>
        <v>0</v>
      </c>
      <c r="F102" s="772"/>
      <c r="G102" s="771">
        <f t="shared" si="21"/>
        <v>0</v>
      </c>
      <c r="H102" s="772">
        <v>1</v>
      </c>
      <c r="I102" s="803">
        <f t="shared" si="27"/>
        <v>1</v>
      </c>
      <c r="J102" s="774"/>
      <c r="K102" s="774"/>
      <c r="L102" s="774">
        <v>1</v>
      </c>
      <c r="M102" s="782">
        <f t="shared" si="22"/>
        <v>1</v>
      </c>
      <c r="N102" s="771">
        <f t="shared" si="23"/>
        <v>0</v>
      </c>
      <c r="O102" s="771">
        <f t="shared" si="24"/>
        <v>0</v>
      </c>
      <c r="P102" s="771">
        <f t="shared" si="25"/>
        <v>0</v>
      </c>
      <c r="Q102" s="771">
        <f t="shared" si="26"/>
        <v>0</v>
      </c>
      <c r="R102" s="774">
        <v>1</v>
      </c>
      <c r="S102" s="774"/>
      <c r="T102" s="774"/>
      <c r="U102" s="774"/>
      <c r="V102" s="774"/>
      <c r="W102" s="792"/>
    </row>
    <row r="103" s="743" customFormat="1" ht="17.1" customHeight="1" spans="1:23">
      <c r="A103" s="785" t="s">
        <v>14</v>
      </c>
      <c r="B103" s="786"/>
      <c r="C103" s="787">
        <f>SUM(C85:C102)</f>
        <v>2</v>
      </c>
      <c r="D103" s="787">
        <f t="shared" ref="D103:U103" si="28">SUM(D85:D102)</f>
        <v>0</v>
      </c>
      <c r="E103" s="787">
        <f t="shared" si="28"/>
        <v>14</v>
      </c>
      <c r="F103" s="787">
        <f t="shared" si="28"/>
        <v>7</v>
      </c>
      <c r="G103" s="787">
        <f t="shared" si="28"/>
        <v>25</v>
      </c>
      <c r="H103" s="787">
        <f t="shared" si="28"/>
        <v>21</v>
      </c>
      <c r="I103" s="787">
        <f t="shared" si="28"/>
        <v>69</v>
      </c>
      <c r="J103" s="787">
        <f t="shared" si="28"/>
        <v>1</v>
      </c>
      <c r="K103" s="787">
        <f t="shared" si="28"/>
        <v>14</v>
      </c>
      <c r="L103" s="787">
        <f t="shared" si="28"/>
        <v>28</v>
      </c>
      <c r="M103" s="787">
        <f t="shared" si="28"/>
        <v>43</v>
      </c>
      <c r="N103" s="787">
        <f t="shared" si="28"/>
        <v>1</v>
      </c>
      <c r="O103" s="787">
        <f t="shared" si="28"/>
        <v>7</v>
      </c>
      <c r="P103" s="787">
        <f t="shared" si="28"/>
        <v>18</v>
      </c>
      <c r="Q103" s="787">
        <f t="shared" si="28"/>
        <v>26</v>
      </c>
      <c r="R103" s="787">
        <f t="shared" si="28"/>
        <v>31</v>
      </c>
      <c r="S103" s="787">
        <f t="shared" si="28"/>
        <v>0</v>
      </c>
      <c r="T103" s="787">
        <f t="shared" si="28"/>
        <v>0</v>
      </c>
      <c r="U103" s="787">
        <f t="shared" si="28"/>
        <v>3</v>
      </c>
      <c r="V103" s="787">
        <f>SUM(V85:V101)</f>
        <v>0</v>
      </c>
      <c r="W103" s="792"/>
    </row>
    <row r="104" s="743" customFormat="1" ht="17.1" customHeight="1" spans="1:23">
      <c r="A104" s="745"/>
      <c r="B104" s="745"/>
      <c r="C104" s="745"/>
      <c r="D104" s="745"/>
      <c r="E104" s="745"/>
      <c r="F104" s="745"/>
      <c r="G104" s="745"/>
      <c r="H104" s="745"/>
      <c r="I104" s="745"/>
      <c r="J104" s="745"/>
      <c r="K104" s="745"/>
      <c r="L104" s="745"/>
      <c r="M104" s="745"/>
      <c r="N104" s="745"/>
      <c r="O104" s="745"/>
      <c r="P104" s="745"/>
      <c r="Q104" s="745"/>
      <c r="R104" s="745"/>
      <c r="S104" s="745"/>
      <c r="T104" s="745"/>
      <c r="U104" s="745"/>
      <c r="V104" s="745"/>
      <c r="W104" s="792"/>
    </row>
    <row r="105" s="743" customFormat="1" ht="17.1" customHeight="1" spans="1:23">
      <c r="A105" s="745"/>
      <c r="B105" s="745"/>
      <c r="C105" s="788" t="s">
        <v>58</v>
      </c>
      <c r="D105" s="745"/>
      <c r="E105" s="745"/>
      <c r="F105" s="745"/>
      <c r="G105" s="745"/>
      <c r="H105" s="745"/>
      <c r="I105" s="745"/>
      <c r="J105" s="745"/>
      <c r="K105" s="745"/>
      <c r="L105" s="745"/>
      <c r="M105" s="745"/>
      <c r="N105" s="745"/>
      <c r="O105" s="745"/>
      <c r="P105" s="800" t="s">
        <v>77</v>
      </c>
      <c r="Q105" s="745"/>
      <c r="R105" s="745"/>
      <c r="S105" s="745"/>
      <c r="T105" s="745"/>
      <c r="U105" s="745"/>
      <c r="V105" s="745"/>
      <c r="W105" s="792"/>
    </row>
    <row r="106" s="744" customFormat="1" ht="17.1" customHeight="1" spans="1:23">
      <c r="A106" s="789"/>
      <c r="B106" s="789"/>
      <c r="C106" s="788" t="s">
        <v>60</v>
      </c>
      <c r="D106" s="789"/>
      <c r="E106" s="789"/>
      <c r="F106" s="789"/>
      <c r="G106" s="789"/>
      <c r="H106" s="789"/>
      <c r="I106" s="789"/>
      <c r="J106" s="789"/>
      <c r="K106" s="789"/>
      <c r="L106" s="789"/>
      <c r="M106" s="789"/>
      <c r="N106" s="789"/>
      <c r="O106" s="789"/>
      <c r="P106" s="800" t="s">
        <v>61</v>
      </c>
      <c r="Q106" s="817"/>
      <c r="R106" s="817"/>
      <c r="S106" s="817"/>
      <c r="T106" s="817"/>
      <c r="U106" s="789"/>
      <c r="V106" s="789"/>
      <c r="W106" s="793"/>
    </row>
    <row r="107" s="743" customFormat="1" ht="17.1" customHeight="1" spans="1:23">
      <c r="A107" s="745"/>
      <c r="B107" s="745"/>
      <c r="C107" s="788"/>
      <c r="D107" s="790"/>
      <c r="E107" s="790"/>
      <c r="F107" s="789"/>
      <c r="G107" s="789"/>
      <c r="H107" s="789"/>
      <c r="I107" s="789"/>
      <c r="J107" s="789"/>
      <c r="K107" s="789"/>
      <c r="L107" s="789"/>
      <c r="M107" s="789"/>
      <c r="N107" s="789"/>
      <c r="O107" s="789"/>
      <c r="P107" s="800"/>
      <c r="Q107" s="817"/>
      <c r="R107" s="724"/>
      <c r="S107" s="817"/>
      <c r="T107" s="817"/>
      <c r="U107" s="745"/>
      <c r="V107" s="745"/>
      <c r="W107" s="792"/>
    </row>
    <row r="108" s="743" customFormat="1" ht="17.1" customHeight="1" spans="1:23">
      <c r="A108" s="745"/>
      <c r="B108" s="745"/>
      <c r="C108" s="788"/>
      <c r="D108" s="789"/>
      <c r="E108" s="789"/>
      <c r="F108" s="789"/>
      <c r="G108" s="789"/>
      <c r="H108" s="789"/>
      <c r="I108" s="789"/>
      <c r="J108" s="789"/>
      <c r="K108" s="789"/>
      <c r="L108" s="789"/>
      <c r="M108" s="789"/>
      <c r="N108" s="789"/>
      <c r="O108" s="789"/>
      <c r="P108" s="800"/>
      <c r="Q108" s="817"/>
      <c r="R108" s="817"/>
      <c r="S108" s="817"/>
      <c r="T108" s="817"/>
      <c r="U108" s="745"/>
      <c r="V108" s="745"/>
      <c r="W108" s="792"/>
    </row>
    <row r="109" s="743" customFormat="1" ht="17.1" customHeight="1" spans="1:23">
      <c r="A109" s="791"/>
      <c r="B109" s="791"/>
      <c r="C109" s="788"/>
      <c r="D109" s="789"/>
      <c r="E109" s="789"/>
      <c r="F109" s="789"/>
      <c r="G109" s="789"/>
      <c r="H109" s="789"/>
      <c r="I109" s="789"/>
      <c r="J109" s="789"/>
      <c r="K109" s="789"/>
      <c r="L109" s="789"/>
      <c r="M109" s="789"/>
      <c r="N109" s="789"/>
      <c r="O109" s="789"/>
      <c r="P109" s="800"/>
      <c r="Q109" s="818"/>
      <c r="R109" s="819"/>
      <c r="S109" s="819"/>
      <c r="T109" s="819"/>
      <c r="U109" s="791"/>
      <c r="V109" s="791"/>
      <c r="W109" s="792"/>
    </row>
    <row r="110" s="743" customFormat="1" ht="17.1" customHeight="1" spans="1:23">
      <c r="A110" s="792"/>
      <c r="B110" s="792"/>
      <c r="C110" s="788" t="s">
        <v>62</v>
      </c>
      <c r="D110" s="791"/>
      <c r="E110" s="791"/>
      <c r="F110" s="791"/>
      <c r="G110" s="791"/>
      <c r="H110" s="791"/>
      <c r="I110" s="791"/>
      <c r="J110" s="791"/>
      <c r="K110" s="791"/>
      <c r="L110" s="791"/>
      <c r="M110" s="791"/>
      <c r="N110" s="791"/>
      <c r="O110" s="791"/>
      <c r="P110" s="801" t="s">
        <v>63</v>
      </c>
      <c r="Q110" s="820"/>
      <c r="R110" s="820"/>
      <c r="S110" s="820"/>
      <c r="T110" s="820"/>
      <c r="U110" s="792"/>
      <c r="V110" s="792"/>
      <c r="W110" s="792"/>
    </row>
    <row r="111" spans="3:20">
      <c r="C111" s="788" t="s">
        <v>64</v>
      </c>
      <c r="D111" s="793"/>
      <c r="E111" s="793"/>
      <c r="F111" s="793"/>
      <c r="G111" s="793"/>
      <c r="H111" s="793"/>
      <c r="I111" s="793"/>
      <c r="J111" s="793"/>
      <c r="K111" s="793"/>
      <c r="L111" s="793"/>
      <c r="M111" s="793"/>
      <c r="N111" s="793"/>
      <c r="O111" s="793"/>
      <c r="P111" s="745" t="s">
        <v>65</v>
      </c>
      <c r="Q111" s="817"/>
      <c r="R111" s="817"/>
      <c r="S111" s="817"/>
      <c r="T111" s="817"/>
    </row>
    <row r="114" hidden="1"/>
    <row r="115" s="743" customFormat="1" ht="17.1" customHeight="1" spans="1:23">
      <c r="A115" s="747" t="s">
        <v>209</v>
      </c>
      <c r="B115" s="747"/>
      <c r="C115" s="747"/>
      <c r="D115" s="747"/>
      <c r="E115" s="747"/>
      <c r="F115" s="747"/>
      <c r="G115" s="747"/>
      <c r="H115" s="747"/>
      <c r="I115" s="747"/>
      <c r="J115" s="747"/>
      <c r="K115" s="747"/>
      <c r="L115" s="747"/>
      <c r="M115" s="747"/>
      <c r="N115" s="747"/>
      <c r="O115" s="747"/>
      <c r="P115" s="747"/>
      <c r="Q115" s="747"/>
      <c r="R115" s="747"/>
      <c r="S115" s="747"/>
      <c r="T115" s="747"/>
      <c r="U115" s="747"/>
      <c r="V115" s="747"/>
      <c r="W115" s="792"/>
    </row>
    <row r="116" s="743" customFormat="1" ht="17.1" customHeight="1" spans="1:23">
      <c r="A116" s="747" t="s">
        <v>210</v>
      </c>
      <c r="B116" s="747"/>
      <c r="C116" s="747"/>
      <c r="D116" s="747"/>
      <c r="E116" s="747"/>
      <c r="F116" s="747"/>
      <c r="G116" s="747"/>
      <c r="H116" s="747"/>
      <c r="I116" s="747"/>
      <c r="J116" s="747"/>
      <c r="K116" s="747"/>
      <c r="L116" s="747"/>
      <c r="M116" s="747"/>
      <c r="N116" s="747"/>
      <c r="O116" s="747"/>
      <c r="P116" s="747"/>
      <c r="Q116" s="747"/>
      <c r="R116" s="747"/>
      <c r="S116" s="747"/>
      <c r="T116" s="747"/>
      <c r="U116" s="747"/>
      <c r="V116" s="747"/>
      <c r="W116" s="792"/>
    </row>
    <row r="117" s="743" customFormat="1" ht="17.1" customHeight="1" spans="1:23">
      <c r="A117" s="748" t="str">
        <f>'RK 5'!A118:S118</f>
        <v>BULAN APRIL TAHUN 2023</v>
      </c>
      <c r="B117" s="748"/>
      <c r="C117" s="748"/>
      <c r="D117" s="748"/>
      <c r="E117" s="748"/>
      <c r="F117" s="748"/>
      <c r="G117" s="748"/>
      <c r="H117" s="748"/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92"/>
    </row>
    <row r="118" s="743" customFormat="1" ht="17.1" customHeight="1" spans="1:23">
      <c r="A118" s="749"/>
      <c r="B118" s="750"/>
      <c r="C118" s="750"/>
      <c r="D118" s="750"/>
      <c r="E118" s="750"/>
      <c r="F118" s="750"/>
      <c r="G118" s="750"/>
      <c r="H118" s="750"/>
      <c r="I118" s="750"/>
      <c r="J118" s="750"/>
      <c r="K118" s="750"/>
      <c r="L118" s="750"/>
      <c r="M118" s="750"/>
      <c r="N118" s="750"/>
      <c r="O118" s="750"/>
      <c r="P118" s="750"/>
      <c r="Q118" s="750"/>
      <c r="R118" s="750"/>
      <c r="S118" s="750"/>
      <c r="T118" s="750"/>
      <c r="U118" s="750"/>
      <c r="V118" s="750" t="s">
        <v>211</v>
      </c>
      <c r="W118" s="792"/>
    </row>
    <row r="119" s="743" customFormat="1" ht="17.1" customHeight="1" spans="1:23">
      <c r="A119" s="751" t="s">
        <v>3</v>
      </c>
      <c r="B119" s="752" t="s">
        <v>4</v>
      </c>
      <c r="C119" s="753" t="s">
        <v>212</v>
      </c>
      <c r="D119" s="753"/>
      <c r="E119" s="753"/>
      <c r="F119" s="753"/>
      <c r="G119" s="753"/>
      <c r="H119" s="754"/>
      <c r="I119" s="794" t="s">
        <v>57</v>
      </c>
      <c r="J119" s="753" t="s">
        <v>213</v>
      </c>
      <c r="K119" s="753"/>
      <c r="L119" s="754"/>
      <c r="M119" s="794" t="s">
        <v>57</v>
      </c>
      <c r="N119" s="753" t="s">
        <v>172</v>
      </c>
      <c r="O119" s="753"/>
      <c r="P119" s="754"/>
      <c r="Q119" s="794" t="s">
        <v>57</v>
      </c>
      <c r="R119" s="804" t="s">
        <v>214</v>
      </c>
      <c r="S119" s="804"/>
      <c r="T119" s="804"/>
      <c r="U119" s="804"/>
      <c r="V119" s="805" t="s">
        <v>215</v>
      </c>
      <c r="W119" s="792"/>
    </row>
    <row r="120" s="743" customFormat="1" ht="21" customHeight="1" spans="1:23">
      <c r="A120" s="755"/>
      <c r="B120" s="756"/>
      <c r="C120" s="757"/>
      <c r="D120" s="757"/>
      <c r="E120" s="757"/>
      <c r="F120" s="757"/>
      <c r="G120" s="757"/>
      <c r="H120" s="758"/>
      <c r="I120" s="795"/>
      <c r="J120" s="757"/>
      <c r="K120" s="757"/>
      <c r="L120" s="758"/>
      <c r="M120" s="795"/>
      <c r="N120" s="757"/>
      <c r="O120" s="757"/>
      <c r="P120" s="758"/>
      <c r="Q120" s="795"/>
      <c r="R120" s="806" t="s">
        <v>216</v>
      </c>
      <c r="S120" s="807"/>
      <c r="T120" s="808" t="s">
        <v>217</v>
      </c>
      <c r="U120" s="806"/>
      <c r="V120" s="809"/>
      <c r="W120" s="792"/>
    </row>
    <row r="121" s="743" customFormat="1" ht="30" customHeight="1" spans="1:23">
      <c r="A121" s="755"/>
      <c r="B121" s="756"/>
      <c r="C121" s="759" t="s">
        <v>16</v>
      </c>
      <c r="D121" s="760"/>
      <c r="E121" s="760" t="s">
        <v>21</v>
      </c>
      <c r="F121" s="760"/>
      <c r="G121" s="760" t="s">
        <v>22</v>
      </c>
      <c r="H121" s="761"/>
      <c r="I121" s="795"/>
      <c r="J121" s="796" t="s">
        <v>16</v>
      </c>
      <c r="K121" s="797" t="s">
        <v>21</v>
      </c>
      <c r="L121" s="797" t="s">
        <v>22</v>
      </c>
      <c r="M121" s="795"/>
      <c r="N121" s="765" t="s">
        <v>16</v>
      </c>
      <c r="O121" s="765" t="s">
        <v>21</v>
      </c>
      <c r="P121" s="765" t="s">
        <v>22</v>
      </c>
      <c r="Q121" s="795"/>
      <c r="R121" s="760" t="s">
        <v>218</v>
      </c>
      <c r="S121" s="760" t="s">
        <v>219</v>
      </c>
      <c r="T121" s="760" t="s">
        <v>220</v>
      </c>
      <c r="U121" s="761" t="s">
        <v>221</v>
      </c>
      <c r="V121" s="809"/>
      <c r="W121" s="792"/>
    </row>
    <row r="122" s="743" customFormat="1" ht="34.5" customHeight="1" spans="1:23">
      <c r="A122" s="762"/>
      <c r="B122" s="763"/>
      <c r="C122" s="764" t="s">
        <v>222</v>
      </c>
      <c r="D122" s="765" t="s">
        <v>223</v>
      </c>
      <c r="E122" s="765" t="s">
        <v>224</v>
      </c>
      <c r="F122" s="765" t="s">
        <v>223</v>
      </c>
      <c r="G122" s="765" t="s">
        <v>224</v>
      </c>
      <c r="H122" s="766" t="s">
        <v>225</v>
      </c>
      <c r="I122" s="798"/>
      <c r="J122" s="799"/>
      <c r="K122" s="765"/>
      <c r="L122" s="765"/>
      <c r="M122" s="798"/>
      <c r="N122" s="765"/>
      <c r="O122" s="765"/>
      <c r="P122" s="765"/>
      <c r="Q122" s="798"/>
      <c r="R122" s="760"/>
      <c r="S122" s="760"/>
      <c r="T122" s="760"/>
      <c r="U122" s="761"/>
      <c r="V122" s="810"/>
      <c r="W122" s="792"/>
    </row>
    <row r="123" s="743" customFormat="1" ht="17.1" customHeight="1" spans="1:23">
      <c r="A123" s="767">
        <v>1</v>
      </c>
      <c r="B123" s="768">
        <v>2</v>
      </c>
      <c r="C123" s="768">
        <v>3</v>
      </c>
      <c r="D123" s="768">
        <v>4</v>
      </c>
      <c r="E123" s="768">
        <v>5</v>
      </c>
      <c r="F123" s="768">
        <v>6</v>
      </c>
      <c r="G123" s="768">
        <v>7</v>
      </c>
      <c r="H123" s="768">
        <v>8</v>
      </c>
      <c r="I123" s="768">
        <v>9</v>
      </c>
      <c r="J123" s="768">
        <v>10</v>
      </c>
      <c r="K123" s="768">
        <v>11</v>
      </c>
      <c r="L123" s="768">
        <v>12</v>
      </c>
      <c r="M123" s="768">
        <v>13</v>
      </c>
      <c r="N123" s="768">
        <v>14</v>
      </c>
      <c r="O123" s="768">
        <v>15</v>
      </c>
      <c r="P123" s="768">
        <v>16</v>
      </c>
      <c r="Q123" s="768">
        <v>17</v>
      </c>
      <c r="R123" s="768">
        <v>18</v>
      </c>
      <c r="S123" s="768">
        <v>19</v>
      </c>
      <c r="T123" s="768">
        <v>20</v>
      </c>
      <c r="U123" s="768">
        <v>21</v>
      </c>
      <c r="V123" s="811">
        <v>22</v>
      </c>
      <c r="W123" s="792"/>
    </row>
    <row r="124" s="743" customFormat="1" ht="17.1" customHeight="1" spans="1:23">
      <c r="A124" s="769">
        <v>1</v>
      </c>
      <c r="B124" s="770" t="s">
        <v>39</v>
      </c>
      <c r="C124" s="771">
        <f>N85</f>
        <v>0</v>
      </c>
      <c r="D124" s="772">
        <v>0</v>
      </c>
      <c r="E124" s="771">
        <f>O85</f>
        <v>1</v>
      </c>
      <c r="F124" s="772">
        <v>2</v>
      </c>
      <c r="G124" s="771">
        <f>P85</f>
        <v>2</v>
      </c>
      <c r="H124" s="772"/>
      <c r="I124" s="771">
        <f>SUM(C124:H124)</f>
        <v>5</v>
      </c>
      <c r="J124" s="772"/>
      <c r="K124" s="772">
        <v>1</v>
      </c>
      <c r="L124" s="772">
        <v>2</v>
      </c>
      <c r="M124" s="771">
        <f>SUM(J124:L124)</f>
        <v>3</v>
      </c>
      <c r="N124" s="771">
        <f>C124+D124-J124</f>
        <v>0</v>
      </c>
      <c r="O124" s="771">
        <f>E124+F124-K124</f>
        <v>2</v>
      </c>
      <c r="P124" s="771">
        <f>G124+H124-L124</f>
        <v>0</v>
      </c>
      <c r="Q124" s="771">
        <f>SUM(N124:P124)</f>
        <v>2</v>
      </c>
      <c r="R124" s="772">
        <v>2</v>
      </c>
      <c r="S124" s="772"/>
      <c r="T124" s="772"/>
      <c r="U124" s="772"/>
      <c r="V124" s="774"/>
      <c r="W124" s="792"/>
    </row>
    <row r="125" s="743" customFormat="1" ht="17.1" customHeight="1" spans="1:23">
      <c r="A125" s="775">
        <v>2</v>
      </c>
      <c r="B125" s="776" t="s">
        <v>40</v>
      </c>
      <c r="C125" s="771">
        <f t="shared" ref="C125:C141" si="29">N86</f>
        <v>0</v>
      </c>
      <c r="D125" s="772">
        <v>0</v>
      </c>
      <c r="E125" s="816">
        <f t="shared" ref="E125:E141" si="30">O86</f>
        <v>0</v>
      </c>
      <c r="F125" s="772"/>
      <c r="G125" s="771">
        <f>P86</f>
        <v>3</v>
      </c>
      <c r="H125" s="772"/>
      <c r="I125" s="802">
        <f>SUM(C125:H125)</f>
        <v>3</v>
      </c>
      <c r="J125" s="772"/>
      <c r="K125" s="772"/>
      <c r="L125" s="772"/>
      <c r="M125" s="771">
        <f t="shared" ref="M125:M141" si="31">SUM(J125:L125)</f>
        <v>0</v>
      </c>
      <c r="N125" s="771">
        <f t="shared" ref="N125:N141" si="32">C125+D125-J125</f>
        <v>0</v>
      </c>
      <c r="O125" s="771">
        <f t="shared" ref="O125:O141" si="33">E125+F125-K125</f>
        <v>0</v>
      </c>
      <c r="P125" s="771">
        <f t="shared" ref="P125:P141" si="34">G125+H125-L125</f>
        <v>3</v>
      </c>
      <c r="Q125" s="771">
        <f t="shared" ref="Q125:Q141" si="35">SUM(N125:P125)</f>
        <v>3</v>
      </c>
      <c r="R125" s="772"/>
      <c r="S125" s="772"/>
      <c r="T125" s="772"/>
      <c r="U125" s="772"/>
      <c r="V125" s="774"/>
      <c r="W125" s="792"/>
    </row>
    <row r="126" s="743" customFormat="1" ht="17.1" customHeight="1" spans="1:23">
      <c r="A126" s="775">
        <v>3</v>
      </c>
      <c r="B126" s="776" t="s">
        <v>41</v>
      </c>
      <c r="C126" s="771">
        <f t="shared" si="29"/>
        <v>0</v>
      </c>
      <c r="D126" s="777">
        <v>0</v>
      </c>
      <c r="E126" s="816">
        <f t="shared" si="30"/>
        <v>1</v>
      </c>
      <c r="F126" s="772"/>
      <c r="G126" s="816">
        <f t="shared" ref="G126:G141" si="36">P87</f>
        <v>0</v>
      </c>
      <c r="H126" s="772"/>
      <c r="I126" s="802">
        <f t="shared" ref="I126:I141" si="37">SUM(C126:H126)</f>
        <v>1</v>
      </c>
      <c r="J126" s="772"/>
      <c r="K126" s="772">
        <v>1</v>
      </c>
      <c r="L126" s="772"/>
      <c r="M126" s="771">
        <f t="shared" si="31"/>
        <v>1</v>
      </c>
      <c r="N126" s="771">
        <f t="shared" si="32"/>
        <v>0</v>
      </c>
      <c r="O126" s="771">
        <f t="shared" si="33"/>
        <v>0</v>
      </c>
      <c r="P126" s="771">
        <f t="shared" si="34"/>
        <v>0</v>
      </c>
      <c r="Q126" s="771">
        <f t="shared" si="35"/>
        <v>0</v>
      </c>
      <c r="R126" s="772">
        <v>1</v>
      </c>
      <c r="S126" s="772"/>
      <c r="T126" s="772"/>
      <c r="U126" s="772"/>
      <c r="V126" s="774"/>
      <c r="W126" s="792"/>
    </row>
    <row r="127" s="743" customFormat="1" ht="15" customHeight="1" spans="1:23">
      <c r="A127" s="775">
        <v>4</v>
      </c>
      <c r="B127" s="776" t="s">
        <v>42</v>
      </c>
      <c r="C127" s="771">
        <f t="shared" si="29"/>
        <v>0</v>
      </c>
      <c r="D127" s="777">
        <v>0</v>
      </c>
      <c r="E127" s="816">
        <f t="shared" si="30"/>
        <v>0</v>
      </c>
      <c r="F127" s="772">
        <v>1</v>
      </c>
      <c r="G127" s="816">
        <f t="shared" si="36"/>
        <v>0</v>
      </c>
      <c r="H127" s="772"/>
      <c r="I127" s="802">
        <f t="shared" si="37"/>
        <v>1</v>
      </c>
      <c r="J127" s="772"/>
      <c r="K127" s="772"/>
      <c r="L127" s="772"/>
      <c r="M127" s="771">
        <f t="shared" si="31"/>
        <v>0</v>
      </c>
      <c r="N127" s="771">
        <f t="shared" si="32"/>
        <v>0</v>
      </c>
      <c r="O127" s="771">
        <f t="shared" si="33"/>
        <v>1</v>
      </c>
      <c r="P127" s="771">
        <f t="shared" si="34"/>
        <v>0</v>
      </c>
      <c r="Q127" s="771">
        <f t="shared" si="35"/>
        <v>1</v>
      </c>
      <c r="R127" s="772">
        <v>1</v>
      </c>
      <c r="S127" s="772"/>
      <c r="T127" s="772"/>
      <c r="U127" s="772"/>
      <c r="V127" s="774"/>
      <c r="W127" s="792"/>
    </row>
    <row r="128" s="743" customFormat="1" ht="17.1" customHeight="1" spans="1:23">
      <c r="A128" s="775">
        <v>5</v>
      </c>
      <c r="B128" s="776" t="s">
        <v>43</v>
      </c>
      <c r="C128" s="771">
        <f t="shared" si="29"/>
        <v>0</v>
      </c>
      <c r="D128" s="777">
        <v>0</v>
      </c>
      <c r="E128" s="816">
        <f t="shared" si="30"/>
        <v>2</v>
      </c>
      <c r="F128" s="772"/>
      <c r="G128" s="816">
        <f t="shared" si="36"/>
        <v>3</v>
      </c>
      <c r="H128" s="772">
        <v>1</v>
      </c>
      <c r="I128" s="802">
        <f t="shared" si="37"/>
        <v>6</v>
      </c>
      <c r="J128" s="772"/>
      <c r="K128" s="772">
        <v>2</v>
      </c>
      <c r="L128" s="772"/>
      <c r="M128" s="771">
        <f t="shared" si="31"/>
        <v>2</v>
      </c>
      <c r="N128" s="771">
        <f t="shared" si="32"/>
        <v>0</v>
      </c>
      <c r="O128" s="771">
        <f t="shared" si="33"/>
        <v>0</v>
      </c>
      <c r="P128" s="771">
        <f t="shared" si="34"/>
        <v>4</v>
      </c>
      <c r="Q128" s="771">
        <f t="shared" si="35"/>
        <v>4</v>
      </c>
      <c r="R128" s="772"/>
      <c r="S128" s="772"/>
      <c r="T128" s="772"/>
      <c r="U128" s="772"/>
      <c r="V128" s="774"/>
      <c r="W128" s="792"/>
    </row>
    <row r="129" s="743" customFormat="1" ht="17.1" customHeight="1" spans="1:23">
      <c r="A129" s="775">
        <v>6</v>
      </c>
      <c r="B129" s="776" t="s">
        <v>44</v>
      </c>
      <c r="C129" s="771">
        <f t="shared" si="29"/>
        <v>0</v>
      </c>
      <c r="D129" s="777">
        <v>0</v>
      </c>
      <c r="E129" s="816">
        <f t="shared" si="30"/>
        <v>0</v>
      </c>
      <c r="F129" s="772"/>
      <c r="G129" s="816">
        <f t="shared" si="36"/>
        <v>0</v>
      </c>
      <c r="H129" s="772"/>
      <c r="I129" s="802">
        <f t="shared" si="37"/>
        <v>0</v>
      </c>
      <c r="J129" s="772"/>
      <c r="K129" s="772"/>
      <c r="L129" s="772"/>
      <c r="M129" s="771">
        <f t="shared" si="31"/>
        <v>0</v>
      </c>
      <c r="N129" s="771">
        <f t="shared" si="32"/>
        <v>0</v>
      </c>
      <c r="O129" s="771">
        <f t="shared" si="33"/>
        <v>0</v>
      </c>
      <c r="P129" s="771">
        <f t="shared" si="34"/>
        <v>0</v>
      </c>
      <c r="Q129" s="771">
        <f t="shared" si="35"/>
        <v>0</v>
      </c>
      <c r="R129" s="772"/>
      <c r="S129" s="772"/>
      <c r="T129" s="772"/>
      <c r="U129" s="772"/>
      <c r="V129" s="774"/>
      <c r="W129" s="792"/>
    </row>
    <row r="130" s="743" customFormat="1" ht="17.1" customHeight="1" spans="1:23">
      <c r="A130" s="775">
        <v>7</v>
      </c>
      <c r="B130" s="776" t="s">
        <v>45</v>
      </c>
      <c r="C130" s="771">
        <f t="shared" si="29"/>
        <v>0</v>
      </c>
      <c r="D130" s="777">
        <v>0</v>
      </c>
      <c r="E130" s="816">
        <f t="shared" si="30"/>
        <v>0</v>
      </c>
      <c r="F130" s="772">
        <v>2</v>
      </c>
      <c r="G130" s="816">
        <f t="shared" si="36"/>
        <v>2</v>
      </c>
      <c r="H130" s="772"/>
      <c r="I130" s="802">
        <f t="shared" si="37"/>
        <v>4</v>
      </c>
      <c r="J130" s="772"/>
      <c r="K130" s="772"/>
      <c r="L130" s="772">
        <v>2</v>
      </c>
      <c r="M130" s="771">
        <f t="shared" si="31"/>
        <v>2</v>
      </c>
      <c r="N130" s="771">
        <f t="shared" si="32"/>
        <v>0</v>
      </c>
      <c r="O130" s="771">
        <f t="shared" si="33"/>
        <v>2</v>
      </c>
      <c r="P130" s="771">
        <f t="shared" si="34"/>
        <v>0</v>
      </c>
      <c r="Q130" s="771">
        <f t="shared" si="35"/>
        <v>2</v>
      </c>
      <c r="R130" s="772"/>
      <c r="S130" s="772"/>
      <c r="T130" s="772"/>
      <c r="U130" s="772">
        <v>2</v>
      </c>
      <c r="V130" s="774"/>
      <c r="W130" s="792"/>
    </row>
    <row r="131" s="743" customFormat="1" ht="17.1" customHeight="1" spans="1:23">
      <c r="A131" s="775">
        <v>8</v>
      </c>
      <c r="B131" s="776" t="s">
        <v>46</v>
      </c>
      <c r="C131" s="771">
        <f t="shared" si="29"/>
        <v>0</v>
      </c>
      <c r="D131" s="777">
        <v>0</v>
      </c>
      <c r="E131" s="816">
        <f t="shared" si="30"/>
        <v>0</v>
      </c>
      <c r="F131" s="772"/>
      <c r="G131" s="816">
        <f t="shared" si="36"/>
        <v>2</v>
      </c>
      <c r="H131" s="772"/>
      <c r="I131" s="802">
        <f t="shared" si="37"/>
        <v>2</v>
      </c>
      <c r="J131" s="772"/>
      <c r="K131" s="772"/>
      <c r="L131" s="772">
        <v>1</v>
      </c>
      <c r="M131" s="771">
        <f t="shared" si="31"/>
        <v>1</v>
      </c>
      <c r="N131" s="771">
        <f t="shared" si="32"/>
        <v>0</v>
      </c>
      <c r="O131" s="771">
        <f t="shared" si="33"/>
        <v>0</v>
      </c>
      <c r="P131" s="771">
        <f t="shared" si="34"/>
        <v>1</v>
      </c>
      <c r="Q131" s="771">
        <f t="shared" si="35"/>
        <v>1</v>
      </c>
      <c r="R131" s="772">
        <v>1</v>
      </c>
      <c r="S131" s="772"/>
      <c r="T131" s="772"/>
      <c r="U131" s="772"/>
      <c r="V131" s="774"/>
      <c r="W131" s="792"/>
    </row>
    <row r="132" s="743" customFormat="1" ht="17.1" customHeight="1" spans="1:23">
      <c r="A132" s="775">
        <v>9</v>
      </c>
      <c r="B132" s="776" t="s">
        <v>47</v>
      </c>
      <c r="C132" s="771">
        <f t="shared" si="29"/>
        <v>0</v>
      </c>
      <c r="D132" s="777">
        <v>0</v>
      </c>
      <c r="E132" s="816">
        <f t="shared" si="30"/>
        <v>0</v>
      </c>
      <c r="F132" s="772"/>
      <c r="G132" s="816">
        <f t="shared" si="36"/>
        <v>0</v>
      </c>
      <c r="H132" s="772"/>
      <c r="I132" s="802">
        <f t="shared" si="37"/>
        <v>0</v>
      </c>
      <c r="J132" s="772"/>
      <c r="K132" s="772"/>
      <c r="L132" s="772"/>
      <c r="M132" s="771">
        <f t="shared" si="31"/>
        <v>0</v>
      </c>
      <c r="N132" s="771">
        <f t="shared" si="32"/>
        <v>0</v>
      </c>
      <c r="O132" s="771">
        <f t="shared" si="33"/>
        <v>0</v>
      </c>
      <c r="P132" s="771">
        <f t="shared" si="34"/>
        <v>0</v>
      </c>
      <c r="Q132" s="771">
        <f t="shared" si="35"/>
        <v>0</v>
      </c>
      <c r="R132" s="772"/>
      <c r="S132" s="772"/>
      <c r="T132" s="772"/>
      <c r="U132" s="772"/>
      <c r="V132" s="774"/>
      <c r="W132" s="792"/>
    </row>
    <row r="133" s="743" customFormat="1" ht="17.1" customHeight="1" spans="1:23">
      <c r="A133" s="775">
        <v>10</v>
      </c>
      <c r="B133" s="776" t="s">
        <v>48</v>
      </c>
      <c r="C133" s="771">
        <f t="shared" si="29"/>
        <v>0</v>
      </c>
      <c r="D133" s="777">
        <v>0</v>
      </c>
      <c r="E133" s="816">
        <f t="shared" si="30"/>
        <v>0</v>
      </c>
      <c r="F133" s="772"/>
      <c r="G133" s="816">
        <f t="shared" si="36"/>
        <v>0</v>
      </c>
      <c r="H133" s="772"/>
      <c r="I133" s="802">
        <f t="shared" si="37"/>
        <v>0</v>
      </c>
      <c r="J133" s="772"/>
      <c r="K133" s="772"/>
      <c r="L133" s="772"/>
      <c r="M133" s="771">
        <f t="shared" si="31"/>
        <v>0</v>
      </c>
      <c r="N133" s="771">
        <f t="shared" si="32"/>
        <v>0</v>
      </c>
      <c r="O133" s="771">
        <f t="shared" si="33"/>
        <v>0</v>
      </c>
      <c r="P133" s="771">
        <f t="shared" si="34"/>
        <v>0</v>
      </c>
      <c r="Q133" s="771">
        <f t="shared" si="35"/>
        <v>0</v>
      </c>
      <c r="R133" s="772"/>
      <c r="S133" s="772"/>
      <c r="T133" s="772"/>
      <c r="U133" s="772"/>
      <c r="V133" s="774"/>
      <c r="W133" s="792"/>
    </row>
    <row r="134" s="743" customFormat="1" ht="17.1" customHeight="1" spans="1:23">
      <c r="A134" s="775">
        <v>11</v>
      </c>
      <c r="B134" s="776" t="s">
        <v>49</v>
      </c>
      <c r="C134" s="771">
        <f t="shared" si="29"/>
        <v>0</v>
      </c>
      <c r="D134" s="777">
        <v>0</v>
      </c>
      <c r="E134" s="816">
        <f t="shared" si="30"/>
        <v>1</v>
      </c>
      <c r="F134" s="772"/>
      <c r="G134" s="816">
        <f t="shared" si="36"/>
        <v>0</v>
      </c>
      <c r="H134" s="772"/>
      <c r="I134" s="802">
        <f t="shared" si="37"/>
        <v>1</v>
      </c>
      <c r="J134" s="772"/>
      <c r="K134" s="772">
        <v>1</v>
      </c>
      <c r="L134" s="772"/>
      <c r="M134" s="771">
        <f t="shared" si="31"/>
        <v>1</v>
      </c>
      <c r="N134" s="771">
        <f t="shared" si="32"/>
        <v>0</v>
      </c>
      <c r="O134" s="771">
        <f t="shared" si="33"/>
        <v>0</v>
      </c>
      <c r="P134" s="771">
        <f t="shared" si="34"/>
        <v>0</v>
      </c>
      <c r="Q134" s="771">
        <f t="shared" si="35"/>
        <v>0</v>
      </c>
      <c r="R134" s="772">
        <v>1</v>
      </c>
      <c r="S134" s="772"/>
      <c r="T134" s="772"/>
      <c r="U134" s="772"/>
      <c r="V134" s="774"/>
      <c r="W134" s="792"/>
    </row>
    <row r="135" s="743" customFormat="1" ht="17.1" customHeight="1" spans="1:23">
      <c r="A135" s="775">
        <v>12</v>
      </c>
      <c r="B135" s="776" t="s">
        <v>50</v>
      </c>
      <c r="C135" s="771">
        <f t="shared" si="29"/>
        <v>0</v>
      </c>
      <c r="D135" s="777">
        <v>0</v>
      </c>
      <c r="E135" s="771">
        <f t="shared" si="30"/>
        <v>1</v>
      </c>
      <c r="F135" s="772">
        <v>2</v>
      </c>
      <c r="G135" s="771">
        <f t="shared" si="36"/>
        <v>2</v>
      </c>
      <c r="H135" s="772">
        <v>1</v>
      </c>
      <c r="I135" s="802">
        <f t="shared" si="37"/>
        <v>6</v>
      </c>
      <c r="J135" s="772"/>
      <c r="K135" s="772"/>
      <c r="L135" s="772">
        <v>1</v>
      </c>
      <c r="M135" s="771">
        <f t="shared" si="31"/>
        <v>1</v>
      </c>
      <c r="N135" s="771">
        <f t="shared" si="32"/>
        <v>0</v>
      </c>
      <c r="O135" s="771">
        <f t="shared" si="33"/>
        <v>3</v>
      </c>
      <c r="P135" s="771">
        <f t="shared" si="34"/>
        <v>2</v>
      </c>
      <c r="Q135" s="771">
        <f t="shared" si="35"/>
        <v>5</v>
      </c>
      <c r="R135" s="772">
        <v>1</v>
      </c>
      <c r="S135" s="772"/>
      <c r="T135" s="772"/>
      <c r="U135" s="772"/>
      <c r="V135" s="774"/>
      <c r="W135" s="792"/>
    </row>
    <row r="136" s="743" customFormat="1" ht="17.1" customHeight="1" spans="1:23">
      <c r="A136" s="775">
        <v>13</v>
      </c>
      <c r="B136" s="776" t="s">
        <v>51</v>
      </c>
      <c r="C136" s="771">
        <f t="shared" si="29"/>
        <v>0</v>
      </c>
      <c r="D136" s="777">
        <v>0</v>
      </c>
      <c r="E136" s="771">
        <f t="shared" si="30"/>
        <v>0</v>
      </c>
      <c r="F136" s="772"/>
      <c r="G136" s="771">
        <f t="shared" si="36"/>
        <v>0</v>
      </c>
      <c r="H136" s="772"/>
      <c r="I136" s="802">
        <f t="shared" si="37"/>
        <v>0</v>
      </c>
      <c r="J136" s="772"/>
      <c r="K136" s="772"/>
      <c r="L136" s="772"/>
      <c r="M136" s="771">
        <f t="shared" si="31"/>
        <v>0</v>
      </c>
      <c r="N136" s="771">
        <f t="shared" si="32"/>
        <v>0</v>
      </c>
      <c r="O136" s="771">
        <f t="shared" si="33"/>
        <v>0</v>
      </c>
      <c r="P136" s="771">
        <f t="shared" si="34"/>
        <v>0</v>
      </c>
      <c r="Q136" s="771">
        <f t="shared" si="35"/>
        <v>0</v>
      </c>
      <c r="R136" s="772"/>
      <c r="S136" s="772"/>
      <c r="T136" s="772"/>
      <c r="U136" s="772"/>
      <c r="V136" s="774"/>
      <c r="W136" s="792"/>
    </row>
    <row r="137" s="743" customFormat="1" ht="17.1" customHeight="1" spans="1:23">
      <c r="A137" s="775">
        <v>14</v>
      </c>
      <c r="B137" s="776" t="s">
        <v>52</v>
      </c>
      <c r="C137" s="771">
        <f t="shared" si="29"/>
        <v>1</v>
      </c>
      <c r="D137" s="777">
        <v>0</v>
      </c>
      <c r="E137" s="771">
        <f t="shared" si="30"/>
        <v>1</v>
      </c>
      <c r="F137" s="772"/>
      <c r="G137" s="771">
        <f t="shared" si="36"/>
        <v>2</v>
      </c>
      <c r="H137" s="772">
        <v>1</v>
      </c>
      <c r="I137" s="802">
        <f t="shared" si="37"/>
        <v>5</v>
      </c>
      <c r="J137" s="772">
        <v>1</v>
      </c>
      <c r="K137" s="772"/>
      <c r="L137" s="772"/>
      <c r="M137" s="771">
        <f t="shared" si="31"/>
        <v>1</v>
      </c>
      <c r="N137" s="771">
        <f t="shared" si="32"/>
        <v>0</v>
      </c>
      <c r="O137" s="771">
        <f t="shared" si="33"/>
        <v>1</v>
      </c>
      <c r="P137" s="771">
        <f t="shared" si="34"/>
        <v>3</v>
      </c>
      <c r="Q137" s="771">
        <f t="shared" si="35"/>
        <v>4</v>
      </c>
      <c r="R137" s="772">
        <v>1</v>
      </c>
      <c r="S137" s="772"/>
      <c r="T137" s="772"/>
      <c r="U137" s="772"/>
      <c r="V137" s="774"/>
      <c r="W137" s="792"/>
    </row>
    <row r="138" s="743" customFormat="1" ht="17.1" customHeight="1" spans="1:23">
      <c r="A138" s="775">
        <v>15</v>
      </c>
      <c r="B138" s="776" t="s">
        <v>53</v>
      </c>
      <c r="C138" s="771">
        <f t="shared" si="29"/>
        <v>0</v>
      </c>
      <c r="D138" s="777">
        <v>0</v>
      </c>
      <c r="E138" s="771">
        <f t="shared" si="30"/>
        <v>0</v>
      </c>
      <c r="F138" s="772"/>
      <c r="G138" s="771">
        <f t="shared" si="36"/>
        <v>0</v>
      </c>
      <c r="H138" s="772"/>
      <c r="I138" s="802">
        <f t="shared" si="37"/>
        <v>0</v>
      </c>
      <c r="J138" s="772"/>
      <c r="K138" s="772"/>
      <c r="L138" s="772"/>
      <c r="M138" s="771">
        <f t="shared" si="31"/>
        <v>0</v>
      </c>
      <c r="N138" s="771">
        <f t="shared" si="32"/>
        <v>0</v>
      </c>
      <c r="O138" s="771">
        <f t="shared" si="33"/>
        <v>0</v>
      </c>
      <c r="P138" s="771">
        <f t="shared" si="34"/>
        <v>0</v>
      </c>
      <c r="Q138" s="771">
        <f t="shared" si="35"/>
        <v>0</v>
      </c>
      <c r="R138" s="772"/>
      <c r="S138" s="772"/>
      <c r="T138" s="772"/>
      <c r="U138" s="772"/>
      <c r="V138" s="774"/>
      <c r="W138" s="792"/>
    </row>
    <row r="139" s="743" customFormat="1" ht="17.1" customHeight="1" spans="1:23">
      <c r="A139" s="775">
        <v>16</v>
      </c>
      <c r="B139" s="776" t="s">
        <v>151</v>
      </c>
      <c r="C139" s="771">
        <f t="shared" si="29"/>
        <v>0</v>
      </c>
      <c r="D139" s="777">
        <v>0</v>
      </c>
      <c r="E139" s="771">
        <f t="shared" si="30"/>
        <v>0</v>
      </c>
      <c r="F139" s="772"/>
      <c r="G139" s="771">
        <f t="shared" si="36"/>
        <v>2</v>
      </c>
      <c r="H139" s="772"/>
      <c r="I139" s="802">
        <f t="shared" si="37"/>
        <v>2</v>
      </c>
      <c r="J139" s="772"/>
      <c r="K139" s="772"/>
      <c r="L139" s="772">
        <v>2</v>
      </c>
      <c r="M139" s="771">
        <f t="shared" si="31"/>
        <v>2</v>
      </c>
      <c r="N139" s="771">
        <f t="shared" si="32"/>
        <v>0</v>
      </c>
      <c r="O139" s="771">
        <f t="shared" si="33"/>
        <v>0</v>
      </c>
      <c r="P139" s="771">
        <f t="shared" si="34"/>
        <v>0</v>
      </c>
      <c r="Q139" s="771">
        <f t="shared" si="35"/>
        <v>0</v>
      </c>
      <c r="R139" s="772">
        <v>2</v>
      </c>
      <c r="S139" s="772"/>
      <c r="T139" s="772"/>
      <c r="U139" s="772"/>
      <c r="V139" s="774"/>
      <c r="W139" s="792"/>
    </row>
    <row r="140" s="743" customFormat="1" ht="17.1" customHeight="1" spans="1:23">
      <c r="A140" s="778">
        <v>17</v>
      </c>
      <c r="B140" s="779" t="s">
        <v>55</v>
      </c>
      <c r="C140" s="771">
        <f t="shared" si="29"/>
        <v>0</v>
      </c>
      <c r="D140" s="821">
        <v>0</v>
      </c>
      <c r="E140" s="771">
        <f t="shared" si="30"/>
        <v>0</v>
      </c>
      <c r="F140" s="772"/>
      <c r="G140" s="771">
        <f t="shared" si="36"/>
        <v>0</v>
      </c>
      <c r="H140" s="772">
        <v>1</v>
      </c>
      <c r="I140" s="803">
        <f t="shared" si="37"/>
        <v>1</v>
      </c>
      <c r="J140" s="772"/>
      <c r="K140" s="772"/>
      <c r="L140" s="772"/>
      <c r="M140" s="782">
        <f t="shared" si="31"/>
        <v>0</v>
      </c>
      <c r="N140" s="782">
        <f t="shared" si="32"/>
        <v>0</v>
      </c>
      <c r="O140" s="782">
        <f t="shared" si="33"/>
        <v>0</v>
      </c>
      <c r="P140" s="782">
        <f t="shared" si="34"/>
        <v>1</v>
      </c>
      <c r="Q140" s="782">
        <f t="shared" si="35"/>
        <v>1</v>
      </c>
      <c r="R140" s="772"/>
      <c r="S140" s="772"/>
      <c r="T140" s="772"/>
      <c r="U140" s="772"/>
      <c r="V140" s="774"/>
      <c r="W140" s="792"/>
    </row>
    <row r="141" s="743" customFormat="1" ht="17.1" customHeight="1" spans="1:23">
      <c r="A141" s="780">
        <v>18</v>
      </c>
      <c r="B141" s="781" t="s">
        <v>56</v>
      </c>
      <c r="C141" s="771">
        <f t="shared" si="29"/>
        <v>0</v>
      </c>
      <c r="D141" s="822">
        <v>0</v>
      </c>
      <c r="E141" s="771">
        <f t="shared" si="30"/>
        <v>0</v>
      </c>
      <c r="F141" s="772">
        <v>1</v>
      </c>
      <c r="G141" s="771">
        <f t="shared" si="36"/>
        <v>0</v>
      </c>
      <c r="H141" s="772">
        <v>1</v>
      </c>
      <c r="I141" s="824">
        <f t="shared" si="37"/>
        <v>2</v>
      </c>
      <c r="J141" s="772"/>
      <c r="K141" s="772"/>
      <c r="L141" s="772"/>
      <c r="M141" s="824">
        <f t="shared" si="31"/>
        <v>0</v>
      </c>
      <c r="N141" s="824">
        <f t="shared" si="32"/>
        <v>0</v>
      </c>
      <c r="O141" s="824">
        <f t="shared" si="33"/>
        <v>1</v>
      </c>
      <c r="P141" s="824">
        <f t="shared" si="34"/>
        <v>1</v>
      </c>
      <c r="Q141" s="824">
        <f t="shared" si="35"/>
        <v>2</v>
      </c>
      <c r="R141" s="772">
        <v>2</v>
      </c>
      <c r="S141" s="772"/>
      <c r="T141" s="772"/>
      <c r="U141" s="772"/>
      <c r="V141" s="774"/>
      <c r="W141" s="792"/>
    </row>
    <row r="142" s="743" customFormat="1" ht="24.75" customHeight="1" spans="1:23">
      <c r="A142" s="785" t="s">
        <v>14</v>
      </c>
      <c r="B142" s="786"/>
      <c r="C142" s="787">
        <f>SUM(C124:C141)</f>
        <v>1</v>
      </c>
      <c r="D142" s="787">
        <f t="shared" ref="D142:U142" si="38">SUM(D124:D141)</f>
        <v>0</v>
      </c>
      <c r="E142" s="787">
        <f t="shared" si="38"/>
        <v>7</v>
      </c>
      <c r="F142" s="787">
        <f t="shared" si="38"/>
        <v>8</v>
      </c>
      <c r="G142" s="787">
        <f t="shared" si="38"/>
        <v>18</v>
      </c>
      <c r="H142" s="787">
        <f t="shared" si="38"/>
        <v>5</v>
      </c>
      <c r="I142" s="787">
        <f t="shared" si="38"/>
        <v>39</v>
      </c>
      <c r="J142" s="787">
        <f t="shared" si="38"/>
        <v>1</v>
      </c>
      <c r="K142" s="787">
        <f t="shared" si="38"/>
        <v>5</v>
      </c>
      <c r="L142" s="787">
        <f t="shared" si="38"/>
        <v>8</v>
      </c>
      <c r="M142" s="787">
        <f t="shared" si="38"/>
        <v>14</v>
      </c>
      <c r="N142" s="787">
        <f t="shared" si="38"/>
        <v>0</v>
      </c>
      <c r="O142" s="787">
        <f t="shared" si="38"/>
        <v>10</v>
      </c>
      <c r="P142" s="787">
        <f t="shared" si="38"/>
        <v>15</v>
      </c>
      <c r="Q142" s="787">
        <f t="shared" si="38"/>
        <v>25</v>
      </c>
      <c r="R142" s="787">
        <f t="shared" si="38"/>
        <v>12</v>
      </c>
      <c r="S142" s="787">
        <f t="shared" si="38"/>
        <v>0</v>
      </c>
      <c r="T142" s="787">
        <f t="shared" si="38"/>
        <v>0</v>
      </c>
      <c r="U142" s="787">
        <f t="shared" si="38"/>
        <v>2</v>
      </c>
      <c r="V142" s="787">
        <f>SUM(V124:V140)</f>
        <v>0</v>
      </c>
      <c r="W142" s="792"/>
    </row>
    <row r="143" s="743" customFormat="1" ht="17.1" customHeight="1" spans="1:23">
      <c r="A143" s="745"/>
      <c r="B143" s="745"/>
      <c r="C143" s="745"/>
      <c r="D143" s="745"/>
      <c r="E143" s="745"/>
      <c r="F143" s="745"/>
      <c r="G143" s="745"/>
      <c r="H143" s="745"/>
      <c r="I143" s="745"/>
      <c r="J143" s="745"/>
      <c r="K143" s="745"/>
      <c r="L143" s="745"/>
      <c r="M143" s="745"/>
      <c r="N143" s="745"/>
      <c r="O143" s="745"/>
      <c r="P143" s="745"/>
      <c r="Q143" s="745"/>
      <c r="R143" s="745"/>
      <c r="S143" s="745"/>
      <c r="T143" s="745"/>
      <c r="U143" s="745"/>
      <c r="V143" s="745"/>
      <c r="W143" s="792"/>
    </row>
    <row r="144" s="743" customFormat="1" ht="17.1" customHeight="1" spans="1:23">
      <c r="A144" s="745"/>
      <c r="B144" s="823"/>
      <c r="C144" s="788" t="s">
        <v>58</v>
      </c>
      <c r="D144" s="745"/>
      <c r="E144" s="745"/>
      <c r="F144" s="745"/>
      <c r="G144" s="745"/>
      <c r="H144" s="745"/>
      <c r="I144" s="745"/>
      <c r="J144" s="745"/>
      <c r="K144" s="745"/>
      <c r="L144" s="745"/>
      <c r="M144" s="745"/>
      <c r="N144" s="745"/>
      <c r="O144" s="745"/>
      <c r="P144" s="800" t="s">
        <v>79</v>
      </c>
      <c r="Q144" s="745"/>
      <c r="R144" s="745"/>
      <c r="S144" s="745"/>
      <c r="T144" s="745"/>
      <c r="U144" s="745"/>
      <c r="V144" s="745"/>
      <c r="W144" s="792"/>
    </row>
    <row r="145" s="744" customFormat="1" ht="17.1" customHeight="1" spans="1:23">
      <c r="A145" s="789"/>
      <c r="B145" s="724"/>
      <c r="C145" s="788" t="s">
        <v>60</v>
      </c>
      <c r="D145" s="789"/>
      <c r="E145" s="789"/>
      <c r="F145" s="789"/>
      <c r="G145" s="789"/>
      <c r="H145" s="789"/>
      <c r="I145" s="789"/>
      <c r="J145" s="789"/>
      <c r="K145" s="789"/>
      <c r="L145" s="789"/>
      <c r="M145" s="789"/>
      <c r="N145" s="789"/>
      <c r="O145" s="789"/>
      <c r="P145" s="800" t="s">
        <v>69</v>
      </c>
      <c r="Q145" s="817"/>
      <c r="R145" s="817"/>
      <c r="S145" s="817"/>
      <c r="T145" s="817"/>
      <c r="U145" s="789"/>
      <c r="V145" s="789"/>
      <c r="W145" s="793"/>
    </row>
    <row r="146" s="743" customFormat="1" ht="17.1" customHeight="1" spans="1:23">
      <c r="A146" s="745"/>
      <c r="B146" s="724"/>
      <c r="C146" s="788"/>
      <c r="D146" s="790"/>
      <c r="E146" s="790"/>
      <c r="F146" s="789"/>
      <c r="G146" s="789"/>
      <c r="H146" s="789"/>
      <c r="I146" s="789"/>
      <c r="J146" s="789"/>
      <c r="K146" s="789"/>
      <c r="L146" s="789"/>
      <c r="M146" s="789"/>
      <c r="N146" s="789"/>
      <c r="O146" s="789"/>
      <c r="P146" s="800"/>
      <c r="Q146" s="817"/>
      <c r="R146" s="724"/>
      <c r="S146" s="817"/>
      <c r="T146" s="817"/>
      <c r="U146" s="745"/>
      <c r="V146" s="745"/>
      <c r="W146" s="792"/>
    </row>
    <row r="147" s="743" customFormat="1" ht="17.1" customHeight="1" spans="1:23">
      <c r="A147" s="745"/>
      <c r="B147" s="724"/>
      <c r="C147" s="788"/>
      <c r="D147" s="789"/>
      <c r="E147" s="789"/>
      <c r="F147" s="789"/>
      <c r="G147" s="789"/>
      <c r="H147" s="789"/>
      <c r="I147" s="789"/>
      <c r="J147" s="789"/>
      <c r="K147" s="789"/>
      <c r="L147" s="789"/>
      <c r="M147" s="789"/>
      <c r="N147" s="789"/>
      <c r="O147" s="789"/>
      <c r="P147" s="800"/>
      <c r="Q147" s="817"/>
      <c r="R147" s="817"/>
      <c r="S147" s="817"/>
      <c r="T147" s="817"/>
      <c r="U147" s="745"/>
      <c r="V147" s="745"/>
      <c r="W147" s="792"/>
    </row>
    <row r="148" s="743" customFormat="1" ht="17.1" customHeight="1" spans="1:23">
      <c r="A148" s="791"/>
      <c r="B148" s="724"/>
      <c r="C148" s="788"/>
      <c r="D148" s="789"/>
      <c r="E148" s="789"/>
      <c r="F148" s="789"/>
      <c r="G148" s="789"/>
      <c r="H148" s="789"/>
      <c r="I148" s="789"/>
      <c r="J148" s="789"/>
      <c r="K148" s="789"/>
      <c r="L148" s="789"/>
      <c r="M148" s="789"/>
      <c r="N148" s="789"/>
      <c r="O148" s="789"/>
      <c r="P148" s="800"/>
      <c r="Q148" s="818"/>
      <c r="R148" s="819"/>
      <c r="S148" s="819"/>
      <c r="T148" s="819"/>
      <c r="U148" s="791"/>
      <c r="V148" s="791"/>
      <c r="W148" s="792"/>
    </row>
    <row r="149" s="743" customFormat="1" ht="17.1" customHeight="1" spans="1:23">
      <c r="A149" s="792"/>
      <c r="B149" s="724"/>
      <c r="C149" s="788" t="s">
        <v>62</v>
      </c>
      <c r="D149" s="791"/>
      <c r="E149" s="791"/>
      <c r="F149" s="791"/>
      <c r="G149" s="791"/>
      <c r="H149" s="791"/>
      <c r="I149" s="791"/>
      <c r="J149" s="791"/>
      <c r="K149" s="791"/>
      <c r="L149" s="791"/>
      <c r="M149" s="791"/>
      <c r="N149" s="791"/>
      <c r="O149" s="791"/>
      <c r="P149" s="801" t="s">
        <v>71</v>
      </c>
      <c r="Q149" s="820"/>
      <c r="R149" s="820"/>
      <c r="S149" s="820"/>
      <c r="T149" s="820"/>
      <c r="U149" s="792"/>
      <c r="V149" s="792"/>
      <c r="W149" s="792"/>
    </row>
    <row r="150" spans="2:20">
      <c r="B150" s="724"/>
      <c r="C150" s="788" t="s">
        <v>64</v>
      </c>
      <c r="D150" s="793"/>
      <c r="E150" s="793"/>
      <c r="F150" s="793"/>
      <c r="G150" s="793"/>
      <c r="H150" s="793"/>
      <c r="I150" s="793"/>
      <c r="J150" s="793"/>
      <c r="K150" s="793"/>
      <c r="L150" s="793"/>
      <c r="M150" s="793"/>
      <c r="N150" s="793"/>
      <c r="O150" s="793"/>
      <c r="P150" s="801" t="s">
        <v>73</v>
      </c>
      <c r="Q150" s="817"/>
      <c r="R150" s="817"/>
      <c r="S150" s="817"/>
      <c r="T150" s="817"/>
    </row>
    <row r="151" ht="13.5" customHeight="1"/>
    <row r="152" hidden="1"/>
    <row r="153" hidden="1"/>
    <row r="154" hidden="1"/>
    <row r="156" s="743" customFormat="1" ht="17.1" customHeight="1" spans="1:23">
      <c r="A156" s="747" t="s">
        <v>209</v>
      </c>
      <c r="B156" s="747"/>
      <c r="C156" s="747"/>
      <c r="D156" s="747"/>
      <c r="E156" s="747"/>
      <c r="F156" s="747"/>
      <c r="G156" s="747"/>
      <c r="H156" s="747"/>
      <c r="I156" s="747"/>
      <c r="J156" s="747"/>
      <c r="K156" s="747"/>
      <c r="L156" s="747"/>
      <c r="M156" s="747"/>
      <c r="N156" s="747"/>
      <c r="O156" s="747"/>
      <c r="P156" s="747"/>
      <c r="Q156" s="747"/>
      <c r="R156" s="747"/>
      <c r="S156" s="747"/>
      <c r="T156" s="747"/>
      <c r="U156" s="747"/>
      <c r="V156" s="747"/>
      <c r="W156" s="792"/>
    </row>
    <row r="157" s="743" customFormat="1" ht="17.1" customHeight="1" spans="1:23">
      <c r="A157" s="747" t="s">
        <v>210</v>
      </c>
      <c r="B157" s="747"/>
      <c r="C157" s="747"/>
      <c r="D157" s="747"/>
      <c r="E157" s="747"/>
      <c r="F157" s="747"/>
      <c r="G157" s="747"/>
      <c r="H157" s="747"/>
      <c r="I157" s="747"/>
      <c r="J157" s="747"/>
      <c r="K157" s="747"/>
      <c r="L157" s="747"/>
      <c r="M157" s="747"/>
      <c r="N157" s="747"/>
      <c r="O157" s="747"/>
      <c r="P157" s="747"/>
      <c r="Q157" s="747"/>
      <c r="R157" s="747"/>
      <c r="S157" s="747"/>
      <c r="T157" s="747"/>
      <c r="U157" s="747"/>
      <c r="V157" s="747"/>
      <c r="W157" s="792"/>
    </row>
    <row r="158" s="743" customFormat="1" ht="17.1" customHeight="1" spans="1:23">
      <c r="A158" s="748" t="str">
        <f>'RK 5'!A156:S156</f>
        <v>BULAN MEI TAHUN 2023</v>
      </c>
      <c r="B158" s="748"/>
      <c r="C158" s="748"/>
      <c r="D158" s="748"/>
      <c r="E158" s="748"/>
      <c r="F158" s="748"/>
      <c r="G158" s="748"/>
      <c r="H158" s="748"/>
      <c r="I158" s="748"/>
      <c r="J158" s="748"/>
      <c r="K158" s="748"/>
      <c r="L158" s="748"/>
      <c r="M158" s="748"/>
      <c r="N158" s="748"/>
      <c r="O158" s="748"/>
      <c r="P158" s="748"/>
      <c r="Q158" s="748"/>
      <c r="R158" s="748"/>
      <c r="S158" s="748"/>
      <c r="T158" s="748"/>
      <c r="U158" s="748"/>
      <c r="V158" s="748"/>
      <c r="W158" s="792"/>
    </row>
    <row r="159" s="743" customFormat="1" ht="17.1" customHeight="1" spans="1:23">
      <c r="A159" s="749"/>
      <c r="B159" s="750"/>
      <c r="C159" s="750"/>
      <c r="D159" s="750"/>
      <c r="E159" s="750"/>
      <c r="F159" s="750"/>
      <c r="G159" s="750"/>
      <c r="H159" s="750"/>
      <c r="I159" s="750"/>
      <c r="J159" s="750"/>
      <c r="K159" s="750"/>
      <c r="L159" s="750"/>
      <c r="M159" s="750"/>
      <c r="N159" s="750"/>
      <c r="O159" s="750"/>
      <c r="P159" s="750"/>
      <c r="Q159" s="750"/>
      <c r="R159" s="750"/>
      <c r="S159" s="750"/>
      <c r="T159" s="750"/>
      <c r="U159" s="750"/>
      <c r="V159" s="750" t="s">
        <v>211</v>
      </c>
      <c r="W159" s="792"/>
    </row>
    <row r="160" s="743" customFormat="1" ht="17.1" customHeight="1" spans="1:23">
      <c r="A160" s="751" t="s">
        <v>3</v>
      </c>
      <c r="B160" s="752" t="s">
        <v>4</v>
      </c>
      <c r="C160" s="753" t="s">
        <v>212</v>
      </c>
      <c r="D160" s="753"/>
      <c r="E160" s="753"/>
      <c r="F160" s="753"/>
      <c r="G160" s="753"/>
      <c r="H160" s="754"/>
      <c r="I160" s="794" t="s">
        <v>57</v>
      </c>
      <c r="J160" s="753" t="s">
        <v>213</v>
      </c>
      <c r="K160" s="753"/>
      <c r="L160" s="754"/>
      <c r="M160" s="794" t="s">
        <v>57</v>
      </c>
      <c r="N160" s="753" t="s">
        <v>172</v>
      </c>
      <c r="O160" s="753"/>
      <c r="P160" s="754"/>
      <c r="Q160" s="794" t="s">
        <v>57</v>
      </c>
      <c r="R160" s="804" t="s">
        <v>214</v>
      </c>
      <c r="S160" s="804"/>
      <c r="T160" s="804"/>
      <c r="U160" s="804"/>
      <c r="V160" s="805" t="s">
        <v>215</v>
      </c>
      <c r="W160" s="792"/>
    </row>
    <row r="161" s="743" customFormat="1" ht="21" customHeight="1" spans="1:23">
      <c r="A161" s="755"/>
      <c r="B161" s="756"/>
      <c r="C161" s="757"/>
      <c r="D161" s="757"/>
      <c r="E161" s="757"/>
      <c r="F161" s="757"/>
      <c r="G161" s="757"/>
      <c r="H161" s="758"/>
      <c r="I161" s="795"/>
      <c r="J161" s="757"/>
      <c r="K161" s="757"/>
      <c r="L161" s="758"/>
      <c r="M161" s="795"/>
      <c r="N161" s="757"/>
      <c r="O161" s="757"/>
      <c r="P161" s="758"/>
      <c r="Q161" s="795"/>
      <c r="R161" s="806" t="s">
        <v>216</v>
      </c>
      <c r="S161" s="807"/>
      <c r="T161" s="808" t="s">
        <v>217</v>
      </c>
      <c r="U161" s="806"/>
      <c r="V161" s="809"/>
      <c r="W161" s="792"/>
    </row>
    <row r="162" s="743" customFormat="1" ht="30" customHeight="1" spans="1:23">
      <c r="A162" s="755"/>
      <c r="B162" s="756"/>
      <c r="C162" s="759" t="s">
        <v>16</v>
      </c>
      <c r="D162" s="760"/>
      <c r="E162" s="760" t="s">
        <v>21</v>
      </c>
      <c r="F162" s="760"/>
      <c r="G162" s="760" t="s">
        <v>22</v>
      </c>
      <c r="H162" s="761"/>
      <c r="I162" s="795"/>
      <c r="J162" s="796" t="s">
        <v>16</v>
      </c>
      <c r="K162" s="797" t="s">
        <v>21</v>
      </c>
      <c r="L162" s="797" t="s">
        <v>22</v>
      </c>
      <c r="M162" s="795"/>
      <c r="N162" s="765" t="s">
        <v>16</v>
      </c>
      <c r="O162" s="765" t="s">
        <v>21</v>
      </c>
      <c r="P162" s="765" t="s">
        <v>22</v>
      </c>
      <c r="Q162" s="795"/>
      <c r="R162" s="760" t="s">
        <v>218</v>
      </c>
      <c r="S162" s="760" t="s">
        <v>219</v>
      </c>
      <c r="T162" s="760" t="s">
        <v>220</v>
      </c>
      <c r="U162" s="761" t="s">
        <v>221</v>
      </c>
      <c r="V162" s="809"/>
      <c r="W162" s="792"/>
    </row>
    <row r="163" s="743" customFormat="1" ht="34.5" customHeight="1" spans="1:23">
      <c r="A163" s="762"/>
      <c r="B163" s="763"/>
      <c r="C163" s="764" t="s">
        <v>222</v>
      </c>
      <c r="D163" s="765" t="s">
        <v>223</v>
      </c>
      <c r="E163" s="765" t="s">
        <v>224</v>
      </c>
      <c r="F163" s="765" t="s">
        <v>223</v>
      </c>
      <c r="G163" s="765" t="s">
        <v>224</v>
      </c>
      <c r="H163" s="766" t="s">
        <v>225</v>
      </c>
      <c r="I163" s="798"/>
      <c r="J163" s="799"/>
      <c r="K163" s="765"/>
      <c r="L163" s="765"/>
      <c r="M163" s="798"/>
      <c r="N163" s="765"/>
      <c r="O163" s="765"/>
      <c r="P163" s="765"/>
      <c r="Q163" s="798"/>
      <c r="R163" s="760"/>
      <c r="S163" s="760"/>
      <c r="T163" s="760"/>
      <c r="U163" s="761"/>
      <c r="V163" s="810"/>
      <c r="W163" s="792"/>
    </row>
    <row r="164" s="743" customFormat="1" ht="17.1" customHeight="1" spans="1:23">
      <c r="A164" s="767">
        <v>1</v>
      </c>
      <c r="B164" s="768">
        <v>2</v>
      </c>
      <c r="C164" s="768">
        <v>3</v>
      </c>
      <c r="D164" s="768">
        <v>4</v>
      </c>
      <c r="E164" s="768">
        <v>5</v>
      </c>
      <c r="F164" s="768">
        <v>6</v>
      </c>
      <c r="G164" s="768">
        <v>7</v>
      </c>
      <c r="H164" s="768">
        <v>8</v>
      </c>
      <c r="I164" s="768">
        <v>9</v>
      </c>
      <c r="J164" s="768">
        <v>10</v>
      </c>
      <c r="K164" s="768">
        <v>11</v>
      </c>
      <c r="L164" s="768">
        <v>12</v>
      </c>
      <c r="M164" s="768">
        <v>13</v>
      </c>
      <c r="N164" s="768">
        <v>14</v>
      </c>
      <c r="O164" s="768">
        <v>15</v>
      </c>
      <c r="P164" s="768">
        <v>16</v>
      </c>
      <c r="Q164" s="768">
        <v>17</v>
      </c>
      <c r="R164" s="768">
        <v>18</v>
      </c>
      <c r="S164" s="768">
        <v>19</v>
      </c>
      <c r="T164" s="768">
        <v>20</v>
      </c>
      <c r="U164" s="768">
        <v>21</v>
      </c>
      <c r="V164" s="811">
        <v>22</v>
      </c>
      <c r="W164" s="792"/>
    </row>
    <row r="165" s="743" customFormat="1" ht="17.1" customHeight="1" spans="1:23">
      <c r="A165" s="769">
        <v>1</v>
      </c>
      <c r="B165" s="770" t="s">
        <v>39</v>
      </c>
      <c r="C165" s="771">
        <f>N124</f>
        <v>0</v>
      </c>
      <c r="D165" s="772"/>
      <c r="E165" s="771">
        <f>O124</f>
        <v>2</v>
      </c>
      <c r="F165" s="777">
        <v>2</v>
      </c>
      <c r="G165" s="771">
        <f>P124</f>
        <v>0</v>
      </c>
      <c r="H165" s="777">
        <v>2</v>
      </c>
      <c r="I165" s="771">
        <f>SUM(C165:H165)</f>
        <v>6</v>
      </c>
      <c r="J165" s="772"/>
      <c r="K165" s="772">
        <v>1</v>
      </c>
      <c r="L165" s="772"/>
      <c r="M165" s="771">
        <f>SUM(J165:L165)</f>
        <v>1</v>
      </c>
      <c r="N165" s="771">
        <f>C165+D165-J165</f>
        <v>0</v>
      </c>
      <c r="O165" s="771">
        <f>E165+F165-K165</f>
        <v>3</v>
      </c>
      <c r="P165" s="771">
        <f>G165+H165-L165</f>
        <v>2</v>
      </c>
      <c r="Q165" s="771">
        <f>SUM(N165:P165)</f>
        <v>5</v>
      </c>
      <c r="R165" s="777">
        <v>4</v>
      </c>
      <c r="S165" s="777"/>
      <c r="T165" s="777"/>
      <c r="U165" s="777"/>
      <c r="V165" s="777"/>
      <c r="W165" s="792"/>
    </row>
    <row r="166" s="743" customFormat="1" ht="17.1" customHeight="1" spans="1:23">
      <c r="A166" s="775">
        <v>2</v>
      </c>
      <c r="B166" s="776" t="s">
        <v>40</v>
      </c>
      <c r="C166" s="771">
        <f t="shared" ref="C166:C182" si="39">N125</f>
        <v>0</v>
      </c>
      <c r="D166" s="772"/>
      <c r="E166" s="771">
        <f t="shared" ref="E166:E182" si="40">O125</f>
        <v>0</v>
      </c>
      <c r="F166" s="777"/>
      <c r="G166" s="771">
        <f t="shared" ref="G166:G182" si="41">P125</f>
        <v>3</v>
      </c>
      <c r="H166" s="777"/>
      <c r="I166" s="802">
        <f>SUM(C166:H166)</f>
        <v>3</v>
      </c>
      <c r="J166" s="772"/>
      <c r="K166" s="772"/>
      <c r="L166" s="772">
        <v>1</v>
      </c>
      <c r="M166" s="771">
        <f t="shared" ref="M166:M182" si="42">SUM(J166:L166)</f>
        <v>1</v>
      </c>
      <c r="N166" s="771">
        <f t="shared" ref="N166:N182" si="43">C166+D166-J166</f>
        <v>0</v>
      </c>
      <c r="O166" s="771">
        <f t="shared" ref="O166:O182" si="44">E166+F166-K166</f>
        <v>0</v>
      </c>
      <c r="P166" s="771">
        <f t="shared" ref="P166:P182" si="45">G166+H166-L166</f>
        <v>2</v>
      </c>
      <c r="Q166" s="771">
        <f t="shared" ref="Q166:Q182" si="46">SUM(N166:P166)</f>
        <v>2</v>
      </c>
      <c r="R166" s="777">
        <v>1</v>
      </c>
      <c r="S166" s="777"/>
      <c r="T166" s="777"/>
      <c r="U166" s="777"/>
      <c r="V166" s="777"/>
      <c r="W166" s="792"/>
    </row>
    <row r="167" s="743" customFormat="1" ht="17.1" customHeight="1" spans="1:23">
      <c r="A167" s="775">
        <v>3</v>
      </c>
      <c r="B167" s="776" t="s">
        <v>41</v>
      </c>
      <c r="C167" s="771">
        <f t="shared" si="39"/>
        <v>0</v>
      </c>
      <c r="D167" s="777"/>
      <c r="E167" s="771">
        <f t="shared" si="40"/>
        <v>0</v>
      </c>
      <c r="F167" s="777"/>
      <c r="G167" s="771">
        <f t="shared" si="41"/>
        <v>0</v>
      </c>
      <c r="H167" s="777"/>
      <c r="I167" s="802">
        <f t="shared" ref="I167:I182" si="47">SUM(C167:H167)</f>
        <v>0</v>
      </c>
      <c r="J167" s="772"/>
      <c r="K167" s="772"/>
      <c r="L167" s="772"/>
      <c r="M167" s="771">
        <f t="shared" si="42"/>
        <v>0</v>
      </c>
      <c r="N167" s="771">
        <f t="shared" si="43"/>
        <v>0</v>
      </c>
      <c r="O167" s="771">
        <f t="shared" si="44"/>
        <v>0</v>
      </c>
      <c r="P167" s="771">
        <f t="shared" si="45"/>
        <v>0</v>
      </c>
      <c r="Q167" s="771">
        <f t="shared" si="46"/>
        <v>0</v>
      </c>
      <c r="R167" s="777"/>
      <c r="S167" s="777"/>
      <c r="T167" s="777"/>
      <c r="U167" s="777"/>
      <c r="V167" s="777"/>
      <c r="W167" s="792"/>
    </row>
    <row r="168" s="743" customFormat="1" ht="15" customHeight="1" spans="1:23">
      <c r="A168" s="775">
        <v>4</v>
      </c>
      <c r="B168" s="776" t="s">
        <v>42</v>
      </c>
      <c r="C168" s="771">
        <f t="shared" si="39"/>
        <v>0</v>
      </c>
      <c r="D168" s="777"/>
      <c r="E168" s="771">
        <f t="shared" si="40"/>
        <v>1</v>
      </c>
      <c r="F168" s="777"/>
      <c r="G168" s="771">
        <f t="shared" si="41"/>
        <v>0</v>
      </c>
      <c r="H168" s="777"/>
      <c r="I168" s="802">
        <f t="shared" si="47"/>
        <v>1</v>
      </c>
      <c r="J168" s="772"/>
      <c r="K168" s="772">
        <v>1</v>
      </c>
      <c r="L168" s="772"/>
      <c r="M168" s="771">
        <f t="shared" si="42"/>
        <v>1</v>
      </c>
      <c r="N168" s="771">
        <f t="shared" si="43"/>
        <v>0</v>
      </c>
      <c r="O168" s="771">
        <f t="shared" si="44"/>
        <v>0</v>
      </c>
      <c r="P168" s="771">
        <f t="shared" si="45"/>
        <v>0</v>
      </c>
      <c r="Q168" s="771">
        <f t="shared" si="46"/>
        <v>0</v>
      </c>
      <c r="R168" s="777"/>
      <c r="S168" s="777"/>
      <c r="T168" s="777"/>
      <c r="U168" s="777"/>
      <c r="V168" s="777"/>
      <c r="W168" s="792"/>
    </row>
    <row r="169" s="743" customFormat="1" ht="17.1" customHeight="1" spans="1:23">
      <c r="A169" s="775">
        <v>5</v>
      </c>
      <c r="B169" s="776" t="s">
        <v>43</v>
      </c>
      <c r="C169" s="771">
        <f t="shared" si="39"/>
        <v>0</v>
      </c>
      <c r="D169" s="777"/>
      <c r="E169" s="771">
        <f t="shared" si="40"/>
        <v>0</v>
      </c>
      <c r="F169" s="777">
        <v>1</v>
      </c>
      <c r="G169" s="771">
        <f t="shared" si="41"/>
        <v>4</v>
      </c>
      <c r="H169" s="777"/>
      <c r="I169" s="802">
        <f t="shared" si="47"/>
        <v>5</v>
      </c>
      <c r="J169" s="772"/>
      <c r="K169" s="772"/>
      <c r="L169" s="772"/>
      <c r="M169" s="771">
        <f t="shared" si="42"/>
        <v>0</v>
      </c>
      <c r="N169" s="771">
        <f t="shared" si="43"/>
        <v>0</v>
      </c>
      <c r="O169" s="771">
        <f t="shared" si="44"/>
        <v>1</v>
      </c>
      <c r="P169" s="771">
        <f t="shared" si="45"/>
        <v>4</v>
      </c>
      <c r="Q169" s="771">
        <f t="shared" si="46"/>
        <v>5</v>
      </c>
      <c r="R169" s="777"/>
      <c r="S169" s="777"/>
      <c r="T169" s="777"/>
      <c r="U169" s="777"/>
      <c r="V169" s="777"/>
      <c r="W169" s="792"/>
    </row>
    <row r="170" s="743" customFormat="1" ht="17.1" customHeight="1" spans="1:23">
      <c r="A170" s="775">
        <v>6</v>
      </c>
      <c r="B170" s="776" t="s">
        <v>44</v>
      </c>
      <c r="C170" s="771">
        <f t="shared" si="39"/>
        <v>0</v>
      </c>
      <c r="D170" s="777"/>
      <c r="E170" s="771">
        <f t="shared" si="40"/>
        <v>0</v>
      </c>
      <c r="F170" s="777"/>
      <c r="G170" s="771">
        <f t="shared" si="41"/>
        <v>0</v>
      </c>
      <c r="H170" s="777"/>
      <c r="I170" s="802">
        <f t="shared" si="47"/>
        <v>0</v>
      </c>
      <c r="J170" s="772"/>
      <c r="K170" s="772"/>
      <c r="L170" s="772"/>
      <c r="M170" s="771">
        <f t="shared" si="42"/>
        <v>0</v>
      </c>
      <c r="N170" s="771">
        <f t="shared" si="43"/>
        <v>0</v>
      </c>
      <c r="O170" s="771">
        <f t="shared" si="44"/>
        <v>0</v>
      </c>
      <c r="P170" s="771">
        <f t="shared" si="45"/>
        <v>0</v>
      </c>
      <c r="Q170" s="771">
        <f t="shared" si="46"/>
        <v>0</v>
      </c>
      <c r="R170" s="777"/>
      <c r="S170" s="777"/>
      <c r="T170" s="777"/>
      <c r="U170" s="777"/>
      <c r="V170" s="777"/>
      <c r="W170" s="792"/>
    </row>
    <row r="171" s="743" customFormat="1" ht="17.1" customHeight="1" spans="1:23">
      <c r="A171" s="775">
        <v>7</v>
      </c>
      <c r="B171" s="776" t="s">
        <v>45</v>
      </c>
      <c r="C171" s="771">
        <f t="shared" si="39"/>
        <v>0</v>
      </c>
      <c r="D171" s="777"/>
      <c r="E171" s="771">
        <f t="shared" si="40"/>
        <v>2</v>
      </c>
      <c r="F171" s="777">
        <v>1</v>
      </c>
      <c r="G171" s="771">
        <f t="shared" si="41"/>
        <v>0</v>
      </c>
      <c r="H171" s="777"/>
      <c r="I171" s="802">
        <f t="shared" si="47"/>
        <v>3</v>
      </c>
      <c r="J171" s="772"/>
      <c r="K171" s="772">
        <v>2</v>
      </c>
      <c r="L171" s="772"/>
      <c r="M171" s="771">
        <f t="shared" si="42"/>
        <v>2</v>
      </c>
      <c r="N171" s="771">
        <f t="shared" si="43"/>
        <v>0</v>
      </c>
      <c r="O171" s="771">
        <f t="shared" si="44"/>
        <v>1</v>
      </c>
      <c r="P171" s="771">
        <f t="shared" si="45"/>
        <v>0</v>
      </c>
      <c r="Q171" s="771">
        <f t="shared" si="46"/>
        <v>1</v>
      </c>
      <c r="R171" s="777"/>
      <c r="S171" s="777"/>
      <c r="T171" s="777"/>
      <c r="U171" s="777">
        <v>1</v>
      </c>
      <c r="V171" s="777"/>
      <c r="W171" s="792"/>
    </row>
    <row r="172" s="743" customFormat="1" ht="17.1" customHeight="1" spans="1:23">
      <c r="A172" s="775">
        <v>8</v>
      </c>
      <c r="B172" s="776" t="s">
        <v>46</v>
      </c>
      <c r="C172" s="771">
        <f t="shared" si="39"/>
        <v>0</v>
      </c>
      <c r="D172" s="777"/>
      <c r="E172" s="771">
        <f t="shared" si="40"/>
        <v>0</v>
      </c>
      <c r="F172" s="777">
        <v>1</v>
      </c>
      <c r="G172" s="771">
        <f t="shared" si="41"/>
        <v>1</v>
      </c>
      <c r="H172" s="777"/>
      <c r="I172" s="802">
        <f t="shared" si="47"/>
        <v>2</v>
      </c>
      <c r="J172" s="772"/>
      <c r="K172" s="772"/>
      <c r="L172" s="772"/>
      <c r="M172" s="771">
        <f t="shared" si="42"/>
        <v>0</v>
      </c>
      <c r="N172" s="771">
        <f t="shared" si="43"/>
        <v>0</v>
      </c>
      <c r="O172" s="771">
        <f t="shared" si="44"/>
        <v>1</v>
      </c>
      <c r="P172" s="771">
        <f t="shared" si="45"/>
        <v>1</v>
      </c>
      <c r="Q172" s="771">
        <f t="shared" si="46"/>
        <v>2</v>
      </c>
      <c r="R172" s="777"/>
      <c r="S172" s="777"/>
      <c r="T172" s="777"/>
      <c r="U172" s="777"/>
      <c r="V172" s="777"/>
      <c r="W172" s="792"/>
    </row>
    <row r="173" s="743" customFormat="1" ht="17.1" customHeight="1" spans="1:23">
      <c r="A173" s="775">
        <v>9</v>
      </c>
      <c r="B173" s="776" t="s">
        <v>47</v>
      </c>
      <c r="C173" s="771">
        <f t="shared" si="39"/>
        <v>0</v>
      </c>
      <c r="D173" s="777"/>
      <c r="E173" s="771">
        <f t="shared" si="40"/>
        <v>0</v>
      </c>
      <c r="F173" s="777">
        <v>1</v>
      </c>
      <c r="G173" s="771">
        <f t="shared" si="41"/>
        <v>0</v>
      </c>
      <c r="H173" s="777"/>
      <c r="I173" s="802">
        <f t="shared" si="47"/>
        <v>1</v>
      </c>
      <c r="J173" s="772"/>
      <c r="K173" s="772"/>
      <c r="L173" s="772"/>
      <c r="M173" s="771">
        <f t="shared" si="42"/>
        <v>0</v>
      </c>
      <c r="N173" s="771">
        <f t="shared" si="43"/>
        <v>0</v>
      </c>
      <c r="O173" s="771">
        <f t="shared" si="44"/>
        <v>1</v>
      </c>
      <c r="P173" s="771">
        <f t="shared" si="45"/>
        <v>0</v>
      </c>
      <c r="Q173" s="771">
        <f t="shared" si="46"/>
        <v>1</v>
      </c>
      <c r="R173" s="777"/>
      <c r="S173" s="777"/>
      <c r="T173" s="777"/>
      <c r="U173" s="777"/>
      <c r="V173" s="777"/>
      <c r="W173" s="792"/>
    </row>
    <row r="174" s="743" customFormat="1" ht="17.1" customHeight="1" spans="1:23">
      <c r="A174" s="775">
        <v>10</v>
      </c>
      <c r="B174" s="776" t="s">
        <v>48</v>
      </c>
      <c r="C174" s="771">
        <f t="shared" si="39"/>
        <v>0</v>
      </c>
      <c r="D174" s="777"/>
      <c r="E174" s="771">
        <f t="shared" si="40"/>
        <v>0</v>
      </c>
      <c r="F174" s="777"/>
      <c r="G174" s="771">
        <f t="shared" si="41"/>
        <v>0</v>
      </c>
      <c r="H174" s="777">
        <v>2</v>
      </c>
      <c r="I174" s="802">
        <f t="shared" si="47"/>
        <v>2</v>
      </c>
      <c r="J174" s="772"/>
      <c r="K174" s="772"/>
      <c r="L174" s="772">
        <v>2</v>
      </c>
      <c r="M174" s="771">
        <f t="shared" si="42"/>
        <v>2</v>
      </c>
      <c r="N174" s="771">
        <f t="shared" si="43"/>
        <v>0</v>
      </c>
      <c r="O174" s="771">
        <f t="shared" si="44"/>
        <v>0</v>
      </c>
      <c r="P174" s="771">
        <f t="shared" si="45"/>
        <v>0</v>
      </c>
      <c r="Q174" s="771">
        <f t="shared" si="46"/>
        <v>0</v>
      </c>
      <c r="R174" s="777">
        <v>2</v>
      </c>
      <c r="S174" s="777"/>
      <c r="T174" s="777"/>
      <c r="U174" s="777"/>
      <c r="V174" s="777"/>
      <c r="W174" s="792"/>
    </row>
    <row r="175" s="743" customFormat="1" ht="17.1" customHeight="1" spans="1:23">
      <c r="A175" s="775">
        <v>11</v>
      </c>
      <c r="B175" s="776" t="s">
        <v>49</v>
      </c>
      <c r="C175" s="771">
        <f t="shared" si="39"/>
        <v>0</v>
      </c>
      <c r="D175" s="777"/>
      <c r="E175" s="771">
        <f t="shared" si="40"/>
        <v>0</v>
      </c>
      <c r="F175" s="777"/>
      <c r="G175" s="771">
        <f t="shared" si="41"/>
        <v>0</v>
      </c>
      <c r="H175" s="777">
        <v>1</v>
      </c>
      <c r="I175" s="802">
        <f t="shared" si="47"/>
        <v>1</v>
      </c>
      <c r="J175" s="772"/>
      <c r="K175" s="772"/>
      <c r="L175" s="772"/>
      <c r="M175" s="771">
        <f t="shared" si="42"/>
        <v>0</v>
      </c>
      <c r="N175" s="771">
        <f t="shared" si="43"/>
        <v>0</v>
      </c>
      <c r="O175" s="771">
        <f t="shared" si="44"/>
        <v>0</v>
      </c>
      <c r="P175" s="771">
        <f t="shared" si="45"/>
        <v>1</v>
      </c>
      <c r="Q175" s="771">
        <f t="shared" si="46"/>
        <v>1</v>
      </c>
      <c r="R175" s="777"/>
      <c r="S175" s="777"/>
      <c r="T175" s="777"/>
      <c r="U175" s="777"/>
      <c r="V175" s="777"/>
      <c r="W175" s="792"/>
    </row>
    <row r="176" s="743" customFormat="1" ht="17.1" customHeight="1" spans="1:23">
      <c r="A176" s="775">
        <v>12</v>
      </c>
      <c r="B176" s="776" t="s">
        <v>50</v>
      </c>
      <c r="C176" s="771">
        <f t="shared" si="39"/>
        <v>0</v>
      </c>
      <c r="D176" s="777"/>
      <c r="E176" s="771">
        <f t="shared" si="40"/>
        <v>3</v>
      </c>
      <c r="F176" s="777">
        <v>1</v>
      </c>
      <c r="G176" s="771">
        <f t="shared" si="41"/>
        <v>2</v>
      </c>
      <c r="H176" s="777">
        <v>1</v>
      </c>
      <c r="I176" s="802">
        <f t="shared" si="47"/>
        <v>7</v>
      </c>
      <c r="J176" s="772"/>
      <c r="K176" s="772"/>
      <c r="L176" s="772"/>
      <c r="M176" s="771">
        <f t="shared" si="42"/>
        <v>0</v>
      </c>
      <c r="N176" s="771">
        <f t="shared" si="43"/>
        <v>0</v>
      </c>
      <c r="O176" s="771">
        <f t="shared" si="44"/>
        <v>4</v>
      </c>
      <c r="P176" s="771">
        <f t="shared" si="45"/>
        <v>3</v>
      </c>
      <c r="Q176" s="771">
        <f t="shared" si="46"/>
        <v>7</v>
      </c>
      <c r="R176" s="777">
        <v>2</v>
      </c>
      <c r="S176" s="777"/>
      <c r="T176" s="777"/>
      <c r="U176" s="777"/>
      <c r="V176" s="777"/>
      <c r="W176" s="792"/>
    </row>
    <row r="177" s="743" customFormat="1" ht="17.1" customHeight="1" spans="1:23">
      <c r="A177" s="775">
        <v>13</v>
      </c>
      <c r="B177" s="776" t="s">
        <v>51</v>
      </c>
      <c r="C177" s="771">
        <f t="shared" si="39"/>
        <v>0</v>
      </c>
      <c r="D177" s="777"/>
      <c r="E177" s="771">
        <f t="shared" si="40"/>
        <v>0</v>
      </c>
      <c r="F177" s="777"/>
      <c r="G177" s="771">
        <f t="shared" si="41"/>
        <v>0</v>
      </c>
      <c r="H177" s="777">
        <v>4</v>
      </c>
      <c r="I177" s="802">
        <f t="shared" si="47"/>
        <v>4</v>
      </c>
      <c r="J177" s="772"/>
      <c r="K177" s="772"/>
      <c r="L177" s="772"/>
      <c r="M177" s="771">
        <f t="shared" si="42"/>
        <v>0</v>
      </c>
      <c r="N177" s="771">
        <f t="shared" si="43"/>
        <v>0</v>
      </c>
      <c r="O177" s="771">
        <f t="shared" si="44"/>
        <v>0</v>
      </c>
      <c r="P177" s="771">
        <f t="shared" si="45"/>
        <v>4</v>
      </c>
      <c r="Q177" s="771">
        <f t="shared" si="46"/>
        <v>4</v>
      </c>
      <c r="R177" s="777"/>
      <c r="S177" s="777"/>
      <c r="T177" s="777"/>
      <c r="U177" s="777"/>
      <c r="V177" s="777"/>
      <c r="W177" s="792"/>
    </row>
    <row r="178" s="743" customFormat="1" ht="17.1" customHeight="1" spans="1:23">
      <c r="A178" s="775">
        <v>14</v>
      </c>
      <c r="B178" s="776" t="s">
        <v>52</v>
      </c>
      <c r="C178" s="771">
        <f t="shared" si="39"/>
        <v>0</v>
      </c>
      <c r="D178" s="777"/>
      <c r="E178" s="771">
        <f t="shared" si="40"/>
        <v>1</v>
      </c>
      <c r="F178" s="777">
        <v>3</v>
      </c>
      <c r="G178" s="771">
        <f t="shared" si="41"/>
        <v>3</v>
      </c>
      <c r="H178" s="777"/>
      <c r="I178" s="802">
        <f t="shared" si="47"/>
        <v>7</v>
      </c>
      <c r="J178" s="772"/>
      <c r="K178" s="772">
        <v>1</v>
      </c>
      <c r="L178" s="772">
        <v>1</v>
      </c>
      <c r="M178" s="771">
        <f t="shared" si="42"/>
        <v>2</v>
      </c>
      <c r="N178" s="771">
        <f t="shared" si="43"/>
        <v>0</v>
      </c>
      <c r="O178" s="771">
        <f t="shared" si="44"/>
        <v>3</v>
      </c>
      <c r="P178" s="771">
        <f t="shared" si="45"/>
        <v>2</v>
      </c>
      <c r="Q178" s="771">
        <f t="shared" si="46"/>
        <v>5</v>
      </c>
      <c r="R178" s="777">
        <v>1</v>
      </c>
      <c r="S178" s="777"/>
      <c r="T178" s="777"/>
      <c r="U178" s="777">
        <v>1</v>
      </c>
      <c r="V178" s="777"/>
      <c r="W178" s="792"/>
    </row>
    <row r="179" s="743" customFormat="1" ht="17.1" customHeight="1" spans="1:23">
      <c r="A179" s="775">
        <v>15</v>
      </c>
      <c r="B179" s="776" t="s">
        <v>53</v>
      </c>
      <c r="C179" s="771">
        <f t="shared" si="39"/>
        <v>0</v>
      </c>
      <c r="D179" s="777"/>
      <c r="E179" s="771">
        <f t="shared" si="40"/>
        <v>0</v>
      </c>
      <c r="F179" s="777"/>
      <c r="G179" s="771">
        <f t="shared" si="41"/>
        <v>0</v>
      </c>
      <c r="H179" s="777"/>
      <c r="I179" s="802">
        <f t="shared" si="47"/>
        <v>0</v>
      </c>
      <c r="J179" s="772"/>
      <c r="K179" s="772"/>
      <c r="L179" s="772"/>
      <c r="M179" s="771">
        <f t="shared" si="42"/>
        <v>0</v>
      </c>
      <c r="N179" s="771">
        <f t="shared" si="43"/>
        <v>0</v>
      </c>
      <c r="O179" s="771">
        <f t="shared" si="44"/>
        <v>0</v>
      </c>
      <c r="P179" s="771">
        <f t="shared" si="45"/>
        <v>0</v>
      </c>
      <c r="Q179" s="771">
        <f t="shared" si="46"/>
        <v>0</v>
      </c>
      <c r="R179" s="777"/>
      <c r="S179" s="777"/>
      <c r="T179" s="777"/>
      <c r="U179" s="777"/>
      <c r="V179" s="777"/>
      <c r="W179" s="792"/>
    </row>
    <row r="180" s="743" customFormat="1" ht="17.1" customHeight="1" spans="1:23">
      <c r="A180" s="775">
        <v>16</v>
      </c>
      <c r="B180" s="776" t="s">
        <v>151</v>
      </c>
      <c r="C180" s="771">
        <f t="shared" si="39"/>
        <v>0</v>
      </c>
      <c r="D180" s="777"/>
      <c r="E180" s="771">
        <f t="shared" si="40"/>
        <v>0</v>
      </c>
      <c r="F180" s="777"/>
      <c r="G180" s="771">
        <f t="shared" si="41"/>
        <v>0</v>
      </c>
      <c r="H180" s="777">
        <v>1</v>
      </c>
      <c r="I180" s="802">
        <f t="shared" si="47"/>
        <v>1</v>
      </c>
      <c r="J180" s="772"/>
      <c r="K180" s="772"/>
      <c r="L180" s="772">
        <v>1</v>
      </c>
      <c r="M180" s="771">
        <f t="shared" si="42"/>
        <v>1</v>
      </c>
      <c r="N180" s="771">
        <f t="shared" si="43"/>
        <v>0</v>
      </c>
      <c r="O180" s="771">
        <f t="shared" si="44"/>
        <v>0</v>
      </c>
      <c r="P180" s="771">
        <f t="shared" si="45"/>
        <v>0</v>
      </c>
      <c r="Q180" s="771">
        <f t="shared" si="46"/>
        <v>0</v>
      </c>
      <c r="R180" s="777">
        <v>1</v>
      </c>
      <c r="S180" s="777"/>
      <c r="T180" s="777"/>
      <c r="U180" s="777"/>
      <c r="V180" s="777"/>
      <c r="W180" s="792"/>
    </row>
    <row r="181" s="743" customFormat="1" ht="17.1" customHeight="1" spans="1:23">
      <c r="A181" s="778">
        <v>17</v>
      </c>
      <c r="B181" s="779" t="s">
        <v>55</v>
      </c>
      <c r="C181" s="771">
        <f t="shared" si="39"/>
        <v>0</v>
      </c>
      <c r="D181" s="777"/>
      <c r="E181" s="771">
        <f t="shared" si="40"/>
        <v>0</v>
      </c>
      <c r="F181" s="777"/>
      <c r="G181" s="771">
        <f t="shared" si="41"/>
        <v>1</v>
      </c>
      <c r="H181" s="777">
        <v>1</v>
      </c>
      <c r="I181" s="803">
        <f t="shared" si="47"/>
        <v>2</v>
      </c>
      <c r="J181" s="772"/>
      <c r="K181" s="772"/>
      <c r="L181" s="772">
        <v>1</v>
      </c>
      <c r="M181" s="771">
        <f t="shared" si="42"/>
        <v>1</v>
      </c>
      <c r="N181" s="771">
        <f t="shared" si="43"/>
        <v>0</v>
      </c>
      <c r="O181" s="771">
        <f t="shared" si="44"/>
        <v>0</v>
      </c>
      <c r="P181" s="771">
        <f t="shared" si="45"/>
        <v>1</v>
      </c>
      <c r="Q181" s="771">
        <f t="shared" si="46"/>
        <v>1</v>
      </c>
      <c r="R181" s="777">
        <v>1</v>
      </c>
      <c r="S181" s="777"/>
      <c r="T181" s="777"/>
      <c r="U181" s="777"/>
      <c r="V181" s="777"/>
      <c r="W181" s="792"/>
    </row>
    <row r="182" s="743" customFormat="1" ht="17.1" customHeight="1" spans="1:23">
      <c r="A182" s="780">
        <v>18</v>
      </c>
      <c r="B182" s="781" t="s">
        <v>56</v>
      </c>
      <c r="C182" s="771">
        <f t="shared" si="39"/>
        <v>0</v>
      </c>
      <c r="D182" s="783"/>
      <c r="E182" s="771">
        <f t="shared" si="40"/>
        <v>1</v>
      </c>
      <c r="F182" s="777">
        <v>1</v>
      </c>
      <c r="G182" s="771">
        <f t="shared" si="41"/>
        <v>1</v>
      </c>
      <c r="H182" s="783"/>
      <c r="I182" s="803">
        <f t="shared" si="47"/>
        <v>3</v>
      </c>
      <c r="J182" s="783"/>
      <c r="K182" s="783">
        <v>1</v>
      </c>
      <c r="L182" s="783"/>
      <c r="M182" s="771">
        <f t="shared" si="42"/>
        <v>1</v>
      </c>
      <c r="N182" s="771">
        <f t="shared" si="43"/>
        <v>0</v>
      </c>
      <c r="O182" s="771">
        <f t="shared" si="44"/>
        <v>1</v>
      </c>
      <c r="P182" s="771">
        <f t="shared" si="45"/>
        <v>1</v>
      </c>
      <c r="Q182" s="771">
        <f t="shared" si="46"/>
        <v>2</v>
      </c>
      <c r="R182" s="783">
        <v>1</v>
      </c>
      <c r="S182" s="783">
        <v>1</v>
      </c>
      <c r="T182" s="783"/>
      <c r="U182" s="783"/>
      <c r="V182" s="783"/>
      <c r="W182" s="792"/>
    </row>
    <row r="183" s="743" customFormat="1" ht="17.1" customHeight="1" spans="1:23">
      <c r="A183" s="785" t="s">
        <v>14</v>
      </c>
      <c r="B183" s="786"/>
      <c r="C183" s="787">
        <f>SUM(C165:C182)</f>
        <v>0</v>
      </c>
      <c r="D183" s="787">
        <f t="shared" ref="D183:U183" si="48">SUM(D165:D182)</f>
        <v>0</v>
      </c>
      <c r="E183" s="787">
        <f t="shared" si="48"/>
        <v>10</v>
      </c>
      <c r="F183" s="787">
        <f t="shared" si="48"/>
        <v>11</v>
      </c>
      <c r="G183" s="787">
        <f t="shared" si="48"/>
        <v>15</v>
      </c>
      <c r="H183" s="787">
        <f t="shared" si="48"/>
        <v>12</v>
      </c>
      <c r="I183" s="787">
        <f t="shared" si="48"/>
        <v>48</v>
      </c>
      <c r="J183" s="787">
        <f t="shared" si="48"/>
        <v>0</v>
      </c>
      <c r="K183" s="787">
        <f t="shared" si="48"/>
        <v>6</v>
      </c>
      <c r="L183" s="787">
        <f t="shared" si="48"/>
        <v>6</v>
      </c>
      <c r="M183" s="787">
        <f t="shared" si="48"/>
        <v>12</v>
      </c>
      <c r="N183" s="787">
        <f t="shared" si="48"/>
        <v>0</v>
      </c>
      <c r="O183" s="787">
        <f t="shared" si="48"/>
        <v>15</v>
      </c>
      <c r="P183" s="787">
        <f t="shared" si="48"/>
        <v>21</v>
      </c>
      <c r="Q183" s="787">
        <f t="shared" si="48"/>
        <v>36</v>
      </c>
      <c r="R183" s="787">
        <f t="shared" si="48"/>
        <v>13</v>
      </c>
      <c r="S183" s="787">
        <f t="shared" si="48"/>
        <v>1</v>
      </c>
      <c r="T183" s="787">
        <f t="shared" si="48"/>
        <v>0</v>
      </c>
      <c r="U183" s="787">
        <f t="shared" si="48"/>
        <v>2</v>
      </c>
      <c r="V183" s="787">
        <f>SUM(V165:V181)</f>
        <v>0</v>
      </c>
      <c r="W183" s="792"/>
    </row>
    <row r="184" s="743" customFormat="1" ht="17.1" customHeight="1" spans="1:23">
      <c r="A184" s="745"/>
      <c r="B184" s="745"/>
      <c r="C184" s="745"/>
      <c r="D184" s="745"/>
      <c r="E184" s="745"/>
      <c r="F184" s="745"/>
      <c r="G184" s="745"/>
      <c r="H184" s="745"/>
      <c r="I184" s="745"/>
      <c r="J184" s="745"/>
      <c r="K184" s="745"/>
      <c r="L184" s="745"/>
      <c r="M184" s="745"/>
      <c r="N184" s="745"/>
      <c r="O184" s="745"/>
      <c r="P184" s="745"/>
      <c r="Q184" s="745"/>
      <c r="R184" s="745"/>
      <c r="S184" s="745"/>
      <c r="T184" s="745"/>
      <c r="U184" s="745"/>
      <c r="V184" s="745"/>
      <c r="W184" s="792"/>
    </row>
    <row r="185" s="743" customFormat="1" ht="17.1" customHeight="1" spans="1:23">
      <c r="A185" s="745"/>
      <c r="B185" s="745"/>
      <c r="C185" s="788" t="s">
        <v>58</v>
      </c>
      <c r="D185" s="745"/>
      <c r="E185" s="745"/>
      <c r="F185" s="745"/>
      <c r="G185" s="745"/>
      <c r="H185" s="745"/>
      <c r="I185" s="745"/>
      <c r="J185" s="745"/>
      <c r="K185" s="745"/>
      <c r="L185" s="745"/>
      <c r="M185" s="745"/>
      <c r="N185" s="745"/>
      <c r="O185" s="745"/>
      <c r="P185" s="800" t="s">
        <v>81</v>
      </c>
      <c r="Q185" s="745"/>
      <c r="R185" s="745"/>
      <c r="S185" s="745"/>
      <c r="T185" s="745"/>
      <c r="U185" s="745"/>
      <c r="V185" s="745"/>
      <c r="W185" s="792"/>
    </row>
    <row r="186" s="744" customFormat="1" ht="17.1" customHeight="1" spans="1:23">
      <c r="A186" s="789"/>
      <c r="B186" s="789"/>
      <c r="C186" s="788" t="s">
        <v>60</v>
      </c>
      <c r="D186" s="789"/>
      <c r="E186" s="789"/>
      <c r="F186" s="789"/>
      <c r="G186" s="789"/>
      <c r="H186" s="789"/>
      <c r="I186" s="789"/>
      <c r="J186" s="789"/>
      <c r="K186" s="789"/>
      <c r="L186" s="789"/>
      <c r="M186" s="789"/>
      <c r="N186" s="789"/>
      <c r="O186" s="789"/>
      <c r="P186" s="800" t="s">
        <v>61</v>
      </c>
      <c r="Q186" s="817"/>
      <c r="R186" s="817"/>
      <c r="S186" s="817"/>
      <c r="T186" s="817"/>
      <c r="U186" s="789"/>
      <c r="V186" s="789"/>
      <c r="W186" s="793"/>
    </row>
    <row r="187" s="743" customFormat="1" ht="17.1" customHeight="1" spans="1:23">
      <c r="A187" s="745"/>
      <c r="B187" s="745"/>
      <c r="C187" s="788"/>
      <c r="D187" s="790"/>
      <c r="E187" s="790"/>
      <c r="F187" s="789"/>
      <c r="G187" s="789"/>
      <c r="H187" s="789"/>
      <c r="I187" s="789"/>
      <c r="J187" s="789"/>
      <c r="K187" s="789"/>
      <c r="L187" s="789"/>
      <c r="M187" s="789"/>
      <c r="N187" s="789"/>
      <c r="O187" s="789"/>
      <c r="P187" s="800"/>
      <c r="Q187" s="817"/>
      <c r="R187" s="724"/>
      <c r="S187" s="817"/>
      <c r="T187" s="817"/>
      <c r="U187" s="745"/>
      <c r="V187" s="745"/>
      <c r="W187" s="792"/>
    </row>
    <row r="188" s="743" customFormat="1" ht="17.1" customHeight="1" spans="1:23">
      <c r="A188" s="745"/>
      <c r="B188" s="745"/>
      <c r="C188" s="788"/>
      <c r="D188" s="789"/>
      <c r="E188" s="789"/>
      <c r="F188" s="789"/>
      <c r="G188" s="789"/>
      <c r="H188" s="789"/>
      <c r="I188" s="789"/>
      <c r="J188" s="789"/>
      <c r="K188" s="789"/>
      <c r="L188" s="789"/>
      <c r="M188" s="789"/>
      <c r="N188" s="789"/>
      <c r="O188" s="789"/>
      <c r="P188" s="800"/>
      <c r="Q188" s="817"/>
      <c r="R188" s="817"/>
      <c r="S188" s="817"/>
      <c r="T188" s="817"/>
      <c r="U188" s="745"/>
      <c r="V188" s="745"/>
      <c r="W188" s="792"/>
    </row>
    <row r="189" s="743" customFormat="1" ht="17.1" customHeight="1" spans="1:23">
      <c r="A189" s="791"/>
      <c r="B189" s="791"/>
      <c r="C189" s="788"/>
      <c r="D189" s="789"/>
      <c r="E189" s="789"/>
      <c r="F189" s="789"/>
      <c r="G189" s="789"/>
      <c r="H189" s="789"/>
      <c r="I189" s="789"/>
      <c r="J189" s="789"/>
      <c r="K189" s="789"/>
      <c r="L189" s="789"/>
      <c r="M189" s="789"/>
      <c r="N189" s="789"/>
      <c r="O189" s="789"/>
      <c r="P189" s="800"/>
      <c r="Q189" s="818"/>
      <c r="R189" s="819"/>
      <c r="S189" s="819"/>
      <c r="T189" s="819"/>
      <c r="U189" s="791"/>
      <c r="V189" s="791"/>
      <c r="W189" s="792"/>
    </row>
    <row r="190" s="743" customFormat="1" ht="17.1" customHeight="1" spans="1:23">
      <c r="A190" s="792"/>
      <c r="B190" s="792"/>
      <c r="C190" s="788" t="s">
        <v>62</v>
      </c>
      <c r="D190" s="791"/>
      <c r="E190" s="791"/>
      <c r="F190" s="791"/>
      <c r="G190" s="791"/>
      <c r="H190" s="791"/>
      <c r="I190" s="791"/>
      <c r="J190" s="791"/>
      <c r="K190" s="791"/>
      <c r="L190" s="791"/>
      <c r="M190" s="791"/>
      <c r="N190" s="791"/>
      <c r="O190" s="791"/>
      <c r="P190" s="801" t="str">
        <f>'RK 5'!M186</f>
        <v>Drs. SYAFRUDDIN</v>
      </c>
      <c r="Q190" s="820"/>
      <c r="R190" s="820"/>
      <c r="S190" s="820"/>
      <c r="T190" s="820"/>
      <c r="U190" s="792"/>
      <c r="V190" s="792"/>
      <c r="W190" s="792"/>
    </row>
    <row r="191" spans="3:20">
      <c r="C191" s="788" t="s">
        <v>64</v>
      </c>
      <c r="D191" s="793"/>
      <c r="E191" s="793"/>
      <c r="F191" s="793"/>
      <c r="G191" s="793"/>
      <c r="H191" s="793"/>
      <c r="I191" s="793"/>
      <c r="J191" s="793"/>
      <c r="K191" s="793"/>
      <c r="L191" s="793"/>
      <c r="M191" s="793"/>
      <c r="N191" s="793"/>
      <c r="O191" s="793"/>
      <c r="P191" s="801" t="str">
        <f>'RK 5'!M187</f>
        <v>NIP. 196210141994031001</v>
      </c>
      <c r="Q191" s="817"/>
      <c r="R191" s="817"/>
      <c r="S191" s="817"/>
      <c r="T191" s="817"/>
    </row>
    <row r="194" s="743" customFormat="1" ht="17.1" customHeight="1" spans="1:23">
      <c r="A194" s="747" t="s">
        <v>209</v>
      </c>
      <c r="B194" s="747"/>
      <c r="C194" s="747"/>
      <c r="D194" s="747"/>
      <c r="E194" s="747"/>
      <c r="F194" s="747"/>
      <c r="G194" s="747"/>
      <c r="H194" s="747"/>
      <c r="I194" s="747"/>
      <c r="J194" s="747"/>
      <c r="K194" s="747"/>
      <c r="L194" s="747"/>
      <c r="M194" s="747"/>
      <c r="N194" s="747"/>
      <c r="O194" s="747"/>
      <c r="P194" s="747"/>
      <c r="Q194" s="747"/>
      <c r="R194" s="747"/>
      <c r="S194" s="747"/>
      <c r="T194" s="747"/>
      <c r="U194" s="747"/>
      <c r="V194" s="747"/>
      <c r="W194" s="792"/>
    </row>
    <row r="195" s="743" customFormat="1" ht="17.1" customHeight="1" spans="1:23">
      <c r="A195" s="747" t="s">
        <v>210</v>
      </c>
      <c r="B195" s="747"/>
      <c r="C195" s="747"/>
      <c r="D195" s="747"/>
      <c r="E195" s="747"/>
      <c r="F195" s="747"/>
      <c r="G195" s="747"/>
      <c r="H195" s="747"/>
      <c r="I195" s="747"/>
      <c r="J195" s="747"/>
      <c r="K195" s="747"/>
      <c r="L195" s="747"/>
      <c r="M195" s="747"/>
      <c r="N195" s="747"/>
      <c r="O195" s="747"/>
      <c r="P195" s="747"/>
      <c r="Q195" s="747"/>
      <c r="R195" s="747"/>
      <c r="S195" s="747"/>
      <c r="T195" s="747"/>
      <c r="U195" s="747"/>
      <c r="V195" s="747"/>
      <c r="W195" s="792"/>
    </row>
    <row r="196" s="743" customFormat="1" ht="17.1" customHeight="1" spans="1:23">
      <c r="A196" s="748" t="str">
        <f>'RK 5'!A194:S194</f>
        <v>BULAN JUNI TAHUN 2023</v>
      </c>
      <c r="B196" s="748"/>
      <c r="C196" s="748"/>
      <c r="D196" s="748"/>
      <c r="E196" s="748"/>
      <c r="F196" s="748"/>
      <c r="G196" s="748"/>
      <c r="H196" s="748"/>
      <c r="I196" s="748"/>
      <c r="J196" s="748"/>
      <c r="K196" s="748"/>
      <c r="L196" s="748"/>
      <c r="M196" s="748"/>
      <c r="N196" s="748"/>
      <c r="O196" s="748"/>
      <c r="P196" s="748"/>
      <c r="Q196" s="748"/>
      <c r="R196" s="748"/>
      <c r="S196" s="748"/>
      <c r="T196" s="748"/>
      <c r="U196" s="748"/>
      <c r="V196" s="748"/>
      <c r="W196" s="792"/>
    </row>
    <row r="197" s="743" customFormat="1" ht="17.1" customHeight="1" spans="1:23">
      <c r="A197" s="749"/>
      <c r="B197" s="750"/>
      <c r="C197" s="750"/>
      <c r="D197" s="750"/>
      <c r="E197" s="750"/>
      <c r="F197" s="750"/>
      <c r="G197" s="750"/>
      <c r="H197" s="750"/>
      <c r="I197" s="750"/>
      <c r="J197" s="750"/>
      <c r="K197" s="750"/>
      <c r="L197" s="750"/>
      <c r="M197" s="750"/>
      <c r="N197" s="750"/>
      <c r="O197" s="750"/>
      <c r="P197" s="750"/>
      <c r="Q197" s="750"/>
      <c r="R197" s="750"/>
      <c r="S197" s="750"/>
      <c r="T197" s="750"/>
      <c r="U197" s="750"/>
      <c r="V197" s="750" t="s">
        <v>211</v>
      </c>
      <c r="W197" s="792"/>
    </row>
    <row r="198" s="743" customFormat="1" ht="17.1" customHeight="1" spans="1:23">
      <c r="A198" s="751" t="s">
        <v>3</v>
      </c>
      <c r="B198" s="752" t="s">
        <v>4</v>
      </c>
      <c r="C198" s="753" t="s">
        <v>212</v>
      </c>
      <c r="D198" s="753"/>
      <c r="E198" s="753"/>
      <c r="F198" s="753"/>
      <c r="G198" s="753"/>
      <c r="H198" s="754"/>
      <c r="I198" s="794" t="s">
        <v>57</v>
      </c>
      <c r="J198" s="753" t="s">
        <v>213</v>
      </c>
      <c r="K198" s="753"/>
      <c r="L198" s="754"/>
      <c r="M198" s="794" t="s">
        <v>57</v>
      </c>
      <c r="N198" s="753" t="s">
        <v>172</v>
      </c>
      <c r="O198" s="753"/>
      <c r="P198" s="754"/>
      <c r="Q198" s="794" t="s">
        <v>57</v>
      </c>
      <c r="R198" s="804" t="s">
        <v>214</v>
      </c>
      <c r="S198" s="804"/>
      <c r="T198" s="804"/>
      <c r="U198" s="804"/>
      <c r="V198" s="805" t="s">
        <v>215</v>
      </c>
      <c r="W198" s="792"/>
    </row>
    <row r="199" s="743" customFormat="1" ht="21" customHeight="1" spans="1:23">
      <c r="A199" s="755"/>
      <c r="B199" s="756"/>
      <c r="C199" s="757"/>
      <c r="D199" s="757"/>
      <c r="E199" s="757"/>
      <c r="F199" s="757"/>
      <c r="G199" s="757"/>
      <c r="H199" s="758"/>
      <c r="I199" s="795"/>
      <c r="J199" s="757"/>
      <c r="K199" s="757"/>
      <c r="L199" s="758"/>
      <c r="M199" s="795"/>
      <c r="N199" s="757"/>
      <c r="O199" s="757"/>
      <c r="P199" s="758"/>
      <c r="Q199" s="795"/>
      <c r="R199" s="806" t="s">
        <v>216</v>
      </c>
      <c r="S199" s="807"/>
      <c r="T199" s="808" t="s">
        <v>217</v>
      </c>
      <c r="U199" s="806"/>
      <c r="V199" s="809"/>
      <c r="W199" s="792"/>
    </row>
    <row r="200" s="743" customFormat="1" ht="30" customHeight="1" spans="1:23">
      <c r="A200" s="755"/>
      <c r="B200" s="756"/>
      <c r="C200" s="759" t="s">
        <v>16</v>
      </c>
      <c r="D200" s="760"/>
      <c r="E200" s="760" t="s">
        <v>21</v>
      </c>
      <c r="F200" s="760"/>
      <c r="G200" s="760" t="s">
        <v>22</v>
      </c>
      <c r="H200" s="761"/>
      <c r="I200" s="795"/>
      <c r="J200" s="796" t="s">
        <v>16</v>
      </c>
      <c r="K200" s="797" t="s">
        <v>21</v>
      </c>
      <c r="L200" s="797" t="s">
        <v>22</v>
      </c>
      <c r="M200" s="795"/>
      <c r="N200" s="765" t="s">
        <v>16</v>
      </c>
      <c r="O200" s="765" t="s">
        <v>21</v>
      </c>
      <c r="P200" s="765" t="s">
        <v>22</v>
      </c>
      <c r="Q200" s="795"/>
      <c r="R200" s="760" t="s">
        <v>218</v>
      </c>
      <c r="S200" s="760" t="s">
        <v>219</v>
      </c>
      <c r="T200" s="760" t="s">
        <v>220</v>
      </c>
      <c r="U200" s="761" t="s">
        <v>221</v>
      </c>
      <c r="V200" s="809"/>
      <c r="W200" s="792"/>
    </row>
    <row r="201" s="743" customFormat="1" ht="34.5" customHeight="1" spans="1:23">
      <c r="A201" s="762"/>
      <c r="B201" s="763"/>
      <c r="C201" s="764" t="s">
        <v>222</v>
      </c>
      <c r="D201" s="765" t="s">
        <v>223</v>
      </c>
      <c r="E201" s="765" t="s">
        <v>224</v>
      </c>
      <c r="F201" s="765" t="s">
        <v>223</v>
      </c>
      <c r="G201" s="765" t="s">
        <v>224</v>
      </c>
      <c r="H201" s="766" t="s">
        <v>225</v>
      </c>
      <c r="I201" s="798"/>
      <c r="J201" s="799"/>
      <c r="K201" s="765"/>
      <c r="L201" s="765"/>
      <c r="M201" s="798"/>
      <c r="N201" s="765"/>
      <c r="O201" s="765"/>
      <c r="P201" s="765"/>
      <c r="Q201" s="798"/>
      <c r="R201" s="760"/>
      <c r="S201" s="760"/>
      <c r="T201" s="760"/>
      <c r="U201" s="761"/>
      <c r="V201" s="810"/>
      <c r="W201" s="792"/>
    </row>
    <row r="202" s="743" customFormat="1" ht="17.1" customHeight="1" spans="1:23">
      <c r="A202" s="767">
        <v>1</v>
      </c>
      <c r="B202" s="768">
        <v>2</v>
      </c>
      <c r="C202" s="768">
        <v>3</v>
      </c>
      <c r="D202" s="768">
        <v>4</v>
      </c>
      <c r="E202" s="768">
        <v>5</v>
      </c>
      <c r="F202" s="768">
        <v>6</v>
      </c>
      <c r="G202" s="768">
        <v>7</v>
      </c>
      <c r="H202" s="768">
        <v>8</v>
      </c>
      <c r="I202" s="768">
        <v>9</v>
      </c>
      <c r="J202" s="768">
        <v>10</v>
      </c>
      <c r="K202" s="768">
        <v>11</v>
      </c>
      <c r="L202" s="768">
        <v>12</v>
      </c>
      <c r="M202" s="768">
        <v>13</v>
      </c>
      <c r="N202" s="768">
        <v>14</v>
      </c>
      <c r="O202" s="768">
        <v>15</v>
      </c>
      <c r="P202" s="768">
        <v>16</v>
      </c>
      <c r="Q202" s="768">
        <v>17</v>
      </c>
      <c r="R202" s="768">
        <v>18</v>
      </c>
      <c r="S202" s="768">
        <v>19</v>
      </c>
      <c r="T202" s="768">
        <v>20</v>
      </c>
      <c r="U202" s="768">
        <v>21</v>
      </c>
      <c r="V202" s="811">
        <v>22</v>
      </c>
      <c r="W202" s="792"/>
    </row>
    <row r="203" s="743" customFormat="1" ht="17.1" customHeight="1" spans="1:23">
      <c r="A203" s="769">
        <v>1</v>
      </c>
      <c r="B203" s="770" t="s">
        <v>39</v>
      </c>
      <c r="C203" s="771">
        <f>N165</f>
        <v>0</v>
      </c>
      <c r="D203" s="772"/>
      <c r="E203" s="771">
        <f>O165</f>
        <v>3</v>
      </c>
      <c r="F203" s="772">
        <v>3</v>
      </c>
      <c r="G203" s="771">
        <f>P165</f>
        <v>2</v>
      </c>
      <c r="H203" s="772">
        <v>2</v>
      </c>
      <c r="I203" s="771">
        <f>SUM(C203:H203)</f>
        <v>10</v>
      </c>
      <c r="J203" s="772"/>
      <c r="K203" s="772">
        <v>5</v>
      </c>
      <c r="L203" s="772">
        <v>4</v>
      </c>
      <c r="M203" s="771">
        <f>SUM(J203:L203)</f>
        <v>9</v>
      </c>
      <c r="N203" s="771">
        <f>C203+D203-J203</f>
        <v>0</v>
      </c>
      <c r="O203" s="771">
        <f>E203+F203-K203</f>
        <v>1</v>
      </c>
      <c r="P203" s="771">
        <f>G203+H203-L203</f>
        <v>0</v>
      </c>
      <c r="Q203" s="771">
        <f>SUM(N203:P203)</f>
        <v>1</v>
      </c>
      <c r="R203" s="772">
        <v>5</v>
      </c>
      <c r="S203" s="772"/>
      <c r="T203" s="772"/>
      <c r="U203" s="772"/>
      <c r="V203" s="777"/>
      <c r="W203" s="792"/>
    </row>
    <row r="204" s="743" customFormat="1" ht="17.1" customHeight="1" spans="1:23">
      <c r="A204" s="775">
        <v>2</v>
      </c>
      <c r="B204" s="776" t="s">
        <v>40</v>
      </c>
      <c r="C204" s="771">
        <f t="shared" ref="C204:C220" si="49">N166</f>
        <v>0</v>
      </c>
      <c r="D204" s="772"/>
      <c r="E204" s="771">
        <f t="shared" ref="E204:E220" si="50">O166</f>
        <v>0</v>
      </c>
      <c r="F204" s="772">
        <v>2</v>
      </c>
      <c r="G204" s="771">
        <f t="shared" ref="G204:G220" si="51">P166</f>
        <v>2</v>
      </c>
      <c r="H204" s="772">
        <v>6</v>
      </c>
      <c r="I204" s="802">
        <f>SUM(C204:H204)</f>
        <v>10</v>
      </c>
      <c r="J204" s="772"/>
      <c r="K204" s="772">
        <v>1</v>
      </c>
      <c r="L204" s="772">
        <v>6</v>
      </c>
      <c r="M204" s="771">
        <f t="shared" ref="M204:M220" si="52">SUM(J204:L204)</f>
        <v>7</v>
      </c>
      <c r="N204" s="771">
        <f t="shared" ref="N204:N220" si="53">C204+D204-J204</f>
        <v>0</v>
      </c>
      <c r="O204" s="771">
        <f t="shared" ref="O204:O220" si="54">E204+F204-K204</f>
        <v>1</v>
      </c>
      <c r="P204" s="771">
        <f t="shared" ref="P204:P220" si="55">G204+H204-L204</f>
        <v>2</v>
      </c>
      <c r="Q204" s="771">
        <f t="shared" ref="Q204:Q220" si="56">SUM(N204:P204)</f>
        <v>3</v>
      </c>
      <c r="R204" s="772">
        <v>1</v>
      </c>
      <c r="S204" s="772"/>
      <c r="T204" s="772"/>
      <c r="U204" s="772"/>
      <c r="V204" s="777"/>
      <c r="W204" s="792"/>
    </row>
    <row r="205" s="743" customFormat="1" ht="17.1" customHeight="1" spans="1:23">
      <c r="A205" s="775">
        <v>3</v>
      </c>
      <c r="B205" s="776" t="s">
        <v>41</v>
      </c>
      <c r="C205" s="771">
        <f t="shared" si="49"/>
        <v>0</v>
      </c>
      <c r="D205" s="777"/>
      <c r="E205" s="771">
        <f t="shared" si="50"/>
        <v>0</v>
      </c>
      <c r="F205" s="772"/>
      <c r="G205" s="771">
        <f t="shared" si="51"/>
        <v>0</v>
      </c>
      <c r="H205" s="772"/>
      <c r="I205" s="802">
        <f t="shared" ref="I205:I220" si="57">SUM(C205:H205)</f>
        <v>0</v>
      </c>
      <c r="J205" s="772"/>
      <c r="K205" s="772"/>
      <c r="L205" s="772"/>
      <c r="M205" s="771">
        <f t="shared" si="52"/>
        <v>0</v>
      </c>
      <c r="N205" s="771">
        <f t="shared" si="53"/>
        <v>0</v>
      </c>
      <c r="O205" s="771">
        <f t="shared" si="54"/>
        <v>0</v>
      </c>
      <c r="P205" s="771">
        <f t="shared" si="55"/>
        <v>0</v>
      </c>
      <c r="Q205" s="771">
        <f t="shared" si="56"/>
        <v>0</v>
      </c>
      <c r="R205" s="772"/>
      <c r="S205" s="772"/>
      <c r="T205" s="772"/>
      <c r="U205" s="772"/>
      <c r="V205" s="777"/>
      <c r="W205" s="792"/>
    </row>
    <row r="206" s="743" customFormat="1" ht="15" customHeight="1" spans="1:23">
      <c r="A206" s="775">
        <v>4</v>
      </c>
      <c r="B206" s="776" t="s">
        <v>42</v>
      </c>
      <c r="C206" s="771">
        <f t="shared" si="49"/>
        <v>0</v>
      </c>
      <c r="D206" s="777"/>
      <c r="E206" s="771">
        <f t="shared" si="50"/>
        <v>0</v>
      </c>
      <c r="F206" s="772"/>
      <c r="G206" s="771">
        <f t="shared" si="51"/>
        <v>0</v>
      </c>
      <c r="H206" s="772">
        <v>2</v>
      </c>
      <c r="I206" s="802">
        <f t="shared" si="57"/>
        <v>2</v>
      </c>
      <c r="J206" s="772"/>
      <c r="K206" s="772"/>
      <c r="L206" s="772">
        <v>1</v>
      </c>
      <c r="M206" s="771">
        <f t="shared" si="52"/>
        <v>1</v>
      </c>
      <c r="N206" s="771">
        <f t="shared" si="53"/>
        <v>0</v>
      </c>
      <c r="O206" s="771">
        <f t="shared" si="54"/>
        <v>0</v>
      </c>
      <c r="P206" s="771">
        <f t="shared" si="55"/>
        <v>1</v>
      </c>
      <c r="Q206" s="771">
        <f t="shared" si="56"/>
        <v>1</v>
      </c>
      <c r="R206" s="772">
        <v>1</v>
      </c>
      <c r="S206" s="772"/>
      <c r="T206" s="772"/>
      <c r="U206" s="772"/>
      <c r="V206" s="777"/>
      <c r="W206" s="792"/>
    </row>
    <row r="207" s="743" customFormat="1" ht="17.1" customHeight="1" spans="1:23">
      <c r="A207" s="775">
        <v>5</v>
      </c>
      <c r="B207" s="776" t="s">
        <v>43</v>
      </c>
      <c r="C207" s="771">
        <f t="shared" si="49"/>
        <v>0</v>
      </c>
      <c r="D207" s="777"/>
      <c r="E207" s="771">
        <f t="shared" si="50"/>
        <v>1</v>
      </c>
      <c r="F207" s="772"/>
      <c r="G207" s="771">
        <f t="shared" si="51"/>
        <v>4</v>
      </c>
      <c r="H207" s="772">
        <v>3</v>
      </c>
      <c r="I207" s="802">
        <f t="shared" si="57"/>
        <v>8</v>
      </c>
      <c r="J207" s="772"/>
      <c r="K207" s="772">
        <v>1</v>
      </c>
      <c r="L207" s="772">
        <v>3</v>
      </c>
      <c r="M207" s="771">
        <f t="shared" si="52"/>
        <v>4</v>
      </c>
      <c r="N207" s="771">
        <f t="shared" si="53"/>
        <v>0</v>
      </c>
      <c r="O207" s="771">
        <f t="shared" si="54"/>
        <v>0</v>
      </c>
      <c r="P207" s="771">
        <f t="shared" si="55"/>
        <v>4</v>
      </c>
      <c r="Q207" s="771">
        <f t="shared" si="56"/>
        <v>4</v>
      </c>
      <c r="R207" s="772">
        <v>3</v>
      </c>
      <c r="S207" s="772"/>
      <c r="T207" s="772"/>
      <c r="U207" s="772"/>
      <c r="V207" s="777"/>
      <c r="W207" s="792"/>
    </row>
    <row r="208" s="743" customFormat="1" ht="17.1" customHeight="1" spans="1:23">
      <c r="A208" s="775">
        <v>6</v>
      </c>
      <c r="B208" s="776" t="s">
        <v>44</v>
      </c>
      <c r="C208" s="771">
        <f t="shared" si="49"/>
        <v>0</v>
      </c>
      <c r="D208" s="777"/>
      <c r="E208" s="771">
        <f t="shared" si="50"/>
        <v>0</v>
      </c>
      <c r="F208" s="772"/>
      <c r="G208" s="771">
        <f t="shared" si="51"/>
        <v>0</v>
      </c>
      <c r="H208" s="772"/>
      <c r="I208" s="802">
        <f t="shared" si="57"/>
        <v>0</v>
      </c>
      <c r="J208" s="772"/>
      <c r="K208" s="772"/>
      <c r="L208" s="772"/>
      <c r="M208" s="771">
        <f t="shared" si="52"/>
        <v>0</v>
      </c>
      <c r="N208" s="771">
        <f t="shared" si="53"/>
        <v>0</v>
      </c>
      <c r="O208" s="771">
        <f t="shared" si="54"/>
        <v>0</v>
      </c>
      <c r="P208" s="771">
        <f t="shared" si="55"/>
        <v>0</v>
      </c>
      <c r="Q208" s="771">
        <f t="shared" si="56"/>
        <v>0</v>
      </c>
      <c r="R208" s="772"/>
      <c r="S208" s="772"/>
      <c r="T208" s="772"/>
      <c r="U208" s="772"/>
      <c r="V208" s="777"/>
      <c r="W208" s="792"/>
    </row>
    <row r="209" s="743" customFormat="1" ht="17.1" customHeight="1" spans="1:23">
      <c r="A209" s="775">
        <v>7</v>
      </c>
      <c r="B209" s="776" t="s">
        <v>45</v>
      </c>
      <c r="C209" s="771">
        <f t="shared" si="49"/>
        <v>0</v>
      </c>
      <c r="D209" s="777"/>
      <c r="E209" s="771">
        <f t="shared" si="50"/>
        <v>1</v>
      </c>
      <c r="F209" s="772">
        <v>1</v>
      </c>
      <c r="G209" s="771">
        <f t="shared" si="51"/>
        <v>0</v>
      </c>
      <c r="H209" s="772">
        <v>1</v>
      </c>
      <c r="I209" s="802">
        <f t="shared" si="57"/>
        <v>3</v>
      </c>
      <c r="J209" s="772"/>
      <c r="K209" s="772">
        <v>2</v>
      </c>
      <c r="L209" s="772">
        <v>1</v>
      </c>
      <c r="M209" s="771">
        <f t="shared" si="52"/>
        <v>3</v>
      </c>
      <c r="N209" s="771">
        <f t="shared" si="53"/>
        <v>0</v>
      </c>
      <c r="O209" s="771">
        <f t="shared" si="54"/>
        <v>0</v>
      </c>
      <c r="P209" s="771">
        <f t="shared" si="55"/>
        <v>0</v>
      </c>
      <c r="Q209" s="771">
        <f t="shared" si="56"/>
        <v>0</v>
      </c>
      <c r="R209" s="772">
        <v>1</v>
      </c>
      <c r="S209" s="772"/>
      <c r="T209" s="772"/>
      <c r="U209" s="772">
        <v>2</v>
      </c>
      <c r="V209" s="777"/>
      <c r="W209" s="792"/>
    </row>
    <row r="210" s="743" customFormat="1" ht="17.1" customHeight="1" spans="1:23">
      <c r="A210" s="775">
        <v>8</v>
      </c>
      <c r="B210" s="776" t="s">
        <v>46</v>
      </c>
      <c r="C210" s="771">
        <f t="shared" si="49"/>
        <v>0</v>
      </c>
      <c r="D210" s="777"/>
      <c r="E210" s="771">
        <f t="shared" si="50"/>
        <v>1</v>
      </c>
      <c r="F210" s="772"/>
      <c r="G210" s="771">
        <f t="shared" si="51"/>
        <v>1</v>
      </c>
      <c r="H210" s="772"/>
      <c r="I210" s="802">
        <f t="shared" si="57"/>
        <v>2</v>
      </c>
      <c r="J210" s="772"/>
      <c r="K210" s="772">
        <v>1</v>
      </c>
      <c r="L210" s="772"/>
      <c r="M210" s="771">
        <f t="shared" si="52"/>
        <v>1</v>
      </c>
      <c r="N210" s="771">
        <f t="shared" si="53"/>
        <v>0</v>
      </c>
      <c r="O210" s="771">
        <f t="shared" si="54"/>
        <v>0</v>
      </c>
      <c r="P210" s="771">
        <f t="shared" si="55"/>
        <v>1</v>
      </c>
      <c r="Q210" s="771">
        <f t="shared" si="56"/>
        <v>1</v>
      </c>
      <c r="R210" s="772"/>
      <c r="S210" s="772"/>
      <c r="T210" s="772"/>
      <c r="U210" s="772">
        <v>1</v>
      </c>
      <c r="V210" s="777"/>
      <c r="W210" s="792"/>
    </row>
    <row r="211" s="743" customFormat="1" ht="17.1" customHeight="1" spans="1:23">
      <c r="A211" s="775">
        <v>9</v>
      </c>
      <c r="B211" s="776" t="s">
        <v>47</v>
      </c>
      <c r="C211" s="771">
        <f t="shared" si="49"/>
        <v>0</v>
      </c>
      <c r="D211" s="777"/>
      <c r="E211" s="771">
        <f t="shared" si="50"/>
        <v>1</v>
      </c>
      <c r="F211" s="772"/>
      <c r="G211" s="771">
        <f t="shared" si="51"/>
        <v>0</v>
      </c>
      <c r="H211" s="772"/>
      <c r="I211" s="802">
        <f t="shared" si="57"/>
        <v>1</v>
      </c>
      <c r="J211" s="772"/>
      <c r="K211" s="772">
        <v>1</v>
      </c>
      <c r="L211" s="772"/>
      <c r="M211" s="771">
        <f t="shared" si="52"/>
        <v>1</v>
      </c>
      <c r="N211" s="771">
        <f t="shared" si="53"/>
        <v>0</v>
      </c>
      <c r="O211" s="771">
        <f t="shared" si="54"/>
        <v>0</v>
      </c>
      <c r="P211" s="771">
        <f t="shared" si="55"/>
        <v>0</v>
      </c>
      <c r="Q211" s="771">
        <f t="shared" si="56"/>
        <v>0</v>
      </c>
      <c r="R211" s="772"/>
      <c r="S211" s="772"/>
      <c r="T211" s="772"/>
      <c r="U211" s="772">
        <v>1</v>
      </c>
      <c r="V211" s="777"/>
      <c r="W211" s="792"/>
    </row>
    <row r="212" s="743" customFormat="1" ht="17.1" customHeight="1" spans="1:23">
      <c r="A212" s="775">
        <v>10</v>
      </c>
      <c r="B212" s="776" t="s">
        <v>48</v>
      </c>
      <c r="C212" s="771">
        <f t="shared" si="49"/>
        <v>0</v>
      </c>
      <c r="D212" s="777"/>
      <c r="E212" s="771">
        <f t="shared" si="50"/>
        <v>0</v>
      </c>
      <c r="F212" s="772">
        <v>1</v>
      </c>
      <c r="G212" s="771">
        <f t="shared" si="51"/>
        <v>0</v>
      </c>
      <c r="H212" s="772"/>
      <c r="I212" s="802">
        <f t="shared" si="57"/>
        <v>1</v>
      </c>
      <c r="J212" s="772"/>
      <c r="K212" s="772">
        <v>1</v>
      </c>
      <c r="L212" s="772"/>
      <c r="M212" s="771">
        <f t="shared" si="52"/>
        <v>1</v>
      </c>
      <c r="N212" s="771">
        <f t="shared" si="53"/>
        <v>0</v>
      </c>
      <c r="O212" s="771">
        <f t="shared" si="54"/>
        <v>0</v>
      </c>
      <c r="P212" s="771">
        <f t="shared" si="55"/>
        <v>0</v>
      </c>
      <c r="Q212" s="771">
        <f t="shared" si="56"/>
        <v>0</v>
      </c>
      <c r="R212" s="772">
        <v>1</v>
      </c>
      <c r="S212" s="772"/>
      <c r="T212" s="772"/>
      <c r="U212" s="772"/>
      <c r="V212" s="777"/>
      <c r="W212" s="792"/>
    </row>
    <row r="213" s="743" customFormat="1" ht="17.1" customHeight="1" spans="1:23">
      <c r="A213" s="775">
        <v>11</v>
      </c>
      <c r="B213" s="776" t="s">
        <v>49</v>
      </c>
      <c r="C213" s="771">
        <f t="shared" si="49"/>
        <v>0</v>
      </c>
      <c r="D213" s="777"/>
      <c r="E213" s="771">
        <f t="shared" si="50"/>
        <v>0</v>
      </c>
      <c r="F213" s="772">
        <v>1</v>
      </c>
      <c r="G213" s="771">
        <f t="shared" si="51"/>
        <v>1</v>
      </c>
      <c r="H213" s="772"/>
      <c r="I213" s="802">
        <f t="shared" si="57"/>
        <v>2</v>
      </c>
      <c r="J213" s="772"/>
      <c r="K213" s="772"/>
      <c r="L213" s="772">
        <v>1</v>
      </c>
      <c r="M213" s="771">
        <f t="shared" si="52"/>
        <v>1</v>
      </c>
      <c r="N213" s="771">
        <f t="shared" si="53"/>
        <v>0</v>
      </c>
      <c r="O213" s="771">
        <f t="shared" si="54"/>
        <v>1</v>
      </c>
      <c r="P213" s="771">
        <f t="shared" si="55"/>
        <v>0</v>
      </c>
      <c r="Q213" s="771">
        <f t="shared" si="56"/>
        <v>1</v>
      </c>
      <c r="R213" s="772">
        <v>1</v>
      </c>
      <c r="S213" s="772"/>
      <c r="T213" s="772"/>
      <c r="U213" s="772"/>
      <c r="V213" s="777"/>
      <c r="W213" s="792"/>
    </row>
    <row r="214" s="743" customFormat="1" ht="17.1" customHeight="1" spans="1:23">
      <c r="A214" s="775">
        <v>12</v>
      </c>
      <c r="B214" s="776" t="s">
        <v>50</v>
      </c>
      <c r="C214" s="771">
        <f t="shared" si="49"/>
        <v>0</v>
      </c>
      <c r="D214" s="777"/>
      <c r="E214" s="771">
        <f t="shared" si="50"/>
        <v>4</v>
      </c>
      <c r="F214" s="772"/>
      <c r="G214" s="771">
        <f t="shared" si="51"/>
        <v>3</v>
      </c>
      <c r="H214" s="772">
        <v>1</v>
      </c>
      <c r="I214" s="802">
        <f t="shared" si="57"/>
        <v>8</v>
      </c>
      <c r="J214" s="772"/>
      <c r="K214" s="772">
        <v>1</v>
      </c>
      <c r="L214" s="772">
        <v>2</v>
      </c>
      <c r="M214" s="771">
        <f t="shared" si="52"/>
        <v>3</v>
      </c>
      <c r="N214" s="771">
        <f t="shared" si="53"/>
        <v>0</v>
      </c>
      <c r="O214" s="771">
        <f t="shared" si="54"/>
        <v>3</v>
      </c>
      <c r="P214" s="771">
        <f t="shared" si="55"/>
        <v>2</v>
      </c>
      <c r="Q214" s="771">
        <f t="shared" si="56"/>
        <v>5</v>
      </c>
      <c r="R214" s="772">
        <v>3</v>
      </c>
      <c r="S214" s="772"/>
      <c r="T214" s="772"/>
      <c r="U214" s="772"/>
      <c r="V214" s="777"/>
      <c r="W214" s="792"/>
    </row>
    <row r="215" s="743" customFormat="1" ht="17.1" customHeight="1" spans="1:23">
      <c r="A215" s="775">
        <v>13</v>
      </c>
      <c r="B215" s="776" t="s">
        <v>51</v>
      </c>
      <c r="C215" s="771">
        <f t="shared" si="49"/>
        <v>0</v>
      </c>
      <c r="D215" s="777"/>
      <c r="E215" s="771">
        <f t="shared" si="50"/>
        <v>0</v>
      </c>
      <c r="F215" s="772"/>
      <c r="G215" s="771">
        <f t="shared" si="51"/>
        <v>4</v>
      </c>
      <c r="H215" s="772">
        <v>2</v>
      </c>
      <c r="I215" s="802">
        <f t="shared" si="57"/>
        <v>6</v>
      </c>
      <c r="J215" s="772"/>
      <c r="K215" s="772"/>
      <c r="L215" s="772">
        <v>3</v>
      </c>
      <c r="M215" s="771">
        <f t="shared" si="52"/>
        <v>3</v>
      </c>
      <c r="N215" s="771">
        <f t="shared" si="53"/>
        <v>0</v>
      </c>
      <c r="O215" s="771">
        <f t="shared" si="54"/>
        <v>0</v>
      </c>
      <c r="P215" s="771">
        <f t="shared" si="55"/>
        <v>3</v>
      </c>
      <c r="Q215" s="771">
        <f t="shared" si="56"/>
        <v>3</v>
      </c>
      <c r="R215" s="772">
        <v>3</v>
      </c>
      <c r="S215" s="772"/>
      <c r="T215" s="772"/>
      <c r="U215" s="772"/>
      <c r="V215" s="777"/>
      <c r="W215" s="792"/>
    </row>
    <row r="216" s="743" customFormat="1" ht="17.1" customHeight="1" spans="1:23">
      <c r="A216" s="775">
        <v>14</v>
      </c>
      <c r="B216" s="776" t="s">
        <v>52</v>
      </c>
      <c r="C216" s="771">
        <f t="shared" si="49"/>
        <v>0</v>
      </c>
      <c r="D216" s="777"/>
      <c r="E216" s="771">
        <f t="shared" si="50"/>
        <v>3</v>
      </c>
      <c r="F216" s="772"/>
      <c r="G216" s="771">
        <f t="shared" si="51"/>
        <v>2</v>
      </c>
      <c r="H216" s="772"/>
      <c r="I216" s="802">
        <f t="shared" si="57"/>
        <v>5</v>
      </c>
      <c r="J216" s="772"/>
      <c r="K216" s="772">
        <v>1</v>
      </c>
      <c r="L216" s="772"/>
      <c r="M216" s="771">
        <f t="shared" si="52"/>
        <v>1</v>
      </c>
      <c r="N216" s="771">
        <f t="shared" si="53"/>
        <v>0</v>
      </c>
      <c r="O216" s="771">
        <f t="shared" si="54"/>
        <v>2</v>
      </c>
      <c r="P216" s="771">
        <f t="shared" si="55"/>
        <v>2</v>
      </c>
      <c r="Q216" s="771">
        <f t="shared" si="56"/>
        <v>4</v>
      </c>
      <c r="R216" s="772">
        <v>1</v>
      </c>
      <c r="S216" s="772"/>
      <c r="T216" s="772"/>
      <c r="U216" s="772"/>
      <c r="V216" s="777"/>
      <c r="W216" s="792"/>
    </row>
    <row r="217" s="743" customFormat="1" ht="17.1" customHeight="1" spans="1:23">
      <c r="A217" s="775">
        <v>15</v>
      </c>
      <c r="B217" s="776" t="s">
        <v>53</v>
      </c>
      <c r="C217" s="771">
        <f t="shared" si="49"/>
        <v>0</v>
      </c>
      <c r="D217" s="777"/>
      <c r="E217" s="771">
        <f t="shared" si="50"/>
        <v>0</v>
      </c>
      <c r="F217" s="772"/>
      <c r="G217" s="771">
        <f t="shared" si="51"/>
        <v>0</v>
      </c>
      <c r="H217" s="772"/>
      <c r="I217" s="802">
        <f t="shared" si="57"/>
        <v>0</v>
      </c>
      <c r="J217" s="772"/>
      <c r="K217" s="772"/>
      <c r="L217" s="772"/>
      <c r="M217" s="771">
        <f t="shared" si="52"/>
        <v>0</v>
      </c>
      <c r="N217" s="771">
        <f t="shared" si="53"/>
        <v>0</v>
      </c>
      <c r="O217" s="771">
        <f t="shared" si="54"/>
        <v>0</v>
      </c>
      <c r="P217" s="771">
        <f t="shared" si="55"/>
        <v>0</v>
      </c>
      <c r="Q217" s="771">
        <f t="shared" si="56"/>
        <v>0</v>
      </c>
      <c r="R217" s="772"/>
      <c r="S217" s="772"/>
      <c r="T217" s="772"/>
      <c r="U217" s="772"/>
      <c r="V217" s="777"/>
      <c r="W217" s="792"/>
    </row>
    <row r="218" s="743" customFormat="1" ht="17.1" customHeight="1" spans="1:23">
      <c r="A218" s="775">
        <v>16</v>
      </c>
      <c r="B218" s="776" t="s">
        <v>151</v>
      </c>
      <c r="C218" s="771">
        <f t="shared" si="49"/>
        <v>0</v>
      </c>
      <c r="D218" s="777"/>
      <c r="E218" s="771">
        <f t="shared" si="50"/>
        <v>0</v>
      </c>
      <c r="F218" s="772">
        <v>2</v>
      </c>
      <c r="G218" s="771">
        <f t="shared" si="51"/>
        <v>0</v>
      </c>
      <c r="H218" s="772">
        <v>1</v>
      </c>
      <c r="I218" s="802">
        <f t="shared" si="57"/>
        <v>3</v>
      </c>
      <c r="J218" s="772"/>
      <c r="K218" s="772"/>
      <c r="L218" s="772"/>
      <c r="M218" s="771">
        <f t="shared" si="52"/>
        <v>0</v>
      </c>
      <c r="N218" s="771">
        <f t="shared" si="53"/>
        <v>0</v>
      </c>
      <c r="O218" s="771">
        <f t="shared" si="54"/>
        <v>2</v>
      </c>
      <c r="P218" s="771">
        <f t="shared" si="55"/>
        <v>1</v>
      </c>
      <c r="Q218" s="771">
        <f t="shared" si="56"/>
        <v>3</v>
      </c>
      <c r="R218" s="772"/>
      <c r="S218" s="772"/>
      <c r="T218" s="772"/>
      <c r="U218" s="772"/>
      <c r="V218" s="777"/>
      <c r="W218" s="792"/>
    </row>
    <row r="219" s="743" customFormat="1" ht="17.1" customHeight="1" spans="1:23">
      <c r="A219" s="778">
        <v>17</v>
      </c>
      <c r="B219" s="779" t="s">
        <v>55</v>
      </c>
      <c r="C219" s="771">
        <f t="shared" si="49"/>
        <v>0</v>
      </c>
      <c r="D219" s="777"/>
      <c r="E219" s="771">
        <f t="shared" si="50"/>
        <v>0</v>
      </c>
      <c r="F219" s="772"/>
      <c r="G219" s="771">
        <f t="shared" si="51"/>
        <v>1</v>
      </c>
      <c r="H219" s="772">
        <v>1</v>
      </c>
      <c r="I219" s="803">
        <f t="shared" si="57"/>
        <v>2</v>
      </c>
      <c r="J219" s="772"/>
      <c r="K219" s="772"/>
      <c r="L219" s="772">
        <v>0</v>
      </c>
      <c r="M219" s="771">
        <f t="shared" si="52"/>
        <v>0</v>
      </c>
      <c r="N219" s="771">
        <f t="shared" si="53"/>
        <v>0</v>
      </c>
      <c r="O219" s="771">
        <f t="shared" si="54"/>
        <v>0</v>
      </c>
      <c r="P219" s="771">
        <f t="shared" si="55"/>
        <v>2</v>
      </c>
      <c r="Q219" s="771">
        <f t="shared" si="56"/>
        <v>2</v>
      </c>
      <c r="R219" s="772"/>
      <c r="S219" s="772"/>
      <c r="T219" s="772"/>
      <c r="U219" s="772"/>
      <c r="V219" s="777"/>
      <c r="W219" s="792"/>
    </row>
    <row r="220" s="743" customFormat="1" ht="17.1" customHeight="1" spans="1:23">
      <c r="A220" s="825">
        <v>18</v>
      </c>
      <c r="B220" s="814" t="s">
        <v>56</v>
      </c>
      <c r="C220" s="771">
        <f t="shared" si="49"/>
        <v>0</v>
      </c>
      <c r="D220" s="783"/>
      <c r="E220" s="771">
        <f t="shared" si="50"/>
        <v>1</v>
      </c>
      <c r="F220" s="772"/>
      <c r="G220" s="771">
        <f t="shared" si="51"/>
        <v>1</v>
      </c>
      <c r="H220" s="772">
        <v>1</v>
      </c>
      <c r="I220" s="803">
        <f t="shared" si="57"/>
        <v>3</v>
      </c>
      <c r="J220" s="772"/>
      <c r="K220" s="772">
        <v>1</v>
      </c>
      <c r="L220" s="772">
        <v>1</v>
      </c>
      <c r="M220" s="771">
        <f t="shared" si="52"/>
        <v>2</v>
      </c>
      <c r="N220" s="771">
        <f t="shared" si="53"/>
        <v>0</v>
      </c>
      <c r="O220" s="771">
        <f t="shared" si="54"/>
        <v>0</v>
      </c>
      <c r="P220" s="771">
        <f t="shared" si="55"/>
        <v>1</v>
      </c>
      <c r="Q220" s="771">
        <f t="shared" si="56"/>
        <v>1</v>
      </c>
      <c r="R220" s="772">
        <v>1</v>
      </c>
      <c r="S220" s="772">
        <v>2</v>
      </c>
      <c r="T220" s="783"/>
      <c r="U220" s="783"/>
      <c r="V220" s="783"/>
      <c r="W220" s="792"/>
    </row>
    <row r="221" s="743" customFormat="1" ht="17.1" customHeight="1" spans="1:23">
      <c r="A221" s="785" t="s">
        <v>14</v>
      </c>
      <c r="B221" s="786"/>
      <c r="C221" s="787">
        <f>SUM(C203:C220)</f>
        <v>0</v>
      </c>
      <c r="D221" s="787">
        <f t="shared" ref="D221:V221" si="58">SUM(D203:D220)</f>
        <v>0</v>
      </c>
      <c r="E221" s="787">
        <f t="shared" si="58"/>
        <v>15</v>
      </c>
      <c r="F221" s="787">
        <f t="shared" si="58"/>
        <v>10</v>
      </c>
      <c r="G221" s="787">
        <f t="shared" si="58"/>
        <v>21</v>
      </c>
      <c r="H221" s="787">
        <f t="shared" si="58"/>
        <v>20</v>
      </c>
      <c r="I221" s="787">
        <f t="shared" si="58"/>
        <v>66</v>
      </c>
      <c r="J221" s="787">
        <f t="shared" si="58"/>
        <v>0</v>
      </c>
      <c r="K221" s="787">
        <f t="shared" si="58"/>
        <v>15</v>
      </c>
      <c r="L221" s="787">
        <f t="shared" si="58"/>
        <v>22</v>
      </c>
      <c r="M221" s="787">
        <f t="shared" si="58"/>
        <v>37</v>
      </c>
      <c r="N221" s="787">
        <f t="shared" si="58"/>
        <v>0</v>
      </c>
      <c r="O221" s="787">
        <f t="shared" si="58"/>
        <v>10</v>
      </c>
      <c r="P221" s="787">
        <f t="shared" si="58"/>
        <v>19</v>
      </c>
      <c r="Q221" s="787">
        <f t="shared" si="58"/>
        <v>29</v>
      </c>
      <c r="R221" s="787">
        <f t="shared" si="58"/>
        <v>21</v>
      </c>
      <c r="S221" s="787">
        <f t="shared" si="58"/>
        <v>2</v>
      </c>
      <c r="T221" s="787">
        <f t="shared" si="58"/>
        <v>0</v>
      </c>
      <c r="U221" s="787">
        <f t="shared" si="58"/>
        <v>4</v>
      </c>
      <c r="V221" s="787">
        <f t="shared" si="58"/>
        <v>0</v>
      </c>
      <c r="W221" s="792"/>
    </row>
    <row r="222" s="743" customFormat="1" ht="17.1" customHeight="1" spans="1:23">
      <c r="A222" s="745"/>
      <c r="B222" s="745"/>
      <c r="C222" s="745"/>
      <c r="D222" s="745"/>
      <c r="E222" s="745"/>
      <c r="F222" s="745"/>
      <c r="G222" s="745"/>
      <c r="H222" s="745"/>
      <c r="I222" s="745"/>
      <c r="J222" s="745"/>
      <c r="K222" s="745"/>
      <c r="L222" s="745"/>
      <c r="M222" s="745"/>
      <c r="N222" s="745"/>
      <c r="O222" s="745"/>
      <c r="P222" s="745"/>
      <c r="Q222" s="745"/>
      <c r="R222" s="745"/>
      <c r="S222" s="745"/>
      <c r="T222" s="745"/>
      <c r="U222" s="745"/>
      <c r="V222" s="745"/>
      <c r="W222" s="792"/>
    </row>
    <row r="223" s="743" customFormat="1" ht="17.1" customHeight="1" spans="1:23">
      <c r="A223" s="745"/>
      <c r="B223" s="745"/>
      <c r="C223" s="788" t="s">
        <v>58</v>
      </c>
      <c r="D223" s="745"/>
      <c r="E223" s="745"/>
      <c r="F223" s="745"/>
      <c r="G223" s="745"/>
      <c r="H223" s="745"/>
      <c r="I223" s="745"/>
      <c r="J223" s="745"/>
      <c r="K223" s="745"/>
      <c r="L223" s="745"/>
      <c r="M223" s="745"/>
      <c r="N223" s="745"/>
      <c r="O223" s="745"/>
      <c r="P223" s="800" t="s">
        <v>83</v>
      </c>
      <c r="Q223" s="745"/>
      <c r="R223" s="745"/>
      <c r="S223" s="745"/>
      <c r="T223" s="745"/>
      <c r="U223" s="745"/>
      <c r="V223" s="745"/>
      <c r="W223" s="792"/>
    </row>
    <row r="224" s="744" customFormat="1" ht="17.1" customHeight="1" spans="1:23">
      <c r="A224" s="789"/>
      <c r="B224" s="789"/>
      <c r="C224" s="788" t="s">
        <v>60</v>
      </c>
      <c r="D224" s="789"/>
      <c r="E224" s="789"/>
      <c r="F224" s="789"/>
      <c r="G224" s="789"/>
      <c r="H224" s="789"/>
      <c r="I224" s="789"/>
      <c r="J224" s="789"/>
      <c r="K224" s="789"/>
      <c r="L224" s="789"/>
      <c r="M224" s="789"/>
      <c r="N224" s="789"/>
      <c r="O224" s="789"/>
      <c r="P224" s="800" t="s">
        <v>61</v>
      </c>
      <c r="Q224" s="817"/>
      <c r="R224" s="817"/>
      <c r="S224" s="817"/>
      <c r="T224" s="817"/>
      <c r="U224" s="789"/>
      <c r="V224" s="789"/>
      <c r="W224" s="793"/>
    </row>
    <row r="225" s="743" customFormat="1" ht="17.1" customHeight="1" spans="1:23">
      <c r="A225" s="745"/>
      <c r="B225" s="745"/>
      <c r="C225" s="788"/>
      <c r="D225" s="790"/>
      <c r="E225" s="790"/>
      <c r="F225" s="789"/>
      <c r="G225" s="789"/>
      <c r="H225" s="789"/>
      <c r="I225" s="789"/>
      <c r="J225" s="789"/>
      <c r="K225" s="789"/>
      <c r="L225" s="789"/>
      <c r="M225" s="789"/>
      <c r="N225" s="789"/>
      <c r="O225" s="789"/>
      <c r="P225" s="800"/>
      <c r="Q225" s="817"/>
      <c r="R225" s="724"/>
      <c r="S225" s="817"/>
      <c r="T225" s="817"/>
      <c r="U225" s="745"/>
      <c r="V225" s="745"/>
      <c r="W225" s="792"/>
    </row>
    <row r="226" s="743" customFormat="1" ht="17.1" customHeight="1" spans="1:23">
      <c r="A226" s="745"/>
      <c r="B226" s="745"/>
      <c r="C226" s="788"/>
      <c r="D226" s="789"/>
      <c r="E226" s="789"/>
      <c r="F226" s="789"/>
      <c r="G226" s="789"/>
      <c r="H226" s="789"/>
      <c r="I226" s="789"/>
      <c r="J226" s="789"/>
      <c r="K226" s="789"/>
      <c r="L226" s="789"/>
      <c r="M226" s="789"/>
      <c r="N226" s="789"/>
      <c r="O226" s="789"/>
      <c r="P226" s="800"/>
      <c r="Q226" s="817"/>
      <c r="R226" s="817"/>
      <c r="S226" s="817"/>
      <c r="T226" s="817"/>
      <c r="U226" s="745"/>
      <c r="V226" s="745"/>
      <c r="W226" s="792"/>
    </row>
    <row r="227" s="743" customFormat="1" ht="17.1" customHeight="1" spans="1:23">
      <c r="A227" s="791"/>
      <c r="B227" s="791"/>
      <c r="C227" s="788"/>
      <c r="D227" s="789"/>
      <c r="E227" s="789"/>
      <c r="F227" s="789"/>
      <c r="G227" s="789"/>
      <c r="H227" s="789"/>
      <c r="I227" s="789"/>
      <c r="J227" s="789"/>
      <c r="K227" s="789"/>
      <c r="L227" s="789"/>
      <c r="M227" s="789"/>
      <c r="N227" s="789"/>
      <c r="O227" s="789"/>
      <c r="P227" s="800"/>
      <c r="Q227" s="818"/>
      <c r="R227" s="819"/>
      <c r="S227" s="819"/>
      <c r="T227" s="819"/>
      <c r="U227" s="791"/>
      <c r="V227" s="791"/>
      <c r="W227" s="792"/>
    </row>
    <row r="228" s="743" customFormat="1" ht="17.1" customHeight="1" spans="1:23">
      <c r="A228" s="792"/>
      <c r="B228" s="792"/>
      <c r="C228" s="788" t="s">
        <v>62</v>
      </c>
      <c r="D228" s="791"/>
      <c r="E228" s="791"/>
      <c r="F228" s="791"/>
      <c r="G228" s="791"/>
      <c r="H228" s="791"/>
      <c r="I228" s="791"/>
      <c r="J228" s="791"/>
      <c r="K228" s="791"/>
      <c r="L228" s="791"/>
      <c r="M228" s="791"/>
      <c r="N228" s="791"/>
      <c r="O228" s="791"/>
      <c r="P228" s="801" t="s">
        <v>63</v>
      </c>
      <c r="Q228" s="820"/>
      <c r="R228" s="820"/>
      <c r="S228" s="820"/>
      <c r="T228" s="820"/>
      <c r="U228" s="792"/>
      <c r="V228" s="792"/>
      <c r="W228" s="792"/>
    </row>
    <row r="229" spans="3:20">
      <c r="C229" s="788" t="s">
        <v>64</v>
      </c>
      <c r="D229" s="793"/>
      <c r="E229" s="793"/>
      <c r="F229" s="793"/>
      <c r="G229" s="793"/>
      <c r="H229" s="793"/>
      <c r="I229" s="793"/>
      <c r="J229" s="793"/>
      <c r="K229" s="793"/>
      <c r="L229" s="793"/>
      <c r="M229" s="793"/>
      <c r="N229" s="793"/>
      <c r="O229" s="793"/>
      <c r="P229" s="801" t="s">
        <v>65</v>
      </c>
      <c r="Q229" s="817"/>
      <c r="R229" s="817"/>
      <c r="S229" s="817"/>
      <c r="T229" s="817"/>
    </row>
    <row r="232" s="743" customFormat="1" ht="17.1" customHeight="1" spans="1:23">
      <c r="A232" s="747" t="s">
        <v>209</v>
      </c>
      <c r="B232" s="747"/>
      <c r="C232" s="747"/>
      <c r="D232" s="747"/>
      <c r="E232" s="747"/>
      <c r="F232" s="747"/>
      <c r="G232" s="747"/>
      <c r="H232" s="747"/>
      <c r="I232" s="747"/>
      <c r="J232" s="747"/>
      <c r="K232" s="747"/>
      <c r="L232" s="747"/>
      <c r="M232" s="747"/>
      <c r="N232" s="747"/>
      <c r="O232" s="747"/>
      <c r="P232" s="747"/>
      <c r="Q232" s="747"/>
      <c r="R232" s="747"/>
      <c r="S232" s="747"/>
      <c r="T232" s="747"/>
      <c r="U232" s="747"/>
      <c r="V232" s="747"/>
      <c r="W232" s="792"/>
    </row>
    <row r="233" s="743" customFormat="1" ht="17.1" customHeight="1" spans="1:23">
      <c r="A233" s="747" t="s">
        <v>210</v>
      </c>
      <c r="B233" s="747"/>
      <c r="C233" s="747"/>
      <c r="D233" s="747"/>
      <c r="E233" s="747"/>
      <c r="F233" s="747"/>
      <c r="G233" s="747"/>
      <c r="H233" s="747"/>
      <c r="I233" s="747"/>
      <c r="J233" s="747"/>
      <c r="K233" s="747"/>
      <c r="L233" s="747"/>
      <c r="M233" s="747"/>
      <c r="N233" s="747"/>
      <c r="O233" s="747"/>
      <c r="P233" s="747"/>
      <c r="Q233" s="747"/>
      <c r="R233" s="747"/>
      <c r="S233" s="747"/>
      <c r="T233" s="747"/>
      <c r="U233" s="747"/>
      <c r="V233" s="747"/>
      <c r="W233" s="792"/>
    </row>
    <row r="234" s="743" customFormat="1" ht="17.1" customHeight="1" spans="1:23">
      <c r="A234" s="748" t="str">
        <f>'RK 5'!A233:S233</f>
        <v>BULAN JULI TAHUN 2023</v>
      </c>
      <c r="B234" s="748"/>
      <c r="C234" s="748"/>
      <c r="D234" s="748"/>
      <c r="E234" s="748"/>
      <c r="F234" s="748"/>
      <c r="G234" s="748"/>
      <c r="H234" s="748"/>
      <c r="I234" s="748"/>
      <c r="J234" s="748"/>
      <c r="K234" s="748"/>
      <c r="L234" s="748"/>
      <c r="M234" s="748"/>
      <c r="N234" s="748"/>
      <c r="O234" s="748"/>
      <c r="P234" s="748"/>
      <c r="Q234" s="748"/>
      <c r="R234" s="748"/>
      <c r="S234" s="748"/>
      <c r="T234" s="748"/>
      <c r="U234" s="748"/>
      <c r="V234" s="748"/>
      <c r="W234" s="792"/>
    </row>
    <row r="235" s="743" customFormat="1" ht="17.1" customHeight="1" spans="1:23">
      <c r="A235" s="749"/>
      <c r="B235" s="750"/>
      <c r="C235" s="750"/>
      <c r="D235" s="750"/>
      <c r="E235" s="750"/>
      <c r="F235" s="750"/>
      <c r="G235" s="750"/>
      <c r="H235" s="750"/>
      <c r="I235" s="750"/>
      <c r="J235" s="750"/>
      <c r="K235" s="750"/>
      <c r="L235" s="750"/>
      <c r="M235" s="750"/>
      <c r="N235" s="750"/>
      <c r="O235" s="750"/>
      <c r="P235" s="750"/>
      <c r="Q235" s="750"/>
      <c r="R235" s="750"/>
      <c r="S235" s="750"/>
      <c r="T235" s="750"/>
      <c r="U235" s="750"/>
      <c r="V235" s="750" t="s">
        <v>211</v>
      </c>
      <c r="W235" s="792"/>
    </row>
    <row r="236" s="743" customFormat="1" ht="17.1" customHeight="1" spans="1:23">
      <c r="A236" s="751" t="s">
        <v>3</v>
      </c>
      <c r="B236" s="752" t="s">
        <v>4</v>
      </c>
      <c r="C236" s="753" t="s">
        <v>212</v>
      </c>
      <c r="D236" s="753"/>
      <c r="E236" s="753"/>
      <c r="F236" s="753"/>
      <c r="G236" s="753"/>
      <c r="H236" s="754"/>
      <c r="I236" s="794" t="s">
        <v>57</v>
      </c>
      <c r="J236" s="753" t="s">
        <v>213</v>
      </c>
      <c r="K236" s="753"/>
      <c r="L236" s="754"/>
      <c r="M236" s="794" t="s">
        <v>57</v>
      </c>
      <c r="N236" s="753" t="s">
        <v>172</v>
      </c>
      <c r="O236" s="753"/>
      <c r="P236" s="754"/>
      <c r="Q236" s="794" t="s">
        <v>57</v>
      </c>
      <c r="R236" s="804" t="s">
        <v>214</v>
      </c>
      <c r="S236" s="804"/>
      <c r="T236" s="804"/>
      <c r="U236" s="804"/>
      <c r="V236" s="805" t="s">
        <v>215</v>
      </c>
      <c r="W236" s="792"/>
    </row>
    <row r="237" s="743" customFormat="1" ht="21" customHeight="1" spans="1:23">
      <c r="A237" s="755"/>
      <c r="B237" s="756"/>
      <c r="C237" s="757"/>
      <c r="D237" s="757"/>
      <c r="E237" s="757"/>
      <c r="F237" s="757"/>
      <c r="G237" s="757"/>
      <c r="H237" s="758"/>
      <c r="I237" s="795"/>
      <c r="J237" s="757"/>
      <c r="K237" s="757"/>
      <c r="L237" s="758"/>
      <c r="M237" s="795"/>
      <c r="N237" s="757"/>
      <c r="O237" s="757"/>
      <c r="P237" s="758"/>
      <c r="Q237" s="795"/>
      <c r="R237" s="806" t="s">
        <v>216</v>
      </c>
      <c r="S237" s="807"/>
      <c r="T237" s="808" t="s">
        <v>217</v>
      </c>
      <c r="U237" s="806"/>
      <c r="V237" s="809"/>
      <c r="W237" s="792"/>
    </row>
    <row r="238" s="743" customFormat="1" ht="30" customHeight="1" spans="1:23">
      <c r="A238" s="755"/>
      <c r="B238" s="756"/>
      <c r="C238" s="759" t="s">
        <v>16</v>
      </c>
      <c r="D238" s="760"/>
      <c r="E238" s="760" t="s">
        <v>21</v>
      </c>
      <c r="F238" s="760"/>
      <c r="G238" s="760" t="s">
        <v>22</v>
      </c>
      <c r="H238" s="761"/>
      <c r="I238" s="795"/>
      <c r="J238" s="796" t="s">
        <v>16</v>
      </c>
      <c r="K238" s="797" t="s">
        <v>21</v>
      </c>
      <c r="L238" s="797" t="s">
        <v>22</v>
      </c>
      <c r="M238" s="795"/>
      <c r="N238" s="765" t="s">
        <v>16</v>
      </c>
      <c r="O238" s="765" t="s">
        <v>21</v>
      </c>
      <c r="P238" s="765" t="s">
        <v>22</v>
      </c>
      <c r="Q238" s="795"/>
      <c r="R238" s="760" t="s">
        <v>218</v>
      </c>
      <c r="S238" s="760" t="s">
        <v>219</v>
      </c>
      <c r="T238" s="760" t="s">
        <v>220</v>
      </c>
      <c r="U238" s="761" t="s">
        <v>221</v>
      </c>
      <c r="V238" s="809"/>
      <c r="W238" s="792"/>
    </row>
    <row r="239" s="743" customFormat="1" ht="34.5" customHeight="1" spans="1:23">
      <c r="A239" s="762"/>
      <c r="B239" s="763"/>
      <c r="C239" s="764" t="s">
        <v>222</v>
      </c>
      <c r="D239" s="765" t="s">
        <v>223</v>
      </c>
      <c r="E239" s="765" t="s">
        <v>224</v>
      </c>
      <c r="F239" s="765" t="s">
        <v>223</v>
      </c>
      <c r="G239" s="765" t="s">
        <v>224</v>
      </c>
      <c r="H239" s="766" t="s">
        <v>225</v>
      </c>
      <c r="I239" s="798"/>
      <c r="J239" s="799"/>
      <c r="K239" s="765"/>
      <c r="L239" s="765"/>
      <c r="M239" s="798"/>
      <c r="N239" s="765"/>
      <c r="O239" s="765"/>
      <c r="P239" s="765"/>
      <c r="Q239" s="798"/>
      <c r="R239" s="760"/>
      <c r="S239" s="760"/>
      <c r="T239" s="760"/>
      <c r="U239" s="761"/>
      <c r="V239" s="810"/>
      <c r="W239" s="792"/>
    </row>
    <row r="240" s="743" customFormat="1" ht="17.1" customHeight="1" spans="1:23">
      <c r="A240" s="767">
        <v>1</v>
      </c>
      <c r="B240" s="768">
        <v>2</v>
      </c>
      <c r="C240" s="768">
        <v>3</v>
      </c>
      <c r="D240" s="768">
        <v>4</v>
      </c>
      <c r="E240" s="768">
        <v>5</v>
      </c>
      <c r="F240" s="768">
        <v>6</v>
      </c>
      <c r="G240" s="768">
        <v>7</v>
      </c>
      <c r="H240" s="768">
        <v>8</v>
      </c>
      <c r="I240" s="768">
        <v>9</v>
      </c>
      <c r="J240" s="768">
        <v>10</v>
      </c>
      <c r="K240" s="768">
        <v>11</v>
      </c>
      <c r="L240" s="768">
        <v>12</v>
      </c>
      <c r="M240" s="768">
        <v>13</v>
      </c>
      <c r="N240" s="768">
        <v>14</v>
      </c>
      <c r="O240" s="768">
        <v>15</v>
      </c>
      <c r="P240" s="768">
        <v>16</v>
      </c>
      <c r="Q240" s="768">
        <v>17</v>
      </c>
      <c r="R240" s="768">
        <v>18</v>
      </c>
      <c r="S240" s="768">
        <v>19</v>
      </c>
      <c r="T240" s="768">
        <v>20</v>
      </c>
      <c r="U240" s="768">
        <v>21</v>
      </c>
      <c r="V240" s="811">
        <v>22</v>
      </c>
      <c r="W240" s="792"/>
    </row>
    <row r="241" s="743" customFormat="1" ht="17.1" customHeight="1" spans="1:23">
      <c r="A241" s="769">
        <v>1</v>
      </c>
      <c r="B241" s="770" t="s">
        <v>39</v>
      </c>
      <c r="C241" s="771">
        <f>N203</f>
        <v>0</v>
      </c>
      <c r="D241" s="772"/>
      <c r="E241" s="771">
        <f>O203</f>
        <v>1</v>
      </c>
      <c r="F241" s="774"/>
      <c r="G241" s="771">
        <f>P203</f>
        <v>0</v>
      </c>
      <c r="H241" s="774">
        <v>2</v>
      </c>
      <c r="I241" s="771">
        <f>SUM(C241:H241)</f>
        <v>3</v>
      </c>
      <c r="J241" s="774"/>
      <c r="K241" s="774"/>
      <c r="L241" s="774">
        <v>2</v>
      </c>
      <c r="M241" s="771">
        <f>SUM(J241:L241)</f>
        <v>2</v>
      </c>
      <c r="N241" s="771">
        <f>C241+D241-J241</f>
        <v>0</v>
      </c>
      <c r="O241" s="771">
        <f>E241+F241-K241</f>
        <v>1</v>
      </c>
      <c r="P241" s="771">
        <f>G241+H241-L241</f>
        <v>0</v>
      </c>
      <c r="Q241" s="771">
        <f>SUM(N241:P241)</f>
        <v>1</v>
      </c>
      <c r="R241" s="772">
        <v>2</v>
      </c>
      <c r="S241" s="772"/>
      <c r="T241" s="772"/>
      <c r="U241" s="772"/>
      <c r="V241" s="772">
        <v>0</v>
      </c>
      <c r="W241" s="792"/>
    </row>
    <row r="242" s="743" customFormat="1" ht="17.1" customHeight="1" spans="1:23">
      <c r="A242" s="775">
        <v>2</v>
      </c>
      <c r="B242" s="776" t="s">
        <v>40</v>
      </c>
      <c r="C242" s="771">
        <f t="shared" ref="C242:C258" si="59">N204</f>
        <v>0</v>
      </c>
      <c r="D242" s="772"/>
      <c r="E242" s="771">
        <f t="shared" ref="E242:E258" si="60">O204</f>
        <v>1</v>
      </c>
      <c r="F242" s="774">
        <v>1</v>
      </c>
      <c r="G242" s="771">
        <f t="shared" ref="G242:G258" si="61">P204</f>
        <v>2</v>
      </c>
      <c r="H242" s="774">
        <v>2</v>
      </c>
      <c r="I242" s="771">
        <f t="shared" ref="I242:I258" si="62">SUM(C242:H242)</f>
        <v>6</v>
      </c>
      <c r="J242" s="774"/>
      <c r="K242" s="774">
        <v>1</v>
      </c>
      <c r="L242" s="774">
        <v>3</v>
      </c>
      <c r="M242" s="771">
        <f t="shared" ref="M242:M258" si="63">SUM(J242:L242)</f>
        <v>4</v>
      </c>
      <c r="N242" s="771">
        <f t="shared" ref="N242:N258" si="64">C242+D242-J242</f>
        <v>0</v>
      </c>
      <c r="O242" s="771">
        <f t="shared" ref="O242:O258" si="65">E242+F242-K242</f>
        <v>1</v>
      </c>
      <c r="P242" s="771">
        <f t="shared" ref="P242:P258" si="66">G242+H242-L242</f>
        <v>1</v>
      </c>
      <c r="Q242" s="771">
        <f t="shared" ref="Q242:Q258" si="67">SUM(N242:P242)</f>
        <v>2</v>
      </c>
      <c r="R242" s="772">
        <v>4</v>
      </c>
      <c r="S242" s="772"/>
      <c r="T242" s="772"/>
      <c r="U242" s="772"/>
      <c r="V242" s="772">
        <v>0</v>
      </c>
      <c r="W242" s="792"/>
    </row>
    <row r="243" s="743" customFormat="1" ht="17.1" customHeight="1" spans="1:23">
      <c r="A243" s="775">
        <v>3</v>
      </c>
      <c r="B243" s="776" t="s">
        <v>41</v>
      </c>
      <c r="C243" s="771">
        <f t="shared" si="59"/>
        <v>0</v>
      </c>
      <c r="D243" s="777"/>
      <c r="E243" s="771">
        <f t="shared" si="60"/>
        <v>0</v>
      </c>
      <c r="F243" s="774"/>
      <c r="G243" s="771">
        <f t="shared" si="61"/>
        <v>0</v>
      </c>
      <c r="H243" s="774"/>
      <c r="I243" s="771">
        <f t="shared" si="62"/>
        <v>0</v>
      </c>
      <c r="J243" s="774"/>
      <c r="K243" s="774"/>
      <c r="L243" s="774"/>
      <c r="M243" s="771">
        <f t="shared" si="63"/>
        <v>0</v>
      </c>
      <c r="N243" s="771">
        <f t="shared" si="64"/>
        <v>0</v>
      </c>
      <c r="O243" s="771">
        <f t="shared" si="65"/>
        <v>0</v>
      </c>
      <c r="P243" s="771">
        <f t="shared" si="66"/>
        <v>0</v>
      </c>
      <c r="Q243" s="771">
        <f t="shared" si="67"/>
        <v>0</v>
      </c>
      <c r="R243" s="772"/>
      <c r="S243" s="772"/>
      <c r="T243" s="772"/>
      <c r="U243" s="772"/>
      <c r="V243" s="772">
        <v>0</v>
      </c>
      <c r="W243" s="792"/>
    </row>
    <row r="244" s="743" customFormat="1" ht="15" customHeight="1" spans="1:23">
      <c r="A244" s="775">
        <v>4</v>
      </c>
      <c r="B244" s="776" t="s">
        <v>42</v>
      </c>
      <c r="C244" s="771">
        <f t="shared" si="59"/>
        <v>0</v>
      </c>
      <c r="D244" s="777"/>
      <c r="E244" s="771">
        <f t="shared" si="60"/>
        <v>0</v>
      </c>
      <c r="F244" s="774">
        <v>1</v>
      </c>
      <c r="G244" s="771">
        <f t="shared" si="61"/>
        <v>1</v>
      </c>
      <c r="H244" s="774">
        <v>1</v>
      </c>
      <c r="I244" s="771">
        <f t="shared" si="62"/>
        <v>3</v>
      </c>
      <c r="J244" s="774"/>
      <c r="K244" s="774"/>
      <c r="L244" s="774">
        <v>1</v>
      </c>
      <c r="M244" s="771">
        <f t="shared" si="63"/>
        <v>1</v>
      </c>
      <c r="N244" s="771">
        <f t="shared" si="64"/>
        <v>0</v>
      </c>
      <c r="O244" s="771">
        <f t="shared" si="65"/>
        <v>1</v>
      </c>
      <c r="P244" s="771">
        <f t="shared" si="66"/>
        <v>1</v>
      </c>
      <c r="Q244" s="771">
        <f t="shared" si="67"/>
        <v>2</v>
      </c>
      <c r="R244" s="772">
        <v>1</v>
      </c>
      <c r="S244" s="772"/>
      <c r="T244" s="772"/>
      <c r="U244" s="772"/>
      <c r="V244" s="772">
        <v>0</v>
      </c>
      <c r="W244" s="792"/>
    </row>
    <row r="245" s="743" customFormat="1" ht="17.1" customHeight="1" spans="1:23">
      <c r="A245" s="775">
        <v>5</v>
      </c>
      <c r="B245" s="776" t="s">
        <v>43</v>
      </c>
      <c r="C245" s="771">
        <f t="shared" si="59"/>
        <v>0</v>
      </c>
      <c r="D245" s="777"/>
      <c r="E245" s="771">
        <f t="shared" si="60"/>
        <v>0</v>
      </c>
      <c r="F245" s="774">
        <v>2</v>
      </c>
      <c r="G245" s="771">
        <f t="shared" si="61"/>
        <v>4</v>
      </c>
      <c r="H245" s="774">
        <v>4</v>
      </c>
      <c r="I245" s="771">
        <f t="shared" si="62"/>
        <v>10</v>
      </c>
      <c r="J245" s="774"/>
      <c r="K245" s="774">
        <v>2</v>
      </c>
      <c r="L245" s="774">
        <v>3</v>
      </c>
      <c r="M245" s="771">
        <f t="shared" si="63"/>
        <v>5</v>
      </c>
      <c r="N245" s="771">
        <f t="shared" si="64"/>
        <v>0</v>
      </c>
      <c r="O245" s="771">
        <f t="shared" si="65"/>
        <v>0</v>
      </c>
      <c r="P245" s="771">
        <f t="shared" si="66"/>
        <v>5</v>
      </c>
      <c r="Q245" s="771">
        <f t="shared" si="67"/>
        <v>5</v>
      </c>
      <c r="R245" s="772">
        <v>6</v>
      </c>
      <c r="S245" s="772"/>
      <c r="T245" s="772"/>
      <c r="U245" s="772"/>
      <c r="V245" s="772">
        <v>0</v>
      </c>
      <c r="W245" s="792"/>
    </row>
    <row r="246" s="743" customFormat="1" ht="17.1" customHeight="1" spans="1:23">
      <c r="A246" s="775">
        <v>6</v>
      </c>
      <c r="B246" s="776" t="s">
        <v>44</v>
      </c>
      <c r="C246" s="771">
        <f t="shared" si="59"/>
        <v>0</v>
      </c>
      <c r="D246" s="777"/>
      <c r="E246" s="771">
        <f t="shared" si="60"/>
        <v>0</v>
      </c>
      <c r="F246" s="774"/>
      <c r="G246" s="771">
        <f t="shared" si="61"/>
        <v>0</v>
      </c>
      <c r="H246" s="774"/>
      <c r="I246" s="771">
        <f t="shared" si="62"/>
        <v>0</v>
      </c>
      <c r="J246" s="774"/>
      <c r="K246" s="774"/>
      <c r="L246" s="774"/>
      <c r="M246" s="771">
        <f t="shared" si="63"/>
        <v>0</v>
      </c>
      <c r="N246" s="771">
        <f t="shared" si="64"/>
        <v>0</v>
      </c>
      <c r="O246" s="771">
        <f t="shared" si="65"/>
        <v>0</v>
      </c>
      <c r="P246" s="771">
        <f t="shared" si="66"/>
        <v>0</v>
      </c>
      <c r="Q246" s="771">
        <f t="shared" si="67"/>
        <v>0</v>
      </c>
      <c r="R246" s="772"/>
      <c r="S246" s="772"/>
      <c r="T246" s="772"/>
      <c r="U246" s="772"/>
      <c r="V246" s="772">
        <v>0</v>
      </c>
      <c r="W246" s="792"/>
    </row>
    <row r="247" s="743" customFormat="1" ht="17.1" customHeight="1" spans="1:23">
      <c r="A247" s="775">
        <v>7</v>
      </c>
      <c r="B247" s="776" t="s">
        <v>45</v>
      </c>
      <c r="C247" s="771">
        <f t="shared" si="59"/>
        <v>0</v>
      </c>
      <c r="D247" s="777"/>
      <c r="E247" s="771">
        <f t="shared" si="60"/>
        <v>0</v>
      </c>
      <c r="F247" s="774"/>
      <c r="G247" s="771">
        <f t="shared" si="61"/>
        <v>0</v>
      </c>
      <c r="H247" s="774">
        <v>3</v>
      </c>
      <c r="I247" s="771">
        <f t="shared" si="62"/>
        <v>3</v>
      </c>
      <c r="J247" s="774"/>
      <c r="K247" s="774"/>
      <c r="L247" s="774">
        <v>3</v>
      </c>
      <c r="M247" s="771">
        <f t="shared" si="63"/>
        <v>3</v>
      </c>
      <c r="N247" s="771">
        <f t="shared" si="64"/>
        <v>0</v>
      </c>
      <c r="O247" s="771">
        <f t="shared" si="65"/>
        <v>0</v>
      </c>
      <c r="P247" s="771">
        <f t="shared" si="66"/>
        <v>0</v>
      </c>
      <c r="Q247" s="771">
        <f t="shared" si="67"/>
        <v>0</v>
      </c>
      <c r="R247" s="772"/>
      <c r="S247" s="772">
        <v>2</v>
      </c>
      <c r="T247" s="772"/>
      <c r="U247" s="772">
        <v>1</v>
      </c>
      <c r="V247" s="772">
        <v>0</v>
      </c>
      <c r="W247" s="792"/>
    </row>
    <row r="248" s="743" customFormat="1" ht="17.1" customHeight="1" spans="1:23">
      <c r="A248" s="775">
        <v>8</v>
      </c>
      <c r="B248" s="776" t="s">
        <v>46</v>
      </c>
      <c r="C248" s="771">
        <f t="shared" si="59"/>
        <v>0</v>
      </c>
      <c r="D248" s="777"/>
      <c r="E248" s="771">
        <f t="shared" si="60"/>
        <v>0</v>
      </c>
      <c r="F248" s="774"/>
      <c r="G248" s="771">
        <f t="shared" si="61"/>
        <v>1</v>
      </c>
      <c r="H248" s="774"/>
      <c r="I248" s="771">
        <f t="shared" si="62"/>
        <v>1</v>
      </c>
      <c r="J248" s="774"/>
      <c r="K248" s="774"/>
      <c r="L248" s="774">
        <v>1</v>
      </c>
      <c r="M248" s="771">
        <f t="shared" si="63"/>
        <v>1</v>
      </c>
      <c r="N248" s="771">
        <f t="shared" si="64"/>
        <v>0</v>
      </c>
      <c r="O248" s="771">
        <f t="shared" si="65"/>
        <v>0</v>
      </c>
      <c r="P248" s="771">
        <f t="shared" si="66"/>
        <v>0</v>
      </c>
      <c r="Q248" s="771">
        <f t="shared" si="67"/>
        <v>0</v>
      </c>
      <c r="R248" s="772"/>
      <c r="S248" s="772">
        <v>1</v>
      </c>
      <c r="T248" s="772"/>
      <c r="U248" s="772"/>
      <c r="V248" s="772">
        <v>0</v>
      </c>
      <c r="W248" s="792"/>
    </row>
    <row r="249" s="743" customFormat="1" ht="17.1" customHeight="1" spans="1:23">
      <c r="A249" s="775">
        <v>9</v>
      </c>
      <c r="B249" s="776" t="s">
        <v>47</v>
      </c>
      <c r="C249" s="771">
        <f t="shared" si="59"/>
        <v>0</v>
      </c>
      <c r="D249" s="777"/>
      <c r="E249" s="771">
        <f t="shared" si="60"/>
        <v>0</v>
      </c>
      <c r="F249" s="774"/>
      <c r="G249" s="771">
        <f t="shared" si="61"/>
        <v>0</v>
      </c>
      <c r="H249" s="774"/>
      <c r="I249" s="771">
        <f t="shared" si="62"/>
        <v>0</v>
      </c>
      <c r="J249" s="774"/>
      <c r="K249" s="774"/>
      <c r="L249" s="774"/>
      <c r="M249" s="771">
        <f t="shared" si="63"/>
        <v>0</v>
      </c>
      <c r="N249" s="771">
        <f t="shared" si="64"/>
        <v>0</v>
      </c>
      <c r="O249" s="771">
        <f t="shared" si="65"/>
        <v>0</v>
      </c>
      <c r="P249" s="771">
        <f t="shared" si="66"/>
        <v>0</v>
      </c>
      <c r="Q249" s="771">
        <f t="shared" si="67"/>
        <v>0</v>
      </c>
      <c r="R249" s="772"/>
      <c r="S249" s="772"/>
      <c r="T249" s="772"/>
      <c r="U249" s="772"/>
      <c r="V249" s="772">
        <v>0</v>
      </c>
      <c r="W249" s="792"/>
    </row>
    <row r="250" s="743" customFormat="1" ht="17.1" customHeight="1" spans="1:23">
      <c r="A250" s="775">
        <v>10</v>
      </c>
      <c r="B250" s="776" t="s">
        <v>48</v>
      </c>
      <c r="C250" s="771">
        <f t="shared" si="59"/>
        <v>0</v>
      </c>
      <c r="D250" s="777"/>
      <c r="E250" s="771">
        <f t="shared" si="60"/>
        <v>0</v>
      </c>
      <c r="F250" s="774"/>
      <c r="G250" s="771">
        <f t="shared" si="61"/>
        <v>0</v>
      </c>
      <c r="H250" s="774">
        <v>2</v>
      </c>
      <c r="I250" s="771">
        <f t="shared" si="62"/>
        <v>2</v>
      </c>
      <c r="J250" s="774"/>
      <c r="K250" s="774"/>
      <c r="L250" s="774">
        <v>2</v>
      </c>
      <c r="M250" s="771">
        <f t="shared" si="63"/>
        <v>2</v>
      </c>
      <c r="N250" s="771">
        <f t="shared" si="64"/>
        <v>0</v>
      </c>
      <c r="O250" s="771">
        <f t="shared" si="65"/>
        <v>0</v>
      </c>
      <c r="P250" s="771">
        <f t="shared" si="66"/>
        <v>0</v>
      </c>
      <c r="Q250" s="771">
        <f t="shared" si="67"/>
        <v>0</v>
      </c>
      <c r="R250" s="772">
        <v>2</v>
      </c>
      <c r="S250" s="772"/>
      <c r="T250" s="772"/>
      <c r="U250" s="772"/>
      <c r="V250" s="772">
        <v>0</v>
      </c>
      <c r="W250" s="792"/>
    </row>
    <row r="251" s="743" customFormat="1" ht="17.1" customHeight="1" spans="1:23">
      <c r="A251" s="775">
        <v>11</v>
      </c>
      <c r="B251" s="776" t="s">
        <v>49</v>
      </c>
      <c r="C251" s="771">
        <f t="shared" si="59"/>
        <v>0</v>
      </c>
      <c r="D251" s="777"/>
      <c r="E251" s="771">
        <f t="shared" si="60"/>
        <v>1</v>
      </c>
      <c r="F251" s="774"/>
      <c r="G251" s="771">
        <f t="shared" si="61"/>
        <v>0</v>
      </c>
      <c r="H251" s="774">
        <v>1</v>
      </c>
      <c r="I251" s="771">
        <f t="shared" si="62"/>
        <v>2</v>
      </c>
      <c r="J251" s="774"/>
      <c r="K251" s="774">
        <v>1</v>
      </c>
      <c r="L251" s="774"/>
      <c r="M251" s="771">
        <f t="shared" si="63"/>
        <v>1</v>
      </c>
      <c r="N251" s="771">
        <f t="shared" si="64"/>
        <v>0</v>
      </c>
      <c r="O251" s="771">
        <f t="shared" si="65"/>
        <v>0</v>
      </c>
      <c r="P251" s="771">
        <f t="shared" si="66"/>
        <v>1</v>
      </c>
      <c r="Q251" s="771">
        <f t="shared" si="67"/>
        <v>1</v>
      </c>
      <c r="R251" s="772">
        <v>1</v>
      </c>
      <c r="S251" s="772"/>
      <c r="T251" s="772"/>
      <c r="U251" s="772"/>
      <c r="V251" s="772">
        <v>0</v>
      </c>
      <c r="W251" s="792"/>
    </row>
    <row r="252" s="743" customFormat="1" ht="17.1" customHeight="1" spans="1:23">
      <c r="A252" s="775">
        <v>12</v>
      </c>
      <c r="B252" s="776" t="s">
        <v>50</v>
      </c>
      <c r="C252" s="771">
        <f t="shared" si="59"/>
        <v>0</v>
      </c>
      <c r="D252" s="777"/>
      <c r="E252" s="771">
        <f t="shared" si="60"/>
        <v>3</v>
      </c>
      <c r="F252" s="774">
        <v>2</v>
      </c>
      <c r="G252" s="771">
        <f t="shared" si="61"/>
        <v>2</v>
      </c>
      <c r="H252" s="774"/>
      <c r="I252" s="771">
        <f t="shared" si="62"/>
        <v>7</v>
      </c>
      <c r="J252" s="774"/>
      <c r="K252" s="774">
        <v>1</v>
      </c>
      <c r="L252" s="774">
        <v>1</v>
      </c>
      <c r="M252" s="771">
        <f t="shared" si="63"/>
        <v>2</v>
      </c>
      <c r="N252" s="771">
        <f t="shared" si="64"/>
        <v>0</v>
      </c>
      <c r="O252" s="771">
        <f t="shared" si="65"/>
        <v>4</v>
      </c>
      <c r="P252" s="771">
        <f t="shared" si="66"/>
        <v>1</v>
      </c>
      <c r="Q252" s="771">
        <f t="shared" si="67"/>
        <v>5</v>
      </c>
      <c r="R252" s="772">
        <v>2</v>
      </c>
      <c r="S252" s="772"/>
      <c r="T252" s="772"/>
      <c r="U252" s="772"/>
      <c r="V252" s="772">
        <v>0</v>
      </c>
      <c r="W252" s="792"/>
    </row>
    <row r="253" s="743" customFormat="1" ht="17.1" customHeight="1" spans="1:23">
      <c r="A253" s="775">
        <v>13</v>
      </c>
      <c r="B253" s="776" t="s">
        <v>51</v>
      </c>
      <c r="C253" s="771">
        <f t="shared" si="59"/>
        <v>0</v>
      </c>
      <c r="D253" s="777"/>
      <c r="E253" s="771">
        <f t="shared" si="60"/>
        <v>0</v>
      </c>
      <c r="F253" s="774"/>
      <c r="G253" s="771">
        <f t="shared" si="61"/>
        <v>3</v>
      </c>
      <c r="H253" s="774"/>
      <c r="I253" s="771">
        <f t="shared" si="62"/>
        <v>3</v>
      </c>
      <c r="J253" s="774"/>
      <c r="K253" s="774"/>
      <c r="L253" s="774">
        <v>3</v>
      </c>
      <c r="M253" s="771">
        <f t="shared" si="63"/>
        <v>3</v>
      </c>
      <c r="N253" s="771">
        <f t="shared" si="64"/>
        <v>0</v>
      </c>
      <c r="O253" s="771">
        <f t="shared" si="65"/>
        <v>0</v>
      </c>
      <c r="P253" s="771">
        <f t="shared" si="66"/>
        <v>0</v>
      </c>
      <c r="Q253" s="771">
        <f t="shared" si="67"/>
        <v>0</v>
      </c>
      <c r="R253" s="772"/>
      <c r="S253" s="772"/>
      <c r="T253" s="772"/>
      <c r="U253" s="772"/>
      <c r="V253" s="772">
        <v>0</v>
      </c>
      <c r="W253" s="792"/>
    </row>
    <row r="254" s="743" customFormat="1" ht="17.1" customHeight="1" spans="1:23">
      <c r="A254" s="775">
        <v>14</v>
      </c>
      <c r="B254" s="776" t="s">
        <v>52</v>
      </c>
      <c r="C254" s="771">
        <f t="shared" si="59"/>
        <v>0</v>
      </c>
      <c r="D254" s="777"/>
      <c r="E254" s="771">
        <f t="shared" si="60"/>
        <v>2</v>
      </c>
      <c r="F254" s="774">
        <v>2</v>
      </c>
      <c r="G254" s="771">
        <f t="shared" si="61"/>
        <v>2</v>
      </c>
      <c r="H254" s="774"/>
      <c r="I254" s="771">
        <f t="shared" si="62"/>
        <v>6</v>
      </c>
      <c r="J254" s="774"/>
      <c r="K254" s="774"/>
      <c r="L254" s="774"/>
      <c r="M254" s="771">
        <f t="shared" si="63"/>
        <v>0</v>
      </c>
      <c r="N254" s="771">
        <f t="shared" si="64"/>
        <v>0</v>
      </c>
      <c r="O254" s="771">
        <f t="shared" si="65"/>
        <v>4</v>
      </c>
      <c r="P254" s="771">
        <f t="shared" si="66"/>
        <v>2</v>
      </c>
      <c r="Q254" s="771">
        <f t="shared" si="67"/>
        <v>6</v>
      </c>
      <c r="R254" s="772"/>
      <c r="S254" s="772"/>
      <c r="T254" s="772"/>
      <c r="U254" s="772"/>
      <c r="V254" s="772">
        <v>0</v>
      </c>
      <c r="W254" s="792"/>
    </row>
    <row r="255" s="743" customFormat="1" ht="17.1" customHeight="1" spans="1:23">
      <c r="A255" s="775">
        <v>15</v>
      </c>
      <c r="B255" s="776" t="s">
        <v>53</v>
      </c>
      <c r="C255" s="771">
        <f t="shared" si="59"/>
        <v>0</v>
      </c>
      <c r="D255" s="777"/>
      <c r="E255" s="771">
        <f t="shared" si="60"/>
        <v>0</v>
      </c>
      <c r="F255" s="774"/>
      <c r="G255" s="771">
        <f t="shared" si="61"/>
        <v>0</v>
      </c>
      <c r="H255" s="774"/>
      <c r="I255" s="771">
        <f t="shared" si="62"/>
        <v>0</v>
      </c>
      <c r="J255" s="774"/>
      <c r="K255" s="774"/>
      <c r="L255" s="774"/>
      <c r="M255" s="771">
        <f t="shared" si="63"/>
        <v>0</v>
      </c>
      <c r="N255" s="771">
        <f t="shared" si="64"/>
        <v>0</v>
      </c>
      <c r="O255" s="771">
        <f t="shared" si="65"/>
        <v>0</v>
      </c>
      <c r="P255" s="771">
        <f t="shared" si="66"/>
        <v>0</v>
      </c>
      <c r="Q255" s="771">
        <f t="shared" si="67"/>
        <v>0</v>
      </c>
      <c r="R255" s="772"/>
      <c r="S255" s="772"/>
      <c r="T255" s="772"/>
      <c r="U255" s="772"/>
      <c r="V255" s="772">
        <v>0</v>
      </c>
      <c r="W255" s="792"/>
    </row>
    <row r="256" s="743" customFormat="1" ht="17.1" customHeight="1" spans="1:23">
      <c r="A256" s="775">
        <v>16</v>
      </c>
      <c r="B256" s="776" t="s">
        <v>151</v>
      </c>
      <c r="C256" s="771">
        <f t="shared" si="59"/>
        <v>0</v>
      </c>
      <c r="D256" s="777"/>
      <c r="E256" s="771">
        <f t="shared" si="60"/>
        <v>2</v>
      </c>
      <c r="F256" s="774">
        <v>1</v>
      </c>
      <c r="G256" s="771">
        <f t="shared" si="61"/>
        <v>1</v>
      </c>
      <c r="H256" s="774">
        <v>1</v>
      </c>
      <c r="I256" s="771">
        <f t="shared" si="62"/>
        <v>5</v>
      </c>
      <c r="J256" s="774"/>
      <c r="K256" s="774">
        <v>2</v>
      </c>
      <c r="L256" s="774"/>
      <c r="M256" s="771">
        <f t="shared" si="63"/>
        <v>2</v>
      </c>
      <c r="N256" s="771">
        <f t="shared" si="64"/>
        <v>0</v>
      </c>
      <c r="O256" s="771">
        <f t="shared" si="65"/>
        <v>1</v>
      </c>
      <c r="P256" s="771">
        <f t="shared" si="66"/>
        <v>2</v>
      </c>
      <c r="Q256" s="771">
        <f t="shared" si="67"/>
        <v>3</v>
      </c>
      <c r="R256" s="772"/>
      <c r="S256" s="772"/>
      <c r="T256" s="772">
        <v>1</v>
      </c>
      <c r="U256" s="772">
        <v>1</v>
      </c>
      <c r="V256" s="772">
        <v>0</v>
      </c>
      <c r="W256" s="792"/>
    </row>
    <row r="257" s="743" customFormat="1" ht="17.1" customHeight="1" spans="1:23">
      <c r="A257" s="778">
        <v>17</v>
      </c>
      <c r="B257" s="779" t="s">
        <v>55</v>
      </c>
      <c r="C257" s="771">
        <f t="shared" si="59"/>
        <v>0</v>
      </c>
      <c r="D257" s="821"/>
      <c r="E257" s="771">
        <f t="shared" si="60"/>
        <v>0</v>
      </c>
      <c r="F257" s="815"/>
      <c r="G257" s="771">
        <f t="shared" si="61"/>
        <v>2</v>
      </c>
      <c r="H257" s="815">
        <v>1</v>
      </c>
      <c r="I257" s="771">
        <f t="shared" si="62"/>
        <v>3</v>
      </c>
      <c r="J257" s="774"/>
      <c r="K257" s="774"/>
      <c r="L257" s="774">
        <v>1</v>
      </c>
      <c r="M257" s="771">
        <v>0</v>
      </c>
      <c r="N257" s="771">
        <f t="shared" si="64"/>
        <v>0</v>
      </c>
      <c r="O257" s="771">
        <f t="shared" si="65"/>
        <v>0</v>
      </c>
      <c r="P257" s="771">
        <f t="shared" si="66"/>
        <v>2</v>
      </c>
      <c r="Q257" s="771">
        <f t="shared" si="67"/>
        <v>2</v>
      </c>
      <c r="R257" s="772">
        <v>1</v>
      </c>
      <c r="S257" s="772"/>
      <c r="T257" s="772"/>
      <c r="U257" s="772"/>
      <c r="V257" s="772">
        <v>0</v>
      </c>
      <c r="W257" s="792"/>
    </row>
    <row r="258" s="743" customFormat="1" ht="17.1" customHeight="1" spans="1:23">
      <c r="A258" s="780">
        <v>18</v>
      </c>
      <c r="B258" s="781" t="s">
        <v>56</v>
      </c>
      <c r="C258" s="771">
        <f t="shared" si="59"/>
        <v>0</v>
      </c>
      <c r="D258" s="822"/>
      <c r="E258" s="771">
        <f t="shared" si="60"/>
        <v>0</v>
      </c>
      <c r="F258" s="826">
        <v>1</v>
      </c>
      <c r="G258" s="771">
        <f t="shared" si="61"/>
        <v>1</v>
      </c>
      <c r="H258" s="815"/>
      <c r="I258" s="771">
        <f t="shared" si="62"/>
        <v>2</v>
      </c>
      <c r="J258" s="774"/>
      <c r="K258" s="815"/>
      <c r="L258" s="774">
        <v>1</v>
      </c>
      <c r="M258" s="771">
        <f t="shared" si="63"/>
        <v>1</v>
      </c>
      <c r="N258" s="771">
        <f t="shared" si="64"/>
        <v>0</v>
      </c>
      <c r="O258" s="771">
        <f t="shared" si="65"/>
        <v>1</v>
      </c>
      <c r="P258" s="771">
        <f t="shared" si="66"/>
        <v>0</v>
      </c>
      <c r="Q258" s="771">
        <f t="shared" si="67"/>
        <v>1</v>
      </c>
      <c r="R258" s="772"/>
      <c r="S258" s="783"/>
      <c r="T258" s="783"/>
      <c r="U258" s="783">
        <v>1</v>
      </c>
      <c r="V258" s="783"/>
      <c r="W258" s="792"/>
    </row>
    <row r="259" s="743" customFormat="1" ht="17.1" customHeight="1" spans="1:23">
      <c r="A259" s="785" t="s">
        <v>14</v>
      </c>
      <c r="B259" s="786"/>
      <c r="C259" s="787">
        <f>SUM(C241:C258)</f>
        <v>0</v>
      </c>
      <c r="D259" s="787">
        <f t="shared" ref="D259:U259" si="68">SUM(D241:D258)</f>
        <v>0</v>
      </c>
      <c r="E259" s="787">
        <f t="shared" si="68"/>
        <v>10</v>
      </c>
      <c r="F259" s="787">
        <f t="shared" si="68"/>
        <v>10</v>
      </c>
      <c r="G259" s="787">
        <f t="shared" si="68"/>
        <v>19</v>
      </c>
      <c r="H259" s="787">
        <f t="shared" si="68"/>
        <v>17</v>
      </c>
      <c r="I259" s="787">
        <f t="shared" si="68"/>
        <v>56</v>
      </c>
      <c r="J259" s="787">
        <f t="shared" si="68"/>
        <v>0</v>
      </c>
      <c r="K259" s="787">
        <f t="shared" si="68"/>
        <v>7</v>
      </c>
      <c r="L259" s="787">
        <f t="shared" si="68"/>
        <v>21</v>
      </c>
      <c r="M259" s="787">
        <f t="shared" si="68"/>
        <v>27</v>
      </c>
      <c r="N259" s="787">
        <f t="shared" si="68"/>
        <v>0</v>
      </c>
      <c r="O259" s="787">
        <f t="shared" si="68"/>
        <v>13</v>
      </c>
      <c r="P259" s="787">
        <f t="shared" si="68"/>
        <v>15</v>
      </c>
      <c r="Q259" s="787">
        <f t="shared" si="68"/>
        <v>28</v>
      </c>
      <c r="R259" s="787">
        <f t="shared" si="68"/>
        <v>19</v>
      </c>
      <c r="S259" s="787">
        <f t="shared" si="68"/>
        <v>3</v>
      </c>
      <c r="T259" s="787">
        <f t="shared" si="68"/>
        <v>1</v>
      </c>
      <c r="U259" s="787">
        <f t="shared" si="68"/>
        <v>3</v>
      </c>
      <c r="V259" s="787">
        <f>SUM(V241:V257)</f>
        <v>0</v>
      </c>
      <c r="W259" s="792"/>
    </row>
    <row r="260" s="743" customFormat="1" ht="17.1" customHeight="1" spans="1:23">
      <c r="A260" s="745"/>
      <c r="B260" s="745"/>
      <c r="C260" s="745"/>
      <c r="D260" s="745"/>
      <c r="E260" s="745"/>
      <c r="F260" s="745"/>
      <c r="G260" s="745"/>
      <c r="H260" s="745"/>
      <c r="I260" s="745"/>
      <c r="J260" s="745"/>
      <c r="K260" s="745"/>
      <c r="L260" s="745"/>
      <c r="M260" s="745"/>
      <c r="N260" s="745"/>
      <c r="O260" s="745"/>
      <c r="P260" s="745"/>
      <c r="Q260" s="745"/>
      <c r="R260" s="745"/>
      <c r="S260" s="745"/>
      <c r="T260" s="745"/>
      <c r="U260" s="745"/>
      <c r="V260" s="745"/>
      <c r="W260" s="792"/>
    </row>
    <row r="261" s="743" customFormat="1" ht="17.1" customHeight="1" spans="1:23">
      <c r="A261" s="745"/>
      <c r="B261" s="745"/>
      <c r="C261" s="788" t="s">
        <v>58</v>
      </c>
      <c r="D261" s="745"/>
      <c r="E261" s="745"/>
      <c r="F261" s="745"/>
      <c r="G261" s="745"/>
      <c r="H261" s="745"/>
      <c r="I261" s="745"/>
      <c r="J261" s="745"/>
      <c r="K261" s="745"/>
      <c r="L261" s="745"/>
      <c r="M261" s="745"/>
      <c r="N261" s="745"/>
      <c r="O261" s="745"/>
      <c r="P261" s="800" t="s">
        <v>85</v>
      </c>
      <c r="Q261" s="745"/>
      <c r="R261" s="745"/>
      <c r="S261" s="745"/>
      <c r="T261" s="745"/>
      <c r="U261" s="745"/>
      <c r="V261" s="745"/>
      <c r="W261" s="792"/>
    </row>
    <row r="262" s="744" customFormat="1" ht="17.1" customHeight="1" spans="1:23">
      <c r="A262" s="789"/>
      <c r="B262" s="789"/>
      <c r="C262" s="788" t="s">
        <v>60</v>
      </c>
      <c r="D262" s="789"/>
      <c r="E262" s="789"/>
      <c r="F262" s="789"/>
      <c r="G262" s="789"/>
      <c r="H262" s="789"/>
      <c r="I262" s="789"/>
      <c r="J262" s="789"/>
      <c r="K262" s="789"/>
      <c r="L262" s="789"/>
      <c r="M262" s="789"/>
      <c r="N262" s="789"/>
      <c r="O262" s="789"/>
      <c r="P262" s="800" t="s">
        <v>61</v>
      </c>
      <c r="Q262" s="817"/>
      <c r="R262" s="817"/>
      <c r="S262" s="817"/>
      <c r="T262" s="817"/>
      <c r="U262" s="789"/>
      <c r="V262" s="789"/>
      <c r="W262" s="793"/>
    </row>
    <row r="263" s="743" customFormat="1" ht="17.1" customHeight="1" spans="1:23">
      <c r="A263" s="745"/>
      <c r="B263" s="745"/>
      <c r="C263" s="788"/>
      <c r="D263" s="790"/>
      <c r="E263" s="790"/>
      <c r="F263" s="789"/>
      <c r="G263" s="789"/>
      <c r="H263" s="789"/>
      <c r="I263" s="789"/>
      <c r="J263" s="789"/>
      <c r="K263" s="789"/>
      <c r="L263" s="789"/>
      <c r="M263" s="789"/>
      <c r="N263" s="789"/>
      <c r="O263" s="789"/>
      <c r="P263" s="800"/>
      <c r="Q263" s="817"/>
      <c r="R263" s="724"/>
      <c r="S263" s="817"/>
      <c r="T263" s="817"/>
      <c r="U263" s="745"/>
      <c r="V263" s="745"/>
      <c r="W263" s="792"/>
    </row>
    <row r="264" s="743" customFormat="1" ht="17.1" customHeight="1" spans="1:23">
      <c r="A264" s="745"/>
      <c r="B264" s="745"/>
      <c r="C264" s="788"/>
      <c r="D264" s="789"/>
      <c r="E264" s="789"/>
      <c r="F264" s="789"/>
      <c r="G264" s="789"/>
      <c r="H264" s="789"/>
      <c r="I264" s="789"/>
      <c r="J264" s="789"/>
      <c r="K264" s="789"/>
      <c r="L264" s="789"/>
      <c r="M264" s="789"/>
      <c r="N264" s="789"/>
      <c r="O264" s="789"/>
      <c r="P264" s="800"/>
      <c r="Q264" s="817"/>
      <c r="R264" s="817"/>
      <c r="S264" s="817"/>
      <c r="T264" s="817"/>
      <c r="U264" s="745"/>
      <c r="V264" s="745"/>
      <c r="W264" s="792"/>
    </row>
    <row r="265" s="743" customFormat="1" ht="17.1" customHeight="1" spans="1:23">
      <c r="A265" s="791"/>
      <c r="B265" s="791"/>
      <c r="C265" s="788"/>
      <c r="D265" s="789"/>
      <c r="E265" s="789"/>
      <c r="F265" s="789"/>
      <c r="G265" s="789"/>
      <c r="H265" s="789"/>
      <c r="I265" s="789"/>
      <c r="J265" s="789"/>
      <c r="K265" s="789"/>
      <c r="L265" s="789"/>
      <c r="M265" s="789"/>
      <c r="N265" s="789"/>
      <c r="O265" s="789"/>
      <c r="P265" s="800"/>
      <c r="Q265" s="818"/>
      <c r="R265" s="819"/>
      <c r="S265" s="819"/>
      <c r="T265" s="819"/>
      <c r="U265" s="791"/>
      <c r="V265" s="791"/>
      <c r="W265" s="792"/>
    </row>
    <row r="266" s="743" customFormat="1" ht="17.1" customHeight="1" spans="1:23">
      <c r="A266" s="792"/>
      <c r="B266" s="792"/>
      <c r="C266" s="788" t="s">
        <v>62</v>
      </c>
      <c r="D266" s="791"/>
      <c r="E266" s="791"/>
      <c r="F266" s="791"/>
      <c r="G266" s="791"/>
      <c r="H266" s="791"/>
      <c r="I266" s="791"/>
      <c r="J266" s="791"/>
      <c r="K266" s="791"/>
      <c r="L266" s="791"/>
      <c r="M266" s="791"/>
      <c r="N266" s="791"/>
      <c r="O266" s="791"/>
      <c r="P266" s="801" t="s">
        <v>63</v>
      </c>
      <c r="Q266" s="820"/>
      <c r="R266" s="820"/>
      <c r="S266" s="820"/>
      <c r="T266" s="820"/>
      <c r="U266" s="792"/>
      <c r="V266" s="792"/>
      <c r="W266" s="792"/>
    </row>
    <row r="267" spans="3:20">
      <c r="C267" s="788" t="s">
        <v>64</v>
      </c>
      <c r="D267" s="793"/>
      <c r="E267" s="793"/>
      <c r="F267" s="793"/>
      <c r="G267" s="793"/>
      <c r="H267" s="793"/>
      <c r="I267" s="793"/>
      <c r="J267" s="793"/>
      <c r="K267" s="793"/>
      <c r="L267" s="793"/>
      <c r="M267" s="793"/>
      <c r="N267" s="793"/>
      <c r="O267" s="793"/>
      <c r="P267" s="801" t="s">
        <v>65</v>
      </c>
      <c r="Q267" s="817"/>
      <c r="R267" s="817"/>
      <c r="S267" s="817"/>
      <c r="T267" s="817"/>
    </row>
    <row r="273" s="743" customFormat="1" ht="17.1" customHeight="1" spans="1:23">
      <c r="A273" s="747" t="s">
        <v>209</v>
      </c>
      <c r="B273" s="747"/>
      <c r="C273" s="747"/>
      <c r="D273" s="747"/>
      <c r="E273" s="747"/>
      <c r="F273" s="747"/>
      <c r="G273" s="747"/>
      <c r="H273" s="747"/>
      <c r="I273" s="747"/>
      <c r="J273" s="747"/>
      <c r="K273" s="747"/>
      <c r="L273" s="747"/>
      <c r="M273" s="747"/>
      <c r="N273" s="747"/>
      <c r="O273" s="747"/>
      <c r="P273" s="747"/>
      <c r="Q273" s="747"/>
      <c r="R273" s="747"/>
      <c r="S273" s="747"/>
      <c r="T273" s="747"/>
      <c r="U273" s="747"/>
      <c r="V273" s="747"/>
      <c r="W273" s="792"/>
    </row>
    <row r="274" s="743" customFormat="1" ht="17.1" customHeight="1" spans="1:23">
      <c r="A274" s="747" t="s">
        <v>210</v>
      </c>
      <c r="B274" s="747"/>
      <c r="C274" s="747"/>
      <c r="D274" s="747"/>
      <c r="E274" s="747"/>
      <c r="F274" s="747"/>
      <c r="G274" s="747"/>
      <c r="H274" s="747"/>
      <c r="I274" s="747"/>
      <c r="J274" s="747"/>
      <c r="K274" s="747"/>
      <c r="L274" s="747"/>
      <c r="M274" s="747"/>
      <c r="N274" s="747"/>
      <c r="O274" s="747"/>
      <c r="P274" s="747"/>
      <c r="Q274" s="747"/>
      <c r="R274" s="747"/>
      <c r="S274" s="747"/>
      <c r="T274" s="747"/>
      <c r="U274" s="747"/>
      <c r="V274" s="747"/>
      <c r="W274" s="792">
        <v>1</v>
      </c>
    </row>
    <row r="275" s="743" customFormat="1" ht="17.1" customHeight="1" spans="1:23">
      <c r="A275" s="748" t="s">
        <v>86</v>
      </c>
      <c r="B275" s="748"/>
      <c r="C275" s="748"/>
      <c r="D275" s="748"/>
      <c r="E275" s="748"/>
      <c r="F275" s="748"/>
      <c r="G275" s="748"/>
      <c r="H275" s="748"/>
      <c r="I275" s="748"/>
      <c r="J275" s="748"/>
      <c r="K275" s="748"/>
      <c r="L275" s="748"/>
      <c r="M275" s="748"/>
      <c r="N275" s="748"/>
      <c r="O275" s="748"/>
      <c r="P275" s="748"/>
      <c r="Q275" s="748"/>
      <c r="R275" s="748"/>
      <c r="S275" s="748"/>
      <c r="T275" s="748"/>
      <c r="U275" s="748"/>
      <c r="V275" s="748"/>
      <c r="W275" s="792"/>
    </row>
    <row r="276" s="743" customFormat="1" ht="17.1" customHeight="1" spans="1:23">
      <c r="A276" s="749"/>
      <c r="B276" s="750"/>
      <c r="C276" s="750"/>
      <c r="D276" s="750"/>
      <c r="E276" s="750"/>
      <c r="F276" s="750"/>
      <c r="G276" s="750"/>
      <c r="H276" s="750"/>
      <c r="I276" s="750"/>
      <c r="J276" s="750"/>
      <c r="K276" s="750"/>
      <c r="L276" s="750"/>
      <c r="M276" s="750"/>
      <c r="N276" s="750"/>
      <c r="O276" s="750"/>
      <c r="P276" s="750"/>
      <c r="Q276" s="750"/>
      <c r="R276" s="750"/>
      <c r="S276" s="750"/>
      <c r="T276" s="750"/>
      <c r="U276" s="750"/>
      <c r="V276" s="750" t="s">
        <v>211</v>
      </c>
      <c r="W276" s="792"/>
    </row>
    <row r="277" s="743" customFormat="1" ht="17.1" customHeight="1" spans="1:23">
      <c r="A277" s="751" t="s">
        <v>3</v>
      </c>
      <c r="B277" s="752" t="s">
        <v>4</v>
      </c>
      <c r="C277" s="753" t="s">
        <v>212</v>
      </c>
      <c r="D277" s="753"/>
      <c r="E277" s="753"/>
      <c r="F277" s="753"/>
      <c r="G277" s="753"/>
      <c r="H277" s="754"/>
      <c r="I277" s="794" t="s">
        <v>57</v>
      </c>
      <c r="J277" s="753" t="s">
        <v>213</v>
      </c>
      <c r="K277" s="753"/>
      <c r="L277" s="754"/>
      <c r="M277" s="794" t="s">
        <v>57</v>
      </c>
      <c r="N277" s="753" t="s">
        <v>172</v>
      </c>
      <c r="O277" s="753"/>
      <c r="P277" s="754"/>
      <c r="Q277" s="794" t="s">
        <v>57</v>
      </c>
      <c r="R277" s="804" t="s">
        <v>214</v>
      </c>
      <c r="S277" s="804"/>
      <c r="T277" s="804"/>
      <c r="U277" s="804"/>
      <c r="V277" s="805" t="s">
        <v>215</v>
      </c>
      <c r="W277" s="792"/>
    </row>
    <row r="278" s="743" customFormat="1" ht="21" customHeight="1" spans="1:23">
      <c r="A278" s="755"/>
      <c r="B278" s="756"/>
      <c r="C278" s="757"/>
      <c r="D278" s="757"/>
      <c r="E278" s="757"/>
      <c r="F278" s="757"/>
      <c r="G278" s="757"/>
      <c r="H278" s="758"/>
      <c r="I278" s="795"/>
      <c r="J278" s="757"/>
      <c r="K278" s="757"/>
      <c r="L278" s="758"/>
      <c r="M278" s="795"/>
      <c r="N278" s="757"/>
      <c r="O278" s="757"/>
      <c r="P278" s="758"/>
      <c r="Q278" s="795"/>
      <c r="R278" s="806" t="s">
        <v>216</v>
      </c>
      <c r="S278" s="807"/>
      <c r="T278" s="808" t="s">
        <v>217</v>
      </c>
      <c r="U278" s="806"/>
      <c r="V278" s="809"/>
      <c r="W278" s="792"/>
    </row>
    <row r="279" s="743" customFormat="1" ht="30" customHeight="1" spans="1:23">
      <c r="A279" s="755"/>
      <c r="B279" s="756"/>
      <c r="C279" s="759" t="s">
        <v>16</v>
      </c>
      <c r="D279" s="760"/>
      <c r="E279" s="760" t="s">
        <v>21</v>
      </c>
      <c r="F279" s="760"/>
      <c r="G279" s="760" t="s">
        <v>22</v>
      </c>
      <c r="H279" s="761"/>
      <c r="I279" s="795"/>
      <c r="J279" s="796" t="s">
        <v>16</v>
      </c>
      <c r="K279" s="797" t="s">
        <v>21</v>
      </c>
      <c r="L279" s="797" t="s">
        <v>22</v>
      </c>
      <c r="M279" s="795"/>
      <c r="N279" s="765" t="s">
        <v>16</v>
      </c>
      <c r="O279" s="765" t="s">
        <v>21</v>
      </c>
      <c r="P279" s="765" t="s">
        <v>22</v>
      </c>
      <c r="Q279" s="795"/>
      <c r="R279" s="760" t="s">
        <v>218</v>
      </c>
      <c r="S279" s="760" t="s">
        <v>219</v>
      </c>
      <c r="T279" s="760" t="s">
        <v>220</v>
      </c>
      <c r="U279" s="761" t="s">
        <v>221</v>
      </c>
      <c r="V279" s="809"/>
      <c r="W279" s="792"/>
    </row>
    <row r="280" s="743" customFormat="1" ht="34.5" customHeight="1" spans="1:23">
      <c r="A280" s="762"/>
      <c r="B280" s="763"/>
      <c r="C280" s="764" t="s">
        <v>222</v>
      </c>
      <c r="D280" s="765" t="s">
        <v>223</v>
      </c>
      <c r="E280" s="765" t="s">
        <v>224</v>
      </c>
      <c r="F280" s="765" t="s">
        <v>223</v>
      </c>
      <c r="G280" s="765" t="s">
        <v>224</v>
      </c>
      <c r="H280" s="766" t="s">
        <v>225</v>
      </c>
      <c r="I280" s="798"/>
      <c r="J280" s="799"/>
      <c r="K280" s="765"/>
      <c r="L280" s="765"/>
      <c r="M280" s="798"/>
      <c r="N280" s="765"/>
      <c r="O280" s="765"/>
      <c r="P280" s="765"/>
      <c r="Q280" s="798"/>
      <c r="R280" s="760"/>
      <c r="S280" s="760"/>
      <c r="T280" s="760"/>
      <c r="U280" s="761"/>
      <c r="V280" s="810"/>
      <c r="W280" s="792"/>
    </row>
    <row r="281" s="743" customFormat="1" ht="17.1" customHeight="1" spans="1:23">
      <c r="A281" s="767">
        <v>1</v>
      </c>
      <c r="B281" s="768">
        <v>2</v>
      </c>
      <c r="C281" s="768">
        <v>3</v>
      </c>
      <c r="D281" s="768">
        <v>4</v>
      </c>
      <c r="E281" s="768">
        <v>5</v>
      </c>
      <c r="F281" s="768">
        <v>6</v>
      </c>
      <c r="G281" s="768">
        <v>7</v>
      </c>
      <c r="H281" s="768">
        <v>8</v>
      </c>
      <c r="I281" s="768">
        <v>9</v>
      </c>
      <c r="J281" s="768">
        <v>10</v>
      </c>
      <c r="K281" s="768">
        <v>11</v>
      </c>
      <c r="L281" s="768">
        <v>12</v>
      </c>
      <c r="M281" s="768">
        <v>13</v>
      </c>
      <c r="N281" s="768">
        <v>14</v>
      </c>
      <c r="O281" s="768">
        <v>15</v>
      </c>
      <c r="P281" s="768">
        <v>16</v>
      </c>
      <c r="Q281" s="768">
        <v>17</v>
      </c>
      <c r="R281" s="768">
        <v>18</v>
      </c>
      <c r="S281" s="768">
        <v>19</v>
      </c>
      <c r="T281" s="768">
        <v>20</v>
      </c>
      <c r="U281" s="768">
        <v>21</v>
      </c>
      <c r="V281" s="811">
        <v>22</v>
      </c>
      <c r="W281" s="792"/>
    </row>
    <row r="282" s="743" customFormat="1" ht="17.1" customHeight="1" spans="1:23">
      <c r="A282" s="769">
        <v>1</v>
      </c>
      <c r="B282" s="770" t="s">
        <v>39</v>
      </c>
      <c r="C282" s="771">
        <f>N241</f>
        <v>0</v>
      </c>
      <c r="D282" s="772"/>
      <c r="E282" s="771">
        <f>O241</f>
        <v>1</v>
      </c>
      <c r="F282" s="774"/>
      <c r="G282" s="771">
        <f>P241</f>
        <v>0</v>
      </c>
      <c r="H282" s="774">
        <v>1</v>
      </c>
      <c r="I282" s="771">
        <f>SUM(C282:H282)</f>
        <v>2</v>
      </c>
      <c r="J282" s="774"/>
      <c r="K282" s="774">
        <v>1</v>
      </c>
      <c r="L282" s="774">
        <v>1</v>
      </c>
      <c r="M282" s="771">
        <f>SUM(J282:L282)</f>
        <v>2</v>
      </c>
      <c r="N282" s="771">
        <f>C282+D282-J282</f>
        <v>0</v>
      </c>
      <c r="O282" s="771">
        <f>E282+F282-K282</f>
        <v>0</v>
      </c>
      <c r="P282" s="771">
        <f>G282+H282-L282</f>
        <v>0</v>
      </c>
      <c r="Q282" s="771">
        <f>SUM(N282:P282)</f>
        <v>0</v>
      </c>
      <c r="R282" s="774">
        <v>1</v>
      </c>
      <c r="S282" s="774"/>
      <c r="T282" s="774"/>
      <c r="U282" s="774"/>
      <c r="V282" s="774"/>
      <c r="W282" s="792"/>
    </row>
    <row r="283" s="743" customFormat="1" ht="17.1" customHeight="1" spans="1:23">
      <c r="A283" s="775">
        <v>2</v>
      </c>
      <c r="B283" s="776" t="s">
        <v>40</v>
      </c>
      <c r="C283" s="771">
        <f t="shared" ref="C283:C299" si="69">N242</f>
        <v>0</v>
      </c>
      <c r="D283" s="772"/>
      <c r="E283" s="771">
        <f t="shared" ref="E283:E299" si="70">O242</f>
        <v>1</v>
      </c>
      <c r="F283" s="774">
        <v>1</v>
      </c>
      <c r="G283" s="771">
        <f t="shared" ref="G283:G299" si="71">P242</f>
        <v>1</v>
      </c>
      <c r="H283" s="774">
        <v>1</v>
      </c>
      <c r="I283" s="771">
        <f t="shared" ref="I283:I299" si="72">SUM(C283:H283)</f>
        <v>4</v>
      </c>
      <c r="J283" s="774"/>
      <c r="K283" s="774">
        <v>1</v>
      </c>
      <c r="L283" s="774">
        <v>2</v>
      </c>
      <c r="M283" s="771">
        <f t="shared" ref="M283:M299" si="73">SUM(J283:L283)</f>
        <v>3</v>
      </c>
      <c r="N283" s="771">
        <f t="shared" ref="N283:N299" si="74">C283+D283-J283</f>
        <v>0</v>
      </c>
      <c r="O283" s="771">
        <f t="shared" ref="O283:O299" si="75">E283+F283-K283</f>
        <v>1</v>
      </c>
      <c r="P283" s="771">
        <f t="shared" ref="P283:P299" si="76">G283+H283-L283</f>
        <v>0</v>
      </c>
      <c r="Q283" s="771">
        <f t="shared" ref="Q283:Q299" si="77">SUM(N283:P283)</f>
        <v>1</v>
      </c>
      <c r="R283" s="774">
        <v>3</v>
      </c>
      <c r="S283" s="774"/>
      <c r="T283" s="774"/>
      <c r="U283" s="774"/>
      <c r="V283" s="774"/>
      <c r="W283" s="792"/>
    </row>
    <row r="284" s="743" customFormat="1" ht="17.1" customHeight="1" spans="1:23">
      <c r="A284" s="775">
        <v>3</v>
      </c>
      <c r="B284" s="776" t="s">
        <v>41</v>
      </c>
      <c r="C284" s="771">
        <f t="shared" si="69"/>
        <v>0</v>
      </c>
      <c r="D284" s="777"/>
      <c r="E284" s="771">
        <f t="shared" si="70"/>
        <v>0</v>
      </c>
      <c r="F284" s="774"/>
      <c r="G284" s="771">
        <f t="shared" si="71"/>
        <v>0</v>
      </c>
      <c r="H284" s="774">
        <v>1</v>
      </c>
      <c r="I284" s="771">
        <f t="shared" si="72"/>
        <v>1</v>
      </c>
      <c r="J284" s="774"/>
      <c r="K284" s="774"/>
      <c r="L284" s="774"/>
      <c r="M284" s="771">
        <f t="shared" si="73"/>
        <v>0</v>
      </c>
      <c r="N284" s="771">
        <f t="shared" si="74"/>
        <v>0</v>
      </c>
      <c r="O284" s="771">
        <f t="shared" si="75"/>
        <v>0</v>
      </c>
      <c r="P284" s="771">
        <f t="shared" si="76"/>
        <v>1</v>
      </c>
      <c r="Q284" s="771">
        <f t="shared" si="77"/>
        <v>1</v>
      </c>
      <c r="R284" s="774"/>
      <c r="S284" s="774"/>
      <c r="T284" s="774"/>
      <c r="U284" s="774"/>
      <c r="V284" s="774"/>
      <c r="W284" s="792"/>
    </row>
    <row r="285" s="743" customFormat="1" ht="15" customHeight="1" spans="1:23">
      <c r="A285" s="775">
        <v>4</v>
      </c>
      <c r="B285" s="776" t="s">
        <v>42</v>
      </c>
      <c r="C285" s="771">
        <f t="shared" si="69"/>
        <v>0</v>
      </c>
      <c r="D285" s="777">
        <v>0</v>
      </c>
      <c r="E285" s="771">
        <f t="shared" si="70"/>
        <v>1</v>
      </c>
      <c r="F285" s="774"/>
      <c r="G285" s="771">
        <f t="shared" si="71"/>
        <v>1</v>
      </c>
      <c r="H285" s="774">
        <v>5</v>
      </c>
      <c r="I285" s="771">
        <f t="shared" si="72"/>
        <v>7</v>
      </c>
      <c r="J285" s="774"/>
      <c r="K285" s="774">
        <v>1</v>
      </c>
      <c r="L285" s="774">
        <v>2</v>
      </c>
      <c r="M285" s="771">
        <f t="shared" si="73"/>
        <v>3</v>
      </c>
      <c r="N285" s="771">
        <f t="shared" si="74"/>
        <v>0</v>
      </c>
      <c r="O285" s="771">
        <f t="shared" si="75"/>
        <v>0</v>
      </c>
      <c r="P285" s="771">
        <f t="shared" si="76"/>
        <v>4</v>
      </c>
      <c r="Q285" s="771">
        <f t="shared" si="77"/>
        <v>4</v>
      </c>
      <c r="R285" s="774">
        <v>5</v>
      </c>
      <c r="S285" s="774"/>
      <c r="T285" s="774"/>
      <c r="U285" s="774"/>
      <c r="V285" s="774"/>
      <c r="W285" s="792"/>
    </row>
    <row r="286" s="743" customFormat="1" ht="17.1" customHeight="1" spans="1:23">
      <c r="A286" s="775">
        <v>5</v>
      </c>
      <c r="B286" s="776" t="s">
        <v>43</v>
      </c>
      <c r="C286" s="771">
        <f t="shared" si="69"/>
        <v>0</v>
      </c>
      <c r="D286" s="777">
        <v>0</v>
      </c>
      <c r="E286" s="771">
        <f t="shared" si="70"/>
        <v>0</v>
      </c>
      <c r="F286" s="774">
        <v>2</v>
      </c>
      <c r="G286" s="771">
        <f t="shared" si="71"/>
        <v>5</v>
      </c>
      <c r="H286" s="774">
        <v>4</v>
      </c>
      <c r="I286" s="771">
        <f t="shared" si="72"/>
        <v>11</v>
      </c>
      <c r="J286" s="774"/>
      <c r="K286" s="774">
        <v>1</v>
      </c>
      <c r="L286" s="774">
        <v>7</v>
      </c>
      <c r="M286" s="771">
        <f t="shared" si="73"/>
        <v>8</v>
      </c>
      <c r="N286" s="771">
        <f t="shared" si="74"/>
        <v>0</v>
      </c>
      <c r="O286" s="771">
        <f t="shared" si="75"/>
        <v>1</v>
      </c>
      <c r="P286" s="771">
        <f t="shared" si="76"/>
        <v>2</v>
      </c>
      <c r="Q286" s="771">
        <f t="shared" si="77"/>
        <v>3</v>
      </c>
      <c r="R286" s="774">
        <v>6</v>
      </c>
      <c r="S286" s="774"/>
      <c r="T286" s="774"/>
      <c r="U286" s="774"/>
      <c r="V286" s="774"/>
      <c r="W286" s="792"/>
    </row>
    <row r="287" s="743" customFormat="1" ht="17.1" customHeight="1" spans="1:23">
      <c r="A287" s="775">
        <v>6</v>
      </c>
      <c r="B287" s="776" t="s">
        <v>44</v>
      </c>
      <c r="C287" s="771">
        <f t="shared" si="69"/>
        <v>0</v>
      </c>
      <c r="D287" s="777"/>
      <c r="E287" s="771">
        <f t="shared" si="70"/>
        <v>0</v>
      </c>
      <c r="F287" s="774"/>
      <c r="G287" s="771">
        <f t="shared" si="71"/>
        <v>0</v>
      </c>
      <c r="H287" s="774"/>
      <c r="I287" s="771">
        <f t="shared" si="72"/>
        <v>0</v>
      </c>
      <c r="J287" s="774"/>
      <c r="K287" s="774"/>
      <c r="L287" s="774"/>
      <c r="M287" s="771">
        <f t="shared" si="73"/>
        <v>0</v>
      </c>
      <c r="N287" s="771">
        <f t="shared" si="74"/>
        <v>0</v>
      </c>
      <c r="O287" s="771">
        <f t="shared" si="75"/>
        <v>0</v>
      </c>
      <c r="P287" s="771">
        <f t="shared" si="76"/>
        <v>0</v>
      </c>
      <c r="Q287" s="771">
        <f t="shared" si="77"/>
        <v>0</v>
      </c>
      <c r="R287" s="774"/>
      <c r="S287" s="774"/>
      <c r="T287" s="774"/>
      <c r="U287" s="774"/>
      <c r="V287" s="774"/>
      <c r="W287" s="792"/>
    </row>
    <row r="288" s="743" customFormat="1" ht="17.1" customHeight="1" spans="1:23">
      <c r="A288" s="775">
        <v>7</v>
      </c>
      <c r="B288" s="776" t="s">
        <v>45</v>
      </c>
      <c r="C288" s="771">
        <f t="shared" si="69"/>
        <v>0</v>
      </c>
      <c r="D288" s="777"/>
      <c r="E288" s="771">
        <f t="shared" si="70"/>
        <v>0</v>
      </c>
      <c r="F288" s="774">
        <v>1</v>
      </c>
      <c r="G288" s="771">
        <f t="shared" si="71"/>
        <v>0</v>
      </c>
      <c r="H288" s="774"/>
      <c r="I288" s="771">
        <f t="shared" si="72"/>
        <v>1</v>
      </c>
      <c r="J288" s="774"/>
      <c r="K288" s="774"/>
      <c r="L288" s="774"/>
      <c r="M288" s="771">
        <f t="shared" si="73"/>
        <v>0</v>
      </c>
      <c r="N288" s="771">
        <f t="shared" si="74"/>
        <v>0</v>
      </c>
      <c r="O288" s="771">
        <f t="shared" si="75"/>
        <v>1</v>
      </c>
      <c r="P288" s="771">
        <f t="shared" si="76"/>
        <v>0</v>
      </c>
      <c r="Q288" s="771">
        <f t="shared" si="77"/>
        <v>1</v>
      </c>
      <c r="R288" s="774">
        <v>1</v>
      </c>
      <c r="S288" s="774"/>
      <c r="T288" s="774"/>
      <c r="U288" s="774"/>
      <c r="V288" s="774"/>
      <c r="W288" s="792"/>
    </row>
    <row r="289" s="743" customFormat="1" ht="17.1" customHeight="1" spans="1:23">
      <c r="A289" s="775">
        <v>8</v>
      </c>
      <c r="B289" s="776" t="s">
        <v>46</v>
      </c>
      <c r="C289" s="771">
        <f t="shared" si="69"/>
        <v>0</v>
      </c>
      <c r="D289" s="777"/>
      <c r="E289" s="771">
        <f t="shared" si="70"/>
        <v>0</v>
      </c>
      <c r="F289" s="774">
        <v>2</v>
      </c>
      <c r="G289" s="771">
        <f t="shared" si="71"/>
        <v>0</v>
      </c>
      <c r="H289" s="774">
        <v>1</v>
      </c>
      <c r="I289" s="771">
        <f t="shared" si="72"/>
        <v>3</v>
      </c>
      <c r="J289" s="774"/>
      <c r="K289" s="774"/>
      <c r="L289" s="774"/>
      <c r="M289" s="771">
        <f t="shared" si="73"/>
        <v>0</v>
      </c>
      <c r="N289" s="771">
        <f t="shared" si="74"/>
        <v>0</v>
      </c>
      <c r="O289" s="771">
        <f t="shared" si="75"/>
        <v>2</v>
      </c>
      <c r="P289" s="771">
        <f t="shared" si="76"/>
        <v>1</v>
      </c>
      <c r="Q289" s="771">
        <f t="shared" si="77"/>
        <v>3</v>
      </c>
      <c r="R289" s="774"/>
      <c r="S289" s="774"/>
      <c r="T289" s="774"/>
      <c r="U289" s="774"/>
      <c r="V289" s="774"/>
      <c r="W289" s="792"/>
    </row>
    <row r="290" s="743" customFormat="1" ht="17.1" customHeight="1" spans="1:23">
      <c r="A290" s="775">
        <v>9</v>
      </c>
      <c r="B290" s="776" t="s">
        <v>47</v>
      </c>
      <c r="C290" s="771">
        <f t="shared" si="69"/>
        <v>0</v>
      </c>
      <c r="D290" s="777"/>
      <c r="E290" s="771">
        <f t="shared" si="70"/>
        <v>0</v>
      </c>
      <c r="F290" s="774"/>
      <c r="G290" s="771">
        <f t="shared" si="71"/>
        <v>0</v>
      </c>
      <c r="H290" s="774"/>
      <c r="I290" s="771">
        <f t="shared" si="72"/>
        <v>0</v>
      </c>
      <c r="J290" s="774"/>
      <c r="K290" s="774"/>
      <c r="L290" s="774"/>
      <c r="M290" s="771">
        <f t="shared" si="73"/>
        <v>0</v>
      </c>
      <c r="N290" s="771">
        <f t="shared" si="74"/>
        <v>0</v>
      </c>
      <c r="O290" s="771">
        <f t="shared" si="75"/>
        <v>0</v>
      </c>
      <c r="P290" s="771">
        <f t="shared" si="76"/>
        <v>0</v>
      </c>
      <c r="Q290" s="771">
        <f t="shared" si="77"/>
        <v>0</v>
      </c>
      <c r="R290" s="774"/>
      <c r="S290" s="774"/>
      <c r="T290" s="774"/>
      <c r="U290" s="774"/>
      <c r="V290" s="774"/>
      <c r="W290" s="792"/>
    </row>
    <row r="291" s="743" customFormat="1" ht="17.1" customHeight="1" spans="1:23">
      <c r="A291" s="775">
        <v>10</v>
      </c>
      <c r="B291" s="776" t="s">
        <v>48</v>
      </c>
      <c r="C291" s="771">
        <f t="shared" si="69"/>
        <v>0</v>
      </c>
      <c r="D291" s="777"/>
      <c r="E291" s="771">
        <f t="shared" si="70"/>
        <v>0</v>
      </c>
      <c r="F291" s="774">
        <v>1</v>
      </c>
      <c r="G291" s="771">
        <f t="shared" si="71"/>
        <v>0</v>
      </c>
      <c r="H291" s="774"/>
      <c r="I291" s="771">
        <f t="shared" si="72"/>
        <v>1</v>
      </c>
      <c r="J291" s="774"/>
      <c r="K291" s="774">
        <v>1</v>
      </c>
      <c r="L291" s="774"/>
      <c r="M291" s="771">
        <f t="shared" si="73"/>
        <v>1</v>
      </c>
      <c r="N291" s="771">
        <f t="shared" si="74"/>
        <v>0</v>
      </c>
      <c r="O291" s="771">
        <f t="shared" si="75"/>
        <v>0</v>
      </c>
      <c r="P291" s="771">
        <f t="shared" si="76"/>
        <v>0</v>
      </c>
      <c r="Q291" s="771">
        <f t="shared" si="77"/>
        <v>0</v>
      </c>
      <c r="R291" s="774"/>
      <c r="S291" s="774"/>
      <c r="T291" s="774">
        <v>1</v>
      </c>
      <c r="U291" s="774"/>
      <c r="V291" s="774"/>
      <c r="W291" s="792"/>
    </row>
    <row r="292" s="743" customFormat="1" ht="17.1" customHeight="1" spans="1:23">
      <c r="A292" s="775">
        <v>11</v>
      </c>
      <c r="B292" s="776" t="s">
        <v>49</v>
      </c>
      <c r="C292" s="771">
        <f t="shared" si="69"/>
        <v>0</v>
      </c>
      <c r="D292" s="777"/>
      <c r="E292" s="771">
        <f t="shared" si="70"/>
        <v>0</v>
      </c>
      <c r="F292" s="774"/>
      <c r="G292" s="771">
        <f t="shared" si="71"/>
        <v>1</v>
      </c>
      <c r="H292" s="774"/>
      <c r="I292" s="771">
        <f t="shared" si="72"/>
        <v>1</v>
      </c>
      <c r="J292" s="774"/>
      <c r="K292" s="774"/>
      <c r="L292" s="774">
        <v>1</v>
      </c>
      <c r="M292" s="771">
        <f t="shared" si="73"/>
        <v>1</v>
      </c>
      <c r="N292" s="771">
        <f t="shared" si="74"/>
        <v>0</v>
      </c>
      <c r="O292" s="771">
        <f t="shared" si="75"/>
        <v>0</v>
      </c>
      <c r="P292" s="771">
        <f t="shared" si="76"/>
        <v>0</v>
      </c>
      <c r="Q292" s="771">
        <f t="shared" si="77"/>
        <v>0</v>
      </c>
      <c r="R292" s="774">
        <v>1</v>
      </c>
      <c r="S292" s="774"/>
      <c r="T292" s="774"/>
      <c r="U292" s="774"/>
      <c r="V292" s="774"/>
      <c r="W292" s="792"/>
    </row>
    <row r="293" s="743" customFormat="1" ht="17.1" customHeight="1" spans="1:23">
      <c r="A293" s="775">
        <v>12</v>
      </c>
      <c r="B293" s="776" t="s">
        <v>50</v>
      </c>
      <c r="C293" s="771">
        <f t="shared" si="69"/>
        <v>0</v>
      </c>
      <c r="D293" s="777"/>
      <c r="E293" s="771">
        <f t="shared" si="70"/>
        <v>4</v>
      </c>
      <c r="F293" s="774"/>
      <c r="G293" s="771">
        <f t="shared" si="71"/>
        <v>1</v>
      </c>
      <c r="H293" s="774">
        <v>1</v>
      </c>
      <c r="I293" s="771">
        <f t="shared" si="72"/>
        <v>6</v>
      </c>
      <c r="J293" s="774"/>
      <c r="K293" s="774">
        <v>4</v>
      </c>
      <c r="L293" s="774"/>
      <c r="M293" s="771">
        <f t="shared" si="73"/>
        <v>4</v>
      </c>
      <c r="N293" s="771">
        <f t="shared" si="74"/>
        <v>0</v>
      </c>
      <c r="O293" s="771">
        <f t="shared" si="75"/>
        <v>0</v>
      </c>
      <c r="P293" s="771">
        <f t="shared" si="76"/>
        <v>2</v>
      </c>
      <c r="Q293" s="771">
        <f t="shared" si="77"/>
        <v>2</v>
      </c>
      <c r="R293" s="774">
        <v>4</v>
      </c>
      <c r="S293" s="774"/>
      <c r="T293" s="774"/>
      <c r="U293" s="774"/>
      <c r="V293" s="774"/>
      <c r="W293" s="792"/>
    </row>
    <row r="294" s="743" customFormat="1" ht="17.1" customHeight="1" spans="1:23">
      <c r="A294" s="775">
        <v>13</v>
      </c>
      <c r="B294" s="776" t="s">
        <v>51</v>
      </c>
      <c r="C294" s="771">
        <f t="shared" si="69"/>
        <v>0</v>
      </c>
      <c r="D294" s="777"/>
      <c r="E294" s="771">
        <f t="shared" si="70"/>
        <v>0</v>
      </c>
      <c r="F294" s="774"/>
      <c r="G294" s="771">
        <f t="shared" si="71"/>
        <v>0</v>
      </c>
      <c r="H294" s="774"/>
      <c r="I294" s="771">
        <f t="shared" si="72"/>
        <v>0</v>
      </c>
      <c r="J294" s="774"/>
      <c r="K294" s="774"/>
      <c r="L294" s="774"/>
      <c r="M294" s="771">
        <f t="shared" si="73"/>
        <v>0</v>
      </c>
      <c r="N294" s="771">
        <f t="shared" si="74"/>
        <v>0</v>
      </c>
      <c r="O294" s="771">
        <f t="shared" si="75"/>
        <v>0</v>
      </c>
      <c r="P294" s="771">
        <f t="shared" si="76"/>
        <v>0</v>
      </c>
      <c r="Q294" s="771">
        <f t="shared" si="77"/>
        <v>0</v>
      </c>
      <c r="R294" s="774"/>
      <c r="S294" s="774"/>
      <c r="T294" s="774"/>
      <c r="U294" s="774"/>
      <c r="V294" s="774"/>
      <c r="W294" s="792"/>
    </row>
    <row r="295" s="743" customFormat="1" ht="17.1" customHeight="1" spans="1:23">
      <c r="A295" s="775">
        <v>14</v>
      </c>
      <c r="B295" s="776" t="s">
        <v>52</v>
      </c>
      <c r="C295" s="771">
        <f t="shared" si="69"/>
        <v>0</v>
      </c>
      <c r="D295" s="777"/>
      <c r="E295" s="771">
        <f t="shared" si="70"/>
        <v>4</v>
      </c>
      <c r="F295" s="774">
        <v>3</v>
      </c>
      <c r="G295" s="771">
        <f t="shared" si="71"/>
        <v>2</v>
      </c>
      <c r="H295" s="774">
        <v>3</v>
      </c>
      <c r="I295" s="771">
        <f t="shared" si="72"/>
        <v>12</v>
      </c>
      <c r="J295" s="774"/>
      <c r="K295" s="774">
        <v>3</v>
      </c>
      <c r="L295" s="774">
        <v>2</v>
      </c>
      <c r="M295" s="771">
        <f t="shared" si="73"/>
        <v>5</v>
      </c>
      <c r="N295" s="771">
        <f t="shared" si="74"/>
        <v>0</v>
      </c>
      <c r="O295" s="771">
        <f t="shared" si="75"/>
        <v>4</v>
      </c>
      <c r="P295" s="771">
        <f t="shared" si="76"/>
        <v>3</v>
      </c>
      <c r="Q295" s="771">
        <f t="shared" si="77"/>
        <v>7</v>
      </c>
      <c r="R295" s="774">
        <v>5</v>
      </c>
      <c r="S295" s="774"/>
      <c r="T295" s="774"/>
      <c r="U295" s="774"/>
      <c r="V295" s="774"/>
      <c r="W295" s="792"/>
    </row>
    <row r="296" s="743" customFormat="1" ht="17.1" customHeight="1" spans="1:23">
      <c r="A296" s="775">
        <v>15</v>
      </c>
      <c r="B296" s="776" t="s">
        <v>53</v>
      </c>
      <c r="C296" s="771">
        <f t="shared" si="69"/>
        <v>0</v>
      </c>
      <c r="D296" s="777"/>
      <c r="E296" s="771">
        <f t="shared" si="70"/>
        <v>0</v>
      </c>
      <c r="F296" s="774"/>
      <c r="G296" s="771">
        <f t="shared" si="71"/>
        <v>0</v>
      </c>
      <c r="H296" s="774"/>
      <c r="I296" s="771">
        <f t="shared" si="72"/>
        <v>0</v>
      </c>
      <c r="J296" s="774"/>
      <c r="K296" s="774"/>
      <c r="L296" s="774"/>
      <c r="M296" s="771">
        <f t="shared" si="73"/>
        <v>0</v>
      </c>
      <c r="N296" s="771">
        <f t="shared" si="74"/>
        <v>0</v>
      </c>
      <c r="O296" s="771">
        <f t="shared" si="75"/>
        <v>0</v>
      </c>
      <c r="P296" s="771">
        <f t="shared" si="76"/>
        <v>0</v>
      </c>
      <c r="Q296" s="771">
        <f t="shared" si="77"/>
        <v>0</v>
      </c>
      <c r="R296" s="774"/>
      <c r="S296" s="774"/>
      <c r="T296" s="774"/>
      <c r="U296" s="774"/>
      <c r="V296" s="774"/>
      <c r="W296" s="792"/>
    </row>
    <row r="297" s="743" customFormat="1" ht="17.1" customHeight="1" spans="1:23">
      <c r="A297" s="775">
        <v>16</v>
      </c>
      <c r="B297" s="776" t="s">
        <v>151</v>
      </c>
      <c r="C297" s="771">
        <f t="shared" si="69"/>
        <v>0</v>
      </c>
      <c r="D297" s="777"/>
      <c r="E297" s="771">
        <f t="shared" si="70"/>
        <v>1</v>
      </c>
      <c r="F297" s="774"/>
      <c r="G297" s="771">
        <f t="shared" si="71"/>
        <v>2</v>
      </c>
      <c r="H297" s="774">
        <v>3</v>
      </c>
      <c r="I297" s="771">
        <f t="shared" si="72"/>
        <v>6</v>
      </c>
      <c r="J297" s="774"/>
      <c r="K297" s="774">
        <v>1</v>
      </c>
      <c r="L297" s="774">
        <v>1</v>
      </c>
      <c r="M297" s="771">
        <f t="shared" si="73"/>
        <v>2</v>
      </c>
      <c r="N297" s="771">
        <f t="shared" si="74"/>
        <v>0</v>
      </c>
      <c r="O297" s="771">
        <f t="shared" si="75"/>
        <v>0</v>
      </c>
      <c r="P297" s="771">
        <f t="shared" si="76"/>
        <v>4</v>
      </c>
      <c r="Q297" s="771">
        <f t="shared" si="77"/>
        <v>4</v>
      </c>
      <c r="R297" s="774">
        <v>1</v>
      </c>
      <c r="S297" s="774"/>
      <c r="T297" s="774"/>
      <c r="U297" s="774">
        <v>1</v>
      </c>
      <c r="V297" s="774"/>
      <c r="W297" s="792"/>
    </row>
    <row r="298" s="743" customFormat="1" ht="17.1" customHeight="1" spans="1:23">
      <c r="A298" s="778">
        <v>17</v>
      </c>
      <c r="B298" s="779" t="s">
        <v>55</v>
      </c>
      <c r="C298" s="771">
        <f t="shared" si="69"/>
        <v>0</v>
      </c>
      <c r="D298" s="777"/>
      <c r="E298" s="771">
        <f t="shared" si="70"/>
        <v>0</v>
      </c>
      <c r="F298" s="774">
        <v>1</v>
      </c>
      <c r="G298" s="771">
        <f t="shared" si="71"/>
        <v>2</v>
      </c>
      <c r="H298" s="774"/>
      <c r="I298" s="771">
        <f t="shared" si="72"/>
        <v>3</v>
      </c>
      <c r="J298" s="774"/>
      <c r="K298" s="774"/>
      <c r="L298" s="774">
        <v>2</v>
      </c>
      <c r="M298" s="771">
        <f t="shared" si="73"/>
        <v>2</v>
      </c>
      <c r="N298" s="771">
        <f t="shared" si="74"/>
        <v>0</v>
      </c>
      <c r="O298" s="771">
        <f t="shared" si="75"/>
        <v>1</v>
      </c>
      <c r="P298" s="771">
        <f t="shared" si="76"/>
        <v>0</v>
      </c>
      <c r="Q298" s="771">
        <f t="shared" si="77"/>
        <v>1</v>
      </c>
      <c r="R298" s="774">
        <v>2</v>
      </c>
      <c r="S298" s="774"/>
      <c r="T298" s="774"/>
      <c r="U298" s="774"/>
      <c r="V298" s="774"/>
      <c r="W298" s="792"/>
    </row>
    <row r="299" s="743" customFormat="1" ht="17.1" customHeight="1" spans="1:23">
      <c r="A299" s="780">
        <v>18</v>
      </c>
      <c r="B299" s="781" t="s">
        <v>56</v>
      </c>
      <c r="C299" s="771">
        <f t="shared" si="69"/>
        <v>0</v>
      </c>
      <c r="D299" s="783"/>
      <c r="E299" s="771">
        <f t="shared" si="70"/>
        <v>1</v>
      </c>
      <c r="F299" s="774"/>
      <c r="G299" s="771">
        <f t="shared" si="71"/>
        <v>0</v>
      </c>
      <c r="H299" s="774">
        <v>1</v>
      </c>
      <c r="I299" s="771">
        <f t="shared" si="72"/>
        <v>2</v>
      </c>
      <c r="J299" s="774"/>
      <c r="K299" s="774">
        <v>1</v>
      </c>
      <c r="L299" s="774">
        <v>1</v>
      </c>
      <c r="M299" s="771">
        <f t="shared" si="73"/>
        <v>2</v>
      </c>
      <c r="N299" s="771">
        <f t="shared" si="74"/>
        <v>0</v>
      </c>
      <c r="O299" s="771">
        <f t="shared" si="75"/>
        <v>0</v>
      </c>
      <c r="P299" s="771">
        <f t="shared" si="76"/>
        <v>0</v>
      </c>
      <c r="Q299" s="771">
        <f t="shared" si="77"/>
        <v>0</v>
      </c>
      <c r="R299" s="774">
        <v>1</v>
      </c>
      <c r="S299" s="774"/>
      <c r="T299" s="774">
        <v>1</v>
      </c>
      <c r="U299" s="774"/>
      <c r="V299" s="774"/>
      <c r="W299" s="792"/>
    </row>
    <row r="300" s="743" customFormat="1" ht="17.1" customHeight="1" spans="1:23">
      <c r="A300" s="785" t="s">
        <v>14</v>
      </c>
      <c r="B300" s="786"/>
      <c r="C300" s="787">
        <f>SUM(C282:C299)</f>
        <v>0</v>
      </c>
      <c r="D300" s="787">
        <f t="shared" ref="D300:U300" si="78">SUM(D282:D299)</f>
        <v>0</v>
      </c>
      <c r="E300" s="787">
        <f t="shared" si="78"/>
        <v>13</v>
      </c>
      <c r="F300" s="787">
        <f t="shared" si="78"/>
        <v>11</v>
      </c>
      <c r="G300" s="787">
        <f t="shared" si="78"/>
        <v>15</v>
      </c>
      <c r="H300" s="787">
        <f t="shared" si="78"/>
        <v>21</v>
      </c>
      <c r="I300" s="787">
        <f t="shared" si="78"/>
        <v>60</v>
      </c>
      <c r="J300" s="787">
        <f t="shared" si="78"/>
        <v>0</v>
      </c>
      <c r="K300" s="787">
        <f t="shared" si="78"/>
        <v>14</v>
      </c>
      <c r="L300" s="787">
        <f t="shared" si="78"/>
        <v>19</v>
      </c>
      <c r="M300" s="787">
        <f t="shared" si="78"/>
        <v>33</v>
      </c>
      <c r="N300" s="787">
        <f t="shared" si="78"/>
        <v>0</v>
      </c>
      <c r="O300" s="787">
        <f t="shared" si="78"/>
        <v>10</v>
      </c>
      <c r="P300" s="787">
        <f t="shared" si="78"/>
        <v>17</v>
      </c>
      <c r="Q300" s="787">
        <f t="shared" si="78"/>
        <v>27</v>
      </c>
      <c r="R300" s="787">
        <f t="shared" si="78"/>
        <v>30</v>
      </c>
      <c r="S300" s="787">
        <f t="shared" si="78"/>
        <v>0</v>
      </c>
      <c r="T300" s="787">
        <f t="shared" si="78"/>
        <v>2</v>
      </c>
      <c r="U300" s="787">
        <f t="shared" si="78"/>
        <v>1</v>
      </c>
      <c r="V300" s="787">
        <f>SUM(V282:V298)</f>
        <v>0</v>
      </c>
      <c r="W300" s="792"/>
    </row>
    <row r="301" s="743" customFormat="1" ht="17.1" customHeight="1" spans="1:23">
      <c r="A301" s="745"/>
      <c r="B301" s="745"/>
      <c r="C301" s="745"/>
      <c r="D301" s="745"/>
      <c r="E301" s="745"/>
      <c r="F301" s="745"/>
      <c r="G301" s="745"/>
      <c r="H301" s="745"/>
      <c r="I301" s="745"/>
      <c r="J301" s="745"/>
      <c r="K301" s="745"/>
      <c r="L301" s="745"/>
      <c r="M301" s="745"/>
      <c r="N301" s="745"/>
      <c r="O301" s="745"/>
      <c r="P301" s="745"/>
      <c r="Q301" s="745"/>
      <c r="R301" s="745"/>
      <c r="S301" s="745"/>
      <c r="T301" s="745"/>
      <c r="U301" s="745"/>
      <c r="V301" s="745"/>
      <c r="W301" s="792"/>
    </row>
    <row r="302" s="743" customFormat="1" ht="17.1" customHeight="1" spans="1:23">
      <c r="A302" s="745"/>
      <c r="B302" s="745"/>
      <c r="C302" s="788" t="s">
        <v>58</v>
      </c>
      <c r="D302" s="745"/>
      <c r="E302" s="745"/>
      <c r="F302" s="745"/>
      <c r="G302" s="745"/>
      <c r="H302" s="745"/>
      <c r="I302" s="745"/>
      <c r="J302" s="745"/>
      <c r="K302" s="745"/>
      <c r="L302" s="745"/>
      <c r="M302" s="745"/>
      <c r="N302" s="745"/>
      <c r="O302" s="745"/>
      <c r="P302" s="800" t="s">
        <v>87</v>
      </c>
      <c r="Q302" s="745"/>
      <c r="R302" s="745"/>
      <c r="S302" s="745"/>
      <c r="T302" s="745"/>
      <c r="U302" s="745"/>
      <c r="V302" s="745"/>
      <c r="W302" s="792"/>
    </row>
    <row r="303" s="744" customFormat="1" ht="17.1" customHeight="1" spans="1:23">
      <c r="A303" s="789"/>
      <c r="B303" s="789"/>
      <c r="C303" s="788" t="s">
        <v>60</v>
      </c>
      <c r="D303" s="789"/>
      <c r="E303" s="789"/>
      <c r="F303" s="789"/>
      <c r="G303" s="789"/>
      <c r="H303" s="789"/>
      <c r="I303" s="789"/>
      <c r="J303" s="789"/>
      <c r="K303" s="789"/>
      <c r="L303" s="789"/>
      <c r="M303" s="789"/>
      <c r="N303" s="789"/>
      <c r="O303" s="789"/>
      <c r="P303" s="800" t="s">
        <v>61</v>
      </c>
      <c r="Q303" s="817"/>
      <c r="R303" s="817"/>
      <c r="S303" s="817"/>
      <c r="T303" s="817"/>
      <c r="U303" s="789"/>
      <c r="V303" s="789"/>
      <c r="W303" s="793"/>
    </row>
    <row r="304" s="743" customFormat="1" ht="17.1" customHeight="1" spans="1:23">
      <c r="A304" s="745"/>
      <c r="B304" s="745"/>
      <c r="C304" s="788"/>
      <c r="D304" s="790"/>
      <c r="E304" s="790"/>
      <c r="F304" s="789"/>
      <c r="G304" s="789"/>
      <c r="H304" s="789"/>
      <c r="I304" s="789"/>
      <c r="J304" s="789"/>
      <c r="K304" s="789"/>
      <c r="L304" s="789"/>
      <c r="M304" s="789"/>
      <c r="N304" s="789"/>
      <c r="O304" s="789"/>
      <c r="P304" s="800"/>
      <c r="Q304" s="817"/>
      <c r="R304" s="724"/>
      <c r="S304" s="817"/>
      <c r="T304" s="817"/>
      <c r="U304" s="745"/>
      <c r="V304" s="745"/>
      <c r="W304" s="792"/>
    </row>
    <row r="305" s="743" customFormat="1" ht="17.1" customHeight="1" spans="1:23">
      <c r="A305" s="745"/>
      <c r="B305" s="745"/>
      <c r="C305" s="788"/>
      <c r="D305" s="789"/>
      <c r="E305" s="789"/>
      <c r="F305" s="789"/>
      <c r="G305" s="789"/>
      <c r="H305" s="789"/>
      <c r="I305" s="789"/>
      <c r="J305" s="789"/>
      <c r="K305" s="789"/>
      <c r="L305" s="789"/>
      <c r="M305" s="789"/>
      <c r="N305" s="789"/>
      <c r="O305" s="789"/>
      <c r="P305" s="800"/>
      <c r="Q305" s="817"/>
      <c r="R305" s="817"/>
      <c r="S305" s="817"/>
      <c r="T305" s="817"/>
      <c r="U305" s="745"/>
      <c r="V305" s="745"/>
      <c r="W305" s="792"/>
    </row>
    <row r="306" s="743" customFormat="1" ht="17.1" customHeight="1" spans="1:23">
      <c r="A306" s="791"/>
      <c r="B306" s="791"/>
      <c r="C306" s="788"/>
      <c r="D306" s="789"/>
      <c r="E306" s="789"/>
      <c r="F306" s="789"/>
      <c r="G306" s="789"/>
      <c r="H306" s="789"/>
      <c r="I306" s="789"/>
      <c r="J306" s="789"/>
      <c r="K306" s="789"/>
      <c r="L306" s="789"/>
      <c r="M306" s="789"/>
      <c r="N306" s="789"/>
      <c r="O306" s="789"/>
      <c r="P306" s="800"/>
      <c r="Q306" s="818"/>
      <c r="R306" s="819"/>
      <c r="S306" s="819"/>
      <c r="T306" s="819"/>
      <c r="U306" s="791"/>
      <c r="V306" s="791"/>
      <c r="W306" s="792"/>
    </row>
    <row r="307" s="743" customFormat="1" ht="17.1" customHeight="1" spans="1:23">
      <c r="A307" s="792"/>
      <c r="B307" s="792"/>
      <c r="C307" s="788" t="s">
        <v>88</v>
      </c>
      <c r="D307" s="791"/>
      <c r="E307" s="791"/>
      <c r="F307" s="791"/>
      <c r="G307" s="791"/>
      <c r="H307" s="791"/>
      <c r="I307" s="791"/>
      <c r="J307" s="791"/>
      <c r="K307" s="791"/>
      <c r="L307" s="791"/>
      <c r="M307" s="791"/>
      <c r="N307" s="791"/>
      <c r="O307" s="791"/>
      <c r="P307" s="801" t="s">
        <v>63</v>
      </c>
      <c r="Q307" s="820"/>
      <c r="R307" s="820"/>
      <c r="S307" s="820"/>
      <c r="T307" s="820"/>
      <c r="U307" s="792"/>
      <c r="V307" s="792"/>
      <c r="W307" s="792"/>
    </row>
    <row r="308" spans="3:20">
      <c r="C308" s="788" t="s">
        <v>64</v>
      </c>
      <c r="D308" s="793"/>
      <c r="E308" s="793"/>
      <c r="F308" s="793"/>
      <c r="G308" s="793"/>
      <c r="H308" s="793"/>
      <c r="I308" s="793"/>
      <c r="J308" s="793"/>
      <c r="K308" s="793"/>
      <c r="L308" s="793"/>
      <c r="M308" s="793"/>
      <c r="N308" s="793"/>
      <c r="O308" s="793"/>
      <c r="P308" s="801" t="s">
        <v>65</v>
      </c>
      <c r="Q308" s="817"/>
      <c r="R308" s="817"/>
      <c r="S308" s="817"/>
      <c r="T308" s="817"/>
    </row>
    <row r="314" s="743" customFormat="1" ht="17.1" customHeight="1" spans="1:23">
      <c r="A314" s="747" t="s">
        <v>209</v>
      </c>
      <c r="B314" s="747"/>
      <c r="C314" s="747"/>
      <c r="D314" s="747"/>
      <c r="E314" s="747"/>
      <c r="F314" s="747"/>
      <c r="G314" s="747"/>
      <c r="H314" s="747"/>
      <c r="I314" s="747"/>
      <c r="J314" s="747"/>
      <c r="K314" s="747"/>
      <c r="L314" s="747"/>
      <c r="M314" s="747"/>
      <c r="N314" s="747"/>
      <c r="O314" s="747"/>
      <c r="P314" s="747"/>
      <c r="Q314" s="747"/>
      <c r="R314" s="747"/>
      <c r="S314" s="747"/>
      <c r="T314" s="747"/>
      <c r="U314" s="747"/>
      <c r="V314" s="747"/>
      <c r="W314" s="792"/>
    </row>
    <row r="315" s="743" customFormat="1" ht="17.1" customHeight="1" spans="1:23">
      <c r="A315" s="747" t="s">
        <v>210</v>
      </c>
      <c r="B315" s="747"/>
      <c r="C315" s="747"/>
      <c r="D315" s="747"/>
      <c r="E315" s="747"/>
      <c r="F315" s="747"/>
      <c r="G315" s="747"/>
      <c r="H315" s="747"/>
      <c r="I315" s="747"/>
      <c r="J315" s="747"/>
      <c r="K315" s="747"/>
      <c r="L315" s="747"/>
      <c r="M315" s="747"/>
      <c r="N315" s="747"/>
      <c r="O315" s="747"/>
      <c r="P315" s="747"/>
      <c r="Q315" s="747"/>
      <c r="R315" s="747"/>
      <c r="S315" s="747"/>
      <c r="T315" s="747"/>
      <c r="U315" s="747"/>
      <c r="V315" s="747"/>
      <c r="W315" s="792"/>
    </row>
    <row r="316" s="743" customFormat="1" ht="17.1" customHeight="1" spans="1:23">
      <c r="A316" s="748" t="s">
        <v>89</v>
      </c>
      <c r="B316" s="748"/>
      <c r="C316" s="748"/>
      <c r="D316" s="748"/>
      <c r="E316" s="748"/>
      <c r="F316" s="748"/>
      <c r="G316" s="748"/>
      <c r="H316" s="748"/>
      <c r="I316" s="748"/>
      <c r="J316" s="748"/>
      <c r="K316" s="748"/>
      <c r="L316" s="748"/>
      <c r="M316" s="748"/>
      <c r="N316" s="748"/>
      <c r="O316" s="748"/>
      <c r="P316" s="748"/>
      <c r="Q316" s="748"/>
      <c r="R316" s="748"/>
      <c r="S316" s="748"/>
      <c r="T316" s="748"/>
      <c r="U316" s="748"/>
      <c r="V316" s="748"/>
      <c r="W316" s="792"/>
    </row>
    <row r="317" s="743" customFormat="1" ht="17.1" customHeight="1" spans="1:23">
      <c r="A317" s="749"/>
      <c r="B317" s="750"/>
      <c r="C317" s="750"/>
      <c r="D317" s="750"/>
      <c r="E317" s="750"/>
      <c r="F317" s="750"/>
      <c r="G317" s="750"/>
      <c r="H317" s="750"/>
      <c r="I317" s="750"/>
      <c r="J317" s="750"/>
      <c r="K317" s="750"/>
      <c r="L317" s="750"/>
      <c r="M317" s="750"/>
      <c r="N317" s="750"/>
      <c r="O317" s="750"/>
      <c r="P317" s="750"/>
      <c r="Q317" s="750"/>
      <c r="R317" s="750"/>
      <c r="S317" s="750"/>
      <c r="T317" s="750"/>
      <c r="U317" s="750"/>
      <c r="V317" s="750" t="s">
        <v>211</v>
      </c>
      <c r="W317" s="792"/>
    </row>
    <row r="318" s="743" customFormat="1" ht="17.1" customHeight="1" spans="1:23">
      <c r="A318" s="751" t="s">
        <v>3</v>
      </c>
      <c r="B318" s="752" t="s">
        <v>4</v>
      </c>
      <c r="C318" s="753" t="s">
        <v>212</v>
      </c>
      <c r="D318" s="753"/>
      <c r="E318" s="753"/>
      <c r="F318" s="753"/>
      <c r="G318" s="753"/>
      <c r="H318" s="754"/>
      <c r="I318" s="794" t="s">
        <v>57</v>
      </c>
      <c r="J318" s="753" t="s">
        <v>213</v>
      </c>
      <c r="K318" s="753"/>
      <c r="L318" s="754"/>
      <c r="M318" s="794" t="s">
        <v>57</v>
      </c>
      <c r="N318" s="753" t="s">
        <v>172</v>
      </c>
      <c r="O318" s="753"/>
      <c r="P318" s="754"/>
      <c r="Q318" s="794" t="s">
        <v>57</v>
      </c>
      <c r="R318" s="804" t="s">
        <v>214</v>
      </c>
      <c r="S318" s="804"/>
      <c r="T318" s="804"/>
      <c r="U318" s="804"/>
      <c r="V318" s="805" t="s">
        <v>215</v>
      </c>
      <c r="W318" s="792"/>
    </row>
    <row r="319" s="743" customFormat="1" ht="21" customHeight="1" spans="1:23">
      <c r="A319" s="755"/>
      <c r="B319" s="756"/>
      <c r="C319" s="757"/>
      <c r="D319" s="757"/>
      <c r="E319" s="757"/>
      <c r="F319" s="757"/>
      <c r="G319" s="757"/>
      <c r="H319" s="758"/>
      <c r="I319" s="795"/>
      <c r="J319" s="757"/>
      <c r="K319" s="757"/>
      <c r="L319" s="758"/>
      <c r="M319" s="795"/>
      <c r="N319" s="757"/>
      <c r="O319" s="757"/>
      <c r="P319" s="758"/>
      <c r="Q319" s="795"/>
      <c r="R319" s="806" t="s">
        <v>216</v>
      </c>
      <c r="S319" s="807"/>
      <c r="T319" s="808" t="s">
        <v>217</v>
      </c>
      <c r="U319" s="806"/>
      <c r="V319" s="809"/>
      <c r="W319" s="792"/>
    </row>
    <row r="320" s="743" customFormat="1" ht="30" customHeight="1" spans="1:23">
      <c r="A320" s="755"/>
      <c r="B320" s="756"/>
      <c r="C320" s="759" t="s">
        <v>16</v>
      </c>
      <c r="D320" s="760"/>
      <c r="E320" s="760" t="s">
        <v>21</v>
      </c>
      <c r="F320" s="760"/>
      <c r="G320" s="760" t="s">
        <v>22</v>
      </c>
      <c r="H320" s="761"/>
      <c r="I320" s="795"/>
      <c r="J320" s="796" t="s">
        <v>16</v>
      </c>
      <c r="K320" s="797" t="s">
        <v>21</v>
      </c>
      <c r="L320" s="797" t="s">
        <v>22</v>
      </c>
      <c r="M320" s="795"/>
      <c r="N320" s="765" t="s">
        <v>16</v>
      </c>
      <c r="O320" s="765" t="s">
        <v>21</v>
      </c>
      <c r="P320" s="765" t="s">
        <v>22</v>
      </c>
      <c r="Q320" s="795"/>
      <c r="R320" s="760" t="s">
        <v>218</v>
      </c>
      <c r="S320" s="760" t="s">
        <v>219</v>
      </c>
      <c r="T320" s="760" t="s">
        <v>220</v>
      </c>
      <c r="U320" s="761" t="s">
        <v>221</v>
      </c>
      <c r="V320" s="809"/>
      <c r="W320" s="792"/>
    </row>
    <row r="321" s="743" customFormat="1" ht="34.5" customHeight="1" spans="1:23">
      <c r="A321" s="762"/>
      <c r="B321" s="763"/>
      <c r="C321" s="764" t="s">
        <v>222</v>
      </c>
      <c r="D321" s="765" t="s">
        <v>223</v>
      </c>
      <c r="E321" s="765" t="s">
        <v>224</v>
      </c>
      <c r="F321" s="765" t="s">
        <v>223</v>
      </c>
      <c r="G321" s="765" t="s">
        <v>224</v>
      </c>
      <c r="H321" s="766" t="s">
        <v>225</v>
      </c>
      <c r="I321" s="798"/>
      <c r="J321" s="799"/>
      <c r="K321" s="765"/>
      <c r="L321" s="765"/>
      <c r="M321" s="798"/>
      <c r="N321" s="765"/>
      <c r="O321" s="765"/>
      <c r="P321" s="765"/>
      <c r="Q321" s="798"/>
      <c r="R321" s="760"/>
      <c r="S321" s="760"/>
      <c r="T321" s="760"/>
      <c r="U321" s="761"/>
      <c r="V321" s="810"/>
      <c r="W321" s="792"/>
    </row>
    <row r="322" s="743" customFormat="1" ht="17.1" customHeight="1" spans="1:23">
      <c r="A322" s="767">
        <v>1</v>
      </c>
      <c r="B322" s="768">
        <v>2</v>
      </c>
      <c r="C322" s="768">
        <v>3</v>
      </c>
      <c r="D322" s="768">
        <v>4</v>
      </c>
      <c r="E322" s="768">
        <v>5</v>
      </c>
      <c r="F322" s="768">
        <v>6</v>
      </c>
      <c r="G322" s="768">
        <v>7</v>
      </c>
      <c r="H322" s="768">
        <v>8</v>
      </c>
      <c r="I322" s="768">
        <v>9</v>
      </c>
      <c r="J322" s="768">
        <v>10</v>
      </c>
      <c r="K322" s="768">
        <v>11</v>
      </c>
      <c r="L322" s="768">
        <v>12</v>
      </c>
      <c r="M322" s="768">
        <v>13</v>
      </c>
      <c r="N322" s="768">
        <v>14</v>
      </c>
      <c r="O322" s="768">
        <v>15</v>
      </c>
      <c r="P322" s="768">
        <v>16</v>
      </c>
      <c r="Q322" s="768">
        <v>17</v>
      </c>
      <c r="R322" s="768">
        <v>18</v>
      </c>
      <c r="S322" s="768">
        <v>19</v>
      </c>
      <c r="T322" s="768">
        <v>20</v>
      </c>
      <c r="U322" s="768">
        <v>21</v>
      </c>
      <c r="V322" s="811">
        <v>22</v>
      </c>
      <c r="W322" s="792"/>
    </row>
    <row r="323" s="743" customFormat="1" ht="17.1" customHeight="1" spans="1:23">
      <c r="A323" s="769">
        <v>1</v>
      </c>
      <c r="B323" s="770" t="s">
        <v>39</v>
      </c>
      <c r="C323" s="771">
        <f>N282</f>
        <v>0</v>
      </c>
      <c r="D323" s="772"/>
      <c r="E323" s="771">
        <f>O282</f>
        <v>0</v>
      </c>
      <c r="F323" s="772"/>
      <c r="G323" s="771">
        <f>P282</f>
        <v>0</v>
      </c>
      <c r="H323" s="772">
        <v>1</v>
      </c>
      <c r="I323" s="771">
        <f>SUM(C323:H323)</f>
        <v>1</v>
      </c>
      <c r="J323" s="772"/>
      <c r="K323" s="772"/>
      <c r="L323" s="772">
        <v>1</v>
      </c>
      <c r="M323" s="771">
        <f>SUM(J323:L323)</f>
        <v>1</v>
      </c>
      <c r="N323" s="771">
        <f>C323+D323-J323</f>
        <v>0</v>
      </c>
      <c r="O323" s="771">
        <f>E323+F323-K323</f>
        <v>0</v>
      </c>
      <c r="P323" s="771">
        <f>G323+H323-L323</f>
        <v>0</v>
      </c>
      <c r="Q323" s="771">
        <f>SUM(N323:P323)</f>
        <v>0</v>
      </c>
      <c r="R323" s="772">
        <v>1</v>
      </c>
      <c r="S323" s="772"/>
      <c r="T323" s="772"/>
      <c r="U323" s="772"/>
      <c r="V323" s="777"/>
      <c r="W323" s="792"/>
    </row>
    <row r="324" s="743" customFormat="1" ht="17.1" customHeight="1" spans="1:23">
      <c r="A324" s="775">
        <v>2</v>
      </c>
      <c r="B324" s="776" t="s">
        <v>40</v>
      </c>
      <c r="C324" s="771">
        <f t="shared" ref="C324:C340" si="79">N283</f>
        <v>0</v>
      </c>
      <c r="D324" s="772"/>
      <c r="E324" s="771">
        <f t="shared" ref="E324:E340" si="80">O283</f>
        <v>1</v>
      </c>
      <c r="F324" s="772">
        <v>1</v>
      </c>
      <c r="G324" s="771">
        <f t="shared" ref="G324:G340" si="81">P283</f>
        <v>0</v>
      </c>
      <c r="H324" s="772">
        <v>3</v>
      </c>
      <c r="I324" s="802">
        <f>SUM(C324:H324)</f>
        <v>5</v>
      </c>
      <c r="J324" s="772"/>
      <c r="K324" s="772">
        <v>1</v>
      </c>
      <c r="L324" s="772">
        <v>2</v>
      </c>
      <c r="M324" s="771">
        <f t="shared" ref="M324:M340" si="82">SUM(J324:L324)</f>
        <v>3</v>
      </c>
      <c r="N324" s="771">
        <f t="shared" ref="N324:N340" si="83">C324+D324-J324</f>
        <v>0</v>
      </c>
      <c r="O324" s="771">
        <f t="shared" ref="O324:O340" si="84">E324+F324-K324</f>
        <v>1</v>
      </c>
      <c r="P324" s="771">
        <f t="shared" ref="P324:P340" si="85">G324+H324-L324</f>
        <v>1</v>
      </c>
      <c r="Q324" s="771">
        <f t="shared" ref="Q324:Q340" si="86">SUM(N324:P324)</f>
        <v>2</v>
      </c>
      <c r="R324" s="772">
        <v>3</v>
      </c>
      <c r="S324" s="772"/>
      <c r="T324" s="772"/>
      <c r="U324" s="772"/>
      <c r="V324" s="777"/>
      <c r="W324" s="792"/>
    </row>
    <row r="325" s="743" customFormat="1" ht="17.1" customHeight="1" spans="1:23">
      <c r="A325" s="775">
        <v>3</v>
      </c>
      <c r="B325" s="776" t="s">
        <v>41</v>
      </c>
      <c r="C325" s="771">
        <f t="shared" si="79"/>
        <v>0</v>
      </c>
      <c r="D325" s="777"/>
      <c r="E325" s="771">
        <f t="shared" si="80"/>
        <v>0</v>
      </c>
      <c r="F325" s="772"/>
      <c r="G325" s="771">
        <f t="shared" si="81"/>
        <v>1</v>
      </c>
      <c r="H325" s="772"/>
      <c r="I325" s="802">
        <f t="shared" ref="I325:I340" si="87">SUM(C325:H325)</f>
        <v>1</v>
      </c>
      <c r="J325" s="772"/>
      <c r="K325" s="772"/>
      <c r="L325" s="772">
        <v>1</v>
      </c>
      <c r="M325" s="771">
        <f t="shared" si="82"/>
        <v>1</v>
      </c>
      <c r="N325" s="771">
        <f t="shared" si="83"/>
        <v>0</v>
      </c>
      <c r="O325" s="771">
        <f t="shared" si="84"/>
        <v>0</v>
      </c>
      <c r="P325" s="771">
        <f t="shared" si="85"/>
        <v>0</v>
      </c>
      <c r="Q325" s="771">
        <f t="shared" si="86"/>
        <v>0</v>
      </c>
      <c r="R325" s="772">
        <v>1</v>
      </c>
      <c r="S325" s="772"/>
      <c r="T325" s="772"/>
      <c r="U325" s="772"/>
      <c r="V325" s="777"/>
      <c r="W325" s="792"/>
    </row>
    <row r="326" s="743" customFormat="1" ht="15" customHeight="1" spans="1:23">
      <c r="A326" s="775">
        <v>4</v>
      </c>
      <c r="B326" s="776" t="s">
        <v>42</v>
      </c>
      <c r="C326" s="771">
        <f t="shared" si="79"/>
        <v>0</v>
      </c>
      <c r="D326" s="777"/>
      <c r="E326" s="771">
        <f t="shared" si="80"/>
        <v>0</v>
      </c>
      <c r="F326" s="772">
        <v>1</v>
      </c>
      <c r="G326" s="771">
        <f t="shared" si="81"/>
        <v>4</v>
      </c>
      <c r="H326" s="772">
        <v>2</v>
      </c>
      <c r="I326" s="802">
        <f t="shared" si="87"/>
        <v>7</v>
      </c>
      <c r="J326" s="772"/>
      <c r="K326" s="772"/>
      <c r="L326" s="772">
        <v>3</v>
      </c>
      <c r="M326" s="771">
        <f t="shared" si="82"/>
        <v>3</v>
      </c>
      <c r="N326" s="771">
        <f t="shared" si="83"/>
        <v>0</v>
      </c>
      <c r="O326" s="771">
        <f t="shared" si="84"/>
        <v>1</v>
      </c>
      <c r="P326" s="771">
        <f t="shared" si="85"/>
        <v>3</v>
      </c>
      <c r="Q326" s="771">
        <f t="shared" si="86"/>
        <v>4</v>
      </c>
      <c r="R326" s="772">
        <v>3</v>
      </c>
      <c r="S326" s="772"/>
      <c r="T326" s="772"/>
      <c r="U326" s="772"/>
      <c r="V326" s="777"/>
      <c r="W326" s="792"/>
    </row>
    <row r="327" s="743" customFormat="1" ht="17.1" customHeight="1" spans="1:23">
      <c r="A327" s="775">
        <v>5</v>
      </c>
      <c r="B327" s="776" t="s">
        <v>43</v>
      </c>
      <c r="C327" s="771">
        <f t="shared" si="79"/>
        <v>0</v>
      </c>
      <c r="D327" s="777"/>
      <c r="E327" s="771">
        <f t="shared" si="80"/>
        <v>1</v>
      </c>
      <c r="F327" s="772"/>
      <c r="G327" s="771">
        <f t="shared" si="81"/>
        <v>2</v>
      </c>
      <c r="H327" s="772"/>
      <c r="I327" s="802">
        <f t="shared" si="87"/>
        <v>3</v>
      </c>
      <c r="J327" s="772"/>
      <c r="K327" s="772">
        <v>1</v>
      </c>
      <c r="L327" s="772"/>
      <c r="M327" s="771">
        <f t="shared" si="82"/>
        <v>1</v>
      </c>
      <c r="N327" s="771">
        <f t="shared" si="83"/>
        <v>0</v>
      </c>
      <c r="O327" s="771">
        <f t="shared" si="84"/>
        <v>0</v>
      </c>
      <c r="P327" s="771">
        <f t="shared" si="85"/>
        <v>2</v>
      </c>
      <c r="Q327" s="771">
        <f t="shared" si="86"/>
        <v>2</v>
      </c>
      <c r="R327" s="772"/>
      <c r="S327" s="772"/>
      <c r="T327" s="772"/>
      <c r="U327" s="772"/>
      <c r="V327" s="777"/>
      <c r="W327" s="792"/>
    </row>
    <row r="328" s="743" customFormat="1" ht="17.1" customHeight="1" spans="1:23">
      <c r="A328" s="775">
        <v>6</v>
      </c>
      <c r="B328" s="776" t="s">
        <v>44</v>
      </c>
      <c r="C328" s="771">
        <f t="shared" si="79"/>
        <v>0</v>
      </c>
      <c r="D328" s="777"/>
      <c r="E328" s="771">
        <f t="shared" si="80"/>
        <v>0</v>
      </c>
      <c r="F328" s="772">
        <v>3</v>
      </c>
      <c r="G328" s="771">
        <f t="shared" si="81"/>
        <v>0</v>
      </c>
      <c r="H328" s="772"/>
      <c r="I328" s="802">
        <f t="shared" si="87"/>
        <v>3</v>
      </c>
      <c r="J328" s="772"/>
      <c r="K328" s="772">
        <v>1</v>
      </c>
      <c r="L328" s="772"/>
      <c r="M328" s="771">
        <f t="shared" si="82"/>
        <v>1</v>
      </c>
      <c r="N328" s="771">
        <f t="shared" si="83"/>
        <v>0</v>
      </c>
      <c r="O328" s="771">
        <f t="shared" si="84"/>
        <v>2</v>
      </c>
      <c r="P328" s="771">
        <f t="shared" si="85"/>
        <v>0</v>
      </c>
      <c r="Q328" s="771">
        <f t="shared" si="86"/>
        <v>2</v>
      </c>
      <c r="R328" s="772"/>
      <c r="S328" s="772"/>
      <c r="T328" s="772"/>
      <c r="U328" s="772"/>
      <c r="V328" s="777"/>
      <c r="W328" s="792"/>
    </row>
    <row r="329" s="743" customFormat="1" ht="17.1" customHeight="1" spans="1:23">
      <c r="A329" s="775">
        <v>7</v>
      </c>
      <c r="B329" s="776" t="s">
        <v>45</v>
      </c>
      <c r="C329" s="771">
        <f t="shared" si="79"/>
        <v>0</v>
      </c>
      <c r="D329" s="777"/>
      <c r="E329" s="771">
        <f t="shared" si="80"/>
        <v>1</v>
      </c>
      <c r="F329" s="772"/>
      <c r="G329" s="771">
        <f t="shared" si="81"/>
        <v>0</v>
      </c>
      <c r="H329" s="772">
        <v>1</v>
      </c>
      <c r="I329" s="802">
        <f t="shared" si="87"/>
        <v>2</v>
      </c>
      <c r="J329" s="772"/>
      <c r="K329" s="772">
        <v>1</v>
      </c>
      <c r="L329" s="772">
        <v>1</v>
      </c>
      <c r="M329" s="771">
        <f t="shared" si="82"/>
        <v>2</v>
      </c>
      <c r="N329" s="771">
        <f t="shared" si="83"/>
        <v>0</v>
      </c>
      <c r="O329" s="771">
        <f t="shared" si="84"/>
        <v>0</v>
      </c>
      <c r="P329" s="771">
        <f t="shared" si="85"/>
        <v>0</v>
      </c>
      <c r="Q329" s="771">
        <f t="shared" si="86"/>
        <v>0</v>
      </c>
      <c r="R329" s="772">
        <v>1</v>
      </c>
      <c r="S329" s="772">
        <v>1</v>
      </c>
      <c r="T329" s="772"/>
      <c r="U329" s="772"/>
      <c r="V329" s="777"/>
      <c r="W329" s="792"/>
    </row>
    <row r="330" s="743" customFormat="1" ht="17.1" customHeight="1" spans="1:23">
      <c r="A330" s="775">
        <v>8</v>
      </c>
      <c r="B330" s="776" t="s">
        <v>46</v>
      </c>
      <c r="C330" s="771">
        <f t="shared" si="79"/>
        <v>0</v>
      </c>
      <c r="D330" s="777"/>
      <c r="E330" s="771">
        <f t="shared" si="80"/>
        <v>2</v>
      </c>
      <c r="F330" s="772"/>
      <c r="G330" s="771">
        <f t="shared" si="81"/>
        <v>1</v>
      </c>
      <c r="H330" s="772"/>
      <c r="I330" s="802">
        <f t="shared" si="87"/>
        <v>3</v>
      </c>
      <c r="J330" s="772"/>
      <c r="K330" s="772">
        <v>1</v>
      </c>
      <c r="L330" s="772"/>
      <c r="M330" s="771">
        <f t="shared" si="82"/>
        <v>1</v>
      </c>
      <c r="N330" s="771">
        <f t="shared" si="83"/>
        <v>0</v>
      </c>
      <c r="O330" s="771">
        <f t="shared" si="84"/>
        <v>1</v>
      </c>
      <c r="P330" s="771">
        <f t="shared" si="85"/>
        <v>1</v>
      </c>
      <c r="Q330" s="771">
        <f t="shared" si="86"/>
        <v>2</v>
      </c>
      <c r="R330" s="772"/>
      <c r="S330" s="772"/>
      <c r="T330" s="772"/>
      <c r="U330" s="772"/>
      <c r="V330" s="777"/>
      <c r="W330" s="792"/>
    </row>
    <row r="331" s="743" customFormat="1" ht="17.1" customHeight="1" spans="1:23">
      <c r="A331" s="775">
        <v>9</v>
      </c>
      <c r="B331" s="776" t="s">
        <v>47</v>
      </c>
      <c r="C331" s="771">
        <f t="shared" si="79"/>
        <v>0</v>
      </c>
      <c r="D331" s="777"/>
      <c r="E331" s="771">
        <f t="shared" si="80"/>
        <v>0</v>
      </c>
      <c r="F331" s="772"/>
      <c r="G331" s="771">
        <f t="shared" si="81"/>
        <v>0</v>
      </c>
      <c r="H331" s="772"/>
      <c r="I331" s="802">
        <f t="shared" si="87"/>
        <v>0</v>
      </c>
      <c r="J331" s="772"/>
      <c r="K331" s="772"/>
      <c r="L331" s="772"/>
      <c r="M331" s="771">
        <f t="shared" si="82"/>
        <v>0</v>
      </c>
      <c r="N331" s="771">
        <f t="shared" si="83"/>
        <v>0</v>
      </c>
      <c r="O331" s="771">
        <f t="shared" si="84"/>
        <v>0</v>
      </c>
      <c r="P331" s="771">
        <f t="shared" si="85"/>
        <v>0</v>
      </c>
      <c r="Q331" s="771">
        <f t="shared" si="86"/>
        <v>0</v>
      </c>
      <c r="R331" s="772"/>
      <c r="S331" s="772"/>
      <c r="T331" s="772"/>
      <c r="U331" s="772"/>
      <c r="V331" s="777"/>
      <c r="W331" s="792"/>
    </row>
    <row r="332" s="743" customFormat="1" ht="17.1" customHeight="1" spans="1:23">
      <c r="A332" s="775">
        <v>10</v>
      </c>
      <c r="B332" s="776" t="s">
        <v>48</v>
      </c>
      <c r="C332" s="771">
        <f t="shared" si="79"/>
        <v>0</v>
      </c>
      <c r="D332" s="777"/>
      <c r="E332" s="771">
        <f t="shared" si="80"/>
        <v>0</v>
      </c>
      <c r="F332" s="772">
        <v>1</v>
      </c>
      <c r="G332" s="771">
        <f t="shared" si="81"/>
        <v>0</v>
      </c>
      <c r="H332" s="772">
        <v>1</v>
      </c>
      <c r="I332" s="802">
        <f t="shared" si="87"/>
        <v>2</v>
      </c>
      <c r="J332" s="772"/>
      <c r="K332" s="772"/>
      <c r="L332" s="772"/>
      <c r="M332" s="771">
        <f t="shared" si="82"/>
        <v>0</v>
      </c>
      <c r="N332" s="771">
        <f t="shared" si="83"/>
        <v>0</v>
      </c>
      <c r="O332" s="771">
        <f t="shared" si="84"/>
        <v>1</v>
      </c>
      <c r="P332" s="771">
        <f t="shared" si="85"/>
        <v>1</v>
      </c>
      <c r="Q332" s="771">
        <f t="shared" si="86"/>
        <v>2</v>
      </c>
      <c r="R332" s="772"/>
      <c r="S332" s="772"/>
      <c r="T332" s="772"/>
      <c r="U332" s="772"/>
      <c r="V332" s="777"/>
      <c r="W332" s="792"/>
    </row>
    <row r="333" s="743" customFormat="1" ht="17.1" customHeight="1" spans="1:23">
      <c r="A333" s="775">
        <v>11</v>
      </c>
      <c r="B333" s="776" t="s">
        <v>49</v>
      </c>
      <c r="C333" s="771">
        <f t="shared" si="79"/>
        <v>0</v>
      </c>
      <c r="D333" s="777"/>
      <c r="E333" s="771">
        <f t="shared" si="80"/>
        <v>0</v>
      </c>
      <c r="F333" s="772"/>
      <c r="G333" s="771">
        <f t="shared" si="81"/>
        <v>0</v>
      </c>
      <c r="H333" s="772"/>
      <c r="I333" s="802">
        <f t="shared" si="87"/>
        <v>0</v>
      </c>
      <c r="J333" s="772"/>
      <c r="K333" s="772"/>
      <c r="L333" s="772"/>
      <c r="M333" s="771">
        <f t="shared" si="82"/>
        <v>0</v>
      </c>
      <c r="N333" s="771">
        <f t="shared" si="83"/>
        <v>0</v>
      </c>
      <c r="O333" s="771">
        <f t="shared" si="84"/>
        <v>0</v>
      </c>
      <c r="P333" s="771">
        <f t="shared" si="85"/>
        <v>0</v>
      </c>
      <c r="Q333" s="771">
        <f t="shared" si="86"/>
        <v>0</v>
      </c>
      <c r="R333" s="772"/>
      <c r="S333" s="772"/>
      <c r="T333" s="772"/>
      <c r="U333" s="772"/>
      <c r="V333" s="777"/>
      <c r="W333" s="792"/>
    </row>
    <row r="334" s="743" customFormat="1" ht="17.1" customHeight="1" spans="1:23">
      <c r="A334" s="775">
        <v>12</v>
      </c>
      <c r="B334" s="776" t="s">
        <v>50</v>
      </c>
      <c r="C334" s="771">
        <f t="shared" si="79"/>
        <v>0</v>
      </c>
      <c r="D334" s="777"/>
      <c r="E334" s="771">
        <f t="shared" si="80"/>
        <v>0</v>
      </c>
      <c r="F334" s="772">
        <v>3</v>
      </c>
      <c r="G334" s="771">
        <f t="shared" si="81"/>
        <v>2</v>
      </c>
      <c r="H334" s="772">
        <v>2</v>
      </c>
      <c r="I334" s="802">
        <f t="shared" si="87"/>
        <v>7</v>
      </c>
      <c r="J334" s="772"/>
      <c r="K334" s="772">
        <v>2</v>
      </c>
      <c r="L334" s="772"/>
      <c r="M334" s="771">
        <f t="shared" si="82"/>
        <v>2</v>
      </c>
      <c r="N334" s="771">
        <f t="shared" si="83"/>
        <v>0</v>
      </c>
      <c r="O334" s="771">
        <f t="shared" si="84"/>
        <v>1</v>
      </c>
      <c r="P334" s="771">
        <f t="shared" si="85"/>
        <v>4</v>
      </c>
      <c r="Q334" s="771">
        <f t="shared" si="86"/>
        <v>5</v>
      </c>
      <c r="R334" s="772">
        <v>2</v>
      </c>
      <c r="S334" s="772"/>
      <c r="T334" s="772"/>
      <c r="U334" s="772"/>
      <c r="V334" s="777"/>
      <c r="W334" s="792"/>
    </row>
    <row r="335" s="743" customFormat="1" ht="17.1" customHeight="1" spans="1:23">
      <c r="A335" s="775">
        <v>13</v>
      </c>
      <c r="B335" s="776" t="s">
        <v>51</v>
      </c>
      <c r="C335" s="771">
        <f t="shared" si="79"/>
        <v>0</v>
      </c>
      <c r="D335" s="777"/>
      <c r="E335" s="771">
        <f t="shared" si="80"/>
        <v>0</v>
      </c>
      <c r="F335" s="772"/>
      <c r="G335" s="771">
        <f t="shared" si="81"/>
        <v>0</v>
      </c>
      <c r="H335" s="772">
        <v>2</v>
      </c>
      <c r="I335" s="802">
        <f t="shared" si="87"/>
        <v>2</v>
      </c>
      <c r="J335" s="772"/>
      <c r="K335" s="772"/>
      <c r="L335" s="772">
        <v>2</v>
      </c>
      <c r="M335" s="771">
        <f t="shared" si="82"/>
        <v>2</v>
      </c>
      <c r="N335" s="771">
        <f t="shared" si="83"/>
        <v>0</v>
      </c>
      <c r="O335" s="771">
        <f t="shared" si="84"/>
        <v>0</v>
      </c>
      <c r="P335" s="771">
        <f t="shared" si="85"/>
        <v>0</v>
      </c>
      <c r="Q335" s="771">
        <f t="shared" si="86"/>
        <v>0</v>
      </c>
      <c r="R335" s="772">
        <v>2</v>
      </c>
      <c r="S335" s="772"/>
      <c r="T335" s="772"/>
      <c r="U335" s="772"/>
      <c r="V335" s="777"/>
      <c r="W335" s="792"/>
    </row>
    <row r="336" s="743" customFormat="1" ht="17.1" customHeight="1" spans="1:23">
      <c r="A336" s="775">
        <v>14</v>
      </c>
      <c r="B336" s="776" t="s">
        <v>52</v>
      </c>
      <c r="C336" s="771">
        <f t="shared" si="79"/>
        <v>0</v>
      </c>
      <c r="D336" s="777"/>
      <c r="E336" s="771">
        <f t="shared" si="80"/>
        <v>4</v>
      </c>
      <c r="F336" s="772"/>
      <c r="G336" s="771">
        <f t="shared" si="81"/>
        <v>3</v>
      </c>
      <c r="H336" s="772">
        <v>1</v>
      </c>
      <c r="I336" s="802">
        <f t="shared" si="87"/>
        <v>8</v>
      </c>
      <c r="J336" s="772"/>
      <c r="K336" s="772">
        <v>3</v>
      </c>
      <c r="L336" s="772">
        <v>1</v>
      </c>
      <c r="M336" s="771">
        <f t="shared" si="82"/>
        <v>4</v>
      </c>
      <c r="N336" s="771">
        <f t="shared" si="83"/>
        <v>0</v>
      </c>
      <c r="O336" s="771">
        <f t="shared" si="84"/>
        <v>1</v>
      </c>
      <c r="P336" s="771">
        <f t="shared" si="85"/>
        <v>3</v>
      </c>
      <c r="Q336" s="771">
        <f t="shared" si="86"/>
        <v>4</v>
      </c>
      <c r="R336" s="772">
        <v>1</v>
      </c>
      <c r="S336" s="772"/>
      <c r="T336" s="772">
        <v>1</v>
      </c>
      <c r="U336" s="772">
        <v>2</v>
      </c>
      <c r="V336" s="777"/>
      <c r="W336" s="792"/>
    </row>
    <row r="337" s="743" customFormat="1" ht="17.1" customHeight="1" spans="1:23">
      <c r="A337" s="775">
        <v>15</v>
      </c>
      <c r="B337" s="776" t="s">
        <v>53</v>
      </c>
      <c r="C337" s="771">
        <f t="shared" si="79"/>
        <v>0</v>
      </c>
      <c r="D337" s="777"/>
      <c r="E337" s="771">
        <f t="shared" si="80"/>
        <v>0</v>
      </c>
      <c r="F337" s="772"/>
      <c r="G337" s="771">
        <f t="shared" si="81"/>
        <v>0</v>
      </c>
      <c r="H337" s="772"/>
      <c r="I337" s="802">
        <f t="shared" si="87"/>
        <v>0</v>
      </c>
      <c r="J337" s="772"/>
      <c r="K337" s="772"/>
      <c r="L337" s="772"/>
      <c r="M337" s="771">
        <f t="shared" si="82"/>
        <v>0</v>
      </c>
      <c r="N337" s="771">
        <f t="shared" si="83"/>
        <v>0</v>
      </c>
      <c r="O337" s="771">
        <f t="shared" si="84"/>
        <v>0</v>
      </c>
      <c r="P337" s="771">
        <f t="shared" si="85"/>
        <v>0</v>
      </c>
      <c r="Q337" s="771">
        <f t="shared" si="86"/>
        <v>0</v>
      </c>
      <c r="R337" s="772"/>
      <c r="S337" s="772"/>
      <c r="T337" s="772"/>
      <c r="U337" s="772"/>
      <c r="V337" s="777"/>
      <c r="W337" s="792"/>
    </row>
    <row r="338" s="743" customFormat="1" ht="17.1" customHeight="1" spans="1:23">
      <c r="A338" s="775">
        <v>16</v>
      </c>
      <c r="B338" s="776" t="s">
        <v>151</v>
      </c>
      <c r="C338" s="771">
        <f t="shared" si="79"/>
        <v>0</v>
      </c>
      <c r="D338" s="777"/>
      <c r="E338" s="771">
        <f t="shared" si="80"/>
        <v>0</v>
      </c>
      <c r="F338" s="772">
        <v>1</v>
      </c>
      <c r="G338" s="771">
        <f t="shared" si="81"/>
        <v>4</v>
      </c>
      <c r="H338" s="772"/>
      <c r="I338" s="802">
        <f t="shared" si="87"/>
        <v>5</v>
      </c>
      <c r="J338" s="772"/>
      <c r="K338" s="772">
        <v>1</v>
      </c>
      <c r="L338" s="772">
        <v>3</v>
      </c>
      <c r="M338" s="771">
        <f t="shared" si="82"/>
        <v>4</v>
      </c>
      <c r="N338" s="771">
        <f t="shared" si="83"/>
        <v>0</v>
      </c>
      <c r="O338" s="771">
        <f t="shared" si="84"/>
        <v>0</v>
      </c>
      <c r="P338" s="771">
        <f t="shared" si="85"/>
        <v>1</v>
      </c>
      <c r="Q338" s="771">
        <f t="shared" si="86"/>
        <v>1</v>
      </c>
      <c r="R338" s="772">
        <v>1</v>
      </c>
      <c r="S338" s="772"/>
      <c r="T338" s="772"/>
      <c r="U338" s="772">
        <v>3</v>
      </c>
      <c r="V338" s="777"/>
      <c r="W338" s="792"/>
    </row>
    <row r="339" s="743" customFormat="1" ht="17.1" customHeight="1" spans="1:23">
      <c r="A339" s="778">
        <v>17</v>
      </c>
      <c r="B339" s="779" t="s">
        <v>55</v>
      </c>
      <c r="C339" s="771">
        <f t="shared" si="79"/>
        <v>0</v>
      </c>
      <c r="D339" s="821"/>
      <c r="E339" s="771">
        <f t="shared" si="80"/>
        <v>1</v>
      </c>
      <c r="F339" s="783"/>
      <c r="G339" s="771">
        <f t="shared" si="81"/>
        <v>0</v>
      </c>
      <c r="H339" s="783">
        <v>2</v>
      </c>
      <c r="I339" s="803">
        <f t="shared" si="87"/>
        <v>3</v>
      </c>
      <c r="J339" s="783"/>
      <c r="K339" s="772"/>
      <c r="L339" s="772"/>
      <c r="M339" s="771">
        <f t="shared" si="82"/>
        <v>0</v>
      </c>
      <c r="N339" s="771">
        <f t="shared" si="83"/>
        <v>0</v>
      </c>
      <c r="O339" s="771">
        <f t="shared" si="84"/>
        <v>1</v>
      </c>
      <c r="P339" s="771">
        <f t="shared" si="85"/>
        <v>2</v>
      </c>
      <c r="Q339" s="771">
        <f t="shared" si="86"/>
        <v>3</v>
      </c>
      <c r="R339" s="772"/>
      <c r="S339" s="772"/>
      <c r="T339" s="772"/>
      <c r="U339" s="772"/>
      <c r="V339" s="777"/>
      <c r="W339" s="792"/>
    </row>
    <row r="340" s="743" customFormat="1" ht="17.1" customHeight="1" spans="1:23">
      <c r="A340" s="780">
        <v>18</v>
      </c>
      <c r="B340" s="781" t="s">
        <v>56</v>
      </c>
      <c r="C340" s="771">
        <f t="shared" si="79"/>
        <v>0</v>
      </c>
      <c r="D340" s="822"/>
      <c r="E340" s="771">
        <f t="shared" si="80"/>
        <v>0</v>
      </c>
      <c r="F340" s="822"/>
      <c r="G340" s="771">
        <f t="shared" si="81"/>
        <v>0</v>
      </c>
      <c r="H340" s="822">
        <v>1</v>
      </c>
      <c r="I340" s="803">
        <f t="shared" si="87"/>
        <v>1</v>
      </c>
      <c r="J340" s="822"/>
      <c r="K340" s="783"/>
      <c r="L340" s="783">
        <v>1</v>
      </c>
      <c r="M340" s="771">
        <f t="shared" si="82"/>
        <v>1</v>
      </c>
      <c r="N340" s="771">
        <f t="shared" si="83"/>
        <v>0</v>
      </c>
      <c r="O340" s="771">
        <f t="shared" si="84"/>
        <v>0</v>
      </c>
      <c r="P340" s="771">
        <f t="shared" si="85"/>
        <v>0</v>
      </c>
      <c r="Q340" s="771">
        <f t="shared" si="86"/>
        <v>0</v>
      </c>
      <c r="R340" s="772">
        <v>1</v>
      </c>
      <c r="S340" s="772"/>
      <c r="T340" s="772"/>
      <c r="U340" s="772"/>
      <c r="V340" s="777"/>
      <c r="W340" s="792"/>
    </row>
    <row r="341" s="743" customFormat="1" ht="17.1" customHeight="1" spans="1:23">
      <c r="A341" s="785" t="s">
        <v>14</v>
      </c>
      <c r="B341" s="786"/>
      <c r="C341" s="787">
        <f>SUM(C323:C340)</f>
        <v>0</v>
      </c>
      <c r="D341" s="787">
        <f t="shared" ref="D341:U341" si="88">SUM(D323:D340)</f>
        <v>0</v>
      </c>
      <c r="E341" s="787">
        <f t="shared" si="88"/>
        <v>10</v>
      </c>
      <c r="F341" s="787">
        <f t="shared" si="88"/>
        <v>10</v>
      </c>
      <c r="G341" s="787">
        <f t="shared" si="88"/>
        <v>17</v>
      </c>
      <c r="H341" s="787">
        <f t="shared" si="88"/>
        <v>16</v>
      </c>
      <c r="I341" s="787">
        <f t="shared" si="88"/>
        <v>53</v>
      </c>
      <c r="J341" s="787">
        <f t="shared" si="88"/>
        <v>0</v>
      </c>
      <c r="K341" s="787">
        <f t="shared" si="88"/>
        <v>11</v>
      </c>
      <c r="L341" s="787">
        <f t="shared" si="88"/>
        <v>15</v>
      </c>
      <c r="M341" s="787">
        <f t="shared" si="88"/>
        <v>26</v>
      </c>
      <c r="N341" s="787">
        <f t="shared" si="88"/>
        <v>0</v>
      </c>
      <c r="O341" s="787">
        <f t="shared" si="88"/>
        <v>9</v>
      </c>
      <c r="P341" s="787">
        <f t="shared" si="88"/>
        <v>18</v>
      </c>
      <c r="Q341" s="787">
        <f t="shared" si="88"/>
        <v>27</v>
      </c>
      <c r="R341" s="787">
        <f t="shared" si="88"/>
        <v>16</v>
      </c>
      <c r="S341" s="787">
        <f t="shared" si="88"/>
        <v>1</v>
      </c>
      <c r="T341" s="787">
        <f t="shared" si="88"/>
        <v>1</v>
      </c>
      <c r="U341" s="787">
        <f t="shared" si="88"/>
        <v>5</v>
      </c>
      <c r="V341" s="787">
        <f>SUM(V323:V339)</f>
        <v>0</v>
      </c>
      <c r="W341" s="792"/>
    </row>
    <row r="342" s="743" customFormat="1" ht="17.1" customHeight="1" spans="1:23">
      <c r="A342" s="745"/>
      <c r="B342" s="745"/>
      <c r="C342" s="745"/>
      <c r="D342" s="745"/>
      <c r="E342" s="745"/>
      <c r="F342" s="745"/>
      <c r="G342" s="745"/>
      <c r="H342" s="745"/>
      <c r="I342" s="745"/>
      <c r="J342" s="745"/>
      <c r="K342" s="745"/>
      <c r="L342" s="745"/>
      <c r="M342" s="745"/>
      <c r="N342" s="745"/>
      <c r="O342" s="745"/>
      <c r="P342" s="745"/>
      <c r="Q342" s="745"/>
      <c r="R342" s="745"/>
      <c r="S342" s="745"/>
      <c r="T342" s="745"/>
      <c r="U342" s="745"/>
      <c r="V342" s="745"/>
      <c r="W342" s="792"/>
    </row>
    <row r="343" s="743" customFormat="1" ht="17.1" customHeight="1" spans="1:23">
      <c r="A343" s="745"/>
      <c r="B343" s="745"/>
      <c r="C343" s="788" t="s">
        <v>58</v>
      </c>
      <c r="D343" s="745"/>
      <c r="E343" s="745"/>
      <c r="F343" s="745"/>
      <c r="G343" s="745"/>
      <c r="H343" s="745"/>
      <c r="I343" s="745"/>
      <c r="J343" s="745"/>
      <c r="K343" s="745"/>
      <c r="L343" s="745"/>
      <c r="M343" s="745"/>
      <c r="N343" s="745"/>
      <c r="O343" s="745"/>
      <c r="P343" s="800" t="s">
        <v>91</v>
      </c>
      <c r="Q343" s="745"/>
      <c r="R343" s="745"/>
      <c r="S343" s="745"/>
      <c r="T343" s="745"/>
      <c r="U343" s="745"/>
      <c r="V343" s="745"/>
      <c r="W343" s="792"/>
    </row>
    <row r="344" s="744" customFormat="1" ht="17.1" customHeight="1" spans="1:23">
      <c r="A344" s="789"/>
      <c r="B344" s="789"/>
      <c r="C344" s="788" t="s">
        <v>68</v>
      </c>
      <c r="D344" s="789"/>
      <c r="E344" s="789"/>
      <c r="F344" s="789"/>
      <c r="G344" s="789"/>
      <c r="H344" s="789"/>
      <c r="I344" s="789"/>
      <c r="J344" s="789"/>
      <c r="K344" s="789"/>
      <c r="L344" s="789"/>
      <c r="M344" s="789"/>
      <c r="N344" s="789"/>
      <c r="O344" s="789"/>
      <c r="P344" s="800" t="s">
        <v>61</v>
      </c>
      <c r="Q344" s="817"/>
      <c r="R344" s="817"/>
      <c r="S344" s="817"/>
      <c r="T344" s="817"/>
      <c r="U344" s="789"/>
      <c r="V344" s="789"/>
      <c r="W344" s="793"/>
    </row>
    <row r="345" s="743" customFormat="1" ht="17.1" customHeight="1" spans="1:23">
      <c r="A345" s="745"/>
      <c r="B345" s="745"/>
      <c r="C345" s="788"/>
      <c r="D345" s="790"/>
      <c r="E345" s="790"/>
      <c r="F345" s="789"/>
      <c r="G345" s="789"/>
      <c r="H345" s="789"/>
      <c r="I345" s="789"/>
      <c r="J345" s="789"/>
      <c r="K345" s="789"/>
      <c r="L345" s="789"/>
      <c r="M345" s="789"/>
      <c r="N345" s="789"/>
      <c r="O345" s="789"/>
      <c r="P345" s="800"/>
      <c r="Q345" s="817"/>
      <c r="R345" s="724"/>
      <c r="S345" s="817"/>
      <c r="T345" s="817"/>
      <c r="U345" s="745"/>
      <c r="V345" s="745"/>
      <c r="W345" s="792"/>
    </row>
    <row r="346" s="743" customFormat="1" ht="17.1" customHeight="1" spans="1:23">
      <c r="A346" s="745"/>
      <c r="B346" s="745"/>
      <c r="C346" s="788"/>
      <c r="D346" s="789"/>
      <c r="E346" s="789"/>
      <c r="F346" s="789"/>
      <c r="G346" s="789"/>
      <c r="H346" s="789"/>
      <c r="I346" s="789"/>
      <c r="J346" s="789"/>
      <c r="K346" s="789"/>
      <c r="L346" s="789"/>
      <c r="M346" s="789"/>
      <c r="N346" s="789"/>
      <c r="O346" s="789"/>
      <c r="P346" s="800"/>
      <c r="Q346" s="817"/>
      <c r="R346" s="817"/>
      <c r="S346" s="817"/>
      <c r="T346" s="817"/>
      <c r="U346" s="745"/>
      <c r="V346" s="745"/>
      <c r="W346" s="792"/>
    </row>
    <row r="347" s="743" customFormat="1" ht="17.1" customHeight="1" spans="1:23">
      <c r="A347" s="791"/>
      <c r="B347" s="791"/>
      <c r="C347" s="788"/>
      <c r="D347" s="789"/>
      <c r="E347" s="789"/>
      <c r="F347" s="789"/>
      <c r="G347" s="789"/>
      <c r="H347" s="789"/>
      <c r="I347" s="789"/>
      <c r="J347" s="789"/>
      <c r="K347" s="789"/>
      <c r="L347" s="789"/>
      <c r="M347" s="789"/>
      <c r="N347" s="789"/>
      <c r="O347" s="789"/>
      <c r="P347" s="800"/>
      <c r="Q347" s="818"/>
      <c r="R347" s="819"/>
      <c r="S347" s="819"/>
      <c r="T347" s="819"/>
      <c r="U347" s="791"/>
      <c r="V347" s="791"/>
      <c r="W347" s="792"/>
    </row>
    <row r="348" s="743" customFormat="1" ht="17.1" customHeight="1" spans="1:23">
      <c r="A348" s="792"/>
      <c r="B348" s="792"/>
      <c r="C348" s="788" t="s">
        <v>92</v>
      </c>
      <c r="D348" s="791"/>
      <c r="E348" s="791"/>
      <c r="F348" s="791"/>
      <c r="G348" s="791"/>
      <c r="H348" s="791"/>
      <c r="I348" s="791"/>
      <c r="J348" s="791"/>
      <c r="K348" s="791"/>
      <c r="L348" s="791"/>
      <c r="M348" s="791"/>
      <c r="N348" s="791"/>
      <c r="O348" s="791"/>
      <c r="P348" s="801" t="s">
        <v>63</v>
      </c>
      <c r="Q348" s="820"/>
      <c r="R348" s="820"/>
      <c r="S348" s="820"/>
      <c r="T348" s="820"/>
      <c r="U348" s="792"/>
      <c r="V348" s="792"/>
      <c r="W348" s="792"/>
    </row>
    <row r="349" spans="3:20">
      <c r="C349" s="788" t="s">
        <v>93</v>
      </c>
      <c r="D349" s="793"/>
      <c r="E349" s="793"/>
      <c r="F349" s="793"/>
      <c r="G349" s="793"/>
      <c r="H349" s="793"/>
      <c r="I349" s="793"/>
      <c r="J349" s="793"/>
      <c r="K349" s="793"/>
      <c r="L349" s="793"/>
      <c r="M349" s="793"/>
      <c r="N349" s="793"/>
      <c r="O349" s="793"/>
      <c r="P349" s="801" t="s">
        <v>65</v>
      </c>
      <c r="Q349" s="817"/>
      <c r="R349" s="817"/>
      <c r="S349" s="817"/>
      <c r="T349" s="817"/>
    </row>
    <row r="355" spans="1:22">
      <c r="A355" s="747" t="s">
        <v>209</v>
      </c>
      <c r="B355" s="747"/>
      <c r="C355" s="747"/>
      <c r="D355" s="747"/>
      <c r="E355" s="747"/>
      <c r="F355" s="747"/>
      <c r="G355" s="747"/>
      <c r="H355" s="747"/>
      <c r="I355" s="747"/>
      <c r="J355" s="747"/>
      <c r="K355" s="747"/>
      <c r="L355" s="747"/>
      <c r="M355" s="747"/>
      <c r="N355" s="747"/>
      <c r="O355" s="747"/>
      <c r="P355" s="747"/>
      <c r="Q355" s="747"/>
      <c r="R355" s="747"/>
      <c r="S355" s="747"/>
      <c r="T355" s="747"/>
      <c r="U355" s="747"/>
      <c r="V355" s="747"/>
    </row>
    <row r="356" spans="1:22">
      <c r="A356" s="747" t="s">
        <v>210</v>
      </c>
      <c r="B356" s="747"/>
      <c r="C356" s="747"/>
      <c r="D356" s="747"/>
      <c r="E356" s="747"/>
      <c r="F356" s="747"/>
      <c r="G356" s="747"/>
      <c r="H356" s="747"/>
      <c r="I356" s="747"/>
      <c r="J356" s="747"/>
      <c r="K356" s="747"/>
      <c r="L356" s="747"/>
      <c r="M356" s="747"/>
      <c r="N356" s="747"/>
      <c r="O356" s="747"/>
      <c r="P356" s="747"/>
      <c r="Q356" s="747"/>
      <c r="R356" s="747"/>
      <c r="S356" s="747"/>
      <c r="T356" s="747"/>
      <c r="U356" s="747"/>
      <c r="V356" s="747"/>
    </row>
    <row r="357" spans="1:22">
      <c r="A357" s="748" t="s">
        <v>94</v>
      </c>
      <c r="B357" s="748"/>
      <c r="C357" s="748"/>
      <c r="D357" s="748"/>
      <c r="E357" s="748"/>
      <c r="F357" s="748"/>
      <c r="G357" s="748"/>
      <c r="H357" s="748"/>
      <c r="I357" s="748"/>
      <c r="J357" s="748"/>
      <c r="K357" s="748"/>
      <c r="L357" s="748"/>
      <c r="M357" s="748"/>
      <c r="N357" s="748"/>
      <c r="O357" s="748"/>
      <c r="P357" s="748"/>
      <c r="Q357" s="748"/>
      <c r="R357" s="748"/>
      <c r="S357" s="748"/>
      <c r="T357" s="748"/>
      <c r="U357" s="748"/>
      <c r="V357" s="748"/>
    </row>
    <row r="358" ht="15" spans="1:22">
      <c r="A358" s="749"/>
      <c r="B358" s="750"/>
      <c r="C358" s="750"/>
      <c r="D358" s="750"/>
      <c r="E358" s="750"/>
      <c r="F358" s="750"/>
      <c r="G358" s="750"/>
      <c r="H358" s="750"/>
      <c r="I358" s="750"/>
      <c r="J358" s="750"/>
      <c r="K358" s="750"/>
      <c r="L358" s="750"/>
      <c r="M358" s="750"/>
      <c r="N358" s="750"/>
      <c r="O358" s="750"/>
      <c r="P358" s="750"/>
      <c r="Q358" s="750"/>
      <c r="R358" s="750"/>
      <c r="S358" s="750"/>
      <c r="T358" s="750"/>
      <c r="U358" s="750"/>
      <c r="V358" s="750" t="s">
        <v>211</v>
      </c>
    </row>
    <row r="359" spans="1:22">
      <c r="A359" s="751" t="s">
        <v>3</v>
      </c>
      <c r="B359" s="752" t="s">
        <v>4</v>
      </c>
      <c r="C359" s="753" t="s">
        <v>212</v>
      </c>
      <c r="D359" s="753"/>
      <c r="E359" s="753"/>
      <c r="F359" s="753"/>
      <c r="G359" s="753"/>
      <c r="H359" s="754"/>
      <c r="I359" s="794" t="s">
        <v>57</v>
      </c>
      <c r="J359" s="753" t="s">
        <v>213</v>
      </c>
      <c r="K359" s="753"/>
      <c r="L359" s="754"/>
      <c r="M359" s="794" t="s">
        <v>57</v>
      </c>
      <c r="N359" s="753" t="s">
        <v>172</v>
      </c>
      <c r="O359" s="753"/>
      <c r="P359" s="754"/>
      <c r="Q359" s="794" t="s">
        <v>57</v>
      </c>
      <c r="R359" s="804" t="s">
        <v>214</v>
      </c>
      <c r="S359" s="804"/>
      <c r="T359" s="804"/>
      <c r="U359" s="804"/>
      <c r="V359" s="805" t="s">
        <v>215</v>
      </c>
    </row>
    <row r="360" ht="29.25" customHeight="1" spans="1:22">
      <c r="A360" s="755"/>
      <c r="B360" s="756"/>
      <c r="C360" s="757"/>
      <c r="D360" s="757"/>
      <c r="E360" s="757"/>
      <c r="F360" s="757"/>
      <c r="G360" s="757"/>
      <c r="H360" s="758"/>
      <c r="I360" s="795"/>
      <c r="J360" s="757"/>
      <c r="K360" s="757"/>
      <c r="L360" s="758"/>
      <c r="M360" s="795"/>
      <c r="N360" s="757"/>
      <c r="O360" s="757"/>
      <c r="P360" s="758"/>
      <c r="Q360" s="795"/>
      <c r="R360" s="806" t="s">
        <v>216</v>
      </c>
      <c r="S360" s="807"/>
      <c r="T360" s="808" t="s">
        <v>217</v>
      </c>
      <c r="U360" s="806"/>
      <c r="V360" s="809"/>
    </row>
    <row r="361" spans="1:22">
      <c r="A361" s="755"/>
      <c r="B361" s="756"/>
      <c r="C361" s="759" t="s">
        <v>16</v>
      </c>
      <c r="D361" s="760"/>
      <c r="E361" s="760" t="s">
        <v>21</v>
      </c>
      <c r="F361" s="760"/>
      <c r="G361" s="760" t="s">
        <v>22</v>
      </c>
      <c r="H361" s="761"/>
      <c r="I361" s="795"/>
      <c r="J361" s="796" t="s">
        <v>16</v>
      </c>
      <c r="K361" s="797" t="s">
        <v>21</v>
      </c>
      <c r="L361" s="797" t="s">
        <v>22</v>
      </c>
      <c r="M361" s="795"/>
      <c r="N361" s="765" t="s">
        <v>16</v>
      </c>
      <c r="O361" s="765" t="s">
        <v>21</v>
      </c>
      <c r="P361" s="765" t="s">
        <v>22</v>
      </c>
      <c r="Q361" s="795"/>
      <c r="R361" s="760" t="s">
        <v>218</v>
      </c>
      <c r="S361" s="760" t="s">
        <v>219</v>
      </c>
      <c r="T361" s="760" t="s">
        <v>220</v>
      </c>
      <c r="U361" s="761" t="s">
        <v>221</v>
      </c>
      <c r="V361" s="809"/>
    </row>
    <row r="362" ht="51" customHeight="1" spans="1:22">
      <c r="A362" s="762"/>
      <c r="B362" s="763"/>
      <c r="C362" s="764" t="s">
        <v>222</v>
      </c>
      <c r="D362" s="765" t="s">
        <v>223</v>
      </c>
      <c r="E362" s="765" t="s">
        <v>224</v>
      </c>
      <c r="F362" s="765" t="s">
        <v>223</v>
      </c>
      <c r="G362" s="765" t="s">
        <v>224</v>
      </c>
      <c r="H362" s="766" t="s">
        <v>225</v>
      </c>
      <c r="I362" s="798"/>
      <c r="J362" s="799"/>
      <c r="K362" s="765"/>
      <c r="L362" s="765"/>
      <c r="M362" s="798"/>
      <c r="N362" s="765"/>
      <c r="O362" s="765"/>
      <c r="P362" s="765"/>
      <c r="Q362" s="798"/>
      <c r="R362" s="760"/>
      <c r="S362" s="760"/>
      <c r="T362" s="760"/>
      <c r="U362" s="761"/>
      <c r="V362" s="810"/>
    </row>
    <row r="363" ht="15" spans="1:22">
      <c r="A363" s="767">
        <v>1</v>
      </c>
      <c r="B363" s="768">
        <v>2</v>
      </c>
      <c r="C363" s="768">
        <v>3</v>
      </c>
      <c r="D363" s="768">
        <v>4</v>
      </c>
      <c r="E363" s="768">
        <v>5</v>
      </c>
      <c r="F363" s="768">
        <v>6</v>
      </c>
      <c r="G363" s="768">
        <v>7</v>
      </c>
      <c r="H363" s="768">
        <v>8</v>
      </c>
      <c r="I363" s="768">
        <v>9</v>
      </c>
      <c r="J363" s="768">
        <v>10</v>
      </c>
      <c r="K363" s="768">
        <v>11</v>
      </c>
      <c r="L363" s="768">
        <v>12</v>
      </c>
      <c r="M363" s="768">
        <v>13</v>
      </c>
      <c r="N363" s="768">
        <v>14</v>
      </c>
      <c r="O363" s="768">
        <v>15</v>
      </c>
      <c r="P363" s="768">
        <v>16</v>
      </c>
      <c r="Q363" s="768">
        <v>17</v>
      </c>
      <c r="R363" s="768">
        <v>18</v>
      </c>
      <c r="S363" s="768">
        <v>19</v>
      </c>
      <c r="T363" s="768">
        <v>20</v>
      </c>
      <c r="U363" s="768">
        <v>21</v>
      </c>
      <c r="V363" s="811">
        <v>22</v>
      </c>
    </row>
    <row r="364" ht="16.5" spans="1:25">
      <c r="A364" s="769">
        <v>1</v>
      </c>
      <c r="B364" s="770" t="s">
        <v>39</v>
      </c>
      <c r="C364" s="771">
        <f>N323</f>
        <v>0</v>
      </c>
      <c r="D364" s="772"/>
      <c r="E364" s="771">
        <f>O323</f>
        <v>0</v>
      </c>
      <c r="F364" s="772"/>
      <c r="G364" s="771">
        <f>P323</f>
        <v>0</v>
      </c>
      <c r="H364" s="772">
        <v>3</v>
      </c>
      <c r="I364" s="771">
        <f>SUM(C364:H364)</f>
        <v>3</v>
      </c>
      <c r="J364" s="772"/>
      <c r="K364" s="772"/>
      <c r="L364" s="772">
        <v>4</v>
      </c>
      <c r="M364" s="771">
        <f>SUM(J364:L364)</f>
        <v>4</v>
      </c>
      <c r="N364" s="771">
        <f>C364+D364-J364</f>
        <v>0</v>
      </c>
      <c r="O364" s="771">
        <f>E364+F364-K364</f>
        <v>0</v>
      </c>
      <c r="P364" s="771">
        <f>G364+H364-L364</f>
        <v>-1</v>
      </c>
      <c r="Q364" s="771">
        <f>SUM(N364:P364)</f>
        <v>-1</v>
      </c>
      <c r="R364" s="772">
        <v>4</v>
      </c>
      <c r="S364" s="772"/>
      <c r="T364" s="772"/>
      <c r="U364" s="772"/>
      <c r="V364" s="777"/>
      <c r="X364" s="746">
        <v>8</v>
      </c>
      <c r="Y364" s="827">
        <f>G364-X364</f>
        <v>-8</v>
      </c>
    </row>
    <row r="365" ht="15.75" spans="1:25">
      <c r="A365" s="775">
        <v>2</v>
      </c>
      <c r="B365" s="776" t="s">
        <v>40</v>
      </c>
      <c r="C365" s="771">
        <f t="shared" ref="C365:C381" si="89">N324</f>
        <v>0</v>
      </c>
      <c r="D365" s="772"/>
      <c r="E365" s="771">
        <f t="shared" ref="E365:E381" si="90">O324</f>
        <v>1</v>
      </c>
      <c r="F365" s="772"/>
      <c r="G365" s="771">
        <f t="shared" ref="G365:G381" si="91">P324</f>
        <v>1</v>
      </c>
      <c r="H365" s="772">
        <v>2</v>
      </c>
      <c r="I365" s="802">
        <f>SUM(C365:H365)</f>
        <v>4</v>
      </c>
      <c r="J365" s="772"/>
      <c r="K365" s="772"/>
      <c r="L365" s="772">
        <v>4</v>
      </c>
      <c r="M365" s="771">
        <f t="shared" ref="M365:M381" si="92">SUM(J365:L365)</f>
        <v>4</v>
      </c>
      <c r="N365" s="771">
        <f t="shared" ref="N365:N381" si="93">C365+D365-J365</f>
        <v>0</v>
      </c>
      <c r="O365" s="771">
        <f t="shared" ref="O365:O381" si="94">E365+F365-K365</f>
        <v>1</v>
      </c>
      <c r="P365" s="771">
        <f t="shared" ref="P365:P381" si="95">G365+H365-L365</f>
        <v>-1</v>
      </c>
      <c r="Q365" s="771">
        <f t="shared" ref="Q365:Q381" si="96">SUM(N365:P365)</f>
        <v>0</v>
      </c>
      <c r="R365" s="772">
        <v>2</v>
      </c>
      <c r="S365" s="772"/>
      <c r="T365" s="772">
        <v>2</v>
      </c>
      <c r="U365" s="772"/>
      <c r="V365" s="777"/>
      <c r="X365" s="746">
        <v>7</v>
      </c>
      <c r="Y365" s="827">
        <f t="shared" ref="Y365:Y380" si="97">G365-X365</f>
        <v>-6</v>
      </c>
    </row>
    <row r="366" ht="15.75" spans="1:25">
      <c r="A366" s="775">
        <v>3</v>
      </c>
      <c r="B366" s="776" t="s">
        <v>41</v>
      </c>
      <c r="C366" s="771">
        <f t="shared" si="89"/>
        <v>0</v>
      </c>
      <c r="D366" s="772"/>
      <c r="E366" s="771">
        <f t="shared" si="90"/>
        <v>0</v>
      </c>
      <c r="F366" s="772"/>
      <c r="G366" s="771">
        <f t="shared" si="91"/>
        <v>0</v>
      </c>
      <c r="H366" s="772"/>
      <c r="I366" s="802">
        <f t="shared" ref="I366:I381" si="98">SUM(C366:H366)</f>
        <v>0</v>
      </c>
      <c r="J366" s="772"/>
      <c r="K366" s="772">
        <v>2</v>
      </c>
      <c r="L366" s="772"/>
      <c r="M366" s="771">
        <f t="shared" si="92"/>
        <v>2</v>
      </c>
      <c r="N366" s="771">
        <f t="shared" si="93"/>
        <v>0</v>
      </c>
      <c r="O366" s="771">
        <f t="shared" si="94"/>
        <v>-2</v>
      </c>
      <c r="P366" s="771">
        <f t="shared" si="95"/>
        <v>0</v>
      </c>
      <c r="Q366" s="771">
        <f t="shared" si="96"/>
        <v>-2</v>
      </c>
      <c r="R366" s="772">
        <v>2</v>
      </c>
      <c r="S366" s="772"/>
      <c r="T366" s="772"/>
      <c r="U366" s="772"/>
      <c r="V366" s="777"/>
      <c r="X366" s="746">
        <v>2</v>
      </c>
      <c r="Y366" s="827">
        <f t="shared" si="97"/>
        <v>-2</v>
      </c>
    </row>
    <row r="367" ht="15.75" spans="1:25">
      <c r="A367" s="775">
        <v>4</v>
      </c>
      <c r="B367" s="776" t="s">
        <v>42</v>
      </c>
      <c r="C367" s="771">
        <f t="shared" si="89"/>
        <v>0</v>
      </c>
      <c r="D367" s="772"/>
      <c r="E367" s="771">
        <f t="shared" si="90"/>
        <v>1</v>
      </c>
      <c r="F367" s="772"/>
      <c r="G367" s="771">
        <f t="shared" si="91"/>
        <v>3</v>
      </c>
      <c r="H367" s="772"/>
      <c r="I367" s="802">
        <f t="shared" si="98"/>
        <v>4</v>
      </c>
      <c r="J367" s="772"/>
      <c r="K367" s="772"/>
      <c r="L367" s="772"/>
      <c r="M367" s="771">
        <f t="shared" si="92"/>
        <v>0</v>
      </c>
      <c r="N367" s="771">
        <f t="shared" si="93"/>
        <v>0</v>
      </c>
      <c r="O367" s="771">
        <f t="shared" si="94"/>
        <v>1</v>
      </c>
      <c r="P367" s="771">
        <f t="shared" si="95"/>
        <v>3</v>
      </c>
      <c r="Q367" s="771">
        <f t="shared" si="96"/>
        <v>4</v>
      </c>
      <c r="R367" s="772"/>
      <c r="S367" s="772"/>
      <c r="T367" s="772"/>
      <c r="U367" s="772"/>
      <c r="V367" s="777"/>
      <c r="X367" s="746">
        <v>4</v>
      </c>
      <c r="Y367" s="827">
        <f t="shared" si="97"/>
        <v>-1</v>
      </c>
    </row>
    <row r="368" ht="15.75" spans="1:25">
      <c r="A368" s="775">
        <v>5</v>
      </c>
      <c r="B368" s="776" t="s">
        <v>43</v>
      </c>
      <c r="C368" s="771">
        <f t="shared" si="89"/>
        <v>0</v>
      </c>
      <c r="D368" s="772"/>
      <c r="E368" s="771">
        <f t="shared" si="90"/>
        <v>0</v>
      </c>
      <c r="F368" s="772"/>
      <c r="G368" s="771">
        <f t="shared" si="91"/>
        <v>2</v>
      </c>
      <c r="H368" s="772">
        <v>3</v>
      </c>
      <c r="I368" s="802">
        <f t="shared" si="98"/>
        <v>5</v>
      </c>
      <c r="J368" s="772"/>
      <c r="K368" s="772">
        <v>1</v>
      </c>
      <c r="L368" s="772">
        <v>2</v>
      </c>
      <c r="M368" s="771">
        <f t="shared" si="92"/>
        <v>3</v>
      </c>
      <c r="N368" s="771">
        <f t="shared" si="93"/>
        <v>0</v>
      </c>
      <c r="O368" s="771">
        <f t="shared" si="94"/>
        <v>-1</v>
      </c>
      <c r="P368" s="771">
        <f t="shared" si="95"/>
        <v>3</v>
      </c>
      <c r="Q368" s="771">
        <f t="shared" si="96"/>
        <v>2</v>
      </c>
      <c r="R368" s="772">
        <v>3</v>
      </c>
      <c r="S368" s="772"/>
      <c r="T368" s="772"/>
      <c r="U368" s="772"/>
      <c r="V368" s="777"/>
      <c r="X368" s="746">
        <v>2</v>
      </c>
      <c r="Y368" s="827">
        <f t="shared" si="97"/>
        <v>0</v>
      </c>
    </row>
    <row r="369" ht="15.75" spans="1:25">
      <c r="A369" s="775">
        <v>6</v>
      </c>
      <c r="B369" s="776" t="s">
        <v>44</v>
      </c>
      <c r="C369" s="771">
        <f t="shared" si="89"/>
        <v>0</v>
      </c>
      <c r="D369" s="772"/>
      <c r="E369" s="771">
        <f t="shared" si="90"/>
        <v>2</v>
      </c>
      <c r="F369" s="772"/>
      <c r="G369" s="771">
        <f t="shared" si="91"/>
        <v>0</v>
      </c>
      <c r="H369" s="772"/>
      <c r="I369" s="802">
        <f t="shared" si="98"/>
        <v>2</v>
      </c>
      <c r="J369" s="772"/>
      <c r="K369" s="772">
        <v>1</v>
      </c>
      <c r="L369" s="772">
        <v>1</v>
      </c>
      <c r="M369" s="771">
        <f t="shared" si="92"/>
        <v>2</v>
      </c>
      <c r="N369" s="771">
        <f t="shared" si="93"/>
        <v>0</v>
      </c>
      <c r="O369" s="771">
        <f t="shared" si="94"/>
        <v>1</v>
      </c>
      <c r="P369" s="771">
        <f t="shared" si="95"/>
        <v>-1</v>
      </c>
      <c r="Q369" s="771">
        <f t="shared" si="96"/>
        <v>0</v>
      </c>
      <c r="R369" s="772"/>
      <c r="S369" s="772"/>
      <c r="T369" s="772"/>
      <c r="U369" s="772"/>
      <c r="V369" s="777"/>
      <c r="X369" s="746">
        <v>2</v>
      </c>
      <c r="Y369" s="827">
        <f t="shared" si="97"/>
        <v>-2</v>
      </c>
    </row>
    <row r="370" ht="15.75" spans="1:25">
      <c r="A370" s="775">
        <v>7</v>
      </c>
      <c r="B370" s="776" t="s">
        <v>45</v>
      </c>
      <c r="C370" s="771">
        <f t="shared" si="89"/>
        <v>0</v>
      </c>
      <c r="D370" s="772"/>
      <c r="E370" s="771">
        <f t="shared" si="90"/>
        <v>0</v>
      </c>
      <c r="F370" s="772"/>
      <c r="G370" s="771">
        <f t="shared" si="91"/>
        <v>0</v>
      </c>
      <c r="H370" s="772"/>
      <c r="I370" s="802">
        <f t="shared" si="98"/>
        <v>0</v>
      </c>
      <c r="J370" s="772"/>
      <c r="K370" s="772"/>
      <c r="L370" s="772">
        <v>1</v>
      </c>
      <c r="M370" s="771">
        <f t="shared" si="92"/>
        <v>1</v>
      </c>
      <c r="N370" s="771">
        <f t="shared" si="93"/>
        <v>0</v>
      </c>
      <c r="O370" s="771">
        <f t="shared" si="94"/>
        <v>0</v>
      </c>
      <c r="P370" s="771">
        <f t="shared" si="95"/>
        <v>-1</v>
      </c>
      <c r="Q370" s="771">
        <f t="shared" si="96"/>
        <v>-1</v>
      </c>
      <c r="R370" s="772"/>
      <c r="S370" s="772">
        <v>1</v>
      </c>
      <c r="T370" s="772"/>
      <c r="U370" s="772"/>
      <c r="V370" s="777"/>
      <c r="X370" s="746">
        <v>5</v>
      </c>
      <c r="Y370" s="827">
        <f t="shared" si="97"/>
        <v>-5</v>
      </c>
    </row>
    <row r="371" ht="15.75" spans="1:25">
      <c r="A371" s="775">
        <v>8</v>
      </c>
      <c r="B371" s="776" t="s">
        <v>46</v>
      </c>
      <c r="C371" s="771">
        <f t="shared" si="89"/>
        <v>0</v>
      </c>
      <c r="D371" s="772"/>
      <c r="E371" s="771">
        <f t="shared" si="90"/>
        <v>1</v>
      </c>
      <c r="F371" s="772">
        <v>1</v>
      </c>
      <c r="G371" s="771">
        <f t="shared" si="91"/>
        <v>1</v>
      </c>
      <c r="H371" s="772">
        <v>2</v>
      </c>
      <c r="I371" s="802">
        <f t="shared" si="98"/>
        <v>5</v>
      </c>
      <c r="J371" s="772"/>
      <c r="K371" s="772"/>
      <c r="L371" s="772">
        <v>2</v>
      </c>
      <c r="M371" s="771">
        <f t="shared" si="92"/>
        <v>2</v>
      </c>
      <c r="N371" s="771">
        <f t="shared" si="93"/>
        <v>0</v>
      </c>
      <c r="O371" s="771">
        <f t="shared" si="94"/>
        <v>2</v>
      </c>
      <c r="P371" s="771">
        <f t="shared" si="95"/>
        <v>1</v>
      </c>
      <c r="Q371" s="771">
        <f t="shared" si="96"/>
        <v>3</v>
      </c>
      <c r="R371" s="772"/>
      <c r="S371" s="772"/>
      <c r="T371" s="772"/>
      <c r="U371" s="772">
        <v>2</v>
      </c>
      <c r="V371" s="777"/>
      <c r="X371" s="746">
        <v>1</v>
      </c>
      <c r="Y371" s="827">
        <f t="shared" si="97"/>
        <v>0</v>
      </c>
    </row>
    <row r="372" ht="15.75" spans="1:25">
      <c r="A372" s="775">
        <v>9</v>
      </c>
      <c r="B372" s="776" t="s">
        <v>47</v>
      </c>
      <c r="C372" s="771">
        <f t="shared" si="89"/>
        <v>0</v>
      </c>
      <c r="D372" s="772"/>
      <c r="E372" s="771">
        <f t="shared" si="90"/>
        <v>0</v>
      </c>
      <c r="F372" s="772"/>
      <c r="G372" s="771">
        <f t="shared" si="91"/>
        <v>0</v>
      </c>
      <c r="H372" s="772"/>
      <c r="I372" s="802">
        <f t="shared" si="98"/>
        <v>0</v>
      </c>
      <c r="J372" s="772"/>
      <c r="K372" s="772"/>
      <c r="L372" s="772"/>
      <c r="M372" s="771">
        <f t="shared" si="92"/>
        <v>0</v>
      </c>
      <c r="N372" s="771">
        <f t="shared" si="93"/>
        <v>0</v>
      </c>
      <c r="O372" s="771">
        <f t="shared" si="94"/>
        <v>0</v>
      </c>
      <c r="P372" s="771">
        <f t="shared" si="95"/>
        <v>0</v>
      </c>
      <c r="Q372" s="771">
        <f t="shared" si="96"/>
        <v>0</v>
      </c>
      <c r="R372" s="772"/>
      <c r="S372" s="772"/>
      <c r="T372" s="772"/>
      <c r="U372" s="772"/>
      <c r="V372" s="777"/>
      <c r="X372" s="746">
        <v>1</v>
      </c>
      <c r="Y372" s="827">
        <f t="shared" si="97"/>
        <v>-1</v>
      </c>
    </row>
    <row r="373" ht="15.75" spans="1:25">
      <c r="A373" s="775">
        <v>10</v>
      </c>
      <c r="B373" s="776" t="s">
        <v>48</v>
      </c>
      <c r="C373" s="771">
        <f t="shared" si="89"/>
        <v>0</v>
      </c>
      <c r="D373" s="772"/>
      <c r="E373" s="771">
        <f t="shared" si="90"/>
        <v>1</v>
      </c>
      <c r="F373" s="772"/>
      <c r="G373" s="771">
        <f t="shared" si="91"/>
        <v>1</v>
      </c>
      <c r="H373" s="772"/>
      <c r="I373" s="802">
        <f t="shared" si="98"/>
        <v>2</v>
      </c>
      <c r="J373" s="772"/>
      <c r="K373" s="772">
        <v>1</v>
      </c>
      <c r="L373" s="772"/>
      <c r="M373" s="771">
        <f t="shared" si="92"/>
        <v>1</v>
      </c>
      <c r="N373" s="771">
        <f t="shared" si="93"/>
        <v>0</v>
      </c>
      <c r="O373" s="771">
        <f t="shared" si="94"/>
        <v>0</v>
      </c>
      <c r="P373" s="771">
        <f t="shared" si="95"/>
        <v>1</v>
      </c>
      <c r="Q373" s="771">
        <f t="shared" si="96"/>
        <v>1</v>
      </c>
      <c r="R373" s="772"/>
      <c r="S373" s="772"/>
      <c r="T373" s="772"/>
      <c r="U373" s="772">
        <v>1</v>
      </c>
      <c r="V373" s="777"/>
      <c r="X373" s="746">
        <v>4</v>
      </c>
      <c r="Y373" s="827">
        <f t="shared" si="97"/>
        <v>-3</v>
      </c>
    </row>
    <row r="374" ht="15.75" spans="1:25">
      <c r="A374" s="775">
        <v>11</v>
      </c>
      <c r="B374" s="776" t="s">
        <v>49</v>
      </c>
      <c r="C374" s="771">
        <f t="shared" si="89"/>
        <v>0</v>
      </c>
      <c r="D374" s="772"/>
      <c r="E374" s="771">
        <f t="shared" si="90"/>
        <v>0</v>
      </c>
      <c r="F374" s="772">
        <v>1</v>
      </c>
      <c r="G374" s="771">
        <f t="shared" si="91"/>
        <v>0</v>
      </c>
      <c r="H374" s="772"/>
      <c r="I374" s="802">
        <f t="shared" si="98"/>
        <v>1</v>
      </c>
      <c r="J374" s="772"/>
      <c r="K374" s="772"/>
      <c r="L374" s="772">
        <v>1</v>
      </c>
      <c r="M374" s="771">
        <f t="shared" si="92"/>
        <v>1</v>
      </c>
      <c r="N374" s="771">
        <f t="shared" si="93"/>
        <v>0</v>
      </c>
      <c r="O374" s="771">
        <f t="shared" si="94"/>
        <v>1</v>
      </c>
      <c r="P374" s="771">
        <f t="shared" si="95"/>
        <v>-1</v>
      </c>
      <c r="Q374" s="771">
        <f t="shared" si="96"/>
        <v>0</v>
      </c>
      <c r="R374" s="772">
        <v>1</v>
      </c>
      <c r="S374" s="772"/>
      <c r="T374" s="772"/>
      <c r="U374" s="772"/>
      <c r="V374" s="777"/>
      <c r="X374" s="746">
        <v>4</v>
      </c>
      <c r="Y374" s="827">
        <f t="shared" si="97"/>
        <v>-4</v>
      </c>
    </row>
    <row r="375" ht="15.75" spans="1:25">
      <c r="A375" s="775">
        <v>12</v>
      </c>
      <c r="B375" s="776" t="s">
        <v>50</v>
      </c>
      <c r="C375" s="771">
        <f t="shared" si="89"/>
        <v>0</v>
      </c>
      <c r="D375" s="772"/>
      <c r="E375" s="771">
        <f t="shared" si="90"/>
        <v>1</v>
      </c>
      <c r="F375" s="772">
        <v>2</v>
      </c>
      <c r="G375" s="771">
        <f t="shared" si="91"/>
        <v>4</v>
      </c>
      <c r="H375" s="772">
        <v>3</v>
      </c>
      <c r="I375" s="802">
        <f t="shared" si="98"/>
        <v>10</v>
      </c>
      <c r="J375" s="772"/>
      <c r="K375" s="772"/>
      <c r="L375" s="772">
        <v>1</v>
      </c>
      <c r="M375" s="771">
        <f t="shared" si="92"/>
        <v>1</v>
      </c>
      <c r="N375" s="771">
        <f t="shared" si="93"/>
        <v>0</v>
      </c>
      <c r="O375" s="771">
        <f t="shared" si="94"/>
        <v>3</v>
      </c>
      <c r="P375" s="771">
        <f t="shared" si="95"/>
        <v>6</v>
      </c>
      <c r="Q375" s="771">
        <f t="shared" si="96"/>
        <v>9</v>
      </c>
      <c r="R375" s="772">
        <v>1</v>
      </c>
      <c r="S375" s="772"/>
      <c r="T375" s="772"/>
      <c r="U375" s="772"/>
      <c r="V375" s="777"/>
      <c r="X375" s="746">
        <v>4</v>
      </c>
      <c r="Y375" s="827">
        <f t="shared" si="97"/>
        <v>0</v>
      </c>
    </row>
    <row r="376" ht="15.75" spans="1:25">
      <c r="A376" s="775">
        <v>13</v>
      </c>
      <c r="B376" s="776" t="s">
        <v>51</v>
      </c>
      <c r="C376" s="771">
        <f t="shared" si="89"/>
        <v>0</v>
      </c>
      <c r="D376" s="772"/>
      <c r="E376" s="771">
        <f t="shared" si="90"/>
        <v>0</v>
      </c>
      <c r="F376" s="772"/>
      <c r="G376" s="771">
        <f t="shared" si="91"/>
        <v>0</v>
      </c>
      <c r="H376" s="772">
        <v>1</v>
      </c>
      <c r="I376" s="802">
        <f t="shared" si="98"/>
        <v>1</v>
      </c>
      <c r="J376" s="772"/>
      <c r="K376" s="772"/>
      <c r="L376" s="772">
        <v>3</v>
      </c>
      <c r="M376" s="771">
        <f t="shared" si="92"/>
        <v>3</v>
      </c>
      <c r="N376" s="771">
        <f t="shared" si="93"/>
        <v>0</v>
      </c>
      <c r="O376" s="771">
        <f t="shared" si="94"/>
        <v>0</v>
      </c>
      <c r="P376" s="771">
        <f t="shared" si="95"/>
        <v>-2</v>
      </c>
      <c r="Q376" s="771">
        <f t="shared" si="96"/>
        <v>-2</v>
      </c>
      <c r="R376" s="772">
        <v>3</v>
      </c>
      <c r="S376" s="772"/>
      <c r="T376" s="772"/>
      <c r="U376" s="772"/>
      <c r="V376" s="777"/>
      <c r="X376" s="746">
        <v>1</v>
      </c>
      <c r="Y376" s="827">
        <f t="shared" si="97"/>
        <v>-1</v>
      </c>
    </row>
    <row r="377" ht="15.75" spans="1:25">
      <c r="A377" s="775">
        <v>14</v>
      </c>
      <c r="B377" s="776" t="s">
        <v>52</v>
      </c>
      <c r="C377" s="771">
        <f t="shared" si="89"/>
        <v>0</v>
      </c>
      <c r="D377" s="772"/>
      <c r="E377" s="771">
        <f t="shared" si="90"/>
        <v>1</v>
      </c>
      <c r="F377" s="772"/>
      <c r="G377" s="771">
        <f t="shared" si="91"/>
        <v>3</v>
      </c>
      <c r="H377" s="772">
        <v>1</v>
      </c>
      <c r="I377" s="802">
        <f t="shared" si="98"/>
        <v>5</v>
      </c>
      <c r="J377" s="772"/>
      <c r="K377" s="772"/>
      <c r="L377" s="772">
        <v>2</v>
      </c>
      <c r="M377" s="771">
        <f t="shared" si="92"/>
        <v>2</v>
      </c>
      <c r="N377" s="771">
        <f t="shared" si="93"/>
        <v>0</v>
      </c>
      <c r="O377" s="771">
        <f t="shared" si="94"/>
        <v>1</v>
      </c>
      <c r="P377" s="771">
        <f t="shared" si="95"/>
        <v>2</v>
      </c>
      <c r="Q377" s="771">
        <f t="shared" si="96"/>
        <v>3</v>
      </c>
      <c r="R377" s="772">
        <v>2</v>
      </c>
      <c r="S377" s="772"/>
      <c r="T377" s="772"/>
      <c r="U377" s="772"/>
      <c r="V377" s="777"/>
      <c r="X377" s="746">
        <v>7</v>
      </c>
      <c r="Y377" s="827">
        <f t="shared" si="97"/>
        <v>-4</v>
      </c>
    </row>
    <row r="378" ht="15.75" spans="1:25">
      <c r="A378" s="775">
        <v>15</v>
      </c>
      <c r="B378" s="776" t="s">
        <v>53</v>
      </c>
      <c r="C378" s="771">
        <f t="shared" si="89"/>
        <v>0</v>
      </c>
      <c r="D378" s="772"/>
      <c r="E378" s="771">
        <f t="shared" si="90"/>
        <v>0</v>
      </c>
      <c r="F378" s="772"/>
      <c r="G378" s="771">
        <f t="shared" si="91"/>
        <v>0</v>
      </c>
      <c r="H378" s="772"/>
      <c r="I378" s="802">
        <f t="shared" si="98"/>
        <v>0</v>
      </c>
      <c r="J378" s="772"/>
      <c r="K378" s="772"/>
      <c r="L378" s="772"/>
      <c r="M378" s="771">
        <f t="shared" si="92"/>
        <v>0</v>
      </c>
      <c r="N378" s="771">
        <f t="shared" si="93"/>
        <v>0</v>
      </c>
      <c r="O378" s="771">
        <f t="shared" si="94"/>
        <v>0</v>
      </c>
      <c r="P378" s="771">
        <f t="shared" si="95"/>
        <v>0</v>
      </c>
      <c r="Q378" s="771">
        <f t="shared" si="96"/>
        <v>0</v>
      </c>
      <c r="R378" s="772"/>
      <c r="S378" s="772"/>
      <c r="T378" s="772"/>
      <c r="U378" s="772"/>
      <c r="V378" s="777"/>
      <c r="X378" s="746">
        <v>0</v>
      </c>
      <c r="Y378" s="827">
        <f t="shared" si="97"/>
        <v>0</v>
      </c>
    </row>
    <row r="379" ht="15.75" spans="1:25">
      <c r="A379" s="775">
        <v>16</v>
      </c>
      <c r="B379" s="776" t="s">
        <v>151</v>
      </c>
      <c r="C379" s="771">
        <f t="shared" si="89"/>
        <v>0</v>
      </c>
      <c r="D379" s="772"/>
      <c r="E379" s="771">
        <f t="shared" si="90"/>
        <v>0</v>
      </c>
      <c r="F379" s="772">
        <v>1</v>
      </c>
      <c r="G379" s="771">
        <f t="shared" si="91"/>
        <v>1</v>
      </c>
      <c r="H379" s="772">
        <v>2</v>
      </c>
      <c r="I379" s="802">
        <f t="shared" si="98"/>
        <v>4</v>
      </c>
      <c r="J379" s="772"/>
      <c r="K379" s="772"/>
      <c r="L379" s="772"/>
      <c r="M379" s="771">
        <f t="shared" si="92"/>
        <v>0</v>
      </c>
      <c r="N379" s="771">
        <f t="shared" si="93"/>
        <v>0</v>
      </c>
      <c r="O379" s="771">
        <f t="shared" si="94"/>
        <v>1</v>
      </c>
      <c r="P379" s="771">
        <f t="shared" si="95"/>
        <v>3</v>
      </c>
      <c r="Q379" s="771">
        <f t="shared" si="96"/>
        <v>4</v>
      </c>
      <c r="R379" s="772"/>
      <c r="S379" s="772"/>
      <c r="T379" s="772"/>
      <c r="U379" s="772"/>
      <c r="V379" s="777"/>
      <c r="X379" s="746">
        <v>0</v>
      </c>
      <c r="Y379" s="827">
        <f t="shared" si="97"/>
        <v>1</v>
      </c>
    </row>
    <row r="380" ht="15.75" spans="1:25">
      <c r="A380" s="778">
        <v>17</v>
      </c>
      <c r="B380" s="779" t="s">
        <v>55</v>
      </c>
      <c r="C380" s="771">
        <f t="shared" si="89"/>
        <v>0</v>
      </c>
      <c r="D380" s="772"/>
      <c r="E380" s="771">
        <f t="shared" si="90"/>
        <v>1</v>
      </c>
      <c r="F380" s="772">
        <v>3</v>
      </c>
      <c r="G380" s="771">
        <f t="shared" si="91"/>
        <v>2</v>
      </c>
      <c r="H380" s="772"/>
      <c r="I380" s="803">
        <f t="shared" si="98"/>
        <v>6</v>
      </c>
      <c r="J380" s="772"/>
      <c r="K380" s="772">
        <v>1</v>
      </c>
      <c r="L380" s="772">
        <v>2</v>
      </c>
      <c r="M380" s="771">
        <f t="shared" si="92"/>
        <v>3</v>
      </c>
      <c r="N380" s="771">
        <f t="shared" si="93"/>
        <v>0</v>
      </c>
      <c r="O380" s="771">
        <f t="shared" si="94"/>
        <v>3</v>
      </c>
      <c r="P380" s="771">
        <f t="shared" si="95"/>
        <v>0</v>
      </c>
      <c r="Q380" s="771">
        <f t="shared" si="96"/>
        <v>3</v>
      </c>
      <c r="R380" s="772">
        <v>3</v>
      </c>
      <c r="S380" s="772"/>
      <c r="T380" s="772"/>
      <c r="U380" s="772"/>
      <c r="V380" s="777"/>
      <c r="X380" s="746">
        <v>2</v>
      </c>
      <c r="Y380" s="827">
        <f t="shared" si="97"/>
        <v>0</v>
      </c>
    </row>
    <row r="381" ht="16.5" spans="1:25">
      <c r="A381" s="780">
        <v>18</v>
      </c>
      <c r="B381" s="781" t="s">
        <v>56</v>
      </c>
      <c r="C381" s="771">
        <f t="shared" si="89"/>
        <v>0</v>
      </c>
      <c r="D381" s="772"/>
      <c r="E381" s="771">
        <f t="shared" si="90"/>
        <v>0</v>
      </c>
      <c r="F381" s="772"/>
      <c r="G381" s="771">
        <f t="shared" si="91"/>
        <v>0</v>
      </c>
      <c r="H381" s="772">
        <v>2</v>
      </c>
      <c r="I381" s="824">
        <f t="shared" si="98"/>
        <v>2</v>
      </c>
      <c r="J381" s="772"/>
      <c r="K381" s="772"/>
      <c r="L381" s="772"/>
      <c r="M381" s="771">
        <f t="shared" si="92"/>
        <v>0</v>
      </c>
      <c r="N381" s="771">
        <f t="shared" si="93"/>
        <v>0</v>
      </c>
      <c r="O381" s="771">
        <f t="shared" si="94"/>
        <v>0</v>
      </c>
      <c r="P381" s="771">
        <f t="shared" si="95"/>
        <v>2</v>
      </c>
      <c r="Q381" s="771">
        <f t="shared" si="96"/>
        <v>2</v>
      </c>
      <c r="R381" s="772"/>
      <c r="S381" s="772"/>
      <c r="T381" s="772"/>
      <c r="U381" s="772"/>
      <c r="V381" s="783"/>
      <c r="Y381" s="827"/>
    </row>
    <row r="382" ht="17.25" spans="1:22">
      <c r="A382" s="785" t="s">
        <v>14</v>
      </c>
      <c r="B382" s="786"/>
      <c r="C382" s="787">
        <f>SUM(C364:C381)</f>
        <v>0</v>
      </c>
      <c r="D382" s="787">
        <f>SUM(D364:D381)</f>
        <v>0</v>
      </c>
      <c r="E382" s="787">
        <f>SUM(E364:E381)</f>
        <v>9</v>
      </c>
      <c r="F382" s="787">
        <f>SUM(F364:F381)</f>
        <v>8</v>
      </c>
      <c r="G382" s="787">
        <f t="shared" ref="G382:U382" si="99">SUM(G364:G381)</f>
        <v>18</v>
      </c>
      <c r="H382" s="787">
        <f t="shared" si="99"/>
        <v>19</v>
      </c>
      <c r="I382" s="787">
        <f t="shared" si="99"/>
        <v>54</v>
      </c>
      <c r="J382" s="787">
        <f t="shared" si="99"/>
        <v>0</v>
      </c>
      <c r="K382" s="787">
        <f t="shared" si="99"/>
        <v>6</v>
      </c>
      <c r="L382" s="787">
        <f t="shared" si="99"/>
        <v>23</v>
      </c>
      <c r="M382" s="787">
        <f t="shared" si="99"/>
        <v>29</v>
      </c>
      <c r="N382" s="787">
        <f t="shared" si="99"/>
        <v>0</v>
      </c>
      <c r="O382" s="787">
        <f t="shared" si="99"/>
        <v>11</v>
      </c>
      <c r="P382" s="787">
        <f t="shared" si="99"/>
        <v>14</v>
      </c>
      <c r="Q382" s="787">
        <f t="shared" si="99"/>
        <v>25</v>
      </c>
      <c r="R382" s="787">
        <f t="shared" si="99"/>
        <v>21</v>
      </c>
      <c r="S382" s="787">
        <f t="shared" si="99"/>
        <v>1</v>
      </c>
      <c r="T382" s="787">
        <f t="shared" si="99"/>
        <v>2</v>
      </c>
      <c r="U382" s="787">
        <f t="shared" si="99"/>
        <v>3</v>
      </c>
      <c r="V382" s="787">
        <f>SUM(V364:V380)</f>
        <v>0</v>
      </c>
    </row>
    <row r="384" spans="3:16">
      <c r="C384" s="788" t="s">
        <v>58</v>
      </c>
      <c r="P384" s="800" t="s">
        <v>165</v>
      </c>
    </row>
    <row r="385" spans="1:22">
      <c r="A385" s="789"/>
      <c r="B385" s="789"/>
      <c r="C385" s="788" t="s">
        <v>96</v>
      </c>
      <c r="D385" s="789"/>
      <c r="E385" s="789"/>
      <c r="F385" s="789"/>
      <c r="G385" s="789"/>
      <c r="H385" s="789"/>
      <c r="I385" s="789"/>
      <c r="J385" s="789"/>
      <c r="K385" s="789"/>
      <c r="L385" s="789"/>
      <c r="M385" s="789"/>
      <c r="N385" s="789"/>
      <c r="O385" s="789"/>
      <c r="P385" s="800" t="s">
        <v>137</v>
      </c>
      <c r="Q385" s="789"/>
      <c r="R385" s="789"/>
      <c r="S385" s="789"/>
      <c r="T385" s="789"/>
      <c r="U385" s="789"/>
      <c r="V385" s="789"/>
    </row>
    <row r="386" spans="3:20">
      <c r="C386" s="788"/>
      <c r="D386" s="790"/>
      <c r="E386" s="790"/>
      <c r="F386" s="789"/>
      <c r="G386" s="789"/>
      <c r="H386" s="789"/>
      <c r="I386" s="789"/>
      <c r="J386" s="789"/>
      <c r="K386" s="789"/>
      <c r="L386" s="789"/>
      <c r="M386" s="789"/>
      <c r="N386" s="789"/>
      <c r="O386" s="789"/>
      <c r="P386" s="800"/>
      <c r="Q386" s="789"/>
      <c r="R386" s="790"/>
      <c r="S386" s="789"/>
      <c r="T386" s="789"/>
    </row>
    <row r="387" spans="3:20">
      <c r="C387" s="788"/>
      <c r="D387" s="789"/>
      <c r="E387" s="789"/>
      <c r="F387" s="789"/>
      <c r="G387" s="789"/>
      <c r="H387" s="789"/>
      <c r="I387" s="789"/>
      <c r="J387" s="789"/>
      <c r="K387" s="789"/>
      <c r="L387" s="789"/>
      <c r="M387" s="789"/>
      <c r="N387" s="789"/>
      <c r="O387" s="789"/>
      <c r="P387" s="800"/>
      <c r="Q387" s="789"/>
      <c r="R387" s="789"/>
      <c r="S387" s="789"/>
      <c r="T387" s="789"/>
    </row>
    <row r="388" spans="1:22">
      <c r="A388" s="791"/>
      <c r="B388" s="791"/>
      <c r="C388" s="788"/>
      <c r="D388" s="789"/>
      <c r="E388" s="789"/>
      <c r="F388" s="789"/>
      <c r="G388" s="789"/>
      <c r="H388" s="789"/>
      <c r="I388" s="789"/>
      <c r="J388" s="789"/>
      <c r="K388" s="789"/>
      <c r="L388" s="789"/>
      <c r="M388" s="789"/>
      <c r="N388" s="789"/>
      <c r="O388" s="789"/>
      <c r="P388" s="800"/>
      <c r="Q388" s="791"/>
      <c r="R388" s="812"/>
      <c r="S388" s="812"/>
      <c r="T388" s="812"/>
      <c r="U388" s="791"/>
      <c r="V388" s="791"/>
    </row>
    <row r="389" spans="1:22">
      <c r="A389" s="792"/>
      <c r="B389" s="792"/>
      <c r="C389" s="788" t="s">
        <v>226</v>
      </c>
      <c r="D389" s="791"/>
      <c r="E389" s="791"/>
      <c r="F389" s="791"/>
      <c r="G389" s="791"/>
      <c r="H389" s="791"/>
      <c r="I389" s="791"/>
      <c r="J389" s="791"/>
      <c r="K389" s="791"/>
      <c r="L389" s="791"/>
      <c r="M389" s="791"/>
      <c r="N389" s="791"/>
      <c r="O389" s="791"/>
      <c r="P389" s="801" t="s">
        <v>98</v>
      </c>
      <c r="Q389" s="793"/>
      <c r="R389" s="793"/>
      <c r="S389" s="793"/>
      <c r="T389" s="793"/>
      <c r="U389" s="792"/>
      <c r="V389" s="792"/>
    </row>
    <row r="390" spans="3:20">
      <c r="C390" s="788" t="s">
        <v>207</v>
      </c>
      <c r="D390" s="793"/>
      <c r="E390" s="793"/>
      <c r="F390" s="793"/>
      <c r="G390" s="793"/>
      <c r="H390" s="793"/>
      <c r="I390" s="793"/>
      <c r="J390" s="793"/>
      <c r="K390" s="793"/>
      <c r="L390" s="793"/>
      <c r="M390" s="793"/>
      <c r="N390" s="793"/>
      <c r="O390" s="793"/>
      <c r="P390" s="801" t="s">
        <v>99</v>
      </c>
      <c r="Q390" s="789"/>
      <c r="R390" s="789"/>
      <c r="S390" s="789"/>
      <c r="T390" s="789"/>
    </row>
    <row r="391" spans="3:20">
      <c r="C391" s="788"/>
      <c r="D391" s="793"/>
      <c r="E391" s="793"/>
      <c r="F391" s="793"/>
      <c r="G391" s="793"/>
      <c r="H391" s="793"/>
      <c r="I391" s="793"/>
      <c r="J391" s="793"/>
      <c r="K391" s="793"/>
      <c r="L391" s="793"/>
      <c r="M391" s="793"/>
      <c r="N391" s="793"/>
      <c r="O391" s="793"/>
      <c r="P391" s="801"/>
      <c r="Q391" s="789"/>
      <c r="R391" s="789"/>
      <c r="S391" s="789"/>
      <c r="T391" s="789"/>
    </row>
    <row r="392" spans="3:20">
      <c r="C392" s="788"/>
      <c r="D392" s="793"/>
      <c r="E392" s="793"/>
      <c r="F392" s="793"/>
      <c r="G392" s="793"/>
      <c r="H392" s="793"/>
      <c r="I392" s="793"/>
      <c r="J392" s="793"/>
      <c r="K392" s="793"/>
      <c r="L392" s="793"/>
      <c r="M392" s="793"/>
      <c r="N392" s="793"/>
      <c r="O392" s="793"/>
      <c r="P392" s="801"/>
      <c r="Q392" s="789"/>
      <c r="R392" s="789"/>
      <c r="S392" s="789"/>
      <c r="T392" s="789"/>
    </row>
    <row r="393" spans="3:20">
      <c r="C393" s="788"/>
      <c r="D393" s="793"/>
      <c r="E393" s="793"/>
      <c r="F393" s="793"/>
      <c r="G393" s="793"/>
      <c r="H393" s="793"/>
      <c r="I393" s="793"/>
      <c r="J393" s="793"/>
      <c r="K393" s="793"/>
      <c r="L393" s="793"/>
      <c r="M393" s="793"/>
      <c r="N393" s="793"/>
      <c r="O393" s="793"/>
      <c r="P393" s="801"/>
      <c r="Q393" s="789"/>
      <c r="R393" s="789"/>
      <c r="S393" s="789"/>
      <c r="T393" s="789"/>
    </row>
    <row r="394" spans="3:20">
      <c r="C394" s="788"/>
      <c r="D394" s="793"/>
      <c r="E394" s="793"/>
      <c r="F394" s="793"/>
      <c r="G394" s="793"/>
      <c r="H394" s="793"/>
      <c r="I394" s="793"/>
      <c r="J394" s="793"/>
      <c r="K394" s="793"/>
      <c r="L394" s="793"/>
      <c r="M394" s="793"/>
      <c r="N394" s="793"/>
      <c r="O394" s="793"/>
      <c r="P394" s="801"/>
      <c r="Q394" s="789"/>
      <c r="R394" s="789"/>
      <c r="S394" s="789"/>
      <c r="T394" s="789"/>
    </row>
    <row r="395" spans="3:20">
      <c r="C395" s="788"/>
      <c r="D395" s="793"/>
      <c r="E395" s="793"/>
      <c r="F395" s="793"/>
      <c r="G395" s="793"/>
      <c r="H395" s="793"/>
      <c r="I395" s="793"/>
      <c r="J395" s="793"/>
      <c r="K395" s="793"/>
      <c r="L395" s="793"/>
      <c r="M395" s="793"/>
      <c r="N395" s="793"/>
      <c r="O395" s="793"/>
      <c r="P395" s="801"/>
      <c r="Q395" s="789"/>
      <c r="R395" s="789"/>
      <c r="S395" s="789"/>
      <c r="T395" s="789"/>
    </row>
    <row r="396" spans="3:20">
      <c r="C396" s="788"/>
      <c r="D396" s="793"/>
      <c r="E396" s="793"/>
      <c r="F396" s="793"/>
      <c r="G396" s="793"/>
      <c r="H396" s="793"/>
      <c r="I396" s="793"/>
      <c r="J396" s="793"/>
      <c r="K396" s="793"/>
      <c r="L396" s="793"/>
      <c r="M396" s="793"/>
      <c r="N396" s="793"/>
      <c r="O396" s="793"/>
      <c r="P396" s="801"/>
      <c r="Q396" s="817"/>
      <c r="R396" s="817"/>
      <c r="S396" s="817"/>
      <c r="T396" s="817"/>
    </row>
    <row r="397" spans="3:20">
      <c r="C397" s="788"/>
      <c r="D397" s="793"/>
      <c r="E397" s="793"/>
      <c r="F397" s="793"/>
      <c r="G397" s="793"/>
      <c r="H397" s="793"/>
      <c r="I397" s="793"/>
      <c r="J397" s="793"/>
      <c r="K397" s="793"/>
      <c r="L397" s="793"/>
      <c r="M397" s="793"/>
      <c r="N397" s="793"/>
      <c r="O397" s="793"/>
      <c r="P397" s="801"/>
      <c r="Q397" s="817"/>
      <c r="R397" s="817"/>
      <c r="S397" s="817"/>
      <c r="T397" s="817"/>
    </row>
    <row r="398" spans="3:20">
      <c r="C398" s="788"/>
      <c r="D398" s="793"/>
      <c r="E398" s="793"/>
      <c r="F398" s="793"/>
      <c r="G398" s="793"/>
      <c r="H398" s="793"/>
      <c r="I398" s="793"/>
      <c r="J398" s="793"/>
      <c r="K398" s="793"/>
      <c r="L398" s="793"/>
      <c r="M398" s="793"/>
      <c r="N398" s="793"/>
      <c r="O398" s="793"/>
      <c r="P398" s="801"/>
      <c r="Q398" s="817"/>
      <c r="R398" s="817"/>
      <c r="S398" s="817"/>
      <c r="T398" s="817"/>
    </row>
    <row r="399" spans="1:22">
      <c r="A399" s="747" t="s">
        <v>209</v>
      </c>
      <c r="B399" s="747"/>
      <c r="C399" s="747"/>
      <c r="D399" s="747"/>
      <c r="E399" s="747"/>
      <c r="F399" s="747"/>
      <c r="G399" s="747"/>
      <c r="H399" s="747"/>
      <c r="I399" s="747"/>
      <c r="J399" s="747"/>
      <c r="K399" s="747"/>
      <c r="L399" s="747"/>
      <c r="M399" s="747"/>
      <c r="N399" s="747"/>
      <c r="O399" s="747"/>
      <c r="P399" s="747"/>
      <c r="Q399" s="747"/>
      <c r="R399" s="747"/>
      <c r="S399" s="747"/>
      <c r="T399" s="747"/>
      <c r="U399" s="747"/>
      <c r="V399" s="747"/>
    </row>
    <row r="400" spans="1:22">
      <c r="A400" s="747" t="s">
        <v>210</v>
      </c>
      <c r="B400" s="747"/>
      <c r="C400" s="747"/>
      <c r="D400" s="747"/>
      <c r="E400" s="747"/>
      <c r="F400" s="747"/>
      <c r="G400" s="747"/>
      <c r="H400" s="747"/>
      <c r="I400" s="747"/>
      <c r="J400" s="747"/>
      <c r="K400" s="747"/>
      <c r="L400" s="747"/>
      <c r="M400" s="747"/>
      <c r="N400" s="747"/>
      <c r="O400" s="747"/>
      <c r="P400" s="747"/>
      <c r="Q400" s="747"/>
      <c r="R400" s="747"/>
      <c r="S400" s="747"/>
      <c r="T400" s="747"/>
      <c r="U400" s="747"/>
      <c r="V400" s="747"/>
    </row>
    <row r="401" spans="1:22">
      <c r="A401" s="748" t="s">
        <v>100</v>
      </c>
      <c r="B401" s="748"/>
      <c r="C401" s="748"/>
      <c r="D401" s="748"/>
      <c r="E401" s="748"/>
      <c r="F401" s="748"/>
      <c r="G401" s="748"/>
      <c r="H401" s="748"/>
      <c r="I401" s="748"/>
      <c r="J401" s="748"/>
      <c r="K401" s="748"/>
      <c r="L401" s="748"/>
      <c r="M401" s="748"/>
      <c r="N401" s="748"/>
      <c r="O401" s="748"/>
      <c r="P401" s="748"/>
      <c r="Q401" s="748"/>
      <c r="R401" s="748"/>
      <c r="S401" s="748"/>
      <c r="T401" s="748"/>
      <c r="U401" s="748"/>
      <c r="V401" s="748"/>
    </row>
    <row r="402" ht="15" spans="1:22">
      <c r="A402" s="749"/>
      <c r="B402" s="750"/>
      <c r="C402" s="750"/>
      <c r="D402" s="750"/>
      <c r="E402" s="750"/>
      <c r="F402" s="750"/>
      <c r="G402" s="750"/>
      <c r="H402" s="750"/>
      <c r="I402" s="750"/>
      <c r="J402" s="750"/>
      <c r="K402" s="750"/>
      <c r="L402" s="750"/>
      <c r="M402" s="750"/>
      <c r="N402" s="750"/>
      <c r="O402" s="750"/>
      <c r="P402" s="750"/>
      <c r="Q402" s="750"/>
      <c r="R402" s="750"/>
      <c r="S402" s="750"/>
      <c r="T402" s="750"/>
      <c r="U402" s="750"/>
      <c r="V402" s="750" t="s">
        <v>211</v>
      </c>
    </row>
    <row r="403" spans="1:22">
      <c r="A403" s="751" t="s">
        <v>3</v>
      </c>
      <c r="B403" s="752" t="s">
        <v>4</v>
      </c>
      <c r="C403" s="753" t="s">
        <v>212</v>
      </c>
      <c r="D403" s="753"/>
      <c r="E403" s="753"/>
      <c r="F403" s="753"/>
      <c r="G403" s="753"/>
      <c r="H403" s="754"/>
      <c r="I403" s="794" t="s">
        <v>57</v>
      </c>
      <c r="J403" s="753" t="s">
        <v>213</v>
      </c>
      <c r="K403" s="753"/>
      <c r="L403" s="754"/>
      <c r="M403" s="794" t="s">
        <v>57</v>
      </c>
      <c r="N403" s="753" t="s">
        <v>172</v>
      </c>
      <c r="O403" s="753"/>
      <c r="P403" s="754"/>
      <c r="Q403" s="794" t="s">
        <v>57</v>
      </c>
      <c r="R403" s="804" t="s">
        <v>214</v>
      </c>
      <c r="S403" s="804"/>
      <c r="T403" s="804"/>
      <c r="U403" s="804"/>
      <c r="V403" s="805" t="s">
        <v>215</v>
      </c>
    </row>
    <row r="404" ht="39.75" customHeight="1" spans="1:22">
      <c r="A404" s="755"/>
      <c r="B404" s="756"/>
      <c r="C404" s="757"/>
      <c r="D404" s="757"/>
      <c r="E404" s="757"/>
      <c r="F404" s="757"/>
      <c r="G404" s="757"/>
      <c r="H404" s="758"/>
      <c r="I404" s="795"/>
      <c r="J404" s="757"/>
      <c r="K404" s="757"/>
      <c r="L404" s="758"/>
      <c r="M404" s="795"/>
      <c r="N404" s="757"/>
      <c r="O404" s="757"/>
      <c r="P404" s="758"/>
      <c r="Q404" s="795"/>
      <c r="R404" s="806" t="s">
        <v>216</v>
      </c>
      <c r="S404" s="807"/>
      <c r="T404" s="808" t="s">
        <v>217</v>
      </c>
      <c r="U404" s="806"/>
      <c r="V404" s="809"/>
    </row>
    <row r="405" spans="1:22">
      <c r="A405" s="755"/>
      <c r="B405" s="756"/>
      <c r="C405" s="759" t="s">
        <v>16</v>
      </c>
      <c r="D405" s="760"/>
      <c r="E405" s="760" t="s">
        <v>21</v>
      </c>
      <c r="F405" s="760"/>
      <c r="G405" s="760" t="s">
        <v>22</v>
      </c>
      <c r="H405" s="761"/>
      <c r="I405" s="795"/>
      <c r="J405" s="796" t="s">
        <v>16</v>
      </c>
      <c r="K405" s="797" t="s">
        <v>21</v>
      </c>
      <c r="L405" s="797" t="s">
        <v>22</v>
      </c>
      <c r="M405" s="795"/>
      <c r="N405" s="765" t="s">
        <v>16</v>
      </c>
      <c r="O405" s="765" t="s">
        <v>21</v>
      </c>
      <c r="P405" s="765" t="s">
        <v>22</v>
      </c>
      <c r="Q405" s="795"/>
      <c r="R405" s="760" t="s">
        <v>218</v>
      </c>
      <c r="S405" s="760" t="s">
        <v>219</v>
      </c>
      <c r="T405" s="760" t="s">
        <v>220</v>
      </c>
      <c r="U405" s="761" t="s">
        <v>221</v>
      </c>
      <c r="V405" s="809"/>
    </row>
    <row r="406" ht="45" customHeight="1" spans="1:22">
      <c r="A406" s="762"/>
      <c r="B406" s="763"/>
      <c r="C406" s="764" t="s">
        <v>222</v>
      </c>
      <c r="D406" s="765" t="s">
        <v>223</v>
      </c>
      <c r="E406" s="765" t="s">
        <v>224</v>
      </c>
      <c r="F406" s="765" t="s">
        <v>223</v>
      </c>
      <c r="G406" s="765" t="s">
        <v>224</v>
      </c>
      <c r="H406" s="766" t="s">
        <v>225</v>
      </c>
      <c r="I406" s="798"/>
      <c r="J406" s="799"/>
      <c r="K406" s="765"/>
      <c r="L406" s="765"/>
      <c r="M406" s="798"/>
      <c r="N406" s="765"/>
      <c r="O406" s="765"/>
      <c r="P406" s="765"/>
      <c r="Q406" s="798"/>
      <c r="R406" s="760"/>
      <c r="S406" s="760"/>
      <c r="T406" s="760"/>
      <c r="U406" s="761"/>
      <c r="V406" s="810"/>
    </row>
    <row r="407" ht="15" spans="1:22">
      <c r="A407" s="767">
        <v>1</v>
      </c>
      <c r="B407" s="768">
        <v>2</v>
      </c>
      <c r="C407" s="768">
        <v>3</v>
      </c>
      <c r="D407" s="768">
        <v>4</v>
      </c>
      <c r="E407" s="768">
        <v>5</v>
      </c>
      <c r="F407" s="768">
        <v>6</v>
      </c>
      <c r="G407" s="768">
        <v>7</v>
      </c>
      <c r="H407" s="768">
        <v>8</v>
      </c>
      <c r="I407" s="768">
        <v>9</v>
      </c>
      <c r="J407" s="768">
        <v>10</v>
      </c>
      <c r="K407" s="768">
        <v>11</v>
      </c>
      <c r="L407" s="768">
        <v>12</v>
      </c>
      <c r="M407" s="768">
        <v>13</v>
      </c>
      <c r="N407" s="768">
        <v>14</v>
      </c>
      <c r="O407" s="768">
        <v>15</v>
      </c>
      <c r="P407" s="768">
        <v>16</v>
      </c>
      <c r="Q407" s="768">
        <v>17</v>
      </c>
      <c r="R407" s="768">
        <v>18</v>
      </c>
      <c r="S407" s="768">
        <v>19</v>
      </c>
      <c r="T407" s="768">
        <v>20</v>
      </c>
      <c r="U407" s="768">
        <v>21</v>
      </c>
      <c r="V407" s="811">
        <v>22</v>
      </c>
    </row>
    <row r="408" ht="16.5" spans="1:22">
      <c r="A408" s="769">
        <v>1</v>
      </c>
      <c r="B408" s="770" t="s">
        <v>39</v>
      </c>
      <c r="C408" s="771">
        <f>N364</f>
        <v>0</v>
      </c>
      <c r="D408" s="772">
        <v>0</v>
      </c>
      <c r="E408" s="771">
        <f>O364</f>
        <v>0</v>
      </c>
      <c r="F408" s="774">
        <v>3</v>
      </c>
      <c r="G408" s="771">
        <f>P364</f>
        <v>-1</v>
      </c>
      <c r="H408" s="774">
        <v>4</v>
      </c>
      <c r="I408" s="771">
        <f>SUM(C408:H408)</f>
        <v>6</v>
      </c>
      <c r="J408" s="774"/>
      <c r="K408" s="774">
        <v>2</v>
      </c>
      <c r="L408" s="774">
        <v>3</v>
      </c>
      <c r="M408" s="771">
        <f>SUM(J408:L408)</f>
        <v>5</v>
      </c>
      <c r="N408" s="771">
        <f>C408+D408-J408</f>
        <v>0</v>
      </c>
      <c r="O408" s="771">
        <f>E408+F408-K408</f>
        <v>1</v>
      </c>
      <c r="P408" s="771">
        <f>G408+H408-L408</f>
        <v>0</v>
      </c>
      <c r="Q408" s="771">
        <f>SUM(N408:P408)</f>
        <v>1</v>
      </c>
      <c r="R408" s="774">
        <v>7</v>
      </c>
      <c r="S408" s="774"/>
      <c r="T408" s="774"/>
      <c r="U408" s="774"/>
      <c r="V408" s="774"/>
    </row>
    <row r="409" ht="15.75" spans="1:22">
      <c r="A409" s="775">
        <v>2</v>
      </c>
      <c r="B409" s="776" t="s">
        <v>40</v>
      </c>
      <c r="C409" s="771">
        <f t="shared" ref="C409:C425" si="100">N365</f>
        <v>0</v>
      </c>
      <c r="D409" s="772">
        <v>0</v>
      </c>
      <c r="E409" s="771">
        <f t="shared" ref="E409:E425" si="101">O365</f>
        <v>1</v>
      </c>
      <c r="F409" s="774">
        <v>1</v>
      </c>
      <c r="G409" s="771">
        <f t="shared" ref="G409:G425" si="102">P365</f>
        <v>-1</v>
      </c>
      <c r="H409" s="774">
        <v>1</v>
      </c>
      <c r="I409" s="771">
        <f t="shared" ref="I409:I425" si="103">SUM(C409:H409)</f>
        <v>2</v>
      </c>
      <c r="J409" s="774"/>
      <c r="K409" s="774"/>
      <c r="L409" s="774">
        <v>1</v>
      </c>
      <c r="M409" s="771">
        <f t="shared" ref="M409:M425" si="104">SUM(J409:L409)</f>
        <v>1</v>
      </c>
      <c r="N409" s="771">
        <f t="shared" ref="N409:N425" si="105">C409+D409-J409</f>
        <v>0</v>
      </c>
      <c r="O409" s="771">
        <f t="shared" ref="O409:O425" si="106">E409+F409-K409</f>
        <v>2</v>
      </c>
      <c r="P409" s="771">
        <f t="shared" ref="P409:P425" si="107">G409+H409-L409</f>
        <v>-1</v>
      </c>
      <c r="Q409" s="771">
        <f t="shared" ref="Q409:Q425" si="108">SUM(N409:P409)</f>
        <v>1</v>
      </c>
      <c r="R409" s="774">
        <v>1</v>
      </c>
      <c r="S409" s="774"/>
      <c r="T409" s="774"/>
      <c r="U409" s="774"/>
      <c r="V409" s="774"/>
    </row>
    <row r="410" ht="15.75" spans="1:22">
      <c r="A410" s="775">
        <v>3</v>
      </c>
      <c r="B410" s="776" t="s">
        <v>41</v>
      </c>
      <c r="C410" s="771">
        <f t="shared" si="100"/>
        <v>0</v>
      </c>
      <c r="D410" s="777">
        <v>0</v>
      </c>
      <c r="E410" s="771">
        <f t="shared" si="101"/>
        <v>-2</v>
      </c>
      <c r="F410" s="774"/>
      <c r="G410" s="771">
        <f t="shared" si="102"/>
        <v>0</v>
      </c>
      <c r="H410" s="774"/>
      <c r="I410" s="771">
        <f t="shared" si="103"/>
        <v>-2</v>
      </c>
      <c r="J410" s="774"/>
      <c r="K410" s="774"/>
      <c r="L410" s="774"/>
      <c r="M410" s="771">
        <f t="shared" si="104"/>
        <v>0</v>
      </c>
      <c r="N410" s="771">
        <f t="shared" si="105"/>
        <v>0</v>
      </c>
      <c r="O410" s="771">
        <f t="shared" si="106"/>
        <v>-2</v>
      </c>
      <c r="P410" s="771">
        <f t="shared" si="107"/>
        <v>0</v>
      </c>
      <c r="Q410" s="771">
        <f t="shared" si="108"/>
        <v>-2</v>
      </c>
      <c r="R410" s="774"/>
      <c r="S410" s="774"/>
      <c r="T410" s="774"/>
      <c r="U410" s="774"/>
      <c r="V410" s="774"/>
    </row>
    <row r="411" ht="15.75" spans="1:22">
      <c r="A411" s="775">
        <v>4</v>
      </c>
      <c r="B411" s="776" t="s">
        <v>42</v>
      </c>
      <c r="C411" s="771">
        <f t="shared" si="100"/>
        <v>0</v>
      </c>
      <c r="D411" s="777">
        <v>0</v>
      </c>
      <c r="E411" s="771">
        <f t="shared" si="101"/>
        <v>1</v>
      </c>
      <c r="F411" s="774">
        <v>1</v>
      </c>
      <c r="G411" s="771">
        <f t="shared" si="102"/>
        <v>3</v>
      </c>
      <c r="H411" s="774">
        <v>3</v>
      </c>
      <c r="I411" s="771">
        <f t="shared" si="103"/>
        <v>8</v>
      </c>
      <c r="J411" s="774"/>
      <c r="K411" s="774"/>
      <c r="L411" s="774">
        <v>2</v>
      </c>
      <c r="M411" s="771">
        <f t="shared" si="104"/>
        <v>2</v>
      </c>
      <c r="N411" s="771">
        <f t="shared" si="105"/>
        <v>0</v>
      </c>
      <c r="O411" s="771">
        <f t="shared" si="106"/>
        <v>2</v>
      </c>
      <c r="P411" s="771">
        <f t="shared" si="107"/>
        <v>4</v>
      </c>
      <c r="Q411" s="771">
        <f t="shared" si="108"/>
        <v>6</v>
      </c>
      <c r="R411" s="774">
        <v>2</v>
      </c>
      <c r="S411" s="774"/>
      <c r="T411" s="774"/>
      <c r="U411" s="774"/>
      <c r="V411" s="774"/>
    </row>
    <row r="412" ht="15.75" spans="1:22">
      <c r="A412" s="775">
        <v>5</v>
      </c>
      <c r="B412" s="776" t="s">
        <v>43</v>
      </c>
      <c r="C412" s="771">
        <f t="shared" si="100"/>
        <v>0</v>
      </c>
      <c r="D412" s="777">
        <v>0</v>
      </c>
      <c r="E412" s="771">
        <f t="shared" si="101"/>
        <v>-1</v>
      </c>
      <c r="F412" s="774"/>
      <c r="G412" s="771">
        <f t="shared" si="102"/>
        <v>3</v>
      </c>
      <c r="H412" s="774">
        <v>3</v>
      </c>
      <c r="I412" s="771">
        <f t="shared" si="103"/>
        <v>5</v>
      </c>
      <c r="J412" s="774"/>
      <c r="K412" s="774"/>
      <c r="L412" s="774">
        <v>1</v>
      </c>
      <c r="M412" s="771">
        <f t="shared" si="104"/>
        <v>1</v>
      </c>
      <c r="N412" s="771">
        <f t="shared" si="105"/>
        <v>0</v>
      </c>
      <c r="O412" s="771">
        <f t="shared" si="106"/>
        <v>-1</v>
      </c>
      <c r="P412" s="771">
        <f t="shared" si="107"/>
        <v>5</v>
      </c>
      <c r="Q412" s="771">
        <f t="shared" si="108"/>
        <v>4</v>
      </c>
      <c r="R412" s="774">
        <v>3</v>
      </c>
      <c r="S412" s="774"/>
      <c r="T412" s="774"/>
      <c r="U412" s="774"/>
      <c r="V412" s="774"/>
    </row>
    <row r="413" ht="15.75" spans="1:22">
      <c r="A413" s="775">
        <v>6</v>
      </c>
      <c r="B413" s="776" t="s">
        <v>44</v>
      </c>
      <c r="C413" s="771">
        <f t="shared" si="100"/>
        <v>0</v>
      </c>
      <c r="D413" s="777">
        <v>0</v>
      </c>
      <c r="E413" s="771">
        <f t="shared" si="101"/>
        <v>1</v>
      </c>
      <c r="F413" s="774"/>
      <c r="G413" s="771">
        <f t="shared" si="102"/>
        <v>-1</v>
      </c>
      <c r="H413" s="774">
        <v>1</v>
      </c>
      <c r="I413" s="771">
        <f t="shared" si="103"/>
        <v>1</v>
      </c>
      <c r="J413" s="774"/>
      <c r="K413" s="774"/>
      <c r="L413" s="774"/>
      <c r="M413" s="771">
        <f t="shared" si="104"/>
        <v>0</v>
      </c>
      <c r="N413" s="771">
        <f t="shared" si="105"/>
        <v>0</v>
      </c>
      <c r="O413" s="771">
        <f t="shared" si="106"/>
        <v>1</v>
      </c>
      <c r="P413" s="771">
        <f t="shared" si="107"/>
        <v>0</v>
      </c>
      <c r="Q413" s="771">
        <f t="shared" si="108"/>
        <v>1</v>
      </c>
      <c r="R413" s="774"/>
      <c r="S413" s="774"/>
      <c r="T413" s="774"/>
      <c r="U413" s="774"/>
      <c r="V413" s="774"/>
    </row>
    <row r="414" ht="15.75" spans="1:22">
      <c r="A414" s="775">
        <v>7</v>
      </c>
      <c r="B414" s="776" t="s">
        <v>45</v>
      </c>
      <c r="C414" s="771">
        <f t="shared" si="100"/>
        <v>0</v>
      </c>
      <c r="D414" s="777">
        <v>0</v>
      </c>
      <c r="E414" s="771">
        <f t="shared" si="101"/>
        <v>0</v>
      </c>
      <c r="F414" s="774">
        <v>1</v>
      </c>
      <c r="G414" s="771">
        <f t="shared" si="102"/>
        <v>-1</v>
      </c>
      <c r="H414" s="774"/>
      <c r="I414" s="771">
        <f t="shared" si="103"/>
        <v>0</v>
      </c>
      <c r="J414" s="774"/>
      <c r="K414" s="774"/>
      <c r="L414" s="774"/>
      <c r="M414" s="771">
        <f t="shared" si="104"/>
        <v>0</v>
      </c>
      <c r="N414" s="771">
        <f t="shared" si="105"/>
        <v>0</v>
      </c>
      <c r="O414" s="771">
        <f t="shared" si="106"/>
        <v>1</v>
      </c>
      <c r="P414" s="771">
        <f t="shared" si="107"/>
        <v>-1</v>
      </c>
      <c r="Q414" s="771">
        <f t="shared" si="108"/>
        <v>0</v>
      </c>
      <c r="R414" s="774"/>
      <c r="S414" s="774"/>
      <c r="T414" s="774"/>
      <c r="U414" s="774"/>
      <c r="V414" s="774"/>
    </row>
    <row r="415" ht="15.75" spans="1:22">
      <c r="A415" s="775">
        <v>8</v>
      </c>
      <c r="B415" s="776" t="s">
        <v>46</v>
      </c>
      <c r="C415" s="771">
        <f t="shared" si="100"/>
        <v>0</v>
      </c>
      <c r="D415" s="777">
        <v>0</v>
      </c>
      <c r="E415" s="771">
        <f t="shared" si="101"/>
        <v>2</v>
      </c>
      <c r="F415" s="774"/>
      <c r="G415" s="771">
        <f t="shared" si="102"/>
        <v>1</v>
      </c>
      <c r="H415" s="774">
        <v>1</v>
      </c>
      <c r="I415" s="771">
        <f t="shared" si="103"/>
        <v>4</v>
      </c>
      <c r="J415" s="774"/>
      <c r="K415" s="774">
        <v>1</v>
      </c>
      <c r="L415" s="774"/>
      <c r="M415" s="771">
        <f t="shared" si="104"/>
        <v>1</v>
      </c>
      <c r="N415" s="771">
        <f t="shared" si="105"/>
        <v>0</v>
      </c>
      <c r="O415" s="771">
        <f t="shared" si="106"/>
        <v>1</v>
      </c>
      <c r="P415" s="771">
        <f t="shared" si="107"/>
        <v>2</v>
      </c>
      <c r="Q415" s="771">
        <f t="shared" si="108"/>
        <v>3</v>
      </c>
      <c r="R415" s="774"/>
      <c r="S415" s="774"/>
      <c r="T415" s="774"/>
      <c r="U415" s="774">
        <v>1</v>
      </c>
      <c r="V415" s="774"/>
    </row>
    <row r="416" ht="15.75" spans="1:22">
      <c r="A416" s="775">
        <v>9</v>
      </c>
      <c r="B416" s="776" t="s">
        <v>47</v>
      </c>
      <c r="C416" s="771">
        <f t="shared" si="100"/>
        <v>0</v>
      </c>
      <c r="D416" s="777">
        <v>0</v>
      </c>
      <c r="E416" s="771">
        <f t="shared" si="101"/>
        <v>0</v>
      </c>
      <c r="F416" s="774">
        <v>1</v>
      </c>
      <c r="G416" s="771">
        <f t="shared" si="102"/>
        <v>0</v>
      </c>
      <c r="H416" s="774"/>
      <c r="I416" s="771">
        <f t="shared" si="103"/>
        <v>1</v>
      </c>
      <c r="J416" s="774"/>
      <c r="K416" s="774">
        <v>1</v>
      </c>
      <c r="L416" s="774"/>
      <c r="M416" s="771">
        <f t="shared" si="104"/>
        <v>1</v>
      </c>
      <c r="N416" s="771">
        <f t="shared" si="105"/>
        <v>0</v>
      </c>
      <c r="O416" s="771">
        <f t="shared" si="106"/>
        <v>0</v>
      </c>
      <c r="P416" s="771">
        <f t="shared" si="107"/>
        <v>0</v>
      </c>
      <c r="Q416" s="771">
        <f t="shared" si="108"/>
        <v>0</v>
      </c>
      <c r="R416" s="774"/>
      <c r="S416" s="774"/>
      <c r="T416" s="774"/>
      <c r="U416" s="774">
        <v>1</v>
      </c>
      <c r="V416" s="774"/>
    </row>
    <row r="417" ht="15.75" spans="1:22">
      <c r="A417" s="775">
        <v>10</v>
      </c>
      <c r="B417" s="776" t="s">
        <v>48</v>
      </c>
      <c r="C417" s="771">
        <f t="shared" si="100"/>
        <v>0</v>
      </c>
      <c r="D417" s="777">
        <v>0</v>
      </c>
      <c r="E417" s="771">
        <f t="shared" si="101"/>
        <v>0</v>
      </c>
      <c r="F417" s="774"/>
      <c r="G417" s="771">
        <f t="shared" si="102"/>
        <v>1</v>
      </c>
      <c r="H417" s="774"/>
      <c r="I417" s="771">
        <f t="shared" si="103"/>
        <v>1</v>
      </c>
      <c r="J417" s="774"/>
      <c r="K417" s="774"/>
      <c r="L417" s="774"/>
      <c r="M417" s="771">
        <f t="shared" si="104"/>
        <v>0</v>
      </c>
      <c r="N417" s="771">
        <f t="shared" si="105"/>
        <v>0</v>
      </c>
      <c r="O417" s="771">
        <f t="shared" si="106"/>
        <v>0</v>
      </c>
      <c r="P417" s="771">
        <f t="shared" si="107"/>
        <v>1</v>
      </c>
      <c r="Q417" s="771">
        <f t="shared" si="108"/>
        <v>1</v>
      </c>
      <c r="R417" s="774"/>
      <c r="S417" s="774"/>
      <c r="T417" s="774"/>
      <c r="U417" s="774"/>
      <c r="V417" s="774"/>
    </row>
    <row r="418" ht="15.75" spans="1:22">
      <c r="A418" s="775">
        <v>11</v>
      </c>
      <c r="B418" s="776" t="s">
        <v>49</v>
      </c>
      <c r="C418" s="771">
        <f t="shared" si="100"/>
        <v>0</v>
      </c>
      <c r="D418" s="777">
        <v>0</v>
      </c>
      <c r="E418" s="771">
        <f t="shared" si="101"/>
        <v>1</v>
      </c>
      <c r="F418" s="774"/>
      <c r="G418" s="771">
        <f t="shared" si="102"/>
        <v>-1</v>
      </c>
      <c r="H418" s="774">
        <v>2</v>
      </c>
      <c r="I418" s="771">
        <f t="shared" si="103"/>
        <v>2</v>
      </c>
      <c r="J418" s="774"/>
      <c r="K418" s="774"/>
      <c r="L418" s="774">
        <v>1</v>
      </c>
      <c r="M418" s="771">
        <f t="shared" si="104"/>
        <v>1</v>
      </c>
      <c r="N418" s="771">
        <f t="shared" si="105"/>
        <v>0</v>
      </c>
      <c r="O418" s="771">
        <f t="shared" si="106"/>
        <v>1</v>
      </c>
      <c r="P418" s="771">
        <f t="shared" si="107"/>
        <v>0</v>
      </c>
      <c r="Q418" s="771">
        <f t="shared" si="108"/>
        <v>1</v>
      </c>
      <c r="R418" s="774">
        <v>1</v>
      </c>
      <c r="S418" s="774"/>
      <c r="T418" s="774"/>
      <c r="U418" s="774"/>
      <c r="V418" s="774"/>
    </row>
    <row r="419" ht="15.75" spans="1:22">
      <c r="A419" s="775">
        <v>12</v>
      </c>
      <c r="B419" s="776" t="s">
        <v>50</v>
      </c>
      <c r="C419" s="771">
        <f t="shared" si="100"/>
        <v>0</v>
      </c>
      <c r="D419" s="777">
        <v>0</v>
      </c>
      <c r="E419" s="771">
        <f t="shared" si="101"/>
        <v>3</v>
      </c>
      <c r="F419" s="774"/>
      <c r="G419" s="771">
        <f t="shared" si="102"/>
        <v>6</v>
      </c>
      <c r="H419" s="774"/>
      <c r="I419" s="771">
        <f t="shared" si="103"/>
        <v>9</v>
      </c>
      <c r="J419" s="774"/>
      <c r="K419" s="774"/>
      <c r="L419" s="774">
        <v>2</v>
      </c>
      <c r="M419" s="771">
        <f t="shared" si="104"/>
        <v>2</v>
      </c>
      <c r="N419" s="771">
        <f t="shared" si="105"/>
        <v>0</v>
      </c>
      <c r="O419" s="771">
        <f t="shared" si="106"/>
        <v>3</v>
      </c>
      <c r="P419" s="771">
        <f t="shared" si="107"/>
        <v>4</v>
      </c>
      <c r="Q419" s="771">
        <f t="shared" si="108"/>
        <v>7</v>
      </c>
      <c r="R419" s="774">
        <v>2</v>
      </c>
      <c r="S419" s="774"/>
      <c r="T419" s="774"/>
      <c r="U419" s="774"/>
      <c r="V419" s="774"/>
    </row>
    <row r="420" ht="15.75" spans="1:22">
      <c r="A420" s="775">
        <v>13</v>
      </c>
      <c r="B420" s="776" t="s">
        <v>51</v>
      </c>
      <c r="C420" s="771">
        <f t="shared" si="100"/>
        <v>0</v>
      </c>
      <c r="D420" s="777">
        <v>0</v>
      </c>
      <c r="E420" s="771">
        <f t="shared" si="101"/>
        <v>0</v>
      </c>
      <c r="F420" s="774"/>
      <c r="G420" s="771">
        <f t="shared" si="102"/>
        <v>-2</v>
      </c>
      <c r="H420" s="774">
        <v>2</v>
      </c>
      <c r="I420" s="771">
        <f t="shared" si="103"/>
        <v>0</v>
      </c>
      <c r="J420" s="774"/>
      <c r="K420" s="774"/>
      <c r="L420" s="774">
        <v>2</v>
      </c>
      <c r="M420" s="771">
        <f t="shared" si="104"/>
        <v>2</v>
      </c>
      <c r="N420" s="771">
        <f t="shared" si="105"/>
        <v>0</v>
      </c>
      <c r="O420" s="771">
        <f t="shared" si="106"/>
        <v>0</v>
      </c>
      <c r="P420" s="771">
        <f t="shared" si="107"/>
        <v>-2</v>
      </c>
      <c r="Q420" s="771">
        <f t="shared" si="108"/>
        <v>-2</v>
      </c>
      <c r="R420" s="774">
        <v>2</v>
      </c>
      <c r="S420" s="774"/>
      <c r="T420" s="774"/>
      <c r="U420" s="774"/>
      <c r="V420" s="774"/>
    </row>
    <row r="421" ht="15.75" spans="1:22">
      <c r="A421" s="775">
        <v>14</v>
      </c>
      <c r="B421" s="776" t="s">
        <v>52</v>
      </c>
      <c r="C421" s="771">
        <f t="shared" si="100"/>
        <v>0</v>
      </c>
      <c r="D421" s="777">
        <v>0</v>
      </c>
      <c r="E421" s="771">
        <f t="shared" si="101"/>
        <v>1</v>
      </c>
      <c r="F421" s="774"/>
      <c r="G421" s="771">
        <f t="shared" si="102"/>
        <v>2</v>
      </c>
      <c r="H421" s="774"/>
      <c r="I421" s="771">
        <f t="shared" si="103"/>
        <v>3</v>
      </c>
      <c r="J421" s="774"/>
      <c r="K421" s="774"/>
      <c r="L421" s="774">
        <v>1</v>
      </c>
      <c r="M421" s="771">
        <f t="shared" si="104"/>
        <v>1</v>
      </c>
      <c r="N421" s="771">
        <f t="shared" si="105"/>
        <v>0</v>
      </c>
      <c r="O421" s="771">
        <f t="shared" si="106"/>
        <v>1</v>
      </c>
      <c r="P421" s="771">
        <f t="shared" si="107"/>
        <v>1</v>
      </c>
      <c r="Q421" s="771">
        <f t="shared" si="108"/>
        <v>2</v>
      </c>
      <c r="R421" s="774">
        <v>1</v>
      </c>
      <c r="S421" s="774"/>
      <c r="T421" s="774"/>
      <c r="U421" s="774"/>
      <c r="V421" s="774"/>
    </row>
    <row r="422" ht="15.75" spans="1:22">
      <c r="A422" s="775">
        <v>15</v>
      </c>
      <c r="B422" s="776" t="s">
        <v>53</v>
      </c>
      <c r="C422" s="771">
        <f t="shared" si="100"/>
        <v>0</v>
      </c>
      <c r="D422" s="777">
        <v>0</v>
      </c>
      <c r="E422" s="771">
        <f t="shared" si="101"/>
        <v>0</v>
      </c>
      <c r="F422" s="774"/>
      <c r="G422" s="771">
        <f t="shared" si="102"/>
        <v>0</v>
      </c>
      <c r="H422" s="774"/>
      <c r="I422" s="771">
        <f t="shared" si="103"/>
        <v>0</v>
      </c>
      <c r="J422" s="774"/>
      <c r="K422" s="774"/>
      <c r="L422" s="774"/>
      <c r="M422" s="771">
        <f t="shared" si="104"/>
        <v>0</v>
      </c>
      <c r="N422" s="771">
        <f t="shared" si="105"/>
        <v>0</v>
      </c>
      <c r="O422" s="771">
        <f t="shared" si="106"/>
        <v>0</v>
      </c>
      <c r="P422" s="771">
        <f t="shared" si="107"/>
        <v>0</v>
      </c>
      <c r="Q422" s="771">
        <f t="shared" si="108"/>
        <v>0</v>
      </c>
      <c r="R422" s="774"/>
      <c r="S422" s="774"/>
      <c r="T422" s="774"/>
      <c r="U422" s="774"/>
      <c r="V422" s="774"/>
    </row>
    <row r="423" ht="15.75" spans="1:22">
      <c r="A423" s="775">
        <v>16</v>
      </c>
      <c r="B423" s="776" t="s">
        <v>151</v>
      </c>
      <c r="C423" s="771">
        <f t="shared" si="100"/>
        <v>0</v>
      </c>
      <c r="D423" s="777">
        <v>0</v>
      </c>
      <c r="E423" s="771">
        <f t="shared" si="101"/>
        <v>1</v>
      </c>
      <c r="F423" s="774">
        <v>3</v>
      </c>
      <c r="G423" s="771">
        <f t="shared" si="102"/>
        <v>3</v>
      </c>
      <c r="H423" s="774"/>
      <c r="I423" s="771">
        <f t="shared" si="103"/>
        <v>7</v>
      </c>
      <c r="J423" s="774"/>
      <c r="K423" s="774">
        <v>1</v>
      </c>
      <c r="L423" s="774">
        <v>2</v>
      </c>
      <c r="M423" s="771">
        <f t="shared" si="104"/>
        <v>3</v>
      </c>
      <c r="N423" s="771">
        <f t="shared" si="105"/>
        <v>0</v>
      </c>
      <c r="O423" s="771">
        <f t="shared" si="106"/>
        <v>3</v>
      </c>
      <c r="P423" s="771">
        <f t="shared" si="107"/>
        <v>1</v>
      </c>
      <c r="Q423" s="771">
        <f t="shared" si="108"/>
        <v>4</v>
      </c>
      <c r="R423" s="774">
        <v>1</v>
      </c>
      <c r="S423" s="774"/>
      <c r="T423" s="774"/>
      <c r="U423" s="774">
        <v>2</v>
      </c>
      <c r="V423" s="774"/>
    </row>
    <row r="424" ht="15.75" spans="1:22">
      <c r="A424" s="778">
        <v>17</v>
      </c>
      <c r="B424" s="779" t="s">
        <v>55</v>
      </c>
      <c r="C424" s="771">
        <f t="shared" si="100"/>
        <v>0</v>
      </c>
      <c r="D424" s="777">
        <v>0</v>
      </c>
      <c r="E424" s="771">
        <f t="shared" si="101"/>
        <v>3</v>
      </c>
      <c r="F424" s="774">
        <v>1</v>
      </c>
      <c r="G424" s="771">
        <f t="shared" si="102"/>
        <v>0</v>
      </c>
      <c r="H424" s="774">
        <v>1</v>
      </c>
      <c r="I424" s="771">
        <f t="shared" si="103"/>
        <v>5</v>
      </c>
      <c r="J424" s="774"/>
      <c r="K424" s="774">
        <v>2</v>
      </c>
      <c r="L424" s="774"/>
      <c r="M424" s="771">
        <f t="shared" si="104"/>
        <v>2</v>
      </c>
      <c r="N424" s="771">
        <f t="shared" si="105"/>
        <v>0</v>
      </c>
      <c r="O424" s="771">
        <f t="shared" si="106"/>
        <v>2</v>
      </c>
      <c r="P424" s="771">
        <f t="shared" si="107"/>
        <v>1</v>
      </c>
      <c r="Q424" s="771">
        <f t="shared" si="108"/>
        <v>3</v>
      </c>
      <c r="R424" s="774">
        <v>2</v>
      </c>
      <c r="S424" s="774">
        <v>0</v>
      </c>
      <c r="T424" s="774">
        <v>0</v>
      </c>
      <c r="U424" s="774">
        <v>0</v>
      </c>
      <c r="V424" s="774">
        <v>0</v>
      </c>
    </row>
    <row r="425" ht="16.5" spans="1:22">
      <c r="A425" s="780">
        <v>18</v>
      </c>
      <c r="B425" s="781" t="s">
        <v>56</v>
      </c>
      <c r="C425" s="771">
        <f t="shared" si="100"/>
        <v>0</v>
      </c>
      <c r="D425" s="783">
        <v>0</v>
      </c>
      <c r="E425" s="771">
        <f t="shared" si="101"/>
        <v>0</v>
      </c>
      <c r="F425" s="815"/>
      <c r="G425" s="771">
        <f t="shared" si="102"/>
        <v>2</v>
      </c>
      <c r="H425" s="815"/>
      <c r="I425" s="771">
        <f t="shared" si="103"/>
        <v>2</v>
      </c>
      <c r="J425" s="815"/>
      <c r="K425" s="815"/>
      <c r="L425" s="815">
        <v>1</v>
      </c>
      <c r="M425" s="771">
        <f t="shared" si="104"/>
        <v>1</v>
      </c>
      <c r="N425" s="771">
        <f t="shared" si="105"/>
        <v>0</v>
      </c>
      <c r="O425" s="771">
        <f t="shared" si="106"/>
        <v>0</v>
      </c>
      <c r="P425" s="771">
        <f t="shared" si="107"/>
        <v>1</v>
      </c>
      <c r="Q425" s="771">
        <f t="shared" si="108"/>
        <v>1</v>
      </c>
      <c r="R425" s="774"/>
      <c r="S425" s="774">
        <v>1</v>
      </c>
      <c r="T425" s="774"/>
      <c r="U425" s="774"/>
      <c r="V425" s="774"/>
    </row>
    <row r="426" ht="17.25" spans="1:22">
      <c r="A426" s="785" t="s">
        <v>14</v>
      </c>
      <c r="B426" s="786"/>
      <c r="C426" s="787">
        <f>SUM(C408:C425)</f>
        <v>0</v>
      </c>
      <c r="D426" s="787">
        <f>SUM(D408:D425)</f>
        <v>0</v>
      </c>
      <c r="E426" s="787">
        <f>SUM(E408:E425)</f>
        <v>11</v>
      </c>
      <c r="F426" s="787">
        <f t="shared" ref="F426:V426" si="109">SUM(F408:F425)</f>
        <v>11</v>
      </c>
      <c r="G426" s="787">
        <f t="shared" si="109"/>
        <v>14</v>
      </c>
      <c r="H426" s="787">
        <f t="shared" si="109"/>
        <v>18</v>
      </c>
      <c r="I426" s="787">
        <f t="shared" si="109"/>
        <v>54</v>
      </c>
      <c r="J426" s="787">
        <f t="shared" si="109"/>
        <v>0</v>
      </c>
      <c r="K426" s="787">
        <f t="shared" si="109"/>
        <v>7</v>
      </c>
      <c r="L426" s="787">
        <f t="shared" si="109"/>
        <v>16</v>
      </c>
      <c r="M426" s="787">
        <f t="shared" si="109"/>
        <v>23</v>
      </c>
      <c r="N426" s="787">
        <f t="shared" si="109"/>
        <v>0</v>
      </c>
      <c r="O426" s="787">
        <f t="shared" si="109"/>
        <v>15</v>
      </c>
      <c r="P426" s="787">
        <f t="shared" si="109"/>
        <v>16</v>
      </c>
      <c r="Q426" s="787">
        <f t="shared" si="109"/>
        <v>31</v>
      </c>
      <c r="R426" s="787">
        <f t="shared" si="109"/>
        <v>22</v>
      </c>
      <c r="S426" s="787">
        <f t="shared" si="109"/>
        <v>1</v>
      </c>
      <c r="T426" s="787">
        <f t="shared" si="109"/>
        <v>0</v>
      </c>
      <c r="U426" s="787">
        <f t="shared" si="109"/>
        <v>4</v>
      </c>
      <c r="V426" s="787">
        <f t="shared" si="109"/>
        <v>0</v>
      </c>
    </row>
    <row r="428" spans="3:16">
      <c r="C428" s="788" t="s">
        <v>58</v>
      </c>
      <c r="P428" s="800" t="s">
        <v>101</v>
      </c>
    </row>
    <row r="429" spans="1:22">
      <c r="A429" s="789"/>
      <c r="B429" s="789"/>
      <c r="C429" s="788" t="s">
        <v>60</v>
      </c>
      <c r="D429" s="789"/>
      <c r="E429" s="789"/>
      <c r="F429" s="789"/>
      <c r="G429" s="789"/>
      <c r="H429" s="789"/>
      <c r="I429" s="789"/>
      <c r="J429" s="789"/>
      <c r="K429" s="789"/>
      <c r="L429" s="789"/>
      <c r="M429" s="789"/>
      <c r="N429" s="789"/>
      <c r="O429" s="789"/>
      <c r="P429" s="800" t="s">
        <v>102</v>
      </c>
      <c r="Q429" s="817"/>
      <c r="R429" s="817"/>
      <c r="S429" s="817"/>
      <c r="T429" s="817"/>
      <c r="U429" s="789"/>
      <c r="V429" s="789"/>
    </row>
    <row r="430" spans="3:20">
      <c r="C430" s="788"/>
      <c r="D430" s="790"/>
      <c r="E430" s="790"/>
      <c r="F430" s="789"/>
      <c r="G430" s="789"/>
      <c r="H430" s="789"/>
      <c r="I430" s="789"/>
      <c r="J430" s="789"/>
      <c r="K430" s="789"/>
      <c r="L430" s="789"/>
      <c r="M430" s="789"/>
      <c r="N430" s="789"/>
      <c r="O430" s="789"/>
      <c r="P430" s="800"/>
      <c r="Q430" s="817"/>
      <c r="R430" s="724"/>
      <c r="S430" s="817"/>
      <c r="T430" s="817"/>
    </row>
    <row r="431" spans="3:20">
      <c r="C431" s="788"/>
      <c r="D431" s="789"/>
      <c r="E431" s="789"/>
      <c r="F431" s="789"/>
      <c r="G431" s="789"/>
      <c r="H431" s="789"/>
      <c r="I431" s="789"/>
      <c r="J431" s="789"/>
      <c r="K431" s="789"/>
      <c r="L431" s="789"/>
      <c r="M431" s="789"/>
      <c r="N431" s="789"/>
      <c r="O431" s="789"/>
      <c r="P431" s="800"/>
      <c r="Q431" s="817"/>
      <c r="R431" s="817"/>
      <c r="S431" s="817"/>
      <c r="T431" s="817"/>
    </row>
    <row r="432" spans="1:22">
      <c r="A432" s="791"/>
      <c r="B432" s="791"/>
      <c r="C432" s="788"/>
      <c r="D432" s="789"/>
      <c r="E432" s="789"/>
      <c r="F432" s="789"/>
      <c r="G432" s="789"/>
      <c r="H432" s="789"/>
      <c r="I432" s="789"/>
      <c r="J432" s="789"/>
      <c r="K432" s="789"/>
      <c r="L432" s="789"/>
      <c r="M432" s="789"/>
      <c r="N432" s="789"/>
      <c r="O432" s="789"/>
      <c r="P432" s="800"/>
      <c r="Q432" s="818"/>
      <c r="R432" s="819"/>
      <c r="S432" s="819"/>
      <c r="T432" s="819"/>
      <c r="U432" s="791"/>
      <c r="V432" s="791"/>
    </row>
    <row r="433" spans="1:22">
      <c r="A433" s="792"/>
      <c r="B433" s="792"/>
      <c r="C433" s="788" t="s">
        <v>62</v>
      </c>
      <c r="D433" s="791"/>
      <c r="E433" s="791"/>
      <c r="F433" s="791"/>
      <c r="G433" s="791"/>
      <c r="H433" s="791"/>
      <c r="I433" s="791"/>
      <c r="J433" s="791"/>
      <c r="K433" s="791"/>
      <c r="L433" s="791"/>
      <c r="M433" s="791"/>
      <c r="N433" s="791"/>
      <c r="O433" s="791"/>
      <c r="P433" s="801" t="s">
        <v>71</v>
      </c>
      <c r="Q433" s="820"/>
      <c r="R433" s="820"/>
      <c r="S433" s="820"/>
      <c r="T433" s="820"/>
      <c r="U433" s="792"/>
      <c r="V433" s="792"/>
    </row>
    <row r="434" spans="3:20">
      <c r="C434" s="788" t="s">
        <v>64</v>
      </c>
      <c r="D434" s="793"/>
      <c r="E434" s="793"/>
      <c r="F434" s="793"/>
      <c r="G434" s="793"/>
      <c r="H434" s="793"/>
      <c r="I434" s="793"/>
      <c r="J434" s="793"/>
      <c r="K434" s="793"/>
      <c r="L434" s="793"/>
      <c r="M434" s="793"/>
      <c r="N434" s="793"/>
      <c r="O434" s="793"/>
      <c r="P434" s="801" t="s">
        <v>73</v>
      </c>
      <c r="Q434" s="817"/>
      <c r="R434" s="817"/>
      <c r="S434" s="817"/>
      <c r="T434" s="817"/>
    </row>
    <row r="435" spans="3:20">
      <c r="C435" s="788"/>
      <c r="D435" s="793"/>
      <c r="E435" s="793"/>
      <c r="F435" s="793"/>
      <c r="G435" s="793"/>
      <c r="H435" s="793"/>
      <c r="I435" s="793"/>
      <c r="J435" s="793"/>
      <c r="K435" s="793"/>
      <c r="L435" s="793"/>
      <c r="M435" s="793"/>
      <c r="N435" s="793"/>
      <c r="O435" s="793"/>
      <c r="P435" s="801"/>
      <c r="Q435" s="817"/>
      <c r="R435" s="817"/>
      <c r="S435" s="817"/>
      <c r="T435" s="817"/>
    </row>
    <row r="436" spans="3:20">
      <c r="C436" s="788"/>
      <c r="D436" s="793"/>
      <c r="E436" s="793"/>
      <c r="F436" s="793"/>
      <c r="G436" s="793"/>
      <c r="H436" s="793"/>
      <c r="I436" s="793"/>
      <c r="J436" s="793"/>
      <c r="K436" s="793"/>
      <c r="L436" s="793"/>
      <c r="M436" s="793"/>
      <c r="N436" s="793"/>
      <c r="O436" s="793"/>
      <c r="P436" s="801"/>
      <c r="Q436" s="817"/>
      <c r="R436" s="817"/>
      <c r="S436" s="817"/>
      <c r="T436" s="817"/>
    </row>
    <row r="437" spans="3:20">
      <c r="C437" s="788"/>
      <c r="D437" s="793"/>
      <c r="E437" s="793"/>
      <c r="F437" s="793"/>
      <c r="G437" s="793"/>
      <c r="H437" s="793"/>
      <c r="I437" s="793"/>
      <c r="J437" s="793"/>
      <c r="K437" s="793"/>
      <c r="L437" s="793"/>
      <c r="M437" s="793"/>
      <c r="N437" s="793"/>
      <c r="O437" s="793"/>
      <c r="P437" s="801"/>
      <c r="Q437" s="817"/>
      <c r="R437" s="817"/>
      <c r="S437" s="817"/>
      <c r="T437" s="817"/>
    </row>
    <row r="438" spans="3:20">
      <c r="C438" s="788"/>
      <c r="D438" s="793"/>
      <c r="E438" s="793"/>
      <c r="F438" s="793"/>
      <c r="G438" s="793"/>
      <c r="H438" s="793"/>
      <c r="I438" s="793"/>
      <c r="J438" s="793"/>
      <c r="K438" s="793"/>
      <c r="L438" s="793"/>
      <c r="M438" s="793"/>
      <c r="N438" s="793"/>
      <c r="O438" s="793"/>
      <c r="P438" s="801"/>
      <c r="Q438" s="817"/>
      <c r="R438" s="817"/>
      <c r="S438" s="817"/>
      <c r="T438" s="817"/>
    </row>
    <row r="439" spans="3:20">
      <c r="C439" s="788"/>
      <c r="D439" s="793"/>
      <c r="E439" s="793"/>
      <c r="F439" s="793"/>
      <c r="G439" s="793"/>
      <c r="H439" s="793"/>
      <c r="I439" s="793"/>
      <c r="J439" s="793"/>
      <c r="K439" s="793"/>
      <c r="L439" s="793"/>
      <c r="M439" s="793"/>
      <c r="N439" s="793"/>
      <c r="O439" s="793"/>
      <c r="P439" s="801"/>
      <c r="Q439" s="817"/>
      <c r="R439" s="817"/>
      <c r="S439" s="817"/>
      <c r="T439" s="817"/>
    </row>
    <row r="440" spans="3:20">
      <c r="C440" s="788"/>
      <c r="D440" s="793"/>
      <c r="E440" s="793"/>
      <c r="F440" s="793"/>
      <c r="G440" s="793"/>
      <c r="H440" s="793"/>
      <c r="I440" s="793"/>
      <c r="J440" s="793"/>
      <c r="K440" s="793"/>
      <c r="L440" s="793"/>
      <c r="M440" s="793"/>
      <c r="N440" s="793"/>
      <c r="O440" s="793"/>
      <c r="P440" s="801"/>
      <c r="Q440" s="817"/>
      <c r="R440" s="817"/>
      <c r="S440" s="817"/>
      <c r="T440" s="817"/>
    </row>
    <row r="441" spans="3:20">
      <c r="C441" s="788"/>
      <c r="D441" s="793"/>
      <c r="E441" s="793"/>
      <c r="F441" s="793"/>
      <c r="G441" s="793"/>
      <c r="H441" s="793"/>
      <c r="I441" s="793"/>
      <c r="J441" s="793"/>
      <c r="K441" s="793"/>
      <c r="L441" s="793"/>
      <c r="M441" s="793"/>
      <c r="N441" s="793"/>
      <c r="O441" s="793"/>
      <c r="P441" s="801"/>
      <c r="Q441" s="817"/>
      <c r="R441" s="817"/>
      <c r="S441" s="817"/>
      <c r="T441" s="817"/>
    </row>
    <row r="442" spans="1:22">
      <c r="A442" s="747" t="s">
        <v>209</v>
      </c>
      <c r="B442" s="747"/>
      <c r="C442" s="747"/>
      <c r="D442" s="747"/>
      <c r="E442" s="747"/>
      <c r="F442" s="747"/>
      <c r="G442" s="747"/>
      <c r="H442" s="747"/>
      <c r="I442" s="747"/>
      <c r="J442" s="747"/>
      <c r="K442" s="747"/>
      <c r="L442" s="747"/>
      <c r="M442" s="747"/>
      <c r="N442" s="747"/>
      <c r="O442" s="747"/>
      <c r="P442" s="747"/>
      <c r="Q442" s="747"/>
      <c r="R442" s="747"/>
      <c r="S442" s="747"/>
      <c r="T442" s="747"/>
      <c r="U442" s="747"/>
      <c r="V442" s="747"/>
    </row>
    <row r="443" spans="1:22">
      <c r="A443" s="747" t="s">
        <v>210</v>
      </c>
      <c r="B443" s="747"/>
      <c r="C443" s="747"/>
      <c r="D443" s="747"/>
      <c r="E443" s="747"/>
      <c r="F443" s="747"/>
      <c r="G443" s="747"/>
      <c r="H443" s="747"/>
      <c r="I443" s="747"/>
      <c r="J443" s="747"/>
      <c r="K443" s="747"/>
      <c r="L443" s="747"/>
      <c r="M443" s="747"/>
      <c r="N443" s="747"/>
      <c r="O443" s="747"/>
      <c r="P443" s="747"/>
      <c r="Q443" s="747"/>
      <c r="R443" s="747"/>
      <c r="S443" s="747"/>
      <c r="T443" s="747"/>
      <c r="U443" s="747"/>
      <c r="V443" s="747"/>
    </row>
    <row r="444" spans="1:22">
      <c r="A444" s="748" t="s">
        <v>103</v>
      </c>
      <c r="B444" s="748"/>
      <c r="C444" s="748"/>
      <c r="D444" s="748"/>
      <c r="E444" s="748"/>
      <c r="F444" s="748"/>
      <c r="G444" s="748"/>
      <c r="H444" s="748"/>
      <c r="I444" s="748"/>
      <c r="J444" s="748"/>
      <c r="K444" s="748"/>
      <c r="L444" s="748"/>
      <c r="M444" s="748"/>
      <c r="N444" s="748"/>
      <c r="O444" s="748"/>
      <c r="P444" s="748"/>
      <c r="Q444" s="748"/>
      <c r="R444" s="748"/>
      <c r="S444" s="748"/>
      <c r="T444" s="748"/>
      <c r="U444" s="748"/>
      <c r="V444" s="748"/>
    </row>
    <row r="445" ht="15" spans="1:22">
      <c r="A445" s="749"/>
      <c r="B445" s="750"/>
      <c r="C445" s="750"/>
      <c r="D445" s="750"/>
      <c r="E445" s="750"/>
      <c r="F445" s="750"/>
      <c r="G445" s="750"/>
      <c r="H445" s="750"/>
      <c r="I445" s="750"/>
      <c r="J445" s="750"/>
      <c r="K445" s="750"/>
      <c r="L445" s="750"/>
      <c r="M445" s="750"/>
      <c r="N445" s="750"/>
      <c r="O445" s="750"/>
      <c r="P445" s="750"/>
      <c r="Q445" s="750"/>
      <c r="R445" s="750"/>
      <c r="S445" s="750"/>
      <c r="T445" s="750"/>
      <c r="U445" s="750"/>
      <c r="V445" s="750" t="s">
        <v>211</v>
      </c>
    </row>
    <row r="446" spans="1:22">
      <c r="A446" s="751" t="s">
        <v>3</v>
      </c>
      <c r="B446" s="752" t="s">
        <v>4</v>
      </c>
      <c r="C446" s="753" t="s">
        <v>212</v>
      </c>
      <c r="D446" s="753"/>
      <c r="E446" s="753"/>
      <c r="F446" s="753"/>
      <c r="G446" s="753"/>
      <c r="H446" s="754"/>
      <c r="I446" s="794" t="s">
        <v>57</v>
      </c>
      <c r="J446" s="753" t="s">
        <v>213</v>
      </c>
      <c r="K446" s="753"/>
      <c r="L446" s="754"/>
      <c r="M446" s="794" t="s">
        <v>57</v>
      </c>
      <c r="N446" s="753" t="s">
        <v>172</v>
      </c>
      <c r="O446" s="753"/>
      <c r="P446" s="754"/>
      <c r="Q446" s="794" t="s">
        <v>57</v>
      </c>
      <c r="R446" s="804" t="s">
        <v>214</v>
      </c>
      <c r="S446" s="804"/>
      <c r="T446" s="804"/>
      <c r="U446" s="804"/>
      <c r="V446" s="805" t="s">
        <v>215</v>
      </c>
    </row>
    <row r="447" ht="33.75" customHeight="1" spans="1:22">
      <c r="A447" s="755"/>
      <c r="B447" s="756"/>
      <c r="C447" s="757"/>
      <c r="D447" s="757"/>
      <c r="E447" s="757"/>
      <c r="F447" s="757"/>
      <c r="G447" s="757"/>
      <c r="H447" s="758"/>
      <c r="I447" s="795"/>
      <c r="J447" s="757"/>
      <c r="K447" s="757"/>
      <c r="L447" s="758"/>
      <c r="M447" s="795"/>
      <c r="N447" s="757"/>
      <c r="O447" s="757"/>
      <c r="P447" s="758"/>
      <c r="Q447" s="795"/>
      <c r="R447" s="806" t="s">
        <v>216</v>
      </c>
      <c r="S447" s="807"/>
      <c r="T447" s="808" t="s">
        <v>217</v>
      </c>
      <c r="U447" s="806"/>
      <c r="V447" s="809"/>
    </row>
    <row r="448" ht="20.25" customHeight="1" spans="1:22">
      <c r="A448" s="755"/>
      <c r="B448" s="756"/>
      <c r="C448" s="759" t="s">
        <v>16</v>
      </c>
      <c r="D448" s="760"/>
      <c r="E448" s="760" t="s">
        <v>21</v>
      </c>
      <c r="F448" s="760"/>
      <c r="G448" s="760" t="s">
        <v>22</v>
      </c>
      <c r="H448" s="761"/>
      <c r="I448" s="795"/>
      <c r="J448" s="796" t="s">
        <v>16</v>
      </c>
      <c r="K448" s="797" t="s">
        <v>21</v>
      </c>
      <c r="L448" s="797" t="s">
        <v>22</v>
      </c>
      <c r="M448" s="795"/>
      <c r="N448" s="765" t="s">
        <v>16</v>
      </c>
      <c r="O448" s="765" t="s">
        <v>21</v>
      </c>
      <c r="P448" s="765" t="s">
        <v>22</v>
      </c>
      <c r="Q448" s="795"/>
      <c r="R448" s="760" t="s">
        <v>218</v>
      </c>
      <c r="S448" s="760" t="s">
        <v>219</v>
      </c>
      <c r="T448" s="760" t="s">
        <v>220</v>
      </c>
      <c r="U448" s="761" t="s">
        <v>221</v>
      </c>
      <c r="V448" s="809"/>
    </row>
    <row r="449" ht="54" customHeight="1" spans="1:22">
      <c r="A449" s="762"/>
      <c r="B449" s="763"/>
      <c r="C449" s="764" t="s">
        <v>222</v>
      </c>
      <c r="D449" s="765" t="s">
        <v>223</v>
      </c>
      <c r="E449" s="765" t="s">
        <v>224</v>
      </c>
      <c r="F449" s="765" t="s">
        <v>223</v>
      </c>
      <c r="G449" s="765" t="s">
        <v>224</v>
      </c>
      <c r="H449" s="766" t="s">
        <v>225</v>
      </c>
      <c r="I449" s="798"/>
      <c r="J449" s="799"/>
      <c r="K449" s="765"/>
      <c r="L449" s="765"/>
      <c r="M449" s="798"/>
      <c r="N449" s="765"/>
      <c r="O449" s="765"/>
      <c r="P449" s="765"/>
      <c r="Q449" s="798"/>
      <c r="R449" s="760"/>
      <c r="S449" s="760"/>
      <c r="T449" s="760"/>
      <c r="U449" s="761"/>
      <c r="V449" s="810"/>
    </row>
    <row r="450" ht="15" spans="1:22">
      <c r="A450" s="767">
        <v>1</v>
      </c>
      <c r="B450" s="768">
        <v>2</v>
      </c>
      <c r="C450" s="768">
        <v>3</v>
      </c>
      <c r="D450" s="768">
        <v>4</v>
      </c>
      <c r="E450" s="768">
        <v>5</v>
      </c>
      <c r="F450" s="768">
        <v>6</v>
      </c>
      <c r="G450" s="768">
        <v>7</v>
      </c>
      <c r="H450" s="768">
        <v>8</v>
      </c>
      <c r="I450" s="768">
        <v>9</v>
      </c>
      <c r="J450" s="768">
        <v>10</v>
      </c>
      <c r="K450" s="768">
        <v>11</v>
      </c>
      <c r="L450" s="768">
        <v>12</v>
      </c>
      <c r="M450" s="768">
        <v>13</v>
      </c>
      <c r="N450" s="768">
        <v>14</v>
      </c>
      <c r="O450" s="768">
        <v>15</v>
      </c>
      <c r="P450" s="768">
        <v>16</v>
      </c>
      <c r="Q450" s="768">
        <v>17</v>
      </c>
      <c r="R450" s="768">
        <v>18</v>
      </c>
      <c r="S450" s="768">
        <v>19</v>
      </c>
      <c r="T450" s="768">
        <v>20</v>
      </c>
      <c r="U450" s="768">
        <v>21</v>
      </c>
      <c r="V450" s="811">
        <v>22</v>
      </c>
    </row>
    <row r="451" ht="16.5" spans="1:22">
      <c r="A451" s="769">
        <v>1</v>
      </c>
      <c r="B451" s="770" t="s">
        <v>39</v>
      </c>
      <c r="C451" s="771">
        <f t="shared" ref="C451:C468" si="110">N408</f>
        <v>0</v>
      </c>
      <c r="D451" s="772"/>
      <c r="E451" s="771">
        <f t="shared" ref="E451:E468" si="111">O408</f>
        <v>1</v>
      </c>
      <c r="F451" s="772"/>
      <c r="G451" s="771">
        <f>P408</f>
        <v>0</v>
      </c>
      <c r="H451" s="772">
        <v>7</v>
      </c>
      <c r="I451" s="771">
        <f>SUM(C451:H451)</f>
        <v>8</v>
      </c>
      <c r="J451" s="772"/>
      <c r="K451" s="772"/>
      <c r="L451" s="772">
        <v>7</v>
      </c>
      <c r="M451" s="771">
        <f>SUM(J451:L451)</f>
        <v>7</v>
      </c>
      <c r="N451" s="771">
        <f>C451+D451-J451</f>
        <v>0</v>
      </c>
      <c r="O451" s="771">
        <f>E451+F451-K451</f>
        <v>1</v>
      </c>
      <c r="P451" s="771">
        <f>G451+H451-L451</f>
        <v>0</v>
      </c>
      <c r="Q451" s="771">
        <f>SUM(N451:P451)</f>
        <v>1</v>
      </c>
      <c r="R451" s="772">
        <v>7</v>
      </c>
      <c r="S451" s="772"/>
      <c r="T451" s="772"/>
      <c r="U451" s="772"/>
      <c r="V451" s="777"/>
    </row>
    <row r="452" ht="15.75" spans="1:22">
      <c r="A452" s="775">
        <v>2</v>
      </c>
      <c r="B452" s="776" t="s">
        <v>40</v>
      </c>
      <c r="C452" s="771">
        <f t="shared" si="110"/>
        <v>0</v>
      </c>
      <c r="D452" s="772"/>
      <c r="E452" s="771">
        <f t="shared" si="111"/>
        <v>2</v>
      </c>
      <c r="F452" s="772"/>
      <c r="G452" s="771">
        <f t="shared" ref="G452:G468" si="112">P409</f>
        <v>-1</v>
      </c>
      <c r="H452" s="772"/>
      <c r="I452" s="802">
        <f>SUM(C452:H452)</f>
        <v>1</v>
      </c>
      <c r="J452" s="772"/>
      <c r="K452" s="772"/>
      <c r="L452" s="772">
        <v>3</v>
      </c>
      <c r="M452" s="771">
        <f t="shared" ref="M452:M468" si="113">SUM(J452:L452)</f>
        <v>3</v>
      </c>
      <c r="N452" s="771">
        <f t="shared" ref="N452:N468" si="114">C452+D452-J452</f>
        <v>0</v>
      </c>
      <c r="O452" s="771">
        <f t="shared" ref="O452:O468" si="115">E452+F452-K452</f>
        <v>2</v>
      </c>
      <c r="P452" s="771">
        <f t="shared" ref="P452:P468" si="116">G452+H452-L452</f>
        <v>-4</v>
      </c>
      <c r="Q452" s="771">
        <f t="shared" ref="Q452:Q468" si="117">SUM(N452:P452)</f>
        <v>-2</v>
      </c>
      <c r="R452" s="772">
        <v>3</v>
      </c>
      <c r="S452" s="772"/>
      <c r="T452" s="772"/>
      <c r="U452" s="772"/>
      <c r="V452" s="777"/>
    </row>
    <row r="453" ht="15.75" spans="1:22">
      <c r="A453" s="775">
        <v>3</v>
      </c>
      <c r="B453" s="776" t="s">
        <v>41</v>
      </c>
      <c r="C453" s="771">
        <f t="shared" si="110"/>
        <v>0</v>
      </c>
      <c r="D453" s="777"/>
      <c r="E453" s="771">
        <f t="shared" si="111"/>
        <v>-2</v>
      </c>
      <c r="F453" s="772"/>
      <c r="G453" s="771">
        <f t="shared" si="112"/>
        <v>0</v>
      </c>
      <c r="H453" s="772"/>
      <c r="I453" s="802">
        <f t="shared" ref="I453:I468" si="118">SUM(C453:H453)</f>
        <v>-2</v>
      </c>
      <c r="J453" s="772"/>
      <c r="K453" s="772"/>
      <c r="L453" s="772"/>
      <c r="M453" s="771">
        <f t="shared" si="113"/>
        <v>0</v>
      </c>
      <c r="N453" s="771">
        <f t="shared" si="114"/>
        <v>0</v>
      </c>
      <c r="O453" s="771">
        <f t="shared" si="115"/>
        <v>-2</v>
      </c>
      <c r="P453" s="771">
        <f t="shared" si="116"/>
        <v>0</v>
      </c>
      <c r="Q453" s="771">
        <f t="shared" si="117"/>
        <v>-2</v>
      </c>
      <c r="R453" s="772"/>
      <c r="S453" s="772"/>
      <c r="T453" s="772"/>
      <c r="U453" s="772"/>
      <c r="V453" s="777"/>
    </row>
    <row r="454" ht="15.75" spans="1:22">
      <c r="A454" s="775">
        <v>4</v>
      </c>
      <c r="B454" s="776" t="s">
        <v>42</v>
      </c>
      <c r="C454" s="771">
        <f t="shared" si="110"/>
        <v>0</v>
      </c>
      <c r="D454" s="777"/>
      <c r="E454" s="771">
        <f t="shared" si="111"/>
        <v>2</v>
      </c>
      <c r="F454" s="772"/>
      <c r="G454" s="771">
        <f t="shared" si="112"/>
        <v>4</v>
      </c>
      <c r="H454" s="772"/>
      <c r="I454" s="802">
        <f t="shared" si="118"/>
        <v>6</v>
      </c>
      <c r="J454" s="772"/>
      <c r="K454" s="772">
        <v>1</v>
      </c>
      <c r="L454" s="772">
        <v>1</v>
      </c>
      <c r="M454" s="771">
        <f t="shared" si="113"/>
        <v>2</v>
      </c>
      <c r="N454" s="771">
        <f t="shared" si="114"/>
        <v>0</v>
      </c>
      <c r="O454" s="771">
        <f t="shared" si="115"/>
        <v>1</v>
      </c>
      <c r="P454" s="771">
        <f t="shared" si="116"/>
        <v>3</v>
      </c>
      <c r="Q454" s="771">
        <f t="shared" si="117"/>
        <v>4</v>
      </c>
      <c r="R454" s="772">
        <v>2</v>
      </c>
      <c r="S454" s="772"/>
      <c r="T454" s="772"/>
      <c r="U454" s="772"/>
      <c r="V454" s="777"/>
    </row>
    <row r="455" ht="15.75" spans="1:22">
      <c r="A455" s="775">
        <v>5</v>
      </c>
      <c r="B455" s="776" t="s">
        <v>43</v>
      </c>
      <c r="C455" s="771">
        <f t="shared" si="110"/>
        <v>0</v>
      </c>
      <c r="D455" s="777"/>
      <c r="E455" s="771">
        <f t="shared" si="111"/>
        <v>-1</v>
      </c>
      <c r="F455" s="772">
        <v>2</v>
      </c>
      <c r="G455" s="771">
        <f t="shared" si="112"/>
        <v>5</v>
      </c>
      <c r="H455" s="772"/>
      <c r="I455" s="802">
        <f t="shared" si="118"/>
        <v>6</v>
      </c>
      <c r="J455" s="772"/>
      <c r="K455" s="772">
        <v>1</v>
      </c>
      <c r="L455" s="772"/>
      <c r="M455" s="771">
        <f t="shared" si="113"/>
        <v>1</v>
      </c>
      <c r="N455" s="771">
        <f t="shared" si="114"/>
        <v>0</v>
      </c>
      <c r="O455" s="771">
        <f t="shared" si="115"/>
        <v>0</v>
      </c>
      <c r="P455" s="771">
        <f t="shared" si="116"/>
        <v>5</v>
      </c>
      <c r="Q455" s="771">
        <f t="shared" si="117"/>
        <v>5</v>
      </c>
      <c r="R455" s="772">
        <v>1</v>
      </c>
      <c r="S455" s="772"/>
      <c r="T455" s="772"/>
      <c r="U455" s="772"/>
      <c r="V455" s="777"/>
    </row>
    <row r="456" ht="15.75" spans="1:22">
      <c r="A456" s="775">
        <v>6</v>
      </c>
      <c r="B456" s="776" t="s">
        <v>44</v>
      </c>
      <c r="C456" s="771">
        <f t="shared" si="110"/>
        <v>0</v>
      </c>
      <c r="D456" s="777"/>
      <c r="E456" s="771">
        <f t="shared" si="111"/>
        <v>1</v>
      </c>
      <c r="F456" s="772"/>
      <c r="G456" s="771">
        <f t="shared" si="112"/>
        <v>0</v>
      </c>
      <c r="H456" s="772"/>
      <c r="I456" s="802">
        <f t="shared" si="118"/>
        <v>1</v>
      </c>
      <c r="J456" s="772"/>
      <c r="K456" s="772"/>
      <c r="L456" s="772">
        <v>1</v>
      </c>
      <c r="M456" s="771">
        <f t="shared" si="113"/>
        <v>1</v>
      </c>
      <c r="N456" s="771">
        <f t="shared" si="114"/>
        <v>0</v>
      </c>
      <c r="O456" s="771">
        <f t="shared" si="115"/>
        <v>1</v>
      </c>
      <c r="P456" s="771">
        <f t="shared" si="116"/>
        <v>-1</v>
      </c>
      <c r="Q456" s="771">
        <f t="shared" si="117"/>
        <v>0</v>
      </c>
      <c r="R456" s="772"/>
      <c r="S456" s="772"/>
      <c r="T456" s="772"/>
      <c r="U456" s="772"/>
      <c r="V456" s="777"/>
    </row>
    <row r="457" ht="15.75" spans="1:22">
      <c r="A457" s="775">
        <v>7</v>
      </c>
      <c r="B457" s="776" t="s">
        <v>45</v>
      </c>
      <c r="C457" s="771">
        <f t="shared" si="110"/>
        <v>0</v>
      </c>
      <c r="D457" s="777"/>
      <c r="E457" s="771">
        <f t="shared" si="111"/>
        <v>1</v>
      </c>
      <c r="F457" s="772">
        <v>1</v>
      </c>
      <c r="G457" s="771">
        <f t="shared" si="112"/>
        <v>-1</v>
      </c>
      <c r="H457" s="772"/>
      <c r="I457" s="802">
        <f t="shared" si="118"/>
        <v>1</v>
      </c>
      <c r="J457" s="772"/>
      <c r="K457" s="772">
        <v>2</v>
      </c>
      <c r="L457" s="772"/>
      <c r="M457" s="771">
        <f t="shared" si="113"/>
        <v>2</v>
      </c>
      <c r="N457" s="771">
        <f t="shared" si="114"/>
        <v>0</v>
      </c>
      <c r="O457" s="771">
        <f t="shared" si="115"/>
        <v>0</v>
      </c>
      <c r="P457" s="771">
        <f t="shared" si="116"/>
        <v>-1</v>
      </c>
      <c r="Q457" s="771">
        <f t="shared" si="117"/>
        <v>-1</v>
      </c>
      <c r="R457" s="772"/>
      <c r="S457" s="772">
        <v>1</v>
      </c>
      <c r="T457" s="772"/>
      <c r="U457" s="772">
        <v>1</v>
      </c>
      <c r="V457" s="777"/>
    </row>
    <row r="458" ht="15.75" spans="1:22">
      <c r="A458" s="775">
        <v>8</v>
      </c>
      <c r="B458" s="776" t="s">
        <v>46</v>
      </c>
      <c r="C458" s="771">
        <f t="shared" si="110"/>
        <v>0</v>
      </c>
      <c r="D458" s="777"/>
      <c r="E458" s="771">
        <f t="shared" si="111"/>
        <v>1</v>
      </c>
      <c r="F458" s="772"/>
      <c r="G458" s="771">
        <f t="shared" si="112"/>
        <v>2</v>
      </c>
      <c r="H458" s="772">
        <v>1</v>
      </c>
      <c r="I458" s="802">
        <f t="shared" si="118"/>
        <v>4</v>
      </c>
      <c r="J458" s="772"/>
      <c r="K458" s="772"/>
      <c r="L458" s="772">
        <v>1</v>
      </c>
      <c r="M458" s="771">
        <f t="shared" si="113"/>
        <v>1</v>
      </c>
      <c r="N458" s="771">
        <f t="shared" si="114"/>
        <v>0</v>
      </c>
      <c r="O458" s="771">
        <f t="shared" si="115"/>
        <v>1</v>
      </c>
      <c r="P458" s="771">
        <f t="shared" si="116"/>
        <v>2</v>
      </c>
      <c r="Q458" s="771">
        <f t="shared" si="117"/>
        <v>3</v>
      </c>
      <c r="R458" s="772">
        <v>1</v>
      </c>
      <c r="S458" s="772"/>
      <c r="T458" s="772"/>
      <c r="U458" s="772"/>
      <c r="V458" s="777"/>
    </row>
    <row r="459" ht="15.75" spans="1:22">
      <c r="A459" s="775">
        <v>9</v>
      </c>
      <c r="B459" s="776" t="s">
        <v>47</v>
      </c>
      <c r="C459" s="771">
        <f t="shared" si="110"/>
        <v>0</v>
      </c>
      <c r="D459" s="777"/>
      <c r="E459" s="771">
        <f t="shared" si="111"/>
        <v>0</v>
      </c>
      <c r="F459" s="772"/>
      <c r="G459" s="771">
        <f t="shared" si="112"/>
        <v>0</v>
      </c>
      <c r="H459" s="772"/>
      <c r="I459" s="802">
        <f t="shared" si="118"/>
        <v>0</v>
      </c>
      <c r="J459" s="772"/>
      <c r="K459" s="772"/>
      <c r="L459" s="772"/>
      <c r="M459" s="771">
        <f t="shared" si="113"/>
        <v>0</v>
      </c>
      <c r="N459" s="771">
        <f t="shared" si="114"/>
        <v>0</v>
      </c>
      <c r="O459" s="771">
        <f t="shared" si="115"/>
        <v>0</v>
      </c>
      <c r="P459" s="771">
        <f t="shared" si="116"/>
        <v>0</v>
      </c>
      <c r="Q459" s="771">
        <f t="shared" si="117"/>
        <v>0</v>
      </c>
      <c r="R459" s="772"/>
      <c r="S459" s="772"/>
      <c r="T459" s="772"/>
      <c r="U459" s="772"/>
      <c r="V459" s="777"/>
    </row>
    <row r="460" ht="15.75" spans="1:22">
      <c r="A460" s="775">
        <v>10</v>
      </c>
      <c r="B460" s="776" t="s">
        <v>48</v>
      </c>
      <c r="C460" s="771">
        <f t="shared" si="110"/>
        <v>0</v>
      </c>
      <c r="D460" s="777"/>
      <c r="E460" s="771">
        <f t="shared" si="111"/>
        <v>0</v>
      </c>
      <c r="F460" s="772"/>
      <c r="G460" s="771">
        <f t="shared" si="112"/>
        <v>1</v>
      </c>
      <c r="H460" s="772"/>
      <c r="I460" s="802">
        <f t="shared" si="118"/>
        <v>1</v>
      </c>
      <c r="J460" s="772"/>
      <c r="K460" s="772"/>
      <c r="L460" s="772"/>
      <c r="M460" s="771">
        <f t="shared" si="113"/>
        <v>0</v>
      </c>
      <c r="N460" s="771">
        <f t="shared" si="114"/>
        <v>0</v>
      </c>
      <c r="O460" s="771">
        <f t="shared" si="115"/>
        <v>0</v>
      </c>
      <c r="P460" s="771">
        <f t="shared" si="116"/>
        <v>1</v>
      </c>
      <c r="Q460" s="771">
        <f t="shared" si="117"/>
        <v>1</v>
      </c>
      <c r="R460" s="772"/>
      <c r="S460" s="772"/>
      <c r="T460" s="772"/>
      <c r="U460" s="772"/>
      <c r="V460" s="777"/>
    </row>
    <row r="461" ht="15.75" spans="1:22">
      <c r="A461" s="775">
        <v>11</v>
      </c>
      <c r="B461" s="776" t="s">
        <v>49</v>
      </c>
      <c r="C461" s="771">
        <f t="shared" si="110"/>
        <v>0</v>
      </c>
      <c r="D461" s="777"/>
      <c r="E461" s="771">
        <f t="shared" si="111"/>
        <v>1</v>
      </c>
      <c r="F461" s="772"/>
      <c r="G461" s="771">
        <f t="shared" si="112"/>
        <v>0</v>
      </c>
      <c r="H461" s="772"/>
      <c r="I461" s="802">
        <f t="shared" si="118"/>
        <v>1</v>
      </c>
      <c r="J461" s="772"/>
      <c r="K461" s="772">
        <v>1</v>
      </c>
      <c r="L461" s="772">
        <v>2</v>
      </c>
      <c r="M461" s="771">
        <f t="shared" si="113"/>
        <v>3</v>
      </c>
      <c r="N461" s="771">
        <f t="shared" si="114"/>
        <v>0</v>
      </c>
      <c r="O461" s="771">
        <f t="shared" si="115"/>
        <v>0</v>
      </c>
      <c r="P461" s="771">
        <f t="shared" si="116"/>
        <v>-2</v>
      </c>
      <c r="Q461" s="771">
        <f t="shared" si="117"/>
        <v>-2</v>
      </c>
      <c r="R461" s="772">
        <v>3</v>
      </c>
      <c r="S461" s="772"/>
      <c r="T461" s="772"/>
      <c r="U461" s="772"/>
      <c r="V461" s="777"/>
    </row>
    <row r="462" ht="15.75" spans="1:22">
      <c r="A462" s="775">
        <v>12</v>
      </c>
      <c r="B462" s="776" t="s">
        <v>50</v>
      </c>
      <c r="C462" s="771">
        <f t="shared" si="110"/>
        <v>0</v>
      </c>
      <c r="D462" s="777"/>
      <c r="E462" s="771">
        <f t="shared" si="111"/>
        <v>3</v>
      </c>
      <c r="F462" s="772"/>
      <c r="G462" s="771">
        <f t="shared" si="112"/>
        <v>4</v>
      </c>
      <c r="H462" s="772">
        <v>1</v>
      </c>
      <c r="I462" s="802">
        <f t="shared" si="118"/>
        <v>8</v>
      </c>
      <c r="J462" s="772"/>
      <c r="K462" s="772">
        <v>2</v>
      </c>
      <c r="L462" s="772">
        <v>2</v>
      </c>
      <c r="M462" s="771">
        <f t="shared" si="113"/>
        <v>4</v>
      </c>
      <c r="N462" s="771">
        <f t="shared" si="114"/>
        <v>0</v>
      </c>
      <c r="O462" s="771">
        <f t="shared" si="115"/>
        <v>1</v>
      </c>
      <c r="P462" s="771">
        <f t="shared" si="116"/>
        <v>3</v>
      </c>
      <c r="Q462" s="771">
        <f t="shared" si="117"/>
        <v>4</v>
      </c>
      <c r="R462" s="772">
        <v>4</v>
      </c>
      <c r="S462" s="772"/>
      <c r="T462" s="772"/>
      <c r="U462" s="772"/>
      <c r="V462" s="777"/>
    </row>
    <row r="463" ht="15.75" spans="1:22">
      <c r="A463" s="775">
        <v>13</v>
      </c>
      <c r="B463" s="776" t="s">
        <v>51</v>
      </c>
      <c r="C463" s="771">
        <f t="shared" si="110"/>
        <v>0</v>
      </c>
      <c r="D463" s="777"/>
      <c r="E463" s="771">
        <f t="shared" si="111"/>
        <v>0</v>
      </c>
      <c r="F463" s="772"/>
      <c r="G463" s="771">
        <f t="shared" si="112"/>
        <v>-2</v>
      </c>
      <c r="H463" s="772"/>
      <c r="I463" s="802">
        <f t="shared" si="118"/>
        <v>-2</v>
      </c>
      <c r="J463" s="772"/>
      <c r="K463" s="772"/>
      <c r="L463" s="772">
        <v>1</v>
      </c>
      <c r="M463" s="771">
        <f t="shared" si="113"/>
        <v>1</v>
      </c>
      <c r="N463" s="771">
        <f t="shared" si="114"/>
        <v>0</v>
      </c>
      <c r="O463" s="771">
        <f t="shared" si="115"/>
        <v>0</v>
      </c>
      <c r="P463" s="771">
        <f t="shared" si="116"/>
        <v>-3</v>
      </c>
      <c r="Q463" s="771">
        <f t="shared" si="117"/>
        <v>-3</v>
      </c>
      <c r="R463" s="772">
        <v>1</v>
      </c>
      <c r="S463" s="772"/>
      <c r="T463" s="772"/>
      <c r="U463" s="772"/>
      <c r="V463" s="777"/>
    </row>
    <row r="464" ht="15.75" spans="1:22">
      <c r="A464" s="775">
        <v>14</v>
      </c>
      <c r="B464" s="776" t="s">
        <v>52</v>
      </c>
      <c r="C464" s="771">
        <f t="shared" si="110"/>
        <v>0</v>
      </c>
      <c r="D464" s="777"/>
      <c r="E464" s="771">
        <f t="shared" si="111"/>
        <v>1</v>
      </c>
      <c r="F464" s="772"/>
      <c r="G464" s="771">
        <f t="shared" si="112"/>
        <v>1</v>
      </c>
      <c r="H464" s="772">
        <v>2</v>
      </c>
      <c r="I464" s="802">
        <f t="shared" si="118"/>
        <v>4</v>
      </c>
      <c r="J464" s="772"/>
      <c r="K464" s="772"/>
      <c r="L464" s="772"/>
      <c r="M464" s="771">
        <f t="shared" si="113"/>
        <v>0</v>
      </c>
      <c r="N464" s="771">
        <f t="shared" si="114"/>
        <v>0</v>
      </c>
      <c r="O464" s="771">
        <f t="shared" si="115"/>
        <v>1</v>
      </c>
      <c r="P464" s="771">
        <f t="shared" si="116"/>
        <v>3</v>
      </c>
      <c r="Q464" s="771">
        <f t="shared" si="117"/>
        <v>4</v>
      </c>
      <c r="R464" s="772"/>
      <c r="S464" s="772"/>
      <c r="T464" s="772"/>
      <c r="U464" s="772"/>
      <c r="V464" s="777"/>
    </row>
    <row r="465" ht="15.75" spans="1:22">
      <c r="A465" s="775">
        <v>15</v>
      </c>
      <c r="B465" s="776" t="s">
        <v>53</v>
      </c>
      <c r="C465" s="771">
        <f t="shared" si="110"/>
        <v>0</v>
      </c>
      <c r="D465" s="777"/>
      <c r="E465" s="771">
        <f t="shared" si="111"/>
        <v>0</v>
      </c>
      <c r="F465" s="772"/>
      <c r="G465" s="771">
        <f t="shared" si="112"/>
        <v>0</v>
      </c>
      <c r="H465" s="772"/>
      <c r="I465" s="802">
        <f t="shared" si="118"/>
        <v>0</v>
      </c>
      <c r="J465" s="772"/>
      <c r="K465" s="772"/>
      <c r="L465" s="772"/>
      <c r="M465" s="771">
        <f t="shared" si="113"/>
        <v>0</v>
      </c>
      <c r="N465" s="771">
        <f t="shared" si="114"/>
        <v>0</v>
      </c>
      <c r="O465" s="771">
        <f t="shared" si="115"/>
        <v>0</v>
      </c>
      <c r="P465" s="771">
        <f t="shared" si="116"/>
        <v>0</v>
      </c>
      <c r="Q465" s="771">
        <f t="shared" si="117"/>
        <v>0</v>
      </c>
      <c r="R465" s="772"/>
      <c r="S465" s="772"/>
      <c r="T465" s="772"/>
      <c r="U465" s="772"/>
      <c r="V465" s="777"/>
    </row>
    <row r="466" ht="15.75" spans="1:22">
      <c r="A466" s="775">
        <v>16</v>
      </c>
      <c r="B466" s="776" t="s">
        <v>151</v>
      </c>
      <c r="C466" s="771">
        <f t="shared" si="110"/>
        <v>0</v>
      </c>
      <c r="D466" s="777"/>
      <c r="E466" s="771">
        <f t="shared" si="111"/>
        <v>3</v>
      </c>
      <c r="F466" s="772"/>
      <c r="G466" s="771">
        <f t="shared" si="112"/>
        <v>1</v>
      </c>
      <c r="H466" s="772"/>
      <c r="I466" s="802">
        <f t="shared" si="118"/>
        <v>4</v>
      </c>
      <c r="J466" s="772"/>
      <c r="K466" s="772">
        <v>3</v>
      </c>
      <c r="L466" s="772"/>
      <c r="M466" s="771">
        <f t="shared" si="113"/>
        <v>3</v>
      </c>
      <c r="N466" s="771">
        <f t="shared" si="114"/>
        <v>0</v>
      </c>
      <c r="O466" s="771">
        <f t="shared" si="115"/>
        <v>0</v>
      </c>
      <c r="P466" s="771">
        <f t="shared" si="116"/>
        <v>1</v>
      </c>
      <c r="Q466" s="771">
        <f t="shared" si="117"/>
        <v>1</v>
      </c>
      <c r="R466" s="772">
        <v>3</v>
      </c>
      <c r="S466" s="772"/>
      <c r="T466" s="772"/>
      <c r="U466" s="772"/>
      <c r="V466" s="777"/>
    </row>
    <row r="467" ht="15.75" spans="1:22">
      <c r="A467" s="778">
        <v>17</v>
      </c>
      <c r="B467" s="779" t="s">
        <v>55</v>
      </c>
      <c r="C467" s="782">
        <f t="shared" si="110"/>
        <v>0</v>
      </c>
      <c r="D467" s="821"/>
      <c r="E467" s="782">
        <f t="shared" si="111"/>
        <v>2</v>
      </c>
      <c r="F467" s="772"/>
      <c r="G467" s="771">
        <f t="shared" si="112"/>
        <v>1</v>
      </c>
      <c r="H467" s="772"/>
      <c r="I467" s="803">
        <f t="shared" si="118"/>
        <v>3</v>
      </c>
      <c r="J467" s="772"/>
      <c r="K467" s="772">
        <v>1</v>
      </c>
      <c r="L467" s="772">
        <v>1</v>
      </c>
      <c r="M467" s="782">
        <f t="shared" si="113"/>
        <v>2</v>
      </c>
      <c r="N467" s="782">
        <f t="shared" si="114"/>
        <v>0</v>
      </c>
      <c r="O467" s="782">
        <f t="shared" si="115"/>
        <v>1</v>
      </c>
      <c r="P467" s="782">
        <f t="shared" si="116"/>
        <v>0</v>
      </c>
      <c r="Q467" s="782">
        <f t="shared" si="117"/>
        <v>1</v>
      </c>
      <c r="R467" s="772">
        <v>2</v>
      </c>
      <c r="S467" s="772"/>
      <c r="T467" s="772"/>
      <c r="U467" s="772"/>
      <c r="V467" s="777"/>
    </row>
    <row r="468" ht="16.5" spans="1:22">
      <c r="A468" s="780">
        <v>18</v>
      </c>
      <c r="B468" s="781" t="s">
        <v>56</v>
      </c>
      <c r="C468" s="824">
        <f t="shared" si="110"/>
        <v>0</v>
      </c>
      <c r="D468" s="822"/>
      <c r="E468" s="824">
        <f t="shared" si="111"/>
        <v>0</v>
      </c>
      <c r="F468" s="772"/>
      <c r="G468" s="771">
        <f t="shared" si="112"/>
        <v>1</v>
      </c>
      <c r="H468" s="772"/>
      <c r="I468" s="824">
        <f t="shared" si="118"/>
        <v>1</v>
      </c>
      <c r="J468" s="772"/>
      <c r="K468" s="772"/>
      <c r="L468" s="772">
        <v>1</v>
      </c>
      <c r="M468" s="824">
        <f t="shared" si="113"/>
        <v>1</v>
      </c>
      <c r="N468" s="824">
        <f t="shared" si="114"/>
        <v>0</v>
      </c>
      <c r="O468" s="824">
        <f t="shared" si="115"/>
        <v>0</v>
      </c>
      <c r="P468" s="824">
        <f t="shared" si="116"/>
        <v>0</v>
      </c>
      <c r="Q468" s="824">
        <f t="shared" si="117"/>
        <v>0</v>
      </c>
      <c r="R468" s="772">
        <v>1</v>
      </c>
      <c r="S468" s="772"/>
      <c r="T468" s="772"/>
      <c r="U468" s="772"/>
      <c r="V468" s="783"/>
    </row>
    <row r="469" ht="17.25" spans="1:22">
      <c r="A469" s="785" t="s">
        <v>14</v>
      </c>
      <c r="B469" s="786"/>
      <c r="C469" s="787">
        <f t="shared" ref="C469:U469" si="119">SUM(C451:C468)</f>
        <v>0</v>
      </c>
      <c r="D469" s="787">
        <f t="shared" si="119"/>
        <v>0</v>
      </c>
      <c r="E469" s="787">
        <f t="shared" si="119"/>
        <v>15</v>
      </c>
      <c r="F469" s="787">
        <f t="shared" si="119"/>
        <v>3</v>
      </c>
      <c r="G469" s="787">
        <f t="shared" si="119"/>
        <v>16</v>
      </c>
      <c r="H469" s="787">
        <f t="shared" si="119"/>
        <v>11</v>
      </c>
      <c r="I469" s="787">
        <f t="shared" si="119"/>
        <v>45</v>
      </c>
      <c r="J469" s="787">
        <f t="shared" si="119"/>
        <v>0</v>
      </c>
      <c r="K469" s="787">
        <f t="shared" si="119"/>
        <v>11</v>
      </c>
      <c r="L469" s="787">
        <f t="shared" si="119"/>
        <v>20</v>
      </c>
      <c r="M469" s="787">
        <f t="shared" si="119"/>
        <v>31</v>
      </c>
      <c r="N469" s="787">
        <f t="shared" si="119"/>
        <v>0</v>
      </c>
      <c r="O469" s="787">
        <f t="shared" si="119"/>
        <v>7</v>
      </c>
      <c r="P469" s="787">
        <f t="shared" si="119"/>
        <v>7</v>
      </c>
      <c r="Q469" s="787">
        <f t="shared" si="119"/>
        <v>14</v>
      </c>
      <c r="R469" s="787">
        <f t="shared" si="119"/>
        <v>28</v>
      </c>
      <c r="S469" s="787">
        <f t="shared" si="119"/>
        <v>1</v>
      </c>
      <c r="T469" s="787">
        <f t="shared" si="119"/>
        <v>0</v>
      </c>
      <c r="U469" s="787">
        <f t="shared" si="119"/>
        <v>1</v>
      </c>
      <c r="V469" s="787">
        <f>SUM(V451:V467)</f>
        <v>0</v>
      </c>
    </row>
    <row r="471" spans="3:16">
      <c r="C471" s="788" t="s">
        <v>58</v>
      </c>
      <c r="P471" s="800" t="s">
        <v>104</v>
      </c>
    </row>
    <row r="472" spans="1:22">
      <c r="A472" s="789"/>
      <c r="B472" s="789"/>
      <c r="C472" s="788" t="s">
        <v>60</v>
      </c>
      <c r="D472" s="789"/>
      <c r="E472" s="789"/>
      <c r="F472" s="789"/>
      <c r="G472" s="789"/>
      <c r="H472" s="789"/>
      <c r="I472" s="789"/>
      <c r="J472" s="789"/>
      <c r="K472" s="789"/>
      <c r="L472" s="789"/>
      <c r="M472" s="789"/>
      <c r="N472" s="789"/>
      <c r="O472" s="789"/>
      <c r="P472" s="800" t="s">
        <v>61</v>
      </c>
      <c r="Q472" s="817"/>
      <c r="R472" s="817"/>
      <c r="S472" s="817"/>
      <c r="T472" s="817"/>
      <c r="U472" s="789"/>
      <c r="V472" s="789"/>
    </row>
    <row r="473" spans="3:20">
      <c r="C473" s="788"/>
      <c r="D473" s="790"/>
      <c r="E473" s="790"/>
      <c r="F473" s="789"/>
      <c r="G473" s="789"/>
      <c r="H473" s="789"/>
      <c r="I473" s="789"/>
      <c r="J473" s="789"/>
      <c r="K473" s="789"/>
      <c r="L473" s="789"/>
      <c r="M473" s="789"/>
      <c r="N473" s="789"/>
      <c r="O473" s="789"/>
      <c r="P473" s="800"/>
      <c r="Q473" s="817"/>
      <c r="R473" s="724"/>
      <c r="S473" s="817"/>
      <c r="T473" s="817"/>
    </row>
    <row r="474" spans="3:20">
      <c r="C474" s="788"/>
      <c r="D474" s="789"/>
      <c r="E474" s="789"/>
      <c r="F474" s="789"/>
      <c r="G474" s="789"/>
      <c r="H474" s="789"/>
      <c r="I474" s="789"/>
      <c r="J474" s="789"/>
      <c r="K474" s="789"/>
      <c r="L474" s="789"/>
      <c r="M474" s="789"/>
      <c r="N474" s="789"/>
      <c r="O474" s="789"/>
      <c r="P474" s="800"/>
      <c r="Q474" s="817"/>
      <c r="R474" s="817"/>
      <c r="S474" s="817"/>
      <c r="T474" s="817"/>
    </row>
    <row r="475" spans="1:22">
      <c r="A475" s="791"/>
      <c r="B475" s="791"/>
      <c r="C475" s="788"/>
      <c r="D475" s="789"/>
      <c r="E475" s="789"/>
      <c r="F475" s="789"/>
      <c r="G475" s="789"/>
      <c r="H475" s="789"/>
      <c r="I475" s="789"/>
      <c r="J475" s="789"/>
      <c r="K475" s="789"/>
      <c r="L475" s="789"/>
      <c r="M475" s="789"/>
      <c r="N475" s="789"/>
      <c r="O475" s="789"/>
      <c r="P475" s="800"/>
      <c r="Q475" s="818"/>
      <c r="R475" s="819"/>
      <c r="S475" s="819"/>
      <c r="T475" s="819"/>
      <c r="U475" s="791"/>
      <c r="V475" s="791"/>
    </row>
    <row r="476" spans="1:22">
      <c r="A476" s="792"/>
      <c r="B476" s="792"/>
      <c r="C476" s="788" t="s">
        <v>62</v>
      </c>
      <c r="D476" s="791"/>
      <c r="E476" s="791"/>
      <c r="F476" s="791"/>
      <c r="G476" s="791"/>
      <c r="H476" s="791"/>
      <c r="I476" s="791"/>
      <c r="J476" s="791"/>
      <c r="K476" s="791"/>
      <c r="L476" s="791"/>
      <c r="M476" s="791"/>
      <c r="N476" s="791"/>
      <c r="O476" s="791"/>
      <c r="P476" s="801" t="s">
        <v>63</v>
      </c>
      <c r="Q476" s="820"/>
      <c r="R476" s="820"/>
      <c r="S476" s="820"/>
      <c r="T476" s="820"/>
      <c r="U476" s="792"/>
      <c r="V476" s="792"/>
    </row>
    <row r="477" spans="3:20">
      <c r="C477" s="788" t="s">
        <v>64</v>
      </c>
      <c r="D477" s="793"/>
      <c r="E477" s="793"/>
      <c r="F477" s="793"/>
      <c r="G477" s="793"/>
      <c r="H477" s="793"/>
      <c r="I477" s="793"/>
      <c r="J477" s="793"/>
      <c r="K477" s="793"/>
      <c r="L477" s="793"/>
      <c r="M477" s="793"/>
      <c r="N477" s="793"/>
      <c r="O477" s="793"/>
      <c r="P477" s="801" t="s">
        <v>65</v>
      </c>
      <c r="Q477" s="817"/>
      <c r="R477" s="817"/>
      <c r="S477" s="817"/>
      <c r="T477" s="817"/>
    </row>
    <row r="478" spans="3:20">
      <c r="C478" s="788"/>
      <c r="D478" s="793"/>
      <c r="E478" s="793"/>
      <c r="F478" s="793"/>
      <c r="G478" s="793"/>
      <c r="H478" s="793"/>
      <c r="I478" s="793"/>
      <c r="J478" s="793"/>
      <c r="K478" s="793"/>
      <c r="L478" s="793"/>
      <c r="M478" s="793"/>
      <c r="N478" s="793"/>
      <c r="O478" s="793"/>
      <c r="P478" s="801"/>
      <c r="Q478" s="817"/>
      <c r="R478" s="817"/>
      <c r="S478" s="817"/>
      <c r="T478" s="817"/>
    </row>
    <row r="479" spans="3:20">
      <c r="C479" s="788"/>
      <c r="D479" s="793"/>
      <c r="E479" s="793"/>
      <c r="F479" s="793"/>
      <c r="G479" s="793"/>
      <c r="H479" s="793"/>
      <c r="I479" s="793"/>
      <c r="J479" s="793"/>
      <c r="K479" s="793"/>
      <c r="L479" s="793"/>
      <c r="M479" s="793"/>
      <c r="N479" s="793"/>
      <c r="O479" s="793"/>
      <c r="P479" s="801"/>
      <c r="Q479" s="817"/>
      <c r="R479" s="817"/>
      <c r="S479" s="817"/>
      <c r="T479" s="817"/>
    </row>
    <row r="480" spans="3:20">
      <c r="C480" s="788"/>
      <c r="D480" s="793"/>
      <c r="E480" s="793"/>
      <c r="F480" s="793"/>
      <c r="G480" s="793"/>
      <c r="H480" s="793"/>
      <c r="I480" s="793"/>
      <c r="J480" s="793"/>
      <c r="K480" s="793"/>
      <c r="L480" s="793"/>
      <c r="M480" s="793"/>
      <c r="N480" s="793"/>
      <c r="O480" s="793"/>
      <c r="P480" s="801"/>
      <c r="Q480" s="817"/>
      <c r="R480" s="817"/>
      <c r="S480" s="817"/>
      <c r="T480" s="817"/>
    </row>
    <row r="481" spans="3:20">
      <c r="C481" s="788"/>
      <c r="D481" s="793"/>
      <c r="E481" s="793"/>
      <c r="F481" s="793"/>
      <c r="G481" s="793"/>
      <c r="H481" s="793"/>
      <c r="I481" s="793"/>
      <c r="J481" s="793"/>
      <c r="K481" s="793"/>
      <c r="L481" s="793"/>
      <c r="M481" s="793"/>
      <c r="N481" s="793"/>
      <c r="O481" s="793"/>
      <c r="P481" s="801"/>
      <c r="Q481" s="817"/>
      <c r="R481" s="817"/>
      <c r="S481" s="817"/>
      <c r="T481" s="817"/>
    </row>
    <row r="482" spans="1:22">
      <c r="A482" s="747" t="s">
        <v>227</v>
      </c>
      <c r="B482" s="747"/>
      <c r="C482" s="747"/>
      <c r="D482" s="747"/>
      <c r="E482" s="747"/>
      <c r="F482" s="747"/>
      <c r="G482" s="747"/>
      <c r="H482" s="747"/>
      <c r="I482" s="747"/>
      <c r="J482" s="747"/>
      <c r="K482" s="747"/>
      <c r="L482" s="747"/>
      <c r="M482" s="747"/>
      <c r="N482" s="747"/>
      <c r="O482" s="747"/>
      <c r="P482" s="747"/>
      <c r="Q482" s="747"/>
      <c r="R482" s="747"/>
      <c r="S482" s="747"/>
      <c r="T482" s="747"/>
      <c r="U482" s="747"/>
      <c r="V482" s="747"/>
    </row>
    <row r="483" spans="1:22">
      <c r="A483" s="747" t="s">
        <v>210</v>
      </c>
      <c r="B483" s="747"/>
      <c r="C483" s="747"/>
      <c r="D483" s="747"/>
      <c r="E483" s="747"/>
      <c r="F483" s="747"/>
      <c r="G483" s="747"/>
      <c r="H483" s="747"/>
      <c r="I483" s="747"/>
      <c r="J483" s="747"/>
      <c r="K483" s="747"/>
      <c r="L483" s="747"/>
      <c r="M483" s="747"/>
      <c r="N483" s="747"/>
      <c r="O483" s="747"/>
      <c r="P483" s="747"/>
      <c r="Q483" s="747"/>
      <c r="R483" s="747"/>
      <c r="S483" s="747"/>
      <c r="T483" s="747"/>
      <c r="U483" s="747"/>
      <c r="V483" s="747"/>
    </row>
    <row r="484" spans="1:22">
      <c r="A484" s="748" t="s">
        <v>106</v>
      </c>
      <c r="B484" s="748"/>
      <c r="C484" s="748"/>
      <c r="D484" s="748"/>
      <c r="E484" s="748"/>
      <c r="F484" s="748"/>
      <c r="G484" s="748"/>
      <c r="H484" s="748"/>
      <c r="I484" s="748"/>
      <c r="J484" s="748"/>
      <c r="K484" s="748"/>
      <c r="L484" s="748"/>
      <c r="M484" s="748"/>
      <c r="N484" s="748"/>
      <c r="O484" s="748"/>
      <c r="P484" s="748"/>
      <c r="Q484" s="748"/>
      <c r="R484" s="748"/>
      <c r="S484" s="748"/>
      <c r="T484" s="748"/>
      <c r="U484" s="748"/>
      <c r="V484" s="748"/>
    </row>
    <row r="485" ht="15" spans="1:22">
      <c r="A485" s="749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750"/>
      <c r="S485" s="750"/>
      <c r="T485" s="750"/>
      <c r="U485" s="750"/>
      <c r="V485" s="750" t="s">
        <v>211</v>
      </c>
    </row>
    <row r="486" ht="18.75" customHeight="1" spans="1:22">
      <c r="A486" s="751" t="s">
        <v>3</v>
      </c>
      <c r="B486" s="752" t="s">
        <v>4</v>
      </c>
      <c r="C486" s="753" t="s">
        <v>212</v>
      </c>
      <c r="D486" s="753"/>
      <c r="E486" s="753"/>
      <c r="F486" s="753"/>
      <c r="G486" s="753"/>
      <c r="H486" s="754"/>
      <c r="I486" s="794" t="s">
        <v>57</v>
      </c>
      <c r="J486" s="753" t="s">
        <v>213</v>
      </c>
      <c r="K486" s="753"/>
      <c r="L486" s="754"/>
      <c r="M486" s="794" t="s">
        <v>57</v>
      </c>
      <c r="N486" s="753" t="s">
        <v>172</v>
      </c>
      <c r="O486" s="753"/>
      <c r="P486" s="754"/>
      <c r="Q486" s="794" t="s">
        <v>57</v>
      </c>
      <c r="R486" s="804" t="s">
        <v>214</v>
      </c>
      <c r="S486" s="804"/>
      <c r="T486" s="804"/>
      <c r="U486" s="804"/>
      <c r="V486" s="805" t="s">
        <v>215</v>
      </c>
    </row>
    <row r="487" ht="25.5" customHeight="1" spans="1:22">
      <c r="A487" s="755"/>
      <c r="B487" s="756"/>
      <c r="C487" s="757"/>
      <c r="D487" s="757"/>
      <c r="E487" s="757"/>
      <c r="F487" s="757"/>
      <c r="G487" s="757"/>
      <c r="H487" s="758"/>
      <c r="I487" s="795"/>
      <c r="J487" s="757"/>
      <c r="K487" s="757"/>
      <c r="L487" s="758"/>
      <c r="M487" s="795"/>
      <c r="N487" s="757"/>
      <c r="O487" s="757"/>
      <c r="P487" s="758"/>
      <c r="Q487" s="795"/>
      <c r="R487" s="806" t="s">
        <v>216</v>
      </c>
      <c r="S487" s="807"/>
      <c r="T487" s="808" t="s">
        <v>217</v>
      </c>
      <c r="U487" s="806"/>
      <c r="V487" s="809"/>
    </row>
    <row r="488" ht="19.5" customHeight="1" spans="1:22">
      <c r="A488" s="755"/>
      <c r="B488" s="756"/>
      <c r="C488" s="759" t="s">
        <v>16</v>
      </c>
      <c r="D488" s="760"/>
      <c r="E488" s="760" t="s">
        <v>21</v>
      </c>
      <c r="F488" s="760"/>
      <c r="G488" s="760" t="s">
        <v>22</v>
      </c>
      <c r="H488" s="761"/>
      <c r="I488" s="795"/>
      <c r="J488" s="796" t="s">
        <v>16</v>
      </c>
      <c r="K488" s="797" t="s">
        <v>21</v>
      </c>
      <c r="L488" s="797" t="s">
        <v>22</v>
      </c>
      <c r="M488" s="795"/>
      <c r="N488" s="765" t="s">
        <v>16</v>
      </c>
      <c r="O488" s="765" t="s">
        <v>21</v>
      </c>
      <c r="P488" s="765" t="s">
        <v>22</v>
      </c>
      <c r="Q488" s="795"/>
      <c r="R488" s="760" t="s">
        <v>218</v>
      </c>
      <c r="S488" s="760" t="s">
        <v>219</v>
      </c>
      <c r="T488" s="760" t="s">
        <v>220</v>
      </c>
      <c r="U488" s="761" t="s">
        <v>221</v>
      </c>
      <c r="V488" s="809"/>
    </row>
    <row r="489" ht="39" customHeight="1" spans="1:22">
      <c r="A489" s="762"/>
      <c r="B489" s="763"/>
      <c r="C489" s="764" t="s">
        <v>228</v>
      </c>
      <c r="D489" s="828" t="s">
        <v>229</v>
      </c>
      <c r="E489" s="828" t="s">
        <v>228</v>
      </c>
      <c r="F489" s="828" t="s">
        <v>229</v>
      </c>
      <c r="G489" s="828" t="s">
        <v>228</v>
      </c>
      <c r="H489" s="829" t="s">
        <v>229</v>
      </c>
      <c r="I489" s="798"/>
      <c r="J489" s="799"/>
      <c r="K489" s="765"/>
      <c r="L489" s="765"/>
      <c r="M489" s="798"/>
      <c r="N489" s="765"/>
      <c r="O489" s="765"/>
      <c r="P489" s="765"/>
      <c r="Q489" s="798"/>
      <c r="R489" s="760"/>
      <c r="S489" s="760"/>
      <c r="T489" s="760"/>
      <c r="U489" s="761"/>
      <c r="V489" s="810"/>
    </row>
    <row r="490" ht="15" spans="1:22">
      <c r="A490" s="767">
        <v>1</v>
      </c>
      <c r="B490" s="768">
        <v>2</v>
      </c>
      <c r="C490" s="768">
        <v>3</v>
      </c>
      <c r="D490" s="768">
        <v>4</v>
      </c>
      <c r="E490" s="768">
        <v>5</v>
      </c>
      <c r="F490" s="768">
        <v>6</v>
      </c>
      <c r="G490" s="768">
        <v>7</v>
      </c>
      <c r="H490" s="768">
        <v>8</v>
      </c>
      <c r="I490" s="768">
        <v>9</v>
      </c>
      <c r="J490" s="768">
        <v>10</v>
      </c>
      <c r="K490" s="768">
        <v>11</v>
      </c>
      <c r="L490" s="768">
        <v>12</v>
      </c>
      <c r="M490" s="768">
        <v>13</v>
      </c>
      <c r="N490" s="768">
        <v>14</v>
      </c>
      <c r="O490" s="768">
        <v>15</v>
      </c>
      <c r="P490" s="768">
        <v>16</v>
      </c>
      <c r="Q490" s="768">
        <v>17</v>
      </c>
      <c r="R490" s="768">
        <v>18</v>
      </c>
      <c r="S490" s="768">
        <v>19</v>
      </c>
      <c r="T490" s="768">
        <v>20</v>
      </c>
      <c r="U490" s="768">
        <v>21</v>
      </c>
      <c r="V490" s="811">
        <v>22</v>
      </c>
    </row>
    <row r="491" ht="16.5" spans="1:24">
      <c r="A491" s="769">
        <v>1</v>
      </c>
      <c r="B491" s="770" t="s">
        <v>39</v>
      </c>
      <c r="C491" s="771">
        <f>C10</f>
        <v>0</v>
      </c>
      <c r="D491" s="772">
        <f>D10+D47+D85+D124</f>
        <v>0</v>
      </c>
      <c r="E491" s="771">
        <f t="shared" ref="E491:E507" si="120">E10</f>
        <v>2</v>
      </c>
      <c r="F491" s="772">
        <f>F10+F47+F85+F124</f>
        <v>6</v>
      </c>
      <c r="G491" s="771">
        <f>G10</f>
        <v>3</v>
      </c>
      <c r="H491" s="772">
        <f>H10+H47+H85+H124</f>
        <v>8</v>
      </c>
      <c r="I491" s="771">
        <f>SUM(C491:H491)</f>
        <v>19</v>
      </c>
      <c r="J491" s="772">
        <f>J10+J47+J85+J124</f>
        <v>0</v>
      </c>
      <c r="K491" s="772">
        <f>K10+K47+K85+K124</f>
        <v>6</v>
      </c>
      <c r="L491" s="772">
        <f>L10+L47+L85+L124</f>
        <v>11</v>
      </c>
      <c r="M491" s="771">
        <f>SUM(J491:L491)</f>
        <v>17</v>
      </c>
      <c r="N491" s="771">
        <f>C491+D491-J491</f>
        <v>0</v>
      </c>
      <c r="O491" s="771">
        <f>E491+F491-K491</f>
        <v>2</v>
      </c>
      <c r="P491" s="830">
        <f>G491+H491-L491</f>
        <v>0</v>
      </c>
      <c r="Q491" s="771">
        <f>SUM(N491:P491)</f>
        <v>2</v>
      </c>
      <c r="R491" s="772">
        <f>R10+R47+R85+R124</f>
        <v>9</v>
      </c>
      <c r="S491" s="772">
        <f>S10+S47+S85+S124</f>
        <v>0</v>
      </c>
      <c r="T491" s="772">
        <f>T10+T47+T85+T124</f>
        <v>0</v>
      </c>
      <c r="U491" s="772">
        <f>U10+U47+U85+U124</f>
        <v>0</v>
      </c>
      <c r="V491" s="772">
        <f>V10+V47+V85+V124+V165+V203+V241</f>
        <v>0</v>
      </c>
      <c r="W491" s="831"/>
      <c r="X491" s="827"/>
    </row>
    <row r="492" ht="15.75" spans="1:24">
      <c r="A492" s="775">
        <v>2</v>
      </c>
      <c r="B492" s="776" t="s">
        <v>40</v>
      </c>
      <c r="C492" s="771">
        <f t="shared" ref="C492:C507" si="121">C11</f>
        <v>0</v>
      </c>
      <c r="D492" s="772">
        <f t="shared" ref="D492:D508" si="122">D11+D48+D86+D125</f>
        <v>0</v>
      </c>
      <c r="E492" s="771">
        <f t="shared" si="120"/>
        <v>1</v>
      </c>
      <c r="F492" s="772">
        <f t="shared" ref="F492:F508" si="123">F11+F48+F86+F125</f>
        <v>3</v>
      </c>
      <c r="G492" s="771">
        <f t="shared" ref="G492:G508" si="124">G11</f>
        <v>1</v>
      </c>
      <c r="H492" s="772">
        <f t="shared" ref="H492:H508" si="125">H11+H48+H86+H125</f>
        <v>8</v>
      </c>
      <c r="I492" s="771">
        <f t="shared" ref="I492:I508" si="126">SUM(C492:H492)</f>
        <v>13</v>
      </c>
      <c r="J492" s="772">
        <f t="shared" ref="J492:J508" si="127">J11+J48+J86+J125</f>
        <v>0</v>
      </c>
      <c r="K492" s="772">
        <f t="shared" ref="K492:K508" si="128">K11+K48+K86+K125</f>
        <v>4</v>
      </c>
      <c r="L492" s="772">
        <f t="shared" ref="L492:L508" si="129">L11+L48+L86+L125</f>
        <v>6</v>
      </c>
      <c r="M492" s="771">
        <f t="shared" ref="M492:M508" si="130">SUM(J492:L492)</f>
        <v>10</v>
      </c>
      <c r="N492" s="771">
        <f t="shared" ref="N492:N508" si="131">C492+D492-J492</f>
        <v>0</v>
      </c>
      <c r="O492" s="771">
        <f t="shared" ref="O492:O508" si="132">E492+F492-K492</f>
        <v>0</v>
      </c>
      <c r="P492" s="771">
        <f t="shared" ref="P492:P508" si="133">G492+H492-L492</f>
        <v>3</v>
      </c>
      <c r="Q492" s="771">
        <f t="shared" ref="Q492:Q508" si="134">SUM(N492:P492)</f>
        <v>3</v>
      </c>
      <c r="R492" s="772">
        <f t="shared" ref="R492:R508" si="135">R11+R48+R86+R125</f>
        <v>10</v>
      </c>
      <c r="S492" s="772">
        <f t="shared" ref="S492:S508" si="136">S11+S48+S86+S125</f>
        <v>0</v>
      </c>
      <c r="T492" s="772">
        <f t="shared" ref="T492:T508" si="137">T11+T48+T86+T125</f>
        <v>0</v>
      </c>
      <c r="U492" s="772">
        <f t="shared" ref="U492:U508" si="138">U11+U48+U86+U125</f>
        <v>0</v>
      </c>
      <c r="V492" s="772">
        <f t="shared" ref="V492:V508" si="139">V11+V48+V86+V125+V166+V204+V242</f>
        <v>0</v>
      </c>
      <c r="W492" s="831"/>
      <c r="X492" s="827"/>
    </row>
    <row r="493" ht="15.75" spans="1:24">
      <c r="A493" s="775">
        <v>3</v>
      </c>
      <c r="B493" s="776" t="s">
        <v>41</v>
      </c>
      <c r="C493" s="771">
        <f t="shared" si="121"/>
        <v>0</v>
      </c>
      <c r="D493" s="772">
        <f t="shared" si="122"/>
        <v>0</v>
      </c>
      <c r="E493" s="771">
        <f t="shared" si="120"/>
        <v>0</v>
      </c>
      <c r="F493" s="772">
        <f t="shared" si="123"/>
        <v>1</v>
      </c>
      <c r="G493" s="771">
        <f t="shared" si="124"/>
        <v>0</v>
      </c>
      <c r="H493" s="772">
        <f t="shared" si="125"/>
        <v>2</v>
      </c>
      <c r="I493" s="771">
        <f t="shared" si="126"/>
        <v>3</v>
      </c>
      <c r="J493" s="772">
        <f t="shared" si="127"/>
        <v>0</v>
      </c>
      <c r="K493" s="772">
        <f t="shared" si="128"/>
        <v>1</v>
      </c>
      <c r="L493" s="772">
        <f t="shared" si="129"/>
        <v>2</v>
      </c>
      <c r="M493" s="771">
        <f t="shared" si="130"/>
        <v>3</v>
      </c>
      <c r="N493" s="771">
        <f t="shared" si="131"/>
        <v>0</v>
      </c>
      <c r="O493" s="771">
        <f t="shared" si="132"/>
        <v>0</v>
      </c>
      <c r="P493" s="771">
        <f t="shared" si="133"/>
        <v>0</v>
      </c>
      <c r="Q493" s="771">
        <f t="shared" si="134"/>
        <v>0</v>
      </c>
      <c r="R493" s="772">
        <f t="shared" si="135"/>
        <v>3</v>
      </c>
      <c r="S493" s="772">
        <f t="shared" si="136"/>
        <v>0</v>
      </c>
      <c r="T493" s="772">
        <f t="shared" si="137"/>
        <v>0</v>
      </c>
      <c r="U493" s="772">
        <f t="shared" si="138"/>
        <v>0</v>
      </c>
      <c r="V493" s="772">
        <f t="shared" si="139"/>
        <v>0</v>
      </c>
      <c r="W493" s="831"/>
      <c r="X493" s="827"/>
    </row>
    <row r="494" ht="15.75" spans="1:24">
      <c r="A494" s="775">
        <v>4</v>
      </c>
      <c r="B494" s="776" t="s">
        <v>42</v>
      </c>
      <c r="C494" s="771">
        <f t="shared" si="121"/>
        <v>0</v>
      </c>
      <c r="D494" s="772">
        <f t="shared" si="122"/>
        <v>0</v>
      </c>
      <c r="E494" s="771">
        <f t="shared" si="120"/>
        <v>0</v>
      </c>
      <c r="F494" s="772">
        <f t="shared" si="123"/>
        <v>4</v>
      </c>
      <c r="G494" s="771">
        <f t="shared" si="124"/>
        <v>0</v>
      </c>
      <c r="H494" s="772">
        <f t="shared" si="125"/>
        <v>5</v>
      </c>
      <c r="I494" s="771">
        <f t="shared" si="126"/>
        <v>9</v>
      </c>
      <c r="J494" s="772">
        <f t="shared" si="127"/>
        <v>0</v>
      </c>
      <c r="K494" s="772">
        <f t="shared" si="128"/>
        <v>3</v>
      </c>
      <c r="L494" s="772">
        <f t="shared" si="129"/>
        <v>5</v>
      </c>
      <c r="M494" s="771">
        <f t="shared" si="130"/>
        <v>8</v>
      </c>
      <c r="N494" s="771">
        <f t="shared" si="131"/>
        <v>0</v>
      </c>
      <c r="O494" s="771">
        <f t="shared" si="132"/>
        <v>1</v>
      </c>
      <c r="P494" s="771">
        <f t="shared" si="133"/>
        <v>0</v>
      </c>
      <c r="Q494" s="771">
        <f t="shared" si="134"/>
        <v>1</v>
      </c>
      <c r="R494" s="772">
        <f t="shared" si="135"/>
        <v>5</v>
      </c>
      <c r="S494" s="772">
        <f t="shared" si="136"/>
        <v>0</v>
      </c>
      <c r="T494" s="772">
        <f t="shared" si="137"/>
        <v>0</v>
      </c>
      <c r="U494" s="772">
        <f t="shared" si="138"/>
        <v>0</v>
      </c>
      <c r="V494" s="772">
        <f t="shared" si="139"/>
        <v>0</v>
      </c>
      <c r="W494" s="831"/>
      <c r="X494" s="827"/>
    </row>
    <row r="495" ht="15.75" spans="1:24">
      <c r="A495" s="775">
        <v>5</v>
      </c>
      <c r="B495" s="776" t="s">
        <v>43</v>
      </c>
      <c r="C495" s="771">
        <f t="shared" si="121"/>
        <v>0</v>
      </c>
      <c r="D495" s="772">
        <f t="shared" si="122"/>
        <v>0</v>
      </c>
      <c r="E495" s="771">
        <f t="shared" si="120"/>
        <v>1</v>
      </c>
      <c r="F495" s="772">
        <f t="shared" si="123"/>
        <v>3</v>
      </c>
      <c r="G495" s="771">
        <f t="shared" si="124"/>
        <v>4</v>
      </c>
      <c r="H495" s="772">
        <f t="shared" si="125"/>
        <v>5</v>
      </c>
      <c r="I495" s="771">
        <f t="shared" si="126"/>
        <v>13</v>
      </c>
      <c r="J495" s="772">
        <f t="shared" si="127"/>
        <v>0</v>
      </c>
      <c r="K495" s="772">
        <f t="shared" si="128"/>
        <v>4</v>
      </c>
      <c r="L495" s="772">
        <f t="shared" si="129"/>
        <v>5</v>
      </c>
      <c r="M495" s="771">
        <f t="shared" si="130"/>
        <v>9</v>
      </c>
      <c r="N495" s="771">
        <f t="shared" si="131"/>
        <v>0</v>
      </c>
      <c r="O495" s="771">
        <f t="shared" si="132"/>
        <v>0</v>
      </c>
      <c r="P495" s="771">
        <f t="shared" si="133"/>
        <v>4</v>
      </c>
      <c r="Q495" s="771">
        <f t="shared" si="134"/>
        <v>4</v>
      </c>
      <c r="R495" s="772">
        <f t="shared" si="135"/>
        <v>3</v>
      </c>
      <c r="S495" s="772">
        <f t="shared" si="136"/>
        <v>0</v>
      </c>
      <c r="T495" s="772">
        <f t="shared" si="137"/>
        <v>0</v>
      </c>
      <c r="U495" s="772">
        <f t="shared" si="138"/>
        <v>4</v>
      </c>
      <c r="V495" s="772">
        <f t="shared" si="139"/>
        <v>0</v>
      </c>
      <c r="W495" s="831"/>
      <c r="X495" s="827"/>
    </row>
    <row r="496" ht="15.75" spans="1:24">
      <c r="A496" s="775">
        <v>6</v>
      </c>
      <c r="B496" s="776" t="s">
        <v>44</v>
      </c>
      <c r="C496" s="771">
        <f t="shared" si="121"/>
        <v>0</v>
      </c>
      <c r="D496" s="772">
        <f t="shared" si="122"/>
        <v>0</v>
      </c>
      <c r="E496" s="771">
        <f t="shared" si="120"/>
        <v>0</v>
      </c>
      <c r="F496" s="772">
        <f t="shared" si="123"/>
        <v>1</v>
      </c>
      <c r="G496" s="771">
        <f t="shared" si="124"/>
        <v>0</v>
      </c>
      <c r="H496" s="772">
        <f t="shared" si="125"/>
        <v>3</v>
      </c>
      <c r="I496" s="771">
        <f t="shared" si="126"/>
        <v>4</v>
      </c>
      <c r="J496" s="772">
        <f t="shared" si="127"/>
        <v>0</v>
      </c>
      <c r="K496" s="772">
        <f t="shared" si="128"/>
        <v>1</v>
      </c>
      <c r="L496" s="772">
        <f t="shared" si="129"/>
        <v>3</v>
      </c>
      <c r="M496" s="771">
        <f t="shared" si="130"/>
        <v>4</v>
      </c>
      <c r="N496" s="771">
        <f t="shared" si="131"/>
        <v>0</v>
      </c>
      <c r="O496" s="771">
        <f t="shared" si="132"/>
        <v>0</v>
      </c>
      <c r="P496" s="771">
        <f t="shared" si="133"/>
        <v>0</v>
      </c>
      <c r="Q496" s="771">
        <f t="shared" si="134"/>
        <v>0</v>
      </c>
      <c r="R496" s="772">
        <f t="shared" si="135"/>
        <v>1</v>
      </c>
      <c r="S496" s="772">
        <f t="shared" si="136"/>
        <v>0</v>
      </c>
      <c r="T496" s="772">
        <f t="shared" si="137"/>
        <v>0</v>
      </c>
      <c r="U496" s="772">
        <f t="shared" si="138"/>
        <v>0</v>
      </c>
      <c r="V496" s="772">
        <f t="shared" si="139"/>
        <v>0</v>
      </c>
      <c r="W496" s="831"/>
      <c r="X496" s="827"/>
    </row>
    <row r="497" ht="15.75" spans="1:24">
      <c r="A497" s="775">
        <v>7</v>
      </c>
      <c r="B497" s="776" t="s">
        <v>45</v>
      </c>
      <c r="C497" s="771">
        <f t="shared" si="121"/>
        <v>0</v>
      </c>
      <c r="D497" s="772">
        <f t="shared" si="122"/>
        <v>0</v>
      </c>
      <c r="E497" s="771">
        <f t="shared" si="120"/>
        <v>0</v>
      </c>
      <c r="F497" s="772">
        <f t="shared" si="123"/>
        <v>4</v>
      </c>
      <c r="G497" s="771">
        <f t="shared" si="124"/>
        <v>0</v>
      </c>
      <c r="H497" s="772">
        <f t="shared" si="125"/>
        <v>2</v>
      </c>
      <c r="I497" s="771">
        <f t="shared" si="126"/>
        <v>6</v>
      </c>
      <c r="J497" s="772">
        <f t="shared" si="127"/>
        <v>0</v>
      </c>
      <c r="K497" s="772">
        <f t="shared" si="128"/>
        <v>2</v>
      </c>
      <c r="L497" s="772">
        <f t="shared" si="129"/>
        <v>2</v>
      </c>
      <c r="M497" s="771">
        <f t="shared" si="130"/>
        <v>4</v>
      </c>
      <c r="N497" s="771">
        <f t="shared" si="131"/>
        <v>0</v>
      </c>
      <c r="O497" s="771">
        <f t="shared" si="132"/>
        <v>2</v>
      </c>
      <c r="P497" s="771">
        <f t="shared" si="133"/>
        <v>0</v>
      </c>
      <c r="Q497" s="771">
        <f t="shared" si="134"/>
        <v>2</v>
      </c>
      <c r="R497" s="772">
        <f t="shared" si="135"/>
        <v>0</v>
      </c>
      <c r="S497" s="772">
        <f t="shared" si="136"/>
        <v>0</v>
      </c>
      <c r="T497" s="772">
        <f t="shared" si="137"/>
        <v>0</v>
      </c>
      <c r="U497" s="772">
        <f t="shared" si="138"/>
        <v>3</v>
      </c>
      <c r="V497" s="772">
        <f t="shared" si="139"/>
        <v>0</v>
      </c>
      <c r="W497" s="831"/>
      <c r="X497" s="827"/>
    </row>
    <row r="498" ht="15.75" spans="1:24">
      <c r="A498" s="775">
        <v>8</v>
      </c>
      <c r="B498" s="776" t="s">
        <v>46</v>
      </c>
      <c r="C498" s="771">
        <f t="shared" si="121"/>
        <v>0</v>
      </c>
      <c r="D498" s="772">
        <f t="shared" si="122"/>
        <v>0</v>
      </c>
      <c r="E498" s="771">
        <f t="shared" si="120"/>
        <v>0</v>
      </c>
      <c r="F498" s="772">
        <f t="shared" si="123"/>
        <v>0</v>
      </c>
      <c r="G498" s="771">
        <f t="shared" si="124"/>
        <v>0</v>
      </c>
      <c r="H498" s="772">
        <f t="shared" si="125"/>
        <v>3</v>
      </c>
      <c r="I498" s="771">
        <f t="shared" si="126"/>
        <v>3</v>
      </c>
      <c r="J498" s="772">
        <f t="shared" si="127"/>
        <v>0</v>
      </c>
      <c r="K498" s="772">
        <f t="shared" si="128"/>
        <v>0</v>
      </c>
      <c r="L498" s="772">
        <f t="shared" si="129"/>
        <v>2</v>
      </c>
      <c r="M498" s="771">
        <f t="shared" si="130"/>
        <v>2</v>
      </c>
      <c r="N498" s="771">
        <f t="shared" si="131"/>
        <v>0</v>
      </c>
      <c r="O498" s="771">
        <f t="shared" si="132"/>
        <v>0</v>
      </c>
      <c r="P498" s="771">
        <f t="shared" si="133"/>
        <v>1</v>
      </c>
      <c r="Q498" s="771">
        <f t="shared" si="134"/>
        <v>1</v>
      </c>
      <c r="R498" s="772">
        <f t="shared" si="135"/>
        <v>2</v>
      </c>
      <c r="S498" s="772">
        <f t="shared" si="136"/>
        <v>0</v>
      </c>
      <c r="T498" s="772">
        <f t="shared" si="137"/>
        <v>0</v>
      </c>
      <c r="U498" s="772">
        <f t="shared" si="138"/>
        <v>0</v>
      </c>
      <c r="V498" s="772">
        <f t="shared" si="139"/>
        <v>0</v>
      </c>
      <c r="W498" s="831"/>
      <c r="X498" s="827"/>
    </row>
    <row r="499" ht="15.75" spans="1:24">
      <c r="A499" s="775">
        <v>9</v>
      </c>
      <c r="B499" s="776" t="s">
        <v>47</v>
      </c>
      <c r="C499" s="771">
        <f t="shared" si="121"/>
        <v>0</v>
      </c>
      <c r="D499" s="772">
        <f t="shared" si="122"/>
        <v>0</v>
      </c>
      <c r="E499" s="771">
        <f t="shared" si="120"/>
        <v>0</v>
      </c>
      <c r="F499" s="772">
        <f t="shared" si="123"/>
        <v>3</v>
      </c>
      <c r="G499" s="771">
        <f t="shared" si="124"/>
        <v>0</v>
      </c>
      <c r="H499" s="772">
        <f t="shared" si="125"/>
        <v>2</v>
      </c>
      <c r="I499" s="771">
        <f t="shared" si="126"/>
        <v>5</v>
      </c>
      <c r="J499" s="772">
        <f t="shared" si="127"/>
        <v>0</v>
      </c>
      <c r="K499" s="772">
        <f t="shared" si="128"/>
        <v>3</v>
      </c>
      <c r="L499" s="772">
        <f t="shared" si="129"/>
        <v>2</v>
      </c>
      <c r="M499" s="771">
        <f t="shared" si="130"/>
        <v>5</v>
      </c>
      <c r="N499" s="771">
        <f t="shared" si="131"/>
        <v>0</v>
      </c>
      <c r="O499" s="771">
        <f t="shared" si="132"/>
        <v>0</v>
      </c>
      <c r="P499" s="771">
        <f t="shared" si="133"/>
        <v>0</v>
      </c>
      <c r="Q499" s="771">
        <f t="shared" si="134"/>
        <v>0</v>
      </c>
      <c r="R499" s="772">
        <f t="shared" si="135"/>
        <v>4</v>
      </c>
      <c r="S499" s="772">
        <f t="shared" si="136"/>
        <v>0</v>
      </c>
      <c r="T499" s="772">
        <f t="shared" si="137"/>
        <v>0</v>
      </c>
      <c r="U499" s="772">
        <f t="shared" si="138"/>
        <v>1</v>
      </c>
      <c r="V499" s="772">
        <f t="shared" si="139"/>
        <v>0</v>
      </c>
      <c r="W499" s="831"/>
      <c r="X499" s="827"/>
    </row>
    <row r="500" ht="15.75" spans="1:24">
      <c r="A500" s="775">
        <v>10</v>
      </c>
      <c r="B500" s="776" t="s">
        <v>48</v>
      </c>
      <c r="C500" s="771">
        <f t="shared" si="121"/>
        <v>0</v>
      </c>
      <c r="D500" s="772">
        <f t="shared" si="122"/>
        <v>0</v>
      </c>
      <c r="E500" s="771">
        <f t="shared" si="120"/>
        <v>0</v>
      </c>
      <c r="F500" s="772">
        <f t="shared" si="123"/>
        <v>2</v>
      </c>
      <c r="G500" s="771">
        <f t="shared" si="124"/>
        <v>0</v>
      </c>
      <c r="H500" s="772">
        <f t="shared" si="125"/>
        <v>0</v>
      </c>
      <c r="I500" s="771">
        <f t="shared" si="126"/>
        <v>2</v>
      </c>
      <c r="J500" s="772">
        <f t="shared" si="127"/>
        <v>0</v>
      </c>
      <c r="K500" s="772">
        <f t="shared" si="128"/>
        <v>2</v>
      </c>
      <c r="L500" s="772">
        <f t="shared" si="129"/>
        <v>0</v>
      </c>
      <c r="M500" s="771">
        <f t="shared" si="130"/>
        <v>2</v>
      </c>
      <c r="N500" s="771">
        <f t="shared" si="131"/>
        <v>0</v>
      </c>
      <c r="O500" s="771">
        <f t="shared" si="132"/>
        <v>0</v>
      </c>
      <c r="P500" s="771">
        <f t="shared" si="133"/>
        <v>0</v>
      </c>
      <c r="Q500" s="771">
        <f t="shared" si="134"/>
        <v>0</v>
      </c>
      <c r="R500" s="772">
        <f t="shared" si="135"/>
        <v>1</v>
      </c>
      <c r="S500" s="772">
        <f t="shared" si="136"/>
        <v>0</v>
      </c>
      <c r="T500" s="772">
        <f t="shared" si="137"/>
        <v>0</v>
      </c>
      <c r="U500" s="772">
        <f t="shared" si="138"/>
        <v>1</v>
      </c>
      <c r="V500" s="772">
        <f t="shared" si="139"/>
        <v>0</v>
      </c>
      <c r="W500" s="831"/>
      <c r="X500" s="827"/>
    </row>
    <row r="501" ht="15.75" spans="1:24">
      <c r="A501" s="775">
        <v>11</v>
      </c>
      <c r="B501" s="776" t="s">
        <v>49</v>
      </c>
      <c r="C501" s="771">
        <f t="shared" si="121"/>
        <v>0</v>
      </c>
      <c r="D501" s="772">
        <f t="shared" si="122"/>
        <v>0</v>
      </c>
      <c r="E501" s="771">
        <f t="shared" si="120"/>
        <v>0</v>
      </c>
      <c r="F501" s="772">
        <f t="shared" si="123"/>
        <v>3</v>
      </c>
      <c r="G501" s="771">
        <f t="shared" si="124"/>
        <v>0</v>
      </c>
      <c r="H501" s="772">
        <f t="shared" si="125"/>
        <v>1</v>
      </c>
      <c r="I501" s="771">
        <f t="shared" si="126"/>
        <v>4</v>
      </c>
      <c r="J501" s="772">
        <f t="shared" si="127"/>
        <v>0</v>
      </c>
      <c r="K501" s="772">
        <f t="shared" si="128"/>
        <v>3</v>
      </c>
      <c r="L501" s="772">
        <f t="shared" si="129"/>
        <v>1</v>
      </c>
      <c r="M501" s="771">
        <f t="shared" si="130"/>
        <v>4</v>
      </c>
      <c r="N501" s="771">
        <f t="shared" si="131"/>
        <v>0</v>
      </c>
      <c r="O501" s="771">
        <f t="shared" si="132"/>
        <v>0</v>
      </c>
      <c r="P501" s="771">
        <f t="shared" si="133"/>
        <v>0</v>
      </c>
      <c r="Q501" s="771">
        <f t="shared" si="134"/>
        <v>0</v>
      </c>
      <c r="R501" s="772">
        <f t="shared" si="135"/>
        <v>5</v>
      </c>
      <c r="S501" s="772">
        <f t="shared" si="136"/>
        <v>0</v>
      </c>
      <c r="T501" s="772">
        <f t="shared" si="137"/>
        <v>0</v>
      </c>
      <c r="U501" s="772">
        <f t="shared" si="138"/>
        <v>0</v>
      </c>
      <c r="V501" s="772">
        <f t="shared" si="139"/>
        <v>0</v>
      </c>
      <c r="W501" s="831"/>
      <c r="X501" s="827"/>
    </row>
    <row r="502" ht="15.75" spans="1:24">
      <c r="A502" s="775">
        <v>12</v>
      </c>
      <c r="B502" s="776" t="s">
        <v>50</v>
      </c>
      <c r="C502" s="771">
        <f t="shared" si="121"/>
        <v>0</v>
      </c>
      <c r="D502" s="772">
        <f t="shared" si="122"/>
        <v>0</v>
      </c>
      <c r="E502" s="771">
        <f t="shared" si="120"/>
        <v>0</v>
      </c>
      <c r="F502" s="772">
        <f t="shared" si="123"/>
        <v>5</v>
      </c>
      <c r="G502" s="771">
        <f t="shared" si="124"/>
        <v>0</v>
      </c>
      <c r="H502" s="772">
        <f t="shared" si="125"/>
        <v>8</v>
      </c>
      <c r="I502" s="771">
        <f t="shared" si="126"/>
        <v>13</v>
      </c>
      <c r="J502" s="772">
        <f t="shared" si="127"/>
        <v>0</v>
      </c>
      <c r="K502" s="772">
        <f t="shared" si="128"/>
        <v>2</v>
      </c>
      <c r="L502" s="772">
        <f t="shared" si="129"/>
        <v>6</v>
      </c>
      <c r="M502" s="771">
        <f t="shared" si="130"/>
        <v>8</v>
      </c>
      <c r="N502" s="771">
        <f t="shared" si="131"/>
        <v>0</v>
      </c>
      <c r="O502" s="771">
        <f t="shared" si="132"/>
        <v>3</v>
      </c>
      <c r="P502" s="771">
        <f t="shared" si="133"/>
        <v>2</v>
      </c>
      <c r="Q502" s="771">
        <f t="shared" si="134"/>
        <v>5</v>
      </c>
      <c r="R502" s="772">
        <f t="shared" si="135"/>
        <v>8</v>
      </c>
      <c r="S502" s="772">
        <f t="shared" si="136"/>
        <v>0</v>
      </c>
      <c r="T502" s="772">
        <f t="shared" si="137"/>
        <v>0</v>
      </c>
      <c r="U502" s="772">
        <f t="shared" si="138"/>
        <v>0</v>
      </c>
      <c r="V502" s="772">
        <f t="shared" si="139"/>
        <v>0</v>
      </c>
      <c r="W502" s="831"/>
      <c r="X502" s="827"/>
    </row>
    <row r="503" ht="15.75" spans="1:24">
      <c r="A503" s="775">
        <v>13</v>
      </c>
      <c r="B503" s="776" t="s">
        <v>51</v>
      </c>
      <c r="C503" s="771">
        <f t="shared" si="121"/>
        <v>0</v>
      </c>
      <c r="D503" s="772">
        <f t="shared" si="122"/>
        <v>0</v>
      </c>
      <c r="E503" s="771">
        <f t="shared" si="120"/>
        <v>0</v>
      </c>
      <c r="F503" s="772">
        <f t="shared" si="123"/>
        <v>0</v>
      </c>
      <c r="G503" s="771">
        <f t="shared" si="124"/>
        <v>0</v>
      </c>
      <c r="H503" s="772">
        <f t="shared" si="125"/>
        <v>2</v>
      </c>
      <c r="I503" s="771">
        <f t="shared" si="126"/>
        <v>2</v>
      </c>
      <c r="J503" s="772">
        <f t="shared" si="127"/>
        <v>0</v>
      </c>
      <c r="K503" s="772">
        <f t="shared" si="128"/>
        <v>0</v>
      </c>
      <c r="L503" s="772">
        <f t="shared" si="129"/>
        <v>2</v>
      </c>
      <c r="M503" s="771">
        <f t="shared" si="130"/>
        <v>2</v>
      </c>
      <c r="N503" s="771">
        <f t="shared" si="131"/>
        <v>0</v>
      </c>
      <c r="O503" s="771">
        <f t="shared" si="132"/>
        <v>0</v>
      </c>
      <c r="P503" s="771">
        <f t="shared" si="133"/>
        <v>0</v>
      </c>
      <c r="Q503" s="771">
        <f t="shared" si="134"/>
        <v>0</v>
      </c>
      <c r="R503" s="772">
        <f t="shared" si="135"/>
        <v>2</v>
      </c>
      <c r="S503" s="772">
        <f t="shared" si="136"/>
        <v>0</v>
      </c>
      <c r="T503" s="772">
        <f t="shared" si="137"/>
        <v>0</v>
      </c>
      <c r="U503" s="772">
        <f t="shared" si="138"/>
        <v>0</v>
      </c>
      <c r="V503" s="772">
        <f t="shared" si="139"/>
        <v>0</v>
      </c>
      <c r="W503" s="831"/>
      <c r="X503" s="827"/>
    </row>
    <row r="504" ht="15.75" spans="1:24">
      <c r="A504" s="775">
        <v>14</v>
      </c>
      <c r="B504" s="776" t="s">
        <v>52</v>
      </c>
      <c r="C504" s="771">
        <f t="shared" si="121"/>
        <v>0</v>
      </c>
      <c r="D504" s="772">
        <f t="shared" si="122"/>
        <v>1</v>
      </c>
      <c r="E504" s="771">
        <f t="shared" si="120"/>
        <v>0</v>
      </c>
      <c r="F504" s="772">
        <f t="shared" si="123"/>
        <v>1</v>
      </c>
      <c r="G504" s="771">
        <f t="shared" si="124"/>
        <v>1</v>
      </c>
      <c r="H504" s="772">
        <f t="shared" si="125"/>
        <v>4</v>
      </c>
      <c r="I504" s="771">
        <f t="shared" si="126"/>
        <v>7</v>
      </c>
      <c r="J504" s="772">
        <f t="shared" si="127"/>
        <v>1</v>
      </c>
      <c r="K504" s="772">
        <f t="shared" si="128"/>
        <v>0</v>
      </c>
      <c r="L504" s="772">
        <f t="shared" si="129"/>
        <v>2</v>
      </c>
      <c r="M504" s="771">
        <f t="shared" si="130"/>
        <v>3</v>
      </c>
      <c r="N504" s="771">
        <f t="shared" si="131"/>
        <v>0</v>
      </c>
      <c r="O504" s="771">
        <f t="shared" si="132"/>
        <v>1</v>
      </c>
      <c r="P504" s="771">
        <f t="shared" si="133"/>
        <v>3</v>
      </c>
      <c r="Q504" s="771">
        <f t="shared" si="134"/>
        <v>4</v>
      </c>
      <c r="R504" s="772">
        <f t="shared" si="135"/>
        <v>2</v>
      </c>
      <c r="S504" s="772">
        <f t="shared" si="136"/>
        <v>0</v>
      </c>
      <c r="T504" s="772">
        <f t="shared" si="137"/>
        <v>0</v>
      </c>
      <c r="U504" s="772">
        <f t="shared" si="138"/>
        <v>0</v>
      </c>
      <c r="V504" s="772">
        <f t="shared" si="139"/>
        <v>0</v>
      </c>
      <c r="W504" s="831"/>
      <c r="X504" s="827"/>
    </row>
    <row r="505" ht="15.75" spans="1:24">
      <c r="A505" s="775">
        <v>15</v>
      </c>
      <c r="B505" s="776" t="s">
        <v>53</v>
      </c>
      <c r="C505" s="771">
        <f t="shared" si="121"/>
        <v>0</v>
      </c>
      <c r="D505" s="772">
        <f t="shared" si="122"/>
        <v>0</v>
      </c>
      <c r="E505" s="771">
        <f t="shared" si="120"/>
        <v>0</v>
      </c>
      <c r="F505" s="772">
        <f t="shared" si="123"/>
        <v>0</v>
      </c>
      <c r="G505" s="771">
        <f t="shared" si="124"/>
        <v>0</v>
      </c>
      <c r="H505" s="772">
        <f t="shared" si="125"/>
        <v>1</v>
      </c>
      <c r="I505" s="771">
        <f t="shared" si="126"/>
        <v>1</v>
      </c>
      <c r="J505" s="772">
        <f t="shared" si="127"/>
        <v>0</v>
      </c>
      <c r="K505" s="772">
        <f t="shared" si="128"/>
        <v>0</v>
      </c>
      <c r="L505" s="772">
        <f t="shared" si="129"/>
        <v>1</v>
      </c>
      <c r="M505" s="771">
        <f t="shared" si="130"/>
        <v>1</v>
      </c>
      <c r="N505" s="771">
        <f t="shared" si="131"/>
        <v>0</v>
      </c>
      <c r="O505" s="771">
        <f t="shared" si="132"/>
        <v>0</v>
      </c>
      <c r="P505" s="771">
        <f t="shared" si="133"/>
        <v>0</v>
      </c>
      <c r="Q505" s="771">
        <f t="shared" si="134"/>
        <v>0</v>
      </c>
      <c r="R505" s="772">
        <f t="shared" si="135"/>
        <v>1</v>
      </c>
      <c r="S505" s="772">
        <f t="shared" si="136"/>
        <v>0</v>
      </c>
      <c r="T505" s="772">
        <f t="shared" si="137"/>
        <v>0</v>
      </c>
      <c r="U505" s="772">
        <f t="shared" si="138"/>
        <v>0</v>
      </c>
      <c r="V505" s="772">
        <f t="shared" si="139"/>
        <v>0</v>
      </c>
      <c r="W505" s="831"/>
      <c r="X505" s="827"/>
    </row>
    <row r="506" ht="15.75" spans="1:24">
      <c r="A506" s="775">
        <v>16</v>
      </c>
      <c r="B506" s="776" t="s">
        <v>151</v>
      </c>
      <c r="C506" s="771">
        <f t="shared" si="121"/>
        <v>0</v>
      </c>
      <c r="D506" s="772">
        <f t="shared" si="122"/>
        <v>1</v>
      </c>
      <c r="E506" s="771">
        <f t="shared" si="120"/>
        <v>0</v>
      </c>
      <c r="F506" s="772">
        <f t="shared" si="123"/>
        <v>1</v>
      </c>
      <c r="G506" s="771">
        <f t="shared" si="124"/>
        <v>0</v>
      </c>
      <c r="H506" s="772">
        <f t="shared" si="125"/>
        <v>7</v>
      </c>
      <c r="I506" s="771">
        <f t="shared" si="126"/>
        <v>9</v>
      </c>
      <c r="J506" s="772">
        <f t="shared" si="127"/>
        <v>1</v>
      </c>
      <c r="K506" s="772">
        <f t="shared" si="128"/>
        <v>1</v>
      </c>
      <c r="L506" s="772">
        <f t="shared" si="129"/>
        <v>7</v>
      </c>
      <c r="M506" s="771">
        <f t="shared" si="130"/>
        <v>9</v>
      </c>
      <c r="N506" s="771">
        <f t="shared" si="131"/>
        <v>0</v>
      </c>
      <c r="O506" s="771">
        <f t="shared" si="132"/>
        <v>0</v>
      </c>
      <c r="P506" s="771">
        <f t="shared" si="133"/>
        <v>0</v>
      </c>
      <c r="Q506" s="771">
        <f t="shared" si="134"/>
        <v>0</v>
      </c>
      <c r="R506" s="772">
        <f t="shared" si="135"/>
        <v>8</v>
      </c>
      <c r="S506" s="772">
        <f t="shared" si="136"/>
        <v>0</v>
      </c>
      <c r="T506" s="772">
        <f t="shared" si="137"/>
        <v>1</v>
      </c>
      <c r="U506" s="772">
        <f t="shared" si="138"/>
        <v>0</v>
      </c>
      <c r="V506" s="772">
        <f t="shared" si="139"/>
        <v>0</v>
      </c>
      <c r="W506" s="831"/>
      <c r="X506" s="827"/>
    </row>
    <row r="507" ht="15.75" spans="1:24">
      <c r="A507" s="778">
        <v>17</v>
      </c>
      <c r="B507" s="779" t="s">
        <v>55</v>
      </c>
      <c r="C507" s="771">
        <f t="shared" si="121"/>
        <v>0</v>
      </c>
      <c r="D507" s="772">
        <f t="shared" si="122"/>
        <v>0</v>
      </c>
      <c r="E507" s="771">
        <f t="shared" si="120"/>
        <v>0</v>
      </c>
      <c r="F507" s="772">
        <f t="shared" si="123"/>
        <v>1</v>
      </c>
      <c r="G507" s="771">
        <f t="shared" si="124"/>
        <v>0</v>
      </c>
      <c r="H507" s="772">
        <f t="shared" si="125"/>
        <v>3</v>
      </c>
      <c r="I507" s="771">
        <f t="shared" si="126"/>
        <v>4</v>
      </c>
      <c r="J507" s="772">
        <f t="shared" si="127"/>
        <v>0</v>
      </c>
      <c r="K507" s="772">
        <f t="shared" si="128"/>
        <v>1</v>
      </c>
      <c r="L507" s="772">
        <f t="shared" si="129"/>
        <v>2</v>
      </c>
      <c r="M507" s="771">
        <f t="shared" si="130"/>
        <v>3</v>
      </c>
      <c r="N507" s="771">
        <f t="shared" si="131"/>
        <v>0</v>
      </c>
      <c r="O507" s="771">
        <f t="shared" si="132"/>
        <v>0</v>
      </c>
      <c r="P507" s="771">
        <f t="shared" si="133"/>
        <v>1</v>
      </c>
      <c r="Q507" s="771">
        <f t="shared" si="134"/>
        <v>1</v>
      </c>
      <c r="R507" s="772">
        <f t="shared" si="135"/>
        <v>3</v>
      </c>
      <c r="S507" s="772">
        <f t="shared" si="136"/>
        <v>0</v>
      </c>
      <c r="T507" s="772">
        <f t="shared" si="137"/>
        <v>0</v>
      </c>
      <c r="U507" s="772">
        <f t="shared" si="138"/>
        <v>0</v>
      </c>
      <c r="V507" s="772">
        <f t="shared" si="139"/>
        <v>0</v>
      </c>
      <c r="W507" s="831"/>
      <c r="X507" s="827"/>
    </row>
    <row r="508" ht="16.5" spans="1:24">
      <c r="A508" s="780">
        <v>18</v>
      </c>
      <c r="B508" s="781" t="s">
        <v>56</v>
      </c>
      <c r="C508" s="782">
        <v>0</v>
      </c>
      <c r="D508" s="772">
        <f t="shared" si="122"/>
        <v>0</v>
      </c>
      <c r="E508" s="782">
        <v>0</v>
      </c>
      <c r="F508" s="772">
        <f t="shared" si="123"/>
        <v>2</v>
      </c>
      <c r="G508" s="771">
        <f t="shared" si="124"/>
        <v>0</v>
      </c>
      <c r="H508" s="772">
        <f t="shared" si="125"/>
        <v>3</v>
      </c>
      <c r="I508" s="771">
        <f t="shared" si="126"/>
        <v>5</v>
      </c>
      <c r="J508" s="772">
        <f t="shared" si="127"/>
        <v>0</v>
      </c>
      <c r="K508" s="772">
        <f t="shared" si="128"/>
        <v>1</v>
      </c>
      <c r="L508" s="772">
        <f t="shared" si="129"/>
        <v>2</v>
      </c>
      <c r="M508" s="771">
        <f t="shared" si="130"/>
        <v>3</v>
      </c>
      <c r="N508" s="771">
        <f t="shared" si="131"/>
        <v>0</v>
      </c>
      <c r="O508" s="771">
        <f t="shared" si="132"/>
        <v>1</v>
      </c>
      <c r="P508" s="771">
        <f t="shared" si="133"/>
        <v>1</v>
      </c>
      <c r="Q508" s="771">
        <f t="shared" si="134"/>
        <v>2</v>
      </c>
      <c r="R508" s="772">
        <f t="shared" si="135"/>
        <v>6</v>
      </c>
      <c r="S508" s="772">
        <f t="shared" si="136"/>
        <v>0</v>
      </c>
      <c r="T508" s="772">
        <f t="shared" si="137"/>
        <v>0</v>
      </c>
      <c r="U508" s="772">
        <f t="shared" si="138"/>
        <v>0</v>
      </c>
      <c r="V508" s="772">
        <f t="shared" si="139"/>
        <v>0</v>
      </c>
      <c r="W508" s="831"/>
      <c r="X508" s="827"/>
    </row>
    <row r="509" ht="17.25" spans="1:23">
      <c r="A509" s="785" t="s">
        <v>14</v>
      </c>
      <c r="B509" s="786"/>
      <c r="C509" s="787">
        <f>SUM(C491:C508)</f>
        <v>0</v>
      </c>
      <c r="D509" s="787">
        <f>SUM(D491:D508)</f>
        <v>2</v>
      </c>
      <c r="E509" s="787">
        <f t="shared" ref="E509:U509" si="140">SUM(E491:E508)</f>
        <v>4</v>
      </c>
      <c r="F509" s="787">
        <f t="shared" si="140"/>
        <v>40</v>
      </c>
      <c r="G509" s="787">
        <f t="shared" si="140"/>
        <v>9</v>
      </c>
      <c r="H509" s="787">
        <f t="shared" si="140"/>
        <v>67</v>
      </c>
      <c r="I509" s="787">
        <f t="shared" si="140"/>
        <v>122</v>
      </c>
      <c r="J509" s="787">
        <f t="shared" si="140"/>
        <v>2</v>
      </c>
      <c r="K509" s="787">
        <f t="shared" si="140"/>
        <v>34</v>
      </c>
      <c r="L509" s="787">
        <f t="shared" si="140"/>
        <v>61</v>
      </c>
      <c r="M509" s="787">
        <f t="shared" si="140"/>
        <v>97</v>
      </c>
      <c r="N509" s="787">
        <f t="shared" si="140"/>
        <v>0</v>
      </c>
      <c r="O509" s="787">
        <f t="shared" si="140"/>
        <v>10</v>
      </c>
      <c r="P509" s="787">
        <f t="shared" si="140"/>
        <v>15</v>
      </c>
      <c r="Q509" s="787">
        <f t="shared" si="140"/>
        <v>25</v>
      </c>
      <c r="R509" s="787">
        <f t="shared" si="140"/>
        <v>73</v>
      </c>
      <c r="S509" s="787">
        <f t="shared" si="140"/>
        <v>0</v>
      </c>
      <c r="T509" s="787">
        <f t="shared" si="140"/>
        <v>1</v>
      </c>
      <c r="U509" s="787">
        <f t="shared" si="140"/>
        <v>9</v>
      </c>
      <c r="V509" s="787">
        <f>SUM(V491:V507)</f>
        <v>0</v>
      </c>
      <c r="W509" s="831"/>
    </row>
    <row r="511" spans="3:16">
      <c r="C511" s="788" t="s">
        <v>58</v>
      </c>
      <c r="P511" s="800" t="s">
        <v>104</v>
      </c>
    </row>
    <row r="512" spans="1:22">
      <c r="A512" s="789"/>
      <c r="B512" s="789"/>
      <c r="C512" s="788" t="s">
        <v>60</v>
      </c>
      <c r="D512" s="789"/>
      <c r="E512" s="789"/>
      <c r="F512" s="789"/>
      <c r="G512" s="789"/>
      <c r="H512" s="789"/>
      <c r="I512" s="789"/>
      <c r="J512" s="789"/>
      <c r="K512" s="789"/>
      <c r="L512" s="789"/>
      <c r="M512" s="789"/>
      <c r="N512" s="789"/>
      <c r="O512" s="789"/>
      <c r="P512" s="800" t="s">
        <v>61</v>
      </c>
      <c r="Q512" s="817"/>
      <c r="R512" s="817"/>
      <c r="S512" s="817"/>
      <c r="T512" s="817"/>
      <c r="U512" s="789"/>
      <c r="V512" s="789"/>
    </row>
    <row r="513" spans="3:20">
      <c r="C513" s="788"/>
      <c r="D513" s="790"/>
      <c r="E513" s="790"/>
      <c r="F513" s="789"/>
      <c r="G513" s="789"/>
      <c r="H513" s="789"/>
      <c r="I513" s="789"/>
      <c r="J513" s="789"/>
      <c r="K513" s="789"/>
      <c r="L513" s="789"/>
      <c r="M513" s="789"/>
      <c r="N513" s="789"/>
      <c r="O513" s="789"/>
      <c r="P513" s="800"/>
      <c r="Q513" s="817"/>
      <c r="R513" s="724"/>
      <c r="S513" s="817"/>
      <c r="T513" s="817"/>
    </row>
    <row r="514" spans="3:20">
      <c r="C514" s="788"/>
      <c r="D514" s="789"/>
      <c r="E514" s="789"/>
      <c r="F514" s="789"/>
      <c r="G514" s="789"/>
      <c r="H514" s="789"/>
      <c r="I514" s="789"/>
      <c r="J514" s="789"/>
      <c r="K514" s="789"/>
      <c r="L514" s="789"/>
      <c r="M514" s="789"/>
      <c r="N514" s="789"/>
      <c r="O514" s="789"/>
      <c r="P514" s="800"/>
      <c r="Q514" s="817"/>
      <c r="R514" s="817"/>
      <c r="S514" s="817"/>
      <c r="T514" s="817"/>
    </row>
    <row r="515" spans="1:22">
      <c r="A515" s="791"/>
      <c r="B515" s="791"/>
      <c r="C515" s="788"/>
      <c r="D515" s="789"/>
      <c r="E515" s="789"/>
      <c r="F515" s="789"/>
      <c r="G515" s="789"/>
      <c r="H515" s="789"/>
      <c r="I515" s="789"/>
      <c r="J515" s="789"/>
      <c r="K515" s="789"/>
      <c r="L515" s="789"/>
      <c r="M515" s="789"/>
      <c r="N515" s="789"/>
      <c r="O515" s="789"/>
      <c r="P515" s="800"/>
      <c r="Q515" s="818"/>
      <c r="R515" s="819"/>
      <c r="S515" s="819"/>
      <c r="T515" s="819"/>
      <c r="U515" s="791"/>
      <c r="V515" s="791"/>
    </row>
    <row r="516" spans="1:22">
      <c r="A516" s="792"/>
      <c r="B516" s="792"/>
      <c r="C516" s="788" t="s">
        <v>62</v>
      </c>
      <c r="D516" s="791"/>
      <c r="E516" s="791"/>
      <c r="F516" s="791"/>
      <c r="G516" s="791"/>
      <c r="H516" s="791"/>
      <c r="I516" s="791"/>
      <c r="J516" s="791"/>
      <c r="K516" s="791"/>
      <c r="L516" s="791"/>
      <c r="M516" s="791"/>
      <c r="N516" s="791"/>
      <c r="O516" s="791"/>
      <c r="P516" s="801" t="s">
        <v>63</v>
      </c>
      <c r="Q516" s="820"/>
      <c r="R516" s="820"/>
      <c r="S516" s="820"/>
      <c r="T516" s="820"/>
      <c r="U516" s="792"/>
      <c r="V516" s="792"/>
    </row>
    <row r="517" spans="3:20">
      <c r="C517" s="788" t="s">
        <v>64</v>
      </c>
      <c r="D517" s="793"/>
      <c r="E517" s="793"/>
      <c r="F517" s="793"/>
      <c r="G517" s="793"/>
      <c r="H517" s="793"/>
      <c r="I517" s="793"/>
      <c r="J517" s="793"/>
      <c r="K517" s="793"/>
      <c r="L517" s="793"/>
      <c r="M517" s="793"/>
      <c r="N517" s="793"/>
      <c r="O517" s="793"/>
      <c r="P517" s="801" t="s">
        <v>65</v>
      </c>
      <c r="Q517" s="817"/>
      <c r="R517" s="817"/>
      <c r="S517" s="817"/>
      <c r="T517" s="817"/>
    </row>
  </sheetData>
  <mergeCells count="377">
    <mergeCell ref="A1:V1"/>
    <mergeCell ref="A2:V2"/>
    <mergeCell ref="A3:V3"/>
    <mergeCell ref="R5:U5"/>
    <mergeCell ref="R6:S6"/>
    <mergeCell ref="T6:U6"/>
    <mergeCell ref="C7:D7"/>
    <mergeCell ref="E7:F7"/>
    <mergeCell ref="G7:H7"/>
    <mergeCell ref="A28:B28"/>
    <mergeCell ref="A38:V38"/>
    <mergeCell ref="A39:V39"/>
    <mergeCell ref="A40:V40"/>
    <mergeCell ref="R42:U42"/>
    <mergeCell ref="R43:S43"/>
    <mergeCell ref="T43:U43"/>
    <mergeCell ref="C44:D44"/>
    <mergeCell ref="E44:F44"/>
    <mergeCell ref="G44:H44"/>
    <mergeCell ref="A65:B65"/>
    <mergeCell ref="A76:V76"/>
    <mergeCell ref="A77:V77"/>
    <mergeCell ref="A78:V78"/>
    <mergeCell ref="R80:U80"/>
    <mergeCell ref="R81:S81"/>
    <mergeCell ref="T81:U81"/>
    <mergeCell ref="C82:D82"/>
    <mergeCell ref="E82:F82"/>
    <mergeCell ref="G82:H82"/>
    <mergeCell ref="A103:B103"/>
    <mergeCell ref="A115:V115"/>
    <mergeCell ref="A116:V116"/>
    <mergeCell ref="A117:V117"/>
    <mergeCell ref="R119:U119"/>
    <mergeCell ref="R120:S120"/>
    <mergeCell ref="T120:U120"/>
    <mergeCell ref="C121:D121"/>
    <mergeCell ref="E121:F121"/>
    <mergeCell ref="G121:H121"/>
    <mergeCell ref="A142:B142"/>
    <mergeCell ref="A156:V156"/>
    <mergeCell ref="A157:V157"/>
    <mergeCell ref="A158:V158"/>
    <mergeCell ref="R160:U160"/>
    <mergeCell ref="R161:S161"/>
    <mergeCell ref="T161:U161"/>
    <mergeCell ref="C162:D162"/>
    <mergeCell ref="E162:F162"/>
    <mergeCell ref="G162:H162"/>
    <mergeCell ref="A183:B183"/>
    <mergeCell ref="A194:V194"/>
    <mergeCell ref="A195:V195"/>
    <mergeCell ref="A196:V196"/>
    <mergeCell ref="R198:U198"/>
    <mergeCell ref="R199:S199"/>
    <mergeCell ref="T199:U199"/>
    <mergeCell ref="C200:D200"/>
    <mergeCell ref="E200:F200"/>
    <mergeCell ref="G200:H200"/>
    <mergeCell ref="A221:B221"/>
    <mergeCell ref="A232:V232"/>
    <mergeCell ref="A233:V233"/>
    <mergeCell ref="A234:V234"/>
    <mergeCell ref="R236:U236"/>
    <mergeCell ref="R237:S237"/>
    <mergeCell ref="T237:U237"/>
    <mergeCell ref="C238:D238"/>
    <mergeCell ref="E238:F238"/>
    <mergeCell ref="G238:H238"/>
    <mergeCell ref="A259:B259"/>
    <mergeCell ref="A273:V273"/>
    <mergeCell ref="A274:V274"/>
    <mergeCell ref="A275:V275"/>
    <mergeCell ref="R277:U277"/>
    <mergeCell ref="R278:S278"/>
    <mergeCell ref="T278:U278"/>
    <mergeCell ref="C279:D279"/>
    <mergeCell ref="E279:F279"/>
    <mergeCell ref="G279:H279"/>
    <mergeCell ref="A300:B300"/>
    <mergeCell ref="A314:V314"/>
    <mergeCell ref="A315:V315"/>
    <mergeCell ref="A316:V316"/>
    <mergeCell ref="R318:U318"/>
    <mergeCell ref="R319:S319"/>
    <mergeCell ref="T319:U319"/>
    <mergeCell ref="C320:D320"/>
    <mergeCell ref="E320:F320"/>
    <mergeCell ref="G320:H320"/>
    <mergeCell ref="A341:B341"/>
    <mergeCell ref="A355:V355"/>
    <mergeCell ref="A356:V356"/>
    <mergeCell ref="A357:V357"/>
    <mergeCell ref="R359:U359"/>
    <mergeCell ref="R360:S360"/>
    <mergeCell ref="T360:U360"/>
    <mergeCell ref="C361:D361"/>
    <mergeCell ref="E361:F361"/>
    <mergeCell ref="G361:H361"/>
    <mergeCell ref="A382:B382"/>
    <mergeCell ref="A399:V399"/>
    <mergeCell ref="A400:V400"/>
    <mergeCell ref="A401:V401"/>
    <mergeCell ref="R403:U403"/>
    <mergeCell ref="R404:S404"/>
    <mergeCell ref="T404:U404"/>
    <mergeCell ref="C405:D405"/>
    <mergeCell ref="E405:F405"/>
    <mergeCell ref="G405:H405"/>
    <mergeCell ref="A426:B426"/>
    <mergeCell ref="A442:V442"/>
    <mergeCell ref="A443:V443"/>
    <mergeCell ref="A444:V444"/>
    <mergeCell ref="R446:U446"/>
    <mergeCell ref="R447:S447"/>
    <mergeCell ref="T447:U447"/>
    <mergeCell ref="C448:D448"/>
    <mergeCell ref="E448:F448"/>
    <mergeCell ref="G448:H448"/>
    <mergeCell ref="A469:B469"/>
    <mergeCell ref="A482:V482"/>
    <mergeCell ref="A483:V483"/>
    <mergeCell ref="A484:V484"/>
    <mergeCell ref="R486:U486"/>
    <mergeCell ref="R487:S487"/>
    <mergeCell ref="T487:U487"/>
    <mergeCell ref="C488:D488"/>
    <mergeCell ref="E488:F488"/>
    <mergeCell ref="G488:H488"/>
    <mergeCell ref="A509:B509"/>
    <mergeCell ref="A5:A8"/>
    <mergeCell ref="A42:A45"/>
    <mergeCell ref="A80:A83"/>
    <mergeCell ref="A119:A122"/>
    <mergeCell ref="A160:A163"/>
    <mergeCell ref="A198:A201"/>
    <mergeCell ref="A236:A239"/>
    <mergeCell ref="A277:A280"/>
    <mergeCell ref="A318:A321"/>
    <mergeCell ref="A359:A362"/>
    <mergeCell ref="A403:A406"/>
    <mergeCell ref="A446:A449"/>
    <mergeCell ref="A486:A489"/>
    <mergeCell ref="B5:B8"/>
    <mergeCell ref="B42:B45"/>
    <mergeCell ref="B80:B83"/>
    <mergeCell ref="B119:B122"/>
    <mergeCell ref="B160:B163"/>
    <mergeCell ref="B198:B201"/>
    <mergeCell ref="B236:B239"/>
    <mergeCell ref="B277:B280"/>
    <mergeCell ref="B318:B321"/>
    <mergeCell ref="B359:B362"/>
    <mergeCell ref="B403:B406"/>
    <mergeCell ref="B446:B449"/>
    <mergeCell ref="B486:B489"/>
    <mergeCell ref="I5:I8"/>
    <mergeCell ref="I42:I45"/>
    <mergeCell ref="I80:I83"/>
    <mergeCell ref="I119:I122"/>
    <mergeCell ref="I160:I163"/>
    <mergeCell ref="I198:I201"/>
    <mergeCell ref="I236:I239"/>
    <mergeCell ref="I277:I280"/>
    <mergeCell ref="I318:I321"/>
    <mergeCell ref="I359:I362"/>
    <mergeCell ref="I403:I406"/>
    <mergeCell ref="I446:I449"/>
    <mergeCell ref="I486:I489"/>
    <mergeCell ref="J7:J8"/>
    <mergeCell ref="J44:J45"/>
    <mergeCell ref="J82:J83"/>
    <mergeCell ref="J121:J122"/>
    <mergeCell ref="J162:J163"/>
    <mergeCell ref="J200:J201"/>
    <mergeCell ref="J238:J239"/>
    <mergeCell ref="J279:J280"/>
    <mergeCell ref="J320:J321"/>
    <mergeCell ref="J361:J362"/>
    <mergeCell ref="J405:J406"/>
    <mergeCell ref="J448:J449"/>
    <mergeCell ref="J488:J489"/>
    <mergeCell ref="K7:K8"/>
    <mergeCell ref="K44:K45"/>
    <mergeCell ref="K82:K83"/>
    <mergeCell ref="K121:K122"/>
    <mergeCell ref="K162:K163"/>
    <mergeCell ref="K200:K201"/>
    <mergeCell ref="K238:K239"/>
    <mergeCell ref="K279:K280"/>
    <mergeCell ref="K320:K321"/>
    <mergeCell ref="K361:K362"/>
    <mergeCell ref="K405:K406"/>
    <mergeCell ref="K448:K449"/>
    <mergeCell ref="K488:K489"/>
    <mergeCell ref="L7:L8"/>
    <mergeCell ref="L44:L45"/>
    <mergeCell ref="L82:L83"/>
    <mergeCell ref="L121:L122"/>
    <mergeCell ref="L162:L163"/>
    <mergeCell ref="L200:L201"/>
    <mergeCell ref="L238:L239"/>
    <mergeCell ref="L279:L280"/>
    <mergeCell ref="L320:L321"/>
    <mergeCell ref="L361:L362"/>
    <mergeCell ref="L405:L406"/>
    <mergeCell ref="L448:L449"/>
    <mergeCell ref="L488:L489"/>
    <mergeCell ref="M5:M8"/>
    <mergeCell ref="M42:M45"/>
    <mergeCell ref="M80:M83"/>
    <mergeCell ref="M119:M122"/>
    <mergeCell ref="M160:M163"/>
    <mergeCell ref="M198:M201"/>
    <mergeCell ref="M236:M239"/>
    <mergeCell ref="M277:M280"/>
    <mergeCell ref="M318:M321"/>
    <mergeCell ref="M359:M362"/>
    <mergeCell ref="M403:M406"/>
    <mergeCell ref="M446:M449"/>
    <mergeCell ref="M486:M489"/>
    <mergeCell ref="N7:N8"/>
    <mergeCell ref="N44:N45"/>
    <mergeCell ref="N82:N83"/>
    <mergeCell ref="N121:N122"/>
    <mergeCell ref="N162:N163"/>
    <mergeCell ref="N200:N201"/>
    <mergeCell ref="N238:N239"/>
    <mergeCell ref="N279:N280"/>
    <mergeCell ref="N320:N321"/>
    <mergeCell ref="N361:N362"/>
    <mergeCell ref="N405:N406"/>
    <mergeCell ref="N448:N449"/>
    <mergeCell ref="N488:N489"/>
    <mergeCell ref="O7:O8"/>
    <mergeCell ref="O44:O45"/>
    <mergeCell ref="O82:O83"/>
    <mergeCell ref="O121:O122"/>
    <mergeCell ref="O162:O163"/>
    <mergeCell ref="O200:O201"/>
    <mergeCell ref="O238:O239"/>
    <mergeCell ref="O279:O280"/>
    <mergeCell ref="O320:O321"/>
    <mergeCell ref="O361:O362"/>
    <mergeCell ref="O405:O406"/>
    <mergeCell ref="O448:O449"/>
    <mergeCell ref="O488:O489"/>
    <mergeCell ref="P7:P8"/>
    <mergeCell ref="P44:P45"/>
    <mergeCell ref="P82:P83"/>
    <mergeCell ref="P121:P122"/>
    <mergeCell ref="P162:P163"/>
    <mergeCell ref="P200:P201"/>
    <mergeCell ref="P238:P239"/>
    <mergeCell ref="P279:P280"/>
    <mergeCell ref="P320:P321"/>
    <mergeCell ref="P361:P362"/>
    <mergeCell ref="P405:P406"/>
    <mergeCell ref="P448:P449"/>
    <mergeCell ref="P488:P489"/>
    <mergeCell ref="Q5:Q8"/>
    <mergeCell ref="Q42:Q45"/>
    <mergeCell ref="Q80:Q83"/>
    <mergeCell ref="Q119:Q122"/>
    <mergeCell ref="Q160:Q163"/>
    <mergeCell ref="Q198:Q201"/>
    <mergeCell ref="Q236:Q239"/>
    <mergeCell ref="Q277:Q280"/>
    <mergeCell ref="Q318:Q321"/>
    <mergeCell ref="Q359:Q362"/>
    <mergeCell ref="Q403:Q406"/>
    <mergeCell ref="Q446:Q449"/>
    <mergeCell ref="Q486:Q489"/>
    <mergeCell ref="R7:R8"/>
    <mergeCell ref="R44:R45"/>
    <mergeCell ref="R82:R83"/>
    <mergeCell ref="R121:R122"/>
    <mergeCell ref="R162:R163"/>
    <mergeCell ref="R200:R201"/>
    <mergeCell ref="R238:R239"/>
    <mergeCell ref="R279:R280"/>
    <mergeCell ref="R320:R321"/>
    <mergeCell ref="R361:R362"/>
    <mergeCell ref="R405:R406"/>
    <mergeCell ref="R448:R449"/>
    <mergeCell ref="R488:R489"/>
    <mergeCell ref="S7:S8"/>
    <mergeCell ref="S44:S45"/>
    <mergeCell ref="S82:S83"/>
    <mergeCell ref="S121:S122"/>
    <mergeCell ref="S162:S163"/>
    <mergeCell ref="S200:S201"/>
    <mergeCell ref="S238:S239"/>
    <mergeCell ref="S279:S280"/>
    <mergeCell ref="S320:S321"/>
    <mergeCell ref="S361:S362"/>
    <mergeCell ref="S405:S406"/>
    <mergeCell ref="S448:S449"/>
    <mergeCell ref="S488:S489"/>
    <mergeCell ref="T7:T8"/>
    <mergeCell ref="T44:T45"/>
    <mergeCell ref="T82:T83"/>
    <mergeCell ref="T121:T122"/>
    <mergeCell ref="T162:T163"/>
    <mergeCell ref="T200:T201"/>
    <mergeCell ref="T238:T239"/>
    <mergeCell ref="T279:T280"/>
    <mergeCell ref="T320:T321"/>
    <mergeCell ref="T361:T362"/>
    <mergeCell ref="T405:T406"/>
    <mergeCell ref="T448:T449"/>
    <mergeCell ref="T488:T489"/>
    <mergeCell ref="U7:U8"/>
    <mergeCell ref="U44:U45"/>
    <mergeCell ref="U82:U83"/>
    <mergeCell ref="U121:U122"/>
    <mergeCell ref="U162:U163"/>
    <mergeCell ref="U200:U201"/>
    <mergeCell ref="U238:U239"/>
    <mergeCell ref="U279:U280"/>
    <mergeCell ref="U320:U321"/>
    <mergeCell ref="U361:U362"/>
    <mergeCell ref="U405:U406"/>
    <mergeCell ref="U448:U449"/>
    <mergeCell ref="U488:U489"/>
    <mergeCell ref="V5:V8"/>
    <mergeCell ref="V42:V45"/>
    <mergeCell ref="V80:V83"/>
    <mergeCell ref="V119:V122"/>
    <mergeCell ref="V160:V163"/>
    <mergeCell ref="V198:V201"/>
    <mergeCell ref="V236:V239"/>
    <mergeCell ref="V277:V280"/>
    <mergeCell ref="V318:V321"/>
    <mergeCell ref="V359:V362"/>
    <mergeCell ref="V403:V406"/>
    <mergeCell ref="V446:V449"/>
    <mergeCell ref="V486:V489"/>
    <mergeCell ref="C198:H199"/>
    <mergeCell ref="J198:L199"/>
    <mergeCell ref="N198:P199"/>
    <mergeCell ref="C119:H120"/>
    <mergeCell ref="C160:H161"/>
    <mergeCell ref="J160:L161"/>
    <mergeCell ref="N160:P161"/>
    <mergeCell ref="C486:H487"/>
    <mergeCell ref="J486:L487"/>
    <mergeCell ref="N486:P487"/>
    <mergeCell ref="C403:H404"/>
    <mergeCell ref="J403:L404"/>
    <mergeCell ref="N403:P404"/>
    <mergeCell ref="C446:H447"/>
    <mergeCell ref="J446:L447"/>
    <mergeCell ref="N446:P447"/>
    <mergeCell ref="C359:H360"/>
    <mergeCell ref="J359:L360"/>
    <mergeCell ref="N359:P360"/>
    <mergeCell ref="C318:H319"/>
    <mergeCell ref="C42:H43"/>
    <mergeCell ref="J119:L120"/>
    <mergeCell ref="N119:P120"/>
    <mergeCell ref="J80:L81"/>
    <mergeCell ref="N80:P81"/>
    <mergeCell ref="C80:H81"/>
    <mergeCell ref="N42:P43"/>
    <mergeCell ref="J42:L43"/>
    <mergeCell ref="C5:H6"/>
    <mergeCell ref="J5:L6"/>
    <mergeCell ref="J318:L319"/>
    <mergeCell ref="N318:P319"/>
    <mergeCell ref="C277:H278"/>
    <mergeCell ref="J277:L278"/>
    <mergeCell ref="N277:P278"/>
    <mergeCell ref="C236:H237"/>
    <mergeCell ref="J236:L237"/>
    <mergeCell ref="N236:P237"/>
    <mergeCell ref="N5:P6"/>
  </mergeCells>
  <printOptions horizontalCentered="1" verticalCentered="1"/>
  <pageMargins left="0.196850393700787" right="0.196850393700787" top="0.28" bottom="0.0393700787401575" header="0.31496062992126" footer="0.31496062992126"/>
  <pageSetup paperSize="9" scale="86" fitToHeight="0" orientation="landscape" verticalDpi="598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73"/>
  <sheetViews>
    <sheetView view="pageBreakPreview" zoomScale="70" zoomScaleNormal="70" topLeftCell="A314" workbookViewId="0">
      <selection activeCell="E328" sqref="E328:F328"/>
    </sheetView>
  </sheetViews>
  <sheetFormatPr defaultColWidth="9.14285714285714" defaultRowHeight="15"/>
  <cols>
    <col min="1" max="1" width="3.85714285714286" style="235" customWidth="1"/>
    <col min="2" max="2" width="40.7142857142857" style="235" customWidth="1"/>
    <col min="3" max="3" width="25.1428571428571" style="235" customWidth="1"/>
    <col min="4" max="4" width="26.8571428571429" style="235" customWidth="1"/>
    <col min="5" max="5" width="17" style="235" customWidth="1"/>
    <col min="6" max="6" width="15" style="235" customWidth="1"/>
    <col min="7" max="7" width="19.7142857142857" style="235" customWidth="1"/>
    <col min="8" max="8" width="15.1428571428571" style="235" customWidth="1"/>
    <col min="9" max="9" width="31.1428571428571" style="235" customWidth="1"/>
    <col min="10" max="11" width="9.14285714285714" style="618"/>
    <col min="12" max="16384" width="9.14285714285714" style="235"/>
  </cols>
  <sheetData>
    <row r="1" ht="15.75" spans="1:4">
      <c r="A1" s="20" t="s">
        <v>230</v>
      </c>
      <c r="B1" s="20"/>
      <c r="C1" s="20"/>
      <c r="D1" s="20"/>
    </row>
    <row r="2" ht="15.75" spans="1:4">
      <c r="A2" s="619" t="s">
        <v>178</v>
      </c>
      <c r="B2" s="619"/>
      <c r="C2" s="619"/>
      <c r="D2" s="619"/>
    </row>
    <row r="3" ht="15.75" spans="1:4">
      <c r="A3" s="20" t="str">
        <f>'RK 6'!A3:V3</f>
        <v>BULAN JANUARI TAHUN 2023</v>
      </c>
      <c r="B3" s="20"/>
      <c r="C3" s="20"/>
      <c r="D3" s="20"/>
    </row>
    <row r="5" ht="15.75" spans="4:11">
      <c r="D5" s="291" t="s">
        <v>231</v>
      </c>
      <c r="J5" s="618">
        <v>1</v>
      </c>
      <c r="K5" s="618" t="s">
        <v>232</v>
      </c>
    </row>
    <row r="6" s="290" customFormat="1" ht="15.75" spans="1:11">
      <c r="A6" s="620" t="s">
        <v>181</v>
      </c>
      <c r="B6" s="621" t="s">
        <v>233</v>
      </c>
      <c r="C6" s="621" t="s">
        <v>57</v>
      </c>
      <c r="D6" s="622"/>
      <c r="J6" s="618">
        <v>2</v>
      </c>
      <c r="K6" s="618" t="s">
        <v>234</v>
      </c>
    </row>
    <row r="7" s="290" customFormat="1" spans="1:11">
      <c r="A7" s="623"/>
      <c r="B7" s="500"/>
      <c r="C7" s="500" t="s">
        <v>235</v>
      </c>
      <c r="D7" s="624" t="s">
        <v>236</v>
      </c>
      <c r="H7" s="235"/>
      <c r="I7" s="235"/>
      <c r="J7" s="618">
        <v>3</v>
      </c>
      <c r="K7" s="618" t="s">
        <v>237</v>
      </c>
    </row>
    <row r="8" s="290" customFormat="1" spans="1:11">
      <c r="A8" s="625">
        <v>1</v>
      </c>
      <c r="B8" s="626">
        <v>2</v>
      </c>
      <c r="C8" s="626">
        <v>3</v>
      </c>
      <c r="D8" s="627">
        <v>4</v>
      </c>
      <c r="J8" s="618">
        <v>4</v>
      </c>
      <c r="K8" s="618" t="s">
        <v>238</v>
      </c>
    </row>
    <row r="9" s="616" customFormat="1" ht="26.25" customHeight="1" spans="1:11">
      <c r="A9" s="628">
        <v>1</v>
      </c>
      <c r="B9" s="629" t="s">
        <v>239</v>
      </c>
      <c r="C9" s="630">
        <v>291878900</v>
      </c>
      <c r="D9" s="631"/>
      <c r="J9" s="671">
        <v>5</v>
      </c>
      <c r="K9" s="671" t="s">
        <v>240</v>
      </c>
    </row>
    <row r="10" s="616" customFormat="1" ht="26.25" customHeight="1" spans="1:11">
      <c r="A10" s="632">
        <v>2</v>
      </c>
      <c r="B10" s="633" t="s">
        <v>241</v>
      </c>
      <c r="C10" s="634">
        <v>828020000</v>
      </c>
      <c r="D10" s="635"/>
      <c r="H10" s="290"/>
      <c r="I10" s="290"/>
      <c r="J10" s="671">
        <v>6</v>
      </c>
      <c r="K10" s="671" t="s">
        <v>242</v>
      </c>
    </row>
    <row r="11" s="616" customFormat="1" ht="26.25" customHeight="1" spans="1:11">
      <c r="A11" s="632">
        <v>3</v>
      </c>
      <c r="B11" s="633" t="s">
        <v>243</v>
      </c>
      <c r="C11" s="634"/>
      <c r="D11" s="635">
        <v>248911800</v>
      </c>
      <c r="J11" s="671">
        <v>7</v>
      </c>
      <c r="K11" s="671" t="s">
        <v>244</v>
      </c>
    </row>
    <row r="12" s="616" customFormat="1" ht="26.25" customHeight="1" spans="1:11">
      <c r="A12" s="632">
        <v>4</v>
      </c>
      <c r="B12" s="633" t="s">
        <v>245</v>
      </c>
      <c r="C12" s="634"/>
      <c r="D12" s="636">
        <v>0</v>
      </c>
      <c r="H12" s="290"/>
      <c r="I12" s="290"/>
      <c r="J12" s="671">
        <v>8</v>
      </c>
      <c r="K12" s="671" t="s">
        <v>246</v>
      </c>
    </row>
    <row r="13" s="616" customFormat="1" ht="26.25" customHeight="1" spans="1:11">
      <c r="A13" s="632">
        <v>5</v>
      </c>
      <c r="B13" s="633" t="s">
        <v>247</v>
      </c>
      <c r="C13" s="634"/>
      <c r="D13" s="636">
        <v>7070000</v>
      </c>
      <c r="J13" s="671">
        <v>9</v>
      </c>
      <c r="K13" s="671" t="s">
        <v>248</v>
      </c>
    </row>
    <row r="14" s="616" customFormat="1" ht="26.25" customHeight="1" spans="1:11">
      <c r="A14" s="632">
        <v>6</v>
      </c>
      <c r="B14" s="633" t="s">
        <v>249</v>
      </c>
      <c r="C14" s="634"/>
      <c r="D14" s="636">
        <v>2970000</v>
      </c>
      <c r="H14" s="290"/>
      <c r="I14" s="290"/>
      <c r="J14" s="671">
        <v>10</v>
      </c>
      <c r="K14" s="671" t="s">
        <v>250</v>
      </c>
    </row>
    <row r="15" s="616" customFormat="1" ht="36.75" customHeight="1" spans="1:11">
      <c r="A15" s="632">
        <v>7</v>
      </c>
      <c r="B15" s="637" t="s">
        <v>251</v>
      </c>
      <c r="C15" s="634"/>
      <c r="D15" s="635">
        <v>0</v>
      </c>
      <c r="J15" s="671">
        <v>11</v>
      </c>
      <c r="K15" s="671" t="s">
        <v>252</v>
      </c>
    </row>
    <row r="16" s="616" customFormat="1" ht="26.25" customHeight="1" spans="1:11">
      <c r="A16" s="632">
        <v>8</v>
      </c>
      <c r="B16" s="633" t="s">
        <v>253</v>
      </c>
      <c r="C16" s="634"/>
      <c r="D16" s="635">
        <v>76032500</v>
      </c>
      <c r="H16" s="290"/>
      <c r="I16" s="290"/>
      <c r="J16" s="671">
        <v>12</v>
      </c>
      <c r="K16" s="671" t="s">
        <v>254</v>
      </c>
    </row>
    <row r="17" s="616" customFormat="1" ht="26.25" customHeight="1" spans="1:11">
      <c r="A17" s="632">
        <v>9</v>
      </c>
      <c r="B17" s="633" t="s">
        <v>255</v>
      </c>
      <c r="C17" s="634"/>
      <c r="D17" s="635">
        <v>9410000</v>
      </c>
      <c r="J17" s="671"/>
      <c r="K17" s="671"/>
    </row>
    <row r="18" s="616" customFormat="1" ht="26.25" customHeight="1" spans="1:11">
      <c r="A18" s="632">
        <v>10</v>
      </c>
      <c r="B18" s="633" t="s">
        <v>256</v>
      </c>
      <c r="C18" s="634"/>
      <c r="D18" s="635">
        <v>7100000</v>
      </c>
      <c r="J18" s="671"/>
      <c r="K18" s="671"/>
    </row>
    <row r="19" s="616" customFormat="1" ht="26.25" customHeight="1" spans="1:11">
      <c r="A19" s="632">
        <v>11</v>
      </c>
      <c r="B19" s="638" t="s">
        <v>257</v>
      </c>
      <c r="C19" s="634"/>
      <c r="D19" s="635">
        <v>80895000</v>
      </c>
      <c r="J19" s="671"/>
      <c r="K19" s="671"/>
    </row>
    <row r="20" s="616" customFormat="1" ht="26.25" customHeight="1" spans="1:11">
      <c r="A20" s="632">
        <v>12</v>
      </c>
      <c r="B20" s="633"/>
      <c r="C20" s="634"/>
      <c r="D20" s="635">
        <v>0</v>
      </c>
      <c r="J20" s="671"/>
      <c r="K20" s="671"/>
    </row>
    <row r="21" s="616" customFormat="1" ht="26.25" customHeight="1" spans="1:11">
      <c r="A21" s="632">
        <v>13</v>
      </c>
      <c r="B21" s="633" t="s">
        <v>258</v>
      </c>
      <c r="C21" s="634"/>
      <c r="D21" s="635">
        <v>59035000</v>
      </c>
      <c r="J21" s="671"/>
      <c r="K21" s="671"/>
    </row>
    <row r="22" s="616" customFormat="1" ht="26.25" customHeight="1" spans="1:11">
      <c r="A22" s="632">
        <v>14</v>
      </c>
      <c r="B22" s="633" t="s">
        <v>259</v>
      </c>
      <c r="C22" s="634"/>
      <c r="D22" s="635">
        <v>165363000</v>
      </c>
      <c r="J22" s="671"/>
      <c r="K22" s="671"/>
    </row>
    <row r="23" s="616" customFormat="1" spans="1:11">
      <c r="A23" s="632"/>
      <c r="B23" s="633"/>
      <c r="C23" s="634"/>
      <c r="D23" s="635"/>
      <c r="J23" s="671"/>
      <c r="K23" s="671"/>
    </row>
    <row r="24" s="616" customFormat="1" ht="26.25" customHeight="1" spans="1:11">
      <c r="A24" s="632">
        <v>15</v>
      </c>
      <c r="B24" s="639" t="s">
        <v>260</v>
      </c>
      <c r="C24" s="640"/>
      <c r="D24" s="641">
        <f>SUM(D11:D22)</f>
        <v>656787300</v>
      </c>
      <c r="F24" s="642">
        <f>D24-21727000</f>
        <v>635060300</v>
      </c>
      <c r="J24" s="671"/>
      <c r="K24" s="671"/>
    </row>
    <row r="25" ht="26.25" customHeight="1" spans="1:6">
      <c r="A25" s="643">
        <v>16</v>
      </c>
      <c r="B25" s="644" t="s">
        <v>261</v>
      </c>
      <c r="C25" s="645"/>
      <c r="D25" s="646">
        <f>SUM(C9:C10)-D24</f>
        <v>463111600</v>
      </c>
      <c r="F25" s="647">
        <f>D25-22750000</f>
        <v>440361600</v>
      </c>
    </row>
    <row r="26" ht="24.75" customHeight="1" spans="1:4">
      <c r="A26" s="648" t="s">
        <v>57</v>
      </c>
      <c r="B26" s="649"/>
      <c r="C26" s="650">
        <f>SUM(C9:C25)</f>
        <v>1119898900</v>
      </c>
      <c r="D26" s="651">
        <f>D25+D24</f>
        <v>1119898900</v>
      </c>
    </row>
    <row r="27" ht="15.75" spans="1:4">
      <c r="A27" s="597"/>
      <c r="B27" s="320"/>
      <c r="C27" s="320"/>
      <c r="D27" s="320"/>
    </row>
    <row r="28" ht="6" customHeight="1" spans="2:3">
      <c r="B28" s="18"/>
      <c r="C28" s="652"/>
    </row>
    <row r="29" spans="2:4">
      <c r="B29" s="235" t="s">
        <v>58</v>
      </c>
      <c r="C29" s="653" t="s">
        <v>262</v>
      </c>
      <c r="D29" s="654"/>
    </row>
    <row r="30" spans="2:4">
      <c r="B30" s="257" t="s">
        <v>60</v>
      </c>
      <c r="C30" s="655" t="s">
        <v>263</v>
      </c>
      <c r="D30" s="655"/>
    </row>
    <row r="31" spans="3:4">
      <c r="C31" s="655"/>
      <c r="D31" s="655"/>
    </row>
    <row r="32" spans="3:4">
      <c r="C32" s="655"/>
      <c r="D32" s="655"/>
    </row>
    <row r="33" spans="3:11">
      <c r="C33" s="655"/>
      <c r="D33" s="655"/>
      <c r="J33" s="235"/>
      <c r="K33" s="235"/>
    </row>
    <row r="34" spans="2:11">
      <c r="B34" s="257" t="s">
        <v>62</v>
      </c>
      <c r="C34" s="656" t="s">
        <v>264</v>
      </c>
      <c r="D34" s="656"/>
      <c r="J34" s="235"/>
      <c r="K34" s="235"/>
    </row>
    <row r="35" spans="2:11">
      <c r="B35" s="257" t="s">
        <v>64</v>
      </c>
      <c r="C35" s="655" t="s">
        <v>265</v>
      </c>
      <c r="D35" s="655"/>
      <c r="J35" s="235"/>
      <c r="K35" s="235"/>
    </row>
    <row r="36" ht="27" customHeight="1" spans="1:1">
      <c r="A36" s="657"/>
    </row>
    <row r="37" ht="15.75" spans="1:4">
      <c r="A37" s="349" t="s">
        <v>266</v>
      </c>
      <c r="B37" s="349"/>
      <c r="C37" s="349"/>
      <c r="D37" s="349"/>
    </row>
    <row r="38" ht="15.75" spans="1:4">
      <c r="A38" s="658" t="s">
        <v>178</v>
      </c>
      <c r="B38" s="658"/>
      <c r="C38" s="658"/>
      <c r="D38" s="658"/>
    </row>
    <row r="39" ht="15.75" spans="1:4">
      <c r="A39" s="349" t="str">
        <f>'RK 6'!A40:V40</f>
        <v>BULAN FEBRUARI TAHUN 2023</v>
      </c>
      <c r="B39" s="349"/>
      <c r="C39" s="349"/>
      <c r="D39" s="349"/>
    </row>
    <row r="40" spans="1:4">
      <c r="A40" s="616"/>
      <c r="B40" s="616"/>
      <c r="C40" s="616"/>
      <c r="D40" s="616"/>
    </row>
    <row r="41" ht="15.75" spans="1:11">
      <c r="A41" s="616"/>
      <c r="B41" s="616"/>
      <c r="C41" s="616"/>
      <c r="D41" s="659" t="s">
        <v>231</v>
      </c>
      <c r="J41" s="618">
        <v>1</v>
      </c>
      <c r="K41" s="618" t="s">
        <v>232</v>
      </c>
    </row>
    <row r="42" s="290" customFormat="1" ht="15.75" spans="1:11">
      <c r="A42" s="620" t="s">
        <v>181</v>
      </c>
      <c r="B42" s="621" t="s">
        <v>233</v>
      </c>
      <c r="C42" s="621" t="s">
        <v>57</v>
      </c>
      <c r="D42" s="622"/>
      <c r="J42" s="618">
        <v>2</v>
      </c>
      <c r="K42" s="618" t="s">
        <v>234</v>
      </c>
    </row>
    <row r="43" s="290" customFormat="1" spans="1:11">
      <c r="A43" s="623"/>
      <c r="B43" s="500"/>
      <c r="C43" s="500" t="s">
        <v>235</v>
      </c>
      <c r="D43" s="624" t="s">
        <v>236</v>
      </c>
      <c r="H43" s="235"/>
      <c r="I43" s="235"/>
      <c r="J43" s="618">
        <v>3</v>
      </c>
      <c r="K43" s="618" t="s">
        <v>237</v>
      </c>
    </row>
    <row r="44" s="290" customFormat="1" spans="1:11">
      <c r="A44" s="625">
        <v>1</v>
      </c>
      <c r="B44" s="626">
        <v>2</v>
      </c>
      <c r="C44" s="626">
        <v>3</v>
      </c>
      <c r="D44" s="627">
        <v>4</v>
      </c>
      <c r="J44" s="618">
        <v>4</v>
      </c>
      <c r="K44" s="618" t="s">
        <v>238</v>
      </c>
    </row>
    <row r="45" s="616" customFormat="1" ht="26.25" customHeight="1" spans="1:11">
      <c r="A45" s="628">
        <v>1</v>
      </c>
      <c r="B45" s="629" t="s">
        <v>239</v>
      </c>
      <c r="C45" s="660">
        <f>D25</f>
        <v>463111600</v>
      </c>
      <c r="D45" s="661"/>
      <c r="E45" s="642">
        <f>C45-22750000</f>
        <v>440361600</v>
      </c>
      <c r="J45" s="671">
        <v>5</v>
      </c>
      <c r="K45" s="671" t="s">
        <v>240</v>
      </c>
    </row>
    <row r="46" s="616" customFormat="1" ht="26.25" customHeight="1" spans="1:11">
      <c r="A46" s="632">
        <v>2</v>
      </c>
      <c r="B46" s="633" t="s">
        <v>241</v>
      </c>
      <c r="C46" s="640">
        <v>615166501</v>
      </c>
      <c r="D46" s="662"/>
      <c r="H46" s="290"/>
      <c r="I46" s="290"/>
      <c r="J46" s="671">
        <v>6</v>
      </c>
      <c r="K46" s="671" t="s">
        <v>242</v>
      </c>
    </row>
    <row r="47" s="616" customFormat="1" ht="26.25" customHeight="1" spans="1:11">
      <c r="A47" s="632">
        <v>3</v>
      </c>
      <c r="B47" s="633" t="s">
        <v>243</v>
      </c>
      <c r="C47" s="640"/>
      <c r="D47" s="662">
        <f>215162500-284000</f>
        <v>214878500</v>
      </c>
      <c r="E47" s="616">
        <v>359767000</v>
      </c>
      <c r="F47" s="663">
        <f>D47-E47</f>
        <v>-144888500</v>
      </c>
      <c r="J47" s="671">
        <v>7</v>
      </c>
      <c r="K47" s="671" t="s">
        <v>244</v>
      </c>
    </row>
    <row r="48" s="616" customFormat="1" ht="26.25" customHeight="1" spans="1:11">
      <c r="A48" s="632">
        <v>4</v>
      </c>
      <c r="B48" s="633" t="s">
        <v>245</v>
      </c>
      <c r="C48" s="640"/>
      <c r="D48" s="662">
        <v>565000</v>
      </c>
      <c r="E48" s="616">
        <v>0</v>
      </c>
      <c r="F48" s="663">
        <f t="shared" ref="F48:F62" si="0">D48-E48</f>
        <v>565000</v>
      </c>
      <c r="H48" s="290"/>
      <c r="I48" s="290"/>
      <c r="J48" s="671">
        <v>8</v>
      </c>
      <c r="K48" s="671" t="s">
        <v>246</v>
      </c>
    </row>
    <row r="49" s="616" customFormat="1" ht="26.25" customHeight="1" spans="1:11">
      <c r="A49" s="632">
        <v>5</v>
      </c>
      <c r="B49" s="633" t="s">
        <v>247</v>
      </c>
      <c r="C49" s="640"/>
      <c r="D49" s="662">
        <v>0</v>
      </c>
      <c r="E49" s="616">
        <v>0</v>
      </c>
      <c r="F49" s="663">
        <f t="shared" si="0"/>
        <v>0</v>
      </c>
      <c r="J49" s="671">
        <v>9</v>
      </c>
      <c r="K49" s="671" t="s">
        <v>248</v>
      </c>
    </row>
    <row r="50" s="616" customFormat="1" ht="26.25" customHeight="1" spans="1:11">
      <c r="A50" s="632">
        <v>6</v>
      </c>
      <c r="B50" s="633" t="s">
        <v>249</v>
      </c>
      <c r="C50" s="640"/>
      <c r="D50" s="662">
        <v>5000000</v>
      </c>
      <c r="E50" s="616">
        <v>500000</v>
      </c>
      <c r="F50" s="663">
        <f t="shared" si="0"/>
        <v>4500000</v>
      </c>
      <c r="H50" s="290"/>
      <c r="I50" s="290"/>
      <c r="J50" s="671">
        <v>10</v>
      </c>
      <c r="K50" s="671" t="s">
        <v>250</v>
      </c>
    </row>
    <row r="51" s="616" customFormat="1" ht="36.75" customHeight="1" spans="1:11">
      <c r="A51" s="632">
        <v>7</v>
      </c>
      <c r="B51" s="637" t="s">
        <v>251</v>
      </c>
      <c r="C51" s="640"/>
      <c r="D51" s="662">
        <v>0</v>
      </c>
      <c r="E51" s="616">
        <v>0</v>
      </c>
      <c r="F51" s="663">
        <f t="shared" si="0"/>
        <v>0</v>
      </c>
      <c r="J51" s="671">
        <v>11</v>
      </c>
      <c r="K51" s="671" t="s">
        <v>252</v>
      </c>
    </row>
    <row r="52" s="616" customFormat="1" ht="26.25" customHeight="1" spans="1:11">
      <c r="A52" s="632">
        <v>8</v>
      </c>
      <c r="B52" s="633" t="s">
        <v>253</v>
      </c>
      <c r="C52" s="640"/>
      <c r="D52" s="662">
        <v>79745500</v>
      </c>
      <c r="E52" s="616">
        <v>110169500</v>
      </c>
      <c r="F52" s="663">
        <f t="shared" si="0"/>
        <v>-30424000</v>
      </c>
      <c r="H52" s="290"/>
      <c r="I52" s="290"/>
      <c r="J52" s="671">
        <v>12</v>
      </c>
      <c r="K52" s="671" t="s">
        <v>254</v>
      </c>
    </row>
    <row r="53" s="616" customFormat="1" ht="26.25" customHeight="1" spans="1:11">
      <c r="A53" s="632">
        <v>9</v>
      </c>
      <c r="B53" s="633" t="s">
        <v>255</v>
      </c>
      <c r="C53" s="640"/>
      <c r="D53" s="662">
        <v>8003000</v>
      </c>
      <c r="E53" s="616">
        <v>7382000</v>
      </c>
      <c r="F53" s="663">
        <f t="shared" si="0"/>
        <v>621000</v>
      </c>
      <c r="J53" s="671"/>
      <c r="K53" s="671"/>
    </row>
    <row r="54" s="616" customFormat="1" ht="26.25" customHeight="1" spans="1:11">
      <c r="A54" s="632">
        <v>10</v>
      </c>
      <c r="B54" s="633" t="s">
        <v>256</v>
      </c>
      <c r="C54" s="640"/>
      <c r="D54" s="662">
        <v>9300000</v>
      </c>
      <c r="E54" s="616">
        <v>13355000</v>
      </c>
      <c r="F54" s="663">
        <f t="shared" si="0"/>
        <v>-4055000</v>
      </c>
      <c r="J54" s="671"/>
      <c r="K54" s="671"/>
    </row>
    <row r="55" s="616" customFormat="1" ht="26.25" customHeight="1" spans="1:11">
      <c r="A55" s="632">
        <v>11</v>
      </c>
      <c r="B55" s="638" t="s">
        <v>257</v>
      </c>
      <c r="C55" s="640"/>
      <c r="D55" s="662">
        <v>63620000</v>
      </c>
      <c r="E55" s="616">
        <v>87080000</v>
      </c>
      <c r="F55" s="663">
        <f t="shared" si="0"/>
        <v>-23460000</v>
      </c>
      <c r="J55" s="671"/>
      <c r="K55" s="671"/>
    </row>
    <row r="56" s="616" customFormat="1" ht="26.25" customHeight="1" spans="1:11">
      <c r="A56" s="632">
        <v>12</v>
      </c>
      <c r="B56" s="633"/>
      <c r="C56" s="640"/>
      <c r="D56" s="662">
        <v>0</v>
      </c>
      <c r="E56" s="616">
        <v>0</v>
      </c>
      <c r="F56" s="663">
        <f t="shared" si="0"/>
        <v>0</v>
      </c>
      <c r="J56" s="671"/>
      <c r="K56" s="671"/>
    </row>
    <row r="57" s="616" customFormat="1" ht="26.25" customHeight="1" spans="1:11">
      <c r="A57" s="632">
        <v>13</v>
      </c>
      <c r="B57" s="633" t="s">
        <v>258</v>
      </c>
      <c r="C57" s="640"/>
      <c r="D57" s="662">
        <v>52215000</v>
      </c>
      <c r="E57" s="616">
        <v>69595000</v>
      </c>
      <c r="F57" s="663">
        <f t="shared" si="0"/>
        <v>-17380000</v>
      </c>
      <c r="J57" s="671"/>
      <c r="K57" s="671"/>
    </row>
    <row r="58" s="616" customFormat="1" ht="26.25" customHeight="1" spans="1:11">
      <c r="A58" s="632">
        <v>14</v>
      </c>
      <c r="B58" s="633" t="s">
        <v>259</v>
      </c>
      <c r="C58" s="640"/>
      <c r="D58" s="662">
        <f>157020900-1876000</f>
        <v>155144900</v>
      </c>
      <c r="E58" s="616">
        <v>208309450</v>
      </c>
      <c r="F58" s="663">
        <f t="shared" si="0"/>
        <v>-53164550</v>
      </c>
      <c r="J58" s="671"/>
      <c r="K58" s="671"/>
    </row>
    <row r="59" s="616" customFormat="1" spans="1:11">
      <c r="A59" s="632"/>
      <c r="B59" s="633"/>
      <c r="C59" s="640"/>
      <c r="D59" s="664"/>
      <c r="F59" s="663">
        <f t="shared" si="0"/>
        <v>0</v>
      </c>
      <c r="J59" s="671"/>
      <c r="K59" s="671"/>
    </row>
    <row r="60" s="616" customFormat="1" ht="26.25" customHeight="1" spans="1:11">
      <c r="A60" s="632">
        <v>15</v>
      </c>
      <c r="B60" s="639" t="s">
        <v>260</v>
      </c>
      <c r="C60" s="640"/>
      <c r="D60" s="641">
        <f>SUM(D47:D58)</f>
        <v>588471900</v>
      </c>
      <c r="E60" s="616">
        <v>856157950</v>
      </c>
      <c r="F60" s="663">
        <f t="shared" si="0"/>
        <v>-267686050</v>
      </c>
      <c r="G60" s="642">
        <f>D60-F60</f>
        <v>856157950</v>
      </c>
      <c r="I60" s="672"/>
      <c r="J60" s="671"/>
      <c r="K60" s="671"/>
    </row>
    <row r="61" ht="26.25" customHeight="1" spans="1:9">
      <c r="A61" s="665">
        <v>16</v>
      </c>
      <c r="B61" s="666" t="s">
        <v>261</v>
      </c>
      <c r="C61" s="645"/>
      <c r="D61" s="646">
        <f>SUM(C45:C46)-D60</f>
        <v>489806201</v>
      </c>
      <c r="E61" s="235">
        <v>732447057</v>
      </c>
      <c r="F61" s="663">
        <f t="shared" si="0"/>
        <v>-242640856</v>
      </c>
      <c r="G61" s="642">
        <f>D61-F61</f>
        <v>732447057</v>
      </c>
      <c r="I61" s="673"/>
    </row>
    <row r="62" ht="24.75" customHeight="1" spans="1:9">
      <c r="A62" s="667" t="s">
        <v>57</v>
      </c>
      <c r="B62" s="668"/>
      <c r="C62" s="650">
        <f>SUM(C45:C61)</f>
        <v>1078278101</v>
      </c>
      <c r="D62" s="651">
        <f>D61+D60</f>
        <v>1078278101</v>
      </c>
      <c r="E62" s="235">
        <v>1588605007</v>
      </c>
      <c r="F62" s="663">
        <f t="shared" si="0"/>
        <v>-510326906</v>
      </c>
      <c r="G62" s="642">
        <f>D62-F62</f>
        <v>1588605007</v>
      </c>
      <c r="I62" s="673"/>
    </row>
    <row r="63" ht="25" customHeight="1" spans="1:4">
      <c r="A63" s="597" t="s">
        <v>267</v>
      </c>
      <c r="B63" s="669"/>
      <c r="C63" s="669"/>
      <c r="D63" s="669"/>
    </row>
    <row r="64" ht="9.75" customHeight="1" spans="1:4">
      <c r="A64" s="616"/>
      <c r="B64" s="616"/>
      <c r="C64" s="670"/>
      <c r="D64" s="616"/>
    </row>
    <row r="65" spans="1:4">
      <c r="A65" s="616"/>
      <c r="B65" s="616" t="s">
        <v>58</v>
      </c>
      <c r="C65" s="653" t="s">
        <v>268</v>
      </c>
      <c r="D65" s="653"/>
    </row>
    <row r="66" spans="1:4">
      <c r="A66" s="616"/>
      <c r="B66" s="655" t="s">
        <v>68</v>
      </c>
      <c r="C66" s="655" t="s">
        <v>269</v>
      </c>
      <c r="D66" s="655"/>
    </row>
    <row r="67" spans="1:4">
      <c r="A67" s="616"/>
      <c r="B67" s="655"/>
      <c r="C67" s="655"/>
      <c r="D67" s="655"/>
    </row>
    <row r="68" spans="1:4">
      <c r="A68" s="616"/>
      <c r="B68" s="655"/>
      <c r="C68" s="655"/>
      <c r="D68" s="655"/>
    </row>
    <row r="69" spans="1:11">
      <c r="A69" s="616"/>
      <c r="B69" s="655"/>
      <c r="C69" s="655"/>
      <c r="D69" s="655"/>
      <c r="J69" s="235"/>
      <c r="K69" s="235"/>
    </row>
    <row r="70" spans="1:11">
      <c r="A70" s="616"/>
      <c r="B70" s="655" t="s">
        <v>70</v>
      </c>
      <c r="C70" s="656" t="s">
        <v>270</v>
      </c>
      <c r="D70" s="656"/>
      <c r="J70" s="235"/>
      <c r="K70" s="235"/>
    </row>
    <row r="71" spans="1:11">
      <c r="A71" s="616"/>
      <c r="B71" s="655" t="s">
        <v>72</v>
      </c>
      <c r="C71" s="655" t="s">
        <v>271</v>
      </c>
      <c r="D71" s="655"/>
      <c r="J71" s="235"/>
      <c r="K71" s="235"/>
    </row>
    <row r="72" ht="24" customHeight="1" spans="1:4">
      <c r="A72" s="657"/>
      <c r="B72" s="616"/>
      <c r="C72" s="616"/>
      <c r="D72" s="616"/>
    </row>
    <row r="73" ht="15.75" spans="1:4">
      <c r="A73" s="20" t="s">
        <v>230</v>
      </c>
      <c r="B73" s="20"/>
      <c r="C73" s="20"/>
      <c r="D73" s="20"/>
    </row>
    <row r="74" ht="15.75" spans="1:4">
      <c r="A74" s="619" t="s">
        <v>178</v>
      </c>
      <c r="B74" s="619"/>
      <c r="C74" s="619"/>
      <c r="D74" s="619"/>
    </row>
    <row r="75" ht="15.75" spans="1:4">
      <c r="A75" s="20" t="str">
        <f>'RK 6'!A78:V78</f>
        <v>BULAN MARET TAHUN 2023</v>
      </c>
      <c r="B75" s="20"/>
      <c r="C75" s="20"/>
      <c r="D75" s="20"/>
    </row>
    <row r="77" ht="15.75" spans="4:11">
      <c r="D77" s="291" t="s">
        <v>231</v>
      </c>
      <c r="J77" s="618">
        <v>1</v>
      </c>
      <c r="K77" s="618" t="s">
        <v>232</v>
      </c>
    </row>
    <row r="78" s="290" customFormat="1" ht="15.75" spans="1:11">
      <c r="A78" s="620" t="s">
        <v>181</v>
      </c>
      <c r="B78" s="621" t="s">
        <v>233</v>
      </c>
      <c r="C78" s="621" t="s">
        <v>57</v>
      </c>
      <c r="D78" s="622"/>
      <c r="J78" s="618">
        <v>2</v>
      </c>
      <c r="K78" s="618" t="s">
        <v>234</v>
      </c>
    </row>
    <row r="79" s="290" customFormat="1" spans="1:11">
      <c r="A79" s="623"/>
      <c r="B79" s="500"/>
      <c r="C79" s="500" t="s">
        <v>235</v>
      </c>
      <c r="D79" s="624" t="s">
        <v>236</v>
      </c>
      <c r="H79" s="235"/>
      <c r="I79" s="235"/>
      <c r="J79" s="618">
        <v>3</v>
      </c>
      <c r="K79" s="618" t="s">
        <v>237</v>
      </c>
    </row>
    <row r="80" s="290" customFormat="1" spans="1:11">
      <c r="A80" s="625">
        <v>1</v>
      </c>
      <c r="B80" s="626">
        <v>2</v>
      </c>
      <c r="C80" s="626">
        <v>3</v>
      </c>
      <c r="D80" s="627">
        <v>4</v>
      </c>
      <c r="J80" s="618">
        <v>4</v>
      </c>
      <c r="K80" s="618" t="s">
        <v>238</v>
      </c>
    </row>
    <row r="81" s="616" customFormat="1" ht="26.25" customHeight="1" spans="1:11">
      <c r="A81" s="628">
        <v>1</v>
      </c>
      <c r="B81" s="629" t="s">
        <v>239</v>
      </c>
      <c r="C81" s="630">
        <f>D61</f>
        <v>489806201</v>
      </c>
      <c r="D81" s="631"/>
      <c r="F81" s="642">
        <f>C81-29783000</f>
        <v>460023201</v>
      </c>
      <c r="G81" s="672">
        <f>C81-F81</f>
        <v>29783000</v>
      </c>
      <c r="J81" s="671">
        <v>5</v>
      </c>
      <c r="K81" s="671" t="s">
        <v>240</v>
      </c>
    </row>
    <row r="82" s="616" customFormat="1" ht="26.25" customHeight="1" spans="1:11">
      <c r="A82" s="632">
        <v>2</v>
      </c>
      <c r="B82" s="633" t="s">
        <v>241</v>
      </c>
      <c r="C82" s="634">
        <v>505107500</v>
      </c>
      <c r="D82" s="674"/>
      <c r="E82" s="616">
        <v>24234000</v>
      </c>
      <c r="H82" s="290"/>
      <c r="I82" s="290"/>
      <c r="J82" s="671">
        <v>6</v>
      </c>
      <c r="K82" s="671" t="s">
        <v>242</v>
      </c>
    </row>
    <row r="83" s="616" customFormat="1" ht="26.25" customHeight="1" spans="1:11">
      <c r="A83" s="632">
        <v>3</v>
      </c>
      <c r="B83" s="633" t="s">
        <v>243</v>
      </c>
      <c r="C83" s="634"/>
      <c r="D83" s="674">
        <v>202949000</v>
      </c>
      <c r="E83" s="616">
        <v>13065000</v>
      </c>
      <c r="J83" s="671">
        <v>7</v>
      </c>
      <c r="K83" s="671" t="s">
        <v>244</v>
      </c>
    </row>
    <row r="84" s="616" customFormat="1" ht="26.25" customHeight="1" spans="1:11">
      <c r="A84" s="632">
        <v>4</v>
      </c>
      <c r="B84" s="633" t="s">
        <v>245</v>
      </c>
      <c r="C84" s="634"/>
      <c r="D84" s="674">
        <v>0</v>
      </c>
      <c r="H84" s="290"/>
      <c r="I84" s="290"/>
      <c r="J84" s="671">
        <v>8</v>
      </c>
      <c r="K84" s="671" t="s">
        <v>246</v>
      </c>
    </row>
    <row r="85" s="616" customFormat="1" ht="26.25" customHeight="1" spans="1:11">
      <c r="A85" s="632">
        <v>5</v>
      </c>
      <c r="B85" s="633" t="s">
        <v>247</v>
      </c>
      <c r="C85" s="634"/>
      <c r="D85" s="674">
        <v>0</v>
      </c>
      <c r="J85" s="671">
        <v>9</v>
      </c>
      <c r="K85" s="671" t="s">
        <v>248</v>
      </c>
    </row>
    <row r="86" s="616" customFormat="1" ht="26.25" customHeight="1" spans="1:11">
      <c r="A86" s="632">
        <v>6</v>
      </c>
      <c r="B86" s="633" t="s">
        <v>249</v>
      </c>
      <c r="C86" s="634"/>
      <c r="D86" s="674">
        <v>9900000</v>
      </c>
      <c r="H86" s="290"/>
      <c r="I86" s="290"/>
      <c r="J86" s="671">
        <v>10</v>
      </c>
      <c r="K86" s="671" t="s">
        <v>250</v>
      </c>
    </row>
    <row r="87" s="616" customFormat="1" ht="36.75" customHeight="1" spans="1:11">
      <c r="A87" s="632">
        <v>7</v>
      </c>
      <c r="B87" s="637" t="s">
        <v>251</v>
      </c>
      <c r="C87" s="634"/>
      <c r="D87" s="674">
        <v>0</v>
      </c>
      <c r="J87" s="671">
        <v>11</v>
      </c>
      <c r="K87" s="671" t="s">
        <v>252</v>
      </c>
    </row>
    <row r="88" s="616" customFormat="1" ht="26.25" customHeight="1" spans="1:11">
      <c r="A88" s="632">
        <v>8</v>
      </c>
      <c r="B88" s="633" t="s">
        <v>253</v>
      </c>
      <c r="C88" s="634"/>
      <c r="D88" s="674">
        <v>78446500</v>
      </c>
      <c r="E88" s="616">
        <v>2540000</v>
      </c>
      <c r="H88" s="290"/>
      <c r="I88" s="290"/>
      <c r="J88" s="671">
        <v>12</v>
      </c>
      <c r="K88" s="671" t="s">
        <v>254</v>
      </c>
    </row>
    <row r="89" s="616" customFormat="1" ht="26.25" customHeight="1" spans="1:11">
      <c r="A89" s="632">
        <v>9</v>
      </c>
      <c r="B89" s="633" t="s">
        <v>255</v>
      </c>
      <c r="C89" s="634"/>
      <c r="D89" s="674">
        <v>14998000</v>
      </c>
      <c r="J89" s="671"/>
      <c r="K89" s="671"/>
    </row>
    <row r="90" s="616" customFormat="1" ht="26.25" customHeight="1" spans="1:11">
      <c r="A90" s="632">
        <v>10</v>
      </c>
      <c r="B90" s="633" t="s">
        <v>256</v>
      </c>
      <c r="C90" s="634"/>
      <c r="D90" s="674">
        <v>9360000</v>
      </c>
      <c r="E90" s="616">
        <v>198000</v>
      </c>
      <c r="J90" s="671"/>
      <c r="K90" s="671"/>
    </row>
    <row r="91" s="616" customFormat="1" ht="26.25" customHeight="1" spans="1:11">
      <c r="A91" s="632">
        <v>11</v>
      </c>
      <c r="B91" s="638" t="s">
        <v>257</v>
      </c>
      <c r="C91" s="634"/>
      <c r="D91" s="674">
        <v>57201000</v>
      </c>
      <c r="E91" s="616">
        <v>900000</v>
      </c>
      <c r="J91" s="671"/>
      <c r="K91" s="671"/>
    </row>
    <row r="92" s="616" customFormat="1" ht="26.25" customHeight="1" spans="1:11">
      <c r="A92" s="632">
        <v>12</v>
      </c>
      <c r="B92" s="633"/>
      <c r="C92" s="634"/>
      <c r="D92" s="674">
        <v>0</v>
      </c>
      <c r="E92" s="616">
        <v>165000</v>
      </c>
      <c r="J92" s="671"/>
      <c r="K92" s="671"/>
    </row>
    <row r="93" s="616" customFormat="1" ht="26.25" customHeight="1" spans="1:11">
      <c r="A93" s="632">
        <v>13</v>
      </c>
      <c r="B93" s="633" t="s">
        <v>258</v>
      </c>
      <c r="C93" s="634"/>
      <c r="D93" s="674">
        <v>43585000</v>
      </c>
      <c r="E93" s="675">
        <v>1500000</v>
      </c>
      <c r="J93" s="671"/>
      <c r="K93" s="671"/>
    </row>
    <row r="94" s="616" customFormat="1" ht="26.25" customHeight="1" spans="1:11">
      <c r="A94" s="632">
        <v>14</v>
      </c>
      <c r="B94" s="633" t="s">
        <v>259</v>
      </c>
      <c r="C94" s="634"/>
      <c r="D94" s="674">
        <v>176256500</v>
      </c>
      <c r="E94" s="616">
        <v>6365000</v>
      </c>
      <c r="J94" s="671"/>
      <c r="K94" s="671"/>
    </row>
    <row r="95" s="616" customFormat="1" spans="1:11">
      <c r="A95" s="632"/>
      <c r="B95" s="633"/>
      <c r="C95" s="634"/>
      <c r="D95" s="635"/>
      <c r="J95" s="671"/>
      <c r="K95" s="671"/>
    </row>
    <row r="96" s="616" customFormat="1" ht="26.25" customHeight="1" spans="1:11">
      <c r="A96" s="632">
        <v>15</v>
      </c>
      <c r="B96" s="639" t="s">
        <v>260</v>
      </c>
      <c r="C96" s="640"/>
      <c r="D96" s="676">
        <f>SUM(D83:D95)</f>
        <v>592696000</v>
      </c>
      <c r="F96" s="642">
        <f>D96-24733000</f>
        <v>567963000</v>
      </c>
      <c r="G96" s="642">
        <f>D96-F96</f>
        <v>24733000</v>
      </c>
      <c r="J96" s="671"/>
      <c r="K96" s="671"/>
    </row>
    <row r="97" ht="26.25" customHeight="1" spans="1:7">
      <c r="A97" s="643">
        <v>16</v>
      </c>
      <c r="B97" s="644" t="s">
        <v>261</v>
      </c>
      <c r="C97" s="645"/>
      <c r="D97" s="646">
        <f>SUM(C81:C82)-D96</f>
        <v>402217701</v>
      </c>
      <c r="E97" s="647">
        <f>RK7!D97-RK7a!H97</f>
        <v>-40000</v>
      </c>
      <c r="F97" s="647">
        <f>D97-29284000</f>
        <v>372933701</v>
      </c>
      <c r="G97" s="647">
        <f>D97+140000</f>
        <v>402357701</v>
      </c>
    </row>
    <row r="98" ht="24.75" customHeight="1" spans="1:4">
      <c r="A98" s="648" t="s">
        <v>57</v>
      </c>
      <c r="B98" s="649"/>
      <c r="C98" s="650">
        <f>SUM(C81:C97)</f>
        <v>994913701</v>
      </c>
      <c r="D98" s="651">
        <f>D97+D96</f>
        <v>994913701</v>
      </c>
    </row>
    <row r="99" ht="18" customHeight="1" spans="1:4">
      <c r="A99" s="597" t="s">
        <v>272</v>
      </c>
      <c r="B99" s="320"/>
      <c r="C99" s="320"/>
      <c r="D99" s="320"/>
    </row>
    <row r="100" ht="6.95" customHeight="1" spans="3:3">
      <c r="C100" s="652"/>
    </row>
    <row r="101" spans="2:4">
      <c r="B101" s="677" t="s">
        <v>58</v>
      </c>
      <c r="C101" s="653" t="s">
        <v>273</v>
      </c>
      <c r="D101" s="678"/>
    </row>
    <row r="102" spans="2:4">
      <c r="B102" s="679" t="s">
        <v>60</v>
      </c>
      <c r="C102" s="655" t="s">
        <v>263</v>
      </c>
      <c r="D102" s="680"/>
    </row>
    <row r="103" spans="2:4">
      <c r="B103" s="679"/>
      <c r="C103" s="655"/>
      <c r="D103" s="679"/>
    </row>
    <row r="104" spans="2:4">
      <c r="B104" s="679"/>
      <c r="C104" s="655"/>
      <c r="D104" s="679"/>
    </row>
    <row r="105" spans="2:11">
      <c r="B105" s="679"/>
      <c r="C105" s="655"/>
      <c r="D105" s="679"/>
      <c r="J105" s="235"/>
      <c r="K105" s="235"/>
    </row>
    <row r="106" spans="2:11">
      <c r="B106" s="679" t="s">
        <v>62</v>
      </c>
      <c r="C106" s="656" t="s">
        <v>264</v>
      </c>
      <c r="D106" s="679"/>
      <c r="J106" s="235"/>
      <c r="K106" s="235"/>
    </row>
    <row r="107" spans="2:11">
      <c r="B107" s="679" t="s">
        <v>64</v>
      </c>
      <c r="C107" s="655" t="s">
        <v>265</v>
      </c>
      <c r="D107" s="679"/>
      <c r="J107" s="235"/>
      <c r="K107" s="235"/>
    </row>
    <row r="109" spans="1:1">
      <c r="A109" s="657"/>
    </row>
    <row r="111" ht="15.75" spans="1:4">
      <c r="A111" s="20" t="s">
        <v>230</v>
      </c>
      <c r="B111" s="20"/>
      <c r="C111" s="20"/>
      <c r="D111" s="20"/>
    </row>
    <row r="112" ht="15.75" spans="1:4">
      <c r="A112" s="619" t="s">
        <v>178</v>
      </c>
      <c r="B112" s="619"/>
      <c r="C112" s="619"/>
      <c r="D112" s="619"/>
    </row>
    <row r="113" ht="15.75" spans="1:4">
      <c r="A113" s="20" t="str">
        <f>'RK 6'!A117:V117</f>
        <v>BULAN APRIL TAHUN 2023</v>
      </c>
      <c r="B113" s="20"/>
      <c r="C113" s="20"/>
      <c r="D113" s="20"/>
    </row>
    <row r="115" ht="15.75" spans="4:11">
      <c r="D115" s="291" t="s">
        <v>231</v>
      </c>
      <c r="J115" s="618">
        <v>1</v>
      </c>
      <c r="K115" s="618" t="s">
        <v>232</v>
      </c>
    </row>
    <row r="116" s="290" customFormat="1" ht="15.75" spans="1:11">
      <c r="A116" s="620" t="s">
        <v>181</v>
      </c>
      <c r="B116" s="621" t="s">
        <v>233</v>
      </c>
      <c r="C116" s="621" t="s">
        <v>57</v>
      </c>
      <c r="D116" s="622"/>
      <c r="J116" s="618">
        <v>2</v>
      </c>
      <c r="K116" s="618" t="s">
        <v>234</v>
      </c>
    </row>
    <row r="117" s="290" customFormat="1" spans="1:11">
      <c r="A117" s="623"/>
      <c r="B117" s="500"/>
      <c r="C117" s="500" t="s">
        <v>235</v>
      </c>
      <c r="D117" s="624" t="s">
        <v>236</v>
      </c>
      <c r="H117" s="235"/>
      <c r="I117" s="235"/>
      <c r="J117" s="618">
        <v>3</v>
      </c>
      <c r="K117" s="618" t="s">
        <v>237</v>
      </c>
    </row>
    <row r="118" s="290" customFormat="1" spans="1:11">
      <c r="A118" s="625">
        <v>1</v>
      </c>
      <c r="B118" s="626">
        <v>2</v>
      </c>
      <c r="C118" s="626">
        <v>3</v>
      </c>
      <c r="D118" s="627">
        <v>4</v>
      </c>
      <c r="J118" s="618">
        <v>4</v>
      </c>
      <c r="K118" s="618" t="s">
        <v>238</v>
      </c>
    </row>
    <row r="119" s="616" customFormat="1" ht="26.25" customHeight="1" spans="1:11">
      <c r="A119" s="681">
        <v>1</v>
      </c>
      <c r="B119" s="499" t="s">
        <v>239</v>
      </c>
      <c r="C119" s="682">
        <f>D97</f>
        <v>402217701</v>
      </c>
      <c r="D119" s="683"/>
      <c r="E119" s="642">
        <f>C119-29284000</f>
        <v>372933701</v>
      </c>
      <c r="J119" s="671">
        <v>5</v>
      </c>
      <c r="K119" s="671" t="s">
        <v>240</v>
      </c>
    </row>
    <row r="120" s="616" customFormat="1" ht="26.25" customHeight="1" spans="1:11">
      <c r="A120" s="681">
        <v>2</v>
      </c>
      <c r="B120" s="499" t="s">
        <v>241</v>
      </c>
      <c r="C120" s="684">
        <v>210009500</v>
      </c>
      <c r="D120" s="684"/>
      <c r="E120" s="616">
        <v>28807000</v>
      </c>
      <c r="H120" s="290"/>
      <c r="I120" s="290"/>
      <c r="J120" s="671">
        <v>6</v>
      </c>
      <c r="K120" s="671" t="s">
        <v>242</v>
      </c>
    </row>
    <row r="121" s="616" customFormat="1" ht="26.25" customHeight="1" spans="1:11">
      <c r="A121" s="685">
        <v>3</v>
      </c>
      <c r="B121" s="686" t="s">
        <v>243</v>
      </c>
      <c r="C121" s="687"/>
      <c r="D121" s="687">
        <v>76862000</v>
      </c>
      <c r="F121" s="616">
        <v>14175000</v>
      </c>
      <c r="G121" s="687">
        <f>77042000-100000</f>
        <v>76942000</v>
      </c>
      <c r="J121" s="671">
        <v>7</v>
      </c>
      <c r="K121" s="671" t="s">
        <v>244</v>
      </c>
    </row>
    <row r="122" s="616" customFormat="1" ht="26.25" customHeight="1" spans="1:11">
      <c r="A122" s="688">
        <v>4</v>
      </c>
      <c r="B122" s="688" t="s">
        <v>245</v>
      </c>
      <c r="C122" s="689"/>
      <c r="D122" s="689">
        <v>0</v>
      </c>
      <c r="H122" s="290"/>
      <c r="I122" s="290"/>
      <c r="J122" s="671">
        <v>8</v>
      </c>
      <c r="K122" s="671" t="s">
        <v>246</v>
      </c>
    </row>
    <row r="123" s="616" customFormat="1" ht="26.25" customHeight="1" spans="1:11">
      <c r="A123" s="499">
        <v>5</v>
      </c>
      <c r="B123" s="499" t="s">
        <v>247</v>
      </c>
      <c r="C123" s="684"/>
      <c r="D123" s="684">
        <v>0</v>
      </c>
      <c r="J123" s="671">
        <v>9</v>
      </c>
      <c r="K123" s="671" t="s">
        <v>248</v>
      </c>
    </row>
    <row r="124" s="616" customFormat="1" ht="26.25" customHeight="1" spans="1:11">
      <c r="A124" s="690">
        <v>6</v>
      </c>
      <c r="B124" s="690" t="s">
        <v>249</v>
      </c>
      <c r="C124" s="691"/>
      <c r="D124" s="691">
        <v>0</v>
      </c>
      <c r="H124" s="290"/>
      <c r="I124" s="290"/>
      <c r="J124" s="671">
        <v>10</v>
      </c>
      <c r="K124" s="671" t="s">
        <v>250</v>
      </c>
    </row>
    <row r="125" s="616" customFormat="1" ht="36.75" customHeight="1" spans="1:11">
      <c r="A125" s="690">
        <v>7</v>
      </c>
      <c r="B125" s="692" t="s">
        <v>251</v>
      </c>
      <c r="C125" s="691"/>
      <c r="D125" s="691">
        <v>0</v>
      </c>
      <c r="F125" s="616">
        <v>900000</v>
      </c>
      <c r="J125" s="671">
        <v>11</v>
      </c>
      <c r="K125" s="671" t="s">
        <v>252</v>
      </c>
    </row>
    <row r="126" s="616" customFormat="1" ht="26.25" customHeight="1" spans="1:11">
      <c r="A126" s="686">
        <v>8</v>
      </c>
      <c r="B126" s="686" t="s">
        <v>253</v>
      </c>
      <c r="C126" s="687"/>
      <c r="D126" s="687">
        <v>44088000</v>
      </c>
      <c r="F126" s="616">
        <v>3300000</v>
      </c>
      <c r="H126" s="290"/>
      <c r="I126" s="290"/>
      <c r="J126" s="671">
        <v>12</v>
      </c>
      <c r="K126" s="671" t="s">
        <v>254</v>
      </c>
    </row>
    <row r="127" s="616" customFormat="1" ht="26.25" customHeight="1" spans="1:11">
      <c r="A127" s="499">
        <v>9</v>
      </c>
      <c r="B127" s="499" t="s">
        <v>255</v>
      </c>
      <c r="C127" s="684"/>
      <c r="D127" s="684">
        <v>3884000</v>
      </c>
      <c r="J127" s="671"/>
      <c r="K127" s="671"/>
    </row>
    <row r="128" s="616" customFormat="1" ht="26.25" customHeight="1" spans="1:11">
      <c r="A128" s="499">
        <v>10</v>
      </c>
      <c r="B128" s="499" t="s">
        <v>256</v>
      </c>
      <c r="C128" s="684"/>
      <c r="D128" s="684">
        <v>4760000</v>
      </c>
      <c r="F128" s="616">
        <v>264000</v>
      </c>
      <c r="J128" s="671"/>
      <c r="K128" s="671"/>
    </row>
    <row r="129" s="616" customFormat="1" ht="26.25" customHeight="1" spans="1:11">
      <c r="A129" s="690">
        <v>11</v>
      </c>
      <c r="B129" s="693" t="s">
        <v>257</v>
      </c>
      <c r="C129" s="691"/>
      <c r="D129" s="691">
        <v>25520000</v>
      </c>
      <c r="F129" s="616">
        <v>960000</v>
      </c>
      <c r="J129" s="671"/>
      <c r="K129" s="671"/>
    </row>
    <row r="130" s="616" customFormat="1" ht="26.25" customHeight="1" spans="1:11">
      <c r="A130" s="499">
        <v>12</v>
      </c>
      <c r="B130" s="499"/>
      <c r="C130" s="684"/>
      <c r="D130" s="684">
        <v>0</v>
      </c>
      <c r="F130" s="616">
        <v>440000</v>
      </c>
      <c r="J130" s="671"/>
      <c r="K130" s="671"/>
    </row>
    <row r="131" s="616" customFormat="1" ht="26.25" customHeight="1" spans="1:11">
      <c r="A131" s="690">
        <v>13</v>
      </c>
      <c r="B131" s="690" t="s">
        <v>258</v>
      </c>
      <c r="C131" s="691"/>
      <c r="D131" s="694">
        <f>17445000+500000</f>
        <v>17945000</v>
      </c>
      <c r="F131" s="616">
        <f>1600000</f>
        <v>1600000</v>
      </c>
      <c r="J131" s="671"/>
      <c r="K131" s="671"/>
    </row>
    <row r="132" s="616" customFormat="1" ht="26.25" customHeight="1" spans="1:11">
      <c r="A132" s="690">
        <v>14</v>
      </c>
      <c r="B132" s="690" t="s">
        <v>259</v>
      </c>
      <c r="C132" s="691"/>
      <c r="D132" s="691">
        <v>93392001</v>
      </c>
      <c r="F132" s="616">
        <v>5214000</v>
      </c>
      <c r="J132" s="671"/>
      <c r="K132" s="671"/>
    </row>
    <row r="133" s="616" customFormat="1" spans="1:11">
      <c r="A133" s="686"/>
      <c r="B133" s="686"/>
      <c r="C133" s="694"/>
      <c r="D133" s="694"/>
      <c r="J133" s="671"/>
      <c r="K133" s="671"/>
    </row>
    <row r="134" s="616" customFormat="1" ht="26.25" customHeight="1" spans="1:11">
      <c r="A134" s="499">
        <v>15</v>
      </c>
      <c r="B134" s="695" t="s">
        <v>260</v>
      </c>
      <c r="C134" s="696"/>
      <c r="D134" s="697">
        <f>SUM(D121:D132)</f>
        <v>266451001</v>
      </c>
      <c r="F134" s="642">
        <f>SUM(F121:F133)</f>
        <v>26853000</v>
      </c>
      <c r="J134" s="671"/>
      <c r="K134" s="671"/>
    </row>
    <row r="135" ht="26.25" customHeight="1" spans="1:6">
      <c r="A135" s="698">
        <v>16</v>
      </c>
      <c r="B135" s="699" t="s">
        <v>261</v>
      </c>
      <c r="C135" s="700"/>
      <c r="D135" s="701">
        <f>SUM(C119:C120)-D134</f>
        <v>345776200</v>
      </c>
      <c r="F135" s="647">
        <f>D135-31222000</f>
        <v>314554200</v>
      </c>
    </row>
    <row r="136" ht="24.75" customHeight="1" spans="1:7">
      <c r="A136" s="648" t="s">
        <v>57</v>
      </c>
      <c r="B136" s="649"/>
      <c r="C136" s="702">
        <f>C119+C120</f>
        <v>612227201</v>
      </c>
      <c r="D136" s="703">
        <f>D134+D135</f>
        <v>612227201</v>
      </c>
      <c r="F136" s="235">
        <v>1211487657</v>
      </c>
      <c r="G136" s="704">
        <f>D134+D135</f>
        <v>612227201</v>
      </c>
    </row>
    <row r="137" ht="15.75" spans="1:4">
      <c r="A137" s="597" t="s">
        <v>274</v>
      </c>
      <c r="B137" s="320"/>
      <c r="C137" s="320"/>
      <c r="D137" s="320"/>
    </row>
    <row r="138" spans="3:3">
      <c r="C138" s="652"/>
    </row>
    <row r="139" spans="2:4">
      <c r="B139" s="677" t="s">
        <v>58</v>
      </c>
      <c r="C139" s="653" t="s">
        <v>275</v>
      </c>
      <c r="D139" s="678"/>
    </row>
    <row r="140" spans="2:4">
      <c r="B140" s="679" t="s">
        <v>60</v>
      </c>
      <c r="C140" s="655" t="s">
        <v>276</v>
      </c>
      <c r="D140" s="680"/>
    </row>
    <row r="141" spans="2:4">
      <c r="B141" s="679"/>
      <c r="C141" s="655"/>
      <c r="D141" s="679"/>
    </row>
    <row r="142" spans="2:4">
      <c r="B142" s="679"/>
      <c r="C142" s="655"/>
      <c r="D142" s="679"/>
    </row>
    <row r="143" spans="2:11">
      <c r="B143" s="679"/>
      <c r="C143" s="655"/>
      <c r="D143" s="679"/>
      <c r="J143" s="235"/>
      <c r="K143" s="235"/>
    </row>
    <row r="144" spans="2:11">
      <c r="B144" s="679" t="s">
        <v>62</v>
      </c>
      <c r="C144" s="656" t="s">
        <v>277</v>
      </c>
      <c r="D144" s="679"/>
      <c r="J144" s="235"/>
      <c r="K144" s="235"/>
    </row>
    <row r="145" spans="2:11">
      <c r="B145" s="679" t="s">
        <v>64</v>
      </c>
      <c r="C145" s="655" t="s">
        <v>278</v>
      </c>
      <c r="D145" s="679"/>
      <c r="J145" s="235"/>
      <c r="K145" s="235"/>
    </row>
    <row r="147" spans="1:1">
      <c r="A147" s="657"/>
    </row>
    <row r="149" ht="15.75" spans="1:4">
      <c r="A149" s="20" t="s">
        <v>266</v>
      </c>
      <c r="B149" s="20"/>
      <c r="C149" s="20"/>
      <c r="D149" s="20"/>
    </row>
    <row r="150" ht="15.75" spans="1:4">
      <c r="A150" s="619" t="s">
        <v>178</v>
      </c>
      <c r="B150" s="619"/>
      <c r="C150" s="619"/>
      <c r="D150" s="619"/>
    </row>
    <row r="151" ht="15.75" spans="1:4">
      <c r="A151" s="20" t="str">
        <f>'RK 6'!A158:V158</f>
        <v>BULAN MEI TAHUN 2023</v>
      </c>
      <c r="B151" s="20"/>
      <c r="C151" s="20"/>
      <c r="D151" s="20"/>
    </row>
    <row r="153" ht="15.75" spans="4:11">
      <c r="D153" s="291" t="s">
        <v>231</v>
      </c>
      <c r="J153" s="618">
        <v>1</v>
      </c>
      <c r="K153" s="618" t="s">
        <v>232</v>
      </c>
    </row>
    <row r="154" s="290" customFormat="1" ht="15.75" spans="1:11">
      <c r="A154" s="620" t="s">
        <v>181</v>
      </c>
      <c r="B154" s="621" t="s">
        <v>233</v>
      </c>
      <c r="C154" s="621" t="s">
        <v>57</v>
      </c>
      <c r="D154" s="622"/>
      <c r="J154" s="618">
        <v>2</v>
      </c>
      <c r="K154" s="618" t="s">
        <v>234</v>
      </c>
    </row>
    <row r="155" s="290" customFormat="1" spans="1:11">
      <c r="A155" s="623"/>
      <c r="B155" s="500"/>
      <c r="C155" s="500" t="s">
        <v>235</v>
      </c>
      <c r="D155" s="624" t="s">
        <v>236</v>
      </c>
      <c r="H155" s="235"/>
      <c r="I155" s="235"/>
      <c r="J155" s="618">
        <v>3</v>
      </c>
      <c r="K155" s="618" t="s">
        <v>237</v>
      </c>
    </row>
    <row r="156" s="290" customFormat="1" spans="1:11">
      <c r="A156" s="625">
        <v>1</v>
      </c>
      <c r="B156" s="626">
        <v>2</v>
      </c>
      <c r="C156" s="626">
        <v>3</v>
      </c>
      <c r="D156" s="627">
        <v>4</v>
      </c>
      <c r="J156" s="618">
        <v>4</v>
      </c>
      <c r="K156" s="618" t="s">
        <v>238</v>
      </c>
    </row>
    <row r="157" s="616" customFormat="1" ht="26.25" customHeight="1" spans="1:11">
      <c r="A157" s="628">
        <v>1</v>
      </c>
      <c r="B157" s="629" t="s">
        <v>239</v>
      </c>
      <c r="C157" s="705">
        <f>D135</f>
        <v>345776200</v>
      </c>
      <c r="D157" s="706"/>
      <c r="G157" s="672">
        <v>892735677</v>
      </c>
      <c r="J157" s="671">
        <v>5</v>
      </c>
      <c r="K157" s="671" t="s">
        <v>240</v>
      </c>
    </row>
    <row r="158" s="616" customFormat="1" ht="26.25" customHeight="1" spans="1:11">
      <c r="A158" s="632">
        <v>2</v>
      </c>
      <c r="B158" s="633" t="s">
        <v>241</v>
      </c>
      <c r="C158" s="707">
        <v>919474300</v>
      </c>
      <c r="D158" s="708"/>
      <c r="G158" s="642">
        <f>C157-G157</f>
        <v>-546959477</v>
      </c>
      <c r="H158" s="290"/>
      <c r="I158" s="290"/>
      <c r="J158" s="671">
        <v>6</v>
      </c>
      <c r="K158" s="671" t="s">
        <v>242</v>
      </c>
    </row>
    <row r="159" s="616" customFormat="1" ht="26.25" customHeight="1" spans="1:11">
      <c r="A159" s="632">
        <v>3</v>
      </c>
      <c r="B159" s="633" t="s">
        <v>243</v>
      </c>
      <c r="C159" s="707"/>
      <c r="D159" s="708">
        <v>286550000</v>
      </c>
      <c r="F159" s="642"/>
      <c r="J159" s="671">
        <v>7</v>
      </c>
      <c r="K159" s="671" t="s">
        <v>244</v>
      </c>
    </row>
    <row r="160" s="616" customFormat="1" ht="26.25" customHeight="1" spans="1:11">
      <c r="A160" s="632">
        <v>4</v>
      </c>
      <c r="B160" s="633" t="s">
        <v>245</v>
      </c>
      <c r="C160" s="707"/>
      <c r="D160" s="708">
        <v>365000</v>
      </c>
      <c r="F160" s="642"/>
      <c r="H160" s="290"/>
      <c r="I160" s="290"/>
      <c r="J160" s="671">
        <v>8</v>
      </c>
      <c r="K160" s="671" t="s">
        <v>246</v>
      </c>
    </row>
    <row r="161" s="616" customFormat="1" ht="26.25" customHeight="1" spans="1:11">
      <c r="A161" s="632">
        <v>5</v>
      </c>
      <c r="B161" s="633" t="s">
        <v>247</v>
      </c>
      <c r="C161" s="707"/>
      <c r="D161" s="708">
        <v>0</v>
      </c>
      <c r="F161" s="642"/>
      <c r="J161" s="671">
        <v>9</v>
      </c>
      <c r="K161" s="671" t="s">
        <v>248</v>
      </c>
    </row>
    <row r="162" s="616" customFormat="1" ht="26.25" customHeight="1" spans="1:11">
      <c r="A162" s="632">
        <v>6</v>
      </c>
      <c r="B162" s="633" t="s">
        <v>249</v>
      </c>
      <c r="C162" s="707"/>
      <c r="D162" s="708">
        <v>6410000</v>
      </c>
      <c r="F162" s="642"/>
      <c r="H162" s="290"/>
      <c r="I162" s="290"/>
      <c r="J162" s="671">
        <v>10</v>
      </c>
      <c r="K162" s="671" t="s">
        <v>250</v>
      </c>
    </row>
    <row r="163" s="616" customFormat="1" ht="36.75" customHeight="1" spans="1:11">
      <c r="A163" s="632">
        <v>7</v>
      </c>
      <c r="B163" s="637" t="s">
        <v>251</v>
      </c>
      <c r="C163" s="707"/>
      <c r="D163" s="708">
        <v>0</v>
      </c>
      <c r="F163" s="642"/>
      <c r="J163" s="671">
        <v>11</v>
      </c>
      <c r="K163" s="671" t="s">
        <v>252</v>
      </c>
    </row>
    <row r="164" s="616" customFormat="1" ht="26.25" customHeight="1" spans="1:11">
      <c r="A164" s="632">
        <v>8</v>
      </c>
      <c r="B164" s="633" t="s">
        <v>253</v>
      </c>
      <c r="C164" s="707"/>
      <c r="D164" s="708">
        <v>78025300</v>
      </c>
      <c r="F164" s="642"/>
      <c r="H164" s="290"/>
      <c r="I164" s="290"/>
      <c r="J164" s="671">
        <v>12</v>
      </c>
      <c r="K164" s="671" t="s">
        <v>254</v>
      </c>
    </row>
    <row r="165" s="616" customFormat="1" ht="26.25" customHeight="1" spans="1:11">
      <c r="A165" s="632">
        <v>9</v>
      </c>
      <c r="B165" s="633" t="s">
        <v>255</v>
      </c>
      <c r="C165" s="707"/>
      <c r="D165" s="708">
        <v>4932000</v>
      </c>
      <c r="F165" s="642"/>
      <c r="J165" s="671"/>
      <c r="K165" s="671"/>
    </row>
    <row r="166" s="616" customFormat="1" ht="26.25" customHeight="1" spans="1:11">
      <c r="A166" s="632">
        <v>10</v>
      </c>
      <c r="B166" s="633" t="s">
        <v>256</v>
      </c>
      <c r="C166" s="707"/>
      <c r="D166" s="708">
        <v>8700000</v>
      </c>
      <c r="F166" s="642"/>
      <c r="J166" s="671"/>
      <c r="K166" s="671"/>
    </row>
    <row r="167" s="616" customFormat="1" ht="26.25" customHeight="1" spans="1:11">
      <c r="A167" s="632">
        <v>11</v>
      </c>
      <c r="B167" s="637" t="s">
        <v>279</v>
      </c>
      <c r="C167" s="707"/>
      <c r="D167" s="708">
        <f>89675000-20000</f>
        <v>89655000</v>
      </c>
      <c r="F167" s="642"/>
      <c r="J167" s="671"/>
      <c r="K167" s="671"/>
    </row>
    <row r="168" s="616" customFormat="1" ht="26.25" customHeight="1" spans="1:11">
      <c r="A168" s="632">
        <v>12</v>
      </c>
      <c r="B168" s="633"/>
      <c r="C168" s="707"/>
      <c r="D168" s="708">
        <v>0</v>
      </c>
      <c r="F168" s="642"/>
      <c r="J168" s="671"/>
      <c r="K168" s="671"/>
    </row>
    <row r="169" s="616" customFormat="1" ht="26.25" customHeight="1" spans="1:11">
      <c r="A169" s="632">
        <v>13</v>
      </c>
      <c r="B169" s="633" t="s">
        <v>258</v>
      </c>
      <c r="C169" s="707"/>
      <c r="D169" s="708">
        <f>74140000+25000</f>
        <v>74165000</v>
      </c>
      <c r="F169" s="642"/>
      <c r="J169" s="671"/>
      <c r="K169" s="671"/>
    </row>
    <row r="170" s="616" customFormat="1" ht="26.25" customHeight="1" spans="1:11">
      <c r="A170" s="632">
        <v>14</v>
      </c>
      <c r="B170" s="633" t="s">
        <v>259</v>
      </c>
      <c r="C170" s="707"/>
      <c r="D170" s="708">
        <v>162604200</v>
      </c>
      <c r="F170" s="642"/>
      <c r="J170" s="671"/>
      <c r="K170" s="671"/>
    </row>
    <row r="171" s="616" customFormat="1" spans="1:11">
      <c r="A171" s="632"/>
      <c r="B171" s="633"/>
      <c r="C171" s="707"/>
      <c r="D171" s="708"/>
      <c r="F171" s="642"/>
      <c r="J171" s="671"/>
      <c r="K171" s="671"/>
    </row>
    <row r="172" s="616" customFormat="1" ht="26.25" customHeight="1" spans="1:11">
      <c r="A172" s="632">
        <v>15</v>
      </c>
      <c r="B172" s="639" t="s">
        <v>260</v>
      </c>
      <c r="C172" s="709"/>
      <c r="D172" s="641">
        <f>SUM(D159:D170)</f>
        <v>711406500</v>
      </c>
      <c r="F172" s="642"/>
      <c r="J172" s="671"/>
      <c r="K172" s="671"/>
    </row>
    <row r="173" ht="26.25" customHeight="1" spans="1:6">
      <c r="A173" s="643">
        <v>16</v>
      </c>
      <c r="B173" s="644" t="s">
        <v>261</v>
      </c>
      <c r="C173" s="710"/>
      <c r="D173" s="646">
        <f>SUM(C157:C158)-D172</f>
        <v>553844000</v>
      </c>
      <c r="F173" s="642"/>
    </row>
    <row r="174" ht="24.75" customHeight="1" spans="1:6">
      <c r="A174" s="648" t="s">
        <v>57</v>
      </c>
      <c r="B174" s="649"/>
      <c r="C174" s="702">
        <f>C157+C158</f>
        <v>1265250500</v>
      </c>
      <c r="D174" s="703">
        <f>D172+D173</f>
        <v>1265250500</v>
      </c>
      <c r="F174" s="642"/>
    </row>
    <row r="175" ht="15.75" spans="1:4">
      <c r="A175" s="320"/>
      <c r="B175" s="320"/>
      <c r="C175" s="320"/>
      <c r="D175" s="320"/>
    </row>
    <row r="176" spans="3:3">
      <c r="C176" s="652"/>
    </row>
    <row r="177" spans="2:4">
      <c r="B177" s="235" t="s">
        <v>58</v>
      </c>
      <c r="C177" s="653" t="s">
        <v>273</v>
      </c>
      <c r="D177" s="711"/>
    </row>
    <row r="178" spans="2:4">
      <c r="B178" s="257" t="s">
        <v>60</v>
      </c>
      <c r="C178" s="655" t="s">
        <v>263</v>
      </c>
      <c r="D178" s="257"/>
    </row>
    <row r="179" spans="2:4">
      <c r="B179" s="257"/>
      <c r="C179" s="655"/>
      <c r="D179" s="257"/>
    </row>
    <row r="180" spans="2:4">
      <c r="B180" s="257"/>
      <c r="C180" s="655"/>
      <c r="D180" s="257"/>
    </row>
    <row r="181" spans="2:11">
      <c r="B181" s="257"/>
      <c r="C181" s="655"/>
      <c r="D181" s="257"/>
      <c r="J181" s="235"/>
      <c r="K181" s="235"/>
    </row>
    <row r="182" spans="2:11">
      <c r="B182" s="257" t="s">
        <v>62</v>
      </c>
      <c r="C182" s="656" t="s">
        <v>264</v>
      </c>
      <c r="D182" s="712"/>
      <c r="J182" s="235"/>
      <c r="K182" s="235"/>
    </row>
    <row r="183" spans="2:11">
      <c r="B183" s="257" t="s">
        <v>64</v>
      </c>
      <c r="C183" s="655" t="s">
        <v>265</v>
      </c>
      <c r="D183" s="550"/>
      <c r="J183" s="235"/>
      <c r="K183" s="235"/>
    </row>
    <row r="185" spans="1:1">
      <c r="A185" s="657" t="s">
        <v>280</v>
      </c>
    </row>
    <row r="187" ht="15.75" spans="1:4">
      <c r="A187" s="20" t="s">
        <v>266</v>
      </c>
      <c r="B187" s="20"/>
      <c r="C187" s="20"/>
      <c r="D187" s="20"/>
    </row>
    <row r="188" ht="15.75" spans="1:4">
      <c r="A188" s="619" t="s">
        <v>178</v>
      </c>
      <c r="B188" s="619"/>
      <c r="C188" s="619"/>
      <c r="D188" s="619"/>
    </row>
    <row r="189" ht="15.75" spans="1:4">
      <c r="A189" s="20" t="str">
        <f>'RK 6'!A196:V196</f>
        <v>BULAN JUNI TAHUN 2023</v>
      </c>
      <c r="B189" s="20"/>
      <c r="C189" s="20"/>
      <c r="D189" s="20"/>
    </row>
    <row r="191" ht="15.75" spans="4:11">
      <c r="D191" s="291" t="s">
        <v>231</v>
      </c>
      <c r="J191" s="618">
        <v>1</v>
      </c>
      <c r="K191" s="618" t="s">
        <v>232</v>
      </c>
    </row>
    <row r="192" s="290" customFormat="1" ht="15.75" spans="1:11">
      <c r="A192" s="620" t="s">
        <v>181</v>
      </c>
      <c r="B192" s="621" t="s">
        <v>233</v>
      </c>
      <c r="C192" s="621" t="s">
        <v>57</v>
      </c>
      <c r="D192" s="622"/>
      <c r="J192" s="618">
        <v>2</v>
      </c>
      <c r="K192" s="618" t="s">
        <v>234</v>
      </c>
    </row>
    <row r="193" s="290" customFormat="1" spans="1:11">
      <c r="A193" s="623"/>
      <c r="B193" s="500"/>
      <c r="C193" s="500" t="s">
        <v>235</v>
      </c>
      <c r="D193" s="624" t="s">
        <v>236</v>
      </c>
      <c r="H193" s="235"/>
      <c r="I193" s="235"/>
      <c r="J193" s="618">
        <v>3</v>
      </c>
      <c r="K193" s="618" t="s">
        <v>237</v>
      </c>
    </row>
    <row r="194" s="290" customFormat="1" spans="1:11">
      <c r="A194" s="625">
        <v>1</v>
      </c>
      <c r="B194" s="626">
        <v>2</v>
      </c>
      <c r="C194" s="626">
        <v>3</v>
      </c>
      <c r="D194" s="627">
        <v>4</v>
      </c>
      <c r="J194" s="618">
        <v>4</v>
      </c>
      <c r="K194" s="618" t="s">
        <v>238</v>
      </c>
    </row>
    <row r="195" s="616" customFormat="1" ht="26.25" customHeight="1" spans="1:11">
      <c r="A195" s="628">
        <v>1</v>
      </c>
      <c r="B195" s="629" t="s">
        <v>239</v>
      </c>
      <c r="C195" s="705">
        <f>D173</f>
        <v>553844000</v>
      </c>
      <c r="D195" s="706"/>
      <c r="E195" s="713">
        <f>C195-25305000</f>
        <v>528539000</v>
      </c>
      <c r="J195" s="671">
        <v>5</v>
      </c>
      <c r="K195" s="671" t="s">
        <v>240</v>
      </c>
    </row>
    <row r="196" s="616" customFormat="1" ht="26.25" customHeight="1" spans="1:11">
      <c r="A196" s="632">
        <v>2</v>
      </c>
      <c r="B196" s="633" t="s">
        <v>241</v>
      </c>
      <c r="C196" s="714">
        <f>610959400-660000</f>
        <v>610299400</v>
      </c>
      <c r="D196" s="715"/>
      <c r="E196" s="713"/>
      <c r="H196" s="290"/>
      <c r="I196" s="290"/>
      <c r="J196" s="671">
        <v>6</v>
      </c>
      <c r="K196" s="671" t="s">
        <v>242</v>
      </c>
    </row>
    <row r="197" s="616" customFormat="1" ht="26.25" customHeight="1" spans="1:11">
      <c r="A197" s="632">
        <v>3</v>
      </c>
      <c r="B197" s="633" t="s">
        <v>243</v>
      </c>
      <c r="C197" s="714"/>
      <c r="D197" s="715">
        <v>215824500</v>
      </c>
      <c r="E197" s="713">
        <v>8100000</v>
      </c>
      <c r="J197" s="671">
        <v>7</v>
      </c>
      <c r="K197" s="671" t="s">
        <v>244</v>
      </c>
    </row>
    <row r="198" s="616" customFormat="1" ht="26.25" customHeight="1" spans="1:11">
      <c r="A198" s="632">
        <v>4</v>
      </c>
      <c r="B198" s="633" t="s">
        <v>245</v>
      </c>
      <c r="C198" s="714"/>
      <c r="D198" s="715">
        <v>0</v>
      </c>
      <c r="E198" s="713"/>
      <c r="H198" s="290"/>
      <c r="I198" s="290"/>
      <c r="J198" s="671">
        <v>8</v>
      </c>
      <c r="K198" s="671" t="s">
        <v>246</v>
      </c>
    </row>
    <row r="199" s="616" customFormat="1" ht="26.25" customHeight="1" spans="1:11">
      <c r="A199" s="632">
        <v>5</v>
      </c>
      <c r="B199" s="633" t="s">
        <v>247</v>
      </c>
      <c r="C199" s="714"/>
      <c r="D199" s="715">
        <v>0</v>
      </c>
      <c r="E199" s="713"/>
      <c r="J199" s="671">
        <v>9</v>
      </c>
      <c r="K199" s="671" t="s">
        <v>248</v>
      </c>
    </row>
    <row r="200" s="616" customFormat="1" ht="26.25" customHeight="1" spans="1:11">
      <c r="A200" s="632">
        <v>6</v>
      </c>
      <c r="B200" s="633" t="s">
        <v>249</v>
      </c>
      <c r="C200" s="714"/>
      <c r="D200" s="715">
        <v>4300000</v>
      </c>
      <c r="E200" s="713"/>
      <c r="H200" s="290"/>
      <c r="I200" s="290"/>
      <c r="J200" s="671">
        <v>10</v>
      </c>
      <c r="K200" s="671" t="s">
        <v>250</v>
      </c>
    </row>
    <row r="201" s="616" customFormat="1" ht="36.75" customHeight="1" spans="1:11">
      <c r="A201" s="632">
        <v>7</v>
      </c>
      <c r="B201" s="637" t="s">
        <v>251</v>
      </c>
      <c r="C201" s="714"/>
      <c r="D201" s="715">
        <v>0</v>
      </c>
      <c r="E201" s="713">
        <v>20000</v>
      </c>
      <c r="J201" s="671">
        <v>11</v>
      </c>
      <c r="K201" s="671" t="s">
        <v>252</v>
      </c>
    </row>
    <row r="202" s="616" customFormat="1" ht="26.25" customHeight="1" spans="1:11">
      <c r="A202" s="632">
        <v>8</v>
      </c>
      <c r="B202" s="633" t="s">
        <v>253</v>
      </c>
      <c r="C202" s="714"/>
      <c r="D202" s="715">
        <v>89728000</v>
      </c>
      <c r="E202" s="713">
        <v>1805000</v>
      </c>
      <c r="H202" s="290"/>
      <c r="I202" s="290"/>
      <c r="J202" s="671">
        <v>12</v>
      </c>
      <c r="K202" s="671" t="s">
        <v>254</v>
      </c>
    </row>
    <row r="203" s="616" customFormat="1" ht="26.25" customHeight="1" spans="1:11">
      <c r="A203" s="632">
        <v>9</v>
      </c>
      <c r="B203" s="633" t="s">
        <v>255</v>
      </c>
      <c r="C203" s="714"/>
      <c r="D203" s="715">
        <v>5225000</v>
      </c>
      <c r="E203" s="713"/>
      <c r="J203" s="671"/>
      <c r="K203" s="671"/>
    </row>
    <row r="204" s="616" customFormat="1" ht="26.25" customHeight="1" spans="1:11">
      <c r="A204" s="632">
        <v>10</v>
      </c>
      <c r="B204" s="633" t="s">
        <v>256</v>
      </c>
      <c r="C204" s="714"/>
      <c r="D204" s="715">
        <v>11500000</v>
      </c>
      <c r="E204" s="713">
        <v>162000</v>
      </c>
      <c r="J204" s="671"/>
      <c r="K204" s="671"/>
    </row>
    <row r="205" s="616" customFormat="1" ht="26.25" customHeight="1" spans="1:11">
      <c r="A205" s="632">
        <v>11</v>
      </c>
      <c r="B205" s="638" t="s">
        <v>281</v>
      </c>
      <c r="C205" s="714"/>
      <c r="D205" s="715">
        <v>69735000</v>
      </c>
      <c r="E205" s="713">
        <v>540000</v>
      </c>
      <c r="F205" s="713">
        <v>520000</v>
      </c>
      <c r="J205" s="671"/>
      <c r="K205" s="671"/>
    </row>
    <row r="206" s="616" customFormat="1" ht="26.25" customHeight="1" spans="1:11">
      <c r="A206" s="632">
        <v>12</v>
      </c>
      <c r="B206" s="633"/>
      <c r="C206" s="714"/>
      <c r="D206" s="715">
        <v>0</v>
      </c>
      <c r="E206" s="713">
        <v>220000</v>
      </c>
      <c r="J206" s="671"/>
      <c r="K206" s="671"/>
    </row>
    <row r="207" s="616" customFormat="1" ht="26.25" customHeight="1" spans="1:11">
      <c r="A207" s="632">
        <v>13</v>
      </c>
      <c r="B207" s="633" t="s">
        <v>258</v>
      </c>
      <c r="C207" s="714"/>
      <c r="D207" s="715">
        <v>55157000</v>
      </c>
      <c r="E207" s="713">
        <v>900000</v>
      </c>
      <c r="J207" s="671"/>
      <c r="K207" s="671"/>
    </row>
    <row r="208" s="616" customFormat="1" ht="26.25" customHeight="1" spans="1:11">
      <c r="A208" s="632">
        <v>14</v>
      </c>
      <c r="B208" s="633" t="s">
        <v>259</v>
      </c>
      <c r="C208" s="714"/>
      <c r="D208" s="715">
        <f>162181900-90000</f>
        <v>162091900</v>
      </c>
      <c r="E208" s="713">
        <v>3135000</v>
      </c>
      <c r="J208" s="671"/>
      <c r="K208" s="671"/>
    </row>
    <row r="209" s="616" customFormat="1" spans="1:11">
      <c r="A209" s="632"/>
      <c r="B209" s="633"/>
      <c r="C209" s="716"/>
      <c r="D209" s="717"/>
      <c r="E209" s="713"/>
      <c r="J209" s="671"/>
      <c r="K209" s="671"/>
    </row>
    <row r="210" s="616" customFormat="1" ht="26.25" customHeight="1" spans="1:11">
      <c r="A210" s="632">
        <v>15</v>
      </c>
      <c r="B210" s="639" t="s">
        <v>260</v>
      </c>
      <c r="C210" s="709"/>
      <c r="D210" s="641">
        <f>SUM(D197:D208)</f>
        <v>613561400</v>
      </c>
      <c r="E210" s="713">
        <f>SUM(E197:F208)</f>
        <v>15402000</v>
      </c>
      <c r="J210" s="671"/>
      <c r="K210" s="671"/>
    </row>
    <row r="211" ht="26.25" customHeight="1" spans="1:5">
      <c r="A211" s="643">
        <v>16</v>
      </c>
      <c r="B211" s="644" t="s">
        <v>261</v>
      </c>
      <c r="C211" s="645"/>
      <c r="D211" s="646">
        <f>SUM(C195:C196)-D210</f>
        <v>550582000</v>
      </c>
      <c r="E211" s="718"/>
    </row>
    <row r="212" ht="24.75" customHeight="1" spans="1:4">
      <c r="A212" s="648" t="s">
        <v>57</v>
      </c>
      <c r="B212" s="649"/>
      <c r="C212" s="650">
        <f>SUM(C195:C211)</f>
        <v>1164143400</v>
      </c>
      <c r="D212" s="651">
        <f>D211+D210</f>
        <v>1164143400</v>
      </c>
    </row>
    <row r="213" ht="15.75" spans="1:4">
      <c r="A213" s="320"/>
      <c r="B213" s="320"/>
      <c r="C213" s="320"/>
      <c r="D213" s="320"/>
    </row>
    <row r="214" ht="7" customHeight="1" spans="3:3">
      <c r="C214" s="652"/>
    </row>
    <row r="215" spans="2:4">
      <c r="B215" s="235" t="s">
        <v>58</v>
      </c>
      <c r="C215" s="653" t="s">
        <v>282</v>
      </c>
      <c r="D215" s="719"/>
    </row>
    <row r="216" spans="2:4">
      <c r="B216" s="257" t="s">
        <v>60</v>
      </c>
      <c r="C216" s="655" t="s">
        <v>263</v>
      </c>
      <c r="D216" s="257"/>
    </row>
    <row r="217" spans="2:4">
      <c r="B217" s="257"/>
      <c r="C217" s="655"/>
      <c r="D217" s="257"/>
    </row>
    <row r="218" spans="2:4">
      <c r="B218" s="257"/>
      <c r="C218" s="655"/>
      <c r="D218" s="257"/>
    </row>
    <row r="219" spans="2:11">
      <c r="B219" s="257"/>
      <c r="C219" s="655"/>
      <c r="D219" s="257"/>
      <c r="J219" s="235"/>
      <c r="K219" s="235"/>
    </row>
    <row r="220" spans="2:11">
      <c r="B220" s="257" t="s">
        <v>62</v>
      </c>
      <c r="C220" s="656" t="s">
        <v>264</v>
      </c>
      <c r="D220" s="257"/>
      <c r="J220" s="235"/>
      <c r="K220" s="235"/>
    </row>
    <row r="221" spans="2:11">
      <c r="B221" s="257" t="s">
        <v>64</v>
      </c>
      <c r="C221" s="655" t="s">
        <v>265</v>
      </c>
      <c r="D221" s="257"/>
      <c r="J221" s="235"/>
      <c r="K221" s="235"/>
    </row>
    <row r="222" ht="52.5" customHeight="1"/>
    <row r="223" ht="15.75" spans="1:7">
      <c r="A223" s="20" t="s">
        <v>266</v>
      </c>
      <c r="B223" s="20"/>
      <c r="C223" s="20"/>
      <c r="D223" s="20"/>
      <c r="G223" s="18" t="s">
        <v>283</v>
      </c>
    </row>
    <row r="224" ht="15.75" spans="1:4">
      <c r="A224" s="619" t="s">
        <v>178</v>
      </c>
      <c r="B224" s="619"/>
      <c r="C224" s="619"/>
      <c r="D224" s="619"/>
    </row>
    <row r="225" ht="15.75" spans="1:4">
      <c r="A225" s="20" t="s">
        <v>84</v>
      </c>
      <c r="B225" s="20"/>
      <c r="C225" s="20"/>
      <c r="D225" s="20"/>
    </row>
    <row r="227" ht="15.75" spans="4:11">
      <c r="D227" s="291" t="s">
        <v>231</v>
      </c>
      <c r="J227" s="618">
        <v>1</v>
      </c>
      <c r="K227" s="618" t="s">
        <v>232</v>
      </c>
    </row>
    <row r="228" s="290" customFormat="1" ht="15.75" spans="1:11">
      <c r="A228" s="620" t="s">
        <v>181</v>
      </c>
      <c r="B228" s="621" t="s">
        <v>233</v>
      </c>
      <c r="C228" s="621" t="s">
        <v>57</v>
      </c>
      <c r="D228" s="622"/>
      <c r="J228" s="618">
        <v>2</v>
      </c>
      <c r="K228" s="618" t="s">
        <v>234</v>
      </c>
    </row>
    <row r="229" s="290" customFormat="1" spans="1:11">
      <c r="A229" s="623"/>
      <c r="B229" s="500"/>
      <c r="C229" s="500" t="s">
        <v>235</v>
      </c>
      <c r="D229" s="624" t="s">
        <v>236</v>
      </c>
      <c r="H229" s="235"/>
      <c r="I229" s="235"/>
      <c r="J229" s="618">
        <v>3</v>
      </c>
      <c r="K229" s="618" t="s">
        <v>237</v>
      </c>
    </row>
    <row r="230" s="290" customFormat="1" spans="1:11">
      <c r="A230" s="625">
        <v>1</v>
      </c>
      <c r="B230" s="626">
        <v>2</v>
      </c>
      <c r="C230" s="626">
        <v>3</v>
      </c>
      <c r="D230" s="627">
        <v>4</v>
      </c>
      <c r="J230" s="618">
        <v>4</v>
      </c>
      <c r="K230" s="618" t="s">
        <v>238</v>
      </c>
    </row>
    <row r="231" s="616" customFormat="1" ht="26.25" customHeight="1" spans="1:11">
      <c r="A231" s="628">
        <v>1</v>
      </c>
      <c r="B231" s="629" t="s">
        <v>239</v>
      </c>
      <c r="C231" s="705">
        <f>D211</f>
        <v>550582000</v>
      </c>
      <c r="D231" s="706"/>
      <c r="F231" s="705">
        <v>714138657</v>
      </c>
      <c r="J231" s="671">
        <v>5</v>
      </c>
      <c r="K231" s="671" t="s">
        <v>240</v>
      </c>
    </row>
    <row r="232" s="616" customFormat="1" ht="26.25" customHeight="1" spans="1:11">
      <c r="A232" s="632">
        <v>2</v>
      </c>
      <c r="B232" s="633" t="s">
        <v>241</v>
      </c>
      <c r="C232" s="707">
        <f>556058800+1070000-6140500</f>
        <v>550988300</v>
      </c>
      <c r="D232" s="708"/>
      <c r="H232" s="290"/>
      <c r="I232" s="290"/>
      <c r="J232" s="671">
        <v>6</v>
      </c>
      <c r="K232" s="671" t="s">
        <v>242</v>
      </c>
    </row>
    <row r="233" s="616" customFormat="1" ht="26.25" customHeight="1" spans="1:11">
      <c r="A233" s="632">
        <v>3</v>
      </c>
      <c r="B233" s="633" t="s">
        <v>243</v>
      </c>
      <c r="C233" s="707"/>
      <c r="D233" s="708">
        <v>175769800</v>
      </c>
      <c r="E233" s="350">
        <v>418812000</v>
      </c>
      <c r="F233" s="642">
        <f>D233-E233</f>
        <v>-243042200</v>
      </c>
      <c r="J233" s="671">
        <v>7</v>
      </c>
      <c r="K233" s="671" t="s">
        <v>244</v>
      </c>
    </row>
    <row r="234" s="616" customFormat="1" ht="26.25" customHeight="1" spans="1:11">
      <c r="A234" s="632">
        <v>4</v>
      </c>
      <c r="B234" s="633" t="s">
        <v>245</v>
      </c>
      <c r="C234" s="707"/>
      <c r="D234" s="708">
        <v>0</v>
      </c>
      <c r="E234" s="350">
        <v>0</v>
      </c>
      <c r="F234" s="642">
        <f t="shared" ref="F234:F244" si="1">D234-E234</f>
        <v>0</v>
      </c>
      <c r="H234" s="290"/>
      <c r="I234" s="290"/>
      <c r="J234" s="671">
        <v>8</v>
      </c>
      <c r="K234" s="671" t="s">
        <v>246</v>
      </c>
    </row>
    <row r="235" s="616" customFormat="1" ht="26.25" customHeight="1" spans="1:11">
      <c r="A235" s="632">
        <v>5</v>
      </c>
      <c r="B235" s="633" t="s">
        <v>247</v>
      </c>
      <c r="C235" s="707"/>
      <c r="D235" s="708">
        <v>0</v>
      </c>
      <c r="E235" s="350">
        <v>1350000</v>
      </c>
      <c r="F235" s="642">
        <f t="shared" si="1"/>
        <v>-1350000</v>
      </c>
      <c r="H235" s="616" t="s">
        <v>284</v>
      </c>
      <c r="J235" s="671">
        <v>9</v>
      </c>
      <c r="K235" s="671" t="s">
        <v>248</v>
      </c>
    </row>
    <row r="236" s="616" customFormat="1" ht="26.25" customHeight="1" spans="1:11">
      <c r="A236" s="632">
        <v>6</v>
      </c>
      <c r="B236" s="633" t="s">
        <v>249</v>
      </c>
      <c r="C236" s="707"/>
      <c r="D236" s="708">
        <v>3400000</v>
      </c>
      <c r="E236" s="350">
        <v>2150000</v>
      </c>
      <c r="F236" s="642">
        <f t="shared" si="1"/>
        <v>1250000</v>
      </c>
      <c r="H236" s="290"/>
      <c r="I236" s="290" t="s">
        <v>285</v>
      </c>
      <c r="J236" s="671">
        <v>10</v>
      </c>
      <c r="K236" s="671" t="s">
        <v>250</v>
      </c>
    </row>
    <row r="237" s="616" customFormat="1" ht="36.75" customHeight="1" spans="1:11">
      <c r="A237" s="632">
        <v>7</v>
      </c>
      <c r="B237" s="637" t="s">
        <v>251</v>
      </c>
      <c r="C237" s="707"/>
      <c r="D237" s="708">
        <v>0</v>
      </c>
      <c r="E237" s="350">
        <v>0</v>
      </c>
      <c r="F237" s="642">
        <f t="shared" si="1"/>
        <v>0</v>
      </c>
      <c r="I237" s="616" t="s">
        <v>286</v>
      </c>
      <c r="J237" s="671">
        <v>11</v>
      </c>
      <c r="K237" s="671" t="s">
        <v>252</v>
      </c>
    </row>
    <row r="238" s="616" customFormat="1" ht="26.25" customHeight="1" spans="1:11">
      <c r="A238" s="632">
        <v>8</v>
      </c>
      <c r="B238" s="633" t="s">
        <v>253</v>
      </c>
      <c r="C238" s="707"/>
      <c r="D238" s="708">
        <v>65937300</v>
      </c>
      <c r="E238" s="350">
        <v>75055000</v>
      </c>
      <c r="F238" s="642">
        <f t="shared" si="1"/>
        <v>-9117700</v>
      </c>
      <c r="H238" s="290"/>
      <c r="I238" s="290" t="s">
        <v>286</v>
      </c>
      <c r="J238" s="671">
        <v>12</v>
      </c>
      <c r="K238" s="671" t="s">
        <v>254</v>
      </c>
    </row>
    <row r="239" s="616" customFormat="1" ht="26.25" customHeight="1" spans="1:11">
      <c r="A239" s="632">
        <v>9</v>
      </c>
      <c r="B239" s="633" t="s">
        <v>255</v>
      </c>
      <c r="C239" s="707"/>
      <c r="D239" s="708">
        <v>4507000</v>
      </c>
      <c r="E239" s="350">
        <v>1109000</v>
      </c>
      <c r="F239" s="642">
        <f t="shared" si="1"/>
        <v>3398000</v>
      </c>
      <c r="I239" s="616" t="s">
        <v>287</v>
      </c>
      <c r="J239" s="671"/>
      <c r="K239" s="671"/>
    </row>
    <row r="240" s="616" customFormat="1" ht="26.25" customHeight="1" spans="1:11">
      <c r="A240" s="632">
        <v>10</v>
      </c>
      <c r="B240" s="633" t="s">
        <v>256</v>
      </c>
      <c r="C240" s="707"/>
      <c r="D240" s="708">
        <v>10120000</v>
      </c>
      <c r="E240" s="350">
        <v>7512000</v>
      </c>
      <c r="F240" s="642">
        <f t="shared" si="1"/>
        <v>2608000</v>
      </c>
      <c r="G240" s="642">
        <f>SUM(D233:D243)</f>
        <v>386494100</v>
      </c>
      <c r="I240" s="616" t="s">
        <v>288</v>
      </c>
      <c r="J240" s="671"/>
      <c r="K240" s="671"/>
    </row>
    <row r="241" s="616" customFormat="1" ht="26.25" customHeight="1" spans="1:11">
      <c r="A241" s="632">
        <v>11</v>
      </c>
      <c r="B241" s="638" t="s">
        <v>281</v>
      </c>
      <c r="C241" s="707"/>
      <c r="D241" s="708">
        <v>69645000</v>
      </c>
      <c r="E241" s="350">
        <v>76495000</v>
      </c>
      <c r="F241" s="642">
        <f t="shared" si="1"/>
        <v>-6850000</v>
      </c>
      <c r="I241" s="616" t="s">
        <v>289</v>
      </c>
      <c r="J241" s="671"/>
      <c r="K241" s="671"/>
    </row>
    <row r="242" s="616" customFormat="1" ht="26.25" customHeight="1" spans="1:11">
      <c r="A242" s="632">
        <v>12</v>
      </c>
      <c r="B242" s="633"/>
      <c r="C242" s="707"/>
      <c r="D242" s="708">
        <v>0</v>
      </c>
      <c r="E242" s="350">
        <v>8855000</v>
      </c>
      <c r="F242" s="642">
        <f t="shared" si="1"/>
        <v>-8855000</v>
      </c>
      <c r="I242" s="616" t="s">
        <v>290</v>
      </c>
      <c r="J242" s="671"/>
      <c r="K242" s="671"/>
    </row>
    <row r="243" s="616" customFormat="1" ht="26.25" customHeight="1" spans="1:11">
      <c r="A243" s="632">
        <v>13</v>
      </c>
      <c r="B243" s="633" t="s">
        <v>258</v>
      </c>
      <c r="C243" s="707"/>
      <c r="D243" s="708">
        <v>57115000</v>
      </c>
      <c r="E243" s="350">
        <v>73390000</v>
      </c>
      <c r="F243" s="642">
        <f t="shared" si="1"/>
        <v>-16275000</v>
      </c>
      <c r="I243" s="616" t="s">
        <v>291</v>
      </c>
      <c r="J243" s="671"/>
      <c r="K243" s="671"/>
    </row>
    <row r="244" s="616" customFormat="1" ht="26.25" customHeight="1" spans="1:11">
      <c r="A244" s="632">
        <v>14</v>
      </c>
      <c r="B244" s="633" t="s">
        <v>259</v>
      </c>
      <c r="C244" s="707"/>
      <c r="D244" s="708">
        <f>209940200+500</f>
        <v>209940700</v>
      </c>
      <c r="E244" s="350">
        <v>153627500</v>
      </c>
      <c r="F244" s="642">
        <f t="shared" si="1"/>
        <v>56313200</v>
      </c>
      <c r="I244" s="616" t="s">
        <v>292</v>
      </c>
      <c r="J244" s="671"/>
      <c r="K244" s="671"/>
    </row>
    <row r="245" s="616" customFormat="1" spans="1:11">
      <c r="A245" s="632"/>
      <c r="B245" s="633"/>
      <c r="C245" s="707"/>
      <c r="D245" s="708"/>
      <c r="I245" s="616" t="s">
        <v>286</v>
      </c>
      <c r="J245" s="671"/>
      <c r="K245" s="671"/>
    </row>
    <row r="246" s="616" customFormat="1" ht="26.25" customHeight="1" spans="1:11">
      <c r="A246" s="632">
        <v>15</v>
      </c>
      <c r="B246" s="639" t="s">
        <v>260</v>
      </c>
      <c r="C246" s="709"/>
      <c r="D246" s="641">
        <f>SUM(D233:D244)</f>
        <v>596434800</v>
      </c>
      <c r="F246" s="616">
        <v>511936500</v>
      </c>
      <c r="I246" s="616" t="s">
        <v>293</v>
      </c>
      <c r="J246" s="671"/>
      <c r="K246" s="671"/>
    </row>
    <row r="247" ht="26.25" customHeight="1" spans="1:9">
      <c r="A247" s="643">
        <v>16</v>
      </c>
      <c r="B247" s="644" t="s">
        <v>261</v>
      </c>
      <c r="C247" s="645"/>
      <c r="D247" s="646">
        <f>SUM(C231:C232)-D246</f>
        <v>505135500</v>
      </c>
      <c r="F247" s="647">
        <f>D247-F246</f>
        <v>-6801000</v>
      </c>
      <c r="I247" s="235" t="s">
        <v>294</v>
      </c>
    </row>
    <row r="248" ht="24.75" customHeight="1" spans="1:4">
      <c r="A248" s="648" t="s">
        <v>57</v>
      </c>
      <c r="B248" s="649"/>
      <c r="C248" s="650">
        <f>SUM(C231:C247)</f>
        <v>1101570300</v>
      </c>
      <c r="D248" s="651">
        <f>D247+D246</f>
        <v>1101570300</v>
      </c>
    </row>
    <row r="249" ht="10" customHeight="1" spans="1:4">
      <c r="A249" s="720"/>
      <c r="B249" s="320"/>
      <c r="C249" s="320"/>
      <c r="D249" s="320"/>
    </row>
    <row r="250" ht="9" customHeight="1" spans="3:3">
      <c r="C250" s="652"/>
    </row>
    <row r="251" spans="2:4">
      <c r="B251" s="235" t="s">
        <v>58</v>
      </c>
      <c r="C251" s="653" t="s">
        <v>295</v>
      </c>
      <c r="D251" s="721"/>
    </row>
    <row r="252" spans="2:4">
      <c r="B252" s="257" t="s">
        <v>60</v>
      </c>
      <c r="C252" s="655" t="s">
        <v>263</v>
      </c>
      <c r="D252" s="257"/>
    </row>
    <row r="253" spans="2:4">
      <c r="B253" s="257"/>
      <c r="C253" s="655"/>
      <c r="D253" s="257"/>
    </row>
    <row r="254" spans="2:4">
      <c r="B254" s="257"/>
      <c r="C254" s="655"/>
      <c r="D254" s="257"/>
    </row>
    <row r="255" spans="2:11">
      <c r="B255" s="257"/>
      <c r="C255" s="655"/>
      <c r="D255" s="257"/>
      <c r="J255" s="235"/>
      <c r="K255" s="235"/>
    </row>
    <row r="256" spans="2:11">
      <c r="B256" s="257" t="s">
        <v>62</v>
      </c>
      <c r="C256" s="656" t="s">
        <v>264</v>
      </c>
      <c r="D256" s="257"/>
      <c r="J256" s="235"/>
      <c r="K256" s="235"/>
    </row>
    <row r="257" spans="2:11">
      <c r="B257" s="257" t="s">
        <v>64</v>
      </c>
      <c r="C257" s="655" t="s">
        <v>265</v>
      </c>
      <c r="D257" s="257"/>
      <c r="J257" s="235"/>
      <c r="K257" s="235"/>
    </row>
    <row r="261" ht="15.75" spans="1:4">
      <c r="A261" s="20" t="s">
        <v>266</v>
      </c>
      <c r="B261" s="20"/>
      <c r="C261" s="20"/>
      <c r="D261" s="20"/>
    </row>
    <row r="262" ht="15.75" spans="1:4">
      <c r="A262" s="619" t="s">
        <v>178</v>
      </c>
      <c r="B262" s="619"/>
      <c r="C262" s="619"/>
      <c r="D262" s="619"/>
    </row>
    <row r="263" ht="15.75" spans="1:4">
      <c r="A263" s="20" t="s">
        <v>86</v>
      </c>
      <c r="B263" s="20"/>
      <c r="C263" s="20"/>
      <c r="D263" s="20"/>
    </row>
    <row r="264" ht="13.5" customHeight="1"/>
    <row r="265" ht="15.75" spans="4:11">
      <c r="D265" s="291" t="s">
        <v>231</v>
      </c>
      <c r="J265" s="618">
        <v>1</v>
      </c>
      <c r="K265" s="618" t="s">
        <v>232</v>
      </c>
    </row>
    <row r="266" s="290" customFormat="1" ht="15.75" spans="1:11">
      <c r="A266" s="620" t="s">
        <v>181</v>
      </c>
      <c r="B266" s="621" t="s">
        <v>233</v>
      </c>
      <c r="C266" s="621" t="s">
        <v>57</v>
      </c>
      <c r="D266" s="622"/>
      <c r="J266" s="618">
        <v>2</v>
      </c>
      <c r="K266" s="618" t="s">
        <v>234</v>
      </c>
    </row>
    <row r="267" s="290" customFormat="1" spans="1:11">
      <c r="A267" s="623"/>
      <c r="B267" s="500"/>
      <c r="C267" s="500" t="s">
        <v>235</v>
      </c>
      <c r="D267" s="624" t="s">
        <v>236</v>
      </c>
      <c r="H267" s="235"/>
      <c r="I267" s="235"/>
      <c r="J267" s="618">
        <v>3</v>
      </c>
      <c r="K267" s="618" t="s">
        <v>237</v>
      </c>
    </row>
    <row r="268" s="290" customFormat="1" spans="1:11">
      <c r="A268" s="625">
        <v>1</v>
      </c>
      <c r="B268" s="626">
        <v>2</v>
      </c>
      <c r="C268" s="626">
        <v>3</v>
      </c>
      <c r="D268" s="627">
        <v>4</v>
      </c>
      <c r="J268" s="618">
        <v>4</v>
      </c>
      <c r="K268" s="618" t="s">
        <v>238</v>
      </c>
    </row>
    <row r="269" s="616" customFormat="1" ht="26.25" customHeight="1" spans="1:11">
      <c r="A269" s="628">
        <v>1</v>
      </c>
      <c r="B269" s="629" t="s">
        <v>239</v>
      </c>
      <c r="C269" s="705">
        <f>D247</f>
        <v>505135500</v>
      </c>
      <c r="D269" s="706"/>
      <c r="J269" s="671">
        <v>5</v>
      </c>
      <c r="K269" s="671" t="s">
        <v>240</v>
      </c>
    </row>
    <row r="270" s="616" customFormat="1" ht="26.25" customHeight="1" spans="1:11">
      <c r="A270" s="632">
        <v>2</v>
      </c>
      <c r="B270" s="633" t="s">
        <v>241</v>
      </c>
      <c r="C270" s="714">
        <f>511465000-15000000+428000</f>
        <v>496893000</v>
      </c>
      <c r="D270" s="715"/>
      <c r="H270" s="290"/>
      <c r="I270" s="290"/>
      <c r="J270" s="671">
        <v>6</v>
      </c>
      <c r="K270" s="671" t="s">
        <v>242</v>
      </c>
    </row>
    <row r="271" s="616" customFormat="1" ht="26.25" customHeight="1" spans="1:11">
      <c r="A271" s="632">
        <v>3</v>
      </c>
      <c r="B271" s="633" t="s">
        <v>243</v>
      </c>
      <c r="C271" s="714"/>
      <c r="D271" s="715">
        <v>128808000</v>
      </c>
      <c r="J271" s="671">
        <v>7</v>
      </c>
      <c r="K271" s="671" t="s">
        <v>244</v>
      </c>
    </row>
    <row r="272" s="616" customFormat="1" ht="26.25" customHeight="1" spans="1:11">
      <c r="A272" s="632">
        <v>4</v>
      </c>
      <c r="B272" s="633" t="s">
        <v>245</v>
      </c>
      <c r="C272" s="714"/>
      <c r="D272" s="715">
        <v>0</v>
      </c>
      <c r="H272" s="290"/>
      <c r="I272" s="290"/>
      <c r="J272" s="671">
        <v>8</v>
      </c>
      <c r="K272" s="671" t="s">
        <v>246</v>
      </c>
    </row>
    <row r="273" s="616" customFormat="1" ht="26.25" customHeight="1" spans="1:11">
      <c r="A273" s="632">
        <v>5</v>
      </c>
      <c r="B273" s="633" t="s">
        <v>247</v>
      </c>
      <c r="C273" s="714"/>
      <c r="D273" s="715">
        <v>0</v>
      </c>
      <c r="J273" s="671">
        <v>9</v>
      </c>
      <c r="K273" s="671" t="s">
        <v>248</v>
      </c>
    </row>
    <row r="274" s="616" customFormat="1" ht="26.25" customHeight="1" spans="1:11">
      <c r="A274" s="632">
        <v>6</v>
      </c>
      <c r="B274" s="633" t="s">
        <v>249</v>
      </c>
      <c r="C274" s="714"/>
      <c r="D274" s="715">
        <v>675000</v>
      </c>
      <c r="H274" s="290"/>
      <c r="I274" s="290"/>
      <c r="J274" s="671">
        <v>10</v>
      </c>
      <c r="K274" s="671" t="s">
        <v>250</v>
      </c>
    </row>
    <row r="275" s="616" customFormat="1" ht="36.75" customHeight="1" spans="1:11">
      <c r="A275" s="632">
        <v>7</v>
      </c>
      <c r="B275" s="637" t="s">
        <v>251</v>
      </c>
      <c r="C275" s="714"/>
      <c r="D275" s="715">
        <v>0</v>
      </c>
      <c r="J275" s="671">
        <v>11</v>
      </c>
      <c r="K275" s="671" t="s">
        <v>252</v>
      </c>
    </row>
    <row r="276" s="616" customFormat="1" ht="26.25" customHeight="1" spans="1:11">
      <c r="A276" s="632">
        <v>8</v>
      </c>
      <c r="B276" s="633" t="s">
        <v>253</v>
      </c>
      <c r="C276" s="714"/>
      <c r="D276" s="715">
        <v>44008000</v>
      </c>
      <c r="H276" s="290"/>
      <c r="I276" s="290"/>
      <c r="J276" s="671">
        <v>12</v>
      </c>
      <c r="K276" s="671" t="s">
        <v>254</v>
      </c>
    </row>
    <row r="277" s="616" customFormat="1" ht="26.25" customHeight="1" spans="1:11">
      <c r="A277" s="632">
        <v>9</v>
      </c>
      <c r="B277" s="633" t="s">
        <v>255</v>
      </c>
      <c r="C277" s="714"/>
      <c r="D277" s="715">
        <v>7074500</v>
      </c>
      <c r="H277" s="713">
        <v>50000</v>
      </c>
      <c r="J277" s="671"/>
      <c r="K277" s="671"/>
    </row>
    <row r="278" s="616" customFormat="1" ht="26.25" customHeight="1" spans="1:11">
      <c r="A278" s="632">
        <v>10</v>
      </c>
      <c r="B278" s="633" t="s">
        <v>256</v>
      </c>
      <c r="C278" s="714"/>
      <c r="D278" s="715">
        <v>10690000</v>
      </c>
      <c r="H278" s="713">
        <v>3023000</v>
      </c>
      <c r="J278" s="671"/>
      <c r="K278" s="671"/>
    </row>
    <row r="279" s="616" customFormat="1" ht="26.25" customHeight="1" spans="1:11">
      <c r="A279" s="632">
        <v>11</v>
      </c>
      <c r="B279" s="633" t="s">
        <v>281</v>
      </c>
      <c r="C279" s="714"/>
      <c r="D279" s="715">
        <v>69230000</v>
      </c>
      <c r="H279" s="713">
        <v>2259000</v>
      </c>
      <c r="J279" s="671"/>
      <c r="K279" s="671"/>
    </row>
    <row r="280" s="616" customFormat="1" ht="26.25" customHeight="1" spans="1:11">
      <c r="A280" s="632">
        <v>12</v>
      </c>
      <c r="B280" s="633"/>
      <c r="C280" s="714"/>
      <c r="D280" s="715">
        <v>0</v>
      </c>
      <c r="H280" s="713">
        <f>H277+H278-H279</f>
        <v>814000</v>
      </c>
      <c r="J280" s="671"/>
      <c r="K280" s="671"/>
    </row>
    <row r="281" s="616" customFormat="1" ht="26.25" customHeight="1" spans="1:11">
      <c r="A281" s="632">
        <v>13</v>
      </c>
      <c r="B281" s="633" t="s">
        <v>258</v>
      </c>
      <c r="C281" s="714"/>
      <c r="D281" s="715">
        <v>53350000</v>
      </c>
      <c r="H281" s="722">
        <f>H280-20000</f>
        <v>794000</v>
      </c>
      <c r="J281" s="671"/>
      <c r="K281" s="671"/>
    </row>
    <row r="282" s="616" customFormat="1" ht="26.25" customHeight="1" spans="1:11">
      <c r="A282" s="632">
        <v>14</v>
      </c>
      <c r="B282" s="633" t="s">
        <v>259</v>
      </c>
      <c r="C282" s="714"/>
      <c r="D282" s="715">
        <v>220770700</v>
      </c>
      <c r="J282" s="671"/>
      <c r="K282" s="671"/>
    </row>
    <row r="283" s="616" customFormat="1" spans="1:11">
      <c r="A283" s="632"/>
      <c r="B283" s="633"/>
      <c r="C283" s="716"/>
      <c r="D283" s="717"/>
      <c r="J283" s="671"/>
      <c r="K283" s="671"/>
    </row>
    <row r="284" s="616" customFormat="1" ht="26.25" customHeight="1" spans="1:11">
      <c r="A284" s="632">
        <v>15</v>
      </c>
      <c r="B284" s="639" t="s">
        <v>260</v>
      </c>
      <c r="C284" s="709"/>
      <c r="D284" s="641">
        <f>SUM(D271:D282)</f>
        <v>534606200</v>
      </c>
      <c r="J284" s="671"/>
      <c r="K284" s="671"/>
    </row>
    <row r="285" ht="26.25" customHeight="1" spans="1:6">
      <c r="A285" s="643">
        <v>16</v>
      </c>
      <c r="B285" s="644" t="s">
        <v>261</v>
      </c>
      <c r="C285" s="645"/>
      <c r="D285" s="646">
        <f>SUM(C269:C270)-D284</f>
        <v>467422300</v>
      </c>
      <c r="E285" s="235">
        <v>937789619</v>
      </c>
      <c r="F285" s="647">
        <f>D285-E285</f>
        <v>-470367319</v>
      </c>
    </row>
    <row r="286" ht="24.75" customHeight="1" spans="1:4">
      <c r="A286" s="648" t="s">
        <v>57</v>
      </c>
      <c r="B286" s="649"/>
      <c r="C286" s="650">
        <f>SUM(C269:C285)</f>
        <v>1002028500</v>
      </c>
      <c r="D286" s="651">
        <f>D285+D284</f>
        <v>1002028500</v>
      </c>
    </row>
    <row r="287" ht="15.75" spans="1:4">
      <c r="A287" s="723"/>
      <c r="B287" s="320"/>
      <c r="C287" s="320"/>
      <c r="D287" s="320"/>
    </row>
    <row r="288" ht="18" customHeight="1" spans="2:4">
      <c r="B288" s="235" t="s">
        <v>58</v>
      </c>
      <c r="C288" s="653" t="s">
        <v>296</v>
      </c>
      <c r="D288" s="721"/>
    </row>
    <row r="289" spans="2:4">
      <c r="B289" s="257" t="s">
        <v>60</v>
      </c>
      <c r="C289" s="655" t="s">
        <v>263</v>
      </c>
      <c r="D289" s="257"/>
    </row>
    <row r="290" spans="2:4">
      <c r="B290" s="257"/>
      <c r="C290" s="655"/>
      <c r="D290" s="257"/>
    </row>
    <row r="291" spans="2:4">
      <c r="B291" s="257"/>
      <c r="C291" s="655"/>
      <c r="D291" s="257"/>
    </row>
    <row r="292" spans="2:4">
      <c r="B292" s="257"/>
      <c r="C292" s="655"/>
      <c r="D292" s="257"/>
    </row>
    <row r="293" spans="2:11">
      <c r="B293" s="257" t="s">
        <v>88</v>
      </c>
      <c r="C293" s="656" t="s">
        <v>264</v>
      </c>
      <c r="D293" s="257"/>
      <c r="J293" s="235"/>
      <c r="K293" s="235"/>
    </row>
    <row r="294" spans="2:11">
      <c r="B294" s="257" t="s">
        <v>64</v>
      </c>
      <c r="C294" s="655" t="s">
        <v>265</v>
      </c>
      <c r="D294" s="257"/>
      <c r="J294" s="235"/>
      <c r="K294" s="235"/>
    </row>
    <row r="295" spans="2:11">
      <c r="B295" s="724"/>
      <c r="C295" s="725"/>
      <c r="D295" s="257"/>
      <c r="J295" s="235"/>
      <c r="K295" s="235"/>
    </row>
    <row r="299" ht="15.75" spans="1:4">
      <c r="A299" s="20" t="s">
        <v>230</v>
      </c>
      <c r="B299" s="20"/>
      <c r="C299" s="20"/>
      <c r="D299" s="20"/>
    </row>
    <row r="300" ht="15.75" spans="1:4">
      <c r="A300" s="619" t="s">
        <v>178</v>
      </c>
      <c r="B300" s="619"/>
      <c r="C300" s="619"/>
      <c r="D300" s="619"/>
    </row>
    <row r="301" ht="15.75" spans="1:4">
      <c r="A301" s="20" t="s">
        <v>89</v>
      </c>
      <c r="B301" s="20"/>
      <c r="C301" s="20"/>
      <c r="D301" s="20"/>
    </row>
    <row r="303" ht="15.75" spans="4:11">
      <c r="D303" s="291" t="s">
        <v>231</v>
      </c>
      <c r="J303" s="618">
        <v>1</v>
      </c>
      <c r="K303" s="618" t="s">
        <v>232</v>
      </c>
    </row>
    <row r="304" s="290" customFormat="1" ht="15.75" spans="1:11">
      <c r="A304" s="620" t="s">
        <v>181</v>
      </c>
      <c r="B304" s="621" t="s">
        <v>233</v>
      </c>
      <c r="C304" s="621" t="s">
        <v>57</v>
      </c>
      <c r="D304" s="622"/>
      <c r="J304" s="618">
        <v>2</v>
      </c>
      <c r="K304" s="618" t="s">
        <v>234</v>
      </c>
    </row>
    <row r="305" s="290" customFormat="1" spans="1:11">
      <c r="A305" s="623"/>
      <c r="B305" s="500"/>
      <c r="C305" s="500" t="s">
        <v>235</v>
      </c>
      <c r="D305" s="624" t="s">
        <v>236</v>
      </c>
      <c r="H305" s="235"/>
      <c r="I305" s="235"/>
      <c r="J305" s="618">
        <v>3</v>
      </c>
      <c r="K305" s="618" t="s">
        <v>237</v>
      </c>
    </row>
    <row r="306" s="290" customFormat="1" spans="1:11">
      <c r="A306" s="625">
        <v>1</v>
      </c>
      <c r="B306" s="626">
        <v>2</v>
      </c>
      <c r="C306" s="626">
        <v>3</v>
      </c>
      <c r="D306" s="627">
        <v>4</v>
      </c>
      <c r="J306" s="618">
        <v>4</v>
      </c>
      <c r="K306" s="618" t="s">
        <v>238</v>
      </c>
    </row>
    <row r="307" s="616" customFormat="1" ht="26.25" customHeight="1" spans="1:11">
      <c r="A307" s="628">
        <v>1</v>
      </c>
      <c r="B307" s="629" t="s">
        <v>239</v>
      </c>
      <c r="C307" s="705">
        <f>D285</f>
        <v>467422300</v>
      </c>
      <c r="D307" s="706"/>
      <c r="J307" s="671">
        <v>5</v>
      </c>
      <c r="K307" s="671" t="s">
        <v>240</v>
      </c>
    </row>
    <row r="308" s="616" customFormat="1" ht="26.25" customHeight="1" spans="1:11">
      <c r="A308" s="632">
        <v>2</v>
      </c>
      <c r="B308" s="633" t="s">
        <v>241</v>
      </c>
      <c r="C308" s="714">
        <v>499116900</v>
      </c>
      <c r="D308" s="715"/>
      <c r="H308" s="290"/>
      <c r="I308" s="290"/>
      <c r="J308" s="671">
        <v>6</v>
      </c>
      <c r="K308" s="671" t="s">
        <v>242</v>
      </c>
    </row>
    <row r="309" s="616" customFormat="1" ht="26.25" customHeight="1" spans="1:11">
      <c r="A309" s="632">
        <v>3</v>
      </c>
      <c r="B309" s="633" t="s">
        <v>243</v>
      </c>
      <c r="C309" s="714"/>
      <c r="D309" s="726">
        <v>129880000</v>
      </c>
      <c r="J309" s="671">
        <v>7</v>
      </c>
      <c r="K309" s="671" t="s">
        <v>244</v>
      </c>
    </row>
    <row r="310" s="616" customFormat="1" ht="26.25" customHeight="1" spans="1:11">
      <c r="A310" s="632">
        <v>4</v>
      </c>
      <c r="B310" s="633" t="s">
        <v>245</v>
      </c>
      <c r="C310" s="714"/>
      <c r="D310" s="715">
        <v>0</v>
      </c>
      <c r="H310" s="290"/>
      <c r="I310" s="290"/>
      <c r="J310" s="671">
        <v>8</v>
      </c>
      <c r="K310" s="671" t="s">
        <v>246</v>
      </c>
    </row>
    <row r="311" s="616" customFormat="1" ht="26.25" customHeight="1" spans="1:11">
      <c r="A311" s="632">
        <v>5</v>
      </c>
      <c r="B311" s="633" t="s">
        <v>247</v>
      </c>
      <c r="C311" s="714"/>
      <c r="D311" s="715">
        <v>0</v>
      </c>
      <c r="J311" s="671">
        <v>9</v>
      </c>
      <c r="K311" s="671" t="s">
        <v>248</v>
      </c>
    </row>
    <row r="312" s="616" customFormat="1" ht="26.25" customHeight="1" spans="1:11">
      <c r="A312" s="632">
        <v>6</v>
      </c>
      <c r="B312" s="633" t="s">
        <v>249</v>
      </c>
      <c r="C312" s="714"/>
      <c r="D312" s="715">
        <v>6199000</v>
      </c>
      <c r="H312" s="290"/>
      <c r="I312" s="290"/>
      <c r="J312" s="671">
        <v>10</v>
      </c>
      <c r="K312" s="671" t="s">
        <v>250</v>
      </c>
    </row>
    <row r="313" s="616" customFormat="1" ht="36.75" customHeight="1" spans="1:11">
      <c r="A313" s="632">
        <v>7</v>
      </c>
      <c r="B313" s="637" t="s">
        <v>251</v>
      </c>
      <c r="C313" s="714"/>
      <c r="D313" s="715">
        <v>0</v>
      </c>
      <c r="J313" s="671">
        <v>11</v>
      </c>
      <c r="K313" s="671" t="s">
        <v>252</v>
      </c>
    </row>
    <row r="314" s="616" customFormat="1" ht="26.25" customHeight="1" spans="1:11">
      <c r="A314" s="632">
        <v>8</v>
      </c>
      <c r="B314" s="633" t="s">
        <v>253</v>
      </c>
      <c r="C314" s="714"/>
      <c r="D314" s="715">
        <v>41555000</v>
      </c>
      <c r="H314" s="290"/>
      <c r="I314" s="290"/>
      <c r="J314" s="671">
        <v>12</v>
      </c>
      <c r="K314" s="671" t="s">
        <v>254</v>
      </c>
    </row>
    <row r="315" s="616" customFormat="1" ht="26.25" customHeight="1" spans="1:11">
      <c r="A315" s="632">
        <v>9</v>
      </c>
      <c r="B315" s="633" t="s">
        <v>255</v>
      </c>
      <c r="C315" s="714"/>
      <c r="D315" s="715">
        <v>3000000</v>
      </c>
      <c r="J315" s="671"/>
      <c r="K315" s="671"/>
    </row>
    <row r="316" s="616" customFormat="1" ht="26.25" customHeight="1" spans="1:11">
      <c r="A316" s="632">
        <v>10</v>
      </c>
      <c r="B316" s="633" t="s">
        <v>256</v>
      </c>
      <c r="C316" s="714"/>
      <c r="D316" s="715">
        <v>8890000</v>
      </c>
      <c r="J316" s="671"/>
      <c r="K316" s="671"/>
    </row>
    <row r="317" s="616" customFormat="1" ht="26.25" customHeight="1" spans="1:11">
      <c r="A317" s="632">
        <v>11</v>
      </c>
      <c r="B317" s="633" t="s">
        <v>281</v>
      </c>
      <c r="C317" s="714"/>
      <c r="D317" s="715">
        <v>64602000</v>
      </c>
      <c r="J317" s="671"/>
      <c r="K317" s="671"/>
    </row>
    <row r="318" s="616" customFormat="1" ht="26.25" customHeight="1" spans="1:11">
      <c r="A318" s="632">
        <v>12</v>
      </c>
      <c r="B318" s="633"/>
      <c r="C318" s="714"/>
      <c r="D318" s="715">
        <v>0</v>
      </c>
      <c r="J318" s="671"/>
      <c r="K318" s="671"/>
    </row>
    <row r="319" s="616" customFormat="1" ht="26.25" customHeight="1" spans="1:11">
      <c r="A319" s="632">
        <v>13</v>
      </c>
      <c r="B319" s="633" t="s">
        <v>258</v>
      </c>
      <c r="C319" s="714"/>
      <c r="D319" s="715">
        <v>53335000</v>
      </c>
      <c r="J319" s="671"/>
      <c r="K319" s="671"/>
    </row>
    <row r="320" s="616" customFormat="1" ht="26.25" customHeight="1" spans="1:11">
      <c r="A320" s="632">
        <v>14</v>
      </c>
      <c r="B320" s="633" t="s">
        <v>259</v>
      </c>
      <c r="C320" s="714"/>
      <c r="D320" s="715">
        <v>180640400</v>
      </c>
      <c r="J320" s="671"/>
      <c r="K320" s="671"/>
    </row>
    <row r="321" s="616" customFormat="1" spans="1:11">
      <c r="A321" s="632"/>
      <c r="B321" s="633"/>
      <c r="C321" s="716"/>
      <c r="D321" s="717"/>
      <c r="J321" s="671"/>
      <c r="K321" s="671"/>
    </row>
    <row r="322" s="616" customFormat="1" ht="26.25" customHeight="1" spans="1:11">
      <c r="A322" s="632">
        <v>15</v>
      </c>
      <c r="B322" s="639" t="s">
        <v>260</v>
      </c>
      <c r="C322" s="709"/>
      <c r="D322" s="641">
        <f>SUM(D309:D320)</f>
        <v>488101400</v>
      </c>
      <c r="J322" s="671"/>
      <c r="K322" s="671"/>
    </row>
    <row r="323" ht="26.25" customHeight="1" spans="1:4">
      <c r="A323" s="643">
        <v>16</v>
      </c>
      <c r="B323" s="644" t="s">
        <v>261</v>
      </c>
      <c r="C323" s="645"/>
      <c r="D323" s="646">
        <f>SUM(C307:C308)-D322</f>
        <v>478437800</v>
      </c>
    </row>
    <row r="324" ht="24.75" customHeight="1" spans="1:4">
      <c r="A324" s="648" t="s">
        <v>57</v>
      </c>
      <c r="B324" s="649"/>
      <c r="C324" s="650">
        <f>SUM(C307:C323)</f>
        <v>966539200</v>
      </c>
      <c r="D324" s="651">
        <f>D323+D322</f>
        <v>966539200</v>
      </c>
    </row>
    <row r="325" ht="15.75" spans="1:4">
      <c r="A325" s="320"/>
      <c r="B325" s="320"/>
      <c r="C325" s="320"/>
      <c r="D325" s="320"/>
    </row>
    <row r="326" spans="2:4">
      <c r="B326" s="235" t="s">
        <v>58</v>
      </c>
      <c r="C326" s="653" t="s">
        <v>296</v>
      </c>
      <c r="D326" s="721"/>
    </row>
    <row r="327" spans="2:4">
      <c r="B327" s="257" t="s">
        <v>68</v>
      </c>
      <c r="C327" s="655" t="s">
        <v>263</v>
      </c>
      <c r="D327" s="257"/>
    </row>
    <row r="328" spans="2:4">
      <c r="B328" s="257"/>
      <c r="C328" s="655"/>
      <c r="D328" s="257"/>
    </row>
    <row r="329" spans="2:4">
      <c r="B329" s="257"/>
      <c r="C329" s="655"/>
      <c r="D329" s="257"/>
    </row>
    <row r="330" spans="2:4">
      <c r="B330" s="257"/>
      <c r="C330" s="655"/>
      <c r="D330" s="257"/>
    </row>
    <row r="331" spans="2:11">
      <c r="B331" s="257" t="s">
        <v>92</v>
      </c>
      <c r="C331" s="656" t="s">
        <v>264</v>
      </c>
      <c r="D331" s="257"/>
      <c r="J331" s="235"/>
      <c r="K331" s="235"/>
    </row>
    <row r="332" spans="2:11">
      <c r="B332" s="257" t="s">
        <v>93</v>
      </c>
      <c r="C332" s="655" t="s">
        <v>265</v>
      </c>
      <c r="D332" s="257"/>
      <c r="J332" s="235"/>
      <c r="K332" s="235"/>
    </row>
    <row r="334" ht="51.75" customHeight="1"/>
    <row r="335" ht="15.75" spans="1:4">
      <c r="A335" s="20" t="s">
        <v>266</v>
      </c>
      <c r="B335" s="20"/>
      <c r="C335" s="20"/>
      <c r="D335" s="20"/>
    </row>
    <row r="336" ht="15.75" spans="1:4">
      <c r="A336" s="619" t="s">
        <v>178</v>
      </c>
      <c r="B336" s="619"/>
      <c r="C336" s="619"/>
      <c r="D336" s="619"/>
    </row>
    <row r="337" ht="15.75" spans="1:4">
      <c r="A337" s="20" t="s">
        <v>94</v>
      </c>
      <c r="B337" s="20"/>
      <c r="C337" s="20"/>
      <c r="D337" s="20"/>
    </row>
    <row r="339" ht="15.75" spans="4:4">
      <c r="D339" s="291" t="s">
        <v>231</v>
      </c>
    </row>
    <row r="340" ht="15.75" spans="1:4">
      <c r="A340" s="620" t="s">
        <v>181</v>
      </c>
      <c r="B340" s="621" t="s">
        <v>233</v>
      </c>
      <c r="C340" s="621" t="s">
        <v>57</v>
      </c>
      <c r="D340" s="622"/>
    </row>
    <row r="341" spans="1:4">
      <c r="A341" s="623"/>
      <c r="B341" s="500"/>
      <c r="C341" s="500" t="s">
        <v>235</v>
      </c>
      <c r="D341" s="624" t="s">
        <v>236</v>
      </c>
    </row>
    <row r="342" spans="1:4">
      <c r="A342" s="625">
        <v>1</v>
      </c>
      <c r="B342" s="626">
        <v>2</v>
      </c>
      <c r="C342" s="626">
        <v>3</v>
      </c>
      <c r="D342" s="627">
        <v>4</v>
      </c>
    </row>
    <row r="343" ht="25.5" customHeight="1" spans="1:4">
      <c r="A343" s="628">
        <v>1</v>
      </c>
      <c r="B343" s="629" t="s">
        <v>239</v>
      </c>
      <c r="C343" s="705">
        <v>451377400</v>
      </c>
      <c r="D343" s="706"/>
    </row>
    <row r="344" ht="25.5" customHeight="1" spans="1:4">
      <c r="A344" s="632">
        <v>2</v>
      </c>
      <c r="B344" s="633" t="s">
        <v>241</v>
      </c>
      <c r="C344" s="707">
        <v>698756000</v>
      </c>
      <c r="D344" s="708"/>
    </row>
    <row r="345" ht="25.5" customHeight="1" spans="1:4">
      <c r="A345" s="632">
        <v>3</v>
      </c>
      <c r="B345" s="633" t="s">
        <v>243</v>
      </c>
      <c r="C345" s="707"/>
      <c r="D345" s="727">
        <v>259243000</v>
      </c>
    </row>
    <row r="346" ht="25.5" customHeight="1" spans="1:4">
      <c r="A346" s="632">
        <v>4</v>
      </c>
      <c r="B346" s="633" t="s">
        <v>245</v>
      </c>
      <c r="C346" s="707"/>
      <c r="D346" s="708">
        <v>0</v>
      </c>
    </row>
    <row r="347" ht="25.5" customHeight="1" spans="1:4">
      <c r="A347" s="632">
        <v>5</v>
      </c>
      <c r="B347" s="633" t="s">
        <v>247</v>
      </c>
      <c r="C347" s="707"/>
      <c r="D347" s="708">
        <v>2100000</v>
      </c>
    </row>
    <row r="348" ht="25.5" customHeight="1" spans="1:4">
      <c r="A348" s="632">
        <v>6</v>
      </c>
      <c r="B348" s="633" t="s">
        <v>249</v>
      </c>
      <c r="C348" s="707"/>
      <c r="D348" s="708">
        <v>8330000</v>
      </c>
    </row>
    <row r="349" ht="30.75" customHeight="1" spans="1:4">
      <c r="A349" s="632">
        <v>7</v>
      </c>
      <c r="B349" s="637" t="s">
        <v>251</v>
      </c>
      <c r="C349" s="707"/>
      <c r="D349" s="708">
        <v>825000</v>
      </c>
    </row>
    <row r="350" ht="25.5" customHeight="1" spans="1:4">
      <c r="A350" s="632">
        <v>8</v>
      </c>
      <c r="B350" s="633" t="s">
        <v>253</v>
      </c>
      <c r="C350" s="707"/>
      <c r="D350" s="708">
        <v>89497000</v>
      </c>
    </row>
    <row r="351" ht="25.5" customHeight="1" spans="1:4">
      <c r="A351" s="632">
        <v>9</v>
      </c>
      <c r="B351" s="633" t="s">
        <v>255</v>
      </c>
      <c r="C351" s="707"/>
      <c r="D351" s="708">
        <v>5000000</v>
      </c>
    </row>
    <row r="352" ht="25.5" customHeight="1" spans="1:4">
      <c r="A352" s="632">
        <v>10</v>
      </c>
      <c r="B352" s="633" t="s">
        <v>256</v>
      </c>
      <c r="C352" s="707"/>
      <c r="D352" s="708">
        <v>9920000</v>
      </c>
    </row>
    <row r="353" ht="25.5" customHeight="1" spans="1:4">
      <c r="A353" s="632">
        <v>11</v>
      </c>
      <c r="B353" s="633" t="s">
        <v>281</v>
      </c>
      <c r="C353" s="707"/>
      <c r="D353" s="708">
        <v>63260000</v>
      </c>
    </row>
    <row r="354" ht="25.5" customHeight="1" spans="1:4">
      <c r="A354" s="632">
        <v>12</v>
      </c>
      <c r="B354" s="633"/>
      <c r="C354" s="707"/>
      <c r="D354" s="708">
        <v>0</v>
      </c>
    </row>
    <row r="355" ht="25.5" customHeight="1" spans="1:4">
      <c r="A355" s="632">
        <v>13</v>
      </c>
      <c r="B355" s="633" t="s">
        <v>258</v>
      </c>
      <c r="C355" s="707"/>
      <c r="D355" s="708">
        <v>47145000</v>
      </c>
    </row>
    <row r="356" ht="25.5" customHeight="1" spans="1:4">
      <c r="A356" s="632">
        <v>14</v>
      </c>
      <c r="B356" s="633" t="s">
        <v>259</v>
      </c>
      <c r="C356" s="707"/>
      <c r="D356" s="708">
        <v>180361500</v>
      </c>
    </row>
    <row r="357" spans="1:4">
      <c r="A357" s="632"/>
      <c r="B357" s="633"/>
      <c r="C357" s="707"/>
      <c r="D357" s="708"/>
    </row>
    <row r="358" ht="25.5" customHeight="1" spans="1:4">
      <c r="A358" s="632">
        <v>15</v>
      </c>
      <c r="B358" s="639" t="s">
        <v>260</v>
      </c>
      <c r="C358" s="709"/>
      <c r="D358" s="641">
        <f>SUM(D345:D356)</f>
        <v>665681500</v>
      </c>
    </row>
    <row r="359" ht="25.5" customHeight="1" spans="1:4">
      <c r="A359" s="643">
        <v>16</v>
      </c>
      <c r="B359" s="644" t="s">
        <v>261</v>
      </c>
      <c r="C359" s="645"/>
      <c r="D359" s="646">
        <f>SUM(C343:C344)-D358</f>
        <v>484451900</v>
      </c>
    </row>
    <row r="360" ht="16.5" spans="1:4">
      <c r="A360" s="648" t="s">
        <v>57</v>
      </c>
      <c r="B360" s="649"/>
      <c r="C360" s="650">
        <f>SUM(C343:C359)</f>
        <v>1150133400</v>
      </c>
      <c r="D360" s="651">
        <f>D359+D358</f>
        <v>1150133400</v>
      </c>
    </row>
    <row r="361" ht="15.75" spans="1:4">
      <c r="A361" s="728"/>
      <c r="B361" s="729"/>
      <c r="C361" s="729"/>
      <c r="D361" s="729"/>
    </row>
    <row r="362" spans="1:4">
      <c r="A362" s="18"/>
      <c r="B362" s="235" t="s">
        <v>58</v>
      </c>
      <c r="C362" s="730"/>
      <c r="D362" s="730" t="s">
        <v>165</v>
      </c>
    </row>
    <row r="363" spans="1:4">
      <c r="A363" s="18"/>
      <c r="B363" s="257" t="s">
        <v>96</v>
      </c>
      <c r="C363" s="731"/>
      <c r="D363" s="731" t="s">
        <v>102</v>
      </c>
    </row>
    <row r="364" spans="1:4">
      <c r="A364" s="18"/>
      <c r="B364" s="257"/>
      <c r="C364" s="731"/>
      <c r="D364" s="731"/>
    </row>
    <row r="365" spans="1:4">
      <c r="A365" s="18"/>
      <c r="B365" s="257"/>
      <c r="C365" s="731"/>
      <c r="D365" s="731"/>
    </row>
    <row r="366" spans="1:4">
      <c r="A366" s="18"/>
      <c r="B366" s="257"/>
      <c r="C366" s="731"/>
      <c r="D366" s="731"/>
    </row>
    <row r="367" spans="1:4">
      <c r="A367" s="18"/>
      <c r="B367" s="257" t="s">
        <v>226</v>
      </c>
      <c r="C367" s="731"/>
      <c r="D367" s="731" t="s">
        <v>71</v>
      </c>
    </row>
    <row r="368" s="617" customFormat="1" ht="27.75" customHeight="1" spans="1:11">
      <c r="A368" s="732"/>
      <c r="B368" s="733" t="s">
        <v>207</v>
      </c>
      <c r="C368" s="734"/>
      <c r="D368" s="734" t="s">
        <v>73</v>
      </c>
      <c r="J368" s="735"/>
      <c r="K368" s="735"/>
    </row>
    <row r="369" ht="15.75" spans="1:4">
      <c r="A369" s="20" t="s">
        <v>266</v>
      </c>
      <c r="B369" s="20"/>
      <c r="C369" s="20"/>
      <c r="D369" s="20"/>
    </row>
    <row r="370" ht="15.75" spans="1:4">
      <c r="A370" s="619" t="s">
        <v>178</v>
      </c>
      <c r="B370" s="619"/>
      <c r="C370" s="619"/>
      <c r="D370" s="619"/>
    </row>
    <row r="371" ht="15.75" spans="1:4">
      <c r="A371" s="20" t="s">
        <v>100</v>
      </c>
      <c r="B371" s="20"/>
      <c r="C371" s="20"/>
      <c r="D371" s="20"/>
    </row>
    <row r="373" ht="15.75" spans="4:4">
      <c r="D373" s="291" t="s">
        <v>231</v>
      </c>
    </row>
    <row r="374" ht="15.75" spans="1:4">
      <c r="A374" s="620" t="s">
        <v>181</v>
      </c>
      <c r="B374" s="621" t="s">
        <v>233</v>
      </c>
      <c r="C374" s="621" t="s">
        <v>57</v>
      </c>
      <c r="D374" s="622"/>
    </row>
    <row r="375" spans="1:4">
      <c r="A375" s="623"/>
      <c r="B375" s="500"/>
      <c r="C375" s="500" t="s">
        <v>235</v>
      </c>
      <c r="D375" s="624" t="s">
        <v>236</v>
      </c>
    </row>
    <row r="376" spans="1:4">
      <c r="A376" s="625">
        <v>1</v>
      </c>
      <c r="B376" s="626">
        <v>2</v>
      </c>
      <c r="C376" s="626">
        <v>3</v>
      </c>
      <c r="D376" s="627">
        <v>4</v>
      </c>
    </row>
    <row r="377" ht="25.5" customHeight="1" spans="1:4">
      <c r="A377" s="628">
        <v>1</v>
      </c>
      <c r="B377" s="629" t="s">
        <v>239</v>
      </c>
      <c r="C377" s="705">
        <v>484111900</v>
      </c>
      <c r="D377" s="706"/>
    </row>
    <row r="378" ht="25.5" customHeight="1" spans="1:6">
      <c r="A378" s="632">
        <v>2</v>
      </c>
      <c r="B378" s="633" t="s">
        <v>241</v>
      </c>
      <c r="C378" s="707">
        <f t="array" ref="C378:D390">[1]!'!rekak rk7!R7C5:R19C6'</f>
        <v>734392500</v>
      </c>
      <c r="D378" s="708">
        <v>0</v>
      </c>
      <c r="F378" s="718"/>
    </row>
    <row r="379" ht="25.5" customHeight="1" spans="1:4">
      <c r="A379" s="632">
        <v>3</v>
      </c>
      <c r="B379" s="633" t="s">
        <v>243</v>
      </c>
      <c r="C379" s="707">
        <v>0</v>
      </c>
      <c r="D379" s="708">
        <v>271183000</v>
      </c>
    </row>
    <row r="380" ht="25.5" customHeight="1" spans="1:4">
      <c r="A380" s="632">
        <v>4</v>
      </c>
      <c r="B380" s="633" t="s">
        <v>245</v>
      </c>
      <c r="C380" s="707">
        <v>0</v>
      </c>
      <c r="D380" s="727">
        <v>8635000</v>
      </c>
    </row>
    <row r="381" ht="25.5" customHeight="1" spans="1:4">
      <c r="A381" s="632">
        <v>5</v>
      </c>
      <c r="B381" s="633" t="s">
        <v>247</v>
      </c>
      <c r="C381" s="707">
        <v>0</v>
      </c>
      <c r="D381" s="708">
        <v>4940000</v>
      </c>
    </row>
    <row r="382" ht="25.5" customHeight="1" spans="1:4">
      <c r="A382" s="632">
        <v>6</v>
      </c>
      <c r="B382" s="633" t="s">
        <v>249</v>
      </c>
      <c r="C382" s="707">
        <v>0</v>
      </c>
      <c r="D382" s="708">
        <v>15840000</v>
      </c>
    </row>
    <row r="383" ht="28.5" customHeight="1" spans="1:7">
      <c r="A383" s="632">
        <v>7</v>
      </c>
      <c r="B383" s="637" t="s">
        <v>251</v>
      </c>
      <c r="C383" s="707">
        <v>0</v>
      </c>
      <c r="D383" s="708">
        <v>0</v>
      </c>
      <c r="G383" s="718"/>
    </row>
    <row r="384" ht="25.5" customHeight="1" spans="1:4">
      <c r="A384" s="632">
        <v>8</v>
      </c>
      <c r="B384" s="633" t="s">
        <v>253</v>
      </c>
      <c r="C384" s="707">
        <v>0</v>
      </c>
      <c r="D384" s="708">
        <v>108230000</v>
      </c>
    </row>
    <row r="385" ht="25.5" customHeight="1" spans="1:4">
      <c r="A385" s="632">
        <v>9</v>
      </c>
      <c r="B385" s="633" t="s">
        <v>255</v>
      </c>
      <c r="C385" s="707">
        <v>0</v>
      </c>
      <c r="D385" s="708">
        <v>4343000</v>
      </c>
    </row>
    <row r="386" ht="25.5" customHeight="1" spans="1:4">
      <c r="A386" s="632">
        <v>10</v>
      </c>
      <c r="B386" s="633" t="s">
        <v>256</v>
      </c>
      <c r="C386" s="707">
        <v>0</v>
      </c>
      <c r="D386" s="708">
        <v>10340000</v>
      </c>
    </row>
    <row r="387" ht="25.5" customHeight="1" spans="1:4">
      <c r="A387" s="632">
        <v>11</v>
      </c>
      <c r="B387" s="633" t="s">
        <v>281</v>
      </c>
      <c r="C387" s="707">
        <v>0</v>
      </c>
      <c r="D387" s="708">
        <v>88540000</v>
      </c>
    </row>
    <row r="388" ht="25.5" customHeight="1" spans="1:4">
      <c r="A388" s="632">
        <v>12</v>
      </c>
      <c r="B388" s="633"/>
      <c r="C388" s="707">
        <v>0</v>
      </c>
      <c r="D388" s="708">
        <v>0</v>
      </c>
    </row>
    <row r="389" ht="25.5" customHeight="1" spans="1:4">
      <c r="A389" s="632">
        <v>13</v>
      </c>
      <c r="B389" s="633" t="s">
        <v>258</v>
      </c>
      <c r="C389" s="707">
        <v>0</v>
      </c>
      <c r="D389" s="708">
        <v>44240000</v>
      </c>
    </row>
    <row r="390" ht="25.5" customHeight="1" spans="1:4">
      <c r="A390" s="632">
        <v>14</v>
      </c>
      <c r="B390" s="633" t="s">
        <v>259</v>
      </c>
      <c r="C390" s="707">
        <v>0</v>
      </c>
      <c r="D390" s="708">
        <v>201831000</v>
      </c>
    </row>
    <row r="391" ht="18" customHeight="1" spans="1:4">
      <c r="A391" s="632"/>
      <c r="B391" s="633"/>
      <c r="C391" s="707"/>
      <c r="D391" s="708"/>
    </row>
    <row r="392" ht="23.25" customHeight="1" spans="1:6">
      <c r="A392" s="632">
        <v>15</v>
      </c>
      <c r="B392" s="639" t="s">
        <v>260</v>
      </c>
      <c r="C392" s="709"/>
      <c r="D392" s="641">
        <f>SUM(D379:D390)</f>
        <v>758122000</v>
      </c>
      <c r="F392" s="647">
        <f>D393-10681000</f>
        <v>449701400</v>
      </c>
    </row>
    <row r="393" ht="25.5" customHeight="1" spans="1:4">
      <c r="A393" s="643">
        <v>16</v>
      </c>
      <c r="B393" s="644" t="s">
        <v>261</v>
      </c>
      <c r="C393" s="645"/>
      <c r="D393" s="646">
        <f>SUM(C377:C378)-D392</f>
        <v>460382400</v>
      </c>
    </row>
    <row r="394" ht="20.25" customHeight="1" spans="1:4">
      <c r="A394" s="648" t="s">
        <v>57</v>
      </c>
      <c r="B394" s="649"/>
      <c r="C394" s="650">
        <f>SUM(C377:C393)</f>
        <v>1218504400</v>
      </c>
      <c r="D394" s="651">
        <f>D393+D392</f>
        <v>1218504400</v>
      </c>
    </row>
    <row r="395" ht="15.75" spans="1:4">
      <c r="A395" s="357"/>
      <c r="B395" s="320"/>
      <c r="C395" s="320"/>
      <c r="D395" s="320"/>
    </row>
    <row r="396" spans="1:4">
      <c r="A396" s="18"/>
      <c r="B396" s="235" t="s">
        <v>58</v>
      </c>
      <c r="C396" s="730"/>
      <c r="D396" s="736" t="s">
        <v>101</v>
      </c>
    </row>
    <row r="397" spans="1:4">
      <c r="A397" s="18"/>
      <c r="B397" s="257" t="s">
        <v>60</v>
      </c>
      <c r="C397" s="731"/>
      <c r="D397" s="731" t="s">
        <v>102</v>
      </c>
    </row>
    <row r="398" spans="1:4">
      <c r="A398" s="18"/>
      <c r="B398" s="257"/>
      <c r="C398" s="731"/>
      <c r="D398" s="731"/>
    </row>
    <row r="399" spans="1:4">
      <c r="A399" s="18"/>
      <c r="B399" s="257"/>
      <c r="C399" s="731"/>
      <c r="D399" s="731"/>
    </row>
    <row r="400" spans="1:4">
      <c r="A400" s="18"/>
      <c r="B400" s="257"/>
      <c r="C400" s="731"/>
      <c r="D400" s="731"/>
    </row>
    <row r="401" spans="1:4">
      <c r="A401" s="18"/>
      <c r="B401" s="257" t="s">
        <v>62</v>
      </c>
      <c r="C401" s="731"/>
      <c r="D401" s="731" t="s">
        <v>71</v>
      </c>
    </row>
    <row r="402" ht="110.25" customHeight="1" spans="1:4">
      <c r="A402" s="732"/>
      <c r="B402" s="733" t="s">
        <v>64</v>
      </c>
      <c r="C402" s="734"/>
      <c r="D402" s="734" t="s">
        <v>73</v>
      </c>
    </row>
    <row r="403" ht="15.75" spans="1:4">
      <c r="A403" s="20" t="s">
        <v>266</v>
      </c>
      <c r="B403" s="20"/>
      <c r="C403" s="20"/>
      <c r="D403" s="20"/>
    </row>
    <row r="404" ht="15.75" spans="1:4">
      <c r="A404" s="619" t="s">
        <v>178</v>
      </c>
      <c r="B404" s="619"/>
      <c r="C404" s="619"/>
      <c r="D404" s="619"/>
    </row>
    <row r="405" ht="15.75" spans="1:4">
      <c r="A405" s="20" t="s">
        <v>103</v>
      </c>
      <c r="B405" s="20"/>
      <c r="C405" s="20"/>
      <c r="D405" s="20"/>
    </row>
    <row r="407" ht="15.75" spans="4:4">
      <c r="D407" s="291" t="s">
        <v>231</v>
      </c>
    </row>
    <row r="408" ht="15.75" spans="1:4">
      <c r="A408" s="620" t="s">
        <v>181</v>
      </c>
      <c r="B408" s="621" t="s">
        <v>233</v>
      </c>
      <c r="C408" s="621" t="s">
        <v>57</v>
      </c>
      <c r="D408" s="622"/>
    </row>
    <row r="409" spans="1:4">
      <c r="A409" s="623"/>
      <c r="B409" s="500"/>
      <c r="C409" s="500" t="s">
        <v>235</v>
      </c>
      <c r="D409" s="624" t="s">
        <v>236</v>
      </c>
    </row>
    <row r="410" spans="1:4">
      <c r="A410" s="625">
        <v>1</v>
      </c>
      <c r="B410" s="626">
        <v>2</v>
      </c>
      <c r="C410" s="626">
        <v>3</v>
      </c>
      <c r="D410" s="627">
        <v>4</v>
      </c>
    </row>
    <row r="411" ht="27.75" customHeight="1" spans="1:4">
      <c r="A411" s="628">
        <v>1</v>
      </c>
      <c r="B411" s="629" t="s">
        <v>239</v>
      </c>
      <c r="C411" s="705">
        <v>461112400</v>
      </c>
      <c r="D411" s="706"/>
    </row>
    <row r="412" ht="27.75" customHeight="1" spans="1:4">
      <c r="A412" s="632">
        <v>2</v>
      </c>
      <c r="B412" s="633" t="s">
        <v>241</v>
      </c>
      <c r="C412" s="707">
        <v>496910500</v>
      </c>
      <c r="D412" s="708"/>
    </row>
    <row r="413" ht="27.75" customHeight="1" spans="1:4">
      <c r="A413" s="632">
        <v>3</v>
      </c>
      <c r="B413" s="633" t="s">
        <v>243</v>
      </c>
      <c r="C413" s="707"/>
      <c r="D413" s="708">
        <v>209628000</v>
      </c>
    </row>
    <row r="414" ht="27.75" customHeight="1" spans="1:4">
      <c r="A414" s="632">
        <v>4</v>
      </c>
      <c r="B414" s="633" t="s">
        <v>245</v>
      </c>
      <c r="C414" s="707"/>
      <c r="D414" s="708">
        <v>0</v>
      </c>
    </row>
    <row r="415" ht="27.75" customHeight="1" spans="1:4">
      <c r="A415" s="632">
        <v>5</v>
      </c>
      <c r="B415" s="633" t="s">
        <v>247</v>
      </c>
      <c r="C415" s="707"/>
      <c r="D415" s="708">
        <v>75000</v>
      </c>
    </row>
    <row r="416" ht="27.75" customHeight="1" spans="1:4">
      <c r="A416" s="632">
        <v>6</v>
      </c>
      <c r="B416" s="633" t="s">
        <v>249</v>
      </c>
      <c r="C416" s="707"/>
      <c r="D416" s="708">
        <v>8805000</v>
      </c>
    </row>
    <row r="417" ht="39.75" customHeight="1" spans="1:4">
      <c r="A417" s="632">
        <v>7</v>
      </c>
      <c r="B417" s="637" t="s">
        <v>251</v>
      </c>
      <c r="C417" s="707"/>
      <c r="D417" s="708">
        <v>0</v>
      </c>
    </row>
    <row r="418" ht="27.75" customHeight="1" spans="1:4">
      <c r="A418" s="632">
        <v>8</v>
      </c>
      <c r="B418" s="633" t="s">
        <v>253</v>
      </c>
      <c r="C418" s="707"/>
      <c r="D418" s="708">
        <v>94567000</v>
      </c>
    </row>
    <row r="419" ht="27.75" customHeight="1" spans="1:4">
      <c r="A419" s="632">
        <v>9</v>
      </c>
      <c r="B419" s="633" t="s">
        <v>255</v>
      </c>
      <c r="C419" s="707"/>
      <c r="D419" s="708">
        <v>7428000</v>
      </c>
    </row>
    <row r="420" ht="27.75" customHeight="1" spans="1:4">
      <c r="A420" s="632">
        <v>10</v>
      </c>
      <c r="B420" s="633" t="s">
        <v>256</v>
      </c>
      <c r="C420" s="707"/>
      <c r="D420" s="708">
        <v>10470000</v>
      </c>
    </row>
    <row r="421" ht="27.75" customHeight="1" spans="1:4">
      <c r="A421" s="632">
        <v>11</v>
      </c>
      <c r="B421" s="633" t="s">
        <v>281</v>
      </c>
      <c r="C421" s="707"/>
      <c r="D421" s="708">
        <v>50560000</v>
      </c>
    </row>
    <row r="422" ht="27.75" customHeight="1" spans="1:4">
      <c r="A422" s="632">
        <v>12</v>
      </c>
      <c r="B422" s="633"/>
      <c r="C422" s="707"/>
      <c r="D422" s="708">
        <v>0</v>
      </c>
    </row>
    <row r="423" ht="27.75" customHeight="1" spans="1:4">
      <c r="A423" s="632">
        <v>13</v>
      </c>
      <c r="B423" s="633" t="s">
        <v>258</v>
      </c>
      <c r="C423" s="707"/>
      <c r="D423" s="708">
        <v>31905000</v>
      </c>
    </row>
    <row r="424" ht="27.75" customHeight="1" spans="1:4">
      <c r="A424" s="632">
        <v>14</v>
      </c>
      <c r="B424" s="633" t="s">
        <v>259</v>
      </c>
      <c r="C424" s="707"/>
      <c r="D424" s="708">
        <v>252966000</v>
      </c>
    </row>
    <row r="425" ht="6.75" customHeight="1" spans="1:4">
      <c r="A425" s="632"/>
      <c r="B425" s="633"/>
      <c r="C425" s="707"/>
      <c r="D425" s="708"/>
    </row>
    <row r="426" ht="27.75" customHeight="1" spans="1:5">
      <c r="A426" s="632">
        <v>15</v>
      </c>
      <c r="B426" s="639" t="s">
        <v>260</v>
      </c>
      <c r="C426" s="709"/>
      <c r="D426" s="641">
        <f>SUM(D413:D424)</f>
        <v>666404000</v>
      </c>
      <c r="E426" s="647">
        <f>D426-14601000</f>
        <v>651803000</v>
      </c>
    </row>
    <row r="427" ht="27.75" customHeight="1" spans="1:7">
      <c r="A427" s="643">
        <v>16</v>
      </c>
      <c r="B427" s="644" t="s">
        <v>261</v>
      </c>
      <c r="C427" s="645"/>
      <c r="D427" s="646">
        <f>SUM(C411:C412)-D426</f>
        <v>291618900</v>
      </c>
      <c r="E427" s="647">
        <f>D427-11771000</f>
        <v>279847900</v>
      </c>
      <c r="F427" s="647">
        <f>E427-10676000</f>
        <v>269171900</v>
      </c>
      <c r="G427" s="647">
        <f>D427-66000</f>
        <v>291552900</v>
      </c>
    </row>
    <row r="428" ht="16.5" spans="1:6">
      <c r="A428" s="648" t="s">
        <v>57</v>
      </c>
      <c r="B428" s="649"/>
      <c r="C428" s="650">
        <f>SUM(C411:C427)</f>
        <v>958022900</v>
      </c>
      <c r="D428" s="651">
        <f>D427+D426</f>
        <v>958022900</v>
      </c>
      <c r="E428" s="647">
        <f>D428-10681000</f>
        <v>947341900</v>
      </c>
      <c r="F428" s="647">
        <f>E428-10676000</f>
        <v>936665900</v>
      </c>
    </row>
    <row r="429" ht="15.75" spans="1:4">
      <c r="A429" s="320"/>
      <c r="B429" s="320"/>
      <c r="C429" s="737"/>
      <c r="D429" s="320"/>
    </row>
    <row r="430" spans="1:4">
      <c r="A430" s="738"/>
      <c r="B430" s="235" t="s">
        <v>58</v>
      </c>
      <c r="C430" s="739"/>
      <c r="D430" s="736" t="s">
        <v>104</v>
      </c>
    </row>
    <row r="431" spans="1:4">
      <c r="A431" s="738"/>
      <c r="B431" s="257" t="s">
        <v>60</v>
      </c>
      <c r="C431" s="740"/>
      <c r="D431" s="734" t="s">
        <v>137</v>
      </c>
    </row>
    <row r="432" spans="1:4">
      <c r="A432" s="738"/>
      <c r="B432" s="257"/>
      <c r="C432" s="740"/>
      <c r="D432" s="731"/>
    </row>
    <row r="433" spans="1:4">
      <c r="A433" s="738"/>
      <c r="B433" s="257"/>
      <c r="C433" s="740"/>
      <c r="D433" s="731"/>
    </row>
    <row r="434" spans="1:4">
      <c r="A434" s="738"/>
      <c r="B434" s="257"/>
      <c r="C434" s="740"/>
      <c r="D434" s="731"/>
    </row>
    <row r="435" spans="1:4">
      <c r="A435" s="741"/>
      <c r="B435" s="257" t="s">
        <v>62</v>
      </c>
      <c r="C435" s="740"/>
      <c r="D435" s="731" t="s">
        <v>63</v>
      </c>
    </row>
    <row r="436" spans="1:4">
      <c r="A436" s="741"/>
      <c r="B436" s="257" t="s">
        <v>64</v>
      </c>
      <c r="C436" s="740"/>
      <c r="D436" s="734" t="s">
        <v>65</v>
      </c>
    </row>
    <row r="437" spans="1:4">
      <c r="A437" s="741"/>
      <c r="B437" s="257"/>
      <c r="C437" s="740"/>
      <c r="D437" s="257"/>
    </row>
    <row r="438" spans="1:4">
      <c r="A438" s="741"/>
      <c r="B438" s="257"/>
      <c r="C438" s="740"/>
      <c r="D438" s="257"/>
    </row>
    <row r="439" spans="1:4">
      <c r="A439" s="741"/>
      <c r="B439" s="257"/>
      <c r="C439" s="740"/>
      <c r="D439" s="257"/>
    </row>
    <row r="440" ht="15.75" spans="1:4">
      <c r="A440" s="20" t="s">
        <v>266</v>
      </c>
      <c r="B440" s="20"/>
      <c r="C440" s="20"/>
      <c r="D440" s="20"/>
    </row>
    <row r="441" ht="15.75" spans="1:4">
      <c r="A441" s="619" t="s">
        <v>178</v>
      </c>
      <c r="B441" s="619"/>
      <c r="C441" s="619"/>
      <c r="D441" s="619"/>
    </row>
    <row r="442" ht="15.75" spans="1:4">
      <c r="A442" s="20" t="s">
        <v>106</v>
      </c>
      <c r="B442" s="20"/>
      <c r="C442" s="20"/>
      <c r="D442" s="20"/>
    </row>
    <row r="444" ht="15.75" spans="4:4">
      <c r="D444" s="291" t="s">
        <v>231</v>
      </c>
    </row>
    <row r="445" ht="15.75" spans="1:4">
      <c r="A445" s="620" t="s">
        <v>181</v>
      </c>
      <c r="B445" s="621" t="s">
        <v>233</v>
      </c>
      <c r="C445" s="621" t="s">
        <v>57</v>
      </c>
      <c r="D445" s="622"/>
    </row>
    <row r="446" spans="1:4">
      <c r="A446" s="623"/>
      <c r="B446" s="500"/>
      <c r="C446" s="500" t="s">
        <v>235</v>
      </c>
      <c r="D446" s="624" t="s">
        <v>236</v>
      </c>
    </row>
    <row r="447" spans="1:4">
      <c r="A447" s="625">
        <v>1</v>
      </c>
      <c r="B447" s="626">
        <v>2</v>
      </c>
      <c r="C447" s="626">
        <v>3</v>
      </c>
      <c r="D447" s="627">
        <v>4</v>
      </c>
    </row>
    <row r="448" ht="30" customHeight="1" spans="1:4">
      <c r="A448" s="628">
        <v>1</v>
      </c>
      <c r="B448" s="742" t="s">
        <v>297</v>
      </c>
      <c r="C448" s="705">
        <f>C9</f>
        <v>291878900</v>
      </c>
      <c r="D448" s="706"/>
    </row>
    <row r="449" ht="30" customHeight="1" spans="1:4">
      <c r="A449" s="632">
        <v>2</v>
      </c>
      <c r="B449" s="638" t="s">
        <v>298</v>
      </c>
      <c r="C449" s="707">
        <f>C10+C46+C82+C120</f>
        <v>2158303501</v>
      </c>
      <c r="D449" s="707">
        <f>D10+D46+D82+D120</f>
        <v>0</v>
      </c>
    </row>
    <row r="450" ht="30" customHeight="1" spans="1:4">
      <c r="A450" s="632">
        <v>3</v>
      </c>
      <c r="B450" s="633" t="s">
        <v>243</v>
      </c>
      <c r="C450" s="707"/>
      <c r="D450" s="707">
        <f t="shared" ref="D450:D461" si="2">D11+D47+D83+D121</f>
        <v>743601300</v>
      </c>
    </row>
    <row r="451" ht="30" customHeight="1" spans="1:4">
      <c r="A451" s="632">
        <v>4</v>
      </c>
      <c r="B451" s="633" t="s">
        <v>245</v>
      </c>
      <c r="C451" s="707"/>
      <c r="D451" s="707">
        <f t="shared" si="2"/>
        <v>565000</v>
      </c>
    </row>
    <row r="452" ht="30" customHeight="1" spans="1:4">
      <c r="A452" s="632">
        <v>5</v>
      </c>
      <c r="B452" s="633" t="s">
        <v>247</v>
      </c>
      <c r="C452" s="707"/>
      <c r="D452" s="707">
        <f t="shared" si="2"/>
        <v>7070000</v>
      </c>
    </row>
    <row r="453" ht="30" customHeight="1" spans="1:4">
      <c r="A453" s="632">
        <v>6</v>
      </c>
      <c r="B453" s="633" t="s">
        <v>249</v>
      </c>
      <c r="C453" s="707"/>
      <c r="D453" s="707">
        <f t="shared" si="2"/>
        <v>17870000</v>
      </c>
    </row>
    <row r="454" ht="36" customHeight="1" spans="1:4">
      <c r="A454" s="632">
        <v>7</v>
      </c>
      <c r="B454" s="637" t="s">
        <v>251</v>
      </c>
      <c r="C454" s="707"/>
      <c r="D454" s="707">
        <f t="shared" si="2"/>
        <v>0</v>
      </c>
    </row>
    <row r="455" ht="30" customHeight="1" spans="1:4">
      <c r="A455" s="632">
        <v>8</v>
      </c>
      <c r="B455" s="633" t="s">
        <v>253</v>
      </c>
      <c r="C455" s="707"/>
      <c r="D455" s="707">
        <f t="shared" si="2"/>
        <v>278312500</v>
      </c>
    </row>
    <row r="456" ht="30" customHeight="1" spans="1:4">
      <c r="A456" s="632">
        <v>9</v>
      </c>
      <c r="B456" s="633" t="s">
        <v>255</v>
      </c>
      <c r="C456" s="707"/>
      <c r="D456" s="707">
        <f t="shared" si="2"/>
        <v>36295000</v>
      </c>
    </row>
    <row r="457" ht="30" customHeight="1" spans="1:4">
      <c r="A457" s="632">
        <v>10</v>
      </c>
      <c r="B457" s="633" t="s">
        <v>256</v>
      </c>
      <c r="C457" s="707"/>
      <c r="D457" s="707">
        <f t="shared" si="2"/>
        <v>30520000</v>
      </c>
    </row>
    <row r="458" ht="30" customHeight="1" spans="1:4">
      <c r="A458" s="632">
        <v>11</v>
      </c>
      <c r="B458" s="633" t="s">
        <v>257</v>
      </c>
      <c r="C458" s="707"/>
      <c r="D458" s="707">
        <f t="shared" si="2"/>
        <v>227236000</v>
      </c>
    </row>
    <row r="459" ht="30" customHeight="1" spans="1:4">
      <c r="A459" s="632">
        <v>12</v>
      </c>
      <c r="B459" s="633"/>
      <c r="C459" s="707"/>
      <c r="D459" s="707">
        <f t="shared" si="2"/>
        <v>0</v>
      </c>
    </row>
    <row r="460" ht="30" customHeight="1" spans="1:4">
      <c r="A460" s="632">
        <v>13</v>
      </c>
      <c r="B460" s="633" t="s">
        <v>258</v>
      </c>
      <c r="C460" s="707"/>
      <c r="D460" s="707">
        <f t="shared" si="2"/>
        <v>172780000</v>
      </c>
    </row>
    <row r="461" ht="30" customHeight="1" spans="1:4">
      <c r="A461" s="632">
        <v>14</v>
      </c>
      <c r="B461" s="633" t="s">
        <v>259</v>
      </c>
      <c r="C461" s="707"/>
      <c r="D461" s="707">
        <f t="shared" si="2"/>
        <v>590156401</v>
      </c>
    </row>
    <row r="462" ht="9.75" customHeight="1" spans="1:4">
      <c r="A462" s="632"/>
      <c r="B462" s="633"/>
      <c r="C462" s="707"/>
      <c r="D462" s="708"/>
    </row>
    <row r="463" ht="30" customHeight="1" spans="1:4">
      <c r="A463" s="632">
        <v>15</v>
      </c>
      <c r="B463" s="639" t="s">
        <v>260</v>
      </c>
      <c r="C463" s="709"/>
      <c r="D463" s="641">
        <f>SUM(D450:D461)</f>
        <v>2104406201</v>
      </c>
    </row>
    <row r="464" ht="18.75" customHeight="1" spans="1:4">
      <c r="A464" s="643">
        <v>16</v>
      </c>
      <c r="B464" s="644" t="s">
        <v>261</v>
      </c>
      <c r="C464" s="645"/>
      <c r="D464" s="646">
        <f>SUM(C448:C449)-D463</f>
        <v>345776200</v>
      </c>
    </row>
    <row r="465" ht="16.5" spans="1:4">
      <c r="A465" s="648" t="s">
        <v>57</v>
      </c>
      <c r="B465" s="649"/>
      <c r="C465" s="650">
        <f>SUM(C448:C464)</f>
        <v>2450182401</v>
      </c>
      <c r="D465" s="651">
        <f>D464+D463</f>
        <v>2450182401</v>
      </c>
    </row>
    <row r="466" ht="15.75" spans="1:4">
      <c r="A466" s="320"/>
      <c r="B466" s="320"/>
      <c r="C466" s="320"/>
      <c r="D466" s="320"/>
    </row>
    <row r="467" spans="1:4">
      <c r="A467" s="738"/>
      <c r="B467" s="235" t="s">
        <v>58</v>
      </c>
      <c r="C467" s="739"/>
      <c r="D467" s="736" t="s">
        <v>104</v>
      </c>
    </row>
    <row r="468" spans="1:4">
      <c r="A468" s="738"/>
      <c r="B468" s="257" t="s">
        <v>60</v>
      </c>
      <c r="C468" s="740"/>
      <c r="D468" s="731" t="s">
        <v>137</v>
      </c>
    </row>
    <row r="469" spans="1:4">
      <c r="A469" s="738"/>
      <c r="B469" s="257"/>
      <c r="C469" s="740"/>
      <c r="D469" s="731"/>
    </row>
    <row r="470" spans="1:4">
      <c r="A470" s="738"/>
      <c r="B470" s="257"/>
      <c r="C470" s="740"/>
      <c r="D470" s="731"/>
    </row>
    <row r="471" spans="1:4">
      <c r="A471" s="738"/>
      <c r="B471" s="257"/>
      <c r="C471" s="740"/>
      <c r="D471" s="731"/>
    </row>
    <row r="472" spans="1:4">
      <c r="A472" s="741"/>
      <c r="B472" s="257" t="s">
        <v>62</v>
      </c>
      <c r="C472" s="740"/>
      <c r="D472" s="731" t="s">
        <v>63</v>
      </c>
    </row>
    <row r="473" spans="1:4">
      <c r="A473" s="741"/>
      <c r="B473" s="257" t="s">
        <v>64</v>
      </c>
      <c r="C473" s="740"/>
      <c r="D473" s="734" t="s">
        <v>65</v>
      </c>
    </row>
  </sheetData>
  <mergeCells count="91">
    <mergeCell ref="A1:D1"/>
    <mergeCell ref="A2:D2"/>
    <mergeCell ref="A3:D3"/>
    <mergeCell ref="C6:D6"/>
    <mergeCell ref="A26:B26"/>
    <mergeCell ref="A37:D37"/>
    <mergeCell ref="A38:D38"/>
    <mergeCell ref="A39:D39"/>
    <mergeCell ref="C42:D42"/>
    <mergeCell ref="A62:B62"/>
    <mergeCell ref="A73:D73"/>
    <mergeCell ref="A74:D74"/>
    <mergeCell ref="A75:D75"/>
    <mergeCell ref="C78:D78"/>
    <mergeCell ref="A98:B98"/>
    <mergeCell ref="A111:D111"/>
    <mergeCell ref="A112:D112"/>
    <mergeCell ref="A113:D113"/>
    <mergeCell ref="C116:D116"/>
    <mergeCell ref="A136:B136"/>
    <mergeCell ref="A149:D149"/>
    <mergeCell ref="A150:D150"/>
    <mergeCell ref="A151:D151"/>
    <mergeCell ref="C154:D154"/>
    <mergeCell ref="A174:B174"/>
    <mergeCell ref="A187:D187"/>
    <mergeCell ref="A188:D188"/>
    <mergeCell ref="A189:D189"/>
    <mergeCell ref="C192:D192"/>
    <mergeCell ref="A212:B212"/>
    <mergeCell ref="A223:D223"/>
    <mergeCell ref="A224:D224"/>
    <mergeCell ref="A225:D225"/>
    <mergeCell ref="C228:D228"/>
    <mergeCell ref="A248:B248"/>
    <mergeCell ref="A261:D261"/>
    <mergeCell ref="A262:D262"/>
    <mergeCell ref="A263:D263"/>
    <mergeCell ref="C266:D266"/>
    <mergeCell ref="A286:B286"/>
    <mergeCell ref="A299:D299"/>
    <mergeCell ref="A300:D300"/>
    <mergeCell ref="A301:D301"/>
    <mergeCell ref="C304:D304"/>
    <mergeCell ref="A324:B324"/>
    <mergeCell ref="A335:D335"/>
    <mergeCell ref="A336:D336"/>
    <mergeCell ref="A337:D337"/>
    <mergeCell ref="C340:D340"/>
    <mergeCell ref="A360:B360"/>
    <mergeCell ref="A369:D369"/>
    <mergeCell ref="A370:D370"/>
    <mergeCell ref="A371:D371"/>
    <mergeCell ref="C374:D374"/>
    <mergeCell ref="A394:B394"/>
    <mergeCell ref="A403:D403"/>
    <mergeCell ref="A404:D404"/>
    <mergeCell ref="A405:D405"/>
    <mergeCell ref="C408:D408"/>
    <mergeCell ref="A428:B428"/>
    <mergeCell ref="A440:D440"/>
    <mergeCell ref="A441:D441"/>
    <mergeCell ref="A442:D442"/>
    <mergeCell ref="C445:D445"/>
    <mergeCell ref="A465:B465"/>
    <mergeCell ref="A6:A7"/>
    <mergeCell ref="A42:A43"/>
    <mergeCell ref="A78:A79"/>
    <mergeCell ref="A116:A117"/>
    <mergeCell ref="A154:A155"/>
    <mergeCell ref="A192:A193"/>
    <mergeCell ref="A228:A229"/>
    <mergeCell ref="A266:A267"/>
    <mergeCell ref="A304:A305"/>
    <mergeCell ref="A340:A341"/>
    <mergeCell ref="A374:A375"/>
    <mergeCell ref="A408:A409"/>
    <mergeCell ref="A445:A446"/>
    <mergeCell ref="B6:B7"/>
    <mergeCell ref="B42:B43"/>
    <mergeCell ref="B78:B79"/>
    <mergeCell ref="B116:B117"/>
    <mergeCell ref="B154:B155"/>
    <mergeCell ref="B192:B193"/>
    <mergeCell ref="B228:B229"/>
    <mergeCell ref="B266:B267"/>
    <mergeCell ref="B304:B305"/>
    <mergeCell ref="B340:B341"/>
    <mergeCell ref="B374:B375"/>
    <mergeCell ref="B408:B409"/>
    <mergeCell ref="B445:B446"/>
  </mergeCells>
  <conditionalFormatting sqref="D24">
    <cfRule type="cellIs" dxfId="1" priority="8" operator="equal">
      <formula>"ND"</formula>
    </cfRule>
  </conditionalFormatting>
  <conditionalFormatting sqref="C60">
    <cfRule type="cellIs" dxfId="1" priority="6" operator="equal">
      <formula>"ND"</formula>
    </cfRule>
  </conditionalFormatting>
  <conditionalFormatting sqref="D60">
    <cfRule type="cellIs" dxfId="1" priority="5" operator="equal">
      <formula>"ND"</formula>
    </cfRule>
  </conditionalFormatting>
  <conditionalFormatting sqref="D134">
    <cfRule type="cellIs" dxfId="1" priority="10" operator="equal">
      <formula>"ND"</formula>
    </cfRule>
  </conditionalFormatting>
  <conditionalFormatting sqref="D135">
    <cfRule type="cellIs" dxfId="1" priority="9" operator="equal">
      <formula>"ND"</formula>
    </cfRule>
  </conditionalFormatting>
  <conditionalFormatting sqref="D173">
    <cfRule type="cellIs" dxfId="1" priority="1" operator="equal">
      <formula>"ND"</formula>
    </cfRule>
  </conditionalFormatting>
  <conditionalFormatting sqref="F231">
    <cfRule type="cellIs" dxfId="1" priority="11" operator="equal">
      <formula>"ND"</formula>
    </cfRule>
  </conditionalFormatting>
  <conditionalFormatting sqref="C25:D26">
    <cfRule type="cellIs" dxfId="1" priority="7" operator="equal">
      <formula>"ND"</formula>
    </cfRule>
  </conditionalFormatting>
  <conditionalFormatting sqref="C45:D59">
    <cfRule type="cellIs" dxfId="1" priority="24" operator="equal">
      <formula>"ND"</formula>
    </cfRule>
  </conditionalFormatting>
  <conditionalFormatting sqref="C61:D62">
    <cfRule type="cellIs" dxfId="1" priority="4" operator="equal">
      <formula>"ND"</formula>
    </cfRule>
  </conditionalFormatting>
  <conditionalFormatting sqref="C81:D96">
    <cfRule type="cellIs" dxfId="1" priority="23" operator="equal">
      <formula>"ND"</formula>
    </cfRule>
  </conditionalFormatting>
  <conditionalFormatting sqref="C97:D98">
    <cfRule type="cellIs" dxfId="1" priority="3" operator="equal">
      <formula>"ND"</formula>
    </cfRule>
  </conditionalFormatting>
  <conditionalFormatting sqref="C157:D172">
    <cfRule type="cellIs" dxfId="1" priority="21" operator="equal">
      <formula>"ND"</formula>
    </cfRule>
  </conditionalFormatting>
  <conditionalFormatting sqref="C195:D212">
    <cfRule type="cellIs" dxfId="1" priority="20" operator="equal">
      <formula>"ND"</formula>
    </cfRule>
  </conditionalFormatting>
  <conditionalFormatting sqref="C231:D248">
    <cfRule type="cellIs" dxfId="1" priority="19" operator="equal">
      <formula>"ND"</formula>
    </cfRule>
  </conditionalFormatting>
  <conditionalFormatting sqref="C269:D286">
    <cfRule type="cellIs" dxfId="1" priority="18" operator="equal">
      <formula>"ND"</formula>
    </cfRule>
  </conditionalFormatting>
  <conditionalFormatting sqref="C307:D324">
    <cfRule type="cellIs" dxfId="1" priority="17" operator="equal">
      <formula>"ND"</formula>
    </cfRule>
  </conditionalFormatting>
  <conditionalFormatting sqref="C343:D360">
    <cfRule type="cellIs" dxfId="1" priority="15" operator="equal">
      <formula>"ND"</formula>
    </cfRule>
  </conditionalFormatting>
  <conditionalFormatting sqref="C377:D394">
    <cfRule type="cellIs" dxfId="1" priority="14" operator="equal">
      <formula>"ND"</formula>
    </cfRule>
  </conditionalFormatting>
  <conditionalFormatting sqref="C411:D428">
    <cfRule type="cellIs" dxfId="1" priority="13" operator="equal">
      <formula>"ND"</formula>
    </cfRule>
  </conditionalFormatting>
  <conditionalFormatting sqref="C448:D465">
    <cfRule type="cellIs" dxfId="1" priority="12" operator="equal">
      <formula>"ND"</formula>
    </cfRule>
  </conditionalFormatting>
  <pageMargins left="0.7" right="0.7" top="0.75" bottom="0.75" header="0.3" footer="0.3"/>
  <pageSetup paperSize="9" scale="90" fitToHeight="0" orientation="portrait" verticalDpi="598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52"/>
  <sheetViews>
    <sheetView view="pageBreakPreview" zoomScaleNormal="76" topLeftCell="A299" workbookViewId="0">
      <selection activeCell="F310" sqref="F310"/>
    </sheetView>
  </sheetViews>
  <sheetFormatPr defaultColWidth="9.14285714285714" defaultRowHeight="15"/>
  <cols>
    <col min="1" max="1" width="4.14285714285714" style="357" customWidth="1"/>
    <col min="2" max="2" width="27.8571428571429" style="357" customWidth="1"/>
    <col min="3" max="6" width="19.2857142857143" style="357" customWidth="1"/>
    <col min="7" max="7" width="19.2857142857143" style="357" hidden="1" customWidth="1"/>
    <col min="8" max="8" width="19.2857142857143" style="357" customWidth="1"/>
    <col min="9" max="9" width="13.1428571428571" style="357" customWidth="1"/>
    <col min="10" max="10" width="38.5714285714286" style="357" customWidth="1"/>
    <col min="11" max="11" width="13.8571428571429" style="357" customWidth="1"/>
    <col min="12" max="12" width="12.5714285714286" style="357" customWidth="1"/>
    <col min="13" max="13" width="14.2857142857143" style="357" customWidth="1"/>
    <col min="14" max="14" width="18.5714285714286" style="357" customWidth="1"/>
    <col min="15" max="16384" width="9.14285714285714" style="357"/>
  </cols>
  <sheetData>
    <row r="1" ht="15.75" spans="1:9">
      <c r="A1" s="173" t="s">
        <v>299</v>
      </c>
      <c r="B1" s="173"/>
      <c r="C1" s="173"/>
      <c r="D1" s="173"/>
      <c r="E1" s="173"/>
      <c r="F1" s="173"/>
      <c r="G1" s="173"/>
      <c r="H1" s="173"/>
      <c r="I1" s="173"/>
    </row>
    <row r="2" ht="15.75" spans="1:9">
      <c r="A2" s="173" t="s">
        <v>300</v>
      </c>
      <c r="B2" s="173"/>
      <c r="C2" s="173"/>
      <c r="D2" s="173"/>
      <c r="E2" s="173"/>
      <c r="F2" s="173"/>
      <c r="G2" s="173"/>
      <c r="H2" s="173"/>
      <c r="I2" s="173"/>
    </row>
    <row r="3" ht="15.75" spans="1:9">
      <c r="A3" s="173" t="str">
        <f>RK7!A3:D3</f>
        <v>BULAN JANUARI TAHUN 2023</v>
      </c>
      <c r="B3" s="173"/>
      <c r="C3" s="173"/>
      <c r="D3" s="173"/>
      <c r="E3" s="173"/>
      <c r="F3" s="173"/>
      <c r="G3" s="173"/>
      <c r="H3" s="173"/>
      <c r="I3" s="173"/>
    </row>
    <row r="4" ht="12.75" customHeight="1" spans="9:9">
      <c r="I4" s="399" t="s">
        <v>301</v>
      </c>
    </row>
    <row r="5" s="360" customFormat="1" ht="52.5" customHeight="1" spans="1:9">
      <c r="A5" s="513" t="s">
        <v>181</v>
      </c>
      <c r="B5" s="513" t="s">
        <v>302</v>
      </c>
      <c r="C5" s="513" t="s">
        <v>303</v>
      </c>
      <c r="D5" s="513" t="s">
        <v>304</v>
      </c>
      <c r="E5" s="513" t="s">
        <v>305</v>
      </c>
      <c r="F5" s="186" t="s">
        <v>306</v>
      </c>
      <c r="G5" s="513" t="s">
        <v>307</v>
      </c>
      <c r="H5" s="513" t="s">
        <v>308</v>
      </c>
      <c r="I5" s="513" t="s">
        <v>215</v>
      </c>
    </row>
    <row r="6" s="362" customFormat="1" spans="1:9">
      <c r="A6" s="514">
        <v>1</v>
      </c>
      <c r="B6" s="514">
        <v>2</v>
      </c>
      <c r="C6" s="514">
        <v>3</v>
      </c>
      <c r="D6" s="514">
        <v>4</v>
      </c>
      <c r="E6" s="514">
        <v>5</v>
      </c>
      <c r="F6" s="514">
        <v>6</v>
      </c>
      <c r="G6" s="514">
        <v>7</v>
      </c>
      <c r="H6" s="514">
        <v>7</v>
      </c>
      <c r="I6" s="514">
        <v>8</v>
      </c>
    </row>
    <row r="7" ht="18" customHeight="1" spans="1:9">
      <c r="A7" s="520">
        <v>1</v>
      </c>
      <c r="B7" s="380" t="s">
        <v>309</v>
      </c>
      <c r="C7" s="594">
        <v>0</v>
      </c>
      <c r="D7" s="594">
        <v>1350000</v>
      </c>
      <c r="E7" s="594">
        <v>1330000</v>
      </c>
      <c r="F7" s="594">
        <v>0</v>
      </c>
      <c r="G7" s="594">
        <v>0</v>
      </c>
      <c r="H7" s="594">
        <f>C7+D7-E7-F7</f>
        <v>20000</v>
      </c>
      <c r="I7" s="377"/>
    </row>
    <row r="8" ht="18" customHeight="1" spans="1:11">
      <c r="A8" s="520">
        <f t="shared" ref="A8:A24" si="0">1+A7</f>
        <v>2</v>
      </c>
      <c r="B8" s="380" t="s">
        <v>310</v>
      </c>
      <c r="C8" s="594">
        <v>88336500</v>
      </c>
      <c r="D8" s="594">
        <v>193205000</v>
      </c>
      <c r="E8" s="594">
        <v>89095000</v>
      </c>
      <c r="F8" s="594">
        <v>60200000</v>
      </c>
      <c r="G8" s="516">
        <v>0</v>
      </c>
      <c r="H8" s="594">
        <f t="shared" ref="H8:H25" si="1">C8+D8-E8-F8</f>
        <v>132246500</v>
      </c>
      <c r="I8" s="596"/>
      <c r="K8" s="436">
        <f>D8-74513000</f>
        <v>118692000</v>
      </c>
    </row>
    <row r="9" ht="18" customHeight="1" spans="1:11">
      <c r="A9" s="520">
        <f t="shared" si="0"/>
        <v>3</v>
      </c>
      <c r="B9" s="380" t="s">
        <v>311</v>
      </c>
      <c r="C9" s="594">
        <v>7240000</v>
      </c>
      <c r="D9" s="594">
        <v>75250000</v>
      </c>
      <c r="E9" s="594">
        <v>44515000</v>
      </c>
      <c r="F9" s="594">
        <v>17090000</v>
      </c>
      <c r="G9" s="516">
        <v>1</v>
      </c>
      <c r="H9" s="594">
        <f t="shared" si="1"/>
        <v>20885000</v>
      </c>
      <c r="I9" s="377"/>
      <c r="K9" s="436">
        <f>D8-K8</f>
        <v>74513000</v>
      </c>
    </row>
    <row r="10" ht="18" customHeight="1" spans="1:11">
      <c r="A10" s="520">
        <f t="shared" si="0"/>
        <v>4</v>
      </c>
      <c r="B10" s="380" t="s">
        <v>312</v>
      </c>
      <c r="C10" s="594">
        <v>3838900</v>
      </c>
      <c r="D10" s="594">
        <v>41070000</v>
      </c>
      <c r="E10" s="594">
        <v>23095000</v>
      </c>
      <c r="F10" s="594">
        <v>5313000</v>
      </c>
      <c r="G10" s="516">
        <v>2</v>
      </c>
      <c r="H10" s="594">
        <f t="shared" si="1"/>
        <v>16500900</v>
      </c>
      <c r="I10" s="377"/>
      <c r="K10" s="357">
        <f>139*3</f>
        <v>417</v>
      </c>
    </row>
    <row r="11" ht="18" customHeight="1" spans="1:9">
      <c r="A11" s="520">
        <f t="shared" si="0"/>
        <v>5</v>
      </c>
      <c r="B11" s="380" t="s">
        <v>313</v>
      </c>
      <c r="C11" s="594">
        <v>9173000</v>
      </c>
      <c r="D11" s="594">
        <v>51585000</v>
      </c>
      <c r="E11" s="594">
        <v>25705000</v>
      </c>
      <c r="F11" s="594">
        <v>8825000</v>
      </c>
      <c r="G11" s="516">
        <v>3</v>
      </c>
      <c r="H11" s="594">
        <f t="shared" si="1"/>
        <v>26228000</v>
      </c>
      <c r="I11" s="377"/>
    </row>
    <row r="12" ht="18" customHeight="1" spans="1:9">
      <c r="A12" s="520">
        <f t="shared" si="0"/>
        <v>6</v>
      </c>
      <c r="B12" s="380" t="s">
        <v>314</v>
      </c>
      <c r="C12" s="594">
        <v>1865000</v>
      </c>
      <c r="D12" s="594">
        <v>27218000</v>
      </c>
      <c r="E12" s="594">
        <v>17075000</v>
      </c>
      <c r="F12" s="594">
        <v>2443000</v>
      </c>
      <c r="G12" s="516">
        <v>4</v>
      </c>
      <c r="H12" s="594">
        <f t="shared" si="1"/>
        <v>9565000</v>
      </c>
      <c r="I12" s="377"/>
    </row>
    <row r="13" ht="18" customHeight="1" spans="1:9">
      <c r="A13" s="520">
        <f t="shared" si="0"/>
        <v>7</v>
      </c>
      <c r="B13" s="380" t="s">
        <v>315</v>
      </c>
      <c r="C13" s="594">
        <v>3805500</v>
      </c>
      <c r="D13" s="594">
        <v>20535000</v>
      </c>
      <c r="E13" s="594">
        <v>9022500</v>
      </c>
      <c r="F13" s="594">
        <v>1800000</v>
      </c>
      <c r="G13" s="516">
        <v>5</v>
      </c>
      <c r="H13" s="594">
        <f t="shared" si="1"/>
        <v>13518000</v>
      </c>
      <c r="I13" s="377"/>
    </row>
    <row r="14" ht="18" customHeight="1" spans="1:11">
      <c r="A14" s="520">
        <f t="shared" si="0"/>
        <v>8</v>
      </c>
      <c r="B14" s="380" t="s">
        <v>316</v>
      </c>
      <c r="C14" s="594">
        <v>3215000</v>
      </c>
      <c r="D14" s="594">
        <v>28070000</v>
      </c>
      <c r="E14" s="594">
        <v>19285000</v>
      </c>
      <c r="F14" s="594">
        <v>2100000</v>
      </c>
      <c r="G14" s="516">
        <v>6</v>
      </c>
      <c r="H14" s="594">
        <f t="shared" si="1"/>
        <v>9900000</v>
      </c>
      <c r="I14" s="377"/>
      <c r="K14" s="436">
        <f>16618000-C14</f>
        <v>13403000</v>
      </c>
    </row>
    <row r="15" ht="18" customHeight="1" spans="1:11">
      <c r="A15" s="520">
        <f t="shared" si="0"/>
        <v>9</v>
      </c>
      <c r="B15" s="380" t="s">
        <v>317</v>
      </c>
      <c r="C15" s="594">
        <v>8403000</v>
      </c>
      <c r="D15" s="594">
        <v>43471000</v>
      </c>
      <c r="E15" s="594">
        <v>24515000</v>
      </c>
      <c r="F15" s="594">
        <v>11532000</v>
      </c>
      <c r="G15" s="516">
        <v>7</v>
      </c>
      <c r="H15" s="594">
        <f t="shared" si="1"/>
        <v>15827000</v>
      </c>
      <c r="I15" s="377"/>
      <c r="J15" s="436"/>
      <c r="K15" s="436">
        <f>H14-21432000</f>
        <v>-11532000</v>
      </c>
    </row>
    <row r="16" ht="18" customHeight="1" spans="1:10">
      <c r="A16" s="520">
        <f t="shared" si="0"/>
        <v>10</v>
      </c>
      <c r="B16" s="380" t="s">
        <v>318</v>
      </c>
      <c r="C16" s="594">
        <v>12417000</v>
      </c>
      <c r="D16" s="594">
        <v>49435000</v>
      </c>
      <c r="E16" s="594">
        <v>16618500</v>
      </c>
      <c r="F16" s="594">
        <v>8200000</v>
      </c>
      <c r="G16" s="516">
        <v>8</v>
      </c>
      <c r="H16" s="594">
        <f t="shared" si="1"/>
        <v>37033500</v>
      </c>
      <c r="I16" s="596"/>
      <c r="J16" s="436"/>
    </row>
    <row r="17" ht="18" customHeight="1" spans="1:9">
      <c r="A17" s="520">
        <f t="shared" si="0"/>
        <v>11</v>
      </c>
      <c r="B17" s="380" t="s">
        <v>319</v>
      </c>
      <c r="C17" s="594">
        <v>13965000</v>
      </c>
      <c r="D17" s="594">
        <v>23190000</v>
      </c>
      <c r="E17" s="594">
        <v>16235000</v>
      </c>
      <c r="F17" s="594">
        <v>5120000</v>
      </c>
      <c r="G17" s="516">
        <v>9</v>
      </c>
      <c r="H17" s="594">
        <f t="shared" si="1"/>
        <v>15800000</v>
      </c>
      <c r="I17" s="596"/>
    </row>
    <row r="18" ht="18" customHeight="1" spans="1:9">
      <c r="A18" s="520">
        <f t="shared" si="0"/>
        <v>12</v>
      </c>
      <c r="B18" s="380" t="s">
        <v>320</v>
      </c>
      <c r="C18" s="594">
        <v>23155000</v>
      </c>
      <c r="D18" s="594">
        <v>35695000</v>
      </c>
      <c r="E18" s="594">
        <v>28205000</v>
      </c>
      <c r="F18" s="594">
        <v>0</v>
      </c>
      <c r="G18" s="516">
        <v>10</v>
      </c>
      <c r="H18" s="594">
        <f t="shared" si="1"/>
        <v>30645000</v>
      </c>
      <c r="I18" s="377"/>
    </row>
    <row r="19" ht="18" customHeight="1" spans="1:9">
      <c r="A19" s="520">
        <f t="shared" si="0"/>
        <v>13</v>
      </c>
      <c r="B19" s="380" t="s">
        <v>321</v>
      </c>
      <c r="C19" s="594">
        <v>1330000</v>
      </c>
      <c r="D19" s="594">
        <v>14830000</v>
      </c>
      <c r="E19" s="594">
        <v>8480000</v>
      </c>
      <c r="F19" s="594">
        <v>1870000</v>
      </c>
      <c r="G19" s="516">
        <v>11</v>
      </c>
      <c r="H19" s="594">
        <f t="shared" si="1"/>
        <v>5810000</v>
      </c>
      <c r="I19" s="377"/>
    </row>
    <row r="20" ht="18" customHeight="1" spans="1:9">
      <c r="A20" s="520">
        <f t="shared" si="0"/>
        <v>14</v>
      </c>
      <c r="B20" s="380" t="s">
        <v>322</v>
      </c>
      <c r="C20" s="594">
        <v>18834000</v>
      </c>
      <c r="D20" s="594">
        <v>47875000</v>
      </c>
      <c r="E20" s="594">
        <v>38085000</v>
      </c>
      <c r="F20" s="594">
        <v>4110000</v>
      </c>
      <c r="G20" s="516">
        <v>12</v>
      </c>
      <c r="H20" s="594">
        <f t="shared" si="1"/>
        <v>24514000</v>
      </c>
      <c r="I20" s="377"/>
    </row>
    <row r="21" s="507" customFormat="1" ht="16.5" customHeight="1" spans="1:9">
      <c r="A21" s="543">
        <f t="shared" si="0"/>
        <v>15</v>
      </c>
      <c r="B21" s="595" t="s">
        <v>323</v>
      </c>
      <c r="C21" s="594">
        <v>5495000</v>
      </c>
      <c r="D21" s="594">
        <v>30405000</v>
      </c>
      <c r="E21" s="594">
        <v>23010000</v>
      </c>
      <c r="F21" s="594">
        <v>1750000</v>
      </c>
      <c r="G21" s="516">
        <v>13</v>
      </c>
      <c r="H21" s="594">
        <f t="shared" si="1"/>
        <v>11140000</v>
      </c>
      <c r="I21" s="519"/>
    </row>
    <row r="22" ht="18" customHeight="1" spans="1:11">
      <c r="A22" s="520">
        <f t="shared" si="0"/>
        <v>16</v>
      </c>
      <c r="B22" s="380" t="s">
        <v>324</v>
      </c>
      <c r="C22" s="594">
        <v>4666000</v>
      </c>
      <c r="D22" s="594">
        <v>38485000</v>
      </c>
      <c r="E22" s="594">
        <v>22320000</v>
      </c>
      <c r="F22" s="594">
        <v>8438000</v>
      </c>
      <c r="G22" s="516">
        <v>16</v>
      </c>
      <c r="H22" s="594">
        <f t="shared" si="1"/>
        <v>12393000</v>
      </c>
      <c r="I22" s="377"/>
      <c r="K22" s="436"/>
    </row>
    <row r="23" ht="18" customHeight="1" spans="1:9">
      <c r="A23" s="520">
        <f t="shared" si="0"/>
        <v>17</v>
      </c>
      <c r="B23" s="380" t="s">
        <v>325</v>
      </c>
      <c r="C23" s="594">
        <v>1570000</v>
      </c>
      <c r="D23" s="594">
        <v>9110000</v>
      </c>
      <c r="E23" s="594">
        <v>6090000</v>
      </c>
      <c r="F23" s="594">
        <v>450000</v>
      </c>
      <c r="G23" s="516">
        <v>15</v>
      </c>
      <c r="H23" s="594">
        <f t="shared" si="1"/>
        <v>4140000</v>
      </c>
      <c r="I23" s="377"/>
    </row>
    <row r="24" ht="18" customHeight="1" spans="1:11">
      <c r="A24" s="520">
        <f t="shared" si="0"/>
        <v>18</v>
      </c>
      <c r="B24" s="380" t="s">
        <v>326</v>
      </c>
      <c r="C24" s="594">
        <v>74480000</v>
      </c>
      <c r="D24" s="594">
        <v>53245000</v>
      </c>
      <c r="E24" s="594">
        <v>51933300</v>
      </c>
      <c r="F24" s="594">
        <v>18172000</v>
      </c>
      <c r="G24" s="516">
        <v>14</v>
      </c>
      <c r="H24" s="594">
        <f t="shared" si="1"/>
        <v>57619700</v>
      </c>
      <c r="I24" s="377"/>
      <c r="K24" s="436">
        <f>C26-C7</f>
        <v>291878900</v>
      </c>
    </row>
    <row r="25" ht="18" customHeight="1" spans="1:11">
      <c r="A25" s="537">
        <v>19</v>
      </c>
      <c r="B25" s="416" t="s">
        <v>327</v>
      </c>
      <c r="C25" s="594">
        <v>10090000</v>
      </c>
      <c r="D25" s="594">
        <v>45346000</v>
      </c>
      <c r="E25" s="594">
        <v>28140000</v>
      </c>
      <c r="F25" s="594">
        <v>7950000</v>
      </c>
      <c r="G25" s="516">
        <v>17</v>
      </c>
      <c r="H25" s="594">
        <f t="shared" si="1"/>
        <v>19346000</v>
      </c>
      <c r="I25" s="377"/>
      <c r="K25" s="436"/>
    </row>
    <row r="26" ht="19.5" customHeight="1" spans="1:11">
      <c r="A26" s="537" t="s">
        <v>57</v>
      </c>
      <c r="B26" s="538"/>
      <c r="C26" s="596">
        <f>SUM(C7:C25)</f>
        <v>291878900</v>
      </c>
      <c r="D26" s="596">
        <f t="shared" ref="D26:H26" si="2">SUM(D7:D25)</f>
        <v>829370000</v>
      </c>
      <c r="E26" s="596">
        <f t="shared" si="2"/>
        <v>492754300</v>
      </c>
      <c r="F26" s="596">
        <f t="shared" si="2"/>
        <v>165363000</v>
      </c>
      <c r="G26" s="596">
        <f t="shared" si="2"/>
        <v>153</v>
      </c>
      <c r="H26" s="596">
        <f t="shared" si="2"/>
        <v>463131600</v>
      </c>
      <c r="I26" s="377"/>
      <c r="J26" s="436">
        <f>C26-C25</f>
        <v>281788900</v>
      </c>
      <c r="K26" s="436">
        <f>SUM(H8:H25)</f>
        <v>463111600</v>
      </c>
    </row>
    <row r="27" ht="12" customHeight="1" spans="1:8">
      <c r="A27" s="597"/>
      <c r="C27" s="436"/>
      <c r="D27" s="436"/>
      <c r="E27" s="436"/>
      <c r="F27" s="436"/>
      <c r="G27" s="436"/>
      <c r="H27" s="436"/>
    </row>
    <row r="28" ht="12.75" customHeight="1" spans="2:10">
      <c r="B28" s="357" t="str">
        <f>RK7!B29</f>
        <v>Mengetahui :</v>
      </c>
      <c r="F28" s="355" t="s">
        <v>59</v>
      </c>
      <c r="G28" s="172"/>
      <c r="H28" s="355"/>
      <c r="J28" s="436">
        <f>H26-H7</f>
        <v>463111600</v>
      </c>
    </row>
    <row r="29" spans="2:9">
      <c r="B29" s="257" t="s">
        <v>60</v>
      </c>
      <c r="C29" s="204"/>
      <c r="D29" s="204"/>
      <c r="E29" s="204"/>
      <c r="F29" s="550" t="s">
        <v>61</v>
      </c>
      <c r="G29" s="204"/>
      <c r="H29" s="550"/>
      <c r="I29" s="204"/>
    </row>
    <row r="30" spans="2:9">
      <c r="B30" s="204"/>
      <c r="C30" s="204"/>
      <c r="D30" s="204"/>
      <c r="E30" s="204"/>
      <c r="F30" s="551"/>
      <c r="G30" s="204"/>
      <c r="H30" s="551"/>
      <c r="I30" s="204"/>
    </row>
    <row r="31" spans="2:9">
      <c r="B31" s="204"/>
      <c r="C31" s="204"/>
      <c r="D31" s="204"/>
      <c r="E31" s="204"/>
      <c r="F31" s="551"/>
      <c r="G31" s="204"/>
      <c r="H31" s="551"/>
      <c r="I31" s="204"/>
    </row>
    <row r="32" ht="13.5" customHeight="1" spans="2:9">
      <c r="B32" s="204"/>
      <c r="C32" s="204"/>
      <c r="D32" s="204"/>
      <c r="E32" s="204"/>
      <c r="F32" s="551"/>
      <c r="G32" s="204"/>
      <c r="H32" s="551"/>
      <c r="I32" s="204"/>
    </row>
    <row r="33" spans="2:9">
      <c r="B33" s="204" t="str">
        <f>RK7!B34</f>
        <v>Dr. Drs. H. PELMIZAR, M.H.I.</v>
      </c>
      <c r="C33" s="204"/>
      <c r="D33" s="204"/>
      <c r="E33" s="204"/>
      <c r="F33" s="550" t="s">
        <v>63</v>
      </c>
      <c r="G33" s="204"/>
      <c r="H33" s="550"/>
      <c r="I33" s="204"/>
    </row>
    <row r="34" spans="2:11">
      <c r="B34" s="204" t="str">
        <f>RK7!B35</f>
        <v>NIP. 19561112 198103 1 009</v>
      </c>
      <c r="C34" s="204"/>
      <c r="D34" s="204"/>
      <c r="E34" s="204"/>
      <c r="F34" s="550" t="s">
        <v>65</v>
      </c>
      <c r="G34" s="204"/>
      <c r="H34" s="550"/>
      <c r="I34" s="204"/>
      <c r="K34" s="603" t="s">
        <v>328</v>
      </c>
    </row>
    <row r="35" spans="1:11">
      <c r="A35" s="598" t="s">
        <v>280</v>
      </c>
      <c r="H35" s="599"/>
      <c r="K35" s="603" t="s">
        <v>329</v>
      </c>
    </row>
    <row r="36" ht="15.75" spans="1:9">
      <c r="A36" s="173" t="s">
        <v>299</v>
      </c>
      <c r="B36" s="173"/>
      <c r="C36" s="173"/>
      <c r="D36" s="173"/>
      <c r="E36" s="173"/>
      <c r="F36" s="173"/>
      <c r="G36" s="173"/>
      <c r="H36" s="173"/>
      <c r="I36" s="173"/>
    </row>
    <row r="37" ht="15.75" spans="1:9">
      <c r="A37" s="173" t="s">
        <v>300</v>
      </c>
      <c r="B37" s="173"/>
      <c r="C37" s="173"/>
      <c r="D37" s="173"/>
      <c r="E37" s="173"/>
      <c r="F37" s="173"/>
      <c r="G37" s="173"/>
      <c r="H37" s="173"/>
      <c r="I37" s="173"/>
    </row>
    <row r="38" ht="15.75" spans="1:9">
      <c r="A38" s="173" t="str">
        <f>RK7!A39:D39</f>
        <v>BULAN FEBRUARI TAHUN 2023</v>
      </c>
      <c r="B38" s="173"/>
      <c r="C38" s="173"/>
      <c r="D38" s="173"/>
      <c r="E38" s="173"/>
      <c r="F38" s="173"/>
      <c r="G38" s="173"/>
      <c r="H38" s="173"/>
      <c r="I38" s="173"/>
    </row>
    <row r="39" customHeight="1" spans="9:9">
      <c r="I39" s="399" t="s">
        <v>301</v>
      </c>
    </row>
    <row r="40" s="360" customFormat="1" ht="52.5" customHeight="1" spans="1:9">
      <c r="A40" s="513" t="s">
        <v>181</v>
      </c>
      <c r="B40" s="513" t="s">
        <v>302</v>
      </c>
      <c r="C40" s="513" t="s">
        <v>303</v>
      </c>
      <c r="D40" s="513" t="s">
        <v>304</v>
      </c>
      <c r="E40" s="513" t="s">
        <v>305</v>
      </c>
      <c r="F40" s="186" t="s">
        <v>306</v>
      </c>
      <c r="G40" s="513" t="s">
        <v>307</v>
      </c>
      <c r="H40" s="513" t="s">
        <v>308</v>
      </c>
      <c r="I40" s="513" t="s">
        <v>215</v>
      </c>
    </row>
    <row r="41" s="362" customFormat="1" spans="1:9">
      <c r="A41" s="514">
        <v>1</v>
      </c>
      <c r="B41" s="514">
        <v>2</v>
      </c>
      <c r="C41" s="514">
        <v>3</v>
      </c>
      <c r="D41" s="514">
        <v>4</v>
      </c>
      <c r="E41" s="514">
        <v>5</v>
      </c>
      <c r="F41" s="514">
        <v>6</v>
      </c>
      <c r="G41" s="514">
        <v>7</v>
      </c>
      <c r="H41" s="514">
        <v>7</v>
      </c>
      <c r="I41" s="514">
        <v>8</v>
      </c>
    </row>
    <row r="42" ht="18" customHeight="1" spans="1:10">
      <c r="A42" s="520">
        <v>1</v>
      </c>
      <c r="B42" s="380" t="s">
        <v>309</v>
      </c>
      <c r="C42" s="594">
        <f>H7</f>
        <v>20000</v>
      </c>
      <c r="D42" s="594">
        <v>900000</v>
      </c>
      <c r="E42" s="594">
        <v>820000</v>
      </c>
      <c r="F42" s="594"/>
      <c r="G42" s="594">
        <v>0</v>
      </c>
      <c r="H42" s="594">
        <f>IFERROR(C42+D42-E42-F42-G42,"ND")</f>
        <v>100000</v>
      </c>
      <c r="I42" s="377"/>
      <c r="J42" s="553">
        <f>C43-H8</f>
        <v>0</v>
      </c>
    </row>
    <row r="43" ht="18" customHeight="1" spans="1:11">
      <c r="A43" s="520">
        <f t="shared" ref="A43:A59" si="3">1+A42</f>
        <v>2</v>
      </c>
      <c r="B43" s="380" t="s">
        <v>310</v>
      </c>
      <c r="C43" s="594">
        <f>H8</f>
        <v>132246500</v>
      </c>
      <c r="D43" s="600">
        <v>154410000</v>
      </c>
      <c r="E43" s="600">
        <v>78570000</v>
      </c>
      <c r="F43" s="600">
        <v>47685000</v>
      </c>
      <c r="G43" s="516">
        <v>0</v>
      </c>
      <c r="H43" s="516">
        <f>C43+D43-E43-F43</f>
        <v>160401500</v>
      </c>
      <c r="I43" s="377"/>
      <c r="J43" s="553">
        <f>K43-E43</f>
        <v>0</v>
      </c>
      <c r="K43" s="600">
        <v>78570000</v>
      </c>
    </row>
    <row r="44" ht="18" customHeight="1" spans="1:11">
      <c r="A44" s="520">
        <f t="shared" si="3"/>
        <v>3</v>
      </c>
      <c r="B44" s="380" t="s">
        <v>311</v>
      </c>
      <c r="C44" s="594">
        <f t="shared" ref="C44:C60" si="4">H9</f>
        <v>20885000</v>
      </c>
      <c r="D44" s="600">
        <v>46265000</v>
      </c>
      <c r="E44" s="600">
        <f>17960000+9590000+990000+6360000+5050000</f>
        <v>39950000</v>
      </c>
      <c r="F44" s="600">
        <v>4770000</v>
      </c>
      <c r="G44" s="516">
        <v>1</v>
      </c>
      <c r="H44" s="516">
        <f t="shared" ref="H44:H60" si="5">C44+D44-E44-F44</f>
        <v>22430000</v>
      </c>
      <c r="I44" s="377"/>
      <c r="J44" s="553">
        <f t="shared" ref="J44:J61" si="6">K44-E44</f>
        <v>140000</v>
      </c>
      <c r="K44" s="600">
        <v>40090000</v>
      </c>
    </row>
    <row r="45" ht="18" customHeight="1" spans="1:11">
      <c r="A45" s="520">
        <f t="shared" si="3"/>
        <v>4</v>
      </c>
      <c r="B45" s="380" t="s">
        <v>312</v>
      </c>
      <c r="C45" s="594">
        <f t="shared" si="4"/>
        <v>16500900</v>
      </c>
      <c r="D45" s="600">
        <v>14760000</v>
      </c>
      <c r="E45" s="600">
        <v>16940000</v>
      </c>
      <c r="F45" s="600">
        <v>5290900</v>
      </c>
      <c r="G45" s="516">
        <v>2</v>
      </c>
      <c r="H45" s="516">
        <f t="shared" si="5"/>
        <v>9030000</v>
      </c>
      <c r="I45" s="377"/>
      <c r="J45" s="553">
        <f t="shared" si="6"/>
        <v>0</v>
      </c>
      <c r="K45" s="600">
        <v>16940000</v>
      </c>
    </row>
    <row r="46" ht="18" customHeight="1" spans="1:11">
      <c r="A46" s="520">
        <f t="shared" si="3"/>
        <v>5</v>
      </c>
      <c r="B46" s="380" t="s">
        <v>313</v>
      </c>
      <c r="C46" s="594">
        <f t="shared" si="4"/>
        <v>26228000</v>
      </c>
      <c r="D46" s="600">
        <v>21046500</v>
      </c>
      <c r="E46" s="600">
        <v>18765000</v>
      </c>
      <c r="F46" s="600">
        <v>8810000</v>
      </c>
      <c r="G46" s="516">
        <v>3</v>
      </c>
      <c r="H46" s="516">
        <f t="shared" si="5"/>
        <v>19699500</v>
      </c>
      <c r="I46" s="377"/>
      <c r="J46" s="553">
        <f t="shared" si="6"/>
        <v>0</v>
      </c>
      <c r="K46" s="600">
        <v>18765000</v>
      </c>
    </row>
    <row r="47" ht="18" customHeight="1" spans="1:11">
      <c r="A47" s="520">
        <f t="shared" si="3"/>
        <v>6</v>
      </c>
      <c r="B47" s="380" t="s">
        <v>314</v>
      </c>
      <c r="C47" s="594">
        <f t="shared" si="4"/>
        <v>9565000</v>
      </c>
      <c r="D47" s="600">
        <v>15810000</v>
      </c>
      <c r="E47" s="600">
        <v>14045000</v>
      </c>
      <c r="F47" s="600">
        <v>2600000</v>
      </c>
      <c r="G47" s="516">
        <v>4</v>
      </c>
      <c r="H47" s="516">
        <f t="shared" si="5"/>
        <v>8730000</v>
      </c>
      <c r="I47" s="377"/>
      <c r="J47" s="553">
        <f t="shared" si="6"/>
        <v>0</v>
      </c>
      <c r="K47" s="600">
        <v>14045000</v>
      </c>
    </row>
    <row r="48" ht="18" customHeight="1" spans="1:11">
      <c r="A48" s="520">
        <f t="shared" si="3"/>
        <v>7</v>
      </c>
      <c r="B48" s="380" t="s">
        <v>315</v>
      </c>
      <c r="C48" s="594">
        <f t="shared" si="4"/>
        <v>13518000</v>
      </c>
      <c r="D48" s="600">
        <v>16115000</v>
      </c>
      <c r="E48" s="600">
        <v>7439500</v>
      </c>
      <c r="F48" s="600">
        <v>4031000</v>
      </c>
      <c r="G48" s="516">
        <v>5</v>
      </c>
      <c r="H48" s="516">
        <f t="shared" si="5"/>
        <v>18162500</v>
      </c>
      <c r="I48" s="377"/>
      <c r="J48" s="553">
        <f t="shared" si="6"/>
        <v>0</v>
      </c>
      <c r="K48" s="600">
        <v>7439500</v>
      </c>
    </row>
    <row r="49" ht="18" customHeight="1" spans="1:12">
      <c r="A49" s="520">
        <f t="shared" si="3"/>
        <v>8</v>
      </c>
      <c r="B49" s="380" t="s">
        <v>316</v>
      </c>
      <c r="C49" s="594">
        <f t="shared" si="4"/>
        <v>9900000</v>
      </c>
      <c r="D49" s="600">
        <v>22125000</v>
      </c>
      <c r="E49" s="600">
        <v>18475000</v>
      </c>
      <c r="F49" s="600">
        <v>2415000</v>
      </c>
      <c r="G49" s="516">
        <v>6</v>
      </c>
      <c r="H49" s="516">
        <f t="shared" si="5"/>
        <v>11135000</v>
      </c>
      <c r="I49" s="377"/>
      <c r="J49" s="553">
        <f t="shared" si="6"/>
        <v>0</v>
      </c>
      <c r="K49" s="600">
        <v>18475000</v>
      </c>
      <c r="L49" s="553">
        <f>J44+J51</f>
        <v>284000</v>
      </c>
    </row>
    <row r="50" ht="18" customHeight="1" spans="1:11">
      <c r="A50" s="520">
        <f t="shared" si="3"/>
        <v>9</v>
      </c>
      <c r="B50" s="380" t="s">
        <v>317</v>
      </c>
      <c r="C50" s="594">
        <f t="shared" si="4"/>
        <v>15827000</v>
      </c>
      <c r="D50" s="600">
        <v>41960000</v>
      </c>
      <c r="E50" s="600">
        <v>21515000</v>
      </c>
      <c r="F50" s="600">
        <v>10312000</v>
      </c>
      <c r="G50" s="516">
        <v>7</v>
      </c>
      <c r="H50" s="516">
        <f t="shared" si="5"/>
        <v>25960000</v>
      </c>
      <c r="I50" s="377"/>
      <c r="J50" s="553">
        <f t="shared" si="6"/>
        <v>0</v>
      </c>
      <c r="K50" s="600">
        <v>21515000</v>
      </c>
    </row>
    <row r="51" ht="18" customHeight="1" spans="1:11">
      <c r="A51" s="520">
        <f t="shared" si="3"/>
        <v>10</v>
      </c>
      <c r="B51" s="380" t="s">
        <v>318</v>
      </c>
      <c r="C51" s="594">
        <f t="shared" si="4"/>
        <v>37033500</v>
      </c>
      <c r="D51" s="600">
        <v>34365000</v>
      </c>
      <c r="E51" s="600">
        <f>18498500-144000</f>
        <v>18354500</v>
      </c>
      <c r="F51" s="600">
        <v>16150000</v>
      </c>
      <c r="G51" s="516">
        <v>8</v>
      </c>
      <c r="H51" s="516">
        <f t="shared" si="5"/>
        <v>36894000</v>
      </c>
      <c r="I51" s="604"/>
      <c r="J51" s="553">
        <f t="shared" si="6"/>
        <v>144000</v>
      </c>
      <c r="K51" s="600">
        <v>18498500</v>
      </c>
    </row>
    <row r="52" ht="18" customHeight="1" spans="1:11">
      <c r="A52" s="520">
        <f t="shared" si="3"/>
        <v>11</v>
      </c>
      <c r="B52" s="380" t="s">
        <v>319</v>
      </c>
      <c r="C52" s="594">
        <f t="shared" si="4"/>
        <v>15800000</v>
      </c>
      <c r="D52" s="600">
        <v>20940000</v>
      </c>
      <c r="E52" s="600">
        <v>16968000</v>
      </c>
      <c r="F52" s="600">
        <v>6895000</v>
      </c>
      <c r="G52" s="516">
        <v>9</v>
      </c>
      <c r="H52" s="516">
        <f t="shared" si="5"/>
        <v>12877000</v>
      </c>
      <c r="I52" s="596"/>
      <c r="J52" s="553">
        <f t="shared" si="6"/>
        <v>0</v>
      </c>
      <c r="K52" s="600">
        <v>16968000</v>
      </c>
    </row>
    <row r="53" ht="18" customHeight="1" spans="1:11">
      <c r="A53" s="520">
        <f t="shared" si="3"/>
        <v>12</v>
      </c>
      <c r="B53" s="380" t="s">
        <v>320</v>
      </c>
      <c r="C53" s="594">
        <f t="shared" si="4"/>
        <v>30645000</v>
      </c>
      <c r="D53" s="600">
        <v>58180000</v>
      </c>
      <c r="E53" s="600">
        <v>41635000</v>
      </c>
      <c r="F53" s="600">
        <v>6380000</v>
      </c>
      <c r="G53" s="516">
        <v>10</v>
      </c>
      <c r="H53" s="516">
        <f t="shared" si="5"/>
        <v>40810000</v>
      </c>
      <c r="I53" s="377"/>
      <c r="J53" s="553">
        <f t="shared" si="6"/>
        <v>0</v>
      </c>
      <c r="K53" s="600">
        <v>41635000</v>
      </c>
    </row>
    <row r="54" ht="18" customHeight="1" spans="1:11">
      <c r="A54" s="520">
        <f t="shared" si="3"/>
        <v>13</v>
      </c>
      <c r="B54" s="380" t="s">
        <v>321</v>
      </c>
      <c r="C54" s="594">
        <f t="shared" si="4"/>
        <v>5810000</v>
      </c>
      <c r="D54" s="600">
        <v>12530000</v>
      </c>
      <c r="E54" s="600">
        <v>9380000</v>
      </c>
      <c r="F54" s="600">
        <v>2040000</v>
      </c>
      <c r="G54" s="516">
        <v>11</v>
      </c>
      <c r="H54" s="516">
        <f t="shared" si="5"/>
        <v>6920000</v>
      </c>
      <c r="I54" s="377"/>
      <c r="J54" s="553">
        <f t="shared" si="6"/>
        <v>0</v>
      </c>
      <c r="K54" s="600">
        <v>9380000</v>
      </c>
    </row>
    <row r="55" ht="18" customHeight="1" spans="1:11">
      <c r="A55" s="520">
        <f t="shared" si="3"/>
        <v>14</v>
      </c>
      <c r="B55" s="380" t="s">
        <v>322</v>
      </c>
      <c r="C55" s="594">
        <f t="shared" si="4"/>
        <v>24514000</v>
      </c>
      <c r="D55" s="600">
        <v>45825000</v>
      </c>
      <c r="E55" s="600">
        <v>36060000</v>
      </c>
      <c r="F55" s="600">
        <v>5270000</v>
      </c>
      <c r="G55" s="516">
        <v>12</v>
      </c>
      <c r="H55" s="516">
        <f t="shared" si="5"/>
        <v>29009000</v>
      </c>
      <c r="I55" s="377"/>
      <c r="J55" s="553">
        <f t="shared" si="6"/>
        <v>0</v>
      </c>
      <c r="K55" s="600">
        <v>36060000</v>
      </c>
    </row>
    <row r="56" s="507" customFormat="1" ht="18.75" customHeight="1" spans="1:11">
      <c r="A56" s="543">
        <f t="shared" si="3"/>
        <v>15</v>
      </c>
      <c r="B56" s="595" t="s">
        <v>323</v>
      </c>
      <c r="C56" s="594">
        <f t="shared" si="4"/>
        <v>11140000</v>
      </c>
      <c r="D56" s="601">
        <v>14015000</v>
      </c>
      <c r="E56" s="601">
        <v>15710000</v>
      </c>
      <c r="F56" s="601">
        <v>1185000</v>
      </c>
      <c r="G56" s="602">
        <v>13</v>
      </c>
      <c r="H56" s="516">
        <f t="shared" si="5"/>
        <v>8260000</v>
      </c>
      <c r="I56" s="519"/>
      <c r="J56" s="553">
        <f t="shared" si="6"/>
        <v>0</v>
      </c>
      <c r="K56" s="601">
        <v>15710000</v>
      </c>
    </row>
    <row r="57" ht="18" customHeight="1" spans="1:11">
      <c r="A57" s="520">
        <f t="shared" si="3"/>
        <v>16</v>
      </c>
      <c r="B57" s="380" t="s">
        <v>330</v>
      </c>
      <c r="C57" s="594">
        <f t="shared" si="4"/>
        <v>12393000</v>
      </c>
      <c r="D57" s="600">
        <v>25900000</v>
      </c>
      <c r="E57" s="600">
        <v>20507000</v>
      </c>
      <c r="F57" s="600">
        <v>6221000</v>
      </c>
      <c r="G57" s="516">
        <v>16</v>
      </c>
      <c r="H57" s="516">
        <f t="shared" si="5"/>
        <v>11565000</v>
      </c>
      <c r="I57" s="377"/>
      <c r="J57" s="553">
        <f t="shared" si="6"/>
        <v>0</v>
      </c>
      <c r="K57" s="600">
        <v>20507000</v>
      </c>
    </row>
    <row r="58" ht="18" customHeight="1" spans="1:11">
      <c r="A58" s="520">
        <f t="shared" si="3"/>
        <v>17</v>
      </c>
      <c r="B58" s="380" t="s">
        <v>325</v>
      </c>
      <c r="C58" s="594">
        <f t="shared" si="4"/>
        <v>4140000</v>
      </c>
      <c r="D58" s="600">
        <v>11160000</v>
      </c>
      <c r="E58" s="600">
        <v>8145000</v>
      </c>
      <c r="F58" s="600">
        <v>550000</v>
      </c>
      <c r="G58" s="516">
        <v>15</v>
      </c>
      <c r="H58" s="516">
        <f t="shared" si="5"/>
        <v>6605000</v>
      </c>
      <c r="I58" s="377"/>
      <c r="J58" s="553">
        <f t="shared" si="6"/>
        <v>0</v>
      </c>
      <c r="K58" s="600">
        <v>8145000</v>
      </c>
    </row>
    <row r="59" ht="18" customHeight="1" spans="1:11">
      <c r="A59" s="520">
        <f t="shared" si="3"/>
        <v>18</v>
      </c>
      <c r="B59" s="380" t="s">
        <v>326</v>
      </c>
      <c r="C59" s="594">
        <f t="shared" si="4"/>
        <v>57619700</v>
      </c>
      <c r="D59" s="600">
        <v>34329001</v>
      </c>
      <c r="E59" s="600">
        <v>28528000</v>
      </c>
      <c r="F59" s="600">
        <v>14096000</v>
      </c>
      <c r="G59" s="516">
        <v>14</v>
      </c>
      <c r="H59" s="516">
        <f t="shared" si="5"/>
        <v>49324701</v>
      </c>
      <c r="I59" s="377"/>
      <c r="J59" s="553">
        <f t="shared" si="6"/>
        <v>0</v>
      </c>
      <c r="K59" s="600">
        <v>28528000</v>
      </c>
    </row>
    <row r="60" ht="18" customHeight="1" spans="1:11">
      <c r="A60" s="520">
        <v>19</v>
      </c>
      <c r="B60" s="536" t="s">
        <v>327</v>
      </c>
      <c r="C60" s="594">
        <f t="shared" si="4"/>
        <v>19346000</v>
      </c>
      <c r="D60" s="600">
        <v>25431000</v>
      </c>
      <c r="E60" s="600">
        <v>22340000</v>
      </c>
      <c r="F60" s="600">
        <v>10444000</v>
      </c>
      <c r="G60" s="516">
        <v>17</v>
      </c>
      <c r="H60" s="516">
        <f t="shared" si="5"/>
        <v>11993000</v>
      </c>
      <c r="I60" s="377"/>
      <c r="J60" s="553">
        <f t="shared" si="6"/>
        <v>0</v>
      </c>
      <c r="K60" s="600">
        <v>22340000</v>
      </c>
    </row>
    <row r="61" ht="19.5" customHeight="1" spans="1:11">
      <c r="A61" s="537" t="s">
        <v>57</v>
      </c>
      <c r="B61" s="538"/>
      <c r="C61" s="596">
        <f t="shared" ref="C61:H61" si="7">SUM(C42:C60)</f>
        <v>463131600</v>
      </c>
      <c r="D61" s="596">
        <f t="shared" si="7"/>
        <v>616066501</v>
      </c>
      <c r="E61" s="596">
        <f t="shared" si="7"/>
        <v>434147000</v>
      </c>
      <c r="F61" s="596">
        <f t="shared" si="7"/>
        <v>155144900</v>
      </c>
      <c r="G61" s="596">
        <f t="shared" si="7"/>
        <v>153</v>
      </c>
      <c r="H61" s="596">
        <f t="shared" si="7"/>
        <v>489906201</v>
      </c>
      <c r="I61" s="377"/>
      <c r="J61" s="553">
        <f t="shared" si="6"/>
        <v>55659201</v>
      </c>
      <c r="K61" s="436">
        <f>SUM(H43:H60)</f>
        <v>489806201</v>
      </c>
    </row>
    <row r="62" ht="10.5" customHeight="1" spans="1:8">
      <c r="A62" s="598" t="s">
        <v>272</v>
      </c>
      <c r="C62" s="436"/>
      <c r="D62" s="436"/>
      <c r="E62" s="436"/>
      <c r="F62" s="436"/>
      <c r="G62" s="436"/>
      <c r="H62" s="436"/>
    </row>
    <row r="63" spans="6:8">
      <c r="F63" s="355"/>
      <c r="G63" s="172"/>
      <c r="H63" s="355"/>
    </row>
    <row r="64" spans="2:8">
      <c r="B64" s="357" t="s">
        <v>58</v>
      </c>
      <c r="F64" s="355" t="s">
        <v>67</v>
      </c>
      <c r="G64" s="172"/>
      <c r="H64" s="355"/>
    </row>
    <row r="65" spans="2:8">
      <c r="B65" s="204" t="s">
        <v>68</v>
      </c>
      <c r="C65" s="204"/>
      <c r="D65" s="204"/>
      <c r="E65" s="204"/>
      <c r="F65" s="550" t="s">
        <v>69</v>
      </c>
      <c r="G65" s="204"/>
      <c r="H65" s="550"/>
    </row>
    <row r="66" spans="2:8">
      <c r="B66" s="204"/>
      <c r="C66" s="204"/>
      <c r="D66" s="204"/>
      <c r="E66" s="204"/>
      <c r="F66" s="551"/>
      <c r="G66" s="204"/>
      <c r="H66" s="551"/>
    </row>
    <row r="67" spans="2:8">
      <c r="B67" s="204"/>
      <c r="C67" s="204"/>
      <c r="D67" s="204"/>
      <c r="E67" s="204"/>
      <c r="F67" s="551"/>
      <c r="G67" s="204"/>
      <c r="H67" s="551"/>
    </row>
    <row r="68" spans="2:8">
      <c r="B68" s="204"/>
      <c r="C68" s="204"/>
      <c r="D68" s="204"/>
      <c r="E68" s="204"/>
      <c r="F68" s="551"/>
      <c r="G68" s="204"/>
      <c r="H68" s="551"/>
    </row>
    <row r="69" spans="2:8">
      <c r="B69" s="204" t="s">
        <v>70</v>
      </c>
      <c r="C69" s="204"/>
      <c r="D69" s="204"/>
      <c r="E69" s="204"/>
      <c r="F69" s="550" t="s">
        <v>71</v>
      </c>
      <c r="G69" s="204"/>
      <c r="H69" s="550"/>
    </row>
    <row r="70" spans="2:8">
      <c r="B70" s="204" t="s">
        <v>72</v>
      </c>
      <c r="C70" s="204"/>
      <c r="D70" s="204"/>
      <c r="E70" s="204"/>
      <c r="F70" s="550" t="s">
        <v>73</v>
      </c>
      <c r="G70" s="204"/>
      <c r="H70" s="550"/>
    </row>
    <row r="71" spans="1:8">
      <c r="A71" s="598"/>
      <c r="B71" s="204"/>
      <c r="C71" s="204"/>
      <c r="D71" s="204"/>
      <c r="E71" s="204"/>
      <c r="F71" s="204"/>
      <c r="G71" s="204"/>
      <c r="H71" s="550"/>
    </row>
    <row r="72" ht="15.75" spans="1:9">
      <c r="A72" s="173" t="s">
        <v>331</v>
      </c>
      <c r="B72" s="173"/>
      <c r="C72" s="173"/>
      <c r="D72" s="173"/>
      <c r="E72" s="173"/>
      <c r="F72" s="173"/>
      <c r="G72" s="173"/>
      <c r="H72" s="173"/>
      <c r="I72" s="173"/>
    </row>
    <row r="73" ht="15.75" spans="1:9">
      <c r="A73" s="173" t="s">
        <v>300</v>
      </c>
      <c r="B73" s="173"/>
      <c r="C73" s="173"/>
      <c r="D73" s="173"/>
      <c r="E73" s="173"/>
      <c r="F73" s="173"/>
      <c r="G73" s="173"/>
      <c r="H73" s="173"/>
      <c r="I73" s="173"/>
    </row>
    <row r="74" ht="15.75" spans="1:9">
      <c r="A74" s="173" t="str">
        <f>RK7!A75:D75</f>
        <v>BULAN MARET TAHUN 2023</v>
      </c>
      <c r="B74" s="173"/>
      <c r="C74" s="173"/>
      <c r="D74" s="173"/>
      <c r="E74" s="173"/>
      <c r="F74" s="173"/>
      <c r="G74" s="173"/>
      <c r="H74" s="173"/>
      <c r="I74" s="173"/>
    </row>
    <row r="75" ht="11" customHeight="1" spans="9:9">
      <c r="I75" s="399" t="s">
        <v>301</v>
      </c>
    </row>
    <row r="76" s="360" customFormat="1" ht="55" customHeight="1" spans="1:9">
      <c r="A76" s="513" t="s">
        <v>181</v>
      </c>
      <c r="B76" s="513" t="s">
        <v>302</v>
      </c>
      <c r="C76" s="513" t="s">
        <v>303</v>
      </c>
      <c r="D76" s="513" t="s">
        <v>304</v>
      </c>
      <c r="E76" s="513" t="s">
        <v>305</v>
      </c>
      <c r="F76" s="186" t="s">
        <v>306</v>
      </c>
      <c r="G76" s="513" t="s">
        <v>307</v>
      </c>
      <c r="H76" s="513" t="s">
        <v>308</v>
      </c>
      <c r="I76" s="513" t="s">
        <v>215</v>
      </c>
    </row>
    <row r="77" s="362" customFormat="1" spans="1:9">
      <c r="A77" s="514">
        <v>1</v>
      </c>
      <c r="B77" s="514">
        <v>2</v>
      </c>
      <c r="C77" s="514">
        <v>3</v>
      </c>
      <c r="D77" s="514">
        <v>4</v>
      </c>
      <c r="E77" s="514">
        <v>5</v>
      </c>
      <c r="F77" s="514">
        <v>6</v>
      </c>
      <c r="G77" s="514">
        <v>7</v>
      </c>
      <c r="H77" s="514">
        <v>7</v>
      </c>
      <c r="I77" s="514">
        <v>8</v>
      </c>
    </row>
    <row r="78" ht="18" customHeight="1" spans="1:9">
      <c r="A78" s="520">
        <v>1</v>
      </c>
      <c r="B78" s="380" t="s">
        <v>309</v>
      </c>
      <c r="C78" s="594">
        <f>H42</f>
        <v>100000</v>
      </c>
      <c r="D78" s="594">
        <v>600000</v>
      </c>
      <c r="E78" s="594">
        <f>520000+140000</f>
        <v>660000</v>
      </c>
      <c r="F78" s="605">
        <v>0</v>
      </c>
      <c r="G78" s="594">
        <v>0</v>
      </c>
      <c r="H78" s="594">
        <f>IFERROR(C78+D78-E78-F78-G78,"ND")</f>
        <v>40000</v>
      </c>
      <c r="I78" s="377"/>
    </row>
    <row r="79" ht="18" customHeight="1" spans="1:12">
      <c r="A79" s="520">
        <f t="shared" ref="A79:A95" si="8">1+A78</f>
        <v>2</v>
      </c>
      <c r="B79" s="380" t="s">
        <v>310</v>
      </c>
      <c r="C79" s="594">
        <f t="shared" ref="C79:C96" si="9">H43</f>
        <v>160401500</v>
      </c>
      <c r="D79" s="600">
        <v>141092000</v>
      </c>
      <c r="E79" s="600">
        <v>103085000</v>
      </c>
      <c r="F79" s="600">
        <v>56960000</v>
      </c>
      <c r="G79" s="516">
        <v>0</v>
      </c>
      <c r="H79" s="516">
        <f>C79+D79-E79-F79</f>
        <v>141448500</v>
      </c>
      <c r="I79" s="377"/>
      <c r="K79" s="606">
        <v>213508222</v>
      </c>
      <c r="L79" s="436">
        <f>C79-K79</f>
        <v>-53106722</v>
      </c>
    </row>
    <row r="80" ht="18" customHeight="1" spans="1:12">
      <c r="A80" s="520">
        <f t="shared" si="8"/>
        <v>3</v>
      </c>
      <c r="B80" s="380" t="s">
        <v>311</v>
      </c>
      <c r="C80" s="594">
        <f t="shared" si="9"/>
        <v>22430000</v>
      </c>
      <c r="D80" s="600">
        <v>40430500</v>
      </c>
      <c r="E80" s="600">
        <v>35380500</v>
      </c>
      <c r="F80" s="600">
        <v>7345000</v>
      </c>
      <c r="G80" s="516">
        <v>1</v>
      </c>
      <c r="H80" s="516">
        <f t="shared" ref="H80:H96" si="10">C80+D80-E80-F80</f>
        <v>20135000</v>
      </c>
      <c r="I80" s="377"/>
      <c r="K80" s="606">
        <v>56033300</v>
      </c>
      <c r="L80" s="436">
        <f t="shared" ref="L80:L95" si="11">C80-K80</f>
        <v>-33603300</v>
      </c>
    </row>
    <row r="81" ht="18" customHeight="1" spans="1:12">
      <c r="A81" s="520">
        <f t="shared" si="8"/>
        <v>4</v>
      </c>
      <c r="B81" s="380" t="s">
        <v>312</v>
      </c>
      <c r="C81" s="594">
        <f t="shared" si="9"/>
        <v>9030000</v>
      </c>
      <c r="D81" s="600">
        <v>18670000</v>
      </c>
      <c r="E81" s="600">
        <v>13901000</v>
      </c>
      <c r="F81" s="600">
        <v>3510000</v>
      </c>
      <c r="G81" s="600">
        <v>2</v>
      </c>
      <c r="H81" s="516">
        <f t="shared" si="10"/>
        <v>10289000</v>
      </c>
      <c r="I81" s="377"/>
      <c r="K81" s="600">
        <v>29569000</v>
      </c>
      <c r="L81" s="436">
        <f t="shared" si="11"/>
        <v>-20539000</v>
      </c>
    </row>
    <row r="82" ht="18" customHeight="1" spans="1:12">
      <c r="A82" s="520">
        <f t="shared" si="8"/>
        <v>5</v>
      </c>
      <c r="B82" s="380" t="s">
        <v>313</v>
      </c>
      <c r="C82" s="594">
        <f t="shared" si="9"/>
        <v>19699500</v>
      </c>
      <c r="D82" s="600">
        <v>30495000</v>
      </c>
      <c r="E82" s="600">
        <v>23509000</v>
      </c>
      <c r="F82" s="600">
        <v>9996500</v>
      </c>
      <c r="G82" s="516">
        <v>3</v>
      </c>
      <c r="H82" s="516">
        <f t="shared" si="10"/>
        <v>16689000</v>
      </c>
      <c r="I82" s="377"/>
      <c r="K82" s="606">
        <v>67903500</v>
      </c>
      <c r="L82" s="436">
        <f t="shared" si="11"/>
        <v>-48204000</v>
      </c>
    </row>
    <row r="83" ht="18" customHeight="1" spans="1:12">
      <c r="A83" s="520">
        <f t="shared" si="8"/>
        <v>6</v>
      </c>
      <c r="B83" s="380" t="s">
        <v>314</v>
      </c>
      <c r="C83" s="594">
        <f t="shared" si="9"/>
        <v>8730000</v>
      </c>
      <c r="D83" s="600">
        <v>12305000</v>
      </c>
      <c r="E83" s="600">
        <v>11980000</v>
      </c>
      <c r="F83" s="600">
        <v>2350000</v>
      </c>
      <c r="G83" s="516">
        <v>4</v>
      </c>
      <c r="H83" s="516">
        <f t="shared" si="10"/>
        <v>6705000</v>
      </c>
      <c r="I83" s="377"/>
      <c r="K83" s="607">
        <v>16881500</v>
      </c>
      <c r="L83" s="436">
        <f t="shared" si="11"/>
        <v>-8151500</v>
      </c>
    </row>
    <row r="84" ht="18" customHeight="1" spans="1:12">
      <c r="A84" s="520">
        <f t="shared" si="8"/>
        <v>7</v>
      </c>
      <c r="B84" s="380" t="s">
        <v>315</v>
      </c>
      <c r="C84" s="594">
        <f t="shared" si="9"/>
        <v>18162500</v>
      </c>
      <c r="D84" s="600">
        <v>10705000</v>
      </c>
      <c r="E84" s="600">
        <v>4877500</v>
      </c>
      <c r="F84" s="600">
        <v>6690500</v>
      </c>
      <c r="G84" s="516">
        <v>5</v>
      </c>
      <c r="H84" s="516">
        <f t="shared" si="10"/>
        <v>17299500</v>
      </c>
      <c r="I84" s="377"/>
      <c r="K84" s="608">
        <v>17315400</v>
      </c>
      <c r="L84" s="436">
        <f t="shared" si="11"/>
        <v>847100</v>
      </c>
    </row>
    <row r="85" ht="18" customHeight="1" spans="1:12">
      <c r="A85" s="520">
        <f t="shared" si="8"/>
        <v>8</v>
      </c>
      <c r="B85" s="380" t="s">
        <v>316</v>
      </c>
      <c r="C85" s="594">
        <f t="shared" si="9"/>
        <v>11135000</v>
      </c>
      <c r="D85" s="600">
        <v>14650000</v>
      </c>
      <c r="E85" s="600">
        <v>12335000</v>
      </c>
      <c r="F85" s="600">
        <v>4900000</v>
      </c>
      <c r="G85" s="516">
        <v>6</v>
      </c>
      <c r="H85" s="516">
        <f t="shared" si="10"/>
        <v>8550000</v>
      </c>
      <c r="I85" s="377"/>
      <c r="K85" s="600">
        <v>41794000</v>
      </c>
      <c r="L85" s="436">
        <f t="shared" si="11"/>
        <v>-30659000</v>
      </c>
    </row>
    <row r="86" ht="18" customHeight="1" spans="1:12">
      <c r="A86" s="520">
        <f t="shared" si="8"/>
        <v>9</v>
      </c>
      <c r="B86" s="380" t="s">
        <v>317</v>
      </c>
      <c r="C86" s="594">
        <f t="shared" si="9"/>
        <v>25960000</v>
      </c>
      <c r="D86" s="600">
        <v>31239000</v>
      </c>
      <c r="E86" s="600">
        <v>22582000</v>
      </c>
      <c r="F86" s="600">
        <v>13529000</v>
      </c>
      <c r="G86" s="516">
        <v>7</v>
      </c>
      <c r="H86" s="516">
        <f t="shared" si="10"/>
        <v>21088000</v>
      </c>
      <c r="I86" s="377"/>
      <c r="J86" s="423"/>
      <c r="K86" s="606">
        <v>35184100</v>
      </c>
      <c r="L86" s="436">
        <f t="shared" si="11"/>
        <v>-9224100</v>
      </c>
    </row>
    <row r="87" ht="18" customHeight="1" spans="1:12">
      <c r="A87" s="520">
        <f t="shared" si="8"/>
        <v>10</v>
      </c>
      <c r="B87" s="380" t="s">
        <v>318</v>
      </c>
      <c r="C87" s="594">
        <f t="shared" si="9"/>
        <v>36894000</v>
      </c>
      <c r="D87" s="600">
        <v>15880000</v>
      </c>
      <c r="E87" s="600">
        <v>17593500</v>
      </c>
      <c r="F87" s="600">
        <v>16208500</v>
      </c>
      <c r="G87" s="516">
        <v>8</v>
      </c>
      <c r="H87" s="516">
        <f t="shared" si="10"/>
        <v>18972000</v>
      </c>
      <c r="I87" s="377"/>
      <c r="K87" s="606">
        <v>35316000</v>
      </c>
      <c r="L87" s="436">
        <f t="shared" si="11"/>
        <v>1578000</v>
      </c>
    </row>
    <row r="88" ht="18" customHeight="1" spans="1:12">
      <c r="A88" s="520">
        <f t="shared" si="8"/>
        <v>11</v>
      </c>
      <c r="B88" s="380" t="s">
        <v>319</v>
      </c>
      <c r="C88" s="594">
        <f t="shared" si="9"/>
        <v>12877000</v>
      </c>
      <c r="D88" s="600">
        <v>27390000</v>
      </c>
      <c r="E88" s="600">
        <v>19370000</v>
      </c>
      <c r="F88" s="600">
        <v>7255000</v>
      </c>
      <c r="G88" s="516">
        <v>9</v>
      </c>
      <c r="H88" s="516">
        <f t="shared" si="10"/>
        <v>13642000</v>
      </c>
      <c r="I88" s="596"/>
      <c r="K88" s="600">
        <v>24375900</v>
      </c>
      <c r="L88" s="436">
        <f t="shared" si="11"/>
        <v>-11498900</v>
      </c>
    </row>
    <row r="89" ht="18" customHeight="1" spans="1:12">
      <c r="A89" s="520">
        <f t="shared" si="8"/>
        <v>12</v>
      </c>
      <c r="B89" s="380" t="s">
        <v>320</v>
      </c>
      <c r="C89" s="594">
        <f t="shared" si="9"/>
        <v>40810000</v>
      </c>
      <c r="D89" s="600">
        <v>44390000</v>
      </c>
      <c r="E89" s="600">
        <v>39350000</v>
      </c>
      <c r="F89" s="600">
        <v>10610000</v>
      </c>
      <c r="G89" s="516">
        <v>10</v>
      </c>
      <c r="H89" s="516">
        <f t="shared" si="10"/>
        <v>35240000</v>
      </c>
      <c r="I89" s="377"/>
      <c r="K89" s="606">
        <v>72223462</v>
      </c>
      <c r="L89" s="436">
        <f t="shared" si="11"/>
        <v>-31413462</v>
      </c>
    </row>
    <row r="90" ht="18" customHeight="1" spans="1:12">
      <c r="A90" s="520">
        <f t="shared" si="8"/>
        <v>13</v>
      </c>
      <c r="B90" s="380" t="s">
        <v>321</v>
      </c>
      <c r="C90" s="594">
        <f t="shared" si="9"/>
        <v>6920000</v>
      </c>
      <c r="D90" s="600">
        <v>5060000</v>
      </c>
      <c r="E90" s="600">
        <v>4780000</v>
      </c>
      <c r="F90" s="600">
        <v>2560000</v>
      </c>
      <c r="G90" s="516">
        <v>11</v>
      </c>
      <c r="H90" s="516">
        <f t="shared" si="10"/>
        <v>4640000</v>
      </c>
      <c r="I90" s="377"/>
      <c r="K90" s="606">
        <v>9249500</v>
      </c>
      <c r="L90" s="436">
        <f t="shared" si="11"/>
        <v>-2329500</v>
      </c>
    </row>
    <row r="91" ht="18" customHeight="1" spans="1:12">
      <c r="A91" s="520">
        <f t="shared" si="8"/>
        <v>14</v>
      </c>
      <c r="B91" s="380" t="s">
        <v>322</v>
      </c>
      <c r="C91" s="594">
        <f t="shared" si="9"/>
        <v>29009000</v>
      </c>
      <c r="D91" s="600">
        <v>21235000</v>
      </c>
      <c r="E91" s="600">
        <v>24995000</v>
      </c>
      <c r="F91" s="600">
        <v>4720000</v>
      </c>
      <c r="G91" s="516">
        <v>12</v>
      </c>
      <c r="H91" s="516">
        <f t="shared" si="10"/>
        <v>20529000</v>
      </c>
      <c r="I91" s="377"/>
      <c r="K91" s="600">
        <v>55562485</v>
      </c>
      <c r="L91" s="436">
        <f t="shared" si="11"/>
        <v>-26553485</v>
      </c>
    </row>
    <row r="92" s="507" customFormat="1" ht="18.75" customHeight="1" spans="1:12">
      <c r="A92" s="543">
        <f t="shared" si="8"/>
        <v>15</v>
      </c>
      <c r="B92" s="595" t="s">
        <v>323</v>
      </c>
      <c r="C92" s="594">
        <f t="shared" si="9"/>
        <v>8260000</v>
      </c>
      <c r="D92" s="600">
        <v>15475000</v>
      </c>
      <c r="E92" s="600">
        <v>16085000</v>
      </c>
      <c r="F92" s="600">
        <v>1840000</v>
      </c>
      <c r="G92" s="516">
        <v>13</v>
      </c>
      <c r="H92" s="516">
        <f t="shared" si="10"/>
        <v>5810000</v>
      </c>
      <c r="I92" s="519"/>
      <c r="K92" s="609">
        <v>44753550</v>
      </c>
      <c r="L92" s="436">
        <f t="shared" si="11"/>
        <v>-36493550</v>
      </c>
    </row>
    <row r="93" customHeight="1" spans="1:12">
      <c r="A93" s="520">
        <f t="shared" si="8"/>
        <v>16</v>
      </c>
      <c r="B93" s="380" t="s">
        <v>330</v>
      </c>
      <c r="C93" s="594">
        <f t="shared" si="9"/>
        <v>11565000</v>
      </c>
      <c r="D93" s="600">
        <v>19761000</v>
      </c>
      <c r="E93" s="600">
        <v>18576000</v>
      </c>
      <c r="F93" s="600">
        <v>6516000</v>
      </c>
      <c r="G93" s="516">
        <v>16</v>
      </c>
      <c r="H93" s="516">
        <f t="shared" si="10"/>
        <v>6234000</v>
      </c>
      <c r="I93" s="377"/>
      <c r="K93" s="606">
        <v>21142758</v>
      </c>
      <c r="L93" s="436">
        <f t="shared" si="11"/>
        <v>-9577758</v>
      </c>
    </row>
    <row r="94" ht="18" customHeight="1" spans="1:12">
      <c r="A94" s="520">
        <f t="shared" si="8"/>
        <v>17</v>
      </c>
      <c r="B94" s="380" t="s">
        <v>325</v>
      </c>
      <c r="C94" s="594">
        <f t="shared" si="9"/>
        <v>6605000</v>
      </c>
      <c r="D94" s="600">
        <v>5210000</v>
      </c>
      <c r="E94" s="600">
        <v>7170000</v>
      </c>
      <c r="F94" s="600">
        <v>1100000</v>
      </c>
      <c r="G94" s="516">
        <v>15</v>
      </c>
      <c r="H94" s="516">
        <f t="shared" si="10"/>
        <v>3545000</v>
      </c>
      <c r="I94" s="377"/>
      <c r="K94" s="606">
        <v>14478500</v>
      </c>
      <c r="L94" s="436">
        <f t="shared" si="11"/>
        <v>-7873500</v>
      </c>
    </row>
    <row r="95" ht="18" customHeight="1" spans="1:12">
      <c r="A95" s="520">
        <f t="shared" si="8"/>
        <v>18</v>
      </c>
      <c r="B95" s="380" t="s">
        <v>326</v>
      </c>
      <c r="C95" s="594">
        <f t="shared" si="9"/>
        <v>49324701</v>
      </c>
      <c r="D95" s="600">
        <v>38034000</v>
      </c>
      <c r="E95" s="600">
        <v>28180000</v>
      </c>
      <c r="F95" s="600">
        <v>12513000</v>
      </c>
      <c r="G95" s="516">
        <v>14</v>
      </c>
      <c r="H95" s="516">
        <f t="shared" si="10"/>
        <v>46665701</v>
      </c>
      <c r="I95" s="377"/>
      <c r="J95" s="436">
        <f>H97-H78</f>
        <v>402217701</v>
      </c>
      <c r="K95" s="600">
        <v>74416000</v>
      </c>
      <c r="L95" s="436">
        <f t="shared" si="11"/>
        <v>-25091299</v>
      </c>
    </row>
    <row r="96" ht="18" customHeight="1" spans="1:12">
      <c r="A96" s="520">
        <v>19</v>
      </c>
      <c r="B96" s="536" t="s">
        <v>327</v>
      </c>
      <c r="C96" s="594">
        <f t="shared" si="9"/>
        <v>11993000</v>
      </c>
      <c r="D96" s="600">
        <v>13086000</v>
      </c>
      <c r="E96" s="600">
        <v>12690000</v>
      </c>
      <c r="F96" s="600">
        <v>7653000</v>
      </c>
      <c r="G96" s="516">
        <v>17</v>
      </c>
      <c r="H96" s="516">
        <f t="shared" si="10"/>
        <v>4736000</v>
      </c>
      <c r="I96" s="377"/>
      <c r="K96" s="610"/>
      <c r="L96" s="436"/>
    </row>
    <row r="97" customHeight="1" spans="1:11">
      <c r="A97" s="537" t="s">
        <v>57</v>
      </c>
      <c r="B97" s="538"/>
      <c r="C97" s="596">
        <f t="shared" ref="C97:H97" si="12">SUM(C78:C96)</f>
        <v>489906201</v>
      </c>
      <c r="D97" s="596">
        <f t="shared" si="12"/>
        <v>505707500</v>
      </c>
      <c r="E97" s="596">
        <f t="shared" si="12"/>
        <v>417099500</v>
      </c>
      <c r="F97" s="596">
        <f t="shared" si="12"/>
        <v>176256500</v>
      </c>
      <c r="G97" s="596">
        <f t="shared" si="12"/>
        <v>153</v>
      </c>
      <c r="H97" s="596">
        <f t="shared" si="12"/>
        <v>402257701</v>
      </c>
      <c r="I97" s="377"/>
      <c r="J97" s="436">
        <f>H97-H78</f>
        <v>402217701</v>
      </c>
      <c r="K97" s="436">
        <f>SUM(H79:H95)</f>
        <v>397481701</v>
      </c>
    </row>
    <row r="98" ht="12" customHeight="1" spans="1:9">
      <c r="A98" s="598" t="s">
        <v>272</v>
      </c>
      <c r="C98" s="436"/>
      <c r="D98" s="436"/>
      <c r="E98" s="436"/>
      <c r="F98" s="436"/>
      <c r="G98" s="436"/>
      <c r="H98" s="436"/>
      <c r="I98" s="436"/>
    </row>
    <row r="99" ht="6" customHeight="1" spans="7:8">
      <c r="G99" s="172"/>
      <c r="H99" s="355"/>
    </row>
    <row r="100" spans="3:8">
      <c r="C100" s="357" t="str">
        <f>RK7!B101</f>
        <v>Mengetahui :</v>
      </c>
      <c r="F100" s="357" t="s">
        <v>81</v>
      </c>
      <c r="G100" s="172"/>
      <c r="H100" s="355"/>
    </row>
    <row r="101" spans="3:8">
      <c r="C101" s="204" t="str">
        <f>RK7!B102</f>
        <v>Ketua Pengadilan Tinggi Agama Padang,</v>
      </c>
      <c r="D101" s="204"/>
      <c r="E101" s="204"/>
      <c r="F101" s="204" t="s">
        <v>61</v>
      </c>
      <c r="G101" s="204"/>
      <c r="H101" s="204"/>
    </row>
    <row r="102" ht="11.1" customHeight="1" spans="3:8">
      <c r="C102" s="204"/>
      <c r="D102" s="204"/>
      <c r="E102" s="204"/>
      <c r="F102" s="204"/>
      <c r="G102" s="204"/>
      <c r="H102" s="204"/>
    </row>
    <row r="103" ht="12" customHeight="1" spans="3:8">
      <c r="C103" s="204"/>
      <c r="D103" s="204"/>
      <c r="E103" s="204"/>
      <c r="F103" s="204"/>
      <c r="G103" s="204"/>
      <c r="H103" s="204"/>
    </row>
    <row r="104" ht="14" customHeight="1" spans="3:8">
      <c r="C104" s="204"/>
      <c r="D104" s="204"/>
      <c r="E104" s="204"/>
      <c r="F104" s="204"/>
      <c r="G104" s="204"/>
      <c r="H104" s="204"/>
    </row>
    <row r="105" spans="3:8">
      <c r="C105" s="204" t="str">
        <f>RK7!B106</f>
        <v>Dr. Drs. H. PELMIZAR, M.H.I.</v>
      </c>
      <c r="D105" s="204"/>
      <c r="E105" s="204"/>
      <c r="F105" s="204" t="s">
        <v>63</v>
      </c>
      <c r="G105" s="204"/>
      <c r="H105" s="204"/>
    </row>
    <row r="106" spans="3:8">
      <c r="C106" s="204" t="s">
        <v>332</v>
      </c>
      <c r="D106" s="204"/>
      <c r="E106" s="204"/>
      <c r="F106" s="204" t="s">
        <v>65</v>
      </c>
      <c r="G106" s="204"/>
      <c r="H106" s="204"/>
    </row>
    <row r="107" spans="1:8">
      <c r="A107" s="598"/>
      <c r="C107" s="204"/>
      <c r="D107" s="204"/>
      <c r="E107" s="204"/>
      <c r="F107" s="204"/>
      <c r="G107" s="204"/>
      <c r="H107" s="204"/>
    </row>
    <row r="108" ht="14" customHeight="1" spans="1:9">
      <c r="A108" s="173" t="s">
        <v>331</v>
      </c>
      <c r="B108" s="173"/>
      <c r="C108" s="173"/>
      <c r="D108" s="173"/>
      <c r="E108" s="173"/>
      <c r="F108" s="173"/>
      <c r="G108" s="173"/>
      <c r="H108" s="173"/>
      <c r="I108" s="173"/>
    </row>
    <row r="109" ht="14" customHeight="1" spans="1:9">
      <c r="A109" s="173" t="s">
        <v>300</v>
      </c>
      <c r="B109" s="173"/>
      <c r="C109" s="173"/>
      <c r="D109" s="173"/>
      <c r="E109" s="173"/>
      <c r="F109" s="173"/>
      <c r="G109" s="173"/>
      <c r="H109" s="173"/>
      <c r="I109" s="173"/>
    </row>
    <row r="110" ht="13" customHeight="1" spans="1:9">
      <c r="A110" s="173" t="str">
        <f>RK7!A113:D113</f>
        <v>BULAN APRIL TAHUN 2023</v>
      </c>
      <c r="B110" s="173"/>
      <c r="C110" s="173"/>
      <c r="D110" s="173"/>
      <c r="E110" s="173"/>
      <c r="F110" s="173"/>
      <c r="G110" s="173"/>
      <c r="H110" s="173"/>
      <c r="I110" s="173"/>
    </row>
    <row r="111" s="360" customFormat="1" customHeight="1" spans="1:10">
      <c r="A111" s="357"/>
      <c r="B111" s="357"/>
      <c r="C111" s="357"/>
      <c r="D111" s="357"/>
      <c r="E111" s="357"/>
      <c r="F111" s="357"/>
      <c r="G111" s="357"/>
      <c r="H111" s="357"/>
      <c r="I111" s="399" t="s">
        <v>301</v>
      </c>
      <c r="J111" s="357"/>
    </row>
    <row r="112" s="362" customFormat="1" ht="45" spans="1:10">
      <c r="A112" s="513" t="s">
        <v>181</v>
      </c>
      <c r="B112" s="513" t="s">
        <v>302</v>
      </c>
      <c r="C112" s="513" t="s">
        <v>303</v>
      </c>
      <c r="D112" s="513" t="s">
        <v>304</v>
      </c>
      <c r="E112" s="513" t="s">
        <v>305</v>
      </c>
      <c r="F112" s="186" t="s">
        <v>306</v>
      </c>
      <c r="G112" s="513" t="s">
        <v>307</v>
      </c>
      <c r="H112" s="513" t="s">
        <v>308</v>
      </c>
      <c r="I112" s="513" t="s">
        <v>215</v>
      </c>
      <c r="J112" s="360"/>
    </row>
    <row r="113" ht="14" customHeight="1" spans="1:10">
      <c r="A113" s="514">
        <v>1</v>
      </c>
      <c r="B113" s="514">
        <v>2</v>
      </c>
      <c r="C113" s="514">
        <v>3</v>
      </c>
      <c r="D113" s="514">
        <v>4</v>
      </c>
      <c r="E113" s="514">
        <v>5</v>
      </c>
      <c r="F113" s="514">
        <v>6</v>
      </c>
      <c r="G113" s="514">
        <v>7</v>
      </c>
      <c r="H113" s="514">
        <v>7</v>
      </c>
      <c r="I113" s="514">
        <v>8</v>
      </c>
      <c r="J113" s="362"/>
    </row>
    <row r="114" ht="18" customHeight="1" spans="1:11">
      <c r="A114" s="520">
        <v>1</v>
      </c>
      <c r="B114" s="380" t="s">
        <v>309</v>
      </c>
      <c r="C114" s="594">
        <f>H78</f>
        <v>40000</v>
      </c>
      <c r="D114" s="594">
        <v>600000</v>
      </c>
      <c r="E114" s="594">
        <v>600000</v>
      </c>
      <c r="F114" s="594">
        <v>0</v>
      </c>
      <c r="G114" s="594">
        <v>0</v>
      </c>
      <c r="H114" s="594">
        <f>IFERROR(C114+D114-E114-F114-G114,"ND")</f>
        <v>40000</v>
      </c>
      <c r="I114" s="377"/>
      <c r="K114" s="436">
        <f>D115-74513000</f>
        <v>-15528500</v>
      </c>
    </row>
    <row r="115" ht="18" customHeight="1" spans="1:11">
      <c r="A115" s="520">
        <f t="shared" ref="A115:A131" si="13">1+A114</f>
        <v>2</v>
      </c>
      <c r="B115" s="380" t="s">
        <v>310</v>
      </c>
      <c r="C115" s="594">
        <f>H79</f>
        <v>141448500</v>
      </c>
      <c r="D115" s="594">
        <v>58984500</v>
      </c>
      <c r="E115" s="594">
        <v>43082000</v>
      </c>
      <c r="F115" s="594">
        <v>36562000</v>
      </c>
      <c r="G115" s="516">
        <v>0</v>
      </c>
      <c r="H115" s="594">
        <f>C115+D115-E115-F115</f>
        <v>120789000</v>
      </c>
      <c r="I115" s="377"/>
      <c r="K115" s="436">
        <f>D115-K114</f>
        <v>74513000</v>
      </c>
    </row>
    <row r="116" ht="18" customHeight="1" spans="1:11">
      <c r="A116" s="520">
        <f t="shared" si="13"/>
        <v>3</v>
      </c>
      <c r="B116" s="380" t="s">
        <v>311</v>
      </c>
      <c r="C116" s="594">
        <f t="shared" ref="C116:C132" si="14">H80</f>
        <v>20135000</v>
      </c>
      <c r="D116" s="594">
        <v>17568000</v>
      </c>
      <c r="E116" s="594">
        <v>17100000</v>
      </c>
      <c r="F116" s="594">
        <v>4781000</v>
      </c>
      <c r="G116" s="516">
        <v>1</v>
      </c>
      <c r="H116" s="594">
        <f t="shared" ref="H116:H132" si="15">C116+D116-E116-F116</f>
        <v>15822000</v>
      </c>
      <c r="I116" s="604"/>
      <c r="K116" s="357">
        <f>139*3</f>
        <v>417</v>
      </c>
    </row>
    <row r="117" ht="18" customHeight="1" spans="1:9">
      <c r="A117" s="520">
        <f t="shared" si="13"/>
        <v>4</v>
      </c>
      <c r="B117" s="380" t="s">
        <v>312</v>
      </c>
      <c r="C117" s="594">
        <f t="shared" si="14"/>
        <v>10289000</v>
      </c>
      <c r="D117" s="594">
        <v>10145000</v>
      </c>
      <c r="E117" s="594">
        <v>5012500</v>
      </c>
      <c r="F117" s="594">
        <v>5324000</v>
      </c>
      <c r="G117" s="516">
        <v>2</v>
      </c>
      <c r="H117" s="594">
        <f t="shared" si="15"/>
        <v>10097500</v>
      </c>
      <c r="I117" s="377"/>
    </row>
    <row r="118" ht="18" customHeight="1" spans="1:9">
      <c r="A118" s="520">
        <f t="shared" si="13"/>
        <v>5</v>
      </c>
      <c r="B118" s="380" t="s">
        <v>313</v>
      </c>
      <c r="C118" s="594">
        <f t="shared" si="14"/>
        <v>16689000</v>
      </c>
      <c r="D118" s="594">
        <v>10495000</v>
      </c>
      <c r="E118" s="594">
        <v>7730000</v>
      </c>
      <c r="F118" s="594">
        <v>3025000</v>
      </c>
      <c r="G118" s="516">
        <v>3</v>
      </c>
      <c r="H118" s="594">
        <f t="shared" si="15"/>
        <v>16429000</v>
      </c>
      <c r="I118" s="377"/>
    </row>
    <row r="119" ht="18" customHeight="1" spans="1:9">
      <c r="A119" s="520">
        <f t="shared" si="13"/>
        <v>6</v>
      </c>
      <c r="B119" s="380" t="s">
        <v>314</v>
      </c>
      <c r="C119" s="594">
        <f t="shared" si="14"/>
        <v>6705000</v>
      </c>
      <c r="D119" s="594">
        <v>7720000</v>
      </c>
      <c r="E119" s="594">
        <v>6870000</v>
      </c>
      <c r="F119" s="594">
        <v>2215000</v>
      </c>
      <c r="G119" s="516">
        <v>4</v>
      </c>
      <c r="H119" s="594">
        <f t="shared" si="15"/>
        <v>5340000</v>
      </c>
      <c r="I119" s="377"/>
    </row>
    <row r="120" ht="18" customHeight="1" spans="1:11">
      <c r="A120" s="520">
        <f t="shared" si="13"/>
        <v>7</v>
      </c>
      <c r="B120" s="380" t="s">
        <v>315</v>
      </c>
      <c r="C120" s="594">
        <f t="shared" si="14"/>
        <v>17299500</v>
      </c>
      <c r="D120" s="594">
        <v>3290000</v>
      </c>
      <c r="E120" s="594">
        <v>2587000</v>
      </c>
      <c r="F120" s="594">
        <v>4675000</v>
      </c>
      <c r="G120" s="516">
        <v>5</v>
      </c>
      <c r="H120" s="594">
        <f t="shared" si="15"/>
        <v>13327500</v>
      </c>
      <c r="I120" s="377"/>
      <c r="K120" s="436">
        <f>16618000-C121</f>
        <v>8068000</v>
      </c>
    </row>
    <row r="121" ht="18" customHeight="1" spans="1:14">
      <c r="A121" s="520">
        <f t="shared" si="13"/>
        <v>8</v>
      </c>
      <c r="B121" s="380" t="s">
        <v>316</v>
      </c>
      <c r="C121" s="594">
        <f t="shared" si="14"/>
        <v>8550000</v>
      </c>
      <c r="D121" s="594">
        <v>1570000</v>
      </c>
      <c r="E121" s="594">
        <v>3020000</v>
      </c>
      <c r="F121" s="594">
        <v>2710000</v>
      </c>
      <c r="G121" s="516">
        <v>6</v>
      </c>
      <c r="H121" s="594">
        <f t="shared" si="15"/>
        <v>4390000</v>
      </c>
      <c r="I121" s="377"/>
      <c r="K121" s="436">
        <f>H121-21432000</f>
        <v>-17042000</v>
      </c>
      <c r="L121" s="357">
        <v>49081000</v>
      </c>
      <c r="M121" s="357">
        <v>29616000</v>
      </c>
      <c r="N121" s="357">
        <v>16183000</v>
      </c>
    </row>
    <row r="122" ht="18" customHeight="1" spans="1:14">
      <c r="A122" s="520">
        <f t="shared" si="13"/>
        <v>9</v>
      </c>
      <c r="B122" s="380" t="s">
        <v>317</v>
      </c>
      <c r="C122" s="594">
        <f t="shared" si="14"/>
        <v>21088000</v>
      </c>
      <c r="D122" s="594">
        <v>9380000</v>
      </c>
      <c r="E122" s="594">
        <v>8082000</v>
      </c>
      <c r="F122" s="594">
        <v>6388000</v>
      </c>
      <c r="G122" s="516">
        <v>7</v>
      </c>
      <c r="H122" s="594">
        <f t="shared" si="15"/>
        <v>15998000</v>
      </c>
      <c r="I122" s="377"/>
      <c r="L122" s="436">
        <f>L121-D122</f>
        <v>39701000</v>
      </c>
      <c r="M122" s="436">
        <f>M121-E122</f>
        <v>21534000</v>
      </c>
      <c r="N122" s="436">
        <f>N121-F122</f>
        <v>9795000</v>
      </c>
    </row>
    <row r="123" ht="18" customHeight="1" spans="1:9">
      <c r="A123" s="520">
        <f t="shared" si="13"/>
        <v>10</v>
      </c>
      <c r="B123" s="380" t="s">
        <v>318</v>
      </c>
      <c r="C123" s="594">
        <f t="shared" si="14"/>
        <v>18972000</v>
      </c>
      <c r="D123" s="594">
        <v>9533000</v>
      </c>
      <c r="E123" s="594">
        <v>6890000</v>
      </c>
      <c r="F123" s="594">
        <v>3769000</v>
      </c>
      <c r="G123" s="516">
        <v>8</v>
      </c>
      <c r="H123" s="594">
        <f t="shared" si="15"/>
        <v>17846000</v>
      </c>
      <c r="I123" s="377"/>
    </row>
    <row r="124" ht="18" customHeight="1" spans="1:9">
      <c r="A124" s="520">
        <f t="shared" si="13"/>
        <v>11</v>
      </c>
      <c r="B124" s="380" t="s">
        <v>319</v>
      </c>
      <c r="C124" s="594">
        <f t="shared" si="14"/>
        <v>13642000</v>
      </c>
      <c r="D124" s="594">
        <v>8270000</v>
      </c>
      <c r="E124" s="594">
        <v>7985000</v>
      </c>
      <c r="F124" s="594">
        <v>3385000</v>
      </c>
      <c r="G124" s="516">
        <v>9</v>
      </c>
      <c r="H124" s="594">
        <f t="shared" si="15"/>
        <v>10542000</v>
      </c>
      <c r="I124" s="596"/>
    </row>
    <row r="125" ht="18" customHeight="1" spans="1:9">
      <c r="A125" s="520">
        <f t="shared" si="13"/>
        <v>12</v>
      </c>
      <c r="B125" s="380" t="s">
        <v>320</v>
      </c>
      <c r="C125" s="594">
        <f t="shared" si="14"/>
        <v>35240000</v>
      </c>
      <c r="D125" s="594">
        <v>17190000</v>
      </c>
      <c r="E125" s="594">
        <v>19403500</v>
      </c>
      <c r="F125" s="594">
        <v>5948000</v>
      </c>
      <c r="G125" s="516">
        <v>10</v>
      </c>
      <c r="H125" s="594">
        <f t="shared" si="15"/>
        <v>27078500</v>
      </c>
      <c r="I125" s="377"/>
    </row>
    <row r="126" ht="18" customHeight="1" spans="1:9">
      <c r="A126" s="520">
        <f t="shared" si="13"/>
        <v>13</v>
      </c>
      <c r="B126" s="380" t="s">
        <v>321</v>
      </c>
      <c r="C126" s="594">
        <f t="shared" si="14"/>
        <v>4640000</v>
      </c>
      <c r="D126" s="594">
        <v>5406000</v>
      </c>
      <c r="E126" s="594">
        <v>3940000</v>
      </c>
      <c r="F126" s="594">
        <v>2323000</v>
      </c>
      <c r="G126" s="516">
        <v>11</v>
      </c>
      <c r="H126" s="594">
        <f t="shared" si="15"/>
        <v>3783000</v>
      </c>
      <c r="I126" s="377"/>
    </row>
    <row r="127" s="539" customFormat="1" ht="18.75" customHeight="1" spans="1:10">
      <c r="A127" s="520">
        <f t="shared" si="13"/>
        <v>14</v>
      </c>
      <c r="B127" s="380" t="s">
        <v>322</v>
      </c>
      <c r="C127" s="594">
        <f t="shared" si="14"/>
        <v>20529000</v>
      </c>
      <c r="D127" s="594">
        <v>12155000</v>
      </c>
      <c r="E127" s="594">
        <v>13754000</v>
      </c>
      <c r="F127" s="594">
        <v>1560000</v>
      </c>
      <c r="G127" s="516">
        <v>12</v>
      </c>
      <c r="H127" s="594">
        <f t="shared" si="15"/>
        <v>17370000</v>
      </c>
      <c r="I127" s="377"/>
      <c r="J127" s="357"/>
    </row>
    <row r="128" ht="18" customHeight="1" spans="1:11">
      <c r="A128" s="520">
        <f t="shared" si="13"/>
        <v>15</v>
      </c>
      <c r="B128" s="380" t="s">
        <v>323</v>
      </c>
      <c r="C128" s="594">
        <f t="shared" si="14"/>
        <v>5810000</v>
      </c>
      <c r="D128" s="594">
        <v>1015000</v>
      </c>
      <c r="E128" s="594">
        <v>3240000</v>
      </c>
      <c r="F128" s="594">
        <v>790000</v>
      </c>
      <c r="G128" s="516">
        <v>13</v>
      </c>
      <c r="H128" s="594">
        <f t="shared" si="15"/>
        <v>2795000</v>
      </c>
      <c r="I128" s="593"/>
      <c r="J128" s="539"/>
      <c r="K128" s="436"/>
    </row>
    <row r="129" ht="18" customHeight="1" spans="1:9">
      <c r="A129" s="520">
        <f t="shared" si="13"/>
        <v>16</v>
      </c>
      <c r="B129" s="380" t="s">
        <v>330</v>
      </c>
      <c r="C129" s="594">
        <f t="shared" si="14"/>
        <v>6234000</v>
      </c>
      <c r="D129" s="594">
        <v>7985000</v>
      </c>
      <c r="E129" s="594">
        <v>5445000</v>
      </c>
      <c r="F129" s="594">
        <v>2403000</v>
      </c>
      <c r="G129" s="516">
        <v>16</v>
      </c>
      <c r="H129" s="594">
        <f t="shared" si="15"/>
        <v>6371000</v>
      </c>
      <c r="I129" s="377"/>
    </row>
    <row r="130" ht="18" customHeight="1" spans="1:11">
      <c r="A130" s="520">
        <f t="shared" si="13"/>
        <v>17</v>
      </c>
      <c r="B130" s="380" t="s">
        <v>325</v>
      </c>
      <c r="C130" s="594">
        <f t="shared" si="14"/>
        <v>3545000</v>
      </c>
      <c r="D130" s="594">
        <v>2110000</v>
      </c>
      <c r="E130" s="594">
        <v>2855000</v>
      </c>
      <c r="F130" s="594">
        <v>590000</v>
      </c>
      <c r="G130" s="516">
        <v>15</v>
      </c>
      <c r="H130" s="594">
        <f t="shared" si="15"/>
        <v>2210000</v>
      </c>
      <c r="I130" s="377"/>
      <c r="K130" s="436">
        <f>C133-C114</f>
        <v>402217701</v>
      </c>
    </row>
    <row r="131" ht="18" customHeight="1" spans="1:11">
      <c r="A131" s="520">
        <f t="shared" si="13"/>
        <v>18</v>
      </c>
      <c r="B131" s="380" t="s">
        <v>326</v>
      </c>
      <c r="C131" s="594">
        <f t="shared" si="14"/>
        <v>46665701</v>
      </c>
      <c r="D131" s="594">
        <v>21252000</v>
      </c>
      <c r="E131" s="594">
        <v>12273000</v>
      </c>
      <c r="F131" s="594">
        <v>5777001</v>
      </c>
      <c r="G131" s="516">
        <v>14</v>
      </c>
      <c r="H131" s="594">
        <f t="shared" si="15"/>
        <v>49867700</v>
      </c>
      <c r="I131" s="377"/>
      <c r="K131" s="436"/>
    </row>
    <row r="132" ht="16" customHeight="1" spans="1:11">
      <c r="A132" s="520">
        <v>19</v>
      </c>
      <c r="B132" s="536" t="s">
        <v>327</v>
      </c>
      <c r="C132" s="594">
        <f t="shared" si="14"/>
        <v>4736000</v>
      </c>
      <c r="D132" s="594">
        <v>5941000</v>
      </c>
      <c r="E132" s="594">
        <v>3790000</v>
      </c>
      <c r="F132" s="594">
        <v>1167000</v>
      </c>
      <c r="G132" s="516">
        <v>17</v>
      </c>
      <c r="H132" s="594">
        <f t="shared" si="15"/>
        <v>5720000</v>
      </c>
      <c r="I132" s="377"/>
      <c r="K132" s="436">
        <f>SUM(H115:H131)</f>
        <v>340056200</v>
      </c>
    </row>
    <row r="133" ht="18" customHeight="1" spans="1:10">
      <c r="A133" s="537" t="s">
        <v>57</v>
      </c>
      <c r="B133" s="538"/>
      <c r="C133" s="596">
        <f>SUM(C114:C132)</f>
        <v>402257701</v>
      </c>
      <c r="D133" s="596">
        <f>SUM(D114:D132)</f>
        <v>210609500</v>
      </c>
      <c r="E133" s="596">
        <f>SUM(E114:E132)</f>
        <v>173659000</v>
      </c>
      <c r="F133" s="596">
        <f>SUM(F114:F132)</f>
        <v>93392001</v>
      </c>
      <c r="G133" s="596">
        <f>SUM(G114:G131)</f>
        <v>136</v>
      </c>
      <c r="H133" s="596">
        <f>SUM(H114:H132)</f>
        <v>345816200</v>
      </c>
      <c r="I133" s="377"/>
      <c r="J133" s="436">
        <f>H133-H114</f>
        <v>345776200</v>
      </c>
    </row>
    <row r="134" ht="17" customHeight="1" spans="1:8">
      <c r="A134" s="357" t="s">
        <v>333</v>
      </c>
      <c r="C134" s="436"/>
      <c r="D134" s="436"/>
      <c r="E134" s="436"/>
      <c r="F134" s="436"/>
      <c r="G134" s="436"/>
      <c r="H134" s="436"/>
    </row>
    <row r="135" ht="9" customHeight="1" spans="2:8">
      <c r="B135" s="436"/>
      <c r="F135" s="355"/>
      <c r="G135" s="172"/>
      <c r="H135" s="355"/>
    </row>
    <row r="136" spans="2:8">
      <c r="B136" s="436"/>
      <c r="C136" s="357" t="str">
        <f>C100</f>
        <v>Mengetahui :</v>
      </c>
      <c r="F136" s="357" t="s">
        <v>81</v>
      </c>
      <c r="G136" s="172"/>
      <c r="H136" s="355"/>
    </row>
    <row r="137" spans="3:8">
      <c r="C137" s="204" t="str">
        <f>RK7!B178</f>
        <v>Ketua Pengadilan Tinggi Agama Padang,</v>
      </c>
      <c r="D137" s="204"/>
      <c r="E137" s="204"/>
      <c r="F137" s="204" t="s">
        <v>61</v>
      </c>
      <c r="G137" s="204"/>
      <c r="H137" s="204"/>
    </row>
    <row r="138" spans="3:8">
      <c r="C138" s="204"/>
      <c r="D138" s="204"/>
      <c r="E138" s="204"/>
      <c r="F138" s="204"/>
      <c r="G138" s="204"/>
      <c r="H138" s="204"/>
    </row>
    <row r="139" ht="9" customHeight="1" spans="3:8">
      <c r="C139" s="204"/>
      <c r="D139" s="204"/>
      <c r="E139" s="204"/>
      <c r="F139" s="204"/>
      <c r="G139" s="204"/>
      <c r="H139" s="204"/>
    </row>
    <row r="140" ht="12" customHeight="1" spans="3:8">
      <c r="C140" s="204"/>
      <c r="D140" s="204"/>
      <c r="E140" s="204"/>
      <c r="F140" s="204"/>
      <c r="G140" s="204"/>
      <c r="H140" s="204"/>
    </row>
    <row r="141" spans="3:8">
      <c r="C141" s="204" t="str">
        <f>RK7!B144</f>
        <v>Dr. Drs. H. PELMIZAR, M.H.I.</v>
      </c>
      <c r="D141" s="204"/>
      <c r="E141" s="204"/>
      <c r="F141" s="204" t="s">
        <v>63</v>
      </c>
      <c r="G141" s="204"/>
      <c r="H141" s="204"/>
    </row>
    <row r="142" spans="3:8">
      <c r="C142" s="204" t="str">
        <f>RK7!B145</f>
        <v>NIP. 19561112 198103 1 009</v>
      </c>
      <c r="D142" s="204"/>
      <c r="E142" s="204"/>
      <c r="F142" s="204" t="s">
        <v>65</v>
      </c>
      <c r="G142" s="204"/>
      <c r="H142" s="204"/>
    </row>
    <row r="143" ht="15.75" spans="1:9">
      <c r="A143" s="173" t="s">
        <v>299</v>
      </c>
      <c r="B143" s="173"/>
      <c r="C143" s="173"/>
      <c r="D143" s="173"/>
      <c r="E143" s="173"/>
      <c r="F143" s="173"/>
      <c r="G143" s="173"/>
      <c r="H143" s="173"/>
      <c r="I143" s="173"/>
    </row>
    <row r="144" ht="15.75" spans="1:9">
      <c r="A144" s="173" t="s">
        <v>300</v>
      </c>
      <c r="B144" s="173"/>
      <c r="C144" s="173"/>
      <c r="D144" s="173"/>
      <c r="E144" s="173"/>
      <c r="F144" s="173"/>
      <c r="G144" s="173"/>
      <c r="H144" s="173"/>
      <c r="I144" s="173"/>
    </row>
    <row r="145" customHeight="1" spans="1:9">
      <c r="A145" s="173" t="str">
        <f>RK7!A151:D151</f>
        <v>BULAN MEI TAHUN 2023</v>
      </c>
      <c r="B145" s="173"/>
      <c r="C145" s="173"/>
      <c r="D145" s="173"/>
      <c r="E145" s="173"/>
      <c r="F145" s="173"/>
      <c r="G145" s="173"/>
      <c r="H145" s="173"/>
      <c r="I145" s="173"/>
    </row>
    <row r="146" s="360" customFormat="1" ht="12.95" customHeight="1" spans="1:10">
      <c r="A146" s="357"/>
      <c r="B146" s="357"/>
      <c r="C146" s="357"/>
      <c r="D146" s="357"/>
      <c r="E146" s="357"/>
      <c r="F146" s="357"/>
      <c r="G146" s="357"/>
      <c r="H146" s="357"/>
      <c r="I146" s="399" t="s">
        <v>301</v>
      </c>
      <c r="J146" s="357"/>
    </row>
    <row r="147" s="362" customFormat="1" ht="45" spans="1:10">
      <c r="A147" s="513" t="s">
        <v>181</v>
      </c>
      <c r="B147" s="513" t="s">
        <v>302</v>
      </c>
      <c r="C147" s="513" t="s">
        <v>303</v>
      </c>
      <c r="D147" s="513" t="s">
        <v>304</v>
      </c>
      <c r="E147" s="513" t="s">
        <v>305</v>
      </c>
      <c r="F147" s="186" t="s">
        <v>306</v>
      </c>
      <c r="G147" s="513" t="s">
        <v>307</v>
      </c>
      <c r="H147" s="513" t="s">
        <v>308</v>
      </c>
      <c r="I147" s="513" t="s">
        <v>215</v>
      </c>
      <c r="J147" s="360"/>
    </row>
    <row r="148" ht="18" customHeight="1" spans="1:10">
      <c r="A148" s="514">
        <v>1</v>
      </c>
      <c r="B148" s="514">
        <v>2</v>
      </c>
      <c r="C148" s="514">
        <v>3</v>
      </c>
      <c r="D148" s="514">
        <v>4</v>
      </c>
      <c r="E148" s="514">
        <v>5</v>
      </c>
      <c r="F148" s="514">
        <v>6</v>
      </c>
      <c r="G148" s="514">
        <v>7</v>
      </c>
      <c r="H148" s="514">
        <v>7</v>
      </c>
      <c r="I148" s="514">
        <v>8</v>
      </c>
      <c r="J148" s="362"/>
    </row>
    <row r="149" ht="18" customHeight="1" spans="1:11">
      <c r="A149" s="520">
        <v>1</v>
      </c>
      <c r="B149" s="380" t="s">
        <v>309</v>
      </c>
      <c r="C149" s="594">
        <f>H114</f>
        <v>40000</v>
      </c>
      <c r="D149" s="594">
        <v>1200000</v>
      </c>
      <c r="E149" s="594">
        <v>1180000</v>
      </c>
      <c r="F149" s="594">
        <v>0</v>
      </c>
      <c r="G149" s="594">
        <v>0</v>
      </c>
      <c r="H149" s="594">
        <f t="shared" ref="H149:H167" si="16">IFERROR(C149+D149-E149-F149-G149,"ND")</f>
        <v>60000</v>
      </c>
      <c r="I149" s="377"/>
      <c r="K149" s="436">
        <f>D150-74513000</f>
        <v>103711000</v>
      </c>
    </row>
    <row r="150" ht="18" customHeight="1" spans="1:11">
      <c r="A150" s="520">
        <f t="shared" ref="A150:A166" si="17">1+A149</f>
        <v>2</v>
      </c>
      <c r="B150" s="380" t="s">
        <v>310</v>
      </c>
      <c r="C150" s="594">
        <f t="shared" ref="C150:C167" si="18">H115</f>
        <v>120789000</v>
      </c>
      <c r="D150" s="594">
        <v>178224000</v>
      </c>
      <c r="E150" s="594">
        <f>100119000-20000</f>
        <v>100099000</v>
      </c>
      <c r="F150" s="594">
        <v>52680500</v>
      </c>
      <c r="G150" s="516">
        <v>0</v>
      </c>
      <c r="H150" s="516">
        <f t="shared" si="16"/>
        <v>146233500</v>
      </c>
      <c r="I150" s="377"/>
      <c r="J150" s="357">
        <v>219825222</v>
      </c>
      <c r="K150" s="436">
        <f>D150-K149</f>
        <v>74513000</v>
      </c>
    </row>
    <row r="151" ht="18" customHeight="1" spans="1:11">
      <c r="A151" s="520">
        <f t="shared" si="17"/>
        <v>3</v>
      </c>
      <c r="B151" s="380" t="s">
        <v>311</v>
      </c>
      <c r="C151" s="594">
        <f t="shared" si="18"/>
        <v>15822000</v>
      </c>
      <c r="D151" s="594">
        <v>87593000</v>
      </c>
      <c r="E151" s="594">
        <v>66040000</v>
      </c>
      <c r="F151" s="594">
        <v>13705000</v>
      </c>
      <c r="G151" s="516">
        <v>0</v>
      </c>
      <c r="H151" s="516">
        <f t="shared" si="16"/>
        <v>23670000</v>
      </c>
      <c r="I151" s="377"/>
      <c r="J151" s="357">
        <v>63911800</v>
      </c>
      <c r="K151" s="357">
        <f>139*3</f>
        <v>417</v>
      </c>
    </row>
    <row r="152" ht="18" customHeight="1" spans="1:10">
      <c r="A152" s="520">
        <f t="shared" si="17"/>
        <v>4</v>
      </c>
      <c r="B152" s="380" t="s">
        <v>312</v>
      </c>
      <c r="C152" s="594">
        <f t="shared" si="18"/>
        <v>10097500</v>
      </c>
      <c r="D152" s="594">
        <v>18534000</v>
      </c>
      <c r="E152" s="594">
        <v>13125500</v>
      </c>
      <c r="F152" s="594">
        <v>1870000</v>
      </c>
      <c r="G152" s="516">
        <v>0</v>
      </c>
      <c r="H152" s="516">
        <f t="shared" si="16"/>
        <v>13636000</v>
      </c>
      <c r="I152" s="377"/>
      <c r="J152" s="357">
        <v>27962000</v>
      </c>
    </row>
    <row r="153" ht="18" customHeight="1" spans="1:10">
      <c r="A153" s="520">
        <f t="shared" si="17"/>
        <v>5</v>
      </c>
      <c r="B153" s="380" t="s">
        <v>313</v>
      </c>
      <c r="C153" s="594">
        <f t="shared" si="18"/>
        <v>16429000</v>
      </c>
      <c r="D153" s="594">
        <v>66125000</v>
      </c>
      <c r="E153" s="594">
        <v>28179000</v>
      </c>
      <c r="F153" s="594">
        <v>4860000</v>
      </c>
      <c r="G153" s="516">
        <v>0</v>
      </c>
      <c r="H153" s="516">
        <f t="shared" si="16"/>
        <v>49515000</v>
      </c>
      <c r="I153" s="377"/>
      <c r="J153" s="436">
        <f>H153-30798000</f>
        <v>18717000</v>
      </c>
    </row>
    <row r="154" ht="18" customHeight="1" spans="1:10">
      <c r="A154" s="520">
        <f t="shared" si="17"/>
        <v>6</v>
      </c>
      <c r="B154" s="380" t="s">
        <v>314</v>
      </c>
      <c r="C154" s="594">
        <f t="shared" si="18"/>
        <v>5340000</v>
      </c>
      <c r="D154" s="594">
        <v>23237000</v>
      </c>
      <c r="E154" s="594">
        <v>16335000</v>
      </c>
      <c r="F154" s="594">
        <v>1655000</v>
      </c>
      <c r="G154" s="516">
        <v>0</v>
      </c>
      <c r="H154" s="516">
        <f t="shared" si="16"/>
        <v>10587000</v>
      </c>
      <c r="I154" s="377"/>
      <c r="J154" s="357">
        <v>25797500</v>
      </c>
    </row>
    <row r="155" ht="18" customHeight="1" spans="1:11">
      <c r="A155" s="520">
        <f t="shared" si="17"/>
        <v>7</v>
      </c>
      <c r="B155" s="380" t="s">
        <v>315</v>
      </c>
      <c r="C155" s="594">
        <f t="shared" si="18"/>
        <v>13327500</v>
      </c>
      <c r="D155" s="594">
        <v>13835000</v>
      </c>
      <c r="E155" s="594">
        <v>8324500</v>
      </c>
      <c r="F155" s="594">
        <v>8536000</v>
      </c>
      <c r="G155" s="516">
        <v>0</v>
      </c>
      <c r="H155" s="516">
        <f t="shared" si="16"/>
        <v>10302000</v>
      </c>
      <c r="I155" s="377"/>
      <c r="J155" s="357">
        <v>20696400</v>
      </c>
      <c r="K155" s="436">
        <f>16618000-C156</f>
        <v>12228000</v>
      </c>
    </row>
    <row r="156" ht="18" customHeight="1" spans="1:11">
      <c r="A156" s="520">
        <f t="shared" si="17"/>
        <v>8</v>
      </c>
      <c r="B156" s="380" t="s">
        <v>316</v>
      </c>
      <c r="C156" s="594">
        <f t="shared" si="18"/>
        <v>4390000</v>
      </c>
      <c r="D156" s="594">
        <v>45780000</v>
      </c>
      <c r="E156" s="594">
        <v>27420000</v>
      </c>
      <c r="F156" s="594">
        <v>3740000</v>
      </c>
      <c r="G156" s="516">
        <v>0</v>
      </c>
      <c r="H156" s="516">
        <f t="shared" si="16"/>
        <v>19010000</v>
      </c>
      <c r="I156" s="377"/>
      <c r="J156" s="357">
        <v>29534000</v>
      </c>
      <c r="K156" s="436">
        <f>H156-21432000</f>
        <v>-2422000</v>
      </c>
    </row>
    <row r="157" ht="18" customHeight="1" spans="1:10">
      <c r="A157" s="520">
        <f t="shared" si="17"/>
        <v>9</v>
      </c>
      <c r="B157" s="380" t="s">
        <v>317</v>
      </c>
      <c r="C157" s="594">
        <f t="shared" si="18"/>
        <v>15998000</v>
      </c>
      <c r="D157" s="594">
        <v>63566000</v>
      </c>
      <c r="E157" s="594">
        <v>35971000</v>
      </c>
      <c r="F157" s="594">
        <v>15080000</v>
      </c>
      <c r="G157" s="516">
        <v>0</v>
      </c>
      <c r="H157" s="516">
        <f t="shared" si="16"/>
        <v>28513000</v>
      </c>
      <c r="I157" s="377"/>
      <c r="J157" s="357">
        <v>44395600</v>
      </c>
    </row>
    <row r="158" ht="18" customHeight="1" spans="1:10">
      <c r="A158" s="520">
        <f t="shared" si="17"/>
        <v>10</v>
      </c>
      <c r="B158" s="380" t="s">
        <v>318</v>
      </c>
      <c r="C158" s="594">
        <f t="shared" si="18"/>
        <v>17846000</v>
      </c>
      <c r="D158" s="594">
        <v>28668000</v>
      </c>
      <c r="E158" s="594">
        <v>17255000</v>
      </c>
      <c r="F158" s="594">
        <v>6041500</v>
      </c>
      <c r="G158" s="516">
        <v>0</v>
      </c>
      <c r="H158" s="516">
        <f t="shared" si="16"/>
        <v>23217500</v>
      </c>
      <c r="I158" s="377"/>
      <c r="J158" s="357">
        <v>27525000</v>
      </c>
    </row>
    <row r="159" ht="18" customHeight="1" spans="1:10">
      <c r="A159" s="520">
        <f t="shared" si="17"/>
        <v>11</v>
      </c>
      <c r="B159" s="380" t="s">
        <v>319</v>
      </c>
      <c r="C159" s="594">
        <f t="shared" si="18"/>
        <v>10542000</v>
      </c>
      <c r="D159" s="594">
        <v>41190000</v>
      </c>
      <c r="E159" s="594">
        <v>31980000</v>
      </c>
      <c r="F159" s="594">
        <v>0</v>
      </c>
      <c r="G159" s="516">
        <v>0</v>
      </c>
      <c r="H159" s="516">
        <f t="shared" si="16"/>
        <v>19752000</v>
      </c>
      <c r="I159" s="596"/>
      <c r="J159" s="357">
        <v>22887900</v>
      </c>
    </row>
    <row r="160" ht="18" customHeight="1" spans="1:10">
      <c r="A160" s="520">
        <f t="shared" si="17"/>
        <v>12</v>
      </c>
      <c r="B160" s="380" t="s">
        <v>320</v>
      </c>
      <c r="C160" s="594">
        <f t="shared" si="18"/>
        <v>27078500</v>
      </c>
      <c r="D160" s="594">
        <v>56975000</v>
      </c>
      <c r="E160" s="594">
        <v>20813000</v>
      </c>
      <c r="F160" s="594">
        <v>13160500</v>
      </c>
      <c r="G160" s="516">
        <v>0</v>
      </c>
      <c r="H160" s="516">
        <f t="shared" si="16"/>
        <v>50080000</v>
      </c>
      <c r="I160" s="377"/>
      <c r="J160" s="357">
        <v>85552462</v>
      </c>
    </row>
    <row r="161" ht="18" customHeight="1" spans="1:14">
      <c r="A161" s="520">
        <f t="shared" si="17"/>
        <v>13</v>
      </c>
      <c r="B161" s="380" t="s">
        <v>321</v>
      </c>
      <c r="C161" s="594">
        <f t="shared" si="18"/>
        <v>3783000</v>
      </c>
      <c r="D161" s="594">
        <v>23875000</v>
      </c>
      <c r="E161" s="594">
        <v>15540000</v>
      </c>
      <c r="F161" s="594">
        <v>2729000</v>
      </c>
      <c r="G161" s="516">
        <v>0</v>
      </c>
      <c r="H161" s="516">
        <f t="shared" si="16"/>
        <v>9389000</v>
      </c>
      <c r="I161" s="377"/>
      <c r="J161" s="357">
        <v>10268500</v>
      </c>
      <c r="N161" s="612">
        <f>26283000+22557800+15062258</f>
        <v>63903058</v>
      </c>
    </row>
    <row r="162" s="507" customFormat="1" ht="18.75" customHeight="1" spans="1:10">
      <c r="A162" s="520">
        <f t="shared" si="17"/>
        <v>14</v>
      </c>
      <c r="B162" s="380" t="s">
        <v>322</v>
      </c>
      <c r="C162" s="594">
        <f t="shared" si="18"/>
        <v>17370000</v>
      </c>
      <c r="D162" s="594">
        <v>44851000</v>
      </c>
      <c r="E162" s="594">
        <v>28850000</v>
      </c>
      <c r="F162" s="594">
        <v>6709000</v>
      </c>
      <c r="G162" s="516">
        <v>0</v>
      </c>
      <c r="H162" s="516">
        <f t="shared" si="16"/>
        <v>26662000</v>
      </c>
      <c r="I162" s="377"/>
      <c r="J162" s="357">
        <v>40578685</v>
      </c>
    </row>
    <row r="163" ht="18" customHeight="1" spans="1:11">
      <c r="A163" s="543">
        <f t="shared" si="17"/>
        <v>15</v>
      </c>
      <c r="B163" s="595" t="s">
        <v>323</v>
      </c>
      <c r="C163" s="594">
        <f t="shared" si="18"/>
        <v>2795000</v>
      </c>
      <c r="D163" s="594">
        <v>28450000</v>
      </c>
      <c r="E163" s="594">
        <f>20295000+25000</f>
        <v>20320000</v>
      </c>
      <c r="F163" s="594">
        <v>1170000</v>
      </c>
      <c r="G163" s="516">
        <v>0</v>
      </c>
      <c r="H163" s="516">
        <f>C163+D163-E163-F163</f>
        <v>9755000</v>
      </c>
      <c r="I163" s="519"/>
      <c r="J163" s="507">
        <v>28526550</v>
      </c>
      <c r="K163" s="436"/>
    </row>
    <row r="164" ht="18" customHeight="1" spans="1:10">
      <c r="A164" s="520">
        <f t="shared" si="17"/>
        <v>16</v>
      </c>
      <c r="B164" s="380" t="s">
        <v>330</v>
      </c>
      <c r="C164" s="594">
        <f t="shared" si="18"/>
        <v>6371000</v>
      </c>
      <c r="D164" s="594">
        <v>33086000</v>
      </c>
      <c r="E164" s="594">
        <v>21095000</v>
      </c>
      <c r="F164" s="594">
        <v>5220000</v>
      </c>
      <c r="G164" s="516">
        <v>0</v>
      </c>
      <c r="H164" s="516">
        <f t="shared" si="16"/>
        <v>13142000</v>
      </c>
      <c r="I164" s="377"/>
      <c r="J164" s="436">
        <v>23801500</v>
      </c>
    </row>
    <row r="165" ht="18" customHeight="1" spans="1:12">
      <c r="A165" s="520">
        <f t="shared" si="17"/>
        <v>17</v>
      </c>
      <c r="B165" s="380" t="s">
        <v>325</v>
      </c>
      <c r="C165" s="594">
        <f t="shared" si="18"/>
        <v>2210000</v>
      </c>
      <c r="D165" s="594">
        <v>13125000</v>
      </c>
      <c r="E165" s="594">
        <v>9215000</v>
      </c>
      <c r="F165" s="594">
        <v>910000</v>
      </c>
      <c r="G165" s="516">
        <v>0</v>
      </c>
      <c r="H165" s="516">
        <f t="shared" si="16"/>
        <v>5210000</v>
      </c>
      <c r="I165" s="377"/>
      <c r="J165" s="436">
        <v>16712500</v>
      </c>
      <c r="K165" s="436">
        <f>C168-C149</f>
        <v>345776200</v>
      </c>
      <c r="L165" s="436">
        <f>H166+51403800+15062258</f>
        <v>144577058</v>
      </c>
    </row>
    <row r="166" ht="18" customHeight="1" spans="1:11">
      <c r="A166" s="520">
        <f t="shared" si="17"/>
        <v>18</v>
      </c>
      <c r="B166" s="380" t="s">
        <v>326</v>
      </c>
      <c r="C166" s="594">
        <f t="shared" si="18"/>
        <v>49867700</v>
      </c>
      <c r="D166" s="594">
        <v>93400300</v>
      </c>
      <c r="E166" s="594">
        <v>46500300</v>
      </c>
      <c r="F166" s="594">
        <v>18656700</v>
      </c>
      <c r="G166" s="516">
        <v>0</v>
      </c>
      <c r="H166" s="516">
        <f t="shared" si="16"/>
        <v>78111000</v>
      </c>
      <c r="I166" s="377"/>
      <c r="J166" s="553">
        <v>105093000</v>
      </c>
      <c r="K166" s="436"/>
    </row>
    <row r="167" ht="19.5" customHeight="1" spans="1:11">
      <c r="A167" s="537">
        <v>19</v>
      </c>
      <c r="B167" s="416" t="s">
        <v>327</v>
      </c>
      <c r="C167" s="594">
        <f t="shared" si="18"/>
        <v>5720000</v>
      </c>
      <c r="D167" s="594">
        <v>58960000</v>
      </c>
      <c r="E167" s="594">
        <v>41740000</v>
      </c>
      <c r="F167" s="594">
        <v>5881000</v>
      </c>
      <c r="G167" s="516"/>
      <c r="H167" s="516">
        <f t="shared" si="16"/>
        <v>17059000</v>
      </c>
      <c r="I167" s="596"/>
      <c r="J167" s="553">
        <v>31222000</v>
      </c>
      <c r="K167" s="436">
        <f>SUM(H150:H167)</f>
        <v>553844000</v>
      </c>
    </row>
    <row r="168" spans="1:10">
      <c r="A168" s="537" t="s">
        <v>57</v>
      </c>
      <c r="B168" s="538"/>
      <c r="C168" s="596">
        <f t="shared" ref="C168:H168" si="19">SUM(C149:C167)</f>
        <v>345816200</v>
      </c>
      <c r="D168" s="596">
        <f t="shared" si="19"/>
        <v>920674300</v>
      </c>
      <c r="E168" s="596">
        <f t="shared" si="19"/>
        <v>549982300</v>
      </c>
      <c r="F168" s="596">
        <f t="shared" si="19"/>
        <v>162604200</v>
      </c>
      <c r="G168" s="596">
        <f t="shared" si="19"/>
        <v>0</v>
      </c>
      <c r="H168" s="596">
        <f t="shared" si="19"/>
        <v>553904000</v>
      </c>
      <c r="I168" s="377"/>
      <c r="J168" s="436">
        <f>D168-D149</f>
        <v>919474300</v>
      </c>
    </row>
    <row r="169" ht="11" customHeight="1" spans="3:10">
      <c r="C169" s="207"/>
      <c r="D169" s="436"/>
      <c r="E169" s="436"/>
      <c r="F169" s="436"/>
      <c r="G169" s="436"/>
      <c r="H169" s="436"/>
      <c r="J169" s="436">
        <f>H168-H149</f>
        <v>553844000</v>
      </c>
    </row>
    <row r="170" spans="3:8">
      <c r="C170" s="357" t="str">
        <f>C136</f>
        <v>Mengetahui :</v>
      </c>
      <c r="F170" s="357" t="s">
        <v>81</v>
      </c>
      <c r="G170" s="172"/>
      <c r="H170" s="355"/>
    </row>
    <row r="171" spans="3:8">
      <c r="C171" s="204" t="str">
        <f>C137</f>
        <v>Ketua Pengadilan Tinggi Agama Padang,</v>
      </c>
      <c r="D171" s="204"/>
      <c r="E171" s="204"/>
      <c r="F171" s="204" t="s">
        <v>61</v>
      </c>
      <c r="G171" s="204"/>
      <c r="H171" s="204"/>
    </row>
    <row r="172" spans="3:8">
      <c r="C172" s="204"/>
      <c r="D172" s="204"/>
      <c r="E172" s="204"/>
      <c r="F172" s="204"/>
      <c r="G172" s="204"/>
      <c r="H172" s="204"/>
    </row>
    <row r="173" spans="3:8">
      <c r="C173" s="204"/>
      <c r="D173" s="204"/>
      <c r="E173" s="204"/>
      <c r="F173" s="204"/>
      <c r="G173" s="204"/>
      <c r="H173" s="204"/>
    </row>
    <row r="174" spans="3:8">
      <c r="C174" s="204"/>
      <c r="D174" s="204"/>
      <c r="E174" s="204"/>
      <c r="F174" s="204"/>
      <c r="G174" s="204"/>
      <c r="H174" s="204"/>
    </row>
    <row r="175" spans="3:8">
      <c r="C175" s="204" t="str">
        <f>RK7!B182</f>
        <v>Dr. Drs. H. PELMIZAR, M.H.I.</v>
      </c>
      <c r="D175" s="204"/>
      <c r="E175" s="204"/>
      <c r="F175" s="204" t="s">
        <v>63</v>
      </c>
      <c r="G175" s="204"/>
      <c r="H175" s="611"/>
    </row>
    <row r="176" spans="3:8">
      <c r="C176" s="204" t="str">
        <f>RK7!B183</f>
        <v>NIP. 19561112 198103 1 009</v>
      </c>
      <c r="D176" s="204"/>
      <c r="E176" s="204"/>
      <c r="F176" s="204" t="s">
        <v>65</v>
      </c>
      <c r="G176" s="204"/>
      <c r="H176" s="204"/>
    </row>
    <row r="177" ht="15.75" spans="1:9">
      <c r="A177" s="173" t="s">
        <v>299</v>
      </c>
      <c r="B177" s="173"/>
      <c r="C177" s="173"/>
      <c r="D177" s="173"/>
      <c r="E177" s="173"/>
      <c r="F177" s="173"/>
      <c r="G177" s="173"/>
      <c r="H177" s="173"/>
      <c r="I177" s="173"/>
    </row>
    <row r="178" ht="15.75" spans="1:9">
      <c r="A178" s="173" t="s">
        <v>300</v>
      </c>
      <c r="B178" s="173"/>
      <c r="C178" s="173"/>
      <c r="D178" s="173"/>
      <c r="E178" s="173"/>
      <c r="F178" s="173"/>
      <c r="G178" s="173"/>
      <c r="H178" s="173"/>
      <c r="I178" s="173"/>
    </row>
    <row r="179" customHeight="1" spans="1:9">
      <c r="A179" s="173" t="str">
        <f>RK7!A189:D189</f>
        <v>BULAN JUNI TAHUN 2023</v>
      </c>
      <c r="B179" s="173"/>
      <c r="C179" s="173"/>
      <c r="D179" s="173"/>
      <c r="E179" s="173"/>
      <c r="F179" s="173"/>
      <c r="G179" s="173"/>
      <c r="H179" s="173"/>
      <c r="I179" s="173"/>
    </row>
    <row r="180" s="360" customFormat="1" customHeight="1" spans="1:10">
      <c r="A180" s="357"/>
      <c r="B180" s="357"/>
      <c r="C180" s="357"/>
      <c r="D180" s="357"/>
      <c r="E180" s="357"/>
      <c r="F180" s="357"/>
      <c r="G180" s="357"/>
      <c r="H180" s="357"/>
      <c r="I180" s="399" t="s">
        <v>301</v>
      </c>
      <c r="J180" s="357"/>
    </row>
    <row r="181" s="362" customFormat="1" ht="45" spans="1:10">
      <c r="A181" s="513" t="s">
        <v>181</v>
      </c>
      <c r="B181" s="513" t="s">
        <v>302</v>
      </c>
      <c r="C181" s="513" t="s">
        <v>303</v>
      </c>
      <c r="D181" s="513" t="s">
        <v>304</v>
      </c>
      <c r="E181" s="513" t="s">
        <v>305</v>
      </c>
      <c r="F181" s="186" t="s">
        <v>306</v>
      </c>
      <c r="G181" s="513" t="s">
        <v>307</v>
      </c>
      <c r="H181" s="513" t="s">
        <v>308</v>
      </c>
      <c r="I181" s="513" t="s">
        <v>215</v>
      </c>
      <c r="J181" s="360"/>
    </row>
    <row r="182" ht="13" customHeight="1" spans="1:10">
      <c r="A182" s="514">
        <v>1</v>
      </c>
      <c r="B182" s="514">
        <v>2</v>
      </c>
      <c r="C182" s="514">
        <v>3</v>
      </c>
      <c r="D182" s="514">
        <v>4</v>
      </c>
      <c r="E182" s="514">
        <v>5</v>
      </c>
      <c r="F182" s="514">
        <v>6</v>
      </c>
      <c r="G182" s="514">
        <v>7</v>
      </c>
      <c r="H182" s="514">
        <v>7</v>
      </c>
      <c r="I182" s="514">
        <v>8</v>
      </c>
      <c r="J182" s="362"/>
    </row>
    <row r="183" ht="18" customHeight="1" spans="1:11">
      <c r="A183" s="520">
        <v>1</v>
      </c>
      <c r="B183" s="380" t="s">
        <v>309</v>
      </c>
      <c r="C183" s="594">
        <f>H149</f>
        <v>60000</v>
      </c>
      <c r="D183" s="594">
        <v>900000</v>
      </c>
      <c r="E183" s="594">
        <v>880000</v>
      </c>
      <c r="F183" s="594">
        <v>0</v>
      </c>
      <c r="G183" s="594">
        <v>0</v>
      </c>
      <c r="H183" s="594">
        <f>IFERROR(C183+D183-E183-F183-G183,"ND")</f>
        <v>80000</v>
      </c>
      <c r="I183" s="377"/>
      <c r="K183" s="436">
        <f>D184-74513000</f>
        <v>84248400</v>
      </c>
    </row>
    <row r="184" ht="18" customHeight="1" spans="1:11">
      <c r="A184" s="520">
        <f t="shared" ref="A184:A200" si="20">1+A183</f>
        <v>2</v>
      </c>
      <c r="B184" s="380" t="s">
        <v>310</v>
      </c>
      <c r="C184" s="594">
        <f t="shared" ref="C184:C201" si="21">H150</f>
        <v>146233500</v>
      </c>
      <c r="D184" s="600">
        <v>158761400</v>
      </c>
      <c r="E184" s="600">
        <v>99482000</v>
      </c>
      <c r="F184" s="600">
        <v>46715400</v>
      </c>
      <c r="G184" s="516">
        <v>0</v>
      </c>
      <c r="H184" s="594">
        <f>C184+D184-E184-F184</f>
        <v>158797500</v>
      </c>
      <c r="I184" s="377"/>
      <c r="K184" s="436">
        <f>D184-K183</f>
        <v>74513000</v>
      </c>
    </row>
    <row r="185" ht="18" customHeight="1" spans="1:11">
      <c r="A185" s="520">
        <f t="shared" si="20"/>
        <v>3</v>
      </c>
      <c r="B185" s="380" t="s">
        <v>311</v>
      </c>
      <c r="C185" s="594">
        <f t="shared" si="21"/>
        <v>23670000</v>
      </c>
      <c r="D185" s="600">
        <v>51303000</v>
      </c>
      <c r="E185" s="600">
        <v>42726000</v>
      </c>
      <c r="F185" s="600">
        <v>10980000</v>
      </c>
      <c r="G185" s="516">
        <v>1</v>
      </c>
      <c r="H185" s="594">
        <f t="shared" ref="H185:H201" si="22">C185+D185-E185-F185</f>
        <v>21267000</v>
      </c>
      <c r="I185" s="377"/>
      <c r="K185" s="357">
        <f>139*3</f>
        <v>417</v>
      </c>
    </row>
    <row r="186" ht="18" customHeight="1" spans="1:9">
      <c r="A186" s="520">
        <f t="shared" si="20"/>
        <v>4</v>
      </c>
      <c r="B186" s="380" t="s">
        <v>312</v>
      </c>
      <c r="C186" s="594">
        <f t="shared" si="21"/>
        <v>13636000</v>
      </c>
      <c r="D186" s="600">
        <v>11803500</v>
      </c>
      <c r="E186" s="600">
        <v>6898000</v>
      </c>
      <c r="F186" s="600">
        <v>7345500</v>
      </c>
      <c r="G186" s="516">
        <v>2</v>
      </c>
      <c r="H186" s="594">
        <f t="shared" si="22"/>
        <v>11196000</v>
      </c>
      <c r="I186" s="377"/>
    </row>
    <row r="187" ht="18" customHeight="1" spans="1:11">
      <c r="A187" s="520">
        <f t="shared" si="20"/>
        <v>5</v>
      </c>
      <c r="B187" s="380" t="s">
        <v>313</v>
      </c>
      <c r="C187" s="594">
        <f t="shared" si="21"/>
        <v>49515000</v>
      </c>
      <c r="D187" s="600">
        <v>41410000</v>
      </c>
      <c r="E187" s="600">
        <v>32580000</v>
      </c>
      <c r="F187" s="600">
        <v>4130000</v>
      </c>
      <c r="G187" s="516">
        <v>3</v>
      </c>
      <c r="H187" s="594">
        <f t="shared" si="22"/>
        <v>54215000</v>
      </c>
      <c r="I187" s="377"/>
      <c r="J187" s="600">
        <v>4220000</v>
      </c>
      <c r="K187" s="436">
        <f>J187-F187</f>
        <v>90000</v>
      </c>
    </row>
    <row r="188" ht="18" customHeight="1" spans="1:9">
      <c r="A188" s="520">
        <f t="shared" si="20"/>
        <v>6</v>
      </c>
      <c r="B188" s="380" t="s">
        <v>314</v>
      </c>
      <c r="C188" s="594">
        <f t="shared" si="21"/>
        <v>10587000</v>
      </c>
      <c r="D188" s="600">
        <v>13455000</v>
      </c>
      <c r="E188" s="600">
        <v>12645000</v>
      </c>
      <c r="F188" s="600">
        <v>1461000</v>
      </c>
      <c r="G188" s="516">
        <v>4</v>
      </c>
      <c r="H188" s="594">
        <f t="shared" si="22"/>
        <v>9936000</v>
      </c>
      <c r="I188" s="377"/>
    </row>
    <row r="189" ht="18" customHeight="1" spans="1:11">
      <c r="A189" s="520">
        <f t="shared" si="20"/>
        <v>7</v>
      </c>
      <c r="B189" s="380" t="s">
        <v>315</v>
      </c>
      <c r="C189" s="594">
        <f t="shared" si="21"/>
        <v>10302000</v>
      </c>
      <c r="D189" s="600">
        <v>13062500</v>
      </c>
      <c r="E189" s="600">
        <v>6937500</v>
      </c>
      <c r="F189" s="600">
        <v>3438500</v>
      </c>
      <c r="G189" s="516">
        <v>5</v>
      </c>
      <c r="H189" s="594">
        <f t="shared" si="22"/>
        <v>12988500</v>
      </c>
      <c r="I189" s="377"/>
      <c r="K189" s="436">
        <f>16618000-C190</f>
        <v>-2392000</v>
      </c>
    </row>
    <row r="190" ht="18" customHeight="1" spans="1:11">
      <c r="A190" s="520">
        <f t="shared" si="20"/>
        <v>8</v>
      </c>
      <c r="B190" s="380" t="s">
        <v>316</v>
      </c>
      <c r="C190" s="594">
        <f t="shared" si="21"/>
        <v>19010000</v>
      </c>
      <c r="D190" s="600">
        <v>21045000</v>
      </c>
      <c r="E190" s="600">
        <v>19645000</v>
      </c>
      <c r="F190" s="600">
        <v>1100000</v>
      </c>
      <c r="G190" s="516">
        <v>6</v>
      </c>
      <c r="H190" s="594">
        <f t="shared" si="22"/>
        <v>19310000</v>
      </c>
      <c r="I190" s="377"/>
      <c r="K190" s="436">
        <f>H190-21432000</f>
        <v>-2122000</v>
      </c>
    </row>
    <row r="191" ht="18" customHeight="1" spans="1:9">
      <c r="A191" s="520">
        <f t="shared" si="20"/>
        <v>9</v>
      </c>
      <c r="B191" s="380" t="s">
        <v>317</v>
      </c>
      <c r="C191" s="594">
        <f t="shared" si="21"/>
        <v>28513000</v>
      </c>
      <c r="D191" s="600">
        <v>35366000</v>
      </c>
      <c r="E191" s="600">
        <v>22775000</v>
      </c>
      <c r="F191" s="600">
        <v>13367000</v>
      </c>
      <c r="G191" s="516">
        <v>7</v>
      </c>
      <c r="H191" s="594">
        <f t="shared" si="22"/>
        <v>27737000</v>
      </c>
      <c r="I191" s="377"/>
    </row>
    <row r="192" ht="18" customHeight="1" spans="1:9">
      <c r="A192" s="520">
        <f t="shared" si="20"/>
        <v>10</v>
      </c>
      <c r="B192" s="380" t="s">
        <v>318</v>
      </c>
      <c r="C192" s="594">
        <f t="shared" si="21"/>
        <v>23217500</v>
      </c>
      <c r="D192" s="600">
        <v>19709000</v>
      </c>
      <c r="E192" s="600">
        <v>14199000</v>
      </c>
      <c r="F192" s="600">
        <v>1562000</v>
      </c>
      <c r="G192" s="516">
        <v>8</v>
      </c>
      <c r="H192" s="594">
        <f t="shared" si="22"/>
        <v>27165500</v>
      </c>
      <c r="I192" s="377"/>
    </row>
    <row r="193" ht="18" customHeight="1" spans="1:9">
      <c r="A193" s="520">
        <f t="shared" si="20"/>
        <v>11</v>
      </c>
      <c r="B193" s="380" t="s">
        <v>319</v>
      </c>
      <c r="C193" s="594">
        <f t="shared" si="21"/>
        <v>19752000</v>
      </c>
      <c r="D193" s="600">
        <v>29474000</v>
      </c>
      <c r="E193" s="600">
        <v>25130000</v>
      </c>
      <c r="F193" s="600">
        <v>7065000</v>
      </c>
      <c r="G193" s="516">
        <v>9</v>
      </c>
      <c r="H193" s="594">
        <f t="shared" si="22"/>
        <v>17031000</v>
      </c>
      <c r="I193" s="596"/>
    </row>
    <row r="194" ht="18" customHeight="1" spans="1:9">
      <c r="A194" s="520">
        <f t="shared" si="20"/>
        <v>12</v>
      </c>
      <c r="B194" s="380" t="s">
        <v>320</v>
      </c>
      <c r="C194" s="594">
        <f t="shared" si="21"/>
        <v>50080000</v>
      </c>
      <c r="D194" s="600">
        <v>33132000</v>
      </c>
      <c r="E194" s="600">
        <v>16319000</v>
      </c>
      <c r="F194" s="600">
        <v>15492500</v>
      </c>
      <c r="G194" s="516">
        <v>10</v>
      </c>
      <c r="H194" s="594">
        <f t="shared" si="22"/>
        <v>51400500</v>
      </c>
      <c r="I194" s="377"/>
    </row>
    <row r="195" ht="18" customHeight="1" spans="1:9">
      <c r="A195" s="520">
        <f t="shared" si="20"/>
        <v>13</v>
      </c>
      <c r="B195" s="380" t="s">
        <v>321</v>
      </c>
      <c r="C195" s="594">
        <f t="shared" si="21"/>
        <v>9389000</v>
      </c>
      <c r="D195" s="600">
        <v>11211000</v>
      </c>
      <c r="E195" s="600">
        <v>11875000</v>
      </c>
      <c r="F195" s="600">
        <v>2674000</v>
      </c>
      <c r="G195" s="516">
        <v>11</v>
      </c>
      <c r="H195" s="594">
        <f t="shared" si="22"/>
        <v>6051000</v>
      </c>
      <c r="I195" s="377"/>
    </row>
    <row r="196" s="507" customFormat="1" ht="18.75" customHeight="1" spans="1:10">
      <c r="A196" s="520">
        <f t="shared" si="20"/>
        <v>14</v>
      </c>
      <c r="B196" s="380" t="s">
        <v>322</v>
      </c>
      <c r="C196" s="594">
        <f t="shared" si="21"/>
        <v>26662000</v>
      </c>
      <c r="D196" s="600">
        <v>36458000</v>
      </c>
      <c r="E196" s="600">
        <v>31050000</v>
      </c>
      <c r="F196" s="600">
        <v>5465000</v>
      </c>
      <c r="G196" s="516">
        <v>12</v>
      </c>
      <c r="H196" s="594">
        <f t="shared" si="22"/>
        <v>26605000</v>
      </c>
      <c r="I196" s="377"/>
      <c r="J196" s="357"/>
    </row>
    <row r="197" ht="18" customHeight="1" spans="1:11">
      <c r="A197" s="543">
        <f t="shared" si="20"/>
        <v>15</v>
      </c>
      <c r="B197" s="595" t="s">
        <v>323</v>
      </c>
      <c r="C197" s="594">
        <f t="shared" si="21"/>
        <v>9755000</v>
      </c>
      <c r="D197" s="613">
        <v>21925000</v>
      </c>
      <c r="E197" s="613">
        <v>23140000</v>
      </c>
      <c r="F197" s="613">
        <v>995000</v>
      </c>
      <c r="G197" s="516">
        <v>13</v>
      </c>
      <c r="H197" s="594">
        <f t="shared" si="22"/>
        <v>7545000</v>
      </c>
      <c r="I197" s="519"/>
      <c r="J197" s="507"/>
      <c r="K197" s="436"/>
    </row>
    <row r="198" ht="18" customHeight="1" spans="1:10">
      <c r="A198" s="520">
        <f t="shared" si="20"/>
        <v>16</v>
      </c>
      <c r="B198" s="380" t="s">
        <v>330</v>
      </c>
      <c r="C198" s="594">
        <f t="shared" si="21"/>
        <v>13142000</v>
      </c>
      <c r="D198" s="600">
        <v>21476000</v>
      </c>
      <c r="E198" s="600">
        <v>17836000</v>
      </c>
      <c r="F198" s="600">
        <v>5587000</v>
      </c>
      <c r="G198" s="516">
        <v>16</v>
      </c>
      <c r="H198" s="594">
        <f t="shared" si="22"/>
        <v>11195000</v>
      </c>
      <c r="I198" s="377"/>
      <c r="J198" s="423">
        <f>D200-40555000</f>
        <v>0</v>
      </c>
    </row>
    <row r="199" ht="18" customHeight="1" spans="1:11">
      <c r="A199" s="520">
        <f t="shared" si="20"/>
        <v>17</v>
      </c>
      <c r="B199" s="380" t="s">
        <v>325</v>
      </c>
      <c r="C199" s="594">
        <f t="shared" si="21"/>
        <v>5210000</v>
      </c>
      <c r="D199" s="600">
        <v>7745000</v>
      </c>
      <c r="E199" s="600">
        <v>6315000</v>
      </c>
      <c r="F199" s="600">
        <v>710000</v>
      </c>
      <c r="G199" s="516">
        <v>15</v>
      </c>
      <c r="H199" s="594">
        <f t="shared" si="22"/>
        <v>5930000</v>
      </c>
      <c r="I199" s="377"/>
      <c r="K199" s="436">
        <f>C202-C183</f>
        <v>553844000</v>
      </c>
    </row>
    <row r="200" ht="18" customHeight="1" spans="1:11">
      <c r="A200" s="520">
        <f t="shared" si="20"/>
        <v>18</v>
      </c>
      <c r="B200" s="380" t="s">
        <v>326</v>
      </c>
      <c r="C200" s="594">
        <f t="shared" si="21"/>
        <v>78111000</v>
      </c>
      <c r="D200" s="600">
        <f>41215000-660000</f>
        <v>40555000</v>
      </c>
      <c r="E200" s="600">
        <v>36157000</v>
      </c>
      <c r="F200" s="600">
        <v>20903000</v>
      </c>
      <c r="G200" s="516">
        <v>14</v>
      </c>
      <c r="H200" s="594">
        <f t="shared" si="22"/>
        <v>61606000</v>
      </c>
      <c r="I200" s="377"/>
      <c r="J200" s="436">
        <f>D202-D183</f>
        <v>610299400</v>
      </c>
      <c r="K200" s="436"/>
    </row>
    <row r="201" ht="19.5" customHeight="1" spans="1:11">
      <c r="A201" s="520">
        <v>19</v>
      </c>
      <c r="B201" s="536" t="s">
        <v>327</v>
      </c>
      <c r="C201" s="594">
        <f t="shared" si="21"/>
        <v>17059000</v>
      </c>
      <c r="D201" s="600">
        <v>42408000</v>
      </c>
      <c r="E201" s="600">
        <v>25760000</v>
      </c>
      <c r="F201" s="600">
        <v>13101000</v>
      </c>
      <c r="G201" s="516">
        <v>17</v>
      </c>
      <c r="H201" s="594">
        <f t="shared" si="22"/>
        <v>20606000</v>
      </c>
      <c r="I201" s="377"/>
      <c r="K201" s="436">
        <f>SUM(H184:H200)</f>
        <v>529976000</v>
      </c>
    </row>
    <row r="202" ht="17.1" customHeight="1" spans="1:10">
      <c r="A202" s="537" t="s">
        <v>57</v>
      </c>
      <c r="B202" s="538"/>
      <c r="C202" s="596">
        <f>SUM(C183:C201)</f>
        <v>553904000</v>
      </c>
      <c r="D202" s="596">
        <f>SUM(D183:D201)</f>
        <v>611199400</v>
      </c>
      <c r="E202" s="596">
        <f>SUM(E183:E201)</f>
        <v>452349500</v>
      </c>
      <c r="F202" s="596">
        <v>241088000</v>
      </c>
      <c r="G202" s="596">
        <f>SUM(G183:G201)</f>
        <v>153</v>
      </c>
      <c r="H202" s="596">
        <f>SUM(H183:H201)</f>
        <v>550662000</v>
      </c>
      <c r="I202" s="377"/>
      <c r="J202" s="436">
        <f>H202-H183</f>
        <v>550582000</v>
      </c>
    </row>
    <row r="203" ht="12" customHeight="1" spans="3:8">
      <c r="C203" s="436"/>
      <c r="D203" s="436"/>
      <c r="E203" s="436"/>
      <c r="F203" s="436"/>
      <c r="G203" s="436"/>
      <c r="H203" s="436"/>
    </row>
    <row r="204" spans="3:8">
      <c r="C204" s="436" t="s">
        <v>58</v>
      </c>
      <c r="F204" s="357" t="s">
        <v>83</v>
      </c>
      <c r="G204" s="172"/>
      <c r="H204" s="355"/>
    </row>
    <row r="205" spans="3:8">
      <c r="C205" s="204" t="s">
        <v>60</v>
      </c>
      <c r="D205" s="204"/>
      <c r="E205" s="204"/>
      <c r="F205" s="204" t="s">
        <v>61</v>
      </c>
      <c r="G205" s="204"/>
      <c r="H205" s="204"/>
    </row>
    <row r="206" spans="3:8">
      <c r="C206" s="204"/>
      <c r="D206" s="204"/>
      <c r="E206" s="204"/>
      <c r="F206" s="204"/>
      <c r="G206" s="204"/>
      <c r="H206" s="204"/>
    </row>
    <row r="207" spans="3:8">
      <c r="C207" s="204"/>
      <c r="D207" s="204"/>
      <c r="E207" s="204"/>
      <c r="F207" s="204"/>
      <c r="G207" s="204"/>
      <c r="H207" s="204"/>
    </row>
    <row r="208" spans="3:8">
      <c r="C208" s="204"/>
      <c r="D208" s="204"/>
      <c r="E208" s="204"/>
      <c r="F208" s="204"/>
      <c r="G208" s="204"/>
      <c r="H208" s="204"/>
    </row>
    <row r="209" spans="3:8">
      <c r="C209" s="204" t="s">
        <v>62</v>
      </c>
      <c r="D209" s="204"/>
      <c r="E209" s="204"/>
      <c r="F209" s="204" t="s">
        <v>63</v>
      </c>
      <c r="G209" s="204"/>
      <c r="H209" s="204"/>
    </row>
    <row r="210" spans="3:8">
      <c r="C210" s="204" t="s">
        <v>64</v>
      </c>
      <c r="D210" s="204"/>
      <c r="E210" s="204"/>
      <c r="F210" s="204" t="s">
        <v>65</v>
      </c>
      <c r="G210" s="204"/>
      <c r="H210" s="204"/>
    </row>
    <row r="211" ht="15.75" spans="1:9">
      <c r="A211" s="173" t="s">
        <v>299</v>
      </c>
      <c r="B211" s="173"/>
      <c r="C211" s="173"/>
      <c r="D211" s="173"/>
      <c r="E211" s="173"/>
      <c r="F211" s="173"/>
      <c r="G211" s="173"/>
      <c r="H211" s="173"/>
      <c r="I211" s="173"/>
    </row>
    <row r="212" ht="15.75" spans="1:9">
      <c r="A212" s="173" t="s">
        <v>300</v>
      </c>
      <c r="B212" s="173"/>
      <c r="C212" s="173"/>
      <c r="D212" s="173"/>
      <c r="E212" s="173"/>
      <c r="F212" s="173"/>
      <c r="G212" s="173"/>
      <c r="H212" s="173"/>
      <c r="I212" s="173"/>
    </row>
    <row r="213" customHeight="1" spans="1:9">
      <c r="A213" s="173" t="str">
        <f>RK7!A225:D225</f>
        <v>BULAN JULI TAHUN 2023</v>
      </c>
      <c r="B213" s="173"/>
      <c r="C213" s="173"/>
      <c r="D213" s="173"/>
      <c r="E213" s="173"/>
      <c r="F213" s="173"/>
      <c r="G213" s="173"/>
      <c r="H213" s="173"/>
      <c r="I213" s="173"/>
    </row>
    <row r="214" s="360" customFormat="1" customHeight="1" spans="1:10">
      <c r="A214" s="357"/>
      <c r="B214" s="357"/>
      <c r="C214" s="357"/>
      <c r="D214" s="357"/>
      <c r="E214" s="357"/>
      <c r="F214" s="357"/>
      <c r="G214" s="357"/>
      <c r="H214" s="357"/>
      <c r="I214" s="399" t="s">
        <v>301</v>
      </c>
      <c r="J214" s="357"/>
    </row>
    <row r="215" s="362" customFormat="1" ht="45" spans="1:10">
      <c r="A215" s="513" t="s">
        <v>181</v>
      </c>
      <c r="B215" s="513" t="s">
        <v>302</v>
      </c>
      <c r="C215" s="513" t="s">
        <v>303</v>
      </c>
      <c r="D215" s="513" t="s">
        <v>304</v>
      </c>
      <c r="E215" s="513" t="s">
        <v>305</v>
      </c>
      <c r="F215" s="186" t="s">
        <v>306</v>
      </c>
      <c r="G215" s="513" t="s">
        <v>307</v>
      </c>
      <c r="H215" s="513" t="s">
        <v>308</v>
      </c>
      <c r="I215" s="513" t="s">
        <v>215</v>
      </c>
      <c r="J215" s="360"/>
    </row>
    <row r="216" ht="18" customHeight="1" spans="1:10">
      <c r="A216" s="514">
        <v>1</v>
      </c>
      <c r="B216" s="514">
        <v>2</v>
      </c>
      <c r="C216" s="514">
        <v>3</v>
      </c>
      <c r="D216" s="514">
        <v>4</v>
      </c>
      <c r="E216" s="514">
        <v>5</v>
      </c>
      <c r="F216" s="514">
        <v>6</v>
      </c>
      <c r="G216" s="514">
        <v>7</v>
      </c>
      <c r="H216" s="514">
        <v>7</v>
      </c>
      <c r="I216" s="514">
        <v>8</v>
      </c>
      <c r="J216" s="362"/>
    </row>
    <row r="217" ht="18" customHeight="1" spans="1:11">
      <c r="A217" s="520">
        <v>1</v>
      </c>
      <c r="B217" s="380" t="s">
        <v>309</v>
      </c>
      <c r="C217" s="594">
        <f>H183</f>
        <v>80000</v>
      </c>
      <c r="D217" s="594">
        <v>750000</v>
      </c>
      <c r="E217" s="594">
        <v>730000</v>
      </c>
      <c r="F217" s="594">
        <v>0</v>
      </c>
      <c r="G217" s="594">
        <v>0</v>
      </c>
      <c r="H217" s="594">
        <f t="shared" ref="H217:H235" si="23">IFERROR(C217+D217-E217-F217-G217,"ND")</f>
        <v>100000</v>
      </c>
      <c r="I217" s="377"/>
      <c r="K217" s="436">
        <f>D218-74513000</f>
        <v>48569500</v>
      </c>
    </row>
    <row r="218" ht="18" customHeight="1" spans="1:11">
      <c r="A218" s="520">
        <f t="shared" ref="A218:A234" si="24">1+A217</f>
        <v>2</v>
      </c>
      <c r="B218" s="380" t="s">
        <v>310</v>
      </c>
      <c r="C218" s="594">
        <f t="shared" ref="C218:C235" si="25">H184</f>
        <v>158797500</v>
      </c>
      <c r="D218" s="594">
        <v>123082500</v>
      </c>
      <c r="E218" s="594">
        <v>92798500</v>
      </c>
      <c r="F218" s="594">
        <v>56993500</v>
      </c>
      <c r="G218" s="516">
        <v>0</v>
      </c>
      <c r="H218" s="516">
        <f t="shared" si="23"/>
        <v>132088000</v>
      </c>
      <c r="I218" s="377"/>
      <c r="K218" s="436">
        <f>D218-K217</f>
        <v>74513000</v>
      </c>
    </row>
    <row r="219" ht="18" customHeight="1" spans="1:11">
      <c r="A219" s="520">
        <f t="shared" si="24"/>
        <v>3</v>
      </c>
      <c r="B219" s="380" t="s">
        <v>311</v>
      </c>
      <c r="C219" s="594">
        <f t="shared" si="25"/>
        <v>21267000</v>
      </c>
      <c r="D219" s="594">
        <v>40017400</v>
      </c>
      <c r="E219" s="594">
        <v>29192500</v>
      </c>
      <c r="F219" s="594">
        <v>11837500</v>
      </c>
      <c r="G219" s="516">
        <v>0</v>
      </c>
      <c r="H219" s="516">
        <f t="shared" si="23"/>
        <v>20254400</v>
      </c>
      <c r="I219" s="377"/>
      <c r="K219" s="357">
        <f>139*3</f>
        <v>417</v>
      </c>
    </row>
    <row r="220" ht="18" customHeight="1" spans="1:9">
      <c r="A220" s="520">
        <f t="shared" si="24"/>
        <v>4</v>
      </c>
      <c r="B220" s="380" t="s">
        <v>312</v>
      </c>
      <c r="C220" s="594">
        <f t="shared" si="25"/>
        <v>11196000</v>
      </c>
      <c r="D220" s="594">
        <v>18054500</v>
      </c>
      <c r="E220" s="594">
        <v>8606500</v>
      </c>
      <c r="F220" s="594">
        <v>5776500</v>
      </c>
      <c r="G220" s="516">
        <v>0</v>
      </c>
      <c r="H220" s="516">
        <f t="shared" si="23"/>
        <v>14867500</v>
      </c>
      <c r="I220" s="377"/>
    </row>
    <row r="221" ht="18" customHeight="1" spans="1:9">
      <c r="A221" s="520">
        <f t="shared" si="24"/>
        <v>5</v>
      </c>
      <c r="B221" s="380" t="s">
        <v>313</v>
      </c>
      <c r="C221" s="594">
        <f t="shared" si="25"/>
        <v>54215000</v>
      </c>
      <c r="D221" s="594">
        <v>26666000</v>
      </c>
      <c r="E221" s="594">
        <v>17126000</v>
      </c>
      <c r="F221" s="594">
        <v>29542000</v>
      </c>
      <c r="G221" s="516">
        <v>0</v>
      </c>
      <c r="H221" s="516">
        <f t="shared" si="23"/>
        <v>34213000</v>
      </c>
      <c r="I221" s="377"/>
    </row>
    <row r="222" ht="18" customHeight="1" spans="1:9">
      <c r="A222" s="520">
        <f t="shared" si="24"/>
        <v>6</v>
      </c>
      <c r="B222" s="380" t="s">
        <v>314</v>
      </c>
      <c r="C222" s="594">
        <f t="shared" si="25"/>
        <v>9936000</v>
      </c>
      <c r="D222" s="594">
        <v>13430000</v>
      </c>
      <c r="E222" s="594">
        <v>10648000</v>
      </c>
      <c r="F222" s="594">
        <v>1926000</v>
      </c>
      <c r="G222" s="516">
        <v>0</v>
      </c>
      <c r="H222" s="516">
        <f t="shared" si="23"/>
        <v>10792000</v>
      </c>
      <c r="I222" s="377"/>
    </row>
    <row r="223" ht="18" customHeight="1" spans="1:11">
      <c r="A223" s="520">
        <f t="shared" si="24"/>
        <v>7</v>
      </c>
      <c r="B223" s="380" t="s">
        <v>315</v>
      </c>
      <c r="C223" s="594">
        <f t="shared" si="25"/>
        <v>12988500</v>
      </c>
      <c r="D223" s="594">
        <v>13045000</v>
      </c>
      <c r="E223" s="594">
        <v>7877600</v>
      </c>
      <c r="F223" s="594">
        <v>1902900</v>
      </c>
      <c r="G223" s="516">
        <v>0</v>
      </c>
      <c r="H223" s="516">
        <f t="shared" si="23"/>
        <v>16253000</v>
      </c>
      <c r="I223" s="377"/>
      <c r="K223" s="436">
        <f>16618000-C224</f>
        <v>-2692000</v>
      </c>
    </row>
    <row r="224" ht="18" customHeight="1" spans="1:11">
      <c r="A224" s="520">
        <f t="shared" si="24"/>
        <v>8</v>
      </c>
      <c r="B224" s="380" t="s">
        <v>316</v>
      </c>
      <c r="C224" s="594">
        <f t="shared" si="25"/>
        <v>19310000</v>
      </c>
      <c r="D224" s="594">
        <v>14580000</v>
      </c>
      <c r="E224" s="594">
        <v>12301000</v>
      </c>
      <c r="F224" s="594">
        <v>2220000</v>
      </c>
      <c r="G224" s="516">
        <v>0</v>
      </c>
      <c r="H224" s="516">
        <f t="shared" si="23"/>
        <v>19369000</v>
      </c>
      <c r="I224" s="377"/>
      <c r="K224" s="436">
        <f>H224-21432000</f>
        <v>-2063000</v>
      </c>
    </row>
    <row r="225" ht="18" customHeight="1" spans="1:9">
      <c r="A225" s="520">
        <f t="shared" si="24"/>
        <v>9</v>
      </c>
      <c r="B225" s="380" t="s">
        <v>317</v>
      </c>
      <c r="C225" s="594">
        <f t="shared" si="25"/>
        <v>27737000</v>
      </c>
      <c r="D225" s="594">
        <v>43699500</v>
      </c>
      <c r="E225" s="594">
        <v>24183500</v>
      </c>
      <c r="F225" s="594">
        <v>16984500</v>
      </c>
      <c r="G225" s="516">
        <v>0</v>
      </c>
      <c r="H225" s="516">
        <f t="shared" si="23"/>
        <v>30268500</v>
      </c>
      <c r="I225" s="377"/>
    </row>
    <row r="226" ht="18" customHeight="1" spans="1:9">
      <c r="A226" s="520">
        <f t="shared" si="24"/>
        <v>10</v>
      </c>
      <c r="B226" s="380" t="s">
        <v>318</v>
      </c>
      <c r="C226" s="594">
        <f t="shared" si="25"/>
        <v>27165500</v>
      </c>
      <c r="D226" s="594">
        <v>25452400</v>
      </c>
      <c r="E226" s="594">
        <v>16568500</v>
      </c>
      <c r="F226" s="594">
        <v>9974300</v>
      </c>
      <c r="G226" s="516">
        <v>0</v>
      </c>
      <c r="H226" s="516">
        <f t="shared" si="23"/>
        <v>26075100</v>
      </c>
      <c r="I226" s="377"/>
    </row>
    <row r="227" ht="18" customHeight="1" spans="1:9">
      <c r="A227" s="520">
        <f t="shared" si="24"/>
        <v>11</v>
      </c>
      <c r="B227" s="380" t="s">
        <v>319</v>
      </c>
      <c r="C227" s="594">
        <f t="shared" si="25"/>
        <v>17031000</v>
      </c>
      <c r="D227" s="594">
        <v>35471000</v>
      </c>
      <c r="E227" s="594">
        <v>26165000</v>
      </c>
      <c r="F227" s="594">
        <v>6720000</v>
      </c>
      <c r="G227" s="516">
        <v>0</v>
      </c>
      <c r="H227" s="516">
        <f t="shared" si="23"/>
        <v>19617000</v>
      </c>
      <c r="I227" s="596"/>
    </row>
    <row r="228" ht="18" customHeight="1" spans="1:9">
      <c r="A228" s="520">
        <f t="shared" si="24"/>
        <v>12</v>
      </c>
      <c r="B228" s="380" t="s">
        <v>320</v>
      </c>
      <c r="C228" s="594">
        <f t="shared" si="25"/>
        <v>51400500</v>
      </c>
      <c r="D228" s="594">
        <v>36505000</v>
      </c>
      <c r="E228" s="594">
        <v>16395000</v>
      </c>
      <c r="F228" s="594">
        <v>21380500</v>
      </c>
      <c r="G228" s="516">
        <v>0</v>
      </c>
      <c r="H228" s="516">
        <f t="shared" si="23"/>
        <v>50130000</v>
      </c>
      <c r="I228" s="377"/>
    </row>
    <row r="229" ht="18" customHeight="1" spans="1:9">
      <c r="A229" s="520">
        <f t="shared" si="24"/>
        <v>13</v>
      </c>
      <c r="B229" s="380" t="s">
        <v>321</v>
      </c>
      <c r="C229" s="594">
        <f t="shared" si="25"/>
        <v>6051000</v>
      </c>
      <c r="D229" s="594">
        <v>4125500</v>
      </c>
      <c r="E229" s="594">
        <v>6282500</v>
      </c>
      <c r="F229" s="594">
        <v>2100000</v>
      </c>
      <c r="G229" s="516">
        <v>0</v>
      </c>
      <c r="H229" s="516">
        <f t="shared" si="23"/>
        <v>1794000</v>
      </c>
      <c r="I229" s="377"/>
    </row>
    <row r="230" s="507" customFormat="1" ht="18.75" customHeight="1" spans="1:10">
      <c r="A230" s="520">
        <f t="shared" si="24"/>
        <v>14</v>
      </c>
      <c r="B230" s="380" t="s">
        <v>322</v>
      </c>
      <c r="C230" s="594">
        <f t="shared" si="25"/>
        <v>26605000</v>
      </c>
      <c r="D230" s="594">
        <v>28923000</v>
      </c>
      <c r="E230" s="594">
        <v>31229000</v>
      </c>
      <c r="F230" s="594">
        <v>4797000</v>
      </c>
      <c r="G230" s="516">
        <v>0</v>
      </c>
      <c r="H230" s="516">
        <f t="shared" si="23"/>
        <v>19502000</v>
      </c>
      <c r="I230" s="377"/>
      <c r="J230" s="357"/>
    </row>
    <row r="231" ht="18" customHeight="1" spans="1:11">
      <c r="A231" s="543">
        <f t="shared" si="24"/>
        <v>15</v>
      </c>
      <c r="B231" s="595" t="s">
        <v>323</v>
      </c>
      <c r="C231" s="594">
        <f t="shared" si="25"/>
        <v>7545000</v>
      </c>
      <c r="D231" s="594">
        <v>23850000</v>
      </c>
      <c r="E231" s="594">
        <v>17795000</v>
      </c>
      <c r="F231" s="594">
        <v>685000</v>
      </c>
      <c r="G231" s="516">
        <v>0</v>
      </c>
      <c r="H231" s="516">
        <f t="shared" si="23"/>
        <v>12915000</v>
      </c>
      <c r="I231" s="519"/>
      <c r="J231" s="507"/>
      <c r="K231" s="436"/>
    </row>
    <row r="232" ht="18" customHeight="1" spans="1:9">
      <c r="A232" s="520">
        <f t="shared" si="24"/>
        <v>16</v>
      </c>
      <c r="B232" s="380" t="s">
        <v>330</v>
      </c>
      <c r="C232" s="594">
        <f t="shared" si="25"/>
        <v>11195000</v>
      </c>
      <c r="D232" s="594">
        <v>23113000</v>
      </c>
      <c r="E232" s="594">
        <v>17790000</v>
      </c>
      <c r="F232" s="594">
        <v>5936000</v>
      </c>
      <c r="G232" s="516">
        <v>0</v>
      </c>
      <c r="H232" s="516">
        <f t="shared" si="23"/>
        <v>10582000</v>
      </c>
      <c r="I232" s="377"/>
    </row>
    <row r="233" ht="18" customHeight="1" spans="1:11">
      <c r="A233" s="520">
        <f t="shared" si="24"/>
        <v>17</v>
      </c>
      <c r="B233" s="380" t="s">
        <v>325</v>
      </c>
      <c r="C233" s="594">
        <f t="shared" si="25"/>
        <v>5930000</v>
      </c>
      <c r="D233" s="594">
        <v>6085000</v>
      </c>
      <c r="E233" s="594">
        <v>6237000</v>
      </c>
      <c r="F233" s="594">
        <v>2045000</v>
      </c>
      <c r="G233" s="516">
        <v>0</v>
      </c>
      <c r="H233" s="516">
        <f t="shared" si="23"/>
        <v>3733000</v>
      </c>
      <c r="I233" s="377"/>
      <c r="K233" s="436">
        <f>C236-C217</f>
        <v>550582000</v>
      </c>
    </row>
    <row r="234" ht="18" customHeight="1" spans="1:11">
      <c r="A234" s="520">
        <f t="shared" si="24"/>
        <v>18</v>
      </c>
      <c r="B234" s="380" t="s">
        <v>326</v>
      </c>
      <c r="C234" s="594">
        <f t="shared" si="25"/>
        <v>61606000</v>
      </c>
      <c r="D234" s="594">
        <f>51144000+1070000-6140500</f>
        <v>46073500</v>
      </c>
      <c r="E234" s="594">
        <v>23341000</v>
      </c>
      <c r="F234" s="594">
        <v>18755000</v>
      </c>
      <c r="G234" s="516">
        <v>0</v>
      </c>
      <c r="H234" s="516">
        <f t="shared" si="23"/>
        <v>65583500</v>
      </c>
      <c r="I234" s="377"/>
      <c r="J234" s="436">
        <f>46073500-D234</f>
        <v>0</v>
      </c>
      <c r="K234" s="436"/>
    </row>
    <row r="235" ht="19.5" customHeight="1" spans="1:11">
      <c r="A235" s="520">
        <v>19</v>
      </c>
      <c r="B235" s="416" t="s">
        <v>327</v>
      </c>
      <c r="C235" s="594">
        <f t="shared" si="25"/>
        <v>20606000</v>
      </c>
      <c r="D235" s="594">
        <v>28815000</v>
      </c>
      <c r="E235" s="594">
        <v>21957500</v>
      </c>
      <c r="F235" s="594">
        <v>10365000</v>
      </c>
      <c r="G235" s="516"/>
      <c r="H235" s="516">
        <f t="shared" si="23"/>
        <v>17098500</v>
      </c>
      <c r="I235" s="377"/>
      <c r="J235" s="436">
        <f>E236-E217</f>
        <v>386494100</v>
      </c>
      <c r="K235" s="436">
        <f>SUM(H218:H234)</f>
        <v>488037000</v>
      </c>
    </row>
    <row r="236" ht="15.95" customHeight="1" spans="1:10">
      <c r="A236" s="537" t="s">
        <v>57</v>
      </c>
      <c r="B236" s="538"/>
      <c r="C236" s="596">
        <f t="shared" ref="C236:H236" si="26">SUM(C217:C235)</f>
        <v>550662000</v>
      </c>
      <c r="D236" s="596">
        <f t="shared" si="26"/>
        <v>551738300</v>
      </c>
      <c r="E236" s="596">
        <f t="shared" si="26"/>
        <v>387224100</v>
      </c>
      <c r="F236" s="596">
        <f t="shared" si="26"/>
        <v>209940700</v>
      </c>
      <c r="G236" s="596">
        <f t="shared" si="26"/>
        <v>0</v>
      </c>
      <c r="H236" s="596">
        <f t="shared" si="26"/>
        <v>505235500</v>
      </c>
      <c r="I236" s="377"/>
      <c r="J236" s="436">
        <f>H236-H217</f>
        <v>505135500</v>
      </c>
    </row>
    <row r="237" spans="3:8">
      <c r="C237" s="436"/>
      <c r="D237" s="436"/>
      <c r="E237" s="436"/>
      <c r="F237" s="436"/>
      <c r="G237" s="436"/>
      <c r="H237" s="436"/>
    </row>
    <row r="238" spans="3:10">
      <c r="C238" s="172" t="s">
        <v>334</v>
      </c>
      <c r="F238" s="357" t="s">
        <v>85</v>
      </c>
      <c r="G238" s="172"/>
      <c r="H238" s="355"/>
      <c r="J238" s="436">
        <f>D236-D217</f>
        <v>550988300</v>
      </c>
    </row>
    <row r="239" spans="3:8">
      <c r="C239" s="204" t="s">
        <v>60</v>
      </c>
      <c r="D239" s="204"/>
      <c r="E239" s="204"/>
      <c r="F239" s="204" t="s">
        <v>61</v>
      </c>
      <c r="G239" s="204"/>
      <c r="H239" s="204"/>
    </row>
    <row r="240" spans="3:8">
      <c r="C240" s="204"/>
      <c r="D240" s="204"/>
      <c r="E240" s="204"/>
      <c r="F240" s="204"/>
      <c r="G240" s="204"/>
      <c r="H240" s="204"/>
    </row>
    <row r="241" ht="12" customHeight="1" spans="3:8">
      <c r="C241" s="204"/>
      <c r="D241" s="204"/>
      <c r="E241" s="204"/>
      <c r="F241" s="204"/>
      <c r="G241" s="204"/>
      <c r="H241" s="204"/>
    </row>
    <row r="242" ht="11" customHeight="1" spans="3:8">
      <c r="C242" s="204"/>
      <c r="D242" s="204"/>
      <c r="E242" s="204"/>
      <c r="F242" s="204"/>
      <c r="G242" s="204"/>
      <c r="H242" s="204"/>
    </row>
    <row r="243" spans="3:8">
      <c r="C243" s="204" t="s">
        <v>62</v>
      </c>
      <c r="D243" s="204"/>
      <c r="E243" s="204"/>
      <c r="F243" s="204" t="s">
        <v>63</v>
      </c>
      <c r="G243" s="204"/>
      <c r="H243" s="257"/>
    </row>
    <row r="244" spans="3:8">
      <c r="C244" s="204" t="s">
        <v>64</v>
      </c>
      <c r="D244" s="204"/>
      <c r="E244" s="204"/>
      <c r="F244" s="204" t="s">
        <v>65</v>
      </c>
      <c r="G244" s="204"/>
      <c r="H244" s="257"/>
    </row>
    <row r="246" ht="15.75" spans="1:9">
      <c r="A246" s="173" t="s">
        <v>299</v>
      </c>
      <c r="B246" s="173"/>
      <c r="C246" s="173"/>
      <c r="D246" s="173"/>
      <c r="E246" s="173"/>
      <c r="F246" s="173"/>
      <c r="G246" s="173"/>
      <c r="H246" s="173"/>
      <c r="I246" s="173"/>
    </row>
    <row r="247" ht="15.75" spans="1:9">
      <c r="A247" s="173" t="s">
        <v>300</v>
      </c>
      <c r="B247" s="173"/>
      <c r="C247" s="173"/>
      <c r="D247" s="173"/>
      <c r="E247" s="173"/>
      <c r="F247" s="173"/>
      <c r="G247" s="173"/>
      <c r="H247" s="173"/>
      <c r="I247" s="173"/>
    </row>
    <row r="248" customHeight="1" spans="1:9">
      <c r="A248" s="173" t="s">
        <v>86</v>
      </c>
      <c r="B248" s="173"/>
      <c r="C248" s="173"/>
      <c r="D248" s="173"/>
      <c r="E248" s="173"/>
      <c r="F248" s="173"/>
      <c r="G248" s="173"/>
      <c r="H248" s="173"/>
      <c r="I248" s="173"/>
    </row>
    <row r="249" s="360" customFormat="1" ht="15.95" customHeight="1" spans="1:10">
      <c r="A249" s="357"/>
      <c r="B249" s="357"/>
      <c r="C249" s="357"/>
      <c r="D249" s="357"/>
      <c r="E249" s="357"/>
      <c r="F249" s="357"/>
      <c r="G249" s="357"/>
      <c r="H249" s="357"/>
      <c r="I249" s="399" t="s">
        <v>301</v>
      </c>
      <c r="J249" s="357"/>
    </row>
    <row r="250" s="362" customFormat="1" ht="45" spans="1:10">
      <c r="A250" s="513" t="s">
        <v>181</v>
      </c>
      <c r="B250" s="513" t="s">
        <v>302</v>
      </c>
      <c r="C250" s="513" t="s">
        <v>303</v>
      </c>
      <c r="D250" s="513" t="s">
        <v>304</v>
      </c>
      <c r="E250" s="513" t="s">
        <v>305</v>
      </c>
      <c r="F250" s="186" t="s">
        <v>306</v>
      </c>
      <c r="G250" s="513" t="s">
        <v>307</v>
      </c>
      <c r="H250" s="513" t="s">
        <v>308</v>
      </c>
      <c r="I250" s="513" t="s">
        <v>215</v>
      </c>
      <c r="J250" s="360"/>
    </row>
    <row r="251" ht="18" customHeight="1" spans="1:10">
      <c r="A251" s="514">
        <v>1</v>
      </c>
      <c r="B251" s="514">
        <v>2</v>
      </c>
      <c r="C251" s="514">
        <v>3</v>
      </c>
      <c r="D251" s="514">
        <v>4</v>
      </c>
      <c r="E251" s="514">
        <v>5</v>
      </c>
      <c r="F251" s="514">
        <v>6</v>
      </c>
      <c r="G251" s="514">
        <v>7</v>
      </c>
      <c r="H251" s="514">
        <v>7</v>
      </c>
      <c r="I251" s="514">
        <v>8</v>
      </c>
      <c r="J251" s="362"/>
    </row>
    <row r="252" ht="18" customHeight="1" spans="1:11">
      <c r="A252" s="520">
        <v>1</v>
      </c>
      <c r="B252" s="380" t="s">
        <v>309</v>
      </c>
      <c r="C252" s="594">
        <f>H217</f>
        <v>100000</v>
      </c>
      <c r="D252" s="594">
        <v>750000</v>
      </c>
      <c r="E252" s="614">
        <f>80000+80000+650000</f>
        <v>810000</v>
      </c>
      <c r="F252" s="594">
        <v>0</v>
      </c>
      <c r="G252" s="594">
        <v>0</v>
      </c>
      <c r="H252" s="594">
        <f t="shared" ref="H252:H270" si="27">IFERROR(C252+D252-E252-F252-G252,"ND")</f>
        <v>40000</v>
      </c>
      <c r="I252" s="377"/>
      <c r="K252" s="436">
        <f>D253-74513000</f>
        <v>71845500</v>
      </c>
    </row>
    <row r="253" ht="18" customHeight="1" spans="1:11">
      <c r="A253" s="520">
        <f t="shared" ref="A253:A269" si="28">1+A252</f>
        <v>2</v>
      </c>
      <c r="B253" s="380" t="s">
        <v>310</v>
      </c>
      <c r="C253" s="594">
        <f t="shared" ref="C253:C270" si="29">H218</f>
        <v>132088000</v>
      </c>
      <c r="D253" s="600">
        <v>146358500</v>
      </c>
      <c r="E253" s="600">
        <v>82410500</v>
      </c>
      <c r="F253" s="600">
        <v>45167500</v>
      </c>
      <c r="G253" s="600">
        <v>0</v>
      </c>
      <c r="H253" s="516">
        <f t="shared" si="27"/>
        <v>150868500</v>
      </c>
      <c r="I253" s="377"/>
      <c r="K253" s="436">
        <f>D253-K252</f>
        <v>74513000</v>
      </c>
    </row>
    <row r="254" ht="18" customHeight="1" spans="1:11">
      <c r="A254" s="520">
        <f t="shared" si="28"/>
        <v>3</v>
      </c>
      <c r="B254" s="380" t="s">
        <v>311</v>
      </c>
      <c r="C254" s="594">
        <f t="shared" si="29"/>
        <v>20254400</v>
      </c>
      <c r="D254" s="600">
        <v>33387500</v>
      </c>
      <c r="E254" s="600">
        <v>25638500</v>
      </c>
      <c r="F254" s="600">
        <v>12679400</v>
      </c>
      <c r="G254" s="600">
        <v>0</v>
      </c>
      <c r="H254" s="516">
        <f t="shared" si="27"/>
        <v>15324000</v>
      </c>
      <c r="I254" s="377"/>
      <c r="K254" s="357">
        <f>139*3</f>
        <v>417</v>
      </c>
    </row>
    <row r="255" ht="18" customHeight="1" spans="1:9">
      <c r="A255" s="520">
        <f t="shared" si="28"/>
        <v>4</v>
      </c>
      <c r="B255" s="380" t="s">
        <v>312</v>
      </c>
      <c r="C255" s="594">
        <f t="shared" si="29"/>
        <v>14867500</v>
      </c>
      <c r="D255" s="600">
        <v>9820500</v>
      </c>
      <c r="E255" s="600">
        <v>10260000</v>
      </c>
      <c r="F255" s="600">
        <v>6341500</v>
      </c>
      <c r="G255" s="600">
        <v>0</v>
      </c>
      <c r="H255" s="516">
        <f t="shared" si="27"/>
        <v>8086500</v>
      </c>
      <c r="I255" s="377"/>
    </row>
    <row r="256" ht="18" customHeight="1" spans="1:9">
      <c r="A256" s="520">
        <f t="shared" si="28"/>
        <v>5</v>
      </c>
      <c r="B256" s="380" t="s">
        <v>313</v>
      </c>
      <c r="C256" s="594">
        <f t="shared" si="29"/>
        <v>34213000</v>
      </c>
      <c r="D256" s="600">
        <v>21709000</v>
      </c>
      <c r="E256" s="600">
        <v>13036500</v>
      </c>
      <c r="F256" s="600">
        <v>17833000</v>
      </c>
      <c r="G256" s="600">
        <v>0</v>
      </c>
      <c r="H256" s="516">
        <f t="shared" si="27"/>
        <v>25052500</v>
      </c>
      <c r="I256" s="377"/>
    </row>
    <row r="257" ht="18" customHeight="1" spans="1:9">
      <c r="A257" s="520">
        <f t="shared" si="28"/>
        <v>6</v>
      </c>
      <c r="B257" s="380" t="s">
        <v>314</v>
      </c>
      <c r="C257" s="594">
        <f t="shared" si="29"/>
        <v>10792000</v>
      </c>
      <c r="D257" s="600">
        <v>17919000</v>
      </c>
      <c r="E257" s="600">
        <v>8602000</v>
      </c>
      <c r="F257" s="600">
        <v>5446000</v>
      </c>
      <c r="G257" s="600">
        <v>0</v>
      </c>
      <c r="H257" s="516">
        <f t="shared" si="27"/>
        <v>14663000</v>
      </c>
      <c r="I257" s="377"/>
    </row>
    <row r="258" ht="18" customHeight="1" spans="1:11">
      <c r="A258" s="520">
        <f t="shared" si="28"/>
        <v>7</v>
      </c>
      <c r="B258" s="380" t="s">
        <v>315</v>
      </c>
      <c r="C258" s="594">
        <f t="shared" si="29"/>
        <v>16253000</v>
      </c>
      <c r="D258" s="600">
        <v>10840000</v>
      </c>
      <c r="E258" s="600">
        <v>6755500</v>
      </c>
      <c r="F258" s="600">
        <v>6277400</v>
      </c>
      <c r="G258" s="600">
        <v>0</v>
      </c>
      <c r="H258" s="516">
        <f t="shared" si="27"/>
        <v>14060100</v>
      </c>
      <c r="I258" s="377"/>
      <c r="K258" s="436">
        <f>16618000-C259</f>
        <v>-2751000</v>
      </c>
    </row>
    <row r="259" ht="18" customHeight="1" spans="1:11">
      <c r="A259" s="520">
        <f t="shared" si="28"/>
        <v>8</v>
      </c>
      <c r="B259" s="380" t="s">
        <v>316</v>
      </c>
      <c r="C259" s="594">
        <f t="shared" si="29"/>
        <v>19369000</v>
      </c>
      <c r="D259" s="600">
        <v>10547500</v>
      </c>
      <c r="E259" s="600">
        <v>8346500</v>
      </c>
      <c r="F259" s="600">
        <v>5869000</v>
      </c>
      <c r="G259" s="600">
        <v>0</v>
      </c>
      <c r="H259" s="516">
        <f t="shared" si="27"/>
        <v>15701000</v>
      </c>
      <c r="I259" s="377"/>
      <c r="K259" s="436">
        <f>H259-21432000</f>
        <v>-5731000</v>
      </c>
    </row>
    <row r="260" ht="18" customHeight="1" spans="1:9">
      <c r="A260" s="520">
        <f t="shared" si="28"/>
        <v>9</v>
      </c>
      <c r="B260" s="380" t="s">
        <v>317</v>
      </c>
      <c r="C260" s="594">
        <f t="shared" si="29"/>
        <v>30268500</v>
      </c>
      <c r="D260" s="600">
        <v>12724500</v>
      </c>
      <c r="E260" s="600">
        <v>11952500</v>
      </c>
      <c r="F260" s="600">
        <v>13610500</v>
      </c>
      <c r="G260" s="600">
        <v>0</v>
      </c>
      <c r="H260" s="516">
        <f t="shared" si="27"/>
        <v>17430000</v>
      </c>
      <c r="I260" s="377"/>
    </row>
    <row r="261" ht="18" customHeight="1" spans="1:9">
      <c r="A261" s="520">
        <f t="shared" si="28"/>
        <v>10</v>
      </c>
      <c r="B261" s="380" t="s">
        <v>318</v>
      </c>
      <c r="C261" s="594">
        <f t="shared" si="29"/>
        <v>26075100</v>
      </c>
      <c r="D261" s="600">
        <v>33707000</v>
      </c>
      <c r="E261" s="600">
        <v>17428000</v>
      </c>
      <c r="F261" s="600">
        <v>9019400</v>
      </c>
      <c r="G261" s="600">
        <v>0</v>
      </c>
      <c r="H261" s="516">
        <f t="shared" si="27"/>
        <v>33334700</v>
      </c>
      <c r="I261" s="377"/>
    </row>
    <row r="262" ht="18" customHeight="1" spans="1:9">
      <c r="A262" s="520">
        <f t="shared" si="28"/>
        <v>11</v>
      </c>
      <c r="B262" s="380" t="s">
        <v>319</v>
      </c>
      <c r="C262" s="594">
        <f t="shared" si="29"/>
        <v>19617000</v>
      </c>
      <c r="D262" s="600">
        <v>20945000</v>
      </c>
      <c r="E262" s="600">
        <v>14774000</v>
      </c>
      <c r="F262" s="600">
        <v>12992000</v>
      </c>
      <c r="G262" s="600">
        <v>0</v>
      </c>
      <c r="H262" s="516">
        <f t="shared" si="27"/>
        <v>12796000</v>
      </c>
      <c r="I262" s="596"/>
    </row>
    <row r="263" ht="18" customHeight="1" spans="1:9">
      <c r="A263" s="520">
        <f t="shared" si="28"/>
        <v>12</v>
      </c>
      <c r="B263" s="380" t="s">
        <v>320</v>
      </c>
      <c r="C263" s="594">
        <f t="shared" si="29"/>
        <v>50130000</v>
      </c>
      <c r="D263" s="600">
        <v>38035000</v>
      </c>
      <c r="E263" s="600">
        <v>18237000</v>
      </c>
      <c r="F263" s="600">
        <v>28007000</v>
      </c>
      <c r="G263" s="600">
        <v>0</v>
      </c>
      <c r="H263" s="516">
        <f t="shared" si="27"/>
        <v>41921000</v>
      </c>
      <c r="I263" s="377"/>
    </row>
    <row r="264" ht="18" customHeight="1" spans="1:9">
      <c r="A264" s="520">
        <f t="shared" si="28"/>
        <v>13</v>
      </c>
      <c r="B264" s="380" t="s">
        <v>321</v>
      </c>
      <c r="C264" s="594">
        <f t="shared" si="29"/>
        <v>1794000</v>
      </c>
      <c r="D264" s="600">
        <v>11402000</v>
      </c>
      <c r="E264" s="600">
        <v>5880000</v>
      </c>
      <c r="F264" s="600">
        <v>2150000</v>
      </c>
      <c r="G264" s="600">
        <v>0</v>
      </c>
      <c r="H264" s="516">
        <f t="shared" si="27"/>
        <v>5166000</v>
      </c>
      <c r="I264" s="377"/>
    </row>
    <row r="265" s="507" customFormat="1" ht="18.75" customHeight="1" spans="1:10">
      <c r="A265" s="520">
        <f t="shared" si="28"/>
        <v>14</v>
      </c>
      <c r="B265" s="380" t="s">
        <v>322</v>
      </c>
      <c r="C265" s="594">
        <f t="shared" si="29"/>
        <v>19502000</v>
      </c>
      <c r="D265" s="600">
        <v>18730000</v>
      </c>
      <c r="E265" s="600">
        <v>19059000</v>
      </c>
      <c r="F265" s="600">
        <v>3700000</v>
      </c>
      <c r="G265" s="600">
        <v>0</v>
      </c>
      <c r="H265" s="516">
        <f t="shared" si="27"/>
        <v>15473000</v>
      </c>
      <c r="I265" s="377"/>
      <c r="J265" s="357"/>
    </row>
    <row r="266" ht="18" customHeight="1" spans="1:11">
      <c r="A266" s="520">
        <f t="shared" si="28"/>
        <v>15</v>
      </c>
      <c r="B266" s="380" t="s">
        <v>323</v>
      </c>
      <c r="C266" s="594">
        <f t="shared" si="29"/>
        <v>12915000</v>
      </c>
      <c r="D266" s="600">
        <v>16459000</v>
      </c>
      <c r="E266" s="600">
        <v>13356500</v>
      </c>
      <c r="F266" s="600">
        <v>5270500</v>
      </c>
      <c r="G266" s="600">
        <v>0</v>
      </c>
      <c r="H266" s="516">
        <f t="shared" si="27"/>
        <v>10747000</v>
      </c>
      <c r="I266" s="519"/>
      <c r="J266" s="507"/>
      <c r="K266" s="436"/>
    </row>
    <row r="267" ht="18" customHeight="1" spans="1:9">
      <c r="A267" s="520">
        <f t="shared" si="28"/>
        <v>16</v>
      </c>
      <c r="B267" s="380" t="s">
        <v>330</v>
      </c>
      <c r="C267" s="594">
        <f t="shared" si="29"/>
        <v>10582000</v>
      </c>
      <c r="D267" s="600">
        <v>18067000</v>
      </c>
      <c r="E267" s="600">
        <v>14718000</v>
      </c>
      <c r="F267" s="600">
        <v>6772000</v>
      </c>
      <c r="G267" s="600">
        <v>0</v>
      </c>
      <c r="H267" s="516">
        <f t="shared" si="27"/>
        <v>7159000</v>
      </c>
      <c r="I267" s="377"/>
    </row>
    <row r="268" ht="18" customHeight="1" spans="1:11">
      <c r="A268" s="520">
        <f t="shared" si="28"/>
        <v>17</v>
      </c>
      <c r="B268" s="380" t="s">
        <v>325</v>
      </c>
      <c r="C268" s="594">
        <f t="shared" si="29"/>
        <v>3733000</v>
      </c>
      <c r="D268" s="600">
        <v>7209000</v>
      </c>
      <c r="E268" s="600">
        <v>6431000</v>
      </c>
      <c r="F268" s="600">
        <v>768000</v>
      </c>
      <c r="G268" s="600">
        <v>0</v>
      </c>
      <c r="H268" s="516">
        <f t="shared" si="27"/>
        <v>3743000</v>
      </c>
      <c r="I268" s="377"/>
      <c r="K268" s="436">
        <f>C271-C252</f>
        <v>505135500</v>
      </c>
    </row>
    <row r="269" ht="18" customHeight="1" spans="1:11">
      <c r="A269" s="520">
        <f t="shared" si="28"/>
        <v>18</v>
      </c>
      <c r="B269" s="380" t="s">
        <v>326</v>
      </c>
      <c r="C269" s="594">
        <f t="shared" si="29"/>
        <v>65583500</v>
      </c>
      <c r="D269" s="600">
        <f>43463500+428000</f>
        <v>43891500</v>
      </c>
      <c r="E269" s="600">
        <v>20437500</v>
      </c>
      <c r="F269" s="600">
        <v>23023500</v>
      </c>
      <c r="G269" s="600">
        <v>0</v>
      </c>
      <c r="H269" s="516">
        <f t="shared" si="27"/>
        <v>66014000</v>
      </c>
      <c r="I269" s="377"/>
      <c r="J269" s="357">
        <v>43891500</v>
      </c>
      <c r="K269" s="436">
        <f>43463500-J269</f>
        <v>-428000</v>
      </c>
    </row>
    <row r="270" ht="19.5" customHeight="1" spans="1:11">
      <c r="A270" s="520">
        <v>19</v>
      </c>
      <c r="B270" s="536" t="s">
        <v>327</v>
      </c>
      <c r="C270" s="594">
        <f t="shared" si="29"/>
        <v>17098500</v>
      </c>
      <c r="D270" s="600">
        <v>25141000</v>
      </c>
      <c r="E270" s="600">
        <v>16512500</v>
      </c>
      <c r="F270" s="600">
        <v>15844000</v>
      </c>
      <c r="G270" s="600"/>
      <c r="H270" s="516">
        <f t="shared" si="27"/>
        <v>9883000</v>
      </c>
      <c r="I270" s="377"/>
      <c r="J270" s="436">
        <f>D271-D252</f>
        <v>496893000</v>
      </c>
      <c r="K270" s="436">
        <f>SUM(H253:H270)</f>
        <v>467422300</v>
      </c>
    </row>
    <row r="271" ht="18.95" customHeight="1" spans="1:10">
      <c r="A271" s="537" t="s">
        <v>57</v>
      </c>
      <c r="B271" s="538"/>
      <c r="C271" s="596">
        <f t="shared" ref="C271:H271" si="30">SUM(C252:C270)</f>
        <v>505235500</v>
      </c>
      <c r="D271" s="596">
        <f t="shared" si="30"/>
        <v>497643000</v>
      </c>
      <c r="E271" s="596">
        <f t="shared" si="30"/>
        <v>314645500</v>
      </c>
      <c r="F271" s="596">
        <f t="shared" si="30"/>
        <v>220770700</v>
      </c>
      <c r="G271" s="596">
        <f t="shared" si="30"/>
        <v>0</v>
      </c>
      <c r="H271" s="596">
        <f t="shared" si="30"/>
        <v>467462300</v>
      </c>
      <c r="I271" s="377"/>
      <c r="J271" s="436">
        <f>D271-D252</f>
        <v>496893000</v>
      </c>
    </row>
    <row r="272" ht="13" customHeight="1" spans="1:8">
      <c r="A272" s="615"/>
      <c r="C272" s="436"/>
      <c r="D272" s="436"/>
      <c r="E272" s="436"/>
      <c r="F272" s="436"/>
      <c r="G272" s="436"/>
      <c r="H272" s="436"/>
    </row>
    <row r="273" spans="3:10">
      <c r="C273" s="357" t="s">
        <v>334</v>
      </c>
      <c r="F273" s="357" t="s">
        <v>87</v>
      </c>
      <c r="G273" s="172"/>
      <c r="H273" s="355"/>
      <c r="J273" s="436">
        <f>H271-H252</f>
        <v>467422300</v>
      </c>
    </row>
    <row r="274" spans="3:8">
      <c r="C274" s="204" t="s">
        <v>60</v>
      </c>
      <c r="D274" s="204"/>
      <c r="E274" s="204"/>
      <c r="F274" s="204" t="s">
        <v>61</v>
      </c>
      <c r="G274" s="204"/>
      <c r="H274" s="204"/>
    </row>
    <row r="275" ht="12" customHeight="1" spans="3:8">
      <c r="C275" s="204"/>
      <c r="D275" s="204"/>
      <c r="E275" s="204"/>
      <c r="F275" s="204"/>
      <c r="G275" s="204"/>
      <c r="H275" s="204"/>
    </row>
    <row r="276" ht="10" customHeight="1" spans="3:8">
      <c r="C276" s="204"/>
      <c r="D276" s="204"/>
      <c r="E276" s="204"/>
      <c r="F276" s="204"/>
      <c r="G276" s="204"/>
      <c r="H276" s="204"/>
    </row>
    <row r="277" spans="3:8">
      <c r="C277" s="204"/>
      <c r="D277" s="204"/>
      <c r="E277" s="204"/>
      <c r="F277" s="204"/>
      <c r="G277" s="204"/>
      <c r="H277" s="204"/>
    </row>
    <row r="278" spans="3:8">
      <c r="C278" s="204" t="s">
        <v>88</v>
      </c>
      <c r="D278" s="204"/>
      <c r="E278" s="204"/>
      <c r="F278" s="204" t="s">
        <v>63</v>
      </c>
      <c r="G278" s="204"/>
      <c r="H278" s="257"/>
    </row>
    <row r="279" spans="3:8">
      <c r="C279" s="204" t="s">
        <v>64</v>
      </c>
      <c r="D279" s="204"/>
      <c r="E279" s="204"/>
      <c r="F279" s="204" t="s">
        <v>65</v>
      </c>
      <c r="G279" s="204"/>
      <c r="H279" s="257"/>
    </row>
    <row r="281" ht="15.75" spans="1:9">
      <c r="A281" s="173" t="s">
        <v>299</v>
      </c>
      <c r="B281" s="173"/>
      <c r="C281" s="173"/>
      <c r="D281" s="173"/>
      <c r="E281" s="173"/>
      <c r="F281" s="173"/>
      <c r="G281" s="173"/>
      <c r="H281" s="173"/>
      <c r="I281" s="173"/>
    </row>
    <row r="282" ht="15.75" spans="1:9">
      <c r="A282" s="173" t="s">
        <v>300</v>
      </c>
      <c r="B282" s="173"/>
      <c r="C282" s="173"/>
      <c r="D282" s="173"/>
      <c r="E282" s="173"/>
      <c r="F282" s="173"/>
      <c r="G282" s="173"/>
      <c r="H282" s="173"/>
      <c r="I282" s="173"/>
    </row>
    <row r="283" customHeight="1" spans="1:9">
      <c r="A283" s="173" t="s">
        <v>89</v>
      </c>
      <c r="B283" s="173"/>
      <c r="C283" s="173"/>
      <c r="D283" s="173"/>
      <c r="E283" s="173"/>
      <c r="F283" s="173"/>
      <c r="G283" s="173"/>
      <c r="H283" s="173"/>
      <c r="I283" s="173"/>
    </row>
    <row r="284" s="360" customFormat="1" ht="15.95" customHeight="1" spans="1:10">
      <c r="A284" s="357"/>
      <c r="B284" s="357"/>
      <c r="C284" s="357"/>
      <c r="D284" s="357"/>
      <c r="E284" s="357"/>
      <c r="F284" s="357"/>
      <c r="G284" s="357"/>
      <c r="H284" s="357"/>
      <c r="I284" s="399" t="s">
        <v>301</v>
      </c>
      <c r="J284" s="357"/>
    </row>
    <row r="285" s="362" customFormat="1" ht="45" spans="1:10">
      <c r="A285" s="513" t="s">
        <v>181</v>
      </c>
      <c r="B285" s="513" t="s">
        <v>302</v>
      </c>
      <c r="C285" s="513" t="s">
        <v>303</v>
      </c>
      <c r="D285" s="513" t="s">
        <v>304</v>
      </c>
      <c r="E285" s="513" t="s">
        <v>305</v>
      </c>
      <c r="F285" s="186" t="s">
        <v>306</v>
      </c>
      <c r="G285" s="513" t="s">
        <v>307</v>
      </c>
      <c r="H285" s="513" t="s">
        <v>308</v>
      </c>
      <c r="I285" s="513" t="s">
        <v>215</v>
      </c>
      <c r="J285" s="360"/>
    </row>
    <row r="286" ht="18" customHeight="1" spans="1:10">
      <c r="A286" s="514">
        <v>1</v>
      </c>
      <c r="B286" s="514">
        <v>2</v>
      </c>
      <c r="C286" s="514">
        <v>3</v>
      </c>
      <c r="D286" s="514">
        <v>4</v>
      </c>
      <c r="E286" s="514">
        <v>5</v>
      </c>
      <c r="F286" s="514">
        <v>6</v>
      </c>
      <c r="G286" s="514">
        <v>7</v>
      </c>
      <c r="H286" s="514">
        <v>7</v>
      </c>
      <c r="I286" s="514">
        <v>8</v>
      </c>
      <c r="J286" s="362"/>
    </row>
    <row r="287" ht="18" customHeight="1" spans="1:11">
      <c r="A287" s="520">
        <v>1</v>
      </c>
      <c r="B287" s="380" t="s">
        <v>309</v>
      </c>
      <c r="C287" s="594">
        <f>H252</f>
        <v>40000</v>
      </c>
      <c r="D287" s="594">
        <v>1500000</v>
      </c>
      <c r="E287" s="594">
        <f>30000+30000+1300000</f>
        <v>1360000</v>
      </c>
      <c r="F287" s="594">
        <v>0</v>
      </c>
      <c r="G287" s="594">
        <v>0</v>
      </c>
      <c r="H287" s="594">
        <f>IFERROR(C287+D287-E287-F287-G287,"ND")</f>
        <v>180000</v>
      </c>
      <c r="I287" s="377"/>
      <c r="K287" s="436">
        <f>D288-74513000</f>
        <v>73812000</v>
      </c>
    </row>
    <row r="288" ht="18" customHeight="1" spans="1:11">
      <c r="A288" s="520">
        <f t="shared" ref="A288:A305" si="31">1+A287</f>
        <v>2</v>
      </c>
      <c r="B288" s="380" t="s">
        <v>310</v>
      </c>
      <c r="C288" s="594">
        <f t="shared" ref="C288:C305" si="32">H253</f>
        <v>150868500</v>
      </c>
      <c r="D288" s="600">
        <v>148325000</v>
      </c>
      <c r="E288" s="600">
        <v>103240500</v>
      </c>
      <c r="F288" s="600">
        <v>58591000</v>
      </c>
      <c r="G288" s="600">
        <v>0</v>
      </c>
      <c r="H288" s="516">
        <f t="shared" ref="H288:H305" si="33">IFERROR(C288+D288-E288-F288-G288,"ND")</f>
        <v>137362000</v>
      </c>
      <c r="I288" s="377"/>
      <c r="K288" s="436">
        <f>D288-K287</f>
        <v>74513000</v>
      </c>
    </row>
    <row r="289" ht="18" customHeight="1" spans="1:11">
      <c r="A289" s="520">
        <f t="shared" si="31"/>
        <v>3</v>
      </c>
      <c r="B289" s="380" t="s">
        <v>311</v>
      </c>
      <c r="C289" s="594">
        <f t="shared" si="32"/>
        <v>15324000</v>
      </c>
      <c r="D289" s="600">
        <v>27520900</v>
      </c>
      <c r="E289" s="600">
        <v>21593000</v>
      </c>
      <c r="F289" s="600">
        <v>5984000</v>
      </c>
      <c r="G289" s="600">
        <v>0</v>
      </c>
      <c r="H289" s="516">
        <f t="shared" si="33"/>
        <v>15267900</v>
      </c>
      <c r="I289" s="377"/>
      <c r="K289" s="357">
        <f>139*3</f>
        <v>417</v>
      </c>
    </row>
    <row r="290" ht="18" customHeight="1" spans="1:9">
      <c r="A290" s="520">
        <f t="shared" si="31"/>
        <v>4</v>
      </c>
      <c r="B290" s="380" t="s">
        <v>312</v>
      </c>
      <c r="C290" s="594">
        <f t="shared" si="32"/>
        <v>8086500</v>
      </c>
      <c r="D290" s="600">
        <v>13249500</v>
      </c>
      <c r="E290" s="600">
        <v>9922000</v>
      </c>
      <c r="F290" s="600">
        <v>4719000</v>
      </c>
      <c r="G290" s="600">
        <v>0</v>
      </c>
      <c r="H290" s="516">
        <f t="shared" si="33"/>
        <v>6695000</v>
      </c>
      <c r="I290" s="377"/>
    </row>
    <row r="291" ht="18" customHeight="1" spans="1:9">
      <c r="A291" s="520">
        <f t="shared" si="31"/>
        <v>5</v>
      </c>
      <c r="B291" s="380" t="s">
        <v>313</v>
      </c>
      <c r="C291" s="594">
        <f t="shared" si="32"/>
        <v>25052500</v>
      </c>
      <c r="D291" s="600">
        <v>21097000</v>
      </c>
      <c r="E291" s="600">
        <v>13887000</v>
      </c>
      <c r="F291" s="600">
        <v>11821500</v>
      </c>
      <c r="G291" s="600">
        <v>0</v>
      </c>
      <c r="H291" s="516">
        <f t="shared" si="33"/>
        <v>20441000</v>
      </c>
      <c r="I291" s="377"/>
    </row>
    <row r="292" ht="18" customHeight="1" spans="1:9">
      <c r="A292" s="520">
        <f t="shared" si="31"/>
        <v>6</v>
      </c>
      <c r="B292" s="380" t="s">
        <v>314</v>
      </c>
      <c r="C292" s="594">
        <f t="shared" si="32"/>
        <v>14663000</v>
      </c>
      <c r="D292" s="600">
        <v>15275000</v>
      </c>
      <c r="E292" s="600">
        <v>6962500</v>
      </c>
      <c r="F292" s="600">
        <v>5499000</v>
      </c>
      <c r="G292" s="600">
        <v>0</v>
      </c>
      <c r="H292" s="516">
        <f t="shared" si="33"/>
        <v>17476500</v>
      </c>
      <c r="I292" s="377"/>
    </row>
    <row r="293" ht="18" customHeight="1" spans="1:11">
      <c r="A293" s="520">
        <f t="shared" si="31"/>
        <v>7</v>
      </c>
      <c r="B293" s="380" t="s">
        <v>315</v>
      </c>
      <c r="C293" s="594">
        <f t="shared" si="32"/>
        <v>14060100</v>
      </c>
      <c r="D293" s="600">
        <v>9330000</v>
      </c>
      <c r="E293" s="600">
        <v>6139000</v>
      </c>
      <c r="F293" s="600">
        <v>3939900</v>
      </c>
      <c r="G293" s="600">
        <v>0</v>
      </c>
      <c r="H293" s="516">
        <f t="shared" si="33"/>
        <v>13311200</v>
      </c>
      <c r="I293" s="377"/>
      <c r="K293" s="436">
        <f>16618000-C294</f>
        <v>917000</v>
      </c>
    </row>
    <row r="294" ht="18" customHeight="1" spans="1:11">
      <c r="A294" s="520">
        <f t="shared" si="31"/>
        <v>8</v>
      </c>
      <c r="B294" s="380" t="s">
        <v>316</v>
      </c>
      <c r="C294" s="594">
        <f t="shared" si="32"/>
        <v>15701000</v>
      </c>
      <c r="D294" s="600">
        <v>12432500</v>
      </c>
      <c r="E294" s="600">
        <v>9862000</v>
      </c>
      <c r="F294" s="600">
        <v>2612500</v>
      </c>
      <c r="G294" s="600">
        <v>0</v>
      </c>
      <c r="H294" s="516">
        <f t="shared" si="33"/>
        <v>15659000</v>
      </c>
      <c r="I294" s="377"/>
      <c r="K294" s="436">
        <f>H294-21432000</f>
        <v>-5773000</v>
      </c>
    </row>
    <row r="295" ht="18" customHeight="1" spans="1:9">
      <c r="A295" s="520">
        <f t="shared" si="31"/>
        <v>9</v>
      </c>
      <c r="B295" s="380" t="s">
        <v>317</v>
      </c>
      <c r="C295" s="594">
        <f t="shared" si="32"/>
        <v>17430000</v>
      </c>
      <c r="D295" s="600">
        <v>9015000</v>
      </c>
      <c r="E295" s="600">
        <v>8375000</v>
      </c>
      <c r="F295" s="600">
        <v>11115000</v>
      </c>
      <c r="G295" s="600">
        <v>0</v>
      </c>
      <c r="H295" s="516">
        <f t="shared" si="33"/>
        <v>6955000</v>
      </c>
      <c r="I295" s="377"/>
    </row>
    <row r="296" ht="18" customHeight="1" spans="1:9">
      <c r="A296" s="520">
        <f t="shared" si="31"/>
        <v>10</v>
      </c>
      <c r="B296" s="380" t="s">
        <v>318</v>
      </c>
      <c r="C296" s="594">
        <f t="shared" si="32"/>
        <v>33334700</v>
      </c>
      <c r="D296" s="600">
        <v>43878000</v>
      </c>
      <c r="E296" s="600">
        <v>19284000</v>
      </c>
      <c r="F296" s="600">
        <v>11416500</v>
      </c>
      <c r="G296" s="600">
        <v>0</v>
      </c>
      <c r="H296" s="516">
        <f t="shared" si="33"/>
        <v>46512200</v>
      </c>
      <c r="I296" s="377"/>
    </row>
    <row r="297" ht="18" customHeight="1" spans="1:9">
      <c r="A297" s="520">
        <f t="shared" si="31"/>
        <v>11</v>
      </c>
      <c r="B297" s="380" t="s">
        <v>319</v>
      </c>
      <c r="C297" s="594">
        <f t="shared" si="32"/>
        <v>12796000</v>
      </c>
      <c r="D297" s="600">
        <v>16640000</v>
      </c>
      <c r="E297" s="600">
        <v>10548000</v>
      </c>
      <c r="F297" s="600">
        <v>4746000</v>
      </c>
      <c r="G297" s="600">
        <v>0</v>
      </c>
      <c r="H297" s="516">
        <f t="shared" si="33"/>
        <v>14142000</v>
      </c>
      <c r="I297" s="596"/>
    </row>
    <row r="298" ht="18" customHeight="1" spans="1:9">
      <c r="A298" s="520">
        <f t="shared" si="31"/>
        <v>12</v>
      </c>
      <c r="B298" s="380" t="s">
        <v>320</v>
      </c>
      <c r="C298" s="594">
        <f t="shared" si="32"/>
        <v>41921000</v>
      </c>
      <c r="D298" s="600">
        <v>40828000</v>
      </c>
      <c r="E298" s="600">
        <v>14389000</v>
      </c>
      <c r="F298" s="600">
        <v>19803000</v>
      </c>
      <c r="G298" s="600">
        <v>0</v>
      </c>
      <c r="H298" s="516">
        <f t="shared" si="33"/>
        <v>48557000</v>
      </c>
      <c r="I298" s="377"/>
    </row>
    <row r="299" ht="18" customHeight="1" spans="1:9">
      <c r="A299" s="520">
        <f t="shared" si="31"/>
        <v>13</v>
      </c>
      <c r="B299" s="380" t="s">
        <v>321</v>
      </c>
      <c r="C299" s="594">
        <f t="shared" si="32"/>
        <v>5166000</v>
      </c>
      <c r="D299" s="600">
        <v>6286000</v>
      </c>
      <c r="E299" s="600">
        <v>2740000</v>
      </c>
      <c r="F299" s="600">
        <v>3818000</v>
      </c>
      <c r="G299" s="600">
        <v>0</v>
      </c>
      <c r="H299" s="516">
        <f t="shared" si="33"/>
        <v>4894000</v>
      </c>
      <c r="I299" s="377"/>
    </row>
    <row r="300" s="507" customFormat="1" ht="18.75" customHeight="1" spans="1:10">
      <c r="A300" s="520">
        <f t="shared" si="31"/>
        <v>14</v>
      </c>
      <c r="B300" s="380" t="s">
        <v>322</v>
      </c>
      <c r="C300" s="594">
        <f t="shared" si="32"/>
        <v>15473000</v>
      </c>
      <c r="D300" s="600">
        <v>20671000</v>
      </c>
      <c r="E300" s="600">
        <v>15162500</v>
      </c>
      <c r="F300" s="600">
        <v>2345000</v>
      </c>
      <c r="G300" s="600">
        <v>0</v>
      </c>
      <c r="H300" s="516">
        <f t="shared" si="33"/>
        <v>18636500</v>
      </c>
      <c r="I300" s="377"/>
      <c r="J300" s="357"/>
    </row>
    <row r="301" ht="18" customHeight="1" spans="1:11">
      <c r="A301" s="543">
        <f t="shared" si="31"/>
        <v>15</v>
      </c>
      <c r="B301" s="595" t="s">
        <v>323</v>
      </c>
      <c r="C301" s="594">
        <f t="shared" si="32"/>
        <v>10747000</v>
      </c>
      <c r="D301" s="594">
        <v>19475500</v>
      </c>
      <c r="E301" s="594">
        <v>11544000</v>
      </c>
      <c r="F301" s="594">
        <v>7032000</v>
      </c>
      <c r="G301" s="609">
        <v>0</v>
      </c>
      <c r="H301" s="516">
        <f t="shared" si="33"/>
        <v>11646500</v>
      </c>
      <c r="I301" s="519"/>
      <c r="J301" s="507"/>
      <c r="K301" s="436"/>
    </row>
    <row r="302" ht="18" customHeight="1" spans="1:9">
      <c r="A302" s="520">
        <f t="shared" si="31"/>
        <v>16</v>
      </c>
      <c r="B302" s="380" t="s">
        <v>330</v>
      </c>
      <c r="C302" s="594">
        <f t="shared" si="32"/>
        <v>7159000</v>
      </c>
      <c r="D302" s="600">
        <v>17042000</v>
      </c>
      <c r="E302" s="600">
        <v>9858500</v>
      </c>
      <c r="F302" s="600">
        <v>3685000</v>
      </c>
      <c r="G302" s="600">
        <v>0</v>
      </c>
      <c r="H302" s="516">
        <f t="shared" si="33"/>
        <v>10657500</v>
      </c>
      <c r="I302" s="377"/>
    </row>
    <row r="303" ht="18" customHeight="1" spans="1:11">
      <c r="A303" s="520">
        <f t="shared" si="31"/>
        <v>17</v>
      </c>
      <c r="B303" s="380" t="s">
        <v>325</v>
      </c>
      <c r="C303" s="594">
        <f t="shared" si="32"/>
        <v>3743000</v>
      </c>
      <c r="D303" s="600">
        <v>4930000</v>
      </c>
      <c r="E303" s="600">
        <v>4230500</v>
      </c>
      <c r="F303" s="600">
        <v>1096500</v>
      </c>
      <c r="G303" s="600">
        <v>0</v>
      </c>
      <c r="H303" s="516">
        <f t="shared" si="33"/>
        <v>3346000</v>
      </c>
      <c r="I303" s="377"/>
      <c r="K303" s="436">
        <f>C306-C287</f>
        <v>467422300</v>
      </c>
    </row>
    <row r="304" ht="18" customHeight="1" spans="1:11">
      <c r="A304" s="520">
        <f t="shared" si="31"/>
        <v>18</v>
      </c>
      <c r="B304" s="380" t="s">
        <v>326</v>
      </c>
      <c r="C304" s="594">
        <f t="shared" si="32"/>
        <v>66014000</v>
      </c>
      <c r="D304" s="600">
        <v>37676500</v>
      </c>
      <c r="E304" s="600">
        <v>22156500</v>
      </c>
      <c r="F304" s="600">
        <v>17526000</v>
      </c>
      <c r="G304" s="600">
        <v>0</v>
      </c>
      <c r="H304" s="516">
        <f t="shared" si="33"/>
        <v>64008000</v>
      </c>
      <c r="I304" s="377"/>
      <c r="K304" s="436"/>
    </row>
    <row r="305" ht="19.5" customHeight="1" spans="1:11">
      <c r="A305" s="520">
        <f t="shared" si="31"/>
        <v>19</v>
      </c>
      <c r="B305" s="416" t="s">
        <v>327</v>
      </c>
      <c r="C305" s="594">
        <f t="shared" si="32"/>
        <v>9883000</v>
      </c>
      <c r="D305" s="600">
        <v>35445000</v>
      </c>
      <c r="E305" s="600">
        <v>17567000</v>
      </c>
      <c r="F305" s="600">
        <v>4890500</v>
      </c>
      <c r="G305" s="600"/>
      <c r="H305" s="516">
        <f t="shared" si="33"/>
        <v>22870500</v>
      </c>
      <c r="I305" s="377"/>
      <c r="K305" s="436">
        <f>SUM(H288:H305)</f>
        <v>478437800</v>
      </c>
    </row>
    <row r="306" spans="1:10">
      <c r="A306" s="537" t="s">
        <v>57</v>
      </c>
      <c r="B306" s="538"/>
      <c r="C306" s="596">
        <f t="shared" ref="C306:H306" si="34">SUM(C287:C305)</f>
        <v>467462300</v>
      </c>
      <c r="D306" s="596">
        <f t="shared" si="34"/>
        <v>500616900</v>
      </c>
      <c r="E306" s="596">
        <f t="shared" si="34"/>
        <v>308821000</v>
      </c>
      <c r="F306" s="596">
        <f t="shared" si="34"/>
        <v>180640400</v>
      </c>
      <c r="G306" s="596">
        <f t="shared" si="34"/>
        <v>0</v>
      </c>
      <c r="H306" s="596">
        <f t="shared" si="34"/>
        <v>478617800</v>
      </c>
      <c r="I306" s="377"/>
      <c r="J306" s="436">
        <f>K305-RK7!D323</f>
        <v>0</v>
      </c>
    </row>
    <row r="307" ht="6" customHeight="1" spans="3:8">
      <c r="C307" s="436"/>
      <c r="D307" s="436"/>
      <c r="E307" s="436"/>
      <c r="F307" s="436"/>
      <c r="G307" s="436"/>
      <c r="H307" s="436"/>
    </row>
    <row r="308" ht="3" customHeight="1" spans="6:8">
      <c r="F308" s="423"/>
      <c r="G308" s="172"/>
      <c r="H308" s="355"/>
    </row>
    <row r="309" spans="3:8">
      <c r="C309" s="172" t="s">
        <v>334</v>
      </c>
      <c r="D309" s="204"/>
      <c r="E309" s="204"/>
      <c r="F309" s="357" t="s">
        <v>91</v>
      </c>
      <c r="G309" s="204"/>
      <c r="H309" s="355"/>
    </row>
    <row r="310" spans="3:8">
      <c r="C310" s="204" t="s">
        <v>68</v>
      </c>
      <c r="D310" s="204"/>
      <c r="E310" s="204"/>
      <c r="F310" s="204" t="s">
        <v>61</v>
      </c>
      <c r="G310" s="204"/>
      <c r="H310" s="204"/>
    </row>
    <row r="311" spans="3:8">
      <c r="C311" s="204"/>
      <c r="D311" s="204"/>
      <c r="E311" s="204"/>
      <c r="F311" s="204"/>
      <c r="G311" s="204"/>
      <c r="H311" s="204"/>
    </row>
    <row r="312" spans="3:8">
      <c r="C312" s="204"/>
      <c r="D312" s="204"/>
      <c r="E312" s="204"/>
      <c r="F312" s="204"/>
      <c r="G312" s="204"/>
      <c r="H312" s="204"/>
    </row>
    <row r="313" spans="3:8">
      <c r="C313" s="204"/>
      <c r="D313" s="204"/>
      <c r="E313" s="204"/>
      <c r="F313" s="204"/>
      <c r="G313" s="204"/>
      <c r="H313" s="204"/>
    </row>
    <row r="314" spans="3:8">
      <c r="C314" s="204" t="s">
        <v>92</v>
      </c>
      <c r="D314" s="204"/>
      <c r="E314" s="204"/>
      <c r="F314" s="204" t="s">
        <v>63</v>
      </c>
      <c r="G314" s="204"/>
      <c r="H314" s="204"/>
    </row>
    <row r="315" spans="3:8">
      <c r="C315" s="204" t="s">
        <v>93</v>
      </c>
      <c r="F315" s="204" t="s">
        <v>65</v>
      </c>
      <c r="H315" s="204"/>
    </row>
    <row r="316" ht="15.75" spans="1:9">
      <c r="A316" s="173" t="s">
        <v>299</v>
      </c>
      <c r="B316" s="173"/>
      <c r="C316" s="173"/>
      <c r="D316" s="173"/>
      <c r="E316" s="173"/>
      <c r="F316" s="173"/>
      <c r="G316" s="173"/>
      <c r="H316" s="173"/>
      <c r="I316" s="173"/>
    </row>
    <row r="317" ht="15.75" spans="1:9">
      <c r="A317" s="173" t="s">
        <v>300</v>
      </c>
      <c r="B317" s="173"/>
      <c r="C317" s="173"/>
      <c r="D317" s="173"/>
      <c r="E317" s="173"/>
      <c r="F317" s="173"/>
      <c r="G317" s="173"/>
      <c r="H317" s="173"/>
      <c r="I317" s="173"/>
    </row>
    <row r="318" ht="15.75" spans="1:9">
      <c r="A318" s="173" t="s">
        <v>94</v>
      </c>
      <c r="B318" s="173"/>
      <c r="C318" s="173"/>
      <c r="D318" s="173"/>
      <c r="E318" s="173"/>
      <c r="F318" s="173"/>
      <c r="G318" s="173"/>
      <c r="H318" s="173"/>
      <c r="I318" s="173"/>
    </row>
    <row r="319" ht="21" customHeight="1" spans="9:9">
      <c r="I319" s="399" t="s">
        <v>301</v>
      </c>
    </row>
    <row r="320" ht="45" spans="1:9">
      <c r="A320" s="513" t="s">
        <v>181</v>
      </c>
      <c r="B320" s="513" t="s">
        <v>302</v>
      </c>
      <c r="C320" s="513" t="s">
        <v>303</v>
      </c>
      <c r="D320" s="513" t="s">
        <v>304</v>
      </c>
      <c r="E320" s="513" t="s">
        <v>305</v>
      </c>
      <c r="F320" s="186" t="s">
        <v>306</v>
      </c>
      <c r="G320" s="513" t="s">
        <v>307</v>
      </c>
      <c r="H320" s="513" t="s">
        <v>308</v>
      </c>
      <c r="I320" s="513" t="s">
        <v>215</v>
      </c>
    </row>
    <row r="321" spans="1:9">
      <c r="A321" s="514">
        <v>1</v>
      </c>
      <c r="B321" s="514">
        <v>2</v>
      </c>
      <c r="C321" s="514">
        <v>3</v>
      </c>
      <c r="D321" s="514">
        <v>4</v>
      </c>
      <c r="E321" s="514">
        <v>5</v>
      </c>
      <c r="F321" s="514">
        <v>6</v>
      </c>
      <c r="G321" s="514">
        <v>7</v>
      </c>
      <c r="H321" s="514">
        <v>7</v>
      </c>
      <c r="I321" s="514">
        <v>8</v>
      </c>
    </row>
    <row r="322" spans="1:9">
      <c r="A322" s="520">
        <v>1</v>
      </c>
      <c r="B322" s="380" t="s">
        <v>309</v>
      </c>
      <c r="C322" s="594">
        <f>H287</f>
        <v>180000</v>
      </c>
      <c r="D322" s="594">
        <v>900000</v>
      </c>
      <c r="E322" s="594">
        <f>90000+90000+780000</f>
        <v>960000</v>
      </c>
      <c r="F322" s="594">
        <v>0</v>
      </c>
      <c r="G322" s="594">
        <v>0</v>
      </c>
      <c r="H322" s="594">
        <f>C322+D322-E322</f>
        <v>120000</v>
      </c>
      <c r="I322" s="377"/>
    </row>
    <row r="323" spans="1:9">
      <c r="A323" s="520">
        <f t="shared" ref="A323:A339" si="35">1+A322</f>
        <v>2</v>
      </c>
      <c r="B323" s="380" t="s">
        <v>310</v>
      </c>
      <c r="C323" s="594">
        <v>121982000</v>
      </c>
      <c r="D323" s="594">
        <v>170480000</v>
      </c>
      <c r="E323" s="594">
        <v>98360000</v>
      </c>
      <c r="F323" s="594">
        <v>60102000</v>
      </c>
      <c r="G323" s="516">
        <v>0</v>
      </c>
      <c r="H323" s="516">
        <f t="shared" ref="H323:H340" si="36">IFERROR(C323+D323-E323-F323-G323,"ND")</f>
        <v>134000000</v>
      </c>
      <c r="I323" s="377"/>
    </row>
    <row r="324" spans="1:9">
      <c r="A324" s="520">
        <f t="shared" si="35"/>
        <v>3</v>
      </c>
      <c r="B324" s="380" t="s">
        <v>311</v>
      </c>
      <c r="C324" s="594">
        <v>20795000</v>
      </c>
      <c r="D324" s="594">
        <v>59230000</v>
      </c>
      <c r="E324" s="594">
        <v>49910000</v>
      </c>
      <c r="F324" s="594">
        <v>10700000</v>
      </c>
      <c r="G324" s="516">
        <v>0</v>
      </c>
      <c r="H324" s="516">
        <f t="shared" si="36"/>
        <v>19415000</v>
      </c>
      <c r="I324" s="377"/>
    </row>
    <row r="325" spans="1:9">
      <c r="A325" s="520">
        <f t="shared" si="35"/>
        <v>4</v>
      </c>
      <c r="B325" s="380" t="s">
        <v>312</v>
      </c>
      <c r="C325" s="594">
        <v>14995900</v>
      </c>
      <c r="D325" s="594">
        <v>20411500</v>
      </c>
      <c r="E325" s="594">
        <v>11920000</v>
      </c>
      <c r="F325" s="594">
        <v>3606500</v>
      </c>
      <c r="G325" s="516">
        <v>0</v>
      </c>
      <c r="H325" s="516">
        <f t="shared" si="36"/>
        <v>19880900</v>
      </c>
      <c r="I325" s="377"/>
    </row>
    <row r="326" spans="1:9">
      <c r="A326" s="520">
        <f t="shared" si="35"/>
        <v>5</v>
      </c>
      <c r="B326" s="380" t="s">
        <v>313</v>
      </c>
      <c r="C326" s="594">
        <v>25581000</v>
      </c>
      <c r="D326" s="594">
        <v>33275000</v>
      </c>
      <c r="E326" s="594">
        <v>25715000</v>
      </c>
      <c r="F326" s="594">
        <v>9865000</v>
      </c>
      <c r="G326" s="516">
        <v>0</v>
      </c>
      <c r="H326" s="516">
        <f t="shared" si="36"/>
        <v>23276000</v>
      </c>
      <c r="I326" s="377"/>
    </row>
    <row r="327" spans="1:9">
      <c r="A327" s="520">
        <f t="shared" si="35"/>
        <v>6</v>
      </c>
      <c r="B327" s="380" t="s">
        <v>314</v>
      </c>
      <c r="C327" s="594">
        <v>8770000</v>
      </c>
      <c r="D327" s="594">
        <v>17435000</v>
      </c>
      <c r="E327" s="594">
        <v>12215000</v>
      </c>
      <c r="F327" s="594">
        <v>3410000</v>
      </c>
      <c r="G327" s="516">
        <v>0</v>
      </c>
      <c r="H327" s="516">
        <f t="shared" si="36"/>
        <v>10580000</v>
      </c>
      <c r="I327" s="377"/>
    </row>
    <row r="328" spans="1:9">
      <c r="A328" s="520">
        <f t="shared" si="35"/>
        <v>7</v>
      </c>
      <c r="B328" s="380" t="s">
        <v>315</v>
      </c>
      <c r="C328" s="594">
        <v>11505500</v>
      </c>
      <c r="D328" s="594">
        <v>17645000</v>
      </c>
      <c r="E328" s="594">
        <v>14350000</v>
      </c>
      <c r="F328" s="594">
        <v>4505000</v>
      </c>
      <c r="G328" s="516">
        <v>0</v>
      </c>
      <c r="H328" s="516">
        <f t="shared" si="36"/>
        <v>10295500</v>
      </c>
      <c r="I328" s="377"/>
    </row>
    <row r="329" spans="1:9">
      <c r="A329" s="520">
        <f t="shared" si="35"/>
        <v>8</v>
      </c>
      <c r="B329" s="380" t="s">
        <v>316</v>
      </c>
      <c r="C329" s="594">
        <v>12135000</v>
      </c>
      <c r="D329" s="594">
        <v>14455000</v>
      </c>
      <c r="E329" s="594">
        <v>14035000</v>
      </c>
      <c r="F329" s="594">
        <v>4425000</v>
      </c>
      <c r="G329" s="516">
        <v>0</v>
      </c>
      <c r="H329" s="516">
        <f t="shared" si="36"/>
        <v>8130000</v>
      </c>
      <c r="I329" s="377"/>
    </row>
    <row r="330" spans="1:9">
      <c r="A330" s="520">
        <f t="shared" si="35"/>
        <v>9</v>
      </c>
      <c r="B330" s="380" t="s">
        <v>317</v>
      </c>
      <c r="C330" s="594">
        <v>34418000</v>
      </c>
      <c r="D330" s="594">
        <v>39687000</v>
      </c>
      <c r="E330" s="594">
        <v>27722000</v>
      </c>
      <c r="F330" s="594">
        <v>22486000</v>
      </c>
      <c r="G330" s="516">
        <v>0</v>
      </c>
      <c r="H330" s="516">
        <f t="shared" si="36"/>
        <v>23897000</v>
      </c>
      <c r="I330" s="377"/>
    </row>
    <row r="331" spans="1:9">
      <c r="A331" s="520">
        <f t="shared" si="35"/>
        <v>10</v>
      </c>
      <c r="B331" s="380" t="s">
        <v>318</v>
      </c>
      <c r="C331" s="594">
        <v>17773500</v>
      </c>
      <c r="D331" s="594">
        <v>46860000</v>
      </c>
      <c r="E331" s="594">
        <v>29815000</v>
      </c>
      <c r="F331" s="594">
        <v>7620000</v>
      </c>
      <c r="G331" s="516">
        <v>0</v>
      </c>
      <c r="H331" s="516">
        <f t="shared" si="36"/>
        <v>27198500</v>
      </c>
      <c r="I331" s="377"/>
    </row>
    <row r="332" spans="1:9">
      <c r="A332" s="520">
        <f t="shared" si="35"/>
        <v>11</v>
      </c>
      <c r="B332" s="380" t="s">
        <v>319</v>
      </c>
      <c r="C332" s="594">
        <v>18530000</v>
      </c>
      <c r="D332" s="594">
        <v>29600000</v>
      </c>
      <c r="E332" s="594">
        <v>23470000</v>
      </c>
      <c r="F332" s="594">
        <v>7635000</v>
      </c>
      <c r="G332" s="516">
        <v>0</v>
      </c>
      <c r="H332" s="516">
        <f t="shared" si="36"/>
        <v>17025000</v>
      </c>
      <c r="I332" s="596"/>
    </row>
    <row r="333" spans="1:10">
      <c r="A333" s="520">
        <f t="shared" si="35"/>
        <v>12</v>
      </c>
      <c r="B333" s="380" t="s">
        <v>320</v>
      </c>
      <c r="C333" s="594">
        <v>35915000</v>
      </c>
      <c r="D333" s="594">
        <v>41110000</v>
      </c>
      <c r="E333" s="594">
        <v>35245000</v>
      </c>
      <c r="F333" s="594">
        <v>5965000</v>
      </c>
      <c r="G333" s="516">
        <v>0</v>
      </c>
      <c r="H333" s="516">
        <f t="shared" si="36"/>
        <v>35815000</v>
      </c>
      <c r="I333" s="377"/>
      <c r="J333" s="436">
        <f>50114000-D333</f>
        <v>9004000</v>
      </c>
    </row>
    <row r="334" spans="1:9">
      <c r="A334" s="520">
        <f t="shared" si="35"/>
        <v>13</v>
      </c>
      <c r="B334" s="380" t="s">
        <v>321</v>
      </c>
      <c r="C334" s="594">
        <v>5567000</v>
      </c>
      <c r="D334" s="594">
        <v>7145000</v>
      </c>
      <c r="E334" s="594">
        <v>4725000</v>
      </c>
      <c r="F334" s="594">
        <v>1727000</v>
      </c>
      <c r="G334" s="516">
        <v>0</v>
      </c>
      <c r="H334" s="516">
        <f t="shared" si="36"/>
        <v>6260000</v>
      </c>
      <c r="I334" s="377"/>
    </row>
    <row r="335" spans="1:9">
      <c r="A335" s="520">
        <f t="shared" si="35"/>
        <v>14</v>
      </c>
      <c r="B335" s="380" t="s">
        <v>322</v>
      </c>
      <c r="C335" s="594">
        <v>17972000</v>
      </c>
      <c r="D335" s="594">
        <v>64875000</v>
      </c>
      <c r="E335" s="594">
        <v>32045000</v>
      </c>
      <c r="F335" s="594">
        <v>2915000</v>
      </c>
      <c r="G335" s="516">
        <v>0</v>
      </c>
      <c r="H335" s="516">
        <f t="shared" si="36"/>
        <v>47887000</v>
      </c>
      <c r="I335" s="377"/>
    </row>
    <row r="336" spans="1:9">
      <c r="A336" s="543">
        <f t="shared" si="35"/>
        <v>15</v>
      </c>
      <c r="B336" s="595" t="s">
        <v>323</v>
      </c>
      <c r="C336" s="594">
        <v>7023000</v>
      </c>
      <c r="D336" s="594">
        <v>21820000</v>
      </c>
      <c r="E336" s="594">
        <v>19380000</v>
      </c>
      <c r="F336" s="594">
        <v>1810000</v>
      </c>
      <c r="G336" s="516">
        <v>0</v>
      </c>
      <c r="H336" s="516">
        <f t="shared" si="36"/>
        <v>7653000</v>
      </c>
      <c r="I336" s="519"/>
    </row>
    <row r="337" spans="1:9">
      <c r="A337" s="520">
        <f t="shared" si="35"/>
        <v>16</v>
      </c>
      <c r="B337" s="380" t="s">
        <v>330</v>
      </c>
      <c r="C337" s="594">
        <v>10965000</v>
      </c>
      <c r="D337" s="594">
        <v>22566000</v>
      </c>
      <c r="E337" s="594">
        <v>14428000</v>
      </c>
      <c r="F337" s="594">
        <v>8555000</v>
      </c>
      <c r="G337" s="516">
        <v>0</v>
      </c>
      <c r="H337" s="516">
        <f t="shared" si="36"/>
        <v>10548000</v>
      </c>
      <c r="I337" s="377"/>
    </row>
    <row r="338" spans="1:9">
      <c r="A338" s="520">
        <f t="shared" si="35"/>
        <v>17</v>
      </c>
      <c r="B338" s="380" t="s">
        <v>325</v>
      </c>
      <c r="C338" s="594">
        <v>3276000</v>
      </c>
      <c r="D338" s="594">
        <v>10459000</v>
      </c>
      <c r="E338" s="594">
        <v>8285000</v>
      </c>
      <c r="F338" s="594">
        <v>1346000</v>
      </c>
      <c r="G338" s="516">
        <v>0</v>
      </c>
      <c r="H338" s="516">
        <f t="shared" si="36"/>
        <v>4104000</v>
      </c>
      <c r="I338" s="377"/>
    </row>
    <row r="339" spans="1:9">
      <c r="A339" s="520">
        <f t="shared" si="35"/>
        <v>18</v>
      </c>
      <c r="B339" s="380" t="s">
        <v>326</v>
      </c>
      <c r="C339" s="594">
        <v>70528500</v>
      </c>
      <c r="D339" s="594">
        <v>57320500</v>
      </c>
      <c r="E339" s="594">
        <v>48285000</v>
      </c>
      <c r="F339" s="594">
        <v>15644000</v>
      </c>
      <c r="G339" s="516">
        <v>0</v>
      </c>
      <c r="H339" s="516">
        <f t="shared" si="36"/>
        <v>63920000</v>
      </c>
      <c r="I339" s="377"/>
    </row>
    <row r="340" spans="1:9">
      <c r="A340" s="537">
        <v>19</v>
      </c>
      <c r="B340" s="416" t="s">
        <v>327</v>
      </c>
      <c r="C340" s="594">
        <v>13645000</v>
      </c>
      <c r="D340" s="594">
        <v>24382000</v>
      </c>
      <c r="E340" s="594">
        <v>15415000</v>
      </c>
      <c r="F340" s="594">
        <v>8045000</v>
      </c>
      <c r="G340" s="516"/>
      <c r="H340" s="516">
        <f t="shared" si="36"/>
        <v>14567000</v>
      </c>
      <c r="I340" s="377"/>
    </row>
    <row r="341" spans="1:10">
      <c r="A341" s="537" t="s">
        <v>57</v>
      </c>
      <c r="B341" s="538"/>
      <c r="C341" s="596">
        <f t="shared" ref="C341:H341" si="37">SUM(C322:C340)</f>
        <v>451557400</v>
      </c>
      <c r="D341" s="596">
        <f t="shared" si="37"/>
        <v>699656000</v>
      </c>
      <c r="E341" s="596">
        <f t="shared" si="37"/>
        <v>486280000</v>
      </c>
      <c r="F341" s="596">
        <f t="shared" si="37"/>
        <v>180361500</v>
      </c>
      <c r="G341" s="596">
        <f t="shared" si="37"/>
        <v>0</v>
      </c>
      <c r="H341" s="596">
        <f t="shared" si="37"/>
        <v>484571900</v>
      </c>
      <c r="I341" s="377"/>
      <c r="J341" s="436">
        <f>H341-H322</f>
        <v>484451900</v>
      </c>
    </row>
    <row r="342" spans="1:8">
      <c r="A342" s="598"/>
      <c r="C342" s="436"/>
      <c r="D342" s="436"/>
      <c r="E342" s="436"/>
      <c r="F342" s="436"/>
      <c r="G342" s="436"/>
      <c r="H342" s="436"/>
    </row>
    <row r="343" spans="3:8">
      <c r="C343" s="357" t="s">
        <v>334</v>
      </c>
      <c r="G343" s="172"/>
      <c r="H343" s="355" t="s">
        <v>165</v>
      </c>
    </row>
    <row r="344" spans="3:8">
      <c r="C344" s="204" t="s">
        <v>96</v>
      </c>
      <c r="D344" s="204"/>
      <c r="E344" s="204"/>
      <c r="F344" s="204"/>
      <c r="G344" s="204"/>
      <c r="H344" s="204" t="s">
        <v>102</v>
      </c>
    </row>
    <row r="345" spans="3:8">
      <c r="C345" s="204"/>
      <c r="D345" s="204"/>
      <c r="E345" s="204"/>
      <c r="F345" s="204"/>
      <c r="G345" s="204"/>
      <c r="H345" s="204"/>
    </row>
    <row r="346" spans="3:8">
      <c r="C346" s="204"/>
      <c r="D346" s="204"/>
      <c r="E346" s="204"/>
      <c r="F346" s="204"/>
      <c r="G346" s="204"/>
      <c r="H346" s="204"/>
    </row>
    <row r="347" spans="3:8">
      <c r="C347" s="204"/>
      <c r="D347" s="204"/>
      <c r="E347" s="204"/>
      <c r="F347" s="204"/>
      <c r="G347" s="204"/>
      <c r="H347" s="204"/>
    </row>
    <row r="348" spans="3:8">
      <c r="C348" s="204" t="s">
        <v>226</v>
      </c>
      <c r="D348" s="204"/>
      <c r="E348" s="204"/>
      <c r="F348" s="204"/>
      <c r="G348" s="204"/>
      <c r="H348" s="204" t="s">
        <v>71</v>
      </c>
    </row>
    <row r="349" spans="3:8">
      <c r="C349" s="204" t="s">
        <v>207</v>
      </c>
      <c r="D349" s="204"/>
      <c r="E349" s="204"/>
      <c r="F349" s="204"/>
      <c r="G349" s="204"/>
      <c r="H349" s="204" t="s">
        <v>73</v>
      </c>
    </row>
    <row r="351" ht="15.75" spans="1:9">
      <c r="A351" s="173" t="s">
        <v>299</v>
      </c>
      <c r="B351" s="173"/>
      <c r="C351" s="173"/>
      <c r="D351" s="173"/>
      <c r="E351" s="173"/>
      <c r="F351" s="173"/>
      <c r="G351" s="173"/>
      <c r="H351" s="173"/>
      <c r="I351" s="173"/>
    </row>
    <row r="352" ht="15.75" spans="1:9">
      <c r="A352" s="173" t="s">
        <v>300</v>
      </c>
      <c r="B352" s="173"/>
      <c r="C352" s="173"/>
      <c r="D352" s="173"/>
      <c r="E352" s="173"/>
      <c r="F352" s="173"/>
      <c r="G352" s="173"/>
      <c r="H352" s="173"/>
      <c r="I352" s="173"/>
    </row>
    <row r="353" ht="15.75" spans="1:9">
      <c r="A353" s="173" t="s">
        <v>100</v>
      </c>
      <c r="B353" s="173"/>
      <c r="C353" s="173"/>
      <c r="D353" s="173"/>
      <c r="E353" s="173"/>
      <c r="F353" s="173"/>
      <c r="G353" s="173"/>
      <c r="H353" s="173"/>
      <c r="I353" s="173"/>
    </row>
    <row r="354" ht="12" customHeight="1" spans="9:9">
      <c r="I354" s="399" t="s">
        <v>301</v>
      </c>
    </row>
    <row r="355" ht="45" spans="1:9">
      <c r="A355" s="513" t="s">
        <v>181</v>
      </c>
      <c r="B355" s="513" t="s">
        <v>302</v>
      </c>
      <c r="C355" s="513" t="s">
        <v>303</v>
      </c>
      <c r="D355" s="513" t="s">
        <v>304</v>
      </c>
      <c r="E355" s="513" t="s">
        <v>305</v>
      </c>
      <c r="F355" s="186" t="s">
        <v>306</v>
      </c>
      <c r="G355" s="513" t="s">
        <v>307</v>
      </c>
      <c r="H355" s="513" t="s">
        <v>308</v>
      </c>
      <c r="I355" s="513" t="s">
        <v>215</v>
      </c>
    </row>
    <row r="356" ht="17.25" customHeight="1" spans="1:9">
      <c r="A356" s="514">
        <v>1</v>
      </c>
      <c r="B356" s="514">
        <v>2</v>
      </c>
      <c r="C356" s="514">
        <v>3</v>
      </c>
      <c r="D356" s="514">
        <v>4</v>
      </c>
      <c r="E356" s="514">
        <v>5</v>
      </c>
      <c r="F356" s="514">
        <v>6</v>
      </c>
      <c r="G356" s="514">
        <v>7</v>
      </c>
      <c r="H356" s="514">
        <v>7</v>
      </c>
      <c r="I356" s="514">
        <v>8</v>
      </c>
    </row>
    <row r="357" ht="19.5" customHeight="1" spans="1:9">
      <c r="A357" s="520">
        <v>1</v>
      </c>
      <c r="B357" s="380" t="s">
        <v>309</v>
      </c>
      <c r="C357" s="594">
        <f>H322</f>
        <v>120000</v>
      </c>
      <c r="D357" s="594">
        <v>900000</v>
      </c>
      <c r="E357" s="594">
        <f>780000+140000</f>
        <v>920000</v>
      </c>
      <c r="F357" s="594">
        <v>0</v>
      </c>
      <c r="G357" s="594">
        <v>0</v>
      </c>
      <c r="H357" s="594">
        <f>IFERROR(C357+D357-E357-F357-G357,"ND")</f>
        <v>100000</v>
      </c>
      <c r="I357" s="377"/>
    </row>
    <row r="358" ht="19.5" customHeight="1" spans="1:10">
      <c r="A358" s="520">
        <f t="shared" ref="A358:A374" si="38">1+A357</f>
        <v>2</v>
      </c>
      <c r="B358" s="380" t="s">
        <v>310</v>
      </c>
      <c r="C358" s="594">
        <v>133980000</v>
      </c>
      <c r="D358" s="594">
        <v>161805500</v>
      </c>
      <c r="E358" s="594">
        <v>98155000</v>
      </c>
      <c r="F358" s="594">
        <v>81837000</v>
      </c>
      <c r="G358" s="516">
        <v>0</v>
      </c>
      <c r="H358" s="516">
        <f t="shared" ref="H358:H375" si="39">IFERROR(C358+D358-E358-F358-G358,"ND")</f>
        <v>115793500</v>
      </c>
      <c r="I358" s="377"/>
      <c r="J358" s="436">
        <f>H358-[2]RK7a!$H$8</f>
        <v>-20988222</v>
      </c>
    </row>
    <row r="359" ht="19.5" customHeight="1" spans="1:10">
      <c r="A359" s="520">
        <f t="shared" si="38"/>
        <v>3</v>
      </c>
      <c r="B359" s="380" t="s">
        <v>311</v>
      </c>
      <c r="C359" s="594">
        <f t="shared" ref="C359:C374" si="40">H324</f>
        <v>19415000</v>
      </c>
      <c r="D359" s="594">
        <v>59590000</v>
      </c>
      <c r="E359" s="594">
        <v>52650000</v>
      </c>
      <c r="F359" s="594">
        <v>8820000</v>
      </c>
      <c r="G359" s="516">
        <v>0</v>
      </c>
      <c r="H359" s="516">
        <f t="shared" si="39"/>
        <v>17535000</v>
      </c>
      <c r="I359" s="377"/>
      <c r="J359" s="436"/>
    </row>
    <row r="360" ht="19.5" customHeight="1" spans="1:9">
      <c r="A360" s="520">
        <f t="shared" si="38"/>
        <v>4</v>
      </c>
      <c r="B360" s="380" t="s">
        <v>312</v>
      </c>
      <c r="C360" s="594">
        <f t="shared" si="40"/>
        <v>19880900</v>
      </c>
      <c r="D360" s="594">
        <v>23270000</v>
      </c>
      <c r="E360" s="594">
        <v>19075000</v>
      </c>
      <c r="F360" s="594">
        <v>7055000</v>
      </c>
      <c r="G360" s="516">
        <v>0</v>
      </c>
      <c r="H360" s="516">
        <f t="shared" si="39"/>
        <v>17020900</v>
      </c>
      <c r="I360" s="377"/>
    </row>
    <row r="361" ht="19.5" customHeight="1" spans="1:9">
      <c r="A361" s="520">
        <f t="shared" si="38"/>
        <v>5</v>
      </c>
      <c r="B361" s="380" t="s">
        <v>313</v>
      </c>
      <c r="C361" s="594">
        <v>23376000</v>
      </c>
      <c r="D361" s="594">
        <v>34230000</v>
      </c>
      <c r="E361" s="594">
        <v>23950000</v>
      </c>
      <c r="F361" s="594">
        <v>11896000</v>
      </c>
      <c r="G361" s="516">
        <v>0</v>
      </c>
      <c r="H361" s="516">
        <f t="shared" si="39"/>
        <v>21760000</v>
      </c>
      <c r="I361" s="377"/>
    </row>
    <row r="362" ht="19.5" customHeight="1" spans="1:9">
      <c r="A362" s="520">
        <f t="shared" si="38"/>
        <v>6</v>
      </c>
      <c r="B362" s="380" t="s">
        <v>314</v>
      </c>
      <c r="C362" s="594">
        <f t="shared" si="40"/>
        <v>10580000</v>
      </c>
      <c r="D362" s="594">
        <v>8145000</v>
      </c>
      <c r="E362" s="594">
        <v>11855000</v>
      </c>
      <c r="F362" s="594">
        <v>1930000</v>
      </c>
      <c r="G362" s="516">
        <v>0</v>
      </c>
      <c r="H362" s="516">
        <f t="shared" si="39"/>
        <v>4940000</v>
      </c>
      <c r="I362" s="377"/>
    </row>
    <row r="363" ht="19.5" customHeight="1" spans="1:9">
      <c r="A363" s="520">
        <f t="shared" si="38"/>
        <v>7</v>
      </c>
      <c r="B363" s="380" t="s">
        <v>315</v>
      </c>
      <c r="C363" s="594">
        <f t="shared" si="40"/>
        <v>10295500</v>
      </c>
      <c r="D363" s="594">
        <v>30240000</v>
      </c>
      <c r="E363" s="594">
        <v>23040000</v>
      </c>
      <c r="F363" s="594">
        <v>5760000</v>
      </c>
      <c r="G363" s="516">
        <v>0</v>
      </c>
      <c r="H363" s="516">
        <f t="shared" si="39"/>
        <v>11735500</v>
      </c>
      <c r="I363" s="377"/>
    </row>
    <row r="364" ht="19.5" customHeight="1" spans="1:9">
      <c r="A364" s="520">
        <f t="shared" si="38"/>
        <v>8</v>
      </c>
      <c r="B364" s="380" t="s">
        <v>316</v>
      </c>
      <c r="C364" s="594">
        <f t="shared" si="40"/>
        <v>8130000</v>
      </c>
      <c r="D364" s="594">
        <v>25370000</v>
      </c>
      <c r="E364" s="594">
        <v>19090000</v>
      </c>
      <c r="F364" s="594">
        <v>7865000</v>
      </c>
      <c r="G364" s="516">
        <v>0</v>
      </c>
      <c r="H364" s="516">
        <f t="shared" si="39"/>
        <v>6545000</v>
      </c>
      <c r="I364" s="377"/>
    </row>
    <row r="365" ht="19.5" customHeight="1" spans="1:9">
      <c r="A365" s="520">
        <f t="shared" si="38"/>
        <v>9</v>
      </c>
      <c r="B365" s="380" t="s">
        <v>317</v>
      </c>
      <c r="C365" s="594">
        <f t="shared" si="40"/>
        <v>23897000</v>
      </c>
      <c r="D365" s="594">
        <v>59808000</v>
      </c>
      <c r="E365" s="594">
        <v>33805000</v>
      </c>
      <c r="F365" s="594">
        <v>14781000</v>
      </c>
      <c r="G365" s="516">
        <v>0</v>
      </c>
      <c r="H365" s="516">
        <f t="shared" si="39"/>
        <v>35119000</v>
      </c>
      <c r="I365" s="377"/>
    </row>
    <row r="366" ht="19.5" customHeight="1" spans="1:9">
      <c r="A366" s="520">
        <f t="shared" si="38"/>
        <v>10</v>
      </c>
      <c r="B366" s="380" t="s">
        <v>318</v>
      </c>
      <c r="C366" s="594">
        <f t="shared" si="40"/>
        <v>27198500</v>
      </c>
      <c r="D366" s="594">
        <v>36225000</v>
      </c>
      <c r="E366" s="594">
        <v>29025000</v>
      </c>
      <c r="F366" s="594">
        <v>10025000</v>
      </c>
      <c r="G366" s="516">
        <v>0</v>
      </c>
      <c r="H366" s="516">
        <f t="shared" si="39"/>
        <v>24373500</v>
      </c>
      <c r="I366" s="377"/>
    </row>
    <row r="367" ht="19.5" customHeight="1" spans="1:9">
      <c r="A367" s="520">
        <f t="shared" si="38"/>
        <v>11</v>
      </c>
      <c r="B367" s="380" t="s">
        <v>319</v>
      </c>
      <c r="C367" s="594">
        <f t="shared" si="40"/>
        <v>17025000</v>
      </c>
      <c r="D367" s="594">
        <v>27295000</v>
      </c>
      <c r="E367" s="594">
        <v>21610000</v>
      </c>
      <c r="F367" s="594">
        <v>8275000</v>
      </c>
      <c r="G367" s="516">
        <v>0</v>
      </c>
      <c r="H367" s="516">
        <f t="shared" si="39"/>
        <v>14435000</v>
      </c>
      <c r="I367" s="596"/>
    </row>
    <row r="368" ht="17.25" customHeight="1" spans="1:12">
      <c r="A368" s="520">
        <f t="shared" si="38"/>
        <v>12</v>
      </c>
      <c r="B368" s="380" t="s">
        <v>320</v>
      </c>
      <c r="C368" s="594">
        <f t="shared" si="40"/>
        <v>35815000</v>
      </c>
      <c r="D368" s="594">
        <v>44530000</v>
      </c>
      <c r="E368" s="594">
        <v>46725000</v>
      </c>
      <c r="F368" s="594">
        <v>0</v>
      </c>
      <c r="G368" s="516">
        <v>0</v>
      </c>
      <c r="H368" s="516">
        <f t="shared" si="39"/>
        <v>33620000</v>
      </c>
      <c r="I368" s="377"/>
      <c r="L368" s="436">
        <f>H376-H357</f>
        <v>460382400</v>
      </c>
    </row>
    <row r="369" ht="19.5" customHeight="1" spans="1:9">
      <c r="A369" s="520">
        <f t="shared" si="38"/>
        <v>13</v>
      </c>
      <c r="B369" s="380" t="s">
        <v>321</v>
      </c>
      <c r="C369" s="594">
        <f t="shared" si="40"/>
        <v>6260000</v>
      </c>
      <c r="D369" s="594">
        <v>7540000</v>
      </c>
      <c r="E369" s="594">
        <v>6480000</v>
      </c>
      <c r="F369" s="594">
        <v>3680000</v>
      </c>
      <c r="G369" s="516">
        <v>0</v>
      </c>
      <c r="H369" s="516">
        <f t="shared" si="39"/>
        <v>3640000</v>
      </c>
      <c r="I369" s="377"/>
    </row>
    <row r="370" ht="19.5" customHeight="1" spans="1:9">
      <c r="A370" s="520">
        <f t="shared" si="38"/>
        <v>14</v>
      </c>
      <c r="B370" s="380" t="s">
        <v>322</v>
      </c>
      <c r="C370" s="594">
        <f t="shared" si="40"/>
        <v>47887000</v>
      </c>
      <c r="D370" s="594">
        <v>60125000</v>
      </c>
      <c r="E370" s="594">
        <v>61455000</v>
      </c>
      <c r="F370" s="594">
        <v>7038000</v>
      </c>
      <c r="G370" s="516">
        <v>0</v>
      </c>
      <c r="H370" s="516">
        <f t="shared" si="39"/>
        <v>39519000</v>
      </c>
      <c r="I370" s="377"/>
    </row>
    <row r="371" ht="17.25" customHeight="1" spans="1:9">
      <c r="A371" s="543">
        <f t="shared" si="38"/>
        <v>15</v>
      </c>
      <c r="B371" s="595" t="s">
        <v>323</v>
      </c>
      <c r="C371" s="594">
        <f t="shared" si="40"/>
        <v>7653000</v>
      </c>
      <c r="D371" s="594">
        <v>27185000</v>
      </c>
      <c r="E371" s="594">
        <v>23918000</v>
      </c>
      <c r="F371" s="594">
        <v>2160000</v>
      </c>
      <c r="G371" s="516">
        <v>0</v>
      </c>
      <c r="H371" s="516">
        <f t="shared" si="39"/>
        <v>8760000</v>
      </c>
      <c r="I371" s="519"/>
    </row>
    <row r="372" ht="15.75" customHeight="1" spans="1:9">
      <c r="A372" s="520">
        <f t="shared" si="38"/>
        <v>16</v>
      </c>
      <c r="B372" s="380" t="s">
        <v>330</v>
      </c>
      <c r="C372" s="594">
        <f t="shared" si="40"/>
        <v>10548000</v>
      </c>
      <c r="D372" s="594">
        <v>21770000</v>
      </c>
      <c r="E372" s="594">
        <v>13838000</v>
      </c>
      <c r="F372" s="594">
        <v>9895000</v>
      </c>
      <c r="G372" s="516">
        <v>0</v>
      </c>
      <c r="H372" s="516">
        <f t="shared" si="39"/>
        <v>8585000</v>
      </c>
      <c r="I372" s="377"/>
    </row>
    <row r="373" ht="17.25" customHeight="1" spans="1:9">
      <c r="A373" s="520">
        <f t="shared" si="38"/>
        <v>17</v>
      </c>
      <c r="B373" s="380" t="s">
        <v>325</v>
      </c>
      <c r="C373" s="594">
        <f t="shared" si="40"/>
        <v>4104000</v>
      </c>
      <c r="D373" s="594">
        <v>8695000</v>
      </c>
      <c r="E373" s="594">
        <v>7630000</v>
      </c>
      <c r="F373" s="594">
        <v>69000</v>
      </c>
      <c r="G373" s="516">
        <v>0</v>
      </c>
      <c r="H373" s="516">
        <f t="shared" si="39"/>
        <v>5100000</v>
      </c>
      <c r="I373" s="377"/>
    </row>
    <row r="374" ht="17.25" customHeight="1" spans="1:9">
      <c r="A374" s="520">
        <f t="shared" si="38"/>
        <v>18</v>
      </c>
      <c r="B374" s="380" t="s">
        <v>326</v>
      </c>
      <c r="C374" s="594">
        <f t="shared" si="40"/>
        <v>63920000</v>
      </c>
      <c r="D374" s="594">
        <v>56710000</v>
      </c>
      <c r="E374" s="594">
        <v>38655000</v>
      </c>
      <c r="F374" s="594">
        <v>9279000</v>
      </c>
      <c r="G374" s="516">
        <v>0</v>
      </c>
      <c r="H374" s="516">
        <f t="shared" si="39"/>
        <v>72696000</v>
      </c>
      <c r="I374" s="377"/>
    </row>
    <row r="375" spans="1:9">
      <c r="A375" s="520">
        <v>19</v>
      </c>
      <c r="B375" s="536" t="s">
        <v>327</v>
      </c>
      <c r="C375" s="594">
        <v>14147000</v>
      </c>
      <c r="D375" s="594">
        <v>41859000</v>
      </c>
      <c r="E375" s="594">
        <v>25335000</v>
      </c>
      <c r="F375" s="594">
        <v>11466000</v>
      </c>
      <c r="G375" s="516"/>
      <c r="H375" s="516">
        <f t="shared" si="39"/>
        <v>19205000</v>
      </c>
      <c r="I375" s="377"/>
    </row>
    <row r="376" ht="17.1" customHeight="1" spans="1:9">
      <c r="A376" s="537" t="s">
        <v>57</v>
      </c>
      <c r="B376" s="538"/>
      <c r="C376" s="596">
        <f t="shared" ref="C376:H376" si="41">SUM(C357:C375)</f>
        <v>484231900</v>
      </c>
      <c r="D376" s="596">
        <f t="shared" si="41"/>
        <v>735292500</v>
      </c>
      <c r="E376" s="596">
        <f t="shared" si="41"/>
        <v>557211000</v>
      </c>
      <c r="F376" s="596">
        <f t="shared" si="41"/>
        <v>201831000</v>
      </c>
      <c r="G376" s="596">
        <f t="shared" si="41"/>
        <v>0</v>
      </c>
      <c r="H376" s="596">
        <f t="shared" si="41"/>
        <v>460482400</v>
      </c>
      <c r="I376" s="377"/>
    </row>
    <row r="377" spans="3:8">
      <c r="C377" s="436"/>
      <c r="D377" s="436"/>
      <c r="E377" s="436"/>
      <c r="F377" s="436"/>
      <c r="G377" s="436"/>
      <c r="H377" s="436"/>
    </row>
    <row r="378" spans="2:8">
      <c r="B378" s="204"/>
      <c r="C378" s="204" t="s">
        <v>334</v>
      </c>
      <c r="D378" s="204"/>
      <c r="E378" s="204"/>
      <c r="F378" s="204"/>
      <c r="G378" s="172"/>
      <c r="H378" s="355" t="s">
        <v>101</v>
      </c>
    </row>
    <row r="379" spans="2:8">
      <c r="B379" s="204"/>
      <c r="C379" s="204" t="s">
        <v>60</v>
      </c>
      <c r="D379" s="204"/>
      <c r="E379" s="204"/>
      <c r="F379" s="204"/>
      <c r="G379" s="204"/>
      <c r="H379" s="204" t="s">
        <v>102</v>
      </c>
    </row>
    <row r="380" spans="2:8">
      <c r="B380" s="204"/>
      <c r="C380" s="204"/>
      <c r="D380" s="204"/>
      <c r="E380" s="204"/>
      <c r="F380" s="204"/>
      <c r="G380" s="204"/>
      <c r="H380" s="204"/>
    </row>
    <row r="381" spans="2:8">
      <c r="B381" s="204"/>
      <c r="C381" s="204"/>
      <c r="D381" s="204"/>
      <c r="E381" s="204"/>
      <c r="F381" s="204"/>
      <c r="G381" s="204"/>
      <c r="H381" s="204"/>
    </row>
    <row r="382" spans="2:8">
      <c r="B382" s="204"/>
      <c r="C382" s="204"/>
      <c r="D382" s="204"/>
      <c r="E382" s="204"/>
      <c r="F382" s="204"/>
      <c r="G382" s="204"/>
      <c r="H382" s="204"/>
    </row>
    <row r="383" spans="2:8">
      <c r="B383" s="204"/>
      <c r="C383" s="204" t="s">
        <v>62</v>
      </c>
      <c r="D383" s="204"/>
      <c r="E383" s="204"/>
      <c r="F383" s="204"/>
      <c r="G383" s="204"/>
      <c r="H383" s="204" t="s">
        <v>71</v>
      </c>
    </row>
    <row r="384" spans="2:8">
      <c r="B384" s="204"/>
      <c r="C384" s="204" t="s">
        <v>64</v>
      </c>
      <c r="D384" s="204"/>
      <c r="E384" s="204"/>
      <c r="F384" s="204"/>
      <c r="G384" s="204"/>
      <c r="H384" s="204" t="s">
        <v>73</v>
      </c>
    </row>
    <row r="385" ht="15.75" spans="1:9">
      <c r="A385" s="173" t="s">
        <v>299</v>
      </c>
      <c r="B385" s="173"/>
      <c r="C385" s="173"/>
      <c r="D385" s="173"/>
      <c r="E385" s="173"/>
      <c r="F385" s="173"/>
      <c r="G385" s="173"/>
      <c r="H385" s="173"/>
      <c r="I385" s="173"/>
    </row>
    <row r="386" ht="15.75" spans="1:9">
      <c r="A386" s="173" t="s">
        <v>300</v>
      </c>
      <c r="B386" s="173"/>
      <c r="C386" s="173"/>
      <c r="D386" s="173"/>
      <c r="E386" s="173"/>
      <c r="F386" s="173"/>
      <c r="G386" s="173"/>
      <c r="H386" s="173"/>
      <c r="I386" s="173"/>
    </row>
    <row r="387" ht="15.75" spans="1:9">
      <c r="A387" s="173" t="s">
        <v>103</v>
      </c>
      <c r="B387" s="173"/>
      <c r="C387" s="173"/>
      <c r="D387" s="173"/>
      <c r="E387" s="173"/>
      <c r="F387" s="173"/>
      <c r="G387" s="173"/>
      <c r="H387" s="173"/>
      <c r="I387" s="173"/>
    </row>
    <row r="388" ht="13.5" customHeight="1" spans="9:9">
      <c r="I388" s="399" t="s">
        <v>301</v>
      </c>
    </row>
    <row r="389" ht="45" spans="1:9">
      <c r="A389" s="513" t="s">
        <v>181</v>
      </c>
      <c r="B389" s="513" t="s">
        <v>302</v>
      </c>
      <c r="C389" s="513" t="s">
        <v>303</v>
      </c>
      <c r="D389" s="513" t="s">
        <v>304</v>
      </c>
      <c r="E389" s="513" t="s">
        <v>305</v>
      </c>
      <c r="F389" s="186" t="s">
        <v>306</v>
      </c>
      <c r="G389" s="513" t="s">
        <v>307</v>
      </c>
      <c r="H389" s="513" t="s">
        <v>308</v>
      </c>
      <c r="I389" s="513" t="s">
        <v>215</v>
      </c>
    </row>
    <row r="390" ht="18.75" customHeight="1" spans="1:9">
      <c r="A390" s="514">
        <v>1</v>
      </c>
      <c r="B390" s="514">
        <v>2</v>
      </c>
      <c r="C390" s="514">
        <v>3</v>
      </c>
      <c r="D390" s="514">
        <v>4</v>
      </c>
      <c r="E390" s="514">
        <v>5</v>
      </c>
      <c r="F390" s="514">
        <v>6</v>
      </c>
      <c r="G390" s="514">
        <v>7</v>
      </c>
      <c r="H390" s="514">
        <v>7</v>
      </c>
      <c r="I390" s="514">
        <v>8</v>
      </c>
    </row>
    <row r="391" ht="18.75" customHeight="1" spans="1:9">
      <c r="A391" s="520">
        <v>1</v>
      </c>
      <c r="B391" s="380" t="s">
        <v>309</v>
      </c>
      <c r="C391" s="594">
        <f>H357</f>
        <v>100000</v>
      </c>
      <c r="D391" s="594">
        <v>900000</v>
      </c>
      <c r="E391" s="594">
        <f>780000+90000+90000</f>
        <v>960000</v>
      </c>
      <c r="F391" s="594">
        <v>0</v>
      </c>
      <c r="G391" s="594">
        <v>0</v>
      </c>
      <c r="H391" s="594">
        <f>IFERROR(C391+D391-E391-F391-G391,"ND")</f>
        <v>40000</v>
      </c>
      <c r="I391" s="377"/>
    </row>
    <row r="392" ht="18.75" customHeight="1" spans="1:9">
      <c r="A392" s="520">
        <f t="shared" ref="A392:A408" si="42">1+A391</f>
        <v>2</v>
      </c>
      <c r="B392" s="380" t="s">
        <v>310</v>
      </c>
      <c r="C392" s="594">
        <v>116483500</v>
      </c>
      <c r="D392" s="594">
        <v>129620000</v>
      </c>
      <c r="E392" s="594">
        <v>83525000</v>
      </c>
      <c r="F392" s="594">
        <v>74242000</v>
      </c>
      <c r="G392" s="516">
        <v>0</v>
      </c>
      <c r="H392" s="516">
        <f t="shared" ref="H392:H409" si="43">IFERROR(C392+D392-E392-F392-G392,"ND")</f>
        <v>88336500</v>
      </c>
      <c r="I392" s="377"/>
    </row>
    <row r="393" ht="18.75" customHeight="1" spans="1:9">
      <c r="A393" s="520">
        <f t="shared" si="42"/>
        <v>3</v>
      </c>
      <c r="B393" s="380" t="s">
        <v>311</v>
      </c>
      <c r="C393" s="594">
        <f t="shared" ref="C393:C408" si="44">H359</f>
        <v>17535000</v>
      </c>
      <c r="D393" s="594">
        <v>24670000</v>
      </c>
      <c r="E393" s="594">
        <v>25960000</v>
      </c>
      <c r="F393" s="594">
        <v>9005000</v>
      </c>
      <c r="G393" s="516">
        <v>0</v>
      </c>
      <c r="H393" s="516">
        <f t="shared" si="43"/>
        <v>7240000</v>
      </c>
      <c r="I393" s="377"/>
    </row>
    <row r="394" ht="18.75" customHeight="1" spans="1:9">
      <c r="A394" s="520">
        <f t="shared" si="42"/>
        <v>4</v>
      </c>
      <c r="B394" s="380" t="s">
        <v>312</v>
      </c>
      <c r="C394" s="594">
        <f t="shared" si="44"/>
        <v>17020900</v>
      </c>
      <c r="D394" s="594">
        <v>8450000</v>
      </c>
      <c r="E394" s="594">
        <v>9864000</v>
      </c>
      <c r="F394" s="594">
        <v>11768000</v>
      </c>
      <c r="G394" s="516">
        <v>0</v>
      </c>
      <c r="H394" s="516">
        <f t="shared" si="43"/>
        <v>3838900</v>
      </c>
      <c r="I394" s="377"/>
    </row>
    <row r="395" ht="18.75" customHeight="1" spans="1:9">
      <c r="A395" s="520">
        <f t="shared" si="42"/>
        <v>5</v>
      </c>
      <c r="B395" s="380" t="s">
        <v>313</v>
      </c>
      <c r="C395" s="594">
        <f t="shared" si="44"/>
        <v>21760000</v>
      </c>
      <c r="D395" s="594">
        <v>10515000</v>
      </c>
      <c r="E395" s="594">
        <v>10620000</v>
      </c>
      <c r="F395" s="594">
        <v>12482000</v>
      </c>
      <c r="G395" s="516">
        <v>0</v>
      </c>
      <c r="H395" s="516">
        <f t="shared" si="43"/>
        <v>9173000</v>
      </c>
      <c r="I395" s="377"/>
    </row>
    <row r="396" ht="18.75" customHeight="1" spans="1:9">
      <c r="A396" s="520">
        <f t="shared" si="42"/>
        <v>6</v>
      </c>
      <c r="B396" s="380" t="s">
        <v>314</v>
      </c>
      <c r="C396" s="594">
        <f t="shared" si="44"/>
        <v>4940000</v>
      </c>
      <c r="D396" s="594">
        <v>9140000</v>
      </c>
      <c r="E396" s="594">
        <v>10860000</v>
      </c>
      <c r="F396" s="594">
        <v>1335000</v>
      </c>
      <c r="G396" s="516">
        <v>0</v>
      </c>
      <c r="H396" s="516">
        <f t="shared" si="43"/>
        <v>1885000</v>
      </c>
      <c r="I396" s="377"/>
    </row>
    <row r="397" ht="18.75" customHeight="1" spans="1:9">
      <c r="A397" s="520">
        <f t="shared" si="42"/>
        <v>7</v>
      </c>
      <c r="B397" s="380" t="s">
        <v>315</v>
      </c>
      <c r="C397" s="594">
        <f t="shared" si="44"/>
        <v>11735500</v>
      </c>
      <c r="D397" s="594">
        <v>16620000</v>
      </c>
      <c r="E397" s="594">
        <v>16100000</v>
      </c>
      <c r="F397" s="594">
        <v>8450000</v>
      </c>
      <c r="G397" s="516">
        <v>0</v>
      </c>
      <c r="H397" s="516">
        <f t="shared" si="43"/>
        <v>3805500</v>
      </c>
      <c r="I397" s="377"/>
    </row>
    <row r="398" ht="18.75" customHeight="1" spans="1:9">
      <c r="A398" s="520">
        <f t="shared" si="42"/>
        <v>8</v>
      </c>
      <c r="B398" s="380" t="s">
        <v>316</v>
      </c>
      <c r="C398" s="594">
        <f t="shared" si="44"/>
        <v>6545000</v>
      </c>
      <c r="D398" s="594">
        <v>12900000</v>
      </c>
      <c r="E398" s="594">
        <v>11520000</v>
      </c>
      <c r="F398" s="594">
        <v>4710000</v>
      </c>
      <c r="G398" s="516">
        <v>0</v>
      </c>
      <c r="H398" s="516">
        <f t="shared" si="43"/>
        <v>3215000</v>
      </c>
      <c r="I398" s="377"/>
    </row>
    <row r="399" ht="18.75" customHeight="1" spans="1:9">
      <c r="A399" s="520">
        <f t="shared" si="42"/>
        <v>9</v>
      </c>
      <c r="B399" s="380" t="s">
        <v>317</v>
      </c>
      <c r="C399" s="594">
        <f t="shared" si="44"/>
        <v>35119000</v>
      </c>
      <c r="D399" s="594">
        <v>23235000</v>
      </c>
      <c r="E399" s="594">
        <v>22211000</v>
      </c>
      <c r="F399" s="594">
        <v>27740000</v>
      </c>
      <c r="G399" s="516">
        <v>0</v>
      </c>
      <c r="H399" s="516">
        <f t="shared" si="43"/>
        <v>8403000</v>
      </c>
      <c r="I399" s="377"/>
    </row>
    <row r="400" ht="18.75" customHeight="1" spans="1:9">
      <c r="A400" s="520">
        <f t="shared" si="42"/>
        <v>10</v>
      </c>
      <c r="B400" s="380" t="s">
        <v>318</v>
      </c>
      <c r="C400" s="594">
        <f t="shared" si="44"/>
        <v>24373500</v>
      </c>
      <c r="D400" s="594">
        <v>30918500</v>
      </c>
      <c r="E400" s="594">
        <v>28163000</v>
      </c>
      <c r="F400" s="594">
        <v>14712000</v>
      </c>
      <c r="G400" s="516">
        <v>0</v>
      </c>
      <c r="H400" s="516">
        <f t="shared" si="43"/>
        <v>12417000</v>
      </c>
      <c r="I400" s="377"/>
    </row>
    <row r="401" ht="18.75" customHeight="1" spans="1:9">
      <c r="A401" s="520">
        <f t="shared" si="42"/>
        <v>11</v>
      </c>
      <c r="B401" s="380" t="s">
        <v>319</v>
      </c>
      <c r="C401" s="594">
        <f t="shared" si="44"/>
        <v>14435000</v>
      </c>
      <c r="D401" s="594">
        <v>31670000</v>
      </c>
      <c r="E401" s="594">
        <v>25905000</v>
      </c>
      <c r="F401" s="594">
        <v>6525000</v>
      </c>
      <c r="G401" s="516">
        <v>0</v>
      </c>
      <c r="H401" s="516">
        <f t="shared" si="43"/>
        <v>13675000</v>
      </c>
      <c r="I401" s="596"/>
    </row>
    <row r="402" ht="18.75" customHeight="1" spans="1:9">
      <c r="A402" s="520">
        <f t="shared" si="42"/>
        <v>12</v>
      </c>
      <c r="B402" s="380" t="s">
        <v>320</v>
      </c>
      <c r="C402" s="594">
        <f t="shared" si="44"/>
        <v>33620000</v>
      </c>
      <c r="D402" s="594">
        <v>25385000</v>
      </c>
      <c r="E402" s="594">
        <v>26130000</v>
      </c>
      <c r="F402" s="594">
        <v>9720000</v>
      </c>
      <c r="G402" s="516">
        <v>0</v>
      </c>
      <c r="H402" s="516">
        <f t="shared" si="43"/>
        <v>23155000</v>
      </c>
      <c r="I402" s="377"/>
    </row>
    <row r="403" ht="18.75" customHeight="1" spans="1:9">
      <c r="A403" s="520">
        <f t="shared" si="42"/>
        <v>13</v>
      </c>
      <c r="B403" s="380" t="s">
        <v>321</v>
      </c>
      <c r="C403" s="594">
        <f t="shared" si="44"/>
        <v>3640000</v>
      </c>
      <c r="D403" s="594">
        <v>3220000</v>
      </c>
      <c r="E403" s="594">
        <v>3600000</v>
      </c>
      <c r="F403" s="594">
        <v>1930000</v>
      </c>
      <c r="G403" s="516">
        <v>0</v>
      </c>
      <c r="H403" s="516">
        <f t="shared" si="43"/>
        <v>1330000</v>
      </c>
      <c r="I403" s="377"/>
    </row>
    <row r="404" ht="18.75" customHeight="1" spans="1:9">
      <c r="A404" s="520">
        <f t="shared" si="42"/>
        <v>14</v>
      </c>
      <c r="B404" s="380" t="s">
        <v>322</v>
      </c>
      <c r="C404" s="594">
        <v>39539000</v>
      </c>
      <c r="D404" s="594">
        <v>37420000</v>
      </c>
      <c r="E404" s="594">
        <v>32790000</v>
      </c>
      <c r="F404" s="594">
        <v>25345000</v>
      </c>
      <c r="G404" s="516">
        <v>0</v>
      </c>
      <c r="H404" s="516">
        <f t="shared" si="43"/>
        <v>18824000</v>
      </c>
      <c r="I404" s="377"/>
    </row>
    <row r="405" ht="18.75" customHeight="1" spans="1:9">
      <c r="A405" s="520">
        <f t="shared" si="42"/>
        <v>15</v>
      </c>
      <c r="B405" s="380" t="s">
        <v>323</v>
      </c>
      <c r="C405" s="594">
        <f t="shared" si="44"/>
        <v>8760000</v>
      </c>
      <c r="D405" s="594">
        <v>18105000</v>
      </c>
      <c r="E405" s="594">
        <v>20230000</v>
      </c>
      <c r="F405" s="594">
        <v>1120000</v>
      </c>
      <c r="G405" s="516">
        <v>0</v>
      </c>
      <c r="H405" s="516">
        <f t="shared" si="43"/>
        <v>5515000</v>
      </c>
      <c r="I405" s="519"/>
    </row>
    <row r="406" ht="18.75" customHeight="1" spans="1:9">
      <c r="A406" s="520">
        <f t="shared" si="42"/>
        <v>16</v>
      </c>
      <c r="B406" s="380" t="s">
        <v>330</v>
      </c>
      <c r="C406" s="594">
        <f t="shared" si="44"/>
        <v>8585000</v>
      </c>
      <c r="D406" s="594">
        <v>18315000</v>
      </c>
      <c r="E406" s="594">
        <v>10898000</v>
      </c>
      <c r="F406" s="594">
        <v>11336000</v>
      </c>
      <c r="G406" s="516">
        <v>0</v>
      </c>
      <c r="H406" s="516">
        <f t="shared" si="43"/>
        <v>4666000</v>
      </c>
      <c r="I406" s="377"/>
    </row>
    <row r="407" ht="18.75" customHeight="1" spans="1:9">
      <c r="A407" s="520">
        <f t="shared" si="42"/>
        <v>17</v>
      </c>
      <c r="B407" s="380" t="s">
        <v>325</v>
      </c>
      <c r="C407" s="594">
        <f t="shared" si="44"/>
        <v>5100000</v>
      </c>
      <c r="D407" s="594">
        <v>4485000</v>
      </c>
      <c r="E407" s="594">
        <v>6735000</v>
      </c>
      <c r="F407" s="594">
        <v>1280000</v>
      </c>
      <c r="G407" s="516">
        <v>0</v>
      </c>
      <c r="H407" s="516">
        <f t="shared" si="43"/>
        <v>1570000</v>
      </c>
      <c r="I407" s="377"/>
    </row>
    <row r="408" ht="18.75" customHeight="1" spans="1:9">
      <c r="A408" s="520">
        <f t="shared" si="42"/>
        <v>18</v>
      </c>
      <c r="B408" s="380" t="s">
        <v>326</v>
      </c>
      <c r="C408" s="594">
        <f t="shared" si="44"/>
        <v>72696000</v>
      </c>
      <c r="D408" s="594">
        <v>69707000</v>
      </c>
      <c r="E408" s="594">
        <v>47967000</v>
      </c>
      <c r="F408" s="594">
        <v>19956000</v>
      </c>
      <c r="G408" s="516">
        <v>0</v>
      </c>
      <c r="H408" s="516">
        <f t="shared" si="43"/>
        <v>74480000</v>
      </c>
      <c r="I408" s="377"/>
    </row>
    <row r="409" ht="17.1" customHeight="1" spans="1:9">
      <c r="A409" s="537">
        <v>19</v>
      </c>
      <c r="B409" s="416" t="s">
        <v>327</v>
      </c>
      <c r="C409" s="594">
        <v>19225000</v>
      </c>
      <c r="D409" s="594">
        <v>22535000</v>
      </c>
      <c r="E409" s="594">
        <v>20360000</v>
      </c>
      <c r="F409" s="594">
        <v>11310000</v>
      </c>
      <c r="G409" s="516"/>
      <c r="H409" s="516">
        <f t="shared" si="43"/>
        <v>10090000</v>
      </c>
      <c r="I409" s="377"/>
    </row>
    <row r="410" ht="15.95" customHeight="1" spans="1:9">
      <c r="A410" s="537" t="s">
        <v>57</v>
      </c>
      <c r="B410" s="538"/>
      <c r="C410" s="596">
        <f t="shared" ref="C410:H410" si="45">SUM(C391:C409)</f>
        <v>461212400</v>
      </c>
      <c r="D410" s="596">
        <f t="shared" si="45"/>
        <v>497810500</v>
      </c>
      <c r="E410" s="596">
        <f t="shared" si="45"/>
        <v>414398000</v>
      </c>
      <c r="F410" s="596">
        <f t="shared" si="45"/>
        <v>252966000</v>
      </c>
      <c r="G410" s="596">
        <f t="shared" si="45"/>
        <v>0</v>
      </c>
      <c r="H410" s="596">
        <f t="shared" si="45"/>
        <v>291658900</v>
      </c>
      <c r="I410" s="377"/>
    </row>
    <row r="411" spans="3:8">
      <c r="C411" s="436"/>
      <c r="D411" s="436"/>
      <c r="E411" s="436"/>
      <c r="F411" s="436"/>
      <c r="G411" s="436"/>
      <c r="H411" s="436"/>
    </row>
    <row r="412" spans="2:8">
      <c r="B412" s="204"/>
      <c r="C412" s="204" t="s">
        <v>334</v>
      </c>
      <c r="D412" s="204"/>
      <c r="E412" s="204"/>
      <c r="F412" s="204"/>
      <c r="G412" s="172"/>
      <c r="H412" s="355" t="s">
        <v>104</v>
      </c>
    </row>
    <row r="413" spans="2:8">
      <c r="B413" s="204"/>
      <c r="C413" s="204" t="s">
        <v>60</v>
      </c>
      <c r="D413" s="204"/>
      <c r="E413" s="204"/>
      <c r="F413" s="204"/>
      <c r="G413" s="204"/>
      <c r="H413" s="204" t="s">
        <v>137</v>
      </c>
    </row>
    <row r="414" spans="2:8">
      <c r="B414" s="204"/>
      <c r="C414" s="204"/>
      <c r="D414" s="204"/>
      <c r="E414" s="204"/>
      <c r="F414" s="204"/>
      <c r="G414" s="204"/>
      <c r="H414" s="204"/>
    </row>
    <row r="415" spans="2:8">
      <c r="B415" s="204"/>
      <c r="C415" s="204"/>
      <c r="D415" s="204"/>
      <c r="E415" s="204"/>
      <c r="F415" s="204"/>
      <c r="G415" s="204"/>
      <c r="H415" s="204"/>
    </row>
    <row r="416" ht="9" customHeight="1" spans="2:8">
      <c r="B416" s="204"/>
      <c r="C416" s="204"/>
      <c r="D416" s="204"/>
      <c r="E416" s="204"/>
      <c r="F416" s="204"/>
      <c r="G416" s="204"/>
      <c r="H416" s="204"/>
    </row>
    <row r="417" spans="2:8">
      <c r="B417" s="204"/>
      <c r="C417" s="204" t="s">
        <v>62</v>
      </c>
      <c r="D417" s="204"/>
      <c r="E417" s="204"/>
      <c r="F417" s="204"/>
      <c r="G417" s="204"/>
      <c r="H417" s="204" t="s">
        <v>63</v>
      </c>
    </row>
    <row r="418" spans="2:8">
      <c r="B418" s="204"/>
      <c r="C418" s="204" t="s">
        <v>64</v>
      </c>
      <c r="D418" s="204"/>
      <c r="E418" s="204"/>
      <c r="F418" s="204"/>
      <c r="G418" s="204"/>
      <c r="H418" s="204" t="s">
        <v>65</v>
      </c>
    </row>
    <row r="419" ht="15.75" spans="1:9">
      <c r="A419" s="173" t="s">
        <v>299</v>
      </c>
      <c r="B419" s="173"/>
      <c r="C419" s="173"/>
      <c r="D419" s="173"/>
      <c r="E419" s="173"/>
      <c r="F419" s="173"/>
      <c r="G419" s="173"/>
      <c r="H419" s="173"/>
      <c r="I419" s="173"/>
    </row>
    <row r="420" ht="15.75" spans="1:9">
      <c r="A420" s="173" t="s">
        <v>300</v>
      </c>
      <c r="B420" s="173"/>
      <c r="C420" s="173"/>
      <c r="D420" s="173"/>
      <c r="E420" s="173"/>
      <c r="F420" s="173"/>
      <c r="G420" s="173"/>
      <c r="H420" s="173"/>
      <c r="I420" s="173"/>
    </row>
    <row r="421" customHeight="1" spans="1:9">
      <c r="A421" s="173" t="s">
        <v>106</v>
      </c>
      <c r="B421" s="173"/>
      <c r="C421" s="173"/>
      <c r="D421" s="173"/>
      <c r="E421" s="173"/>
      <c r="F421" s="173"/>
      <c r="G421" s="173"/>
      <c r="H421" s="173"/>
      <c r="I421" s="173"/>
    </row>
    <row r="422" spans="9:9">
      <c r="I422" s="399" t="s">
        <v>301</v>
      </c>
    </row>
    <row r="423" ht="47.25" customHeight="1" spans="1:9">
      <c r="A423" s="513" t="s">
        <v>181</v>
      </c>
      <c r="B423" s="513" t="s">
        <v>302</v>
      </c>
      <c r="C423" s="186" t="s">
        <v>335</v>
      </c>
      <c r="D423" s="186" t="s">
        <v>336</v>
      </c>
      <c r="E423" s="513" t="s">
        <v>305</v>
      </c>
      <c r="F423" s="186" t="s">
        <v>306</v>
      </c>
      <c r="G423" s="513" t="s">
        <v>307</v>
      </c>
      <c r="H423" s="513" t="s">
        <v>308</v>
      </c>
      <c r="I423" s="513" t="s">
        <v>215</v>
      </c>
    </row>
    <row r="424" ht="18" customHeight="1" spans="1:9">
      <c r="A424" s="514">
        <v>1</v>
      </c>
      <c r="B424" s="514">
        <v>2</v>
      </c>
      <c r="C424" s="514">
        <v>3</v>
      </c>
      <c r="D424" s="514">
        <v>4</v>
      </c>
      <c r="E424" s="514">
        <v>5</v>
      </c>
      <c r="F424" s="514">
        <v>6</v>
      </c>
      <c r="G424" s="514">
        <v>7</v>
      </c>
      <c r="H424" s="514">
        <v>7</v>
      </c>
      <c r="I424" s="514">
        <v>8</v>
      </c>
    </row>
    <row r="425" ht="18" customHeight="1" spans="1:9">
      <c r="A425" s="520">
        <v>1</v>
      </c>
      <c r="B425" s="380" t="s">
        <v>309</v>
      </c>
      <c r="C425" s="594">
        <f>C7</f>
        <v>0</v>
      </c>
      <c r="D425" s="594">
        <f>D7+D42+D78+D114</f>
        <v>3450000</v>
      </c>
      <c r="E425" s="594">
        <f t="shared" ref="E425:E443" si="46">E7+E42+E78+E114</f>
        <v>3410000</v>
      </c>
      <c r="F425" s="594">
        <f t="shared" ref="F425:F443" si="47">F7+F42+F78+F114</f>
        <v>0</v>
      </c>
      <c r="G425" s="594">
        <f t="shared" ref="E425:G425" si="48">G7+G42+G78+G114+G149+G183+G217+G252+G287+G322+G357+G391</f>
        <v>0</v>
      </c>
      <c r="H425" s="594">
        <f>IFERROR(C425+D425-E425-F425-G425,"ND")</f>
        <v>40000</v>
      </c>
      <c r="I425" s="377"/>
    </row>
    <row r="426" ht="18" customHeight="1" spans="1:14">
      <c r="A426" s="520">
        <f t="shared" ref="A426:A442" si="49">1+A425</f>
        <v>2</v>
      </c>
      <c r="B426" s="380" t="s">
        <v>310</v>
      </c>
      <c r="C426" s="594">
        <f t="shared" ref="C426:C443" si="50">C8</f>
        <v>88336500</v>
      </c>
      <c r="D426" s="594">
        <f t="shared" ref="D426:D443" si="51">D8+D43+D79+D115</f>
        <v>547691500</v>
      </c>
      <c r="E426" s="594">
        <f t="shared" si="46"/>
        <v>313832000</v>
      </c>
      <c r="F426" s="594">
        <f t="shared" si="47"/>
        <v>201407000</v>
      </c>
      <c r="G426" s="516">
        <v>0</v>
      </c>
      <c r="H426" s="594">
        <f t="shared" ref="H426:H443" si="52">IFERROR(C426+D426-E426-F426-G426,"ND")</f>
        <v>120789000</v>
      </c>
      <c r="I426" s="377"/>
      <c r="K426" s="357">
        <v>88336500</v>
      </c>
      <c r="L426" s="436">
        <f>K426-H426</f>
        <v>-32452500</v>
      </c>
      <c r="M426" s="436"/>
      <c r="N426" s="436">
        <f>C426+D426-M426-E426-F426</f>
        <v>120789000</v>
      </c>
    </row>
    <row r="427" ht="18" customHeight="1" spans="1:14">
      <c r="A427" s="520">
        <f t="shared" si="49"/>
        <v>3</v>
      </c>
      <c r="B427" s="380" t="s">
        <v>311</v>
      </c>
      <c r="C427" s="594">
        <f t="shared" si="50"/>
        <v>7240000</v>
      </c>
      <c r="D427" s="594">
        <f t="shared" si="51"/>
        <v>179513500</v>
      </c>
      <c r="E427" s="594">
        <f t="shared" si="46"/>
        <v>136945500</v>
      </c>
      <c r="F427" s="594">
        <f t="shared" si="47"/>
        <v>33986000</v>
      </c>
      <c r="G427" s="516">
        <v>0</v>
      </c>
      <c r="H427" s="594">
        <f t="shared" si="52"/>
        <v>15822000</v>
      </c>
      <c r="I427" s="377"/>
      <c r="K427" s="357">
        <v>7240000</v>
      </c>
      <c r="L427" s="436">
        <f t="shared" ref="L427:L443" si="53">K427-H427</f>
        <v>-8582000</v>
      </c>
      <c r="M427" s="436">
        <f t="shared" ref="M427:M443" si="54">C427+D427-F427+K427-E427</f>
        <v>23062000</v>
      </c>
      <c r="N427" s="436">
        <f t="shared" ref="N427:N443" si="55">C427+D427-M427-E427-F427</f>
        <v>-7240000</v>
      </c>
    </row>
    <row r="428" ht="18" customHeight="1" spans="1:14">
      <c r="A428" s="520">
        <f t="shared" si="49"/>
        <v>4</v>
      </c>
      <c r="B428" s="380" t="s">
        <v>312</v>
      </c>
      <c r="C428" s="594">
        <f t="shared" si="50"/>
        <v>3838900</v>
      </c>
      <c r="D428" s="594">
        <f t="shared" si="51"/>
        <v>84645000</v>
      </c>
      <c r="E428" s="594">
        <f t="shared" si="46"/>
        <v>58948500</v>
      </c>
      <c r="F428" s="594">
        <f t="shared" si="47"/>
        <v>19437900</v>
      </c>
      <c r="G428" s="516">
        <v>0</v>
      </c>
      <c r="H428" s="594">
        <f t="shared" si="52"/>
        <v>10097500</v>
      </c>
      <c r="I428" s="377"/>
      <c r="K428" s="357">
        <v>3838900</v>
      </c>
      <c r="L428" s="436">
        <f t="shared" si="53"/>
        <v>-6258600</v>
      </c>
      <c r="M428" s="436">
        <f t="shared" si="54"/>
        <v>13936400</v>
      </c>
      <c r="N428" s="436">
        <f t="shared" si="55"/>
        <v>-3838900</v>
      </c>
    </row>
    <row r="429" ht="18" customHeight="1" spans="1:14">
      <c r="A429" s="520">
        <f t="shared" si="49"/>
        <v>5</v>
      </c>
      <c r="B429" s="380" t="s">
        <v>313</v>
      </c>
      <c r="C429" s="594">
        <f t="shared" si="50"/>
        <v>9173000</v>
      </c>
      <c r="D429" s="594">
        <f t="shared" si="51"/>
        <v>113621500</v>
      </c>
      <c r="E429" s="594">
        <f t="shared" si="46"/>
        <v>75709000</v>
      </c>
      <c r="F429" s="594">
        <f t="shared" si="47"/>
        <v>30656500</v>
      </c>
      <c r="G429" s="516">
        <v>0</v>
      </c>
      <c r="H429" s="594">
        <f t="shared" si="52"/>
        <v>16429000</v>
      </c>
      <c r="I429" s="377"/>
      <c r="K429" s="357">
        <v>9173000</v>
      </c>
      <c r="L429" s="436">
        <f t="shared" si="53"/>
        <v>-7256000</v>
      </c>
      <c r="M429" s="436">
        <f t="shared" si="54"/>
        <v>25602000</v>
      </c>
      <c r="N429" s="436">
        <f t="shared" si="55"/>
        <v>-9173000</v>
      </c>
    </row>
    <row r="430" ht="18" customHeight="1" spans="1:14">
      <c r="A430" s="520">
        <f t="shared" si="49"/>
        <v>6</v>
      </c>
      <c r="B430" s="380" t="s">
        <v>314</v>
      </c>
      <c r="C430" s="594">
        <f t="shared" si="50"/>
        <v>1865000</v>
      </c>
      <c r="D430" s="594">
        <f t="shared" si="51"/>
        <v>63053000</v>
      </c>
      <c r="E430" s="594">
        <f t="shared" si="46"/>
        <v>49970000</v>
      </c>
      <c r="F430" s="594">
        <f t="shared" si="47"/>
        <v>9608000</v>
      </c>
      <c r="G430" s="516">
        <v>0</v>
      </c>
      <c r="H430" s="594">
        <f t="shared" si="52"/>
        <v>5340000</v>
      </c>
      <c r="I430" s="377"/>
      <c r="K430" s="357">
        <v>1885000</v>
      </c>
      <c r="L430" s="436">
        <f t="shared" si="53"/>
        <v>-3455000</v>
      </c>
      <c r="M430" s="436">
        <f t="shared" si="54"/>
        <v>7225000</v>
      </c>
      <c r="N430" s="436">
        <f t="shared" si="55"/>
        <v>-1885000</v>
      </c>
    </row>
    <row r="431" ht="18" customHeight="1" spans="1:14">
      <c r="A431" s="520">
        <f t="shared" si="49"/>
        <v>7</v>
      </c>
      <c r="B431" s="380" t="s">
        <v>315</v>
      </c>
      <c r="C431" s="594">
        <f t="shared" si="50"/>
        <v>3805500</v>
      </c>
      <c r="D431" s="594">
        <f t="shared" si="51"/>
        <v>50645000</v>
      </c>
      <c r="E431" s="594">
        <f t="shared" si="46"/>
        <v>23926500</v>
      </c>
      <c r="F431" s="594">
        <f t="shared" si="47"/>
        <v>17196500</v>
      </c>
      <c r="G431" s="516">
        <v>0</v>
      </c>
      <c r="H431" s="594">
        <f t="shared" si="52"/>
        <v>13327500</v>
      </c>
      <c r="I431" s="377"/>
      <c r="K431" s="357">
        <v>3805500</v>
      </c>
      <c r="L431" s="436">
        <f t="shared" si="53"/>
        <v>-9522000</v>
      </c>
      <c r="M431" s="436">
        <f t="shared" si="54"/>
        <v>17133000</v>
      </c>
      <c r="N431" s="436">
        <f t="shared" si="55"/>
        <v>-3805500</v>
      </c>
    </row>
    <row r="432" ht="18" customHeight="1" spans="1:14">
      <c r="A432" s="520">
        <f t="shared" si="49"/>
        <v>8</v>
      </c>
      <c r="B432" s="380" t="s">
        <v>316</v>
      </c>
      <c r="C432" s="594">
        <f t="shared" si="50"/>
        <v>3215000</v>
      </c>
      <c r="D432" s="594">
        <f t="shared" si="51"/>
        <v>66415000</v>
      </c>
      <c r="E432" s="594">
        <f t="shared" si="46"/>
        <v>53115000</v>
      </c>
      <c r="F432" s="594">
        <f t="shared" si="47"/>
        <v>12125000</v>
      </c>
      <c r="G432" s="516">
        <v>0</v>
      </c>
      <c r="H432" s="594">
        <f t="shared" si="52"/>
        <v>4390000</v>
      </c>
      <c r="I432" s="377"/>
      <c r="K432" s="357">
        <v>3215000</v>
      </c>
      <c r="L432" s="436">
        <f t="shared" si="53"/>
        <v>-1175000</v>
      </c>
      <c r="M432" s="436">
        <f t="shared" si="54"/>
        <v>7605000</v>
      </c>
      <c r="N432" s="436">
        <f t="shared" si="55"/>
        <v>-3215000</v>
      </c>
    </row>
    <row r="433" ht="18" customHeight="1" spans="1:14">
      <c r="A433" s="520">
        <f t="shared" si="49"/>
        <v>9</v>
      </c>
      <c r="B433" s="380" t="s">
        <v>317</v>
      </c>
      <c r="C433" s="594">
        <f t="shared" si="50"/>
        <v>8403000</v>
      </c>
      <c r="D433" s="594">
        <f t="shared" si="51"/>
        <v>126050000</v>
      </c>
      <c r="E433" s="594">
        <f t="shared" si="46"/>
        <v>76694000</v>
      </c>
      <c r="F433" s="594">
        <f t="shared" si="47"/>
        <v>41761000</v>
      </c>
      <c r="G433" s="516">
        <v>0</v>
      </c>
      <c r="H433" s="594">
        <f t="shared" si="52"/>
        <v>15998000</v>
      </c>
      <c r="I433" s="377"/>
      <c r="K433" s="357">
        <v>8403000</v>
      </c>
      <c r="L433" s="436">
        <f t="shared" si="53"/>
        <v>-7595000</v>
      </c>
      <c r="M433" s="436">
        <f t="shared" si="54"/>
        <v>24401000</v>
      </c>
      <c r="N433" s="436">
        <f t="shared" si="55"/>
        <v>-8403000</v>
      </c>
    </row>
    <row r="434" ht="18" customHeight="1" spans="1:14">
      <c r="A434" s="520">
        <f t="shared" si="49"/>
        <v>10</v>
      </c>
      <c r="B434" s="380" t="s">
        <v>318</v>
      </c>
      <c r="C434" s="594">
        <f t="shared" si="50"/>
        <v>12417000</v>
      </c>
      <c r="D434" s="594">
        <f t="shared" si="51"/>
        <v>109213000</v>
      </c>
      <c r="E434" s="594">
        <f t="shared" si="46"/>
        <v>59456500</v>
      </c>
      <c r="F434" s="594">
        <f t="shared" si="47"/>
        <v>44327500</v>
      </c>
      <c r="G434" s="516">
        <v>0</v>
      </c>
      <c r="H434" s="594">
        <f t="shared" si="52"/>
        <v>17846000</v>
      </c>
      <c r="I434" s="377"/>
      <c r="K434" s="357">
        <v>12417000</v>
      </c>
      <c r="L434" s="436">
        <f t="shared" si="53"/>
        <v>-5429000</v>
      </c>
      <c r="M434" s="436">
        <f t="shared" si="54"/>
        <v>30263000</v>
      </c>
      <c r="N434" s="436">
        <f t="shared" si="55"/>
        <v>-12417000</v>
      </c>
    </row>
    <row r="435" ht="18" customHeight="1" spans="1:14">
      <c r="A435" s="520">
        <f t="shared" si="49"/>
        <v>11</v>
      </c>
      <c r="B435" s="380" t="s">
        <v>319</v>
      </c>
      <c r="C435" s="594">
        <f t="shared" si="50"/>
        <v>13965000</v>
      </c>
      <c r="D435" s="594">
        <f t="shared" si="51"/>
        <v>79790000</v>
      </c>
      <c r="E435" s="594">
        <f t="shared" si="46"/>
        <v>60558000</v>
      </c>
      <c r="F435" s="594">
        <f t="shared" si="47"/>
        <v>22655000</v>
      </c>
      <c r="G435" s="516">
        <v>0</v>
      </c>
      <c r="H435" s="594">
        <f t="shared" si="52"/>
        <v>10542000</v>
      </c>
      <c r="I435" s="596"/>
      <c r="K435" s="357">
        <v>13675000</v>
      </c>
      <c r="L435" s="436">
        <f t="shared" si="53"/>
        <v>3133000</v>
      </c>
      <c r="M435" s="436">
        <f t="shared" si="54"/>
        <v>24217000</v>
      </c>
      <c r="N435" s="436">
        <f t="shared" si="55"/>
        <v>-13675000</v>
      </c>
    </row>
    <row r="436" ht="18" customHeight="1" spans="1:14">
      <c r="A436" s="520">
        <f t="shared" si="49"/>
        <v>12</v>
      </c>
      <c r="B436" s="380" t="s">
        <v>320</v>
      </c>
      <c r="C436" s="594">
        <f t="shared" si="50"/>
        <v>23155000</v>
      </c>
      <c r="D436" s="594">
        <f t="shared" si="51"/>
        <v>155455000</v>
      </c>
      <c r="E436" s="594">
        <f t="shared" si="46"/>
        <v>128593500</v>
      </c>
      <c r="F436" s="594">
        <f t="shared" si="47"/>
        <v>22938000</v>
      </c>
      <c r="G436" s="516">
        <v>0</v>
      </c>
      <c r="H436" s="594">
        <f t="shared" si="52"/>
        <v>27078500</v>
      </c>
      <c r="I436" s="377"/>
      <c r="K436" s="357">
        <v>23155000</v>
      </c>
      <c r="L436" s="436">
        <f t="shared" si="53"/>
        <v>-3923500</v>
      </c>
      <c r="M436" s="436">
        <f t="shared" si="54"/>
        <v>50233500</v>
      </c>
      <c r="N436" s="436">
        <f t="shared" si="55"/>
        <v>-23155000</v>
      </c>
    </row>
    <row r="437" ht="18" customHeight="1" spans="1:14">
      <c r="A437" s="520">
        <f t="shared" si="49"/>
        <v>13</v>
      </c>
      <c r="B437" s="380" t="s">
        <v>321</v>
      </c>
      <c r="C437" s="594">
        <f t="shared" si="50"/>
        <v>1330000</v>
      </c>
      <c r="D437" s="594">
        <f t="shared" si="51"/>
        <v>37826000</v>
      </c>
      <c r="E437" s="594">
        <f t="shared" si="46"/>
        <v>26580000</v>
      </c>
      <c r="F437" s="594">
        <f t="shared" si="47"/>
        <v>8793000</v>
      </c>
      <c r="G437" s="516">
        <v>0</v>
      </c>
      <c r="H437" s="594">
        <f t="shared" si="52"/>
        <v>3783000</v>
      </c>
      <c r="I437" s="377"/>
      <c r="K437" s="357">
        <v>1330000</v>
      </c>
      <c r="L437" s="436">
        <f t="shared" si="53"/>
        <v>-2453000</v>
      </c>
      <c r="M437" s="436">
        <f t="shared" si="54"/>
        <v>5113000</v>
      </c>
      <c r="N437" s="436">
        <f t="shared" si="55"/>
        <v>-1330000</v>
      </c>
    </row>
    <row r="438" ht="18" customHeight="1" spans="1:14">
      <c r="A438" s="520">
        <f t="shared" si="49"/>
        <v>14</v>
      </c>
      <c r="B438" s="380" t="s">
        <v>322</v>
      </c>
      <c r="C438" s="594">
        <f t="shared" si="50"/>
        <v>18834000</v>
      </c>
      <c r="D438" s="594">
        <f t="shared" si="51"/>
        <v>127090000</v>
      </c>
      <c r="E438" s="594">
        <f t="shared" si="46"/>
        <v>112894000</v>
      </c>
      <c r="F438" s="594">
        <f t="shared" si="47"/>
        <v>15660000</v>
      </c>
      <c r="G438" s="516">
        <v>0</v>
      </c>
      <c r="H438" s="594">
        <f t="shared" si="52"/>
        <v>17370000</v>
      </c>
      <c r="I438" s="377"/>
      <c r="K438" s="357">
        <v>18824000</v>
      </c>
      <c r="L438" s="436">
        <f t="shared" si="53"/>
        <v>1454000</v>
      </c>
      <c r="M438" s="436">
        <f t="shared" si="54"/>
        <v>36194000</v>
      </c>
      <c r="N438" s="436">
        <f t="shared" si="55"/>
        <v>-18824000</v>
      </c>
    </row>
    <row r="439" ht="18" customHeight="1" spans="1:14">
      <c r="A439" s="543">
        <f t="shared" si="49"/>
        <v>15</v>
      </c>
      <c r="B439" s="380" t="s">
        <v>323</v>
      </c>
      <c r="C439" s="594">
        <f t="shared" si="50"/>
        <v>5495000</v>
      </c>
      <c r="D439" s="594">
        <f t="shared" si="51"/>
        <v>60910000</v>
      </c>
      <c r="E439" s="594">
        <f t="shared" si="46"/>
        <v>58045000</v>
      </c>
      <c r="F439" s="594">
        <f t="shared" si="47"/>
        <v>5565000</v>
      </c>
      <c r="G439" s="516">
        <v>0</v>
      </c>
      <c r="H439" s="594">
        <f t="shared" si="52"/>
        <v>2795000</v>
      </c>
      <c r="I439" s="519"/>
      <c r="K439" s="357">
        <v>5515000</v>
      </c>
      <c r="L439" s="436">
        <f t="shared" si="53"/>
        <v>2720000</v>
      </c>
      <c r="M439" s="436">
        <f t="shared" si="54"/>
        <v>8310000</v>
      </c>
      <c r="N439" s="436">
        <f t="shared" si="55"/>
        <v>-5515000</v>
      </c>
    </row>
    <row r="440" ht="18" customHeight="1" spans="1:14">
      <c r="A440" s="520">
        <f t="shared" si="49"/>
        <v>16</v>
      </c>
      <c r="B440" s="380" t="s">
        <v>330</v>
      </c>
      <c r="C440" s="594">
        <f t="shared" si="50"/>
        <v>4666000</v>
      </c>
      <c r="D440" s="594">
        <f t="shared" si="51"/>
        <v>92131000</v>
      </c>
      <c r="E440" s="594">
        <f t="shared" si="46"/>
        <v>66848000</v>
      </c>
      <c r="F440" s="594">
        <f t="shared" si="47"/>
        <v>23578000</v>
      </c>
      <c r="G440" s="516">
        <v>0</v>
      </c>
      <c r="H440" s="594">
        <f t="shared" si="52"/>
        <v>6371000</v>
      </c>
      <c r="I440" s="377"/>
      <c r="K440" s="357">
        <v>4666000</v>
      </c>
      <c r="L440" s="436">
        <f t="shared" si="53"/>
        <v>-1705000</v>
      </c>
      <c r="M440" s="436">
        <f t="shared" si="54"/>
        <v>11037000</v>
      </c>
      <c r="N440" s="436">
        <f t="shared" si="55"/>
        <v>-4666000</v>
      </c>
    </row>
    <row r="441" ht="18" customHeight="1" spans="1:14">
      <c r="A441" s="520">
        <f t="shared" si="49"/>
        <v>17</v>
      </c>
      <c r="B441" s="380" t="s">
        <v>325</v>
      </c>
      <c r="C441" s="594">
        <f t="shared" si="50"/>
        <v>1570000</v>
      </c>
      <c r="D441" s="594">
        <f t="shared" si="51"/>
        <v>27590000</v>
      </c>
      <c r="E441" s="594">
        <f t="shared" si="46"/>
        <v>24260000</v>
      </c>
      <c r="F441" s="594">
        <f t="shared" si="47"/>
        <v>2690000</v>
      </c>
      <c r="G441" s="516">
        <v>0</v>
      </c>
      <c r="H441" s="594">
        <f t="shared" si="52"/>
        <v>2210000</v>
      </c>
      <c r="I441" s="377"/>
      <c r="K441" s="357">
        <v>1570000</v>
      </c>
      <c r="L441" s="436">
        <f t="shared" si="53"/>
        <v>-640000</v>
      </c>
      <c r="M441" s="436">
        <f t="shared" si="54"/>
        <v>3780000</v>
      </c>
      <c r="N441" s="436">
        <f t="shared" si="55"/>
        <v>-1570000</v>
      </c>
    </row>
    <row r="442" customHeight="1" spans="1:14">
      <c r="A442" s="520">
        <f t="shared" si="49"/>
        <v>18</v>
      </c>
      <c r="B442" s="380" t="s">
        <v>326</v>
      </c>
      <c r="C442" s="594">
        <f t="shared" si="50"/>
        <v>74480000</v>
      </c>
      <c r="D442" s="594">
        <f t="shared" si="51"/>
        <v>146860001</v>
      </c>
      <c r="E442" s="594">
        <f t="shared" si="46"/>
        <v>120914300</v>
      </c>
      <c r="F442" s="594">
        <f t="shared" si="47"/>
        <v>50558001</v>
      </c>
      <c r="G442" s="516">
        <v>0</v>
      </c>
      <c r="H442" s="594">
        <f t="shared" si="52"/>
        <v>49867700</v>
      </c>
      <c r="I442" s="377"/>
      <c r="K442" s="357">
        <v>74480000</v>
      </c>
      <c r="L442" s="436">
        <f t="shared" si="53"/>
        <v>24612300</v>
      </c>
      <c r="M442" s="436">
        <f t="shared" si="54"/>
        <v>124347700</v>
      </c>
      <c r="N442" s="436">
        <f t="shared" si="55"/>
        <v>-74480000</v>
      </c>
    </row>
    <row r="443" customHeight="1" spans="1:14">
      <c r="A443" s="520">
        <v>19</v>
      </c>
      <c r="B443" s="536" t="s">
        <v>327</v>
      </c>
      <c r="C443" s="594">
        <f t="shared" si="50"/>
        <v>10090000</v>
      </c>
      <c r="D443" s="594">
        <f t="shared" si="51"/>
        <v>89804000</v>
      </c>
      <c r="E443" s="594">
        <f t="shared" si="46"/>
        <v>66960000</v>
      </c>
      <c r="F443" s="594">
        <f t="shared" si="47"/>
        <v>27214000</v>
      </c>
      <c r="G443" s="516"/>
      <c r="H443" s="594">
        <f t="shared" si="52"/>
        <v>5720000</v>
      </c>
      <c r="I443" s="377"/>
      <c r="K443" s="357">
        <v>10090000</v>
      </c>
      <c r="L443" s="436">
        <f t="shared" si="53"/>
        <v>4370000</v>
      </c>
      <c r="M443" s="436">
        <f t="shared" si="54"/>
        <v>15810000</v>
      </c>
      <c r="N443" s="436">
        <f t="shared" si="55"/>
        <v>-10090000</v>
      </c>
    </row>
    <row r="444" spans="1:9">
      <c r="A444" s="537" t="s">
        <v>57</v>
      </c>
      <c r="B444" s="538"/>
      <c r="C444" s="596">
        <f t="shared" ref="C444:H444" si="56">SUM(C425:C443)</f>
        <v>291878900</v>
      </c>
      <c r="D444" s="596">
        <f t="shared" si="56"/>
        <v>2161753501</v>
      </c>
      <c r="E444" s="596">
        <f t="shared" si="56"/>
        <v>1517659800</v>
      </c>
      <c r="F444" s="596">
        <f t="shared" si="56"/>
        <v>590156401</v>
      </c>
      <c r="G444" s="596">
        <f t="shared" si="56"/>
        <v>0</v>
      </c>
      <c r="H444" s="596">
        <f t="shared" si="56"/>
        <v>345816200</v>
      </c>
      <c r="I444" s="377"/>
    </row>
    <row r="445" spans="3:8">
      <c r="C445" s="436"/>
      <c r="D445" s="436"/>
      <c r="E445" s="436"/>
      <c r="F445" s="436"/>
      <c r="G445" s="436"/>
      <c r="H445" s="436"/>
    </row>
    <row r="446" spans="2:8">
      <c r="B446" s="204"/>
      <c r="C446" s="204" t="s">
        <v>334</v>
      </c>
      <c r="D446" s="204"/>
      <c r="E446" s="204"/>
      <c r="F446" s="204"/>
      <c r="G446" s="172"/>
      <c r="H446" s="355" t="s">
        <v>104</v>
      </c>
    </row>
    <row r="447" spans="2:8">
      <c r="B447" s="204"/>
      <c r="C447" s="204" t="s">
        <v>60</v>
      </c>
      <c r="D447" s="204"/>
      <c r="E447" s="204"/>
      <c r="F447" s="204"/>
      <c r="G447" s="204"/>
      <c r="H447" s="204" t="s">
        <v>137</v>
      </c>
    </row>
    <row r="448" spans="2:8">
      <c r="B448" s="204"/>
      <c r="C448" s="204"/>
      <c r="D448" s="204"/>
      <c r="E448" s="204"/>
      <c r="F448" s="204"/>
      <c r="G448" s="204"/>
      <c r="H448" s="204"/>
    </row>
    <row r="449" spans="2:8">
      <c r="B449" s="204"/>
      <c r="C449" s="204"/>
      <c r="D449" s="204"/>
      <c r="E449" s="204"/>
      <c r="F449" s="204"/>
      <c r="G449" s="204"/>
      <c r="H449" s="204"/>
    </row>
    <row r="450" spans="2:8">
      <c r="B450" s="204"/>
      <c r="C450" s="204"/>
      <c r="D450" s="204"/>
      <c r="E450" s="204"/>
      <c r="F450" s="204"/>
      <c r="G450" s="204"/>
      <c r="H450" s="204"/>
    </row>
    <row r="451" spans="2:8">
      <c r="B451" s="204"/>
      <c r="C451" s="204" t="s">
        <v>62</v>
      </c>
      <c r="D451" s="204"/>
      <c r="E451" s="204"/>
      <c r="F451" s="204"/>
      <c r="G451" s="204"/>
      <c r="H451" s="204" t="s">
        <v>63</v>
      </c>
    </row>
    <row r="452" spans="2:8">
      <c r="B452" s="204"/>
      <c r="C452" s="204" t="s">
        <v>64</v>
      </c>
      <c r="D452" s="204"/>
      <c r="E452" s="204"/>
      <c r="F452" s="204"/>
      <c r="G452" s="204"/>
      <c r="H452" s="204" t="s">
        <v>65</v>
      </c>
    </row>
  </sheetData>
  <mergeCells count="52">
    <mergeCell ref="A1:I1"/>
    <mergeCell ref="A2:I2"/>
    <mergeCell ref="A3:I3"/>
    <mergeCell ref="A26:B26"/>
    <mergeCell ref="A36:I36"/>
    <mergeCell ref="A37:I37"/>
    <mergeCell ref="A38:I38"/>
    <mergeCell ref="A61:B61"/>
    <mergeCell ref="A72:I72"/>
    <mergeCell ref="A73:I73"/>
    <mergeCell ref="A74:I74"/>
    <mergeCell ref="A97:B97"/>
    <mergeCell ref="A108:I108"/>
    <mergeCell ref="A109:I109"/>
    <mergeCell ref="A110:I110"/>
    <mergeCell ref="A133:B133"/>
    <mergeCell ref="A143:I143"/>
    <mergeCell ref="A144:I144"/>
    <mergeCell ref="A145:I145"/>
    <mergeCell ref="A168:B168"/>
    <mergeCell ref="A177:I177"/>
    <mergeCell ref="A178:I178"/>
    <mergeCell ref="A179:I179"/>
    <mergeCell ref="A202:B202"/>
    <mergeCell ref="A211:I211"/>
    <mergeCell ref="A212:I212"/>
    <mergeCell ref="A213:I213"/>
    <mergeCell ref="A236:B236"/>
    <mergeCell ref="A246:I246"/>
    <mergeCell ref="A247:I247"/>
    <mergeCell ref="A248:I248"/>
    <mergeCell ref="A271:B271"/>
    <mergeCell ref="A281:I281"/>
    <mergeCell ref="A282:I282"/>
    <mergeCell ref="A283:I283"/>
    <mergeCell ref="A306:B306"/>
    <mergeCell ref="A316:I316"/>
    <mergeCell ref="A317:I317"/>
    <mergeCell ref="A318:I318"/>
    <mergeCell ref="A341:B341"/>
    <mergeCell ref="A351:I351"/>
    <mergeCell ref="A352:I352"/>
    <mergeCell ref="A353:I353"/>
    <mergeCell ref="A376:B376"/>
    <mergeCell ref="A385:I385"/>
    <mergeCell ref="A386:I386"/>
    <mergeCell ref="A387:I387"/>
    <mergeCell ref="A410:B410"/>
    <mergeCell ref="A419:I419"/>
    <mergeCell ref="A420:I420"/>
    <mergeCell ref="A421:I421"/>
    <mergeCell ref="A444:B444"/>
  </mergeCells>
  <conditionalFormatting sqref="D7">
    <cfRule type="cellIs" dxfId="1" priority="133" operator="equal">
      <formula>"ND"</formula>
    </cfRule>
  </conditionalFormatting>
  <conditionalFormatting sqref="E7">
    <cfRule type="cellIs" dxfId="1" priority="129" operator="equal">
      <formula>"ND"</formula>
    </cfRule>
  </conditionalFormatting>
  <conditionalFormatting sqref="F7">
    <cfRule type="cellIs" dxfId="1" priority="135" operator="equal">
      <formula>"ND"</formula>
    </cfRule>
  </conditionalFormatting>
  <conditionalFormatting sqref="D21:F21">
    <cfRule type="cellIs" dxfId="1" priority="7" operator="equal">
      <formula>"ND"</formula>
    </cfRule>
  </conditionalFormatting>
  <conditionalFormatting sqref="D42">
    <cfRule type="cellIs" dxfId="1" priority="117" operator="equal">
      <formula>"ND"</formula>
    </cfRule>
  </conditionalFormatting>
  <conditionalFormatting sqref="E42">
    <cfRule type="cellIs" dxfId="1" priority="115" operator="equal">
      <formula>"ND"</formula>
    </cfRule>
  </conditionalFormatting>
  <conditionalFormatting sqref="F42">
    <cfRule type="cellIs" dxfId="1" priority="119" operator="equal">
      <formula>"ND"</formula>
    </cfRule>
  </conditionalFormatting>
  <conditionalFormatting sqref="D78">
    <cfRule type="cellIs" dxfId="1" priority="110" operator="equal">
      <formula>"ND"</formula>
    </cfRule>
  </conditionalFormatting>
  <conditionalFormatting sqref="E78">
    <cfRule type="cellIs" dxfId="1" priority="108" operator="equal">
      <formula>"ND"</formula>
    </cfRule>
  </conditionalFormatting>
  <conditionalFormatting sqref="D114">
    <cfRule type="cellIs" dxfId="1" priority="103" operator="equal">
      <formula>"ND"</formula>
    </cfRule>
  </conditionalFormatting>
  <conditionalFormatting sqref="E114">
    <cfRule type="cellIs" dxfId="1" priority="99" operator="equal">
      <formula>"ND"</formula>
    </cfRule>
    <cfRule type="cellIs" dxfId="1" priority="101" operator="equal">
      <formula>"ND"</formula>
    </cfRule>
  </conditionalFormatting>
  <conditionalFormatting sqref="F133">
    <cfRule type="cellIs" dxfId="1" priority="104" operator="equal">
      <formula>"ND"</formula>
    </cfRule>
  </conditionalFormatting>
  <conditionalFormatting sqref="D149">
    <cfRule type="cellIs" dxfId="1" priority="94" operator="equal">
      <formula>"ND"</formula>
    </cfRule>
  </conditionalFormatting>
  <conditionalFormatting sqref="E149">
    <cfRule type="cellIs" dxfId="1" priority="90" operator="equal">
      <formula>"ND"</formula>
    </cfRule>
    <cfRule type="cellIs" dxfId="1" priority="92" operator="equal">
      <formula>"ND"</formula>
    </cfRule>
  </conditionalFormatting>
  <conditionalFormatting sqref="F162">
    <cfRule type="cellIs" dxfId="1" priority="5" operator="equal">
      <formula>"ND"</formula>
    </cfRule>
  </conditionalFormatting>
  <conditionalFormatting sqref="D183">
    <cfRule type="cellIs" dxfId="1" priority="85" operator="equal">
      <formula>"ND"</formula>
    </cfRule>
  </conditionalFormatting>
  <conditionalFormatting sqref="E183">
    <cfRule type="cellIs" dxfId="1" priority="6" operator="equal">
      <formula>"ND"</formula>
    </cfRule>
  </conditionalFormatting>
  <conditionalFormatting sqref="J187">
    <cfRule type="cellIs" dxfId="1" priority="3" operator="equal">
      <formula>"ND"</formula>
    </cfRule>
    <cfRule type="cellIs" dxfId="1" priority="2" operator="equal">
      <formula>"ND"</formula>
    </cfRule>
    <cfRule type="cellIs" dxfId="1" priority="1" operator="equal">
      <formula>"ND"</formula>
    </cfRule>
  </conditionalFormatting>
  <conditionalFormatting sqref="D217">
    <cfRule type="cellIs" dxfId="1" priority="76" operator="equal">
      <formula>"ND"</formula>
    </cfRule>
  </conditionalFormatting>
  <conditionalFormatting sqref="E217">
    <cfRule type="cellIs" dxfId="1" priority="72" operator="equal">
      <formula>"ND"</formula>
    </cfRule>
    <cfRule type="cellIs" dxfId="1" priority="74" operator="equal">
      <formula>"ND"</formula>
    </cfRule>
  </conditionalFormatting>
  <conditionalFormatting sqref="D252">
    <cfRule type="cellIs" dxfId="1" priority="67" operator="equal">
      <formula>"ND"</formula>
    </cfRule>
  </conditionalFormatting>
  <conditionalFormatting sqref="E252">
    <cfRule type="cellIs" dxfId="1" priority="63" operator="equal">
      <formula>"ND"</formula>
    </cfRule>
    <cfRule type="cellIs" dxfId="1" priority="65" operator="equal">
      <formula>"ND"</formula>
    </cfRule>
  </conditionalFormatting>
  <conditionalFormatting sqref="D287">
    <cfRule type="cellIs" dxfId="1" priority="58" operator="equal">
      <formula>"ND"</formula>
    </cfRule>
  </conditionalFormatting>
  <conditionalFormatting sqref="E287">
    <cfRule type="cellIs" dxfId="1" priority="54" operator="equal">
      <formula>"ND"</formula>
    </cfRule>
    <cfRule type="cellIs" dxfId="1" priority="56" operator="equal">
      <formula>"ND"</formula>
    </cfRule>
  </conditionalFormatting>
  <conditionalFormatting sqref="D301:F301">
    <cfRule type="cellIs" dxfId="1" priority="8" operator="equal">
      <formula>"ND"</formula>
    </cfRule>
  </conditionalFormatting>
  <conditionalFormatting sqref="D322">
    <cfRule type="cellIs" dxfId="1" priority="40" operator="equal">
      <formula>"ND"</formula>
    </cfRule>
  </conditionalFormatting>
  <conditionalFormatting sqref="E322">
    <cfRule type="cellIs" dxfId="1" priority="36" operator="equal">
      <formula>"ND"</formula>
    </cfRule>
    <cfRule type="cellIs" dxfId="1" priority="38" operator="equal">
      <formula>"ND"</formula>
    </cfRule>
  </conditionalFormatting>
  <conditionalFormatting sqref="E357:E375">
    <cfRule type="cellIs" dxfId="1" priority="27" operator="equal">
      <formula>"ND"</formula>
    </cfRule>
    <cfRule type="cellIs" dxfId="1" priority="29" operator="equal">
      <formula>"ND"</formula>
    </cfRule>
  </conditionalFormatting>
  <conditionalFormatting sqref="E391:E409">
    <cfRule type="cellIs" dxfId="1" priority="18" operator="equal">
      <formula>"ND"</formula>
    </cfRule>
    <cfRule type="cellIs" dxfId="1" priority="20" operator="equal">
      <formula>"ND"</formula>
    </cfRule>
  </conditionalFormatting>
  <conditionalFormatting sqref="G8:G25">
    <cfRule type="cellIs" dxfId="1" priority="136" operator="equal">
      <formula>"ND"</formula>
    </cfRule>
  </conditionalFormatting>
  <conditionalFormatting sqref="G43:G60">
    <cfRule type="cellIs" dxfId="1" priority="120" operator="equal">
      <formula>"ND"</formula>
    </cfRule>
  </conditionalFormatting>
  <conditionalFormatting sqref="G79:G96">
    <cfRule type="cellIs" dxfId="1" priority="113" operator="equal">
      <formula>"ND"</formula>
    </cfRule>
  </conditionalFormatting>
  <conditionalFormatting sqref="G115:G132">
    <cfRule type="cellIs" dxfId="1" priority="106" operator="equal">
      <formula>"ND"</formula>
    </cfRule>
  </conditionalFormatting>
  <conditionalFormatting sqref="G150:G167">
    <cfRule type="cellIs" dxfId="1" priority="97" operator="equal">
      <formula>"ND"</formula>
    </cfRule>
  </conditionalFormatting>
  <conditionalFormatting sqref="G184:G201">
    <cfRule type="cellIs" dxfId="1" priority="88" operator="equal">
      <formula>"ND"</formula>
    </cfRule>
  </conditionalFormatting>
  <conditionalFormatting sqref="G218:G235">
    <cfRule type="cellIs" dxfId="1" priority="79" operator="equal">
      <formula>"ND"</formula>
    </cfRule>
  </conditionalFormatting>
  <conditionalFormatting sqref="G253:G270">
    <cfRule type="cellIs" dxfId="1" priority="70" operator="equal">
      <formula>"ND"</formula>
    </cfRule>
  </conditionalFormatting>
  <conditionalFormatting sqref="G288:G305">
    <cfRule type="cellIs" dxfId="1" priority="61" operator="equal">
      <formula>"ND"</formula>
    </cfRule>
  </conditionalFormatting>
  <conditionalFormatting sqref="G323:G340">
    <cfRule type="cellIs" dxfId="1" priority="43" operator="equal">
      <formula>"ND"</formula>
    </cfRule>
  </conditionalFormatting>
  <conditionalFormatting sqref="G358:G375">
    <cfRule type="cellIs" dxfId="1" priority="34" operator="equal">
      <formula>"ND"</formula>
    </cfRule>
  </conditionalFormatting>
  <conditionalFormatting sqref="G392:G409">
    <cfRule type="cellIs" dxfId="1" priority="25" operator="equal">
      <formula>"ND"</formula>
    </cfRule>
  </conditionalFormatting>
  <conditionalFormatting sqref="G426:G443">
    <cfRule type="cellIs" dxfId="1" priority="16" operator="equal">
      <formula>"ND"</formula>
    </cfRule>
  </conditionalFormatting>
  <conditionalFormatting sqref="K43:K60">
    <cfRule type="cellIs" dxfId="1" priority="4" operator="equal">
      <formula>"ND"</formula>
    </cfRule>
  </conditionalFormatting>
  <conditionalFormatting sqref="D43:F60">
    <cfRule type="cellIs" dxfId="1" priority="116" operator="equal">
      <formula>"ND"</formula>
    </cfRule>
  </conditionalFormatting>
  <conditionalFormatting sqref="D78:F96">
    <cfRule type="cellIs" dxfId="1" priority="112" operator="equal">
      <formula>"ND"</formula>
    </cfRule>
  </conditionalFormatting>
  <conditionalFormatting sqref="D79:F96">
    <cfRule type="cellIs" dxfId="1" priority="109" operator="equal">
      <formula>"ND"</formula>
    </cfRule>
  </conditionalFormatting>
  <conditionalFormatting sqref="D114:F132">
    <cfRule type="cellIs" dxfId="1" priority="105" operator="equal">
      <formula>"ND"</formula>
    </cfRule>
  </conditionalFormatting>
  <conditionalFormatting sqref="D115:F132">
    <cfRule type="cellIs" dxfId="1" priority="100" operator="equal">
      <formula>"ND"</formula>
    </cfRule>
    <cfRule type="cellIs" dxfId="1" priority="102" operator="equal">
      <formula>"ND"</formula>
    </cfRule>
  </conditionalFormatting>
  <conditionalFormatting sqref="D149:F161;D162:E162;D163:F167">
    <cfRule type="cellIs" dxfId="1" priority="96" operator="equal">
      <formula>"ND"</formula>
    </cfRule>
  </conditionalFormatting>
  <conditionalFormatting sqref="D150:F161;D162:E162;D163:F167">
    <cfRule type="cellIs" dxfId="1" priority="91" operator="equal">
      <formula>"ND"</formula>
    </cfRule>
    <cfRule type="cellIs" dxfId="1" priority="93" operator="equal">
      <formula>"ND"</formula>
    </cfRule>
  </conditionalFormatting>
  <conditionalFormatting sqref="D183:F201">
    <cfRule type="cellIs" dxfId="1" priority="87" operator="equal">
      <formula>"ND"</formula>
    </cfRule>
  </conditionalFormatting>
  <conditionalFormatting sqref="D184:F201">
    <cfRule type="cellIs" dxfId="1" priority="82" operator="equal">
      <formula>"ND"</formula>
    </cfRule>
    <cfRule type="cellIs" dxfId="1" priority="84" operator="equal">
      <formula>"ND"</formula>
    </cfRule>
  </conditionalFormatting>
  <conditionalFormatting sqref="D217:F235">
    <cfRule type="cellIs" dxfId="1" priority="78" operator="equal">
      <formula>"ND"</formula>
    </cfRule>
  </conditionalFormatting>
  <conditionalFormatting sqref="D218:F235">
    <cfRule type="cellIs" dxfId="1" priority="73" operator="equal">
      <formula>"ND"</formula>
    </cfRule>
    <cfRule type="cellIs" dxfId="1" priority="75" operator="equal">
      <formula>"ND"</formula>
    </cfRule>
  </conditionalFormatting>
  <conditionalFormatting sqref="D252:F270">
    <cfRule type="cellIs" dxfId="1" priority="69" operator="equal">
      <formula>"ND"</formula>
    </cfRule>
  </conditionalFormatting>
  <conditionalFormatting sqref="D253:F270">
    <cfRule type="cellIs" dxfId="1" priority="64" operator="equal">
      <formula>"ND"</formula>
    </cfRule>
    <cfRule type="cellIs" dxfId="1" priority="66" operator="equal">
      <formula>"ND"</formula>
    </cfRule>
  </conditionalFormatting>
  <conditionalFormatting sqref="D322:F340">
    <cfRule type="cellIs" dxfId="1" priority="42" operator="equal">
      <formula>"ND"</formula>
    </cfRule>
  </conditionalFormatting>
  <conditionalFormatting sqref="D323:F340">
    <cfRule type="cellIs" dxfId="1" priority="37" operator="equal">
      <formula>"ND"</formula>
    </cfRule>
    <cfRule type="cellIs" dxfId="1" priority="39" operator="equal">
      <formula>"ND"</formula>
    </cfRule>
  </conditionalFormatting>
  <conditionalFormatting sqref="D357:F375">
    <cfRule type="cellIs" dxfId="1" priority="33" operator="equal">
      <formula>"ND"</formula>
    </cfRule>
  </conditionalFormatting>
  <conditionalFormatting sqref="D357:E375">
    <cfRule type="cellIs" dxfId="1" priority="31" operator="equal">
      <formula>"ND"</formula>
    </cfRule>
  </conditionalFormatting>
  <conditionalFormatting sqref="D358:F375">
    <cfRule type="cellIs" dxfId="1" priority="28" operator="equal">
      <formula>"ND"</formula>
    </cfRule>
    <cfRule type="cellIs" dxfId="1" priority="30" operator="equal">
      <formula>"ND"</formula>
    </cfRule>
  </conditionalFormatting>
  <conditionalFormatting sqref="D391:F409">
    <cfRule type="cellIs" dxfId="1" priority="22" operator="equal">
      <formula>"ND"</formula>
    </cfRule>
    <cfRule type="cellIs" dxfId="1" priority="24" operator="equal">
      <formula>"ND"</formula>
    </cfRule>
  </conditionalFormatting>
  <conditionalFormatting sqref="D392:F409">
    <cfRule type="cellIs" dxfId="1" priority="19" operator="equal">
      <formula>"ND"</formula>
    </cfRule>
    <cfRule type="cellIs" dxfId="1" priority="21" operator="equal">
      <formula>"ND"</formula>
    </cfRule>
  </conditionalFormatting>
  <pageMargins left="1.07" right="0.708661417322835" top="0.511811023622047" bottom="0.551181102362205" header="0.28" footer="0.31496062992126"/>
  <pageSetup paperSize="9" scale="89" fitToHeight="0" orientation="landscape" verticalDpi="598"/>
  <headerFooter/>
  <rowBreaks count="1" manualBreakCount="1">
    <brk id="350" max="8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42"/>
  <sheetViews>
    <sheetView view="pageBreakPreview" zoomScale="85" zoomScaleNormal="79" topLeftCell="A281" workbookViewId="0">
      <selection activeCell="G299" sqref="G298:G304"/>
    </sheetView>
  </sheetViews>
  <sheetFormatPr defaultColWidth="9.14285714285714" defaultRowHeight="15"/>
  <cols>
    <col min="1" max="1" width="4.14285714285714" style="357" customWidth="1"/>
    <col min="2" max="2" width="27.1428571428571" style="357" customWidth="1"/>
    <col min="3" max="3" width="18.2857142857143" style="357" customWidth="1"/>
    <col min="4" max="4" width="17" style="357" customWidth="1"/>
    <col min="5" max="5" width="16.5714285714286" style="357" customWidth="1"/>
    <col min="6" max="6" width="18" style="357" customWidth="1"/>
    <col min="7" max="7" width="19.5714285714286" style="357" customWidth="1"/>
    <col min="8" max="8" width="15.8571428571429" style="357" customWidth="1"/>
    <col min="9" max="9" width="14.7142857142857" style="357" customWidth="1"/>
    <col min="10" max="10" width="17.8571428571429" style="357" customWidth="1"/>
    <col min="11" max="11" width="13.8571428571429" style="357" customWidth="1"/>
    <col min="12" max="12" width="14.7142857142857" style="357" customWidth="1"/>
    <col min="13" max="13" width="12.7142857142857" style="357" customWidth="1"/>
    <col min="14" max="14" width="12.5714285714286" style="357" customWidth="1"/>
    <col min="15" max="15" width="14.5714285714286" style="357" customWidth="1"/>
    <col min="16" max="16384" width="9.14285714285714" style="357"/>
  </cols>
  <sheetData>
    <row r="1" ht="15.75" spans="1:10">
      <c r="A1" s="173" t="s">
        <v>337</v>
      </c>
      <c r="B1" s="173"/>
      <c r="C1" s="173"/>
      <c r="D1" s="173"/>
      <c r="E1" s="173"/>
      <c r="F1" s="173"/>
      <c r="G1" s="173"/>
      <c r="H1" s="173"/>
      <c r="I1" s="173"/>
      <c r="J1" s="173"/>
    </row>
    <row r="2" ht="15.75" spans="1:10">
      <c r="A2" s="173" t="s">
        <v>300</v>
      </c>
      <c r="B2" s="173"/>
      <c r="C2" s="173"/>
      <c r="D2" s="173"/>
      <c r="E2" s="173"/>
      <c r="F2" s="173"/>
      <c r="G2" s="173"/>
      <c r="H2" s="173"/>
      <c r="I2" s="173"/>
      <c r="J2" s="173"/>
    </row>
    <row r="3" ht="15.75" spans="1:10">
      <c r="A3" s="173" t="str">
        <f>RK7a!A3</f>
        <v>BULAN JANUARI TAHUN 2023</v>
      </c>
      <c r="B3" s="173"/>
      <c r="C3" s="173"/>
      <c r="D3" s="173"/>
      <c r="E3" s="173"/>
      <c r="F3" s="173"/>
      <c r="G3" s="173"/>
      <c r="H3" s="173"/>
      <c r="I3" s="173"/>
      <c r="J3" s="173"/>
    </row>
    <row r="4" spans="1:10">
      <c r="A4" s="362"/>
      <c r="B4" s="362"/>
      <c r="C4" s="362"/>
      <c r="D4" s="362"/>
      <c r="E4" s="362"/>
      <c r="F4" s="362"/>
      <c r="G4" s="362"/>
      <c r="H4" s="362"/>
      <c r="I4" s="399" t="s">
        <v>338</v>
      </c>
      <c r="J4" s="399"/>
    </row>
    <row r="5" s="360" customFormat="1" ht="30" spans="1:10">
      <c r="A5" s="513" t="s">
        <v>181</v>
      </c>
      <c r="B5" s="513" t="s">
        <v>339</v>
      </c>
      <c r="C5" s="186" t="s">
        <v>340</v>
      </c>
      <c r="D5" s="186" t="s">
        <v>341</v>
      </c>
      <c r="E5" s="513" t="s">
        <v>342</v>
      </c>
      <c r="F5" s="513" t="s">
        <v>57</v>
      </c>
      <c r="G5" s="513" t="s">
        <v>172</v>
      </c>
      <c r="H5" s="513" t="s">
        <v>343</v>
      </c>
      <c r="I5" s="513" t="s">
        <v>344</v>
      </c>
      <c r="J5" s="566"/>
    </row>
    <row r="6" s="362" customFormat="1" spans="1:11">
      <c r="A6" s="514">
        <v>1</v>
      </c>
      <c r="B6" s="514">
        <v>2</v>
      </c>
      <c r="C6" s="514">
        <v>3</v>
      </c>
      <c r="D6" s="514">
        <v>4</v>
      </c>
      <c r="E6" s="514">
        <v>5</v>
      </c>
      <c r="F6" s="514">
        <v>6</v>
      </c>
      <c r="G6" s="514">
        <v>7</v>
      </c>
      <c r="H6" s="514">
        <v>8</v>
      </c>
      <c r="I6" s="514">
        <v>9</v>
      </c>
      <c r="J6" s="567"/>
      <c r="K6" s="524"/>
    </row>
    <row r="7" ht="16.5" customHeight="1" spans="1:12">
      <c r="A7" s="377">
        <v>1</v>
      </c>
      <c r="B7" s="380" t="s">
        <v>310</v>
      </c>
      <c r="C7" s="516">
        <v>60000000</v>
      </c>
      <c r="D7" s="516">
        <v>0</v>
      </c>
      <c r="E7" s="516">
        <v>0</v>
      </c>
      <c r="F7" s="516">
        <f>D7+E7</f>
        <v>0</v>
      </c>
      <c r="G7" s="516">
        <f>C7-F7</f>
        <v>60000000</v>
      </c>
      <c r="H7" s="564">
        <v>0</v>
      </c>
      <c r="I7" s="568">
        <v>0</v>
      </c>
      <c r="J7" s="569"/>
      <c r="K7" s="570">
        <f>H7</f>
        <v>0</v>
      </c>
      <c r="L7" s="571">
        <f>I7</f>
        <v>0</v>
      </c>
    </row>
    <row r="8" ht="16.5" customHeight="1" spans="1:12">
      <c r="A8" s="377">
        <f t="shared" ref="A8:A23" si="0">1+A7</f>
        <v>2</v>
      </c>
      <c r="B8" s="380" t="s">
        <v>311</v>
      </c>
      <c r="C8" s="516">
        <v>22500000</v>
      </c>
      <c r="D8" s="516">
        <v>0</v>
      </c>
      <c r="E8" s="516">
        <v>5320000</v>
      </c>
      <c r="F8" s="516">
        <f t="shared" ref="F8:F24" si="1">D8+E8</f>
        <v>5320000</v>
      </c>
      <c r="G8" s="516">
        <f t="shared" ref="G8:G24" si="2">C8-F8</f>
        <v>17180000</v>
      </c>
      <c r="H8" s="564">
        <v>8</v>
      </c>
      <c r="I8" s="568">
        <v>24</v>
      </c>
      <c r="J8" s="569"/>
      <c r="K8" s="570">
        <f t="shared" ref="K8:K24" si="3">H8</f>
        <v>8</v>
      </c>
      <c r="L8" s="571">
        <f t="shared" ref="L8:L24" si="4">I8</f>
        <v>24</v>
      </c>
    </row>
    <row r="9" ht="16.5" customHeight="1" spans="1:12">
      <c r="A9" s="377">
        <f t="shared" si="0"/>
        <v>3</v>
      </c>
      <c r="B9" s="380" t="s">
        <v>312</v>
      </c>
      <c r="C9" s="516">
        <v>38500000</v>
      </c>
      <c r="D9" s="516">
        <v>0</v>
      </c>
      <c r="E9" s="516">
        <v>0</v>
      </c>
      <c r="F9" s="516">
        <f t="shared" si="1"/>
        <v>0</v>
      </c>
      <c r="G9" s="516">
        <f t="shared" si="2"/>
        <v>38500000</v>
      </c>
      <c r="H9" s="564">
        <v>0</v>
      </c>
      <c r="I9" s="568">
        <v>0</v>
      </c>
      <c r="J9" s="569"/>
      <c r="K9" s="570">
        <f t="shared" si="3"/>
        <v>0</v>
      </c>
      <c r="L9" s="571">
        <f t="shared" si="4"/>
        <v>0</v>
      </c>
    </row>
    <row r="10" ht="16.5" customHeight="1" spans="1:12">
      <c r="A10" s="377">
        <f t="shared" si="0"/>
        <v>4</v>
      </c>
      <c r="B10" s="380" t="s">
        <v>313</v>
      </c>
      <c r="C10" s="516">
        <v>36000000</v>
      </c>
      <c r="D10" s="516">
        <v>0</v>
      </c>
      <c r="E10" s="516">
        <v>5550000</v>
      </c>
      <c r="F10" s="516">
        <f t="shared" si="1"/>
        <v>5550000</v>
      </c>
      <c r="G10" s="516">
        <f t="shared" si="2"/>
        <v>30450000</v>
      </c>
      <c r="H10" s="564">
        <v>3</v>
      </c>
      <c r="I10" s="568">
        <v>7</v>
      </c>
      <c r="J10" s="569"/>
      <c r="K10" s="570">
        <f t="shared" si="3"/>
        <v>3</v>
      </c>
      <c r="L10" s="571">
        <f t="shared" si="4"/>
        <v>7</v>
      </c>
    </row>
    <row r="11" ht="16.5" customHeight="1" spans="1:15">
      <c r="A11" s="377">
        <f t="shared" si="0"/>
        <v>5</v>
      </c>
      <c r="B11" s="380" t="s">
        <v>314</v>
      </c>
      <c r="C11" s="516">
        <v>31500000</v>
      </c>
      <c r="D11" s="516">
        <v>0</v>
      </c>
      <c r="E11" s="516">
        <v>0</v>
      </c>
      <c r="F11" s="516">
        <f t="shared" si="1"/>
        <v>0</v>
      </c>
      <c r="G11" s="516">
        <f t="shared" si="2"/>
        <v>31500000</v>
      </c>
      <c r="H11" s="564">
        <v>0</v>
      </c>
      <c r="I11" s="568">
        <v>0</v>
      </c>
      <c r="J11" s="569"/>
      <c r="K11" s="570">
        <f t="shared" si="3"/>
        <v>0</v>
      </c>
      <c r="L11" s="571">
        <f t="shared" si="4"/>
        <v>0</v>
      </c>
      <c r="O11" s="572"/>
    </row>
    <row r="12" ht="16.5" customHeight="1" spans="1:15">
      <c r="A12" s="377">
        <f t="shared" si="0"/>
        <v>6</v>
      </c>
      <c r="B12" s="380" t="s">
        <v>315</v>
      </c>
      <c r="C12" s="516">
        <v>38000000</v>
      </c>
      <c r="D12" s="516">
        <v>0</v>
      </c>
      <c r="E12" s="516">
        <v>1900000</v>
      </c>
      <c r="F12" s="516">
        <f t="shared" si="1"/>
        <v>1900000</v>
      </c>
      <c r="G12" s="516">
        <f t="shared" si="2"/>
        <v>36100000</v>
      </c>
      <c r="H12" s="564">
        <v>1</v>
      </c>
      <c r="I12" s="568">
        <v>1</v>
      </c>
      <c r="J12" s="569"/>
      <c r="K12" s="570">
        <f t="shared" si="3"/>
        <v>1</v>
      </c>
      <c r="L12" s="571">
        <f t="shared" si="4"/>
        <v>1</v>
      </c>
      <c r="O12" s="573"/>
    </row>
    <row r="13" ht="16.5" customHeight="1" spans="1:12">
      <c r="A13" s="377">
        <f t="shared" si="0"/>
        <v>7</v>
      </c>
      <c r="B13" s="380" t="s">
        <v>316</v>
      </c>
      <c r="C13" s="516">
        <v>34600000</v>
      </c>
      <c r="D13" s="516">
        <v>0</v>
      </c>
      <c r="E13" s="516">
        <v>1500000</v>
      </c>
      <c r="F13" s="516">
        <f t="shared" si="1"/>
        <v>1500000</v>
      </c>
      <c r="G13" s="516">
        <f t="shared" si="2"/>
        <v>33100000</v>
      </c>
      <c r="H13" s="564">
        <v>1</v>
      </c>
      <c r="I13" s="568">
        <v>0</v>
      </c>
      <c r="J13" s="569"/>
      <c r="K13" s="570">
        <f t="shared" si="3"/>
        <v>1</v>
      </c>
      <c r="L13" s="571">
        <f t="shared" si="4"/>
        <v>0</v>
      </c>
    </row>
    <row r="14" ht="16.5" customHeight="1" spans="1:12">
      <c r="A14" s="377">
        <f t="shared" si="0"/>
        <v>8</v>
      </c>
      <c r="B14" s="380" t="s">
        <v>317</v>
      </c>
      <c r="C14" s="516">
        <v>80000000</v>
      </c>
      <c r="D14" s="516">
        <v>0</v>
      </c>
      <c r="E14" s="516">
        <v>4520000</v>
      </c>
      <c r="F14" s="516">
        <f t="shared" si="1"/>
        <v>4520000</v>
      </c>
      <c r="G14" s="516">
        <f t="shared" si="2"/>
        <v>75480000</v>
      </c>
      <c r="H14" s="564">
        <v>2</v>
      </c>
      <c r="I14" s="568">
        <v>18</v>
      </c>
      <c r="J14" s="569"/>
      <c r="K14" s="570">
        <f t="shared" si="3"/>
        <v>2</v>
      </c>
      <c r="L14" s="571">
        <f t="shared" si="4"/>
        <v>18</v>
      </c>
    </row>
    <row r="15" ht="16.5" customHeight="1" spans="1:13">
      <c r="A15" s="377">
        <f t="shared" si="0"/>
        <v>9</v>
      </c>
      <c r="B15" s="380" t="s">
        <v>318</v>
      </c>
      <c r="C15" s="516">
        <v>37500000</v>
      </c>
      <c r="D15" s="516">
        <v>0</v>
      </c>
      <c r="E15" s="516">
        <v>1250000</v>
      </c>
      <c r="F15" s="516">
        <f t="shared" si="1"/>
        <v>1250000</v>
      </c>
      <c r="G15" s="516">
        <f t="shared" si="2"/>
        <v>36250000</v>
      </c>
      <c r="H15" s="564">
        <v>1</v>
      </c>
      <c r="I15" s="568">
        <v>2</v>
      </c>
      <c r="J15" s="569"/>
      <c r="K15" s="570">
        <f t="shared" si="3"/>
        <v>1</v>
      </c>
      <c r="L15" s="571">
        <f t="shared" si="4"/>
        <v>2</v>
      </c>
      <c r="M15" s="570"/>
    </row>
    <row r="16" ht="16.5" customHeight="1" spans="1:13">
      <c r="A16" s="377">
        <f t="shared" si="0"/>
        <v>10</v>
      </c>
      <c r="B16" s="380" t="s">
        <v>319</v>
      </c>
      <c r="C16" s="516">
        <v>150450000</v>
      </c>
      <c r="D16" s="516">
        <v>0</v>
      </c>
      <c r="E16" s="516">
        <v>6862792</v>
      </c>
      <c r="F16" s="516">
        <f t="shared" si="1"/>
        <v>6862792</v>
      </c>
      <c r="G16" s="516">
        <f t="shared" si="2"/>
        <v>143587208</v>
      </c>
      <c r="H16" s="564">
        <v>4</v>
      </c>
      <c r="I16" s="568">
        <v>10</v>
      </c>
      <c r="J16" s="569"/>
      <c r="K16" s="570">
        <f t="shared" si="3"/>
        <v>4</v>
      </c>
      <c r="L16" s="571">
        <f t="shared" si="4"/>
        <v>10</v>
      </c>
      <c r="M16" s="570"/>
    </row>
    <row r="17" ht="16.5" customHeight="1" spans="1:12">
      <c r="A17" s="377">
        <f t="shared" si="0"/>
        <v>11</v>
      </c>
      <c r="B17" s="380" t="s">
        <v>320</v>
      </c>
      <c r="C17" s="516">
        <v>30000000</v>
      </c>
      <c r="D17" s="516">
        <v>0</v>
      </c>
      <c r="E17" s="516">
        <v>0</v>
      </c>
      <c r="F17" s="516">
        <f t="shared" si="1"/>
        <v>0</v>
      </c>
      <c r="G17" s="516">
        <f t="shared" si="2"/>
        <v>30000000</v>
      </c>
      <c r="H17" s="564">
        <v>0</v>
      </c>
      <c r="I17" s="568">
        <v>0</v>
      </c>
      <c r="J17" s="569"/>
      <c r="K17" s="570">
        <f t="shared" si="3"/>
        <v>0</v>
      </c>
      <c r="L17" s="571">
        <f t="shared" si="4"/>
        <v>0</v>
      </c>
    </row>
    <row r="18" ht="16.5" customHeight="1" spans="1:12">
      <c r="A18" s="377">
        <f t="shared" si="0"/>
        <v>12</v>
      </c>
      <c r="B18" s="380" t="s">
        <v>321</v>
      </c>
      <c r="C18" s="516">
        <v>42000000</v>
      </c>
      <c r="D18" s="516">
        <v>0</v>
      </c>
      <c r="E18" s="516">
        <v>0</v>
      </c>
      <c r="F18" s="516">
        <f t="shared" si="1"/>
        <v>0</v>
      </c>
      <c r="G18" s="516">
        <f t="shared" si="2"/>
        <v>42000000</v>
      </c>
      <c r="H18" s="564">
        <v>0</v>
      </c>
      <c r="I18" s="568">
        <v>0</v>
      </c>
      <c r="J18" s="569"/>
      <c r="K18" s="570">
        <f t="shared" si="3"/>
        <v>0</v>
      </c>
      <c r="L18" s="571">
        <f t="shared" si="4"/>
        <v>0</v>
      </c>
    </row>
    <row r="19" ht="16.5" customHeight="1" spans="1:12">
      <c r="A19" s="377">
        <f t="shared" si="0"/>
        <v>13</v>
      </c>
      <c r="B19" s="380" t="s">
        <v>322</v>
      </c>
      <c r="C19" s="516">
        <v>0</v>
      </c>
      <c r="D19" s="516">
        <v>0</v>
      </c>
      <c r="E19" s="516">
        <v>0</v>
      </c>
      <c r="F19" s="516">
        <f t="shared" si="1"/>
        <v>0</v>
      </c>
      <c r="G19" s="516">
        <f t="shared" si="2"/>
        <v>0</v>
      </c>
      <c r="H19" s="564">
        <v>0</v>
      </c>
      <c r="I19" s="568">
        <v>0</v>
      </c>
      <c r="J19" s="569"/>
      <c r="K19" s="570">
        <f t="shared" si="3"/>
        <v>0</v>
      </c>
      <c r="L19" s="571">
        <f t="shared" si="4"/>
        <v>0</v>
      </c>
    </row>
    <row r="20" s="507" customFormat="1" ht="16.5" customHeight="1" spans="1:13">
      <c r="A20" s="519">
        <f t="shared" si="0"/>
        <v>14</v>
      </c>
      <c r="B20" s="193" t="s">
        <v>345</v>
      </c>
      <c r="C20" s="516">
        <v>44000000</v>
      </c>
      <c r="D20" s="516">
        <v>0</v>
      </c>
      <c r="E20" s="516">
        <v>10200000</v>
      </c>
      <c r="F20" s="516">
        <f t="shared" si="1"/>
        <v>10200000</v>
      </c>
      <c r="G20" s="516">
        <f t="shared" si="2"/>
        <v>33800000</v>
      </c>
      <c r="H20" s="564">
        <v>5</v>
      </c>
      <c r="I20" s="568">
        <v>17</v>
      </c>
      <c r="J20" s="569"/>
      <c r="K20" s="570">
        <f t="shared" si="3"/>
        <v>5</v>
      </c>
      <c r="L20" s="571">
        <f t="shared" si="4"/>
        <v>17</v>
      </c>
      <c r="M20" s="574"/>
    </row>
    <row r="21" ht="16.5" customHeight="1" spans="1:12">
      <c r="A21" s="377">
        <f t="shared" si="0"/>
        <v>15</v>
      </c>
      <c r="B21" s="380" t="s">
        <v>330</v>
      </c>
      <c r="C21" s="516">
        <v>29300000</v>
      </c>
      <c r="D21" s="516">
        <v>0</v>
      </c>
      <c r="E21" s="516">
        <v>0</v>
      </c>
      <c r="F21" s="516">
        <f t="shared" si="1"/>
        <v>0</v>
      </c>
      <c r="G21" s="516">
        <f t="shared" si="2"/>
        <v>29300000</v>
      </c>
      <c r="H21" s="564">
        <v>0</v>
      </c>
      <c r="I21" s="568">
        <v>0</v>
      </c>
      <c r="J21" s="569"/>
      <c r="K21" s="570">
        <f t="shared" si="3"/>
        <v>0</v>
      </c>
      <c r="L21" s="571">
        <f t="shared" si="4"/>
        <v>0</v>
      </c>
    </row>
    <row r="22" ht="16.5" customHeight="1" spans="1:12">
      <c r="A22" s="377">
        <f t="shared" si="0"/>
        <v>16</v>
      </c>
      <c r="B22" s="380" t="s">
        <v>325</v>
      </c>
      <c r="C22" s="516">
        <v>51800000</v>
      </c>
      <c r="D22" s="516">
        <v>0</v>
      </c>
      <c r="E22" s="516">
        <v>0</v>
      </c>
      <c r="F22" s="516">
        <f t="shared" si="1"/>
        <v>0</v>
      </c>
      <c r="G22" s="516">
        <f t="shared" si="2"/>
        <v>51800000</v>
      </c>
      <c r="H22" s="564">
        <v>0</v>
      </c>
      <c r="I22" s="568">
        <v>0</v>
      </c>
      <c r="J22" s="569"/>
      <c r="K22" s="570">
        <f t="shared" si="3"/>
        <v>0</v>
      </c>
      <c r="L22" s="571">
        <f t="shared" si="4"/>
        <v>0</v>
      </c>
    </row>
    <row r="23" ht="16.5" customHeight="1" spans="1:12">
      <c r="A23" s="377">
        <f t="shared" si="0"/>
        <v>17</v>
      </c>
      <c r="B23" s="380" t="s">
        <v>326</v>
      </c>
      <c r="C23" s="516">
        <v>40000000</v>
      </c>
      <c r="D23" s="516">
        <v>0</v>
      </c>
      <c r="E23" s="516">
        <v>0</v>
      </c>
      <c r="F23" s="516">
        <f t="shared" si="1"/>
        <v>0</v>
      </c>
      <c r="G23" s="516">
        <f t="shared" si="2"/>
        <v>40000000</v>
      </c>
      <c r="H23" s="564">
        <v>0</v>
      </c>
      <c r="I23" s="568">
        <v>0</v>
      </c>
      <c r="J23" s="569"/>
      <c r="K23" s="570">
        <f t="shared" si="3"/>
        <v>0</v>
      </c>
      <c r="L23" s="571">
        <f t="shared" si="4"/>
        <v>0</v>
      </c>
    </row>
    <row r="24" ht="16.5" customHeight="1" spans="1:12">
      <c r="A24" s="377">
        <v>18</v>
      </c>
      <c r="B24" s="416" t="s">
        <v>327</v>
      </c>
      <c r="C24" s="516">
        <v>28900000</v>
      </c>
      <c r="D24" s="516">
        <v>0</v>
      </c>
      <c r="E24" s="516">
        <v>0</v>
      </c>
      <c r="F24" s="516">
        <f t="shared" si="1"/>
        <v>0</v>
      </c>
      <c r="G24" s="516">
        <f t="shared" si="2"/>
        <v>28900000</v>
      </c>
      <c r="H24" s="564">
        <v>0</v>
      </c>
      <c r="I24" s="568">
        <v>0</v>
      </c>
      <c r="J24" s="569"/>
      <c r="K24" s="570">
        <f t="shared" si="3"/>
        <v>0</v>
      </c>
      <c r="L24" s="571">
        <f t="shared" si="4"/>
        <v>0</v>
      </c>
    </row>
    <row r="25" spans="1:10">
      <c r="A25" s="520" t="s">
        <v>57</v>
      </c>
      <c r="B25" s="520"/>
      <c r="C25" s="516">
        <f>SUM(C7:C24)</f>
        <v>795050000</v>
      </c>
      <c r="D25" s="516">
        <f t="shared" ref="D25:I25" si="5">SUM(D7:D24)</f>
        <v>0</v>
      </c>
      <c r="E25" s="516">
        <f t="shared" si="5"/>
        <v>37102792</v>
      </c>
      <c r="F25" s="516">
        <f t="shared" si="5"/>
        <v>37102792</v>
      </c>
      <c r="G25" s="516">
        <f t="shared" si="5"/>
        <v>757947208</v>
      </c>
      <c r="H25" s="565">
        <f t="shared" si="5"/>
        <v>25</v>
      </c>
      <c r="I25" s="571">
        <f t="shared" si="5"/>
        <v>79</v>
      </c>
      <c r="J25" s="569"/>
    </row>
    <row r="26" ht="4.5" customHeight="1"/>
    <row r="27" spans="2:7">
      <c r="B27" s="357" t="str">
        <f>RK7a!B28</f>
        <v>Mengetahui :</v>
      </c>
      <c r="G27" s="355" t="s">
        <v>59</v>
      </c>
    </row>
    <row r="28" spans="2:7">
      <c r="B28" s="204" t="s">
        <v>60</v>
      </c>
      <c r="G28" s="204" t="s">
        <v>61</v>
      </c>
    </row>
    <row r="29" spans="7:7">
      <c r="G29" s="204"/>
    </row>
    <row r="30" spans="7:7">
      <c r="G30" s="204"/>
    </row>
    <row r="31" spans="7:7">
      <c r="G31" s="204"/>
    </row>
    <row r="32" spans="2:7">
      <c r="B32" s="204" t="str">
        <f>RK7a!B33</f>
        <v>Dr. Drs. H. PELMIZAR, M.H.I.</v>
      </c>
      <c r="G32" s="204" t="s">
        <v>63</v>
      </c>
    </row>
    <row r="33" spans="2:7">
      <c r="B33" s="204" t="str">
        <f>RK7a!B34</f>
        <v>NIP. 19561112 198103 1 009</v>
      </c>
      <c r="G33" s="204" t="s">
        <v>65</v>
      </c>
    </row>
    <row r="34" ht="15.75" spans="1:10">
      <c r="A34" s="173" t="s">
        <v>337</v>
      </c>
      <c r="B34" s="173"/>
      <c r="C34" s="173"/>
      <c r="D34" s="173"/>
      <c r="E34" s="173"/>
      <c r="F34" s="173"/>
      <c r="G34" s="173"/>
      <c r="H34" s="173"/>
      <c r="I34" s="173"/>
      <c r="J34" s="173"/>
    </row>
    <row r="35" ht="15.75" spans="1:10">
      <c r="A35" s="173" t="s">
        <v>300</v>
      </c>
      <c r="B35" s="173"/>
      <c r="C35" s="173"/>
      <c r="D35" s="173"/>
      <c r="E35" s="173"/>
      <c r="F35" s="173"/>
      <c r="G35" s="173"/>
      <c r="H35" s="173"/>
      <c r="I35" s="173"/>
      <c r="J35" s="173"/>
    </row>
    <row r="36" ht="15.75" spans="1:10">
      <c r="A36" s="173" t="str">
        <f>RK7a!A38</f>
        <v>BULAN FEBRUARI TAHUN 2023</v>
      </c>
      <c r="B36" s="173"/>
      <c r="C36" s="173"/>
      <c r="D36" s="173"/>
      <c r="E36" s="173"/>
      <c r="F36" s="173"/>
      <c r="G36" s="173"/>
      <c r="H36" s="173"/>
      <c r="I36" s="173"/>
      <c r="J36" s="173"/>
    </row>
    <row r="37" spans="1:10">
      <c r="A37" s="362"/>
      <c r="B37" s="362"/>
      <c r="C37" s="362"/>
      <c r="D37" s="362"/>
      <c r="E37" s="362"/>
      <c r="F37" s="362"/>
      <c r="G37" s="362"/>
      <c r="H37" s="362"/>
      <c r="I37" s="399" t="s">
        <v>338</v>
      </c>
      <c r="J37" s="399"/>
    </row>
    <row r="38" s="360" customFormat="1" ht="30" spans="1:10">
      <c r="A38" s="513" t="s">
        <v>181</v>
      </c>
      <c r="B38" s="513" t="s">
        <v>339</v>
      </c>
      <c r="C38" s="186" t="s">
        <v>340</v>
      </c>
      <c r="D38" s="186" t="s">
        <v>341</v>
      </c>
      <c r="E38" s="513" t="s">
        <v>342</v>
      </c>
      <c r="F38" s="513" t="s">
        <v>57</v>
      </c>
      <c r="G38" s="513" t="s">
        <v>172</v>
      </c>
      <c r="H38" s="513" t="s">
        <v>343</v>
      </c>
      <c r="I38" s="513" t="s">
        <v>344</v>
      </c>
      <c r="J38" s="566"/>
    </row>
    <row r="39" s="362" customFormat="1" spans="1:11">
      <c r="A39" s="514">
        <v>1</v>
      </c>
      <c r="B39" s="514">
        <v>2</v>
      </c>
      <c r="C39" s="514">
        <v>3</v>
      </c>
      <c r="D39" s="514">
        <v>4</v>
      </c>
      <c r="E39" s="514">
        <v>5</v>
      </c>
      <c r="F39" s="514">
        <v>6</v>
      </c>
      <c r="G39" s="514">
        <v>7</v>
      </c>
      <c r="H39" s="514">
        <v>8</v>
      </c>
      <c r="I39" s="514">
        <v>9</v>
      </c>
      <c r="J39" s="567"/>
      <c r="K39" s="524"/>
    </row>
    <row r="40" ht="16.5" customHeight="1" spans="1:12">
      <c r="A40" s="377">
        <v>1</v>
      </c>
      <c r="B40" s="380" t="s">
        <v>310</v>
      </c>
      <c r="C40" s="516">
        <f>C7</f>
        <v>60000000</v>
      </c>
      <c r="D40" s="516">
        <f>F7</f>
        <v>0</v>
      </c>
      <c r="E40" s="522">
        <v>3487500</v>
      </c>
      <c r="F40" s="516">
        <f>D40+E40</f>
        <v>3487500</v>
      </c>
      <c r="G40" s="516">
        <f>C40-F40</f>
        <v>56512500</v>
      </c>
      <c r="H40" s="564">
        <v>10</v>
      </c>
      <c r="I40" s="568">
        <v>7</v>
      </c>
      <c r="J40" s="569"/>
      <c r="K40" s="570">
        <f t="shared" ref="K40:K57" si="6">H40+H7</f>
        <v>10</v>
      </c>
      <c r="L40" s="571">
        <f t="shared" ref="L40:L57" si="7">I40+I7</f>
        <v>7</v>
      </c>
    </row>
    <row r="41" ht="16.5" customHeight="1" spans="1:12">
      <c r="A41" s="377">
        <f t="shared" ref="A41:A56" si="8">1+A40</f>
        <v>2</v>
      </c>
      <c r="B41" s="380" t="s">
        <v>311</v>
      </c>
      <c r="C41" s="516">
        <f t="shared" ref="C41:C57" si="9">C8</f>
        <v>22500000</v>
      </c>
      <c r="D41" s="516">
        <f t="shared" ref="D41:D57" si="10">F8</f>
        <v>5320000</v>
      </c>
      <c r="E41" s="522">
        <v>7980000</v>
      </c>
      <c r="F41" s="516">
        <f t="shared" ref="F41:F57" si="11">D41+E41</f>
        <v>13300000</v>
      </c>
      <c r="G41" s="516">
        <f t="shared" ref="G41:G57" si="12">C41-F41</f>
        <v>9200000</v>
      </c>
      <c r="H41" s="564">
        <v>5</v>
      </c>
      <c r="I41" s="568">
        <v>42</v>
      </c>
      <c r="J41" s="569"/>
      <c r="K41" s="570">
        <f t="shared" si="6"/>
        <v>13</v>
      </c>
      <c r="L41" s="571">
        <f t="shared" si="7"/>
        <v>66</v>
      </c>
    </row>
    <row r="42" ht="16.5" customHeight="1" spans="1:12">
      <c r="A42" s="377">
        <f t="shared" si="8"/>
        <v>3</v>
      </c>
      <c r="B42" s="380" t="s">
        <v>312</v>
      </c>
      <c r="C42" s="516">
        <f t="shared" si="9"/>
        <v>38500000</v>
      </c>
      <c r="D42" s="516">
        <f t="shared" si="10"/>
        <v>0</v>
      </c>
      <c r="E42" s="522">
        <v>15050000</v>
      </c>
      <c r="F42" s="516">
        <f t="shared" si="11"/>
        <v>15050000</v>
      </c>
      <c r="G42" s="516">
        <f t="shared" si="12"/>
        <v>23450000</v>
      </c>
      <c r="H42" s="564">
        <v>8</v>
      </c>
      <c r="I42" s="568">
        <v>0</v>
      </c>
      <c r="J42" s="569"/>
      <c r="K42" s="570">
        <f t="shared" si="6"/>
        <v>8</v>
      </c>
      <c r="L42" s="571">
        <f t="shared" si="7"/>
        <v>0</v>
      </c>
    </row>
    <row r="43" ht="16.5" customHeight="1" spans="1:12">
      <c r="A43" s="377">
        <f t="shared" si="8"/>
        <v>4</v>
      </c>
      <c r="B43" s="380" t="s">
        <v>313</v>
      </c>
      <c r="C43" s="516">
        <f t="shared" si="9"/>
        <v>36000000</v>
      </c>
      <c r="D43" s="516">
        <f t="shared" si="10"/>
        <v>5550000</v>
      </c>
      <c r="E43" s="522">
        <v>6900000</v>
      </c>
      <c r="F43" s="516">
        <f t="shared" si="11"/>
        <v>12450000</v>
      </c>
      <c r="G43" s="516">
        <f t="shared" si="12"/>
        <v>23550000</v>
      </c>
      <c r="H43" s="564">
        <v>6</v>
      </c>
      <c r="I43" s="568">
        <v>16</v>
      </c>
      <c r="J43" s="569"/>
      <c r="K43" s="570">
        <f t="shared" si="6"/>
        <v>9</v>
      </c>
      <c r="L43" s="571">
        <f t="shared" si="7"/>
        <v>23</v>
      </c>
    </row>
    <row r="44" ht="16.5" customHeight="1" spans="1:15">
      <c r="A44" s="377">
        <f t="shared" si="8"/>
        <v>5</v>
      </c>
      <c r="B44" s="380" t="s">
        <v>314</v>
      </c>
      <c r="C44" s="516">
        <f t="shared" si="9"/>
        <v>31500000</v>
      </c>
      <c r="D44" s="516">
        <f t="shared" si="10"/>
        <v>0</v>
      </c>
      <c r="E44" s="522">
        <v>3150000</v>
      </c>
      <c r="F44" s="516">
        <f t="shared" si="11"/>
        <v>3150000</v>
      </c>
      <c r="G44" s="516">
        <f t="shared" si="12"/>
        <v>28350000</v>
      </c>
      <c r="H44" s="564">
        <v>1</v>
      </c>
      <c r="I44" s="568">
        <v>1</v>
      </c>
      <c r="J44" s="569"/>
      <c r="K44" s="570">
        <f t="shared" si="6"/>
        <v>1</v>
      </c>
      <c r="L44" s="571">
        <f t="shared" si="7"/>
        <v>1</v>
      </c>
      <c r="O44" s="572"/>
    </row>
    <row r="45" ht="16.5" customHeight="1" spans="1:15">
      <c r="A45" s="377">
        <f t="shared" si="8"/>
        <v>6</v>
      </c>
      <c r="B45" s="380" t="s">
        <v>315</v>
      </c>
      <c r="C45" s="516">
        <f t="shared" si="9"/>
        <v>38000000</v>
      </c>
      <c r="D45" s="516">
        <f t="shared" si="10"/>
        <v>1900000</v>
      </c>
      <c r="E45" s="522">
        <v>13300000</v>
      </c>
      <c r="F45" s="516">
        <f t="shared" si="11"/>
        <v>15200000</v>
      </c>
      <c r="G45" s="516">
        <f t="shared" si="12"/>
        <v>22800000</v>
      </c>
      <c r="H45" s="564">
        <v>8</v>
      </c>
      <c r="I45" s="568">
        <v>21</v>
      </c>
      <c r="J45" s="569"/>
      <c r="K45" s="570">
        <f t="shared" si="6"/>
        <v>9</v>
      </c>
      <c r="L45" s="571">
        <f t="shared" si="7"/>
        <v>22</v>
      </c>
      <c r="O45" s="573"/>
    </row>
    <row r="46" ht="16.5" customHeight="1" spans="1:12">
      <c r="A46" s="377">
        <f t="shared" si="8"/>
        <v>7</v>
      </c>
      <c r="B46" s="380" t="s">
        <v>316</v>
      </c>
      <c r="C46" s="516">
        <f t="shared" si="9"/>
        <v>34600000</v>
      </c>
      <c r="D46" s="516">
        <f t="shared" si="10"/>
        <v>1500000</v>
      </c>
      <c r="E46" s="522">
        <v>11120000</v>
      </c>
      <c r="F46" s="516">
        <f t="shared" si="11"/>
        <v>12620000</v>
      </c>
      <c r="G46" s="516">
        <f t="shared" si="12"/>
        <v>21980000</v>
      </c>
      <c r="H46" s="564">
        <v>1</v>
      </c>
      <c r="I46" s="568">
        <v>0</v>
      </c>
      <c r="J46" s="569"/>
      <c r="K46" s="570">
        <f t="shared" si="6"/>
        <v>2</v>
      </c>
      <c r="L46" s="571">
        <f t="shared" si="7"/>
        <v>0</v>
      </c>
    </row>
    <row r="47" ht="16.5" customHeight="1" spans="1:12">
      <c r="A47" s="377">
        <f t="shared" si="8"/>
        <v>8</v>
      </c>
      <c r="B47" s="380" t="s">
        <v>317</v>
      </c>
      <c r="C47" s="516">
        <f t="shared" si="9"/>
        <v>80000000</v>
      </c>
      <c r="D47" s="516">
        <f t="shared" si="10"/>
        <v>4520000</v>
      </c>
      <c r="E47" s="522">
        <v>12000000</v>
      </c>
      <c r="F47" s="516">
        <f t="shared" si="11"/>
        <v>16520000</v>
      </c>
      <c r="G47" s="516">
        <f t="shared" si="12"/>
        <v>63480000</v>
      </c>
      <c r="H47" s="564">
        <v>6</v>
      </c>
      <c r="I47" s="568">
        <v>54</v>
      </c>
      <c r="J47" s="569"/>
      <c r="K47" s="570">
        <f t="shared" si="6"/>
        <v>8</v>
      </c>
      <c r="L47" s="571">
        <f t="shared" si="7"/>
        <v>72</v>
      </c>
    </row>
    <row r="48" ht="16.5" customHeight="1" spans="1:13">
      <c r="A48" s="377">
        <f t="shared" si="8"/>
        <v>9</v>
      </c>
      <c r="B48" s="380" t="s">
        <v>318</v>
      </c>
      <c r="C48" s="516">
        <f t="shared" si="9"/>
        <v>37500000</v>
      </c>
      <c r="D48" s="516">
        <f t="shared" si="10"/>
        <v>1250000</v>
      </c>
      <c r="E48" s="522">
        <v>7500000</v>
      </c>
      <c r="F48" s="516">
        <f t="shared" si="11"/>
        <v>8750000</v>
      </c>
      <c r="G48" s="516">
        <f t="shared" si="12"/>
        <v>28750000</v>
      </c>
      <c r="H48" s="564">
        <v>6</v>
      </c>
      <c r="I48" s="568">
        <v>7</v>
      </c>
      <c r="J48" s="569"/>
      <c r="K48" s="570">
        <f t="shared" si="6"/>
        <v>7</v>
      </c>
      <c r="L48" s="571">
        <f t="shared" si="7"/>
        <v>9</v>
      </c>
      <c r="M48" s="570"/>
    </row>
    <row r="49" ht="16.5" customHeight="1" spans="1:13">
      <c r="A49" s="377">
        <f t="shared" si="8"/>
        <v>10</v>
      </c>
      <c r="B49" s="380" t="s">
        <v>319</v>
      </c>
      <c r="C49" s="516">
        <f t="shared" si="9"/>
        <v>150450000</v>
      </c>
      <c r="D49" s="516">
        <f t="shared" si="10"/>
        <v>6862792</v>
      </c>
      <c r="E49" s="522">
        <v>14326281</v>
      </c>
      <c r="F49" s="516">
        <f t="shared" si="11"/>
        <v>21189073</v>
      </c>
      <c r="G49" s="516">
        <f t="shared" si="12"/>
        <v>129260927</v>
      </c>
      <c r="H49" s="564">
        <v>9</v>
      </c>
      <c r="I49" s="568">
        <v>34</v>
      </c>
      <c r="J49" s="569"/>
      <c r="K49" s="570">
        <f t="shared" si="6"/>
        <v>13</v>
      </c>
      <c r="L49" s="571">
        <f t="shared" si="7"/>
        <v>44</v>
      </c>
      <c r="M49" s="570"/>
    </row>
    <row r="50" ht="16.5" customHeight="1" spans="1:12">
      <c r="A50" s="377">
        <f t="shared" si="8"/>
        <v>11</v>
      </c>
      <c r="B50" s="380" t="s">
        <v>320</v>
      </c>
      <c r="C50" s="516">
        <f t="shared" si="9"/>
        <v>30000000</v>
      </c>
      <c r="D50" s="516">
        <f t="shared" si="10"/>
        <v>0</v>
      </c>
      <c r="E50" s="522">
        <v>7000000</v>
      </c>
      <c r="F50" s="516">
        <f t="shared" si="11"/>
        <v>7000000</v>
      </c>
      <c r="G50" s="516">
        <f t="shared" si="12"/>
        <v>23000000</v>
      </c>
      <c r="H50" s="564">
        <v>4</v>
      </c>
      <c r="I50" s="568">
        <v>12</v>
      </c>
      <c r="J50" s="569"/>
      <c r="K50" s="570">
        <f t="shared" si="6"/>
        <v>4</v>
      </c>
      <c r="L50" s="571">
        <f t="shared" si="7"/>
        <v>12</v>
      </c>
    </row>
    <row r="51" ht="16.5" customHeight="1" spans="1:12">
      <c r="A51" s="377">
        <f t="shared" si="8"/>
        <v>12</v>
      </c>
      <c r="B51" s="380" t="s">
        <v>321</v>
      </c>
      <c r="C51" s="516">
        <f t="shared" si="9"/>
        <v>42000000</v>
      </c>
      <c r="D51" s="516">
        <f t="shared" si="10"/>
        <v>0</v>
      </c>
      <c r="E51" s="522">
        <v>8400000</v>
      </c>
      <c r="F51" s="516">
        <f t="shared" si="11"/>
        <v>8400000</v>
      </c>
      <c r="G51" s="516">
        <f t="shared" si="12"/>
        <v>33600000</v>
      </c>
      <c r="H51" s="564">
        <v>4</v>
      </c>
      <c r="I51" s="568">
        <v>8</v>
      </c>
      <c r="J51" s="569"/>
      <c r="K51" s="570">
        <f t="shared" si="6"/>
        <v>4</v>
      </c>
      <c r="L51" s="571">
        <f t="shared" si="7"/>
        <v>8</v>
      </c>
    </row>
    <row r="52" ht="16.5" customHeight="1" spans="1:12">
      <c r="A52" s="377">
        <f t="shared" si="8"/>
        <v>13</v>
      </c>
      <c r="B52" s="380" t="s">
        <v>322</v>
      </c>
      <c r="C52" s="516">
        <f t="shared" si="9"/>
        <v>0</v>
      </c>
      <c r="D52" s="516">
        <f t="shared" si="10"/>
        <v>0</v>
      </c>
      <c r="E52" s="522">
        <v>0</v>
      </c>
      <c r="F52" s="516">
        <f t="shared" si="11"/>
        <v>0</v>
      </c>
      <c r="G52" s="516">
        <f t="shared" si="12"/>
        <v>0</v>
      </c>
      <c r="H52" s="564">
        <v>0</v>
      </c>
      <c r="I52" s="568">
        <v>0</v>
      </c>
      <c r="J52" s="569"/>
      <c r="K52" s="570">
        <f t="shared" si="6"/>
        <v>0</v>
      </c>
      <c r="L52" s="571">
        <f t="shared" si="7"/>
        <v>0</v>
      </c>
    </row>
    <row r="53" s="507" customFormat="1" ht="16.5" customHeight="1" spans="1:13">
      <c r="A53" s="519">
        <f t="shared" si="8"/>
        <v>14</v>
      </c>
      <c r="B53" s="193" t="s">
        <v>345</v>
      </c>
      <c r="C53" s="516">
        <f t="shared" si="9"/>
        <v>44000000</v>
      </c>
      <c r="D53" s="516">
        <f t="shared" si="10"/>
        <v>10200000</v>
      </c>
      <c r="E53" s="523">
        <v>10200000</v>
      </c>
      <c r="F53" s="516">
        <f t="shared" si="11"/>
        <v>20400000</v>
      </c>
      <c r="G53" s="516">
        <f t="shared" si="12"/>
        <v>23600000</v>
      </c>
      <c r="H53" s="564">
        <v>6</v>
      </c>
      <c r="I53" s="568">
        <v>10</v>
      </c>
      <c r="J53" s="569"/>
      <c r="K53" s="570">
        <f t="shared" si="6"/>
        <v>11</v>
      </c>
      <c r="L53" s="571">
        <f t="shared" si="7"/>
        <v>27</v>
      </c>
      <c r="M53" s="574"/>
    </row>
    <row r="54" ht="16.5" customHeight="1" spans="1:12">
      <c r="A54" s="377">
        <f t="shared" si="8"/>
        <v>15</v>
      </c>
      <c r="B54" s="380" t="s">
        <v>330</v>
      </c>
      <c r="C54" s="516">
        <f t="shared" si="9"/>
        <v>29300000</v>
      </c>
      <c r="D54" s="516">
        <f t="shared" si="10"/>
        <v>0</v>
      </c>
      <c r="E54" s="522">
        <f>10080000+4050000</f>
        <v>14130000</v>
      </c>
      <c r="F54" s="516">
        <f t="shared" si="11"/>
        <v>14130000</v>
      </c>
      <c r="G54" s="516">
        <f t="shared" si="12"/>
        <v>15170000</v>
      </c>
      <c r="H54" s="564">
        <v>6</v>
      </c>
      <c r="I54" s="568">
        <v>34</v>
      </c>
      <c r="J54" s="569"/>
      <c r="K54" s="570">
        <f t="shared" si="6"/>
        <v>6</v>
      </c>
      <c r="L54" s="571">
        <f t="shared" si="7"/>
        <v>34</v>
      </c>
    </row>
    <row r="55" ht="16.5" customHeight="1" spans="1:12">
      <c r="A55" s="377">
        <f t="shared" si="8"/>
        <v>16</v>
      </c>
      <c r="B55" s="380" t="s">
        <v>325</v>
      </c>
      <c r="C55" s="516">
        <f t="shared" si="9"/>
        <v>51800000</v>
      </c>
      <c r="D55" s="516">
        <f t="shared" si="10"/>
        <v>0</v>
      </c>
      <c r="E55" s="522">
        <v>0</v>
      </c>
      <c r="F55" s="516">
        <f t="shared" si="11"/>
        <v>0</v>
      </c>
      <c r="G55" s="516">
        <f t="shared" si="12"/>
        <v>51800000</v>
      </c>
      <c r="H55" s="564">
        <v>0</v>
      </c>
      <c r="I55" s="568">
        <v>0</v>
      </c>
      <c r="J55" s="569"/>
      <c r="K55" s="570">
        <f t="shared" si="6"/>
        <v>0</v>
      </c>
      <c r="L55" s="571">
        <f t="shared" si="7"/>
        <v>0</v>
      </c>
    </row>
    <row r="56" ht="16.5" customHeight="1" spans="1:12">
      <c r="A56" s="377">
        <f t="shared" si="8"/>
        <v>17</v>
      </c>
      <c r="B56" s="380" t="s">
        <v>326</v>
      </c>
      <c r="C56" s="516">
        <f t="shared" si="9"/>
        <v>40000000</v>
      </c>
      <c r="D56" s="516">
        <f t="shared" si="10"/>
        <v>0</v>
      </c>
      <c r="E56" s="522">
        <v>9000000</v>
      </c>
      <c r="F56" s="516">
        <f t="shared" si="11"/>
        <v>9000000</v>
      </c>
      <c r="G56" s="516">
        <f t="shared" si="12"/>
        <v>31000000</v>
      </c>
      <c r="H56" s="564">
        <v>0</v>
      </c>
      <c r="I56" s="568">
        <v>29</v>
      </c>
      <c r="J56" s="569"/>
      <c r="K56" s="570">
        <f t="shared" si="6"/>
        <v>0</v>
      </c>
      <c r="L56" s="571">
        <f t="shared" si="7"/>
        <v>29</v>
      </c>
    </row>
    <row r="57" ht="16.5" customHeight="1" spans="1:12">
      <c r="A57" s="377">
        <v>18</v>
      </c>
      <c r="B57" s="416" t="s">
        <v>327</v>
      </c>
      <c r="C57" s="516">
        <f t="shared" si="9"/>
        <v>28900000</v>
      </c>
      <c r="D57" s="516">
        <f t="shared" si="10"/>
        <v>0</v>
      </c>
      <c r="E57" s="522">
        <v>19000000</v>
      </c>
      <c r="F57" s="516">
        <f t="shared" si="11"/>
        <v>19000000</v>
      </c>
      <c r="G57" s="516">
        <f t="shared" si="12"/>
        <v>9900000</v>
      </c>
      <c r="H57" s="564">
        <v>10</v>
      </c>
      <c r="I57" s="568">
        <v>47</v>
      </c>
      <c r="J57" s="569"/>
      <c r="K57" s="570">
        <f t="shared" si="6"/>
        <v>10</v>
      </c>
      <c r="L57" s="571">
        <f t="shared" si="7"/>
        <v>47</v>
      </c>
    </row>
    <row r="58" spans="1:10">
      <c r="A58" s="520" t="s">
        <v>57</v>
      </c>
      <c r="B58" s="520"/>
      <c r="C58" s="516">
        <f t="shared" ref="C58:I58" si="13">SUM(C40:C57)</f>
        <v>795050000</v>
      </c>
      <c r="D58" s="516">
        <f t="shared" si="13"/>
        <v>37102792</v>
      </c>
      <c r="E58" s="516">
        <f t="shared" si="13"/>
        <v>162543781</v>
      </c>
      <c r="F58" s="516">
        <f t="shared" si="13"/>
        <v>199646573</v>
      </c>
      <c r="G58" s="516">
        <f t="shared" si="13"/>
        <v>595403427</v>
      </c>
      <c r="H58" s="565">
        <f t="shared" si="13"/>
        <v>90</v>
      </c>
      <c r="I58" s="571">
        <f t="shared" si="13"/>
        <v>322</v>
      </c>
      <c r="J58" s="569"/>
    </row>
    <row r="59" ht="17.25" customHeight="1" spans="1:1">
      <c r="A59" s="172"/>
    </row>
    <row r="60" spans="2:7">
      <c r="B60" s="357" t="s">
        <v>58</v>
      </c>
      <c r="G60" s="355" t="s">
        <v>67</v>
      </c>
    </row>
    <row r="61" spans="2:7">
      <c r="B61" s="204" t="s">
        <v>68</v>
      </c>
      <c r="C61" s="204"/>
      <c r="D61" s="204"/>
      <c r="E61" s="204"/>
      <c r="F61" s="204"/>
      <c r="G61" s="550" t="s">
        <v>69</v>
      </c>
    </row>
    <row r="62" spans="2:7">
      <c r="B62" s="204"/>
      <c r="C62" s="204"/>
      <c r="D62" s="204"/>
      <c r="E62" s="204"/>
      <c r="F62" s="204"/>
      <c r="G62" s="550"/>
    </row>
    <row r="63" spans="2:7">
      <c r="B63" s="204"/>
      <c r="C63" s="204"/>
      <c r="D63" s="204"/>
      <c r="E63" s="204"/>
      <c r="F63" s="204"/>
      <c r="G63" s="550"/>
    </row>
    <row r="64" spans="2:7">
      <c r="B64" s="204"/>
      <c r="C64" s="204"/>
      <c r="D64" s="204"/>
      <c r="E64" s="204"/>
      <c r="F64" s="204"/>
      <c r="G64" s="550"/>
    </row>
    <row r="65" spans="2:7">
      <c r="B65" s="204" t="s">
        <v>70</v>
      </c>
      <c r="C65" s="204"/>
      <c r="D65" s="204"/>
      <c r="E65" s="204"/>
      <c r="F65" s="204"/>
      <c r="G65" s="204" t="s">
        <v>71</v>
      </c>
    </row>
    <row r="66" spans="2:7">
      <c r="B66" s="204" t="s">
        <v>72</v>
      </c>
      <c r="C66" s="204"/>
      <c r="D66" s="204"/>
      <c r="E66" s="204"/>
      <c r="F66" s="204"/>
      <c r="G66" s="204" t="s">
        <v>73</v>
      </c>
    </row>
    <row r="67" ht="15.75" spans="1:10">
      <c r="A67" s="173" t="s">
        <v>337</v>
      </c>
      <c r="B67" s="173"/>
      <c r="C67" s="173"/>
      <c r="D67" s="173"/>
      <c r="E67" s="173"/>
      <c r="F67" s="173"/>
      <c r="G67" s="173"/>
      <c r="H67" s="173"/>
      <c r="I67" s="173"/>
      <c r="J67" s="173"/>
    </row>
    <row r="68" ht="15.75" spans="1:10">
      <c r="A68" s="173" t="s">
        <v>300</v>
      </c>
      <c r="B68" s="173"/>
      <c r="C68" s="173"/>
      <c r="D68" s="173"/>
      <c r="E68" s="173"/>
      <c r="F68" s="173"/>
      <c r="G68" s="173"/>
      <c r="H68" s="173"/>
      <c r="I68" s="173"/>
      <c r="J68" s="173"/>
    </row>
    <row r="69" ht="15.75" spans="1:10">
      <c r="A69" s="173" t="str">
        <f>RK7a!A74</f>
        <v>BULAN MARET TAHUN 2023</v>
      </c>
      <c r="B69" s="173"/>
      <c r="C69" s="173"/>
      <c r="D69" s="173"/>
      <c r="E69" s="173"/>
      <c r="F69" s="173"/>
      <c r="G69" s="173"/>
      <c r="H69" s="173"/>
      <c r="I69" s="173"/>
      <c r="J69" s="173"/>
    </row>
    <row r="70" spans="1:10">
      <c r="A70" s="362"/>
      <c r="B70" s="362"/>
      <c r="C70" s="362"/>
      <c r="D70" s="362"/>
      <c r="E70" s="362"/>
      <c r="F70" s="362"/>
      <c r="G70" s="362"/>
      <c r="H70" s="362"/>
      <c r="I70" s="399" t="s">
        <v>338</v>
      </c>
      <c r="J70" s="399"/>
    </row>
    <row r="71" s="360" customFormat="1" ht="30" spans="1:10">
      <c r="A71" s="513" t="s">
        <v>181</v>
      </c>
      <c r="B71" s="513" t="s">
        <v>339</v>
      </c>
      <c r="C71" s="186" t="s">
        <v>346</v>
      </c>
      <c r="D71" s="186" t="s">
        <v>341</v>
      </c>
      <c r="E71" s="513" t="s">
        <v>342</v>
      </c>
      <c r="F71" s="513" t="s">
        <v>57</v>
      </c>
      <c r="G71" s="513" t="s">
        <v>172</v>
      </c>
      <c r="H71" s="513" t="s">
        <v>343</v>
      </c>
      <c r="I71" s="513" t="s">
        <v>344</v>
      </c>
      <c r="J71" s="566"/>
    </row>
    <row r="72" s="362" customFormat="1" spans="1:11">
      <c r="A72" s="514">
        <v>1</v>
      </c>
      <c r="B72" s="514">
        <v>2</v>
      </c>
      <c r="C72" s="514">
        <v>3</v>
      </c>
      <c r="D72" s="514">
        <v>4</v>
      </c>
      <c r="E72" s="514">
        <v>5</v>
      </c>
      <c r="F72" s="514">
        <v>6</v>
      </c>
      <c r="G72" s="514">
        <v>7</v>
      </c>
      <c r="H72" s="514">
        <v>8</v>
      </c>
      <c r="I72" s="514">
        <v>9</v>
      </c>
      <c r="J72" s="567"/>
      <c r="K72" s="524"/>
    </row>
    <row r="73" ht="16.5" customHeight="1" spans="1:13">
      <c r="A73" s="377">
        <v>1</v>
      </c>
      <c r="B73" s="380" t="s">
        <v>310</v>
      </c>
      <c r="C73" s="516">
        <f>C40</f>
        <v>60000000</v>
      </c>
      <c r="D73" s="516">
        <f>F40</f>
        <v>3487500</v>
      </c>
      <c r="E73" s="522">
        <v>10350000</v>
      </c>
      <c r="F73" s="516">
        <f>D73+E73</f>
        <v>13837500</v>
      </c>
      <c r="G73" s="516">
        <f>C73-F73</f>
        <v>46162500</v>
      </c>
      <c r="H73" s="564">
        <v>25</v>
      </c>
      <c r="I73" s="568">
        <v>24</v>
      </c>
      <c r="J73" s="569">
        <v>60000000</v>
      </c>
      <c r="K73" s="570">
        <f t="shared" ref="K73:K90" si="14">H73+K40</f>
        <v>35</v>
      </c>
      <c r="L73" s="571">
        <f t="shared" ref="L73:L90" si="15">I73+L40</f>
        <v>31</v>
      </c>
      <c r="M73" s="436">
        <f>J73-C73</f>
        <v>0</v>
      </c>
    </row>
    <row r="74" ht="16.5" customHeight="1" spans="1:13">
      <c r="A74" s="377">
        <f t="shared" ref="A74:A89" si="16">1+A73</f>
        <v>2</v>
      </c>
      <c r="B74" s="380" t="s">
        <v>311</v>
      </c>
      <c r="C74" s="516">
        <f t="shared" ref="C74:C90" si="17">C41</f>
        <v>22500000</v>
      </c>
      <c r="D74" s="516">
        <f t="shared" ref="D74:D90" si="18">F41</f>
        <v>13300000</v>
      </c>
      <c r="E74" s="522">
        <v>5320000</v>
      </c>
      <c r="F74" s="516">
        <f t="shared" ref="F74:F90" si="19">D74+E74</f>
        <v>18620000</v>
      </c>
      <c r="G74" s="516">
        <f t="shared" ref="G74:G90" si="20">C74-F74</f>
        <v>3880000</v>
      </c>
      <c r="H74" s="564">
        <v>7</v>
      </c>
      <c r="I74" s="568">
        <v>56</v>
      </c>
      <c r="J74" s="569">
        <v>22500000</v>
      </c>
      <c r="K74" s="570">
        <f t="shared" si="14"/>
        <v>20</v>
      </c>
      <c r="L74" s="571">
        <f t="shared" si="15"/>
        <v>122</v>
      </c>
      <c r="M74" s="436">
        <f t="shared" ref="M74:M90" si="21">J74-C74</f>
        <v>0</v>
      </c>
    </row>
    <row r="75" ht="16.5" customHeight="1" spans="1:13">
      <c r="A75" s="377">
        <f t="shared" si="16"/>
        <v>3</v>
      </c>
      <c r="B75" s="380" t="s">
        <v>312</v>
      </c>
      <c r="C75" s="516">
        <f t="shared" si="17"/>
        <v>38500000</v>
      </c>
      <c r="D75" s="516">
        <f t="shared" si="18"/>
        <v>15050000</v>
      </c>
      <c r="E75" s="522">
        <v>19950000</v>
      </c>
      <c r="F75" s="516">
        <f t="shared" si="19"/>
        <v>35000000</v>
      </c>
      <c r="G75" s="516">
        <f t="shared" si="20"/>
        <v>3500000</v>
      </c>
      <c r="H75" s="564">
        <v>8</v>
      </c>
      <c r="I75" s="568">
        <v>0</v>
      </c>
      <c r="J75" s="569">
        <v>38500000</v>
      </c>
      <c r="K75" s="570">
        <f t="shared" si="14"/>
        <v>16</v>
      </c>
      <c r="L75" s="571">
        <f t="shared" si="15"/>
        <v>0</v>
      </c>
      <c r="M75" s="436">
        <f t="shared" si="21"/>
        <v>0</v>
      </c>
    </row>
    <row r="76" ht="16.5" customHeight="1" spans="1:13">
      <c r="A76" s="377">
        <f t="shared" si="16"/>
        <v>4</v>
      </c>
      <c r="B76" s="380" t="s">
        <v>313</v>
      </c>
      <c r="C76" s="516">
        <f t="shared" si="17"/>
        <v>36000000</v>
      </c>
      <c r="D76" s="516">
        <f t="shared" si="18"/>
        <v>12450000</v>
      </c>
      <c r="E76" s="522">
        <v>6900000</v>
      </c>
      <c r="F76" s="516">
        <f t="shared" si="19"/>
        <v>19350000</v>
      </c>
      <c r="G76" s="516">
        <f t="shared" si="20"/>
        <v>16650000</v>
      </c>
      <c r="H76" s="564">
        <v>9</v>
      </c>
      <c r="I76" s="568">
        <v>36</v>
      </c>
      <c r="J76" s="569">
        <v>36000000</v>
      </c>
      <c r="K76" s="570">
        <f t="shared" si="14"/>
        <v>18</v>
      </c>
      <c r="L76" s="571">
        <f t="shared" si="15"/>
        <v>59</v>
      </c>
      <c r="M76" s="436">
        <f t="shared" si="21"/>
        <v>0</v>
      </c>
    </row>
    <row r="77" ht="16.5" customHeight="1" spans="1:15">
      <c r="A77" s="377">
        <f t="shared" si="16"/>
        <v>5</v>
      </c>
      <c r="B77" s="380" t="s">
        <v>314</v>
      </c>
      <c r="C77" s="516">
        <f t="shared" si="17"/>
        <v>31500000</v>
      </c>
      <c r="D77" s="516">
        <f t="shared" si="18"/>
        <v>3150000</v>
      </c>
      <c r="E77" s="522">
        <v>6300000</v>
      </c>
      <c r="F77" s="516">
        <f t="shared" si="19"/>
        <v>9450000</v>
      </c>
      <c r="G77" s="516">
        <f t="shared" si="20"/>
        <v>22050000</v>
      </c>
      <c r="H77" s="564">
        <v>3</v>
      </c>
      <c r="I77" s="568">
        <v>3</v>
      </c>
      <c r="J77" s="569">
        <v>31500000</v>
      </c>
      <c r="K77" s="570">
        <f t="shared" si="14"/>
        <v>4</v>
      </c>
      <c r="L77" s="571">
        <f t="shared" si="15"/>
        <v>4</v>
      </c>
      <c r="M77" s="436">
        <f t="shared" si="21"/>
        <v>0</v>
      </c>
      <c r="O77" s="572"/>
    </row>
    <row r="78" ht="16.5" customHeight="1" spans="1:15">
      <c r="A78" s="377">
        <f t="shared" si="16"/>
        <v>6</v>
      </c>
      <c r="B78" s="380" t="s">
        <v>315</v>
      </c>
      <c r="C78" s="516">
        <f t="shared" si="17"/>
        <v>38000000</v>
      </c>
      <c r="D78" s="516">
        <f t="shared" si="18"/>
        <v>15200000</v>
      </c>
      <c r="E78" s="522">
        <v>11400000</v>
      </c>
      <c r="F78" s="516">
        <f t="shared" si="19"/>
        <v>26600000</v>
      </c>
      <c r="G78" s="516">
        <f t="shared" si="20"/>
        <v>11400000</v>
      </c>
      <c r="H78" s="564">
        <v>14</v>
      </c>
      <c r="I78" s="568">
        <v>31</v>
      </c>
      <c r="J78" s="569">
        <v>70000000</v>
      </c>
      <c r="K78" s="570">
        <f t="shared" si="14"/>
        <v>23</v>
      </c>
      <c r="L78" s="571">
        <f t="shared" si="15"/>
        <v>53</v>
      </c>
      <c r="M78" s="436">
        <f t="shared" si="21"/>
        <v>32000000</v>
      </c>
      <c r="O78" s="573"/>
    </row>
    <row r="79" ht="16.5" customHeight="1" spans="1:13">
      <c r="A79" s="377">
        <f t="shared" si="16"/>
        <v>7</v>
      </c>
      <c r="B79" s="380" t="s">
        <v>316</v>
      </c>
      <c r="C79" s="516">
        <f t="shared" si="17"/>
        <v>34600000</v>
      </c>
      <c r="D79" s="516">
        <f t="shared" si="18"/>
        <v>12620000</v>
      </c>
      <c r="E79" s="522">
        <v>9260000</v>
      </c>
      <c r="F79" s="516">
        <f t="shared" si="19"/>
        <v>21880000</v>
      </c>
      <c r="G79" s="516">
        <f t="shared" si="20"/>
        <v>12720000</v>
      </c>
      <c r="H79" s="564">
        <v>1</v>
      </c>
      <c r="I79" s="568">
        <v>0</v>
      </c>
      <c r="J79" s="569">
        <v>15000000</v>
      </c>
      <c r="K79" s="570">
        <f t="shared" si="14"/>
        <v>3</v>
      </c>
      <c r="L79" s="571">
        <f t="shared" si="15"/>
        <v>0</v>
      </c>
      <c r="M79" s="578">
        <f t="shared" si="21"/>
        <v>-19600000</v>
      </c>
    </row>
    <row r="80" ht="16.5" customHeight="1" spans="1:13">
      <c r="A80" s="377">
        <f t="shared" si="16"/>
        <v>8</v>
      </c>
      <c r="B80" s="380" t="s">
        <v>317</v>
      </c>
      <c r="C80" s="516">
        <f t="shared" si="17"/>
        <v>80000000</v>
      </c>
      <c r="D80" s="516">
        <f t="shared" si="18"/>
        <v>16520000</v>
      </c>
      <c r="E80" s="522">
        <v>16860000</v>
      </c>
      <c r="F80" s="516">
        <f t="shared" si="19"/>
        <v>33380000</v>
      </c>
      <c r="G80" s="516">
        <f t="shared" si="20"/>
        <v>46620000</v>
      </c>
      <c r="H80" s="564">
        <v>6</v>
      </c>
      <c r="I80" s="568">
        <v>39</v>
      </c>
      <c r="J80" s="569">
        <v>80000000</v>
      </c>
      <c r="K80" s="570">
        <f t="shared" si="14"/>
        <v>14</v>
      </c>
      <c r="L80" s="571">
        <f t="shared" si="15"/>
        <v>111</v>
      </c>
      <c r="M80" s="436">
        <f t="shared" si="21"/>
        <v>0</v>
      </c>
    </row>
    <row r="81" ht="16.5" customHeight="1" spans="1:13">
      <c r="A81" s="377">
        <f t="shared" si="16"/>
        <v>9</v>
      </c>
      <c r="B81" s="380" t="s">
        <v>318</v>
      </c>
      <c r="C81" s="516">
        <f t="shared" si="17"/>
        <v>37500000</v>
      </c>
      <c r="D81" s="575">
        <f t="shared" si="18"/>
        <v>8750000</v>
      </c>
      <c r="E81" s="522">
        <v>5000000</v>
      </c>
      <c r="F81" s="516">
        <f t="shared" si="19"/>
        <v>13750000</v>
      </c>
      <c r="G81" s="516">
        <f t="shared" si="20"/>
        <v>23750000</v>
      </c>
      <c r="H81" s="564">
        <v>4</v>
      </c>
      <c r="I81" s="568">
        <v>12</v>
      </c>
      <c r="J81" s="569">
        <v>37500000</v>
      </c>
      <c r="K81" s="570">
        <f t="shared" si="14"/>
        <v>11</v>
      </c>
      <c r="L81" s="571">
        <f t="shared" si="15"/>
        <v>21</v>
      </c>
      <c r="M81" s="436">
        <f t="shared" si="21"/>
        <v>0</v>
      </c>
    </row>
    <row r="82" ht="16.5" customHeight="1" spans="1:13">
      <c r="A82" s="377">
        <f t="shared" si="16"/>
        <v>10</v>
      </c>
      <c r="B82" s="380" t="s">
        <v>319</v>
      </c>
      <c r="C82" s="516">
        <f t="shared" si="17"/>
        <v>150450000</v>
      </c>
      <c r="D82" s="575">
        <f t="shared" si="18"/>
        <v>21189073</v>
      </c>
      <c r="E82" s="522">
        <v>12383785</v>
      </c>
      <c r="F82" s="516">
        <f t="shared" si="19"/>
        <v>33572858</v>
      </c>
      <c r="G82" s="516">
        <f t="shared" si="20"/>
        <v>116877142</v>
      </c>
      <c r="H82" s="564">
        <v>7</v>
      </c>
      <c r="I82" s="568">
        <v>15</v>
      </c>
      <c r="J82" s="569">
        <v>136800000</v>
      </c>
      <c r="K82" s="570">
        <f t="shared" si="14"/>
        <v>20</v>
      </c>
      <c r="L82" s="571">
        <f t="shared" si="15"/>
        <v>59</v>
      </c>
      <c r="M82" s="578">
        <f t="shared" si="21"/>
        <v>-13650000</v>
      </c>
    </row>
    <row r="83" ht="16.5" customHeight="1" spans="1:13">
      <c r="A83" s="377">
        <f t="shared" si="16"/>
        <v>11</v>
      </c>
      <c r="B83" s="380" t="s">
        <v>320</v>
      </c>
      <c r="C83" s="516">
        <f t="shared" si="17"/>
        <v>30000000</v>
      </c>
      <c r="D83" s="575">
        <f t="shared" si="18"/>
        <v>7000000</v>
      </c>
      <c r="E83" s="522">
        <v>6000000</v>
      </c>
      <c r="F83" s="516">
        <f t="shared" si="19"/>
        <v>13000000</v>
      </c>
      <c r="G83" s="516">
        <f t="shared" si="20"/>
        <v>17000000</v>
      </c>
      <c r="H83" s="564">
        <v>3</v>
      </c>
      <c r="I83" s="568">
        <v>28</v>
      </c>
      <c r="J83" s="569">
        <v>30000000</v>
      </c>
      <c r="K83" s="570">
        <f t="shared" si="14"/>
        <v>7</v>
      </c>
      <c r="L83" s="571">
        <f t="shared" si="15"/>
        <v>40</v>
      </c>
      <c r="M83" s="436">
        <f t="shared" si="21"/>
        <v>0</v>
      </c>
    </row>
    <row r="84" ht="16.5" customHeight="1" spans="1:13">
      <c r="A84" s="377">
        <f t="shared" si="16"/>
        <v>12</v>
      </c>
      <c r="B84" s="380" t="s">
        <v>321</v>
      </c>
      <c r="C84" s="516">
        <f t="shared" si="17"/>
        <v>42000000</v>
      </c>
      <c r="D84" s="575">
        <f t="shared" si="18"/>
        <v>8400000</v>
      </c>
      <c r="E84" s="522">
        <v>13450000</v>
      </c>
      <c r="F84" s="516">
        <f t="shared" si="19"/>
        <v>21850000</v>
      </c>
      <c r="G84" s="516">
        <f t="shared" si="20"/>
        <v>20150000</v>
      </c>
      <c r="H84" s="564">
        <v>11</v>
      </c>
      <c r="I84" s="568">
        <v>18</v>
      </c>
      <c r="J84" s="569">
        <v>42000000</v>
      </c>
      <c r="K84" s="570">
        <f t="shared" si="14"/>
        <v>15</v>
      </c>
      <c r="L84" s="571">
        <f t="shared" si="15"/>
        <v>26</v>
      </c>
      <c r="M84" s="436">
        <f t="shared" si="21"/>
        <v>0</v>
      </c>
    </row>
    <row r="85" ht="16.5" customHeight="1" spans="1:13">
      <c r="A85" s="377">
        <f t="shared" si="16"/>
        <v>13</v>
      </c>
      <c r="B85" s="380" t="s">
        <v>322</v>
      </c>
      <c r="C85" s="516">
        <f t="shared" si="17"/>
        <v>0</v>
      </c>
      <c r="D85" s="516">
        <f t="shared" si="18"/>
        <v>0</v>
      </c>
      <c r="E85" s="522">
        <v>0</v>
      </c>
      <c r="F85" s="516">
        <f t="shared" si="19"/>
        <v>0</v>
      </c>
      <c r="G85" s="516">
        <f t="shared" si="20"/>
        <v>0</v>
      </c>
      <c r="H85" s="564">
        <v>0</v>
      </c>
      <c r="I85" s="568">
        <v>0</v>
      </c>
      <c r="J85" s="569">
        <v>0</v>
      </c>
      <c r="K85" s="570">
        <f t="shared" si="14"/>
        <v>0</v>
      </c>
      <c r="L85" s="571">
        <f t="shared" si="15"/>
        <v>0</v>
      </c>
      <c r="M85" s="436">
        <f t="shared" si="21"/>
        <v>0</v>
      </c>
    </row>
    <row r="86" s="507" customFormat="1" ht="16.5" customHeight="1" spans="1:13">
      <c r="A86" s="519">
        <f t="shared" si="16"/>
        <v>14</v>
      </c>
      <c r="B86" s="193" t="s">
        <v>345</v>
      </c>
      <c r="C86" s="516">
        <f t="shared" si="17"/>
        <v>44000000</v>
      </c>
      <c r="D86" s="516">
        <f t="shared" si="18"/>
        <v>20400000</v>
      </c>
      <c r="E86" s="523">
        <v>10350000</v>
      </c>
      <c r="F86" s="516">
        <f t="shared" si="19"/>
        <v>30750000</v>
      </c>
      <c r="G86" s="516">
        <f t="shared" si="20"/>
        <v>13250000</v>
      </c>
      <c r="H86" s="564">
        <v>5</v>
      </c>
      <c r="I86" s="568">
        <v>8</v>
      </c>
      <c r="J86" s="569">
        <v>140800000</v>
      </c>
      <c r="K86" s="570">
        <f t="shared" si="14"/>
        <v>16</v>
      </c>
      <c r="L86" s="571">
        <f t="shared" si="15"/>
        <v>35</v>
      </c>
      <c r="M86" s="436">
        <f t="shared" si="21"/>
        <v>96800000</v>
      </c>
    </row>
    <row r="87" ht="16.5" customHeight="1" spans="1:13">
      <c r="A87" s="377">
        <f t="shared" si="16"/>
        <v>15</v>
      </c>
      <c r="B87" s="416" t="s">
        <v>330</v>
      </c>
      <c r="C87" s="516">
        <f t="shared" si="17"/>
        <v>29300000</v>
      </c>
      <c r="D87" s="516">
        <f t="shared" si="18"/>
        <v>14130000</v>
      </c>
      <c r="E87" s="522">
        <f>3360000+4950000</f>
        <v>8310000</v>
      </c>
      <c r="F87" s="516">
        <f t="shared" si="19"/>
        <v>22440000</v>
      </c>
      <c r="G87" s="516">
        <f t="shared" si="20"/>
        <v>6860000</v>
      </c>
      <c r="H87" s="564">
        <v>22</v>
      </c>
      <c r="I87" s="568">
        <v>77</v>
      </c>
      <c r="J87" s="569">
        <v>20160000</v>
      </c>
      <c r="K87" s="570">
        <f t="shared" si="14"/>
        <v>28</v>
      </c>
      <c r="L87" s="571">
        <f t="shared" si="15"/>
        <v>111</v>
      </c>
      <c r="M87" s="578">
        <f t="shared" si="21"/>
        <v>-9140000</v>
      </c>
    </row>
    <row r="88" ht="16.5" customHeight="1" spans="1:13">
      <c r="A88" s="377">
        <f t="shared" si="16"/>
        <v>16</v>
      </c>
      <c r="B88" s="380" t="s">
        <v>325</v>
      </c>
      <c r="C88" s="516">
        <f t="shared" si="17"/>
        <v>51800000</v>
      </c>
      <c r="D88" s="516">
        <f t="shared" si="18"/>
        <v>0</v>
      </c>
      <c r="E88" s="522">
        <v>8250000</v>
      </c>
      <c r="F88" s="516">
        <f t="shared" si="19"/>
        <v>8250000</v>
      </c>
      <c r="G88" s="516">
        <f t="shared" si="20"/>
        <v>43550000</v>
      </c>
      <c r="H88" s="564">
        <v>5</v>
      </c>
      <c r="I88" s="568">
        <v>8</v>
      </c>
      <c r="J88" s="569">
        <v>38000000</v>
      </c>
      <c r="K88" s="570">
        <f t="shared" si="14"/>
        <v>5</v>
      </c>
      <c r="L88" s="571">
        <f t="shared" si="15"/>
        <v>8</v>
      </c>
      <c r="M88" s="436">
        <f t="shared" si="21"/>
        <v>-13800000</v>
      </c>
    </row>
    <row r="89" ht="16.5" customHeight="1" spans="1:13">
      <c r="A89" s="377">
        <f t="shared" si="16"/>
        <v>17</v>
      </c>
      <c r="B89" s="380" t="s">
        <v>326</v>
      </c>
      <c r="C89" s="516">
        <f t="shared" si="17"/>
        <v>40000000</v>
      </c>
      <c r="D89" s="516">
        <f t="shared" si="18"/>
        <v>9000000</v>
      </c>
      <c r="E89" s="522">
        <v>9200000</v>
      </c>
      <c r="F89" s="516">
        <f t="shared" si="19"/>
        <v>18200000</v>
      </c>
      <c r="G89" s="516">
        <f t="shared" si="20"/>
        <v>21800000</v>
      </c>
      <c r="H89" s="564">
        <v>0</v>
      </c>
      <c r="I89" s="568">
        <v>0</v>
      </c>
      <c r="J89" s="569">
        <v>37200000</v>
      </c>
      <c r="K89" s="570">
        <f t="shared" si="14"/>
        <v>0</v>
      </c>
      <c r="L89" s="571">
        <f t="shared" si="15"/>
        <v>29</v>
      </c>
      <c r="M89" s="436">
        <f t="shared" si="21"/>
        <v>-2800000</v>
      </c>
    </row>
    <row r="90" ht="16.5" customHeight="1" spans="1:13">
      <c r="A90" s="377">
        <v>18</v>
      </c>
      <c r="B90" s="416" t="s">
        <v>327</v>
      </c>
      <c r="C90" s="516">
        <f t="shared" si="17"/>
        <v>28900000</v>
      </c>
      <c r="D90" s="516">
        <f t="shared" si="18"/>
        <v>19000000</v>
      </c>
      <c r="E90" s="522">
        <v>8000000</v>
      </c>
      <c r="F90" s="516">
        <f t="shared" si="19"/>
        <v>27000000</v>
      </c>
      <c r="G90" s="516">
        <f t="shared" si="20"/>
        <v>1900000</v>
      </c>
      <c r="H90" s="564">
        <v>3</v>
      </c>
      <c r="I90" s="568">
        <v>11</v>
      </c>
      <c r="J90" s="569">
        <v>28900000</v>
      </c>
      <c r="K90" s="570">
        <f t="shared" si="14"/>
        <v>13</v>
      </c>
      <c r="L90" s="571">
        <f t="shared" si="15"/>
        <v>58</v>
      </c>
      <c r="M90" s="436">
        <f t="shared" si="21"/>
        <v>0</v>
      </c>
    </row>
    <row r="91" spans="1:13">
      <c r="A91" s="520" t="s">
        <v>57</v>
      </c>
      <c r="B91" s="520"/>
      <c r="C91" s="516">
        <f t="shared" ref="C91:J91" si="22">SUM(C73:C90)</f>
        <v>795050000</v>
      </c>
      <c r="D91" s="516">
        <f t="shared" si="22"/>
        <v>199646573</v>
      </c>
      <c r="E91" s="516">
        <f t="shared" si="22"/>
        <v>167283785</v>
      </c>
      <c r="F91" s="516">
        <f t="shared" si="22"/>
        <v>366930358</v>
      </c>
      <c r="G91" s="516">
        <f t="shared" si="22"/>
        <v>428119642</v>
      </c>
      <c r="H91" s="565">
        <f t="shared" si="22"/>
        <v>133</v>
      </c>
      <c r="I91" s="571">
        <f t="shared" si="22"/>
        <v>366</v>
      </c>
      <c r="J91" s="569">
        <f t="shared" si="22"/>
        <v>864860000</v>
      </c>
      <c r="M91" s="436">
        <f>SUM(M79:M90)</f>
        <v>37810000</v>
      </c>
    </row>
    <row r="92" ht="4.5" customHeight="1"/>
    <row r="93" spans="2:14">
      <c r="B93" s="357" t="s">
        <v>58</v>
      </c>
      <c r="G93" s="355" t="s">
        <v>77</v>
      </c>
      <c r="M93" s="436">
        <f>C91+M91</f>
        <v>832860000</v>
      </c>
      <c r="N93" s="436">
        <f>M93-C89-C83</f>
        <v>762860000</v>
      </c>
    </row>
    <row r="94" spans="2:7">
      <c r="B94" s="204" t="s">
        <v>60</v>
      </c>
      <c r="C94" s="204"/>
      <c r="D94" s="204"/>
      <c r="E94" s="204"/>
      <c r="F94" s="204"/>
      <c r="G94" s="550" t="s">
        <v>61</v>
      </c>
    </row>
    <row r="95" spans="2:7">
      <c r="B95" s="204"/>
      <c r="C95" s="204"/>
      <c r="D95" s="204"/>
      <c r="E95" s="204"/>
      <c r="F95" s="204"/>
      <c r="G95" s="551"/>
    </row>
    <row r="96" spans="2:7">
      <c r="B96" s="204"/>
      <c r="C96" s="204"/>
      <c r="D96" s="204"/>
      <c r="E96" s="204"/>
      <c r="F96" s="204"/>
      <c r="G96" s="551"/>
    </row>
    <row r="97" spans="2:7">
      <c r="B97" s="204"/>
      <c r="C97" s="204"/>
      <c r="D97" s="204"/>
      <c r="E97" s="204"/>
      <c r="F97" s="204"/>
      <c r="G97" s="551"/>
    </row>
    <row r="98" spans="2:7">
      <c r="B98" s="204" t="s">
        <v>62</v>
      </c>
      <c r="C98" s="204"/>
      <c r="D98" s="204"/>
      <c r="E98" s="204"/>
      <c r="F98" s="204"/>
      <c r="G98" s="576" t="s">
        <v>63</v>
      </c>
    </row>
    <row r="99" spans="2:7">
      <c r="B99" s="204" t="s">
        <v>64</v>
      </c>
      <c r="C99" s="204"/>
      <c r="D99" s="204"/>
      <c r="E99" s="204"/>
      <c r="F99" s="204"/>
      <c r="G99" s="550" t="s">
        <v>65</v>
      </c>
    </row>
    <row r="100" ht="15.75" spans="1:10">
      <c r="A100" s="173" t="s">
        <v>337</v>
      </c>
      <c r="B100" s="173"/>
      <c r="C100" s="173"/>
      <c r="D100" s="173"/>
      <c r="E100" s="173"/>
      <c r="F100" s="173"/>
      <c r="G100" s="173"/>
      <c r="H100" s="173"/>
      <c r="I100" s="173"/>
      <c r="J100" s="173"/>
    </row>
    <row r="101" ht="15.75" spans="1:10">
      <c r="A101" s="173" t="s">
        <v>300</v>
      </c>
      <c r="B101" s="173"/>
      <c r="C101" s="173"/>
      <c r="D101" s="173"/>
      <c r="E101" s="173"/>
      <c r="F101" s="173"/>
      <c r="G101" s="173"/>
      <c r="H101" s="173"/>
      <c r="I101" s="173"/>
      <c r="J101" s="173"/>
    </row>
    <row r="102" ht="15.75" spans="1:10">
      <c r="A102" s="173" t="str">
        <f>RK7a!A110</f>
        <v>BULAN APRIL TAHUN 2023</v>
      </c>
      <c r="B102" s="173"/>
      <c r="C102" s="173"/>
      <c r="D102" s="173"/>
      <c r="E102" s="173"/>
      <c r="F102" s="173"/>
      <c r="G102" s="173"/>
      <c r="H102" s="173"/>
      <c r="I102" s="173"/>
      <c r="J102" s="173"/>
    </row>
    <row r="103" spans="1:10">
      <c r="A103" s="362"/>
      <c r="B103" s="362"/>
      <c r="C103" s="362"/>
      <c r="D103" s="362"/>
      <c r="E103" s="362"/>
      <c r="F103" s="362"/>
      <c r="G103" s="362"/>
      <c r="H103" s="362"/>
      <c r="I103" s="399" t="s">
        <v>338</v>
      </c>
      <c r="J103" s="399"/>
    </row>
    <row r="104" s="360" customFormat="1" ht="30" spans="1:10">
      <c r="A104" s="513" t="s">
        <v>181</v>
      </c>
      <c r="B104" s="513" t="s">
        <v>339</v>
      </c>
      <c r="C104" s="186" t="s">
        <v>346</v>
      </c>
      <c r="D104" s="186" t="s">
        <v>341</v>
      </c>
      <c r="E104" s="513" t="s">
        <v>342</v>
      </c>
      <c r="F104" s="513" t="s">
        <v>57</v>
      </c>
      <c r="G104" s="513" t="s">
        <v>172</v>
      </c>
      <c r="H104" s="513" t="s">
        <v>343</v>
      </c>
      <c r="I104" s="513" t="s">
        <v>344</v>
      </c>
      <c r="J104" s="566"/>
    </row>
    <row r="105" s="362" customFormat="1" spans="1:11">
      <c r="A105" s="514">
        <v>1</v>
      </c>
      <c r="B105" s="514">
        <v>2</v>
      </c>
      <c r="C105" s="514">
        <v>3</v>
      </c>
      <c r="D105" s="514">
        <v>4</v>
      </c>
      <c r="E105" s="514">
        <v>5</v>
      </c>
      <c r="F105" s="514">
        <v>6</v>
      </c>
      <c r="G105" s="514">
        <v>7</v>
      </c>
      <c r="H105" s="514">
        <v>8</v>
      </c>
      <c r="I105" s="514">
        <v>9</v>
      </c>
      <c r="J105" s="567"/>
      <c r="K105" s="524"/>
    </row>
    <row r="106" ht="16.5" customHeight="1" spans="1:12">
      <c r="A106" s="377">
        <v>1</v>
      </c>
      <c r="B106" s="380" t="s">
        <v>310</v>
      </c>
      <c r="C106" s="516">
        <f>C73</f>
        <v>60000000</v>
      </c>
      <c r="D106" s="516">
        <f>F73</f>
        <v>13837500</v>
      </c>
      <c r="E106" s="516">
        <v>9200000</v>
      </c>
      <c r="F106" s="516">
        <f>D106+E106</f>
        <v>23037500</v>
      </c>
      <c r="G106" s="516">
        <f>C106-F106</f>
        <v>36962500</v>
      </c>
      <c r="H106" s="564">
        <v>2</v>
      </c>
      <c r="I106" s="568">
        <v>2</v>
      </c>
      <c r="J106" s="569"/>
      <c r="K106" s="570">
        <f>K73+H106</f>
        <v>37</v>
      </c>
      <c r="L106" s="571">
        <f>I106+L73</f>
        <v>33</v>
      </c>
    </row>
    <row r="107" ht="16.5" customHeight="1" spans="1:12">
      <c r="A107" s="377">
        <f t="shared" ref="A107:A122" si="23">1+A106</f>
        <v>2</v>
      </c>
      <c r="B107" s="380" t="s">
        <v>311</v>
      </c>
      <c r="C107" s="516">
        <f t="shared" ref="C107:C123" si="24">C74</f>
        <v>22500000</v>
      </c>
      <c r="D107" s="516">
        <f t="shared" ref="D107:D123" si="25">F74</f>
        <v>18620000</v>
      </c>
      <c r="E107" s="516">
        <v>0</v>
      </c>
      <c r="F107" s="516">
        <f t="shared" ref="F107:F123" si="26">D107+E107</f>
        <v>18620000</v>
      </c>
      <c r="G107" s="516">
        <f t="shared" ref="G107:G123" si="27">C107-F107</f>
        <v>3880000</v>
      </c>
      <c r="H107" s="564">
        <v>0</v>
      </c>
      <c r="I107" s="568">
        <v>0</v>
      </c>
      <c r="J107" s="569"/>
      <c r="K107" s="570">
        <f t="shared" ref="K107:K123" si="28">K74+H107</f>
        <v>20</v>
      </c>
      <c r="L107" s="571">
        <f t="shared" ref="L107:L123" si="29">I107+L74</f>
        <v>122</v>
      </c>
    </row>
    <row r="108" ht="16.5" customHeight="1" spans="1:12">
      <c r="A108" s="377">
        <f t="shared" si="23"/>
        <v>3</v>
      </c>
      <c r="B108" s="380" t="s">
        <v>312</v>
      </c>
      <c r="C108" s="516">
        <f t="shared" si="24"/>
        <v>38500000</v>
      </c>
      <c r="D108" s="516">
        <f t="shared" si="25"/>
        <v>35000000</v>
      </c>
      <c r="E108" s="516">
        <v>3500000</v>
      </c>
      <c r="F108" s="516">
        <f t="shared" si="26"/>
        <v>38500000</v>
      </c>
      <c r="G108" s="516">
        <f t="shared" si="27"/>
        <v>0</v>
      </c>
      <c r="H108" s="564">
        <v>22</v>
      </c>
      <c r="I108" s="568">
        <v>18</v>
      </c>
      <c r="J108" s="569"/>
      <c r="K108" s="570">
        <f t="shared" si="28"/>
        <v>38</v>
      </c>
      <c r="L108" s="571">
        <f t="shared" si="29"/>
        <v>18</v>
      </c>
    </row>
    <row r="109" ht="16.5" customHeight="1" spans="1:12">
      <c r="A109" s="377">
        <f t="shared" si="23"/>
        <v>4</v>
      </c>
      <c r="B109" s="380" t="s">
        <v>313</v>
      </c>
      <c r="C109" s="516">
        <f t="shared" si="24"/>
        <v>36000000</v>
      </c>
      <c r="D109" s="516">
        <f t="shared" si="25"/>
        <v>19350000</v>
      </c>
      <c r="E109" s="516"/>
      <c r="F109" s="516">
        <f t="shared" si="26"/>
        <v>19350000</v>
      </c>
      <c r="G109" s="516">
        <f t="shared" si="27"/>
        <v>16650000</v>
      </c>
      <c r="H109" s="564">
        <v>9</v>
      </c>
      <c r="I109" s="568">
        <v>36</v>
      </c>
      <c r="J109" s="569"/>
      <c r="K109" s="570">
        <f t="shared" si="28"/>
        <v>27</v>
      </c>
      <c r="L109" s="571">
        <f t="shared" si="29"/>
        <v>95</v>
      </c>
    </row>
    <row r="110" ht="16.5" customHeight="1" spans="1:15">
      <c r="A110" s="377">
        <f t="shared" si="23"/>
        <v>5</v>
      </c>
      <c r="B110" s="380" t="s">
        <v>314</v>
      </c>
      <c r="C110" s="516">
        <f t="shared" si="24"/>
        <v>31500000</v>
      </c>
      <c r="D110" s="516">
        <f t="shared" si="25"/>
        <v>9450000</v>
      </c>
      <c r="E110" s="516">
        <v>6300000</v>
      </c>
      <c r="F110" s="516">
        <f t="shared" si="26"/>
        <v>15750000</v>
      </c>
      <c r="G110" s="516">
        <f t="shared" si="27"/>
        <v>15750000</v>
      </c>
      <c r="H110" s="564">
        <v>0</v>
      </c>
      <c r="I110" s="568">
        <v>0</v>
      </c>
      <c r="J110" s="569"/>
      <c r="K110" s="570">
        <f t="shared" si="28"/>
        <v>4</v>
      </c>
      <c r="L110" s="571">
        <f t="shared" si="29"/>
        <v>4</v>
      </c>
      <c r="O110" s="572"/>
    </row>
    <row r="111" ht="16.5" customHeight="1" spans="1:15">
      <c r="A111" s="377">
        <f t="shared" si="23"/>
        <v>6</v>
      </c>
      <c r="B111" s="380" t="s">
        <v>315</v>
      </c>
      <c r="C111" s="516">
        <f t="shared" si="24"/>
        <v>38000000</v>
      </c>
      <c r="D111" s="516">
        <f t="shared" si="25"/>
        <v>26600000</v>
      </c>
      <c r="E111" s="516">
        <v>3800000</v>
      </c>
      <c r="F111" s="516">
        <f t="shared" si="26"/>
        <v>30400000</v>
      </c>
      <c r="G111" s="516">
        <f t="shared" si="27"/>
        <v>7600000</v>
      </c>
      <c r="H111" s="564">
        <v>16</v>
      </c>
      <c r="I111" s="568">
        <v>38</v>
      </c>
      <c r="J111" s="569"/>
      <c r="K111" s="570">
        <f t="shared" si="28"/>
        <v>39</v>
      </c>
      <c r="L111" s="571">
        <f t="shared" si="29"/>
        <v>91</v>
      </c>
      <c r="O111" s="573"/>
    </row>
    <row r="112" ht="16.5" customHeight="1" spans="1:12">
      <c r="A112" s="377">
        <f t="shared" si="23"/>
        <v>7</v>
      </c>
      <c r="B112" s="380" t="s">
        <v>316</v>
      </c>
      <c r="C112" s="516">
        <f t="shared" si="24"/>
        <v>34600000</v>
      </c>
      <c r="D112" s="516">
        <f t="shared" si="25"/>
        <v>21880000</v>
      </c>
      <c r="E112" s="516">
        <v>0</v>
      </c>
      <c r="F112" s="516">
        <f t="shared" si="26"/>
        <v>21880000</v>
      </c>
      <c r="G112" s="516">
        <f t="shared" si="27"/>
        <v>12720000</v>
      </c>
      <c r="H112" s="564">
        <v>1</v>
      </c>
      <c r="I112" s="568">
        <v>0</v>
      </c>
      <c r="J112" s="569"/>
      <c r="K112" s="570">
        <f t="shared" si="28"/>
        <v>4</v>
      </c>
      <c r="L112" s="571">
        <f t="shared" si="29"/>
        <v>0</v>
      </c>
    </row>
    <row r="113" ht="16.5" customHeight="1" spans="1:12">
      <c r="A113" s="377">
        <f t="shared" si="23"/>
        <v>8</v>
      </c>
      <c r="B113" s="380" t="s">
        <v>317</v>
      </c>
      <c r="C113" s="516">
        <f t="shared" si="24"/>
        <v>80000000</v>
      </c>
      <c r="D113" s="516">
        <f t="shared" si="25"/>
        <v>33380000</v>
      </c>
      <c r="E113" s="516">
        <v>12000000</v>
      </c>
      <c r="F113" s="516">
        <f t="shared" si="26"/>
        <v>45380000</v>
      </c>
      <c r="G113" s="516">
        <f t="shared" si="27"/>
        <v>34620000</v>
      </c>
      <c r="H113" s="564">
        <v>6</v>
      </c>
      <c r="I113" s="568">
        <v>12</v>
      </c>
      <c r="J113" s="569"/>
      <c r="K113" s="570">
        <f t="shared" si="28"/>
        <v>20</v>
      </c>
      <c r="L113" s="571">
        <f t="shared" si="29"/>
        <v>123</v>
      </c>
    </row>
    <row r="114" ht="16.5" customHeight="1" spans="1:13">
      <c r="A114" s="377">
        <f t="shared" si="23"/>
        <v>9</v>
      </c>
      <c r="B114" s="380" t="s">
        <v>318</v>
      </c>
      <c r="C114" s="516">
        <f t="shared" si="24"/>
        <v>37500000</v>
      </c>
      <c r="D114" s="516">
        <f t="shared" si="25"/>
        <v>13750000</v>
      </c>
      <c r="E114" s="516">
        <v>0</v>
      </c>
      <c r="F114" s="516">
        <f t="shared" si="26"/>
        <v>13750000</v>
      </c>
      <c r="G114" s="516">
        <f t="shared" si="27"/>
        <v>23750000</v>
      </c>
      <c r="H114" s="564">
        <v>0</v>
      </c>
      <c r="I114" s="568">
        <v>0</v>
      </c>
      <c r="J114" s="569"/>
      <c r="K114" s="570">
        <f t="shared" si="28"/>
        <v>11</v>
      </c>
      <c r="L114" s="571">
        <f t="shared" si="29"/>
        <v>21</v>
      </c>
      <c r="M114" s="570"/>
    </row>
    <row r="115" ht="16.5" customHeight="1" spans="1:13">
      <c r="A115" s="377">
        <f t="shared" si="23"/>
        <v>10</v>
      </c>
      <c r="B115" s="380" t="s">
        <v>319</v>
      </c>
      <c r="C115" s="516">
        <f t="shared" si="24"/>
        <v>150450000</v>
      </c>
      <c r="D115" s="516">
        <f t="shared" si="25"/>
        <v>33572858</v>
      </c>
      <c r="E115" s="516">
        <v>2023195</v>
      </c>
      <c r="F115" s="516">
        <f t="shared" si="26"/>
        <v>35596053</v>
      </c>
      <c r="G115" s="516">
        <f t="shared" si="27"/>
        <v>114853947</v>
      </c>
      <c r="H115" s="564">
        <v>4</v>
      </c>
      <c r="I115" s="568">
        <v>12</v>
      </c>
      <c r="J115" s="569"/>
      <c r="K115" s="570">
        <f t="shared" si="28"/>
        <v>24</v>
      </c>
      <c r="L115" s="571">
        <f t="shared" si="29"/>
        <v>71</v>
      </c>
      <c r="M115" s="570"/>
    </row>
    <row r="116" ht="16.5" customHeight="1" spans="1:12">
      <c r="A116" s="377">
        <f t="shared" si="23"/>
        <v>11</v>
      </c>
      <c r="B116" s="380" t="s">
        <v>320</v>
      </c>
      <c r="C116" s="516">
        <f t="shared" si="24"/>
        <v>30000000</v>
      </c>
      <c r="D116" s="516">
        <f t="shared" si="25"/>
        <v>13000000</v>
      </c>
      <c r="E116" s="516">
        <v>2000000</v>
      </c>
      <c r="F116" s="516">
        <f t="shared" si="26"/>
        <v>15000000</v>
      </c>
      <c r="G116" s="516">
        <f t="shared" si="27"/>
        <v>15000000</v>
      </c>
      <c r="H116" s="564">
        <v>1</v>
      </c>
      <c r="I116" s="568">
        <v>16</v>
      </c>
      <c r="J116" s="569"/>
      <c r="K116" s="570">
        <f t="shared" si="28"/>
        <v>8</v>
      </c>
      <c r="L116" s="571">
        <f t="shared" si="29"/>
        <v>56</v>
      </c>
    </row>
    <row r="117" ht="16.5" customHeight="1" spans="1:12">
      <c r="A117" s="377">
        <f t="shared" si="23"/>
        <v>12</v>
      </c>
      <c r="B117" s="380" t="s">
        <v>321</v>
      </c>
      <c r="C117" s="516">
        <f t="shared" si="24"/>
        <v>42000000</v>
      </c>
      <c r="D117" s="516">
        <f t="shared" si="25"/>
        <v>21850000</v>
      </c>
      <c r="E117" s="516">
        <v>7300000</v>
      </c>
      <c r="F117" s="516">
        <f t="shared" si="26"/>
        <v>29150000</v>
      </c>
      <c r="G117" s="516">
        <f t="shared" si="27"/>
        <v>12850000</v>
      </c>
      <c r="H117" s="564">
        <v>15</v>
      </c>
      <c r="I117" s="568">
        <v>20</v>
      </c>
      <c r="J117" s="569"/>
      <c r="K117" s="570">
        <f t="shared" si="28"/>
        <v>30</v>
      </c>
      <c r="L117" s="571">
        <f t="shared" si="29"/>
        <v>46</v>
      </c>
    </row>
    <row r="118" ht="16.5" customHeight="1" spans="1:12">
      <c r="A118" s="377">
        <f t="shared" si="23"/>
        <v>13</v>
      </c>
      <c r="B118" s="380" t="s">
        <v>322</v>
      </c>
      <c r="C118" s="516">
        <f t="shared" si="24"/>
        <v>0</v>
      </c>
      <c r="D118" s="516">
        <f t="shared" si="25"/>
        <v>0</v>
      </c>
      <c r="E118" s="516">
        <v>0</v>
      </c>
      <c r="F118" s="516">
        <f t="shared" si="26"/>
        <v>0</v>
      </c>
      <c r="G118" s="516">
        <f t="shared" si="27"/>
        <v>0</v>
      </c>
      <c r="H118" s="564">
        <v>0</v>
      </c>
      <c r="I118" s="568">
        <v>0</v>
      </c>
      <c r="J118" s="569"/>
      <c r="K118" s="570">
        <f t="shared" si="28"/>
        <v>0</v>
      </c>
      <c r="L118" s="571">
        <f t="shared" si="29"/>
        <v>0</v>
      </c>
    </row>
    <row r="119" s="507" customFormat="1" ht="16.5" customHeight="1" spans="1:13">
      <c r="A119" s="519">
        <f t="shared" si="23"/>
        <v>14</v>
      </c>
      <c r="B119" s="193" t="s">
        <v>345</v>
      </c>
      <c r="C119" s="516">
        <f t="shared" si="24"/>
        <v>44000000</v>
      </c>
      <c r="D119" s="516">
        <f t="shared" si="25"/>
        <v>30750000</v>
      </c>
      <c r="E119" s="516">
        <v>4200000</v>
      </c>
      <c r="F119" s="516">
        <f t="shared" si="26"/>
        <v>34950000</v>
      </c>
      <c r="G119" s="516">
        <f t="shared" si="27"/>
        <v>9050000</v>
      </c>
      <c r="H119" s="564">
        <v>1</v>
      </c>
      <c r="I119" s="568">
        <v>1</v>
      </c>
      <c r="J119" s="569"/>
      <c r="K119" s="570">
        <f t="shared" si="28"/>
        <v>17</v>
      </c>
      <c r="L119" s="571">
        <f t="shared" si="29"/>
        <v>36</v>
      </c>
      <c r="M119" s="574"/>
    </row>
    <row r="120" ht="16.5" customHeight="1" spans="1:12">
      <c r="A120" s="377">
        <f t="shared" si="23"/>
        <v>15</v>
      </c>
      <c r="B120" s="380" t="s">
        <v>324</v>
      </c>
      <c r="C120" s="516">
        <f t="shared" si="24"/>
        <v>29300000</v>
      </c>
      <c r="D120" s="516">
        <f t="shared" si="25"/>
        <v>22440000</v>
      </c>
      <c r="E120" s="516">
        <v>140000</v>
      </c>
      <c r="F120" s="516">
        <f t="shared" si="26"/>
        <v>22580000</v>
      </c>
      <c r="G120" s="516">
        <f t="shared" si="27"/>
        <v>6720000</v>
      </c>
      <c r="H120" s="564">
        <v>0</v>
      </c>
      <c r="I120" s="568">
        <v>0</v>
      </c>
      <c r="J120" s="569"/>
      <c r="K120" s="570">
        <f t="shared" si="28"/>
        <v>28</v>
      </c>
      <c r="L120" s="571">
        <f t="shared" si="29"/>
        <v>111</v>
      </c>
    </row>
    <row r="121" ht="16.5" customHeight="1" spans="1:12">
      <c r="A121" s="377">
        <f t="shared" si="23"/>
        <v>16</v>
      </c>
      <c r="B121" s="380" t="s">
        <v>325</v>
      </c>
      <c r="C121" s="516">
        <f t="shared" si="24"/>
        <v>51800000</v>
      </c>
      <c r="D121" s="516">
        <f t="shared" si="25"/>
        <v>8250000</v>
      </c>
      <c r="E121" s="516">
        <v>7900000</v>
      </c>
      <c r="F121" s="516">
        <f t="shared" si="26"/>
        <v>16150000</v>
      </c>
      <c r="G121" s="516">
        <f t="shared" si="27"/>
        <v>35650000</v>
      </c>
      <c r="H121" s="564">
        <v>4</v>
      </c>
      <c r="I121" s="568">
        <v>9</v>
      </c>
      <c r="J121" s="569"/>
      <c r="K121" s="570">
        <f t="shared" si="28"/>
        <v>9</v>
      </c>
      <c r="L121" s="571">
        <f t="shared" si="29"/>
        <v>17</v>
      </c>
    </row>
    <row r="122" ht="16.5" customHeight="1" spans="1:12">
      <c r="A122" s="377">
        <f t="shared" si="23"/>
        <v>17</v>
      </c>
      <c r="B122" s="380" t="s">
        <v>326</v>
      </c>
      <c r="C122" s="516">
        <f t="shared" si="24"/>
        <v>40000000</v>
      </c>
      <c r="D122" s="516">
        <f t="shared" si="25"/>
        <v>18200000</v>
      </c>
      <c r="E122" s="516">
        <v>3000000</v>
      </c>
      <c r="F122" s="516">
        <f t="shared" si="26"/>
        <v>21200000</v>
      </c>
      <c r="G122" s="516">
        <f t="shared" si="27"/>
        <v>18800000</v>
      </c>
      <c r="H122" s="564">
        <v>1</v>
      </c>
      <c r="I122" s="568">
        <v>34</v>
      </c>
      <c r="J122" s="569"/>
      <c r="K122" s="570">
        <f t="shared" si="28"/>
        <v>1</v>
      </c>
      <c r="L122" s="571">
        <f t="shared" si="29"/>
        <v>63</v>
      </c>
    </row>
    <row r="123" ht="16.5" customHeight="1" spans="1:12">
      <c r="A123" s="377">
        <v>18</v>
      </c>
      <c r="B123" s="416" t="s">
        <v>327</v>
      </c>
      <c r="C123" s="516">
        <f t="shared" si="24"/>
        <v>28900000</v>
      </c>
      <c r="D123" s="516">
        <f t="shared" si="25"/>
        <v>27000000</v>
      </c>
      <c r="E123" s="516">
        <v>0</v>
      </c>
      <c r="F123" s="516">
        <f t="shared" si="26"/>
        <v>27000000</v>
      </c>
      <c r="G123" s="516">
        <f t="shared" si="27"/>
        <v>1900000</v>
      </c>
      <c r="H123" s="564">
        <v>0</v>
      </c>
      <c r="I123" s="568">
        <v>0</v>
      </c>
      <c r="J123" s="569"/>
      <c r="K123" s="570">
        <f t="shared" si="28"/>
        <v>13</v>
      </c>
      <c r="L123" s="571">
        <f t="shared" si="29"/>
        <v>58</v>
      </c>
    </row>
    <row r="124" spans="1:10">
      <c r="A124" s="520" t="s">
        <v>57</v>
      </c>
      <c r="B124" s="520"/>
      <c r="C124" s="577">
        <f t="shared" ref="C124:I124" si="30">SUM(C106:C123)</f>
        <v>795050000</v>
      </c>
      <c r="D124" s="577">
        <f t="shared" si="30"/>
        <v>366930358</v>
      </c>
      <c r="E124" s="516">
        <f t="shared" si="30"/>
        <v>61363195</v>
      </c>
      <c r="F124" s="516">
        <f t="shared" si="30"/>
        <v>428293553</v>
      </c>
      <c r="G124" s="577">
        <f t="shared" si="30"/>
        <v>366756447</v>
      </c>
      <c r="H124" s="565">
        <f t="shared" si="30"/>
        <v>82</v>
      </c>
      <c r="I124" s="571">
        <f t="shared" si="30"/>
        <v>198</v>
      </c>
      <c r="J124" s="569"/>
    </row>
    <row r="125" ht="4.5" customHeight="1"/>
    <row r="126" spans="2:7">
      <c r="B126" s="357" t="s">
        <v>58</v>
      </c>
      <c r="G126" s="355" t="s">
        <v>79</v>
      </c>
    </row>
    <row r="127" spans="2:7">
      <c r="B127" s="204" t="s">
        <v>60</v>
      </c>
      <c r="C127" s="204"/>
      <c r="D127" s="204"/>
      <c r="E127" s="204"/>
      <c r="F127" s="204"/>
      <c r="G127" s="204" t="s">
        <v>69</v>
      </c>
    </row>
    <row r="128" spans="2:7">
      <c r="B128" s="204"/>
      <c r="C128" s="204"/>
      <c r="D128" s="204"/>
      <c r="E128" s="204"/>
      <c r="F128" s="204"/>
      <c r="G128" s="204"/>
    </row>
    <row r="129" spans="2:7">
      <c r="B129" s="204"/>
      <c r="C129" s="204"/>
      <c r="D129" s="204"/>
      <c r="E129" s="204"/>
      <c r="F129" s="204"/>
      <c r="G129" s="204"/>
    </row>
    <row r="130" spans="2:7">
      <c r="B130" s="204"/>
      <c r="C130" s="204"/>
      <c r="D130" s="204"/>
      <c r="E130" s="204"/>
      <c r="F130" s="204"/>
      <c r="G130" s="204"/>
    </row>
    <row r="131" spans="2:7">
      <c r="B131" s="204" t="s">
        <v>62</v>
      </c>
      <c r="C131" s="204"/>
      <c r="D131" s="204"/>
      <c r="E131" s="204"/>
      <c r="F131" s="204"/>
      <c r="G131" s="550" t="s">
        <v>71</v>
      </c>
    </row>
    <row r="132" spans="2:7">
      <c r="B132" s="204" t="s">
        <v>64</v>
      </c>
      <c r="C132" s="204"/>
      <c r="D132" s="204"/>
      <c r="E132" s="204"/>
      <c r="F132" s="204"/>
      <c r="G132" s="550" t="s">
        <v>73</v>
      </c>
    </row>
    <row r="133" ht="15.75" spans="1:10">
      <c r="A133" s="173" t="s">
        <v>337</v>
      </c>
      <c r="B133" s="173"/>
      <c r="C133" s="173"/>
      <c r="D133" s="173"/>
      <c r="E133" s="173"/>
      <c r="F133" s="173"/>
      <c r="G133" s="173"/>
      <c r="H133" s="173"/>
      <c r="I133" s="173"/>
      <c r="J133" s="173"/>
    </row>
    <row r="134" ht="15.75" spans="1:10">
      <c r="A134" s="173" t="s">
        <v>300</v>
      </c>
      <c r="B134" s="173"/>
      <c r="C134" s="173"/>
      <c r="D134" s="173"/>
      <c r="E134" s="173"/>
      <c r="F134" s="173"/>
      <c r="G134" s="173"/>
      <c r="H134" s="173"/>
      <c r="I134" s="173"/>
      <c r="J134" s="173"/>
    </row>
    <row r="135" ht="15.75" spans="1:10">
      <c r="A135" s="173" t="str">
        <f>RK7a!A145</f>
        <v>BULAN MEI TAHUN 2023</v>
      </c>
      <c r="B135" s="173"/>
      <c r="C135" s="173"/>
      <c r="D135" s="173"/>
      <c r="E135" s="173"/>
      <c r="F135" s="173"/>
      <c r="G135" s="173"/>
      <c r="H135" s="173"/>
      <c r="I135" s="173"/>
      <c r="J135" s="173"/>
    </row>
    <row r="136" spans="1:10">
      <c r="A136" s="362"/>
      <c r="B136" s="362"/>
      <c r="C136" s="362"/>
      <c r="D136" s="362"/>
      <c r="E136" s="362"/>
      <c r="F136" s="362"/>
      <c r="G136" s="362"/>
      <c r="H136" s="362"/>
      <c r="I136" s="399" t="s">
        <v>338</v>
      </c>
      <c r="J136" s="399"/>
    </row>
    <row r="137" s="360" customFormat="1" ht="30" spans="1:10">
      <c r="A137" s="513" t="s">
        <v>181</v>
      </c>
      <c r="B137" s="513" t="s">
        <v>339</v>
      </c>
      <c r="C137" s="186" t="s">
        <v>346</v>
      </c>
      <c r="D137" s="186" t="s">
        <v>341</v>
      </c>
      <c r="E137" s="513" t="s">
        <v>342</v>
      </c>
      <c r="F137" s="513" t="s">
        <v>57</v>
      </c>
      <c r="G137" s="513" t="s">
        <v>172</v>
      </c>
      <c r="H137" s="513" t="s">
        <v>343</v>
      </c>
      <c r="I137" s="513" t="s">
        <v>344</v>
      </c>
      <c r="J137" s="566"/>
    </row>
    <row r="138" s="362" customFormat="1" spans="1:11">
      <c r="A138" s="514">
        <v>1</v>
      </c>
      <c r="B138" s="514">
        <v>2</v>
      </c>
      <c r="C138" s="514">
        <v>3</v>
      </c>
      <c r="D138" s="514">
        <v>4</v>
      </c>
      <c r="E138" s="514">
        <v>5</v>
      </c>
      <c r="F138" s="514">
        <v>6</v>
      </c>
      <c r="G138" s="514">
        <v>7</v>
      </c>
      <c r="H138" s="514">
        <v>8</v>
      </c>
      <c r="I138" s="514">
        <v>9</v>
      </c>
      <c r="J138" s="567"/>
      <c r="K138" s="524"/>
    </row>
    <row r="139" ht="16.5" customHeight="1" spans="1:12">
      <c r="A139" s="377">
        <v>1</v>
      </c>
      <c r="B139" s="380" t="s">
        <v>310</v>
      </c>
      <c r="C139" s="516">
        <f>C106</f>
        <v>60000000</v>
      </c>
      <c r="D139" s="516">
        <f>F106</f>
        <v>23037500</v>
      </c>
      <c r="E139" s="516">
        <v>0</v>
      </c>
      <c r="F139" s="516">
        <f>D139+E139</f>
        <v>23037500</v>
      </c>
      <c r="G139" s="516">
        <f t="shared" ref="G139:G156" si="31">C139-F139</f>
        <v>36962500</v>
      </c>
      <c r="H139" s="564">
        <v>12</v>
      </c>
      <c r="I139" s="568">
        <v>12</v>
      </c>
      <c r="J139" s="569"/>
      <c r="K139" s="570">
        <f t="shared" ref="K139:K156" si="32">H139+K106</f>
        <v>49</v>
      </c>
      <c r="L139" s="571">
        <f t="shared" ref="L139:L156" si="33">I139+L106</f>
        <v>45</v>
      </c>
    </row>
    <row r="140" ht="16.5" customHeight="1" spans="1:12">
      <c r="A140" s="377">
        <f t="shared" ref="A140:A155" si="34">1+A139</f>
        <v>2</v>
      </c>
      <c r="B140" s="380" t="s">
        <v>311</v>
      </c>
      <c r="C140" s="516">
        <f t="shared" ref="C140:C156" si="35">C107</f>
        <v>22500000</v>
      </c>
      <c r="D140" s="516">
        <f t="shared" ref="D140:D156" si="36">F107</f>
        <v>18620000</v>
      </c>
      <c r="E140" s="516">
        <v>2660000</v>
      </c>
      <c r="F140" s="516">
        <f>D140+E140</f>
        <v>21280000</v>
      </c>
      <c r="G140" s="516">
        <f t="shared" si="31"/>
        <v>1220000</v>
      </c>
      <c r="H140" s="564">
        <v>0</v>
      </c>
      <c r="I140" s="568">
        <v>0</v>
      </c>
      <c r="J140" s="569"/>
      <c r="K140" s="570">
        <f t="shared" si="32"/>
        <v>20</v>
      </c>
      <c r="L140" s="571">
        <f t="shared" si="33"/>
        <v>122</v>
      </c>
    </row>
    <row r="141" ht="16.5" customHeight="1" spans="1:12">
      <c r="A141" s="377">
        <f t="shared" si="34"/>
        <v>3</v>
      </c>
      <c r="B141" s="380" t="s">
        <v>312</v>
      </c>
      <c r="C141" s="516">
        <f t="shared" si="35"/>
        <v>38500000</v>
      </c>
      <c r="D141" s="516">
        <f t="shared" si="36"/>
        <v>38500000</v>
      </c>
      <c r="E141" s="516">
        <v>0</v>
      </c>
      <c r="F141" s="516">
        <f>D141+E141</f>
        <v>38500000</v>
      </c>
      <c r="G141" s="516">
        <f t="shared" si="31"/>
        <v>0</v>
      </c>
      <c r="H141" s="564">
        <v>0</v>
      </c>
      <c r="I141" s="568">
        <v>0</v>
      </c>
      <c r="J141" s="569"/>
      <c r="K141" s="570">
        <f t="shared" si="32"/>
        <v>38</v>
      </c>
      <c r="L141" s="571">
        <f t="shared" si="33"/>
        <v>18</v>
      </c>
    </row>
    <row r="142" ht="16.5" customHeight="1" spans="1:12">
      <c r="A142" s="377">
        <f t="shared" si="34"/>
        <v>4</v>
      </c>
      <c r="B142" s="380" t="s">
        <v>313</v>
      </c>
      <c r="C142" s="516">
        <f t="shared" si="35"/>
        <v>36000000</v>
      </c>
      <c r="D142" s="516">
        <f t="shared" si="36"/>
        <v>19350000</v>
      </c>
      <c r="E142" s="516">
        <v>3700000</v>
      </c>
      <c r="F142" s="516">
        <f t="shared" ref="F142:F156" si="37">D142+E142</f>
        <v>23050000</v>
      </c>
      <c r="G142" s="516">
        <f t="shared" si="31"/>
        <v>12950000</v>
      </c>
      <c r="H142" s="564">
        <v>0</v>
      </c>
      <c r="I142" s="568">
        <v>0</v>
      </c>
      <c r="J142" s="569"/>
      <c r="K142" s="570">
        <f t="shared" si="32"/>
        <v>27</v>
      </c>
      <c r="L142" s="571">
        <f t="shared" si="33"/>
        <v>95</v>
      </c>
    </row>
    <row r="143" ht="16.5" customHeight="1" spans="1:15">
      <c r="A143" s="377">
        <f t="shared" si="34"/>
        <v>5</v>
      </c>
      <c r="B143" s="380" t="s">
        <v>314</v>
      </c>
      <c r="C143" s="516">
        <f t="shared" si="35"/>
        <v>31500000</v>
      </c>
      <c r="D143" s="516">
        <f t="shared" si="36"/>
        <v>15750000</v>
      </c>
      <c r="E143" s="516">
        <v>3150000</v>
      </c>
      <c r="F143" s="516">
        <f t="shared" si="37"/>
        <v>18900000</v>
      </c>
      <c r="G143" s="516">
        <f t="shared" si="31"/>
        <v>12600000</v>
      </c>
      <c r="H143" s="564">
        <v>0</v>
      </c>
      <c r="I143" s="568">
        <v>0</v>
      </c>
      <c r="J143" s="569"/>
      <c r="K143" s="570">
        <f t="shared" si="32"/>
        <v>4</v>
      </c>
      <c r="L143" s="571">
        <f t="shared" si="33"/>
        <v>4</v>
      </c>
      <c r="O143" s="572"/>
    </row>
    <row r="144" ht="16.5" customHeight="1" spans="1:15">
      <c r="A144" s="377">
        <f t="shared" si="34"/>
        <v>6</v>
      </c>
      <c r="B144" s="380" t="s">
        <v>315</v>
      </c>
      <c r="C144" s="516">
        <f t="shared" si="35"/>
        <v>38000000</v>
      </c>
      <c r="D144" s="516">
        <f t="shared" si="36"/>
        <v>30400000</v>
      </c>
      <c r="E144" s="516">
        <v>3800000</v>
      </c>
      <c r="F144" s="516">
        <f t="shared" si="37"/>
        <v>34200000</v>
      </c>
      <c r="G144" s="516">
        <f t="shared" si="31"/>
        <v>3800000</v>
      </c>
      <c r="H144" s="564">
        <v>25</v>
      </c>
      <c r="I144" s="568">
        <v>46</v>
      </c>
      <c r="J144" s="569"/>
      <c r="K144" s="570">
        <f t="shared" si="32"/>
        <v>64</v>
      </c>
      <c r="L144" s="571">
        <f t="shared" si="33"/>
        <v>137</v>
      </c>
      <c r="O144" s="573"/>
    </row>
    <row r="145" ht="16.5" customHeight="1" spans="1:12">
      <c r="A145" s="377">
        <f t="shared" si="34"/>
        <v>7</v>
      </c>
      <c r="B145" s="380" t="s">
        <v>316</v>
      </c>
      <c r="C145" s="516">
        <f t="shared" si="35"/>
        <v>34600000</v>
      </c>
      <c r="D145" s="516">
        <f t="shared" si="36"/>
        <v>21880000</v>
      </c>
      <c r="E145" s="516">
        <v>2160000</v>
      </c>
      <c r="F145" s="516">
        <f t="shared" si="37"/>
        <v>24040000</v>
      </c>
      <c r="G145" s="516">
        <f t="shared" si="31"/>
        <v>10560000</v>
      </c>
      <c r="H145" s="564">
        <v>1</v>
      </c>
      <c r="I145" s="568">
        <v>0</v>
      </c>
      <c r="J145" s="569"/>
      <c r="K145" s="570">
        <f t="shared" si="32"/>
        <v>5</v>
      </c>
      <c r="L145" s="571">
        <f t="shared" si="33"/>
        <v>0</v>
      </c>
    </row>
    <row r="146" ht="16.5" customHeight="1" spans="1:12">
      <c r="A146" s="377">
        <f t="shared" si="34"/>
        <v>8</v>
      </c>
      <c r="B146" s="380" t="s">
        <v>317</v>
      </c>
      <c r="C146" s="516">
        <f t="shared" si="35"/>
        <v>80000000</v>
      </c>
      <c r="D146" s="516">
        <f t="shared" si="36"/>
        <v>45380000</v>
      </c>
      <c r="E146" s="516">
        <v>8000000</v>
      </c>
      <c r="F146" s="516">
        <f t="shared" si="37"/>
        <v>53380000</v>
      </c>
      <c r="G146" s="516">
        <f t="shared" si="31"/>
        <v>26620000</v>
      </c>
      <c r="H146" s="564">
        <v>3</v>
      </c>
      <c r="I146" s="568">
        <v>17</v>
      </c>
      <c r="J146" s="569"/>
      <c r="K146" s="570">
        <f t="shared" si="32"/>
        <v>23</v>
      </c>
      <c r="L146" s="571">
        <f t="shared" si="33"/>
        <v>140</v>
      </c>
    </row>
    <row r="147" ht="16.5" customHeight="1" spans="1:13">
      <c r="A147" s="377">
        <f t="shared" si="34"/>
        <v>9</v>
      </c>
      <c r="B147" s="380" t="s">
        <v>318</v>
      </c>
      <c r="C147" s="516">
        <f t="shared" si="35"/>
        <v>37500000</v>
      </c>
      <c r="D147" s="516">
        <f t="shared" si="36"/>
        <v>13750000</v>
      </c>
      <c r="E147" s="516">
        <v>7500000</v>
      </c>
      <c r="F147" s="516">
        <f t="shared" si="37"/>
        <v>21250000</v>
      </c>
      <c r="G147" s="516">
        <f t="shared" si="31"/>
        <v>16250000</v>
      </c>
      <c r="H147" s="564">
        <v>14</v>
      </c>
      <c r="I147" s="568">
        <v>29</v>
      </c>
      <c r="J147" s="569"/>
      <c r="K147" s="570">
        <f t="shared" si="32"/>
        <v>25</v>
      </c>
      <c r="L147" s="571">
        <f t="shared" si="33"/>
        <v>50</v>
      </c>
      <c r="M147" s="570"/>
    </row>
    <row r="148" ht="16.5" customHeight="1" spans="1:13">
      <c r="A148" s="377">
        <f t="shared" si="34"/>
        <v>10</v>
      </c>
      <c r="B148" s="380" t="s">
        <v>319</v>
      </c>
      <c r="C148" s="516">
        <f t="shared" si="35"/>
        <v>150450000</v>
      </c>
      <c r="D148" s="516">
        <f t="shared" si="36"/>
        <v>35596053</v>
      </c>
      <c r="E148" s="516">
        <v>12500000</v>
      </c>
      <c r="F148" s="516">
        <f t="shared" si="37"/>
        <v>48096053</v>
      </c>
      <c r="G148" s="516">
        <f t="shared" si="31"/>
        <v>102353947</v>
      </c>
      <c r="H148" s="564">
        <v>2</v>
      </c>
      <c r="I148" s="568">
        <v>6</v>
      </c>
      <c r="J148" s="569"/>
      <c r="K148" s="570">
        <f t="shared" si="32"/>
        <v>26</v>
      </c>
      <c r="L148" s="571">
        <f t="shared" si="33"/>
        <v>77</v>
      </c>
      <c r="M148" s="570"/>
    </row>
    <row r="149" ht="16.5" customHeight="1" spans="1:12">
      <c r="A149" s="377">
        <f t="shared" si="34"/>
        <v>11</v>
      </c>
      <c r="B149" s="380" t="s">
        <v>320</v>
      </c>
      <c r="C149" s="516">
        <f t="shared" si="35"/>
        <v>30000000</v>
      </c>
      <c r="D149" s="516">
        <f t="shared" si="36"/>
        <v>15000000</v>
      </c>
      <c r="E149" s="516">
        <v>5625000</v>
      </c>
      <c r="F149" s="516">
        <f t="shared" si="37"/>
        <v>20625000</v>
      </c>
      <c r="G149" s="516">
        <f t="shared" si="31"/>
        <v>9375000</v>
      </c>
      <c r="H149" s="564">
        <v>0</v>
      </c>
      <c r="I149" s="568">
        <v>0</v>
      </c>
      <c r="J149" s="569"/>
      <c r="K149" s="570">
        <f t="shared" si="32"/>
        <v>8</v>
      </c>
      <c r="L149" s="571">
        <f t="shared" si="33"/>
        <v>56</v>
      </c>
    </row>
    <row r="150" ht="16.5" customHeight="1" spans="1:12">
      <c r="A150" s="377">
        <f t="shared" si="34"/>
        <v>12</v>
      </c>
      <c r="B150" s="380" t="s">
        <v>321</v>
      </c>
      <c r="C150" s="516">
        <f t="shared" si="35"/>
        <v>42000000</v>
      </c>
      <c r="D150" s="516">
        <f t="shared" si="36"/>
        <v>29150000</v>
      </c>
      <c r="E150" s="516">
        <v>3900000</v>
      </c>
      <c r="F150" s="516">
        <f t="shared" si="37"/>
        <v>33050000</v>
      </c>
      <c r="G150" s="516">
        <f t="shared" si="31"/>
        <v>8950000</v>
      </c>
      <c r="H150" s="564">
        <v>18</v>
      </c>
      <c r="I150" s="568">
        <v>38</v>
      </c>
      <c r="J150" s="569"/>
      <c r="K150" s="570">
        <f t="shared" si="32"/>
        <v>48</v>
      </c>
      <c r="L150" s="571">
        <f t="shared" si="33"/>
        <v>84</v>
      </c>
    </row>
    <row r="151" ht="16.5" customHeight="1" spans="1:12">
      <c r="A151" s="377">
        <f t="shared" si="34"/>
        <v>13</v>
      </c>
      <c r="B151" s="380" t="s">
        <v>322</v>
      </c>
      <c r="C151" s="516">
        <f t="shared" si="35"/>
        <v>0</v>
      </c>
      <c r="D151" s="516">
        <f t="shared" si="36"/>
        <v>0</v>
      </c>
      <c r="E151" s="516">
        <v>0</v>
      </c>
      <c r="F151" s="516">
        <f t="shared" si="37"/>
        <v>0</v>
      </c>
      <c r="G151" s="516">
        <f t="shared" si="31"/>
        <v>0</v>
      </c>
      <c r="H151" s="564">
        <v>0</v>
      </c>
      <c r="I151" s="568">
        <v>0</v>
      </c>
      <c r="J151" s="569"/>
      <c r="K151" s="570">
        <f t="shared" si="32"/>
        <v>0</v>
      </c>
      <c r="L151" s="571">
        <f t="shared" si="33"/>
        <v>0</v>
      </c>
    </row>
    <row r="152" s="507" customFormat="1" ht="16.5" customHeight="1" spans="1:13">
      <c r="A152" s="519">
        <f t="shared" si="34"/>
        <v>14</v>
      </c>
      <c r="B152" s="193" t="s">
        <v>345</v>
      </c>
      <c r="C152" s="516">
        <f t="shared" si="35"/>
        <v>44000000</v>
      </c>
      <c r="D152" s="516">
        <f t="shared" si="36"/>
        <v>34950000</v>
      </c>
      <c r="E152" s="516">
        <v>200000</v>
      </c>
      <c r="F152" s="516">
        <f t="shared" si="37"/>
        <v>35150000</v>
      </c>
      <c r="G152" s="516">
        <f t="shared" si="31"/>
        <v>8850000</v>
      </c>
      <c r="H152" s="564">
        <v>6</v>
      </c>
      <c r="I152" s="568">
        <v>10</v>
      </c>
      <c r="J152" s="569"/>
      <c r="K152" s="570">
        <f t="shared" si="32"/>
        <v>23</v>
      </c>
      <c r="L152" s="571">
        <f t="shared" si="33"/>
        <v>46</v>
      </c>
      <c r="M152" s="574"/>
    </row>
    <row r="153" ht="16.5" customHeight="1" spans="1:12">
      <c r="A153" s="377">
        <f t="shared" si="34"/>
        <v>15</v>
      </c>
      <c r="B153" s="380" t="s">
        <v>330</v>
      </c>
      <c r="C153" s="516">
        <f t="shared" si="35"/>
        <v>29300000</v>
      </c>
      <c r="D153" s="516">
        <f t="shared" si="36"/>
        <v>22580000</v>
      </c>
      <c r="E153" s="516">
        <v>0</v>
      </c>
      <c r="F153" s="516">
        <f t="shared" si="37"/>
        <v>22580000</v>
      </c>
      <c r="G153" s="516">
        <f t="shared" si="31"/>
        <v>6720000</v>
      </c>
      <c r="H153" s="564">
        <v>0</v>
      </c>
      <c r="I153" s="568">
        <v>0</v>
      </c>
      <c r="J153" s="569"/>
      <c r="K153" s="570">
        <f t="shared" si="32"/>
        <v>28</v>
      </c>
      <c r="L153" s="571">
        <f t="shared" si="33"/>
        <v>111</v>
      </c>
    </row>
    <row r="154" ht="16.5" customHeight="1" spans="1:12">
      <c r="A154" s="377">
        <f t="shared" si="34"/>
        <v>16</v>
      </c>
      <c r="B154" s="380" t="s">
        <v>325</v>
      </c>
      <c r="C154" s="516">
        <f t="shared" si="35"/>
        <v>51800000</v>
      </c>
      <c r="D154" s="516">
        <f t="shared" si="36"/>
        <v>16150000</v>
      </c>
      <c r="E154" s="516">
        <v>12780000</v>
      </c>
      <c r="F154" s="516">
        <f t="shared" si="37"/>
        <v>28930000</v>
      </c>
      <c r="G154" s="516">
        <f t="shared" si="31"/>
        <v>22870000</v>
      </c>
      <c r="H154" s="564">
        <v>3</v>
      </c>
      <c r="I154" s="568">
        <v>4</v>
      </c>
      <c r="J154" s="569"/>
      <c r="K154" s="570">
        <f t="shared" si="32"/>
        <v>12</v>
      </c>
      <c r="L154" s="571">
        <f t="shared" si="33"/>
        <v>21</v>
      </c>
    </row>
    <row r="155" ht="16.5" customHeight="1" spans="1:12">
      <c r="A155" s="377">
        <f t="shared" si="34"/>
        <v>17</v>
      </c>
      <c r="B155" s="380" t="s">
        <v>326</v>
      </c>
      <c r="C155" s="516">
        <f t="shared" si="35"/>
        <v>40000000</v>
      </c>
      <c r="D155" s="516">
        <f t="shared" si="36"/>
        <v>21200000</v>
      </c>
      <c r="E155" s="516">
        <v>11257000</v>
      </c>
      <c r="F155" s="516">
        <f t="shared" si="37"/>
        <v>32457000</v>
      </c>
      <c r="G155" s="516">
        <f t="shared" si="31"/>
        <v>7543000</v>
      </c>
      <c r="H155" s="564">
        <v>0</v>
      </c>
      <c r="I155" s="568">
        <v>0</v>
      </c>
      <c r="J155" s="569"/>
      <c r="K155" s="570">
        <f t="shared" si="32"/>
        <v>1</v>
      </c>
      <c r="L155" s="571">
        <f t="shared" si="33"/>
        <v>63</v>
      </c>
    </row>
    <row r="156" ht="16.5" customHeight="1" spans="1:12">
      <c r="A156" s="377">
        <v>18</v>
      </c>
      <c r="B156" s="416" t="s">
        <v>327</v>
      </c>
      <c r="C156" s="516">
        <f t="shared" si="35"/>
        <v>28900000</v>
      </c>
      <c r="D156" s="516">
        <f t="shared" si="36"/>
        <v>27000000</v>
      </c>
      <c r="E156" s="516">
        <v>1900000</v>
      </c>
      <c r="F156" s="516">
        <f t="shared" si="37"/>
        <v>28900000</v>
      </c>
      <c r="G156" s="516">
        <f t="shared" si="31"/>
        <v>0</v>
      </c>
      <c r="H156" s="564">
        <v>0</v>
      </c>
      <c r="I156" s="568">
        <v>0</v>
      </c>
      <c r="J156" s="569"/>
      <c r="K156" s="570">
        <f t="shared" si="32"/>
        <v>13</v>
      </c>
      <c r="L156" s="571">
        <f t="shared" si="33"/>
        <v>58</v>
      </c>
    </row>
    <row r="157" spans="1:10">
      <c r="A157" s="520" t="s">
        <v>57</v>
      </c>
      <c r="B157" s="520"/>
      <c r="C157" s="516">
        <f t="shared" ref="C157:I157" si="38">SUM(C139:C156)</f>
        <v>795050000</v>
      </c>
      <c r="D157" s="516">
        <f t="shared" si="38"/>
        <v>428293553</v>
      </c>
      <c r="E157" s="516">
        <f t="shared" si="38"/>
        <v>79132000</v>
      </c>
      <c r="F157" s="516">
        <f t="shared" si="38"/>
        <v>507425553</v>
      </c>
      <c r="G157" s="516">
        <f t="shared" si="38"/>
        <v>287624447</v>
      </c>
      <c r="H157" s="565">
        <f t="shared" si="38"/>
        <v>84</v>
      </c>
      <c r="I157" s="571">
        <f t="shared" si="38"/>
        <v>162</v>
      </c>
      <c r="J157" s="569"/>
    </row>
    <row r="158" ht="4.5" customHeight="1"/>
    <row r="159" spans="2:7">
      <c r="B159" s="357" t="s">
        <v>58</v>
      </c>
      <c r="G159" s="355" t="s">
        <v>81</v>
      </c>
    </row>
    <row r="160" spans="2:7">
      <c r="B160" s="204" t="s">
        <v>60</v>
      </c>
      <c r="C160" s="204"/>
      <c r="D160" s="204"/>
      <c r="E160" s="204"/>
      <c r="F160" s="204"/>
      <c r="G160" s="204" t="s">
        <v>61</v>
      </c>
    </row>
    <row r="161" spans="2:7">
      <c r="B161" s="204"/>
      <c r="C161" s="204"/>
      <c r="D161" s="204"/>
      <c r="E161" s="204"/>
      <c r="F161" s="204"/>
      <c r="G161" s="204"/>
    </row>
    <row r="162" spans="2:7">
      <c r="B162" s="204"/>
      <c r="C162" s="204"/>
      <c r="D162" s="204"/>
      <c r="E162" s="204"/>
      <c r="F162" s="204"/>
      <c r="G162" s="204"/>
    </row>
    <row r="163" spans="2:7">
      <c r="B163" s="204"/>
      <c r="C163" s="204"/>
      <c r="D163" s="204"/>
      <c r="E163" s="204"/>
      <c r="F163" s="204"/>
      <c r="G163" s="204"/>
    </row>
    <row r="164" spans="2:7">
      <c r="B164" s="579" t="s">
        <v>62</v>
      </c>
      <c r="C164" s="204"/>
      <c r="D164" s="204"/>
      <c r="E164" s="204"/>
      <c r="F164" s="204"/>
      <c r="G164" s="580" t="s">
        <v>63</v>
      </c>
    </row>
    <row r="165" spans="2:7">
      <c r="B165" s="204" t="s">
        <v>64</v>
      </c>
      <c r="C165" s="204"/>
      <c r="D165" s="204"/>
      <c r="E165" s="204"/>
      <c r="F165" s="204"/>
      <c r="G165" s="204" t="s">
        <v>65</v>
      </c>
    </row>
    <row r="166" ht="15.75" spans="1:10">
      <c r="A166" s="173" t="s">
        <v>337</v>
      </c>
      <c r="B166" s="173"/>
      <c r="C166" s="173"/>
      <c r="D166" s="173"/>
      <c r="E166" s="173"/>
      <c r="F166" s="173"/>
      <c r="G166" s="173"/>
      <c r="H166" s="173"/>
      <c r="I166" s="173"/>
      <c r="J166" s="173"/>
    </row>
    <row r="167" ht="15.75" spans="1:10">
      <c r="A167" s="173" t="s">
        <v>300</v>
      </c>
      <c r="B167" s="173"/>
      <c r="C167" s="173"/>
      <c r="D167" s="173"/>
      <c r="E167" s="173"/>
      <c r="F167" s="173"/>
      <c r="G167" s="173"/>
      <c r="H167" s="173"/>
      <c r="I167" s="173"/>
      <c r="J167" s="173"/>
    </row>
    <row r="168" ht="15.75" spans="1:10">
      <c r="A168" s="173" t="str">
        <f>RK7a!A179</f>
        <v>BULAN JUNI TAHUN 2023</v>
      </c>
      <c r="B168" s="173"/>
      <c r="C168" s="173"/>
      <c r="D168" s="173"/>
      <c r="E168" s="173"/>
      <c r="F168" s="173"/>
      <c r="G168" s="173"/>
      <c r="H168" s="173"/>
      <c r="I168" s="173"/>
      <c r="J168" s="173"/>
    </row>
    <row r="169" spans="1:10">
      <c r="A169" s="362"/>
      <c r="B169" s="362"/>
      <c r="C169" s="362"/>
      <c r="D169" s="362"/>
      <c r="E169" s="362"/>
      <c r="F169" s="362"/>
      <c r="G169" s="362"/>
      <c r="H169" s="362"/>
      <c r="I169" s="399" t="s">
        <v>338</v>
      </c>
      <c r="J169" s="399"/>
    </row>
    <row r="170" s="360" customFormat="1" ht="30" spans="1:10">
      <c r="A170" s="513" t="s">
        <v>181</v>
      </c>
      <c r="B170" s="513" t="s">
        <v>339</v>
      </c>
      <c r="C170" s="186" t="s">
        <v>346</v>
      </c>
      <c r="D170" s="186" t="s">
        <v>341</v>
      </c>
      <c r="E170" s="513" t="s">
        <v>342</v>
      </c>
      <c r="F170" s="513" t="s">
        <v>57</v>
      </c>
      <c r="G170" s="513" t="s">
        <v>172</v>
      </c>
      <c r="H170" s="513" t="s">
        <v>343</v>
      </c>
      <c r="I170" s="513" t="s">
        <v>344</v>
      </c>
      <c r="J170" s="566"/>
    </row>
    <row r="171" s="362" customFormat="1" spans="1:11">
      <c r="A171" s="514">
        <v>1</v>
      </c>
      <c r="B171" s="514">
        <v>2</v>
      </c>
      <c r="C171" s="514">
        <v>3</v>
      </c>
      <c r="D171" s="514">
        <v>4</v>
      </c>
      <c r="E171" s="514">
        <v>5</v>
      </c>
      <c r="F171" s="514">
        <v>6</v>
      </c>
      <c r="G171" s="514">
        <v>7</v>
      </c>
      <c r="H171" s="514">
        <v>8</v>
      </c>
      <c r="I171" s="514">
        <v>9</v>
      </c>
      <c r="J171" s="567"/>
      <c r="K171" s="524"/>
    </row>
    <row r="172" ht="16.5" customHeight="1" spans="1:12">
      <c r="A172" s="377">
        <v>1</v>
      </c>
      <c r="B172" s="380" t="s">
        <v>310</v>
      </c>
      <c r="C172" s="516">
        <f>C139</f>
        <v>60000000</v>
      </c>
      <c r="D172" s="516">
        <f>F139</f>
        <v>23037500</v>
      </c>
      <c r="E172" s="516">
        <v>0</v>
      </c>
      <c r="F172" s="516">
        <f>SUM(D172:E172)</f>
        <v>23037500</v>
      </c>
      <c r="G172" s="516">
        <f>C172-F172</f>
        <v>36962500</v>
      </c>
      <c r="H172" s="564">
        <v>12</v>
      </c>
      <c r="I172" s="568">
        <v>12</v>
      </c>
      <c r="J172" s="569"/>
      <c r="K172" s="570">
        <f t="shared" ref="K172:K189" si="39">H172+K139</f>
        <v>61</v>
      </c>
      <c r="L172" s="571">
        <f t="shared" ref="L172:L189" si="40">I172+L139</f>
        <v>57</v>
      </c>
    </row>
    <row r="173" ht="16.5" customHeight="1" spans="1:12">
      <c r="A173" s="377">
        <f t="shared" ref="A173:A188" si="41">1+A172</f>
        <v>2</v>
      </c>
      <c r="B173" s="380" t="s">
        <v>311</v>
      </c>
      <c r="C173" s="516">
        <f t="shared" ref="C173:C189" si="42">C140</f>
        <v>22500000</v>
      </c>
      <c r="D173" s="516">
        <f t="shared" ref="D173:D189" si="43">F140</f>
        <v>21280000</v>
      </c>
      <c r="E173" s="516">
        <v>0</v>
      </c>
      <c r="F173" s="516">
        <f t="shared" ref="F173:F189" si="44">SUM(D173:E173)</f>
        <v>21280000</v>
      </c>
      <c r="G173" s="516">
        <f t="shared" ref="G173:G189" si="45">C173-F173</f>
        <v>1220000</v>
      </c>
      <c r="H173" s="564">
        <v>0</v>
      </c>
      <c r="I173" s="568">
        <v>0</v>
      </c>
      <c r="J173" s="569"/>
      <c r="K173" s="570">
        <f t="shared" si="39"/>
        <v>20</v>
      </c>
      <c r="L173" s="571">
        <f t="shared" si="40"/>
        <v>122</v>
      </c>
    </row>
    <row r="174" ht="16.5" customHeight="1" spans="1:12">
      <c r="A174" s="377">
        <f t="shared" si="41"/>
        <v>3</v>
      </c>
      <c r="B174" s="380" t="s">
        <v>312</v>
      </c>
      <c r="C174" s="516">
        <f t="shared" si="42"/>
        <v>38500000</v>
      </c>
      <c r="D174" s="516">
        <f t="shared" si="43"/>
        <v>38500000</v>
      </c>
      <c r="E174" s="516">
        <v>0</v>
      </c>
      <c r="F174" s="516">
        <f t="shared" si="44"/>
        <v>38500000</v>
      </c>
      <c r="G174" s="516">
        <f t="shared" si="45"/>
        <v>0</v>
      </c>
      <c r="H174" s="564">
        <v>0</v>
      </c>
      <c r="I174" s="568">
        <v>0</v>
      </c>
      <c r="J174" s="569"/>
      <c r="K174" s="570">
        <f t="shared" si="39"/>
        <v>38</v>
      </c>
      <c r="L174" s="571">
        <f t="shared" si="40"/>
        <v>18</v>
      </c>
    </row>
    <row r="175" ht="16.5" customHeight="1" spans="1:12">
      <c r="A175" s="377">
        <f t="shared" si="41"/>
        <v>4</v>
      </c>
      <c r="B175" s="380" t="s">
        <v>313</v>
      </c>
      <c r="C175" s="516">
        <f t="shared" si="42"/>
        <v>36000000</v>
      </c>
      <c r="D175" s="516">
        <f t="shared" si="43"/>
        <v>23050000</v>
      </c>
      <c r="E175" s="516">
        <v>12950000</v>
      </c>
      <c r="F175" s="516">
        <f t="shared" si="44"/>
        <v>36000000</v>
      </c>
      <c r="G175" s="516">
        <f t="shared" si="45"/>
        <v>0</v>
      </c>
      <c r="H175" s="564">
        <v>0</v>
      </c>
      <c r="I175" s="568">
        <v>0</v>
      </c>
      <c r="J175" s="569"/>
      <c r="K175" s="570">
        <f t="shared" si="39"/>
        <v>27</v>
      </c>
      <c r="L175" s="571">
        <f t="shared" si="40"/>
        <v>95</v>
      </c>
    </row>
    <row r="176" ht="16.5" customHeight="1" spans="1:15">
      <c r="A176" s="377">
        <f t="shared" si="41"/>
        <v>5</v>
      </c>
      <c r="B176" s="380" t="s">
        <v>314</v>
      </c>
      <c r="C176" s="516">
        <f t="shared" si="42"/>
        <v>31500000</v>
      </c>
      <c r="D176" s="516">
        <f t="shared" si="43"/>
        <v>18900000</v>
      </c>
      <c r="E176" s="516">
        <v>12600000</v>
      </c>
      <c r="F176" s="516">
        <f t="shared" si="44"/>
        <v>31500000</v>
      </c>
      <c r="G176" s="516">
        <f t="shared" si="45"/>
        <v>0</v>
      </c>
      <c r="H176" s="564">
        <v>0</v>
      </c>
      <c r="I176" s="568">
        <v>0</v>
      </c>
      <c r="J176" s="569"/>
      <c r="K176" s="583">
        <f t="shared" si="39"/>
        <v>4</v>
      </c>
      <c r="L176" s="584">
        <f t="shared" si="40"/>
        <v>4</v>
      </c>
      <c r="O176" s="572"/>
    </row>
    <row r="177" ht="16.5" customHeight="1" spans="1:15">
      <c r="A177" s="377">
        <f t="shared" si="41"/>
        <v>6</v>
      </c>
      <c r="B177" s="380" t="s">
        <v>315</v>
      </c>
      <c r="C177" s="516">
        <f t="shared" si="42"/>
        <v>38000000</v>
      </c>
      <c r="D177" s="516">
        <f t="shared" si="43"/>
        <v>34200000</v>
      </c>
      <c r="E177" s="516">
        <v>3800000</v>
      </c>
      <c r="F177" s="516">
        <f t="shared" si="44"/>
        <v>38000000</v>
      </c>
      <c r="G177" s="516">
        <f t="shared" si="45"/>
        <v>0</v>
      </c>
      <c r="H177" s="564">
        <v>25</v>
      </c>
      <c r="I177" s="568">
        <v>46</v>
      </c>
      <c r="J177" s="569"/>
      <c r="K177" s="585">
        <f t="shared" si="39"/>
        <v>89</v>
      </c>
      <c r="L177" s="586">
        <f t="shared" si="40"/>
        <v>183</v>
      </c>
      <c r="O177" s="573"/>
    </row>
    <row r="178" ht="16.5" customHeight="1" spans="1:12">
      <c r="A178" s="377">
        <f t="shared" si="41"/>
        <v>7</v>
      </c>
      <c r="B178" s="380" t="s">
        <v>316</v>
      </c>
      <c r="C178" s="516">
        <f t="shared" si="42"/>
        <v>34600000</v>
      </c>
      <c r="D178" s="516">
        <f t="shared" si="43"/>
        <v>24040000</v>
      </c>
      <c r="E178" s="516">
        <v>9280000</v>
      </c>
      <c r="F178" s="516">
        <f t="shared" si="44"/>
        <v>33320000</v>
      </c>
      <c r="G178" s="516">
        <f t="shared" si="45"/>
        <v>1280000</v>
      </c>
      <c r="H178" s="564">
        <v>1</v>
      </c>
      <c r="I178" s="568">
        <v>0</v>
      </c>
      <c r="J178" s="569"/>
      <c r="K178" s="570">
        <f t="shared" si="39"/>
        <v>6</v>
      </c>
      <c r="L178" s="571">
        <f t="shared" si="40"/>
        <v>0</v>
      </c>
    </row>
    <row r="179" ht="16.5" customHeight="1" spans="1:12">
      <c r="A179" s="377">
        <f t="shared" si="41"/>
        <v>8</v>
      </c>
      <c r="B179" s="380" t="s">
        <v>317</v>
      </c>
      <c r="C179" s="516">
        <f t="shared" si="42"/>
        <v>80000000</v>
      </c>
      <c r="D179" s="516">
        <f t="shared" si="43"/>
        <v>53380000</v>
      </c>
      <c r="E179" s="516">
        <v>14000000</v>
      </c>
      <c r="F179" s="516">
        <f t="shared" si="44"/>
        <v>67380000</v>
      </c>
      <c r="G179" s="516">
        <f t="shared" si="45"/>
        <v>12620000</v>
      </c>
      <c r="H179" s="564">
        <v>3</v>
      </c>
      <c r="I179" s="568">
        <v>17</v>
      </c>
      <c r="J179" s="569"/>
      <c r="K179" s="570">
        <f t="shared" si="39"/>
        <v>26</v>
      </c>
      <c r="L179" s="571">
        <f t="shared" si="40"/>
        <v>157</v>
      </c>
    </row>
    <row r="180" ht="16.5" customHeight="1" spans="1:13">
      <c r="A180" s="377">
        <f t="shared" si="41"/>
        <v>9</v>
      </c>
      <c r="B180" s="380" t="s">
        <v>318</v>
      </c>
      <c r="C180" s="516">
        <f t="shared" si="42"/>
        <v>37500000</v>
      </c>
      <c r="D180" s="516">
        <f t="shared" si="43"/>
        <v>21250000</v>
      </c>
      <c r="E180" s="516">
        <v>7500000</v>
      </c>
      <c r="F180" s="516">
        <f t="shared" si="44"/>
        <v>28750000</v>
      </c>
      <c r="G180" s="516">
        <f t="shared" si="45"/>
        <v>8750000</v>
      </c>
      <c r="H180" s="564">
        <v>14</v>
      </c>
      <c r="I180" s="568">
        <v>29</v>
      </c>
      <c r="J180" s="569"/>
      <c r="K180" s="570">
        <f t="shared" si="39"/>
        <v>39</v>
      </c>
      <c r="L180" s="571">
        <f t="shared" si="40"/>
        <v>79</v>
      </c>
      <c r="M180" s="570"/>
    </row>
    <row r="181" ht="16.5" customHeight="1" spans="1:13">
      <c r="A181" s="377">
        <f t="shared" si="41"/>
        <v>10</v>
      </c>
      <c r="B181" s="380" t="s">
        <v>319</v>
      </c>
      <c r="C181" s="516">
        <f t="shared" si="42"/>
        <v>150450000</v>
      </c>
      <c r="D181" s="516">
        <f t="shared" si="43"/>
        <v>48096053</v>
      </c>
      <c r="E181" s="516">
        <v>17000000</v>
      </c>
      <c r="F181" s="516">
        <f t="shared" si="44"/>
        <v>65096053</v>
      </c>
      <c r="G181" s="516">
        <f t="shared" si="45"/>
        <v>85353947</v>
      </c>
      <c r="H181" s="564">
        <v>2</v>
      </c>
      <c r="I181" s="568">
        <v>6</v>
      </c>
      <c r="J181" s="569"/>
      <c r="K181" s="570">
        <f t="shared" si="39"/>
        <v>28</v>
      </c>
      <c r="L181" s="571">
        <f t="shared" si="40"/>
        <v>83</v>
      </c>
      <c r="M181" s="570"/>
    </row>
    <row r="182" ht="16.5" customHeight="1" spans="1:12">
      <c r="A182" s="377">
        <f t="shared" si="41"/>
        <v>11</v>
      </c>
      <c r="B182" s="380" t="s">
        <v>320</v>
      </c>
      <c r="C182" s="516">
        <f t="shared" si="42"/>
        <v>30000000</v>
      </c>
      <c r="D182" s="516">
        <f t="shared" si="43"/>
        <v>20625000</v>
      </c>
      <c r="E182" s="516">
        <v>7500000</v>
      </c>
      <c r="F182" s="516">
        <f t="shared" si="44"/>
        <v>28125000</v>
      </c>
      <c r="G182" s="516">
        <f t="shared" si="45"/>
        <v>1875000</v>
      </c>
      <c r="H182" s="564">
        <v>0</v>
      </c>
      <c r="I182" s="568">
        <v>0</v>
      </c>
      <c r="J182" s="569"/>
      <c r="K182" s="570">
        <f t="shared" si="39"/>
        <v>8</v>
      </c>
      <c r="L182" s="571">
        <f t="shared" si="40"/>
        <v>56</v>
      </c>
    </row>
    <row r="183" ht="16.5" customHeight="1" spans="1:12">
      <c r="A183" s="377">
        <f t="shared" si="41"/>
        <v>12</v>
      </c>
      <c r="B183" s="380" t="s">
        <v>321</v>
      </c>
      <c r="C183" s="516">
        <f t="shared" si="42"/>
        <v>42000000</v>
      </c>
      <c r="D183" s="516">
        <f t="shared" si="43"/>
        <v>33050000</v>
      </c>
      <c r="E183" s="516">
        <v>3700000</v>
      </c>
      <c r="F183" s="516">
        <f t="shared" si="44"/>
        <v>36750000</v>
      </c>
      <c r="G183" s="516">
        <f t="shared" si="45"/>
        <v>5250000</v>
      </c>
      <c r="H183" s="564">
        <v>18</v>
      </c>
      <c r="I183" s="568">
        <v>38</v>
      </c>
      <c r="J183" s="569"/>
      <c r="K183" s="570">
        <f t="shared" si="39"/>
        <v>66</v>
      </c>
      <c r="L183" s="571">
        <f t="shared" si="40"/>
        <v>122</v>
      </c>
    </row>
    <row r="184" ht="16.5" customHeight="1" spans="1:12">
      <c r="A184" s="377">
        <f t="shared" si="41"/>
        <v>13</v>
      </c>
      <c r="B184" s="380" t="s">
        <v>322</v>
      </c>
      <c r="C184" s="516">
        <f t="shared" si="42"/>
        <v>0</v>
      </c>
      <c r="D184" s="516">
        <f t="shared" si="43"/>
        <v>0</v>
      </c>
      <c r="E184" s="516">
        <v>0</v>
      </c>
      <c r="F184" s="516">
        <f t="shared" si="44"/>
        <v>0</v>
      </c>
      <c r="G184" s="516">
        <f t="shared" si="45"/>
        <v>0</v>
      </c>
      <c r="H184" s="564">
        <v>0</v>
      </c>
      <c r="I184" s="568">
        <v>0</v>
      </c>
      <c r="J184" s="569"/>
      <c r="K184" s="570">
        <f t="shared" si="39"/>
        <v>0</v>
      </c>
      <c r="L184" s="571">
        <f t="shared" si="40"/>
        <v>0</v>
      </c>
    </row>
    <row r="185" s="507" customFormat="1" ht="16.5" customHeight="1" spans="1:13">
      <c r="A185" s="519">
        <f t="shared" si="41"/>
        <v>14</v>
      </c>
      <c r="B185" s="193" t="s">
        <v>345</v>
      </c>
      <c r="C185" s="516">
        <f t="shared" si="42"/>
        <v>44000000</v>
      </c>
      <c r="D185" s="516">
        <f t="shared" si="43"/>
        <v>35150000</v>
      </c>
      <c r="E185" s="516">
        <v>8850000</v>
      </c>
      <c r="F185" s="516">
        <f t="shared" si="44"/>
        <v>44000000</v>
      </c>
      <c r="G185" s="516">
        <f t="shared" si="45"/>
        <v>0</v>
      </c>
      <c r="H185" s="564">
        <v>6</v>
      </c>
      <c r="I185" s="568">
        <v>10</v>
      </c>
      <c r="J185" s="569"/>
      <c r="K185" s="570">
        <f t="shared" si="39"/>
        <v>29</v>
      </c>
      <c r="L185" s="571">
        <f t="shared" si="40"/>
        <v>56</v>
      </c>
      <c r="M185" s="574"/>
    </row>
    <row r="186" ht="16.5" customHeight="1" spans="1:12">
      <c r="A186" s="377">
        <f t="shared" si="41"/>
        <v>15</v>
      </c>
      <c r="B186" s="380" t="s">
        <v>324</v>
      </c>
      <c r="C186" s="516">
        <f t="shared" si="42"/>
        <v>29300000</v>
      </c>
      <c r="D186" s="516">
        <f t="shared" si="43"/>
        <v>22580000</v>
      </c>
      <c r="E186" s="516">
        <v>0</v>
      </c>
      <c r="F186" s="516">
        <f t="shared" si="44"/>
        <v>22580000</v>
      </c>
      <c r="G186" s="516">
        <f t="shared" si="45"/>
        <v>6720000</v>
      </c>
      <c r="H186" s="564">
        <v>0</v>
      </c>
      <c r="I186" s="568">
        <v>0</v>
      </c>
      <c r="J186" s="569"/>
      <c r="K186" s="570">
        <f t="shared" si="39"/>
        <v>28</v>
      </c>
      <c r="L186" s="571">
        <f t="shared" si="40"/>
        <v>111</v>
      </c>
    </row>
    <row r="187" ht="16.5" customHeight="1" spans="1:12">
      <c r="A187" s="377">
        <f t="shared" si="41"/>
        <v>16</v>
      </c>
      <c r="B187" s="380" t="s">
        <v>325</v>
      </c>
      <c r="C187" s="516">
        <f t="shared" si="42"/>
        <v>51800000</v>
      </c>
      <c r="D187" s="516">
        <f t="shared" si="43"/>
        <v>28930000</v>
      </c>
      <c r="E187" s="516">
        <v>3700000</v>
      </c>
      <c r="F187" s="516">
        <f t="shared" si="44"/>
        <v>32630000</v>
      </c>
      <c r="G187" s="516">
        <f t="shared" si="45"/>
        <v>19170000</v>
      </c>
      <c r="H187" s="564">
        <v>3</v>
      </c>
      <c r="I187" s="568">
        <v>4</v>
      </c>
      <c r="J187" s="569"/>
      <c r="K187" s="570">
        <f t="shared" si="39"/>
        <v>15</v>
      </c>
      <c r="L187" s="571">
        <f t="shared" si="40"/>
        <v>25</v>
      </c>
    </row>
    <row r="188" ht="16.5" customHeight="1" spans="1:12">
      <c r="A188" s="377">
        <f t="shared" si="41"/>
        <v>17</v>
      </c>
      <c r="B188" s="380" t="s">
        <v>326</v>
      </c>
      <c r="C188" s="516">
        <f t="shared" si="42"/>
        <v>40000000</v>
      </c>
      <c r="D188" s="516">
        <f t="shared" si="43"/>
        <v>32457000</v>
      </c>
      <c r="E188" s="516">
        <v>7543000</v>
      </c>
      <c r="F188" s="516">
        <f t="shared" si="44"/>
        <v>40000000</v>
      </c>
      <c r="G188" s="516">
        <f t="shared" si="45"/>
        <v>0</v>
      </c>
      <c r="H188" s="564">
        <v>0</v>
      </c>
      <c r="I188" s="568">
        <v>0</v>
      </c>
      <c r="J188" s="569"/>
      <c r="K188" s="570">
        <f t="shared" si="39"/>
        <v>1</v>
      </c>
      <c r="L188" s="571">
        <f t="shared" si="40"/>
        <v>63</v>
      </c>
    </row>
    <row r="189" ht="16.5" customHeight="1" spans="1:12">
      <c r="A189" s="377">
        <v>18</v>
      </c>
      <c r="B189" s="416" t="s">
        <v>327</v>
      </c>
      <c r="C189" s="516">
        <f t="shared" si="42"/>
        <v>28900000</v>
      </c>
      <c r="D189" s="516">
        <f t="shared" si="43"/>
        <v>28900000</v>
      </c>
      <c r="E189" s="516">
        <v>0</v>
      </c>
      <c r="F189" s="516">
        <f t="shared" si="44"/>
        <v>28900000</v>
      </c>
      <c r="G189" s="516">
        <f t="shared" si="45"/>
        <v>0</v>
      </c>
      <c r="H189" s="564">
        <v>0</v>
      </c>
      <c r="I189" s="568">
        <v>0</v>
      </c>
      <c r="J189" s="569"/>
      <c r="K189" s="570">
        <f t="shared" si="39"/>
        <v>13</v>
      </c>
      <c r="L189" s="571">
        <f t="shared" si="40"/>
        <v>58</v>
      </c>
    </row>
    <row r="190" spans="1:10">
      <c r="A190" s="520" t="s">
        <v>57</v>
      </c>
      <c r="B190" s="520"/>
      <c r="C190" s="516">
        <f>SUM(C172:C189)</f>
        <v>795050000</v>
      </c>
      <c r="D190" s="516">
        <f t="shared" ref="D190:I190" si="46">SUM(D172:D189)</f>
        <v>507425553</v>
      </c>
      <c r="E190" s="516">
        <f t="shared" si="46"/>
        <v>108423000</v>
      </c>
      <c r="F190" s="516">
        <f t="shared" si="46"/>
        <v>615848553</v>
      </c>
      <c r="G190" s="516">
        <f t="shared" si="46"/>
        <v>179201447</v>
      </c>
      <c r="H190" s="565">
        <f t="shared" si="46"/>
        <v>84</v>
      </c>
      <c r="I190" s="571">
        <f t="shared" si="46"/>
        <v>162</v>
      </c>
      <c r="J190" s="569"/>
    </row>
    <row r="191" ht="16.5" customHeight="1" spans="1:2">
      <c r="A191" s="581"/>
      <c r="B191" s="582"/>
    </row>
    <row r="192" spans="2:7">
      <c r="B192" s="357" t="str">
        <f>B159</f>
        <v>Mengetahui :</v>
      </c>
      <c r="G192" s="355" t="s">
        <v>83</v>
      </c>
    </row>
    <row r="193" spans="2:7">
      <c r="B193" s="204" t="str">
        <f>RK7a!C205</f>
        <v>Ketua Pengadilan Tinggi Agama Padang,</v>
      </c>
      <c r="C193" s="204"/>
      <c r="D193" s="204"/>
      <c r="E193" s="204"/>
      <c r="F193" s="204"/>
      <c r="G193" s="204" t="s">
        <v>61</v>
      </c>
    </row>
    <row r="194" spans="2:7">
      <c r="B194" s="204"/>
      <c r="C194" s="204"/>
      <c r="D194" s="204"/>
      <c r="E194" s="204"/>
      <c r="F194" s="204"/>
      <c r="G194" s="204"/>
    </row>
    <row r="195" spans="2:7">
      <c r="B195" s="204"/>
      <c r="C195" s="204"/>
      <c r="D195" s="204"/>
      <c r="E195" s="204"/>
      <c r="F195" s="204"/>
      <c r="G195" s="204"/>
    </row>
    <row r="196" spans="2:7">
      <c r="B196" s="204"/>
      <c r="C196" s="204"/>
      <c r="D196" s="204"/>
      <c r="E196" s="204"/>
      <c r="F196" s="204"/>
      <c r="G196" s="204"/>
    </row>
    <row r="197" spans="2:7">
      <c r="B197" s="204" t="str">
        <f>RK7a!C209</f>
        <v>Dr. Drs. H. PELMIZAR, M.H.I.</v>
      </c>
      <c r="C197" s="204"/>
      <c r="D197" s="204"/>
      <c r="E197" s="204"/>
      <c r="F197" s="204"/>
      <c r="G197" s="204" t="s">
        <v>63</v>
      </c>
    </row>
    <row r="198" spans="2:7">
      <c r="B198" s="204" t="str">
        <f>RK7a!C210</f>
        <v>NIP. 19561112 198103 1 009</v>
      </c>
      <c r="C198" s="204"/>
      <c r="D198" s="204"/>
      <c r="E198" s="204"/>
      <c r="F198" s="204"/>
      <c r="G198" s="204" t="s">
        <v>65</v>
      </c>
    </row>
    <row r="199" ht="15.75" spans="1:10">
      <c r="A199" s="173" t="s">
        <v>347</v>
      </c>
      <c r="B199" s="173"/>
      <c r="C199" s="173"/>
      <c r="D199" s="173"/>
      <c r="E199" s="173"/>
      <c r="F199" s="173"/>
      <c r="G199" s="173"/>
      <c r="H199" s="173"/>
      <c r="I199" s="173"/>
      <c r="J199" s="173"/>
    </row>
    <row r="200" ht="15.75" spans="1:10">
      <c r="A200" s="173" t="s">
        <v>300</v>
      </c>
      <c r="B200" s="173"/>
      <c r="C200" s="173"/>
      <c r="D200" s="173"/>
      <c r="E200" s="173"/>
      <c r="F200" s="173"/>
      <c r="G200" s="173"/>
      <c r="H200" s="173"/>
      <c r="I200" s="173"/>
      <c r="J200" s="173"/>
    </row>
    <row r="201" ht="15.75" spans="1:10">
      <c r="A201" s="173" t="str">
        <f>RK7a!A213</f>
        <v>BULAN JULI TAHUN 2023</v>
      </c>
      <c r="B201" s="173"/>
      <c r="C201" s="173"/>
      <c r="D201" s="173"/>
      <c r="E201" s="173"/>
      <c r="F201" s="173"/>
      <c r="G201" s="173"/>
      <c r="H201" s="173"/>
      <c r="I201" s="173"/>
      <c r="J201" s="173"/>
    </row>
    <row r="202" spans="1:10">
      <c r="A202" s="362"/>
      <c r="B202" s="362"/>
      <c r="C202" s="362"/>
      <c r="D202" s="362"/>
      <c r="E202" s="362"/>
      <c r="F202" s="362"/>
      <c r="G202" s="362"/>
      <c r="H202" s="362"/>
      <c r="I202" s="399" t="s">
        <v>338</v>
      </c>
      <c r="J202" s="399"/>
    </row>
    <row r="203" s="360" customFormat="1" ht="30" spans="1:10">
      <c r="A203" s="513" t="s">
        <v>181</v>
      </c>
      <c r="B203" s="513" t="s">
        <v>339</v>
      </c>
      <c r="C203" s="186" t="s">
        <v>340</v>
      </c>
      <c r="D203" s="186" t="s">
        <v>341</v>
      </c>
      <c r="E203" s="513" t="s">
        <v>342</v>
      </c>
      <c r="F203" s="513" t="s">
        <v>57</v>
      </c>
      <c r="G203" s="513" t="s">
        <v>172</v>
      </c>
      <c r="H203" s="513" t="s">
        <v>343</v>
      </c>
      <c r="I203" s="513" t="s">
        <v>344</v>
      </c>
      <c r="J203" s="566"/>
    </row>
    <row r="204" s="362" customFormat="1" spans="1:11">
      <c r="A204" s="514">
        <v>1</v>
      </c>
      <c r="B204" s="514">
        <v>2</v>
      </c>
      <c r="C204" s="514">
        <v>3</v>
      </c>
      <c r="D204" s="514">
        <v>4</v>
      </c>
      <c r="E204" s="514">
        <v>5</v>
      </c>
      <c r="F204" s="514">
        <v>6</v>
      </c>
      <c r="G204" s="514">
        <v>7</v>
      </c>
      <c r="H204" s="514">
        <v>8</v>
      </c>
      <c r="I204" s="514">
        <v>9</v>
      </c>
      <c r="J204" s="567"/>
      <c r="K204" s="524"/>
    </row>
    <row r="205" ht="16.5" customHeight="1" spans="1:12">
      <c r="A205" s="377">
        <v>1</v>
      </c>
      <c r="B205" s="380" t="s">
        <v>310</v>
      </c>
      <c r="C205" s="516">
        <f>C172</f>
        <v>60000000</v>
      </c>
      <c r="D205" s="516">
        <f>F172</f>
        <v>23037500</v>
      </c>
      <c r="E205" s="516">
        <v>35609500</v>
      </c>
      <c r="F205" s="516">
        <f>SUM(D205:E205)</f>
        <v>58647000</v>
      </c>
      <c r="G205" s="516">
        <f>C205-F205</f>
        <v>1353000</v>
      </c>
      <c r="H205" s="564">
        <v>12</v>
      </c>
      <c r="I205" s="568">
        <v>12</v>
      </c>
      <c r="J205" s="569"/>
      <c r="K205" s="570">
        <f t="shared" ref="K205:K222" si="47">K172+H205</f>
        <v>73</v>
      </c>
      <c r="L205" s="548">
        <f t="shared" ref="L205:L222" si="48">L172+I205</f>
        <v>69</v>
      </c>
    </row>
    <row r="206" ht="16.5" customHeight="1" spans="1:12">
      <c r="A206" s="377">
        <f t="shared" ref="A206:A221" si="49">1+A205</f>
        <v>2</v>
      </c>
      <c r="B206" s="380" t="s">
        <v>311</v>
      </c>
      <c r="C206" s="516">
        <f t="shared" ref="C206:C222" si="50">C173</f>
        <v>22500000</v>
      </c>
      <c r="D206" s="516">
        <f t="shared" ref="D206:D222" si="51">F173</f>
        <v>21280000</v>
      </c>
      <c r="E206" s="516">
        <v>1220000</v>
      </c>
      <c r="F206" s="516">
        <f t="shared" ref="F206:F222" si="52">SUM(D206:E206)</f>
        <v>22500000</v>
      </c>
      <c r="G206" s="516">
        <f t="shared" ref="G206:G221" si="53">C206-F206</f>
        <v>0</v>
      </c>
      <c r="H206" s="564">
        <v>0</v>
      </c>
      <c r="I206" s="568">
        <v>0</v>
      </c>
      <c r="J206" s="569"/>
      <c r="K206" s="570">
        <f t="shared" si="47"/>
        <v>20</v>
      </c>
      <c r="L206" s="548">
        <f t="shared" si="48"/>
        <v>122</v>
      </c>
    </row>
    <row r="207" ht="16.5" customHeight="1" spans="1:12">
      <c r="A207" s="377">
        <f t="shared" si="49"/>
        <v>3</v>
      </c>
      <c r="B207" s="380" t="s">
        <v>312</v>
      </c>
      <c r="C207" s="516">
        <f t="shared" si="50"/>
        <v>38500000</v>
      </c>
      <c r="D207" s="516">
        <f t="shared" si="51"/>
        <v>38500000</v>
      </c>
      <c r="E207" s="516">
        <v>0</v>
      </c>
      <c r="F207" s="516">
        <f t="shared" si="52"/>
        <v>38500000</v>
      </c>
      <c r="G207" s="516">
        <f t="shared" si="53"/>
        <v>0</v>
      </c>
      <c r="H207" s="564">
        <v>0</v>
      </c>
      <c r="I207" s="568">
        <v>0</v>
      </c>
      <c r="J207" s="569"/>
      <c r="K207" s="570">
        <f t="shared" si="47"/>
        <v>38</v>
      </c>
      <c r="L207" s="548">
        <f t="shared" si="48"/>
        <v>18</v>
      </c>
    </row>
    <row r="208" ht="16.5" customHeight="1" spans="1:12">
      <c r="A208" s="377">
        <f t="shared" si="49"/>
        <v>4</v>
      </c>
      <c r="B208" s="380" t="s">
        <v>313</v>
      </c>
      <c r="C208" s="516">
        <f t="shared" si="50"/>
        <v>36000000</v>
      </c>
      <c r="D208" s="516">
        <f t="shared" si="51"/>
        <v>36000000</v>
      </c>
      <c r="E208" s="516">
        <v>0</v>
      </c>
      <c r="F208" s="516">
        <f t="shared" si="52"/>
        <v>36000000</v>
      </c>
      <c r="G208" s="516">
        <f t="shared" si="53"/>
        <v>0</v>
      </c>
      <c r="H208" s="564">
        <v>0</v>
      </c>
      <c r="I208" s="568">
        <v>0</v>
      </c>
      <c r="J208" s="569"/>
      <c r="K208" s="570">
        <f t="shared" si="47"/>
        <v>27</v>
      </c>
      <c r="L208" s="548">
        <f t="shared" si="48"/>
        <v>95</v>
      </c>
    </row>
    <row r="209" ht="16.5" customHeight="1" spans="1:15">
      <c r="A209" s="377">
        <f t="shared" si="49"/>
        <v>5</v>
      </c>
      <c r="B209" s="380" t="s">
        <v>314</v>
      </c>
      <c r="C209" s="516">
        <f t="shared" si="50"/>
        <v>31500000</v>
      </c>
      <c r="D209" s="516">
        <f t="shared" si="51"/>
        <v>31500000</v>
      </c>
      <c r="E209" s="516">
        <v>0</v>
      </c>
      <c r="F209" s="516">
        <f t="shared" si="52"/>
        <v>31500000</v>
      </c>
      <c r="G209" s="516">
        <f t="shared" si="53"/>
        <v>0</v>
      </c>
      <c r="H209" s="564">
        <v>0</v>
      </c>
      <c r="I209" s="568">
        <v>0</v>
      </c>
      <c r="J209" s="569"/>
      <c r="K209" s="570">
        <f t="shared" si="47"/>
        <v>4</v>
      </c>
      <c r="L209" s="548">
        <f t="shared" si="48"/>
        <v>4</v>
      </c>
      <c r="O209" s="572"/>
    </row>
    <row r="210" ht="16.5" customHeight="1" spans="1:15">
      <c r="A210" s="377">
        <f t="shared" si="49"/>
        <v>6</v>
      </c>
      <c r="B210" s="380" t="s">
        <v>315</v>
      </c>
      <c r="C210" s="516">
        <f t="shared" si="50"/>
        <v>38000000</v>
      </c>
      <c r="D210" s="516">
        <f t="shared" si="51"/>
        <v>38000000</v>
      </c>
      <c r="E210" s="516">
        <v>0</v>
      </c>
      <c r="F210" s="516">
        <f t="shared" si="52"/>
        <v>38000000</v>
      </c>
      <c r="G210" s="516">
        <f t="shared" si="53"/>
        <v>0</v>
      </c>
      <c r="H210" s="564">
        <v>25</v>
      </c>
      <c r="I210" s="568">
        <v>46</v>
      </c>
      <c r="J210" s="569"/>
      <c r="K210" s="570">
        <f t="shared" si="47"/>
        <v>114</v>
      </c>
      <c r="L210" s="548">
        <f t="shared" si="48"/>
        <v>229</v>
      </c>
      <c r="O210" s="573"/>
    </row>
    <row r="211" ht="16.5" customHeight="1" spans="1:12">
      <c r="A211" s="377">
        <f t="shared" si="49"/>
        <v>7</v>
      </c>
      <c r="B211" s="380" t="s">
        <v>316</v>
      </c>
      <c r="C211" s="516">
        <f t="shared" si="50"/>
        <v>34600000</v>
      </c>
      <c r="D211" s="516">
        <f t="shared" si="51"/>
        <v>33320000</v>
      </c>
      <c r="E211" s="516">
        <f>2780000-1500000</f>
        <v>1280000</v>
      </c>
      <c r="F211" s="516">
        <f t="shared" si="52"/>
        <v>34600000</v>
      </c>
      <c r="G211" s="516">
        <f t="shared" si="53"/>
        <v>0</v>
      </c>
      <c r="H211" s="564">
        <v>1</v>
      </c>
      <c r="I211" s="568">
        <v>0</v>
      </c>
      <c r="J211" s="569"/>
      <c r="K211" s="570">
        <f t="shared" si="47"/>
        <v>7</v>
      </c>
      <c r="L211" s="548">
        <f t="shared" si="48"/>
        <v>0</v>
      </c>
    </row>
    <row r="212" ht="16.5" customHeight="1" spans="1:12">
      <c r="A212" s="377">
        <f t="shared" si="49"/>
        <v>8</v>
      </c>
      <c r="B212" s="380" t="s">
        <v>317</v>
      </c>
      <c r="C212" s="516">
        <f t="shared" si="50"/>
        <v>80000000</v>
      </c>
      <c r="D212" s="516">
        <f t="shared" si="51"/>
        <v>67380000</v>
      </c>
      <c r="E212" s="516">
        <v>12000000</v>
      </c>
      <c r="F212" s="516">
        <f t="shared" si="52"/>
        <v>79380000</v>
      </c>
      <c r="G212" s="516">
        <f t="shared" si="53"/>
        <v>620000</v>
      </c>
      <c r="H212" s="564">
        <v>3</v>
      </c>
      <c r="I212" s="568">
        <v>17</v>
      </c>
      <c r="J212" s="569"/>
      <c r="K212" s="570">
        <f t="shared" si="47"/>
        <v>29</v>
      </c>
      <c r="L212" s="548">
        <f t="shared" si="48"/>
        <v>174</v>
      </c>
    </row>
    <row r="213" ht="16.5" customHeight="1" spans="1:13">
      <c r="A213" s="377">
        <f t="shared" si="49"/>
        <v>9</v>
      </c>
      <c r="B213" s="380" t="s">
        <v>318</v>
      </c>
      <c r="C213" s="516">
        <f t="shared" si="50"/>
        <v>37500000</v>
      </c>
      <c r="D213" s="516">
        <f t="shared" si="51"/>
        <v>28750000</v>
      </c>
      <c r="E213" s="516">
        <v>8750000</v>
      </c>
      <c r="F213" s="516">
        <f t="shared" si="52"/>
        <v>37500000</v>
      </c>
      <c r="G213" s="516">
        <f t="shared" si="53"/>
        <v>0</v>
      </c>
      <c r="H213" s="564">
        <v>14</v>
      </c>
      <c r="I213" s="568">
        <v>29</v>
      </c>
      <c r="J213" s="569"/>
      <c r="K213" s="570">
        <f t="shared" si="47"/>
        <v>53</v>
      </c>
      <c r="L213" s="548">
        <f t="shared" si="48"/>
        <v>108</v>
      </c>
      <c r="M213" s="570"/>
    </row>
    <row r="214" ht="16.5" customHeight="1" spans="1:13">
      <c r="A214" s="377">
        <f t="shared" si="49"/>
        <v>10</v>
      </c>
      <c r="B214" s="380" t="s">
        <v>319</v>
      </c>
      <c r="C214" s="516">
        <f t="shared" si="50"/>
        <v>150450000</v>
      </c>
      <c r="D214" s="516">
        <f t="shared" si="51"/>
        <v>65096053</v>
      </c>
      <c r="E214" s="516">
        <v>27000000</v>
      </c>
      <c r="F214" s="516">
        <f t="shared" si="52"/>
        <v>92096053</v>
      </c>
      <c r="G214" s="516">
        <f t="shared" si="53"/>
        <v>58353947</v>
      </c>
      <c r="H214" s="564">
        <v>2</v>
      </c>
      <c r="I214" s="568">
        <v>6</v>
      </c>
      <c r="J214" s="569"/>
      <c r="K214" s="570">
        <f t="shared" si="47"/>
        <v>30</v>
      </c>
      <c r="L214" s="548">
        <f t="shared" si="48"/>
        <v>89</v>
      </c>
      <c r="M214" s="570"/>
    </row>
    <row r="215" ht="16.5" customHeight="1" spans="1:12">
      <c r="A215" s="377">
        <f t="shared" si="49"/>
        <v>11</v>
      </c>
      <c r="B215" s="380" t="s">
        <v>320</v>
      </c>
      <c r="C215" s="516">
        <f t="shared" si="50"/>
        <v>30000000</v>
      </c>
      <c r="D215" s="516">
        <f t="shared" si="51"/>
        <v>28125000</v>
      </c>
      <c r="E215" s="516">
        <v>1875000</v>
      </c>
      <c r="F215" s="516">
        <f t="shared" si="52"/>
        <v>30000000</v>
      </c>
      <c r="G215" s="516">
        <f t="shared" si="53"/>
        <v>0</v>
      </c>
      <c r="H215" s="564">
        <v>0</v>
      </c>
      <c r="I215" s="568">
        <v>0</v>
      </c>
      <c r="J215" s="569"/>
      <c r="K215" s="570">
        <f t="shared" si="47"/>
        <v>8</v>
      </c>
      <c r="L215" s="548">
        <f t="shared" si="48"/>
        <v>56</v>
      </c>
    </row>
    <row r="216" ht="16.5" customHeight="1" spans="1:12">
      <c r="A216" s="377">
        <f t="shared" si="49"/>
        <v>12</v>
      </c>
      <c r="B216" s="380" t="s">
        <v>321</v>
      </c>
      <c r="C216" s="516">
        <f t="shared" si="50"/>
        <v>42000000</v>
      </c>
      <c r="D216" s="516">
        <f t="shared" si="51"/>
        <v>36750000</v>
      </c>
      <c r="E216" s="516">
        <v>3450000</v>
      </c>
      <c r="F216" s="516">
        <f t="shared" si="52"/>
        <v>40200000</v>
      </c>
      <c r="G216" s="516">
        <f t="shared" si="53"/>
        <v>1800000</v>
      </c>
      <c r="H216" s="564">
        <v>18</v>
      </c>
      <c r="I216" s="568">
        <v>38</v>
      </c>
      <c r="J216" s="569"/>
      <c r="K216" s="570">
        <f t="shared" si="47"/>
        <v>84</v>
      </c>
      <c r="L216" s="548">
        <f t="shared" si="48"/>
        <v>160</v>
      </c>
    </row>
    <row r="217" ht="16.5" customHeight="1" spans="1:12">
      <c r="A217" s="377">
        <f t="shared" si="49"/>
        <v>13</v>
      </c>
      <c r="B217" s="380" t="s">
        <v>322</v>
      </c>
      <c r="C217" s="516">
        <f t="shared" si="50"/>
        <v>0</v>
      </c>
      <c r="D217" s="516">
        <f t="shared" si="51"/>
        <v>0</v>
      </c>
      <c r="E217" s="516">
        <v>0</v>
      </c>
      <c r="F217" s="516">
        <f t="shared" si="52"/>
        <v>0</v>
      </c>
      <c r="G217" s="516">
        <f t="shared" si="53"/>
        <v>0</v>
      </c>
      <c r="H217" s="564">
        <v>0</v>
      </c>
      <c r="I217" s="568">
        <v>0</v>
      </c>
      <c r="J217" s="569"/>
      <c r="K217" s="570">
        <f t="shared" si="47"/>
        <v>0</v>
      </c>
      <c r="L217" s="548">
        <f t="shared" si="48"/>
        <v>0</v>
      </c>
    </row>
    <row r="218" s="507" customFormat="1" ht="16.5" customHeight="1" spans="1:13">
      <c r="A218" s="519">
        <f t="shared" si="49"/>
        <v>14</v>
      </c>
      <c r="B218" s="193" t="s">
        <v>345</v>
      </c>
      <c r="C218" s="516">
        <f t="shared" si="50"/>
        <v>44000000</v>
      </c>
      <c r="D218" s="516">
        <f t="shared" si="51"/>
        <v>44000000</v>
      </c>
      <c r="E218" s="516">
        <v>0</v>
      </c>
      <c r="F218" s="516">
        <f t="shared" si="52"/>
        <v>44000000</v>
      </c>
      <c r="G218" s="516">
        <f t="shared" si="53"/>
        <v>0</v>
      </c>
      <c r="H218" s="564">
        <v>6</v>
      </c>
      <c r="I218" s="568">
        <v>10</v>
      </c>
      <c r="J218" s="569"/>
      <c r="K218" s="570">
        <f t="shared" si="47"/>
        <v>35</v>
      </c>
      <c r="L218" s="548">
        <f t="shared" si="48"/>
        <v>66</v>
      </c>
      <c r="M218" s="574"/>
    </row>
    <row r="219" ht="16.5" customHeight="1" spans="1:12">
      <c r="A219" s="377">
        <f t="shared" si="49"/>
        <v>15</v>
      </c>
      <c r="B219" s="380" t="s">
        <v>324</v>
      </c>
      <c r="C219" s="516">
        <f t="shared" si="50"/>
        <v>29300000</v>
      </c>
      <c r="D219" s="516">
        <f t="shared" si="51"/>
        <v>22580000</v>
      </c>
      <c r="E219" s="516">
        <v>3360000</v>
      </c>
      <c r="F219" s="516">
        <f t="shared" si="52"/>
        <v>25940000</v>
      </c>
      <c r="G219" s="516">
        <f t="shared" si="53"/>
        <v>3360000</v>
      </c>
      <c r="H219" s="564">
        <v>0</v>
      </c>
      <c r="I219" s="568">
        <v>0</v>
      </c>
      <c r="J219" s="569"/>
      <c r="K219" s="570">
        <f t="shared" si="47"/>
        <v>28</v>
      </c>
      <c r="L219" s="548">
        <f t="shared" si="48"/>
        <v>111</v>
      </c>
    </row>
    <row r="220" ht="16.5" customHeight="1" spans="1:12">
      <c r="A220" s="377">
        <f t="shared" si="49"/>
        <v>16</v>
      </c>
      <c r="B220" s="380" t="s">
        <v>325</v>
      </c>
      <c r="C220" s="516">
        <f t="shared" si="50"/>
        <v>51800000</v>
      </c>
      <c r="D220" s="516">
        <f t="shared" si="51"/>
        <v>32630000</v>
      </c>
      <c r="E220" s="516">
        <v>5370000</v>
      </c>
      <c r="F220" s="516">
        <f t="shared" si="52"/>
        <v>38000000</v>
      </c>
      <c r="G220" s="516">
        <f t="shared" si="53"/>
        <v>13800000</v>
      </c>
      <c r="H220" s="564">
        <v>3</v>
      </c>
      <c r="I220" s="568">
        <v>4</v>
      </c>
      <c r="J220" s="569"/>
      <c r="K220" s="570">
        <f t="shared" si="47"/>
        <v>18</v>
      </c>
      <c r="L220" s="548">
        <f t="shared" si="48"/>
        <v>29</v>
      </c>
    </row>
    <row r="221" ht="16.5" customHeight="1" spans="1:12">
      <c r="A221" s="377">
        <f t="shared" si="49"/>
        <v>17</v>
      </c>
      <c r="B221" s="380" t="s">
        <v>326</v>
      </c>
      <c r="C221" s="516">
        <f t="shared" si="50"/>
        <v>40000000</v>
      </c>
      <c r="D221" s="516">
        <f t="shared" si="51"/>
        <v>40000000</v>
      </c>
      <c r="E221" s="516">
        <v>0</v>
      </c>
      <c r="F221" s="516">
        <f t="shared" si="52"/>
        <v>40000000</v>
      </c>
      <c r="G221" s="516">
        <f t="shared" si="53"/>
        <v>0</v>
      </c>
      <c r="H221" s="564">
        <v>0</v>
      </c>
      <c r="I221" s="568">
        <v>0</v>
      </c>
      <c r="J221" s="569"/>
      <c r="K221" s="570">
        <f t="shared" si="47"/>
        <v>1</v>
      </c>
      <c r="L221" s="548">
        <f t="shared" si="48"/>
        <v>63</v>
      </c>
    </row>
    <row r="222" ht="16.5" customHeight="1" spans="1:12">
      <c r="A222" s="377">
        <v>18</v>
      </c>
      <c r="B222" s="416" t="s">
        <v>327</v>
      </c>
      <c r="C222" s="516">
        <f t="shared" si="50"/>
        <v>28900000</v>
      </c>
      <c r="D222" s="516">
        <f t="shared" si="51"/>
        <v>28900000</v>
      </c>
      <c r="E222" s="516">
        <v>0</v>
      </c>
      <c r="F222" s="516">
        <f t="shared" si="52"/>
        <v>28900000</v>
      </c>
      <c r="G222" s="516"/>
      <c r="H222" s="564">
        <v>0</v>
      </c>
      <c r="I222" s="568">
        <v>0</v>
      </c>
      <c r="J222" s="569"/>
      <c r="K222" s="570">
        <f t="shared" si="47"/>
        <v>13</v>
      </c>
      <c r="L222" s="548">
        <f t="shared" si="48"/>
        <v>58</v>
      </c>
    </row>
    <row r="223" spans="1:10">
      <c r="A223" s="520" t="s">
        <v>57</v>
      </c>
      <c r="B223" s="520"/>
      <c r="C223" s="516">
        <f>SUM(C205:C222)</f>
        <v>795050000</v>
      </c>
      <c r="D223" s="516">
        <f>SUM(D205:D222)</f>
        <v>615848553</v>
      </c>
      <c r="E223" s="516">
        <f>SUM(E205:E221)</f>
        <v>99914500</v>
      </c>
      <c r="F223" s="516">
        <f>SUM(F205:F222)</f>
        <v>715763053</v>
      </c>
      <c r="G223" s="516">
        <f>SUM(G205:G221)</f>
        <v>79286947</v>
      </c>
      <c r="H223" s="565">
        <f>SUM(H205:H221)</f>
        <v>84</v>
      </c>
      <c r="I223" s="571">
        <f>SUM(I205:I222)</f>
        <v>162</v>
      </c>
      <c r="J223" s="569"/>
    </row>
    <row r="224" ht="11" customHeight="1"/>
    <row r="225" spans="2:7">
      <c r="B225" s="357" t="s">
        <v>58</v>
      </c>
      <c r="G225" s="355" t="s">
        <v>85</v>
      </c>
    </row>
    <row r="226" spans="2:7">
      <c r="B226" s="204" t="s">
        <v>60</v>
      </c>
      <c r="C226" s="204"/>
      <c r="D226" s="204"/>
      <c r="E226" s="204"/>
      <c r="F226" s="204"/>
      <c r="G226" s="204" t="s">
        <v>61</v>
      </c>
    </row>
    <row r="227" spans="2:7">
      <c r="B227" s="204"/>
      <c r="C227" s="204"/>
      <c r="D227" s="204"/>
      <c r="E227" s="204"/>
      <c r="F227" s="204"/>
      <c r="G227" s="204"/>
    </row>
    <row r="228" spans="2:7">
      <c r="B228" s="204"/>
      <c r="C228" s="204"/>
      <c r="D228" s="204"/>
      <c r="E228" s="204"/>
      <c r="F228" s="204"/>
      <c r="G228" s="204"/>
    </row>
    <row r="229" spans="2:7">
      <c r="B229" s="204"/>
      <c r="C229" s="204"/>
      <c r="D229" s="204"/>
      <c r="E229" s="204"/>
      <c r="F229" s="204"/>
      <c r="G229" s="204"/>
    </row>
    <row r="230" spans="2:7">
      <c r="B230" s="204" t="s">
        <v>62</v>
      </c>
      <c r="C230" s="204"/>
      <c r="D230" s="204"/>
      <c r="E230" s="204"/>
      <c r="F230" s="204"/>
      <c r="G230" s="204" t="s">
        <v>63</v>
      </c>
    </row>
    <row r="231" spans="2:7">
      <c r="B231" s="204" t="s">
        <v>64</v>
      </c>
      <c r="C231" s="204"/>
      <c r="D231" s="204"/>
      <c r="E231" s="204"/>
      <c r="F231" s="204"/>
      <c r="G231" s="204" t="s">
        <v>65</v>
      </c>
    </row>
    <row r="234" ht="15.75" spans="1:10">
      <c r="A234" s="173" t="s">
        <v>337</v>
      </c>
      <c r="B234" s="173"/>
      <c r="C234" s="173"/>
      <c r="D234" s="173"/>
      <c r="E234" s="173"/>
      <c r="F234" s="173"/>
      <c r="G234" s="173"/>
      <c r="H234" s="173"/>
      <c r="I234" s="173"/>
      <c r="J234" s="173"/>
    </row>
    <row r="235" ht="15.75" spans="1:10">
      <c r="A235" s="173" t="s">
        <v>300</v>
      </c>
      <c r="B235" s="173"/>
      <c r="C235" s="173"/>
      <c r="D235" s="173"/>
      <c r="E235" s="173"/>
      <c r="F235" s="173"/>
      <c r="G235" s="173"/>
      <c r="H235" s="173"/>
      <c r="I235" s="173"/>
      <c r="J235" s="173"/>
    </row>
    <row r="236" ht="15.75" spans="1:10">
      <c r="A236" s="173" t="s">
        <v>86</v>
      </c>
      <c r="B236" s="173"/>
      <c r="C236" s="173"/>
      <c r="D236" s="173"/>
      <c r="E236" s="173"/>
      <c r="F236" s="173"/>
      <c r="G236" s="173"/>
      <c r="H236" s="173"/>
      <c r="I236" s="173"/>
      <c r="J236" s="173"/>
    </row>
    <row r="237" spans="1:10">
      <c r="A237" s="362"/>
      <c r="B237" s="362"/>
      <c r="C237" s="362"/>
      <c r="D237" s="362"/>
      <c r="E237" s="362"/>
      <c r="F237" s="362"/>
      <c r="G237" s="362"/>
      <c r="H237" s="362"/>
      <c r="I237" s="399" t="s">
        <v>338</v>
      </c>
      <c r="J237" s="399"/>
    </row>
    <row r="238" s="360" customFormat="1" ht="30" spans="1:10">
      <c r="A238" s="513" t="s">
        <v>181</v>
      </c>
      <c r="B238" s="513" t="s">
        <v>339</v>
      </c>
      <c r="C238" s="186" t="s">
        <v>346</v>
      </c>
      <c r="D238" s="186" t="s">
        <v>341</v>
      </c>
      <c r="E238" s="513" t="s">
        <v>342</v>
      </c>
      <c r="F238" s="513" t="s">
        <v>57</v>
      </c>
      <c r="G238" s="513" t="s">
        <v>172</v>
      </c>
      <c r="H238" s="513" t="s">
        <v>343</v>
      </c>
      <c r="I238" s="513" t="s">
        <v>344</v>
      </c>
      <c r="J238" s="566"/>
    </row>
    <row r="239" s="362" customFormat="1" spans="1:11">
      <c r="A239" s="514">
        <v>1</v>
      </c>
      <c r="B239" s="514">
        <v>2</v>
      </c>
      <c r="C239" s="514">
        <v>3</v>
      </c>
      <c r="D239" s="514">
        <v>4</v>
      </c>
      <c r="E239" s="514">
        <v>5</v>
      </c>
      <c r="F239" s="514">
        <v>6</v>
      </c>
      <c r="G239" s="514">
        <v>7</v>
      </c>
      <c r="H239" s="514">
        <v>8</v>
      </c>
      <c r="I239" s="514">
        <v>9</v>
      </c>
      <c r="J239" s="567"/>
      <c r="K239" s="524"/>
    </row>
    <row r="240" ht="16.5" customHeight="1" spans="1:12">
      <c r="A240" s="377">
        <v>1</v>
      </c>
      <c r="B240" s="380" t="s">
        <v>310</v>
      </c>
      <c r="C240" s="522">
        <f>C205</f>
        <v>60000000</v>
      </c>
      <c r="D240" s="516">
        <f>F205</f>
        <v>58647000</v>
      </c>
      <c r="E240" s="522">
        <v>0</v>
      </c>
      <c r="F240" s="516">
        <f>SUM(D240:E240)</f>
        <v>58647000</v>
      </c>
      <c r="G240" s="516">
        <f>C240-F240</f>
        <v>1353000</v>
      </c>
      <c r="H240" s="564">
        <v>0</v>
      </c>
      <c r="I240" s="568">
        <v>0</v>
      </c>
      <c r="J240" s="569"/>
      <c r="K240" s="570">
        <f>K205+H240</f>
        <v>73</v>
      </c>
      <c r="L240" s="571">
        <f>L205+I240</f>
        <v>69</v>
      </c>
    </row>
    <row r="241" ht="16.5" customHeight="1" spans="1:12">
      <c r="A241" s="377">
        <f t="shared" ref="A241:A256" si="54">1+A240</f>
        <v>2</v>
      </c>
      <c r="B241" s="380" t="s">
        <v>311</v>
      </c>
      <c r="C241" s="522">
        <f t="shared" ref="C241:C257" si="55">C206</f>
        <v>22500000</v>
      </c>
      <c r="D241" s="516">
        <f t="shared" ref="D241:D257" si="56">F206</f>
        <v>22500000</v>
      </c>
      <c r="E241" s="522">
        <v>0</v>
      </c>
      <c r="F241" s="516">
        <f t="shared" ref="F241:F257" si="57">SUM(D241:E241)</f>
        <v>22500000</v>
      </c>
      <c r="G241" s="516">
        <f t="shared" ref="G241:G257" si="58">C241-F241</f>
        <v>0</v>
      </c>
      <c r="H241" s="564">
        <v>0</v>
      </c>
      <c r="I241" s="568">
        <v>0</v>
      </c>
      <c r="J241" s="569"/>
      <c r="K241" s="570">
        <f t="shared" ref="K241:K257" si="59">K206+H241</f>
        <v>20</v>
      </c>
      <c r="L241" s="571">
        <f t="shared" ref="L241:L257" si="60">L206+I241</f>
        <v>122</v>
      </c>
    </row>
    <row r="242" ht="16.5" customHeight="1" spans="1:12">
      <c r="A242" s="377">
        <f t="shared" si="54"/>
        <v>3</v>
      </c>
      <c r="B242" s="380" t="s">
        <v>312</v>
      </c>
      <c r="C242" s="522">
        <f t="shared" si="55"/>
        <v>38500000</v>
      </c>
      <c r="D242" s="516">
        <f t="shared" si="56"/>
        <v>38500000</v>
      </c>
      <c r="E242" s="522">
        <v>0</v>
      </c>
      <c r="F242" s="516">
        <f t="shared" si="57"/>
        <v>38500000</v>
      </c>
      <c r="G242" s="516">
        <f t="shared" si="58"/>
        <v>0</v>
      </c>
      <c r="H242" s="564">
        <v>0</v>
      </c>
      <c r="I242" s="568">
        <v>0</v>
      </c>
      <c r="J242" s="569"/>
      <c r="K242" s="570">
        <f t="shared" si="59"/>
        <v>38</v>
      </c>
      <c r="L242" s="571">
        <f t="shared" si="60"/>
        <v>18</v>
      </c>
    </row>
    <row r="243" ht="16.5" customHeight="1" spans="1:12">
      <c r="A243" s="377">
        <f t="shared" si="54"/>
        <v>4</v>
      </c>
      <c r="B243" s="380" t="s">
        <v>313</v>
      </c>
      <c r="C243" s="522">
        <f t="shared" si="55"/>
        <v>36000000</v>
      </c>
      <c r="D243" s="516">
        <f t="shared" si="56"/>
        <v>36000000</v>
      </c>
      <c r="E243" s="522">
        <v>0</v>
      </c>
      <c r="F243" s="516">
        <f t="shared" si="57"/>
        <v>36000000</v>
      </c>
      <c r="G243" s="516">
        <f t="shared" si="58"/>
        <v>0</v>
      </c>
      <c r="H243" s="564">
        <v>0</v>
      </c>
      <c r="I243" s="568">
        <v>0</v>
      </c>
      <c r="J243" s="569"/>
      <c r="K243" s="570">
        <f t="shared" si="59"/>
        <v>27</v>
      </c>
      <c r="L243" s="571">
        <f t="shared" si="60"/>
        <v>95</v>
      </c>
    </row>
    <row r="244" ht="16.5" customHeight="1" spans="1:15">
      <c r="A244" s="377">
        <f t="shared" si="54"/>
        <v>5</v>
      </c>
      <c r="B244" s="380" t="s">
        <v>314</v>
      </c>
      <c r="C244" s="522">
        <f t="shared" si="55"/>
        <v>31500000</v>
      </c>
      <c r="D244" s="516">
        <f t="shared" si="56"/>
        <v>31500000</v>
      </c>
      <c r="E244" s="522">
        <v>0</v>
      </c>
      <c r="F244" s="516">
        <f t="shared" si="57"/>
        <v>31500000</v>
      </c>
      <c r="G244" s="516">
        <f t="shared" si="58"/>
        <v>0</v>
      </c>
      <c r="H244" s="564">
        <v>0</v>
      </c>
      <c r="I244" s="568">
        <v>0</v>
      </c>
      <c r="J244" s="569"/>
      <c r="K244" s="570">
        <f t="shared" si="59"/>
        <v>4</v>
      </c>
      <c r="L244" s="571">
        <f t="shared" si="60"/>
        <v>4</v>
      </c>
      <c r="O244" s="572"/>
    </row>
    <row r="245" ht="16.5" customHeight="1" spans="1:15">
      <c r="A245" s="377">
        <f t="shared" si="54"/>
        <v>6</v>
      </c>
      <c r="B245" s="380" t="s">
        <v>315</v>
      </c>
      <c r="C245" s="522">
        <f t="shared" si="55"/>
        <v>38000000</v>
      </c>
      <c r="D245" s="516">
        <f t="shared" si="56"/>
        <v>38000000</v>
      </c>
      <c r="E245" s="522">
        <v>0</v>
      </c>
      <c r="F245" s="516">
        <f t="shared" si="57"/>
        <v>38000000</v>
      </c>
      <c r="G245" s="516">
        <f t="shared" si="58"/>
        <v>0</v>
      </c>
      <c r="H245" s="564">
        <v>0</v>
      </c>
      <c r="I245" s="568">
        <v>0</v>
      </c>
      <c r="J245" s="569"/>
      <c r="K245" s="570">
        <f t="shared" si="59"/>
        <v>114</v>
      </c>
      <c r="L245" s="571">
        <f t="shared" si="60"/>
        <v>229</v>
      </c>
      <c r="O245" s="573"/>
    </row>
    <row r="246" ht="16.5" customHeight="1" spans="1:12">
      <c r="A246" s="377">
        <f t="shared" si="54"/>
        <v>7</v>
      </c>
      <c r="B246" s="380" t="s">
        <v>316</v>
      </c>
      <c r="C246" s="522">
        <f t="shared" si="55"/>
        <v>34600000</v>
      </c>
      <c r="D246" s="516">
        <f t="shared" si="56"/>
        <v>34600000</v>
      </c>
      <c r="E246" s="522">
        <v>0</v>
      </c>
      <c r="F246" s="516">
        <f t="shared" si="57"/>
        <v>34600000</v>
      </c>
      <c r="G246" s="516">
        <f t="shared" si="58"/>
        <v>0</v>
      </c>
      <c r="H246" s="564">
        <v>0</v>
      </c>
      <c r="I246" s="568">
        <v>0</v>
      </c>
      <c r="J246" s="569"/>
      <c r="K246" s="570">
        <f t="shared" si="59"/>
        <v>7</v>
      </c>
      <c r="L246" s="571">
        <f t="shared" si="60"/>
        <v>0</v>
      </c>
    </row>
    <row r="247" ht="16.5" customHeight="1" spans="1:12">
      <c r="A247" s="377">
        <f t="shared" si="54"/>
        <v>8</v>
      </c>
      <c r="B247" s="380" t="s">
        <v>317</v>
      </c>
      <c r="C247" s="522">
        <f t="shared" si="55"/>
        <v>80000000</v>
      </c>
      <c r="D247" s="516">
        <f t="shared" si="56"/>
        <v>79380000</v>
      </c>
      <c r="E247" s="522">
        <v>0</v>
      </c>
      <c r="F247" s="516">
        <f t="shared" si="57"/>
        <v>79380000</v>
      </c>
      <c r="G247" s="516">
        <f t="shared" si="58"/>
        <v>620000</v>
      </c>
      <c r="H247" s="564">
        <v>0</v>
      </c>
      <c r="I247" s="568">
        <v>0</v>
      </c>
      <c r="J247" s="569"/>
      <c r="K247" s="570">
        <f t="shared" si="59"/>
        <v>29</v>
      </c>
      <c r="L247" s="571">
        <f t="shared" si="60"/>
        <v>174</v>
      </c>
    </row>
    <row r="248" ht="16.5" customHeight="1" spans="1:13">
      <c r="A248" s="377">
        <f t="shared" si="54"/>
        <v>9</v>
      </c>
      <c r="B248" s="380" t="s">
        <v>318</v>
      </c>
      <c r="C248" s="522">
        <f t="shared" si="55"/>
        <v>37500000</v>
      </c>
      <c r="D248" s="516">
        <f t="shared" si="56"/>
        <v>37500000</v>
      </c>
      <c r="E248" s="522">
        <v>0</v>
      </c>
      <c r="F248" s="516">
        <f t="shared" si="57"/>
        <v>37500000</v>
      </c>
      <c r="G248" s="516">
        <f t="shared" si="58"/>
        <v>0</v>
      </c>
      <c r="H248" s="564">
        <v>0</v>
      </c>
      <c r="I248" s="568">
        <v>0</v>
      </c>
      <c r="J248" s="569"/>
      <c r="K248" s="570">
        <f t="shared" si="59"/>
        <v>53</v>
      </c>
      <c r="L248" s="571">
        <f t="shared" si="60"/>
        <v>108</v>
      </c>
      <c r="M248" s="570"/>
    </row>
    <row r="249" ht="16.5" customHeight="1" spans="1:13">
      <c r="A249" s="377">
        <f t="shared" si="54"/>
        <v>10</v>
      </c>
      <c r="B249" s="380" t="s">
        <v>319</v>
      </c>
      <c r="C249" s="522">
        <f t="shared" si="55"/>
        <v>150450000</v>
      </c>
      <c r="D249" s="516">
        <f t="shared" si="56"/>
        <v>92096053</v>
      </c>
      <c r="E249" s="522">
        <v>33060410</v>
      </c>
      <c r="F249" s="516">
        <f t="shared" si="57"/>
        <v>125156463</v>
      </c>
      <c r="G249" s="516">
        <f t="shared" si="58"/>
        <v>25293537</v>
      </c>
      <c r="H249" s="564">
        <v>15</v>
      </c>
      <c r="I249" s="568">
        <v>61</v>
      </c>
      <c r="J249" s="569"/>
      <c r="K249" s="570">
        <f t="shared" si="59"/>
        <v>45</v>
      </c>
      <c r="L249" s="571">
        <f t="shared" si="60"/>
        <v>150</v>
      </c>
      <c r="M249" s="570"/>
    </row>
    <row r="250" ht="16.5" customHeight="1" spans="1:12">
      <c r="A250" s="377">
        <f t="shared" si="54"/>
        <v>11</v>
      </c>
      <c r="B250" s="380" t="s">
        <v>320</v>
      </c>
      <c r="C250" s="522">
        <f t="shared" si="55"/>
        <v>30000000</v>
      </c>
      <c r="D250" s="516">
        <f t="shared" si="56"/>
        <v>30000000</v>
      </c>
      <c r="E250" s="522">
        <v>0</v>
      </c>
      <c r="F250" s="516">
        <f t="shared" si="57"/>
        <v>30000000</v>
      </c>
      <c r="G250" s="516">
        <f t="shared" si="58"/>
        <v>0</v>
      </c>
      <c r="H250" s="564">
        <v>0</v>
      </c>
      <c r="I250" s="568">
        <v>0</v>
      </c>
      <c r="J250" s="569"/>
      <c r="K250" s="570">
        <f t="shared" si="59"/>
        <v>8</v>
      </c>
      <c r="L250" s="571">
        <f t="shared" si="60"/>
        <v>56</v>
      </c>
    </row>
    <row r="251" ht="16.5" customHeight="1" spans="1:12">
      <c r="A251" s="377">
        <f t="shared" si="54"/>
        <v>12</v>
      </c>
      <c r="B251" s="380" t="s">
        <v>321</v>
      </c>
      <c r="C251" s="522">
        <f t="shared" si="55"/>
        <v>42000000</v>
      </c>
      <c r="D251" s="516">
        <f t="shared" si="56"/>
        <v>40200000</v>
      </c>
      <c r="E251" s="522">
        <v>1800000</v>
      </c>
      <c r="F251" s="516">
        <f t="shared" si="57"/>
        <v>42000000</v>
      </c>
      <c r="G251" s="516">
        <f t="shared" si="58"/>
        <v>0</v>
      </c>
      <c r="H251" s="564">
        <v>22</v>
      </c>
      <c r="I251" s="568">
        <v>38</v>
      </c>
      <c r="J251" s="569"/>
      <c r="K251" s="570">
        <f t="shared" si="59"/>
        <v>106</v>
      </c>
      <c r="L251" s="571">
        <f t="shared" si="60"/>
        <v>198</v>
      </c>
    </row>
    <row r="252" ht="16.5" customHeight="1" spans="1:12">
      <c r="A252" s="377">
        <f t="shared" si="54"/>
        <v>13</v>
      </c>
      <c r="B252" s="380" t="s">
        <v>322</v>
      </c>
      <c r="C252" s="522">
        <f t="shared" si="55"/>
        <v>0</v>
      </c>
      <c r="D252" s="516">
        <f t="shared" si="56"/>
        <v>0</v>
      </c>
      <c r="E252" s="522">
        <v>0</v>
      </c>
      <c r="F252" s="516">
        <f t="shared" si="57"/>
        <v>0</v>
      </c>
      <c r="G252" s="516">
        <f t="shared" si="58"/>
        <v>0</v>
      </c>
      <c r="H252" s="564">
        <v>0</v>
      </c>
      <c r="I252" s="568">
        <v>0</v>
      </c>
      <c r="J252" s="569"/>
      <c r="K252" s="570">
        <f t="shared" si="59"/>
        <v>0</v>
      </c>
      <c r="L252" s="571">
        <f t="shared" si="60"/>
        <v>0</v>
      </c>
    </row>
    <row r="253" s="507" customFormat="1" ht="16.5" customHeight="1" spans="1:13">
      <c r="A253" s="519">
        <f t="shared" si="54"/>
        <v>14</v>
      </c>
      <c r="B253" s="193" t="s">
        <v>345</v>
      </c>
      <c r="C253" s="522">
        <f t="shared" si="55"/>
        <v>44000000</v>
      </c>
      <c r="D253" s="516">
        <f t="shared" si="56"/>
        <v>44000000</v>
      </c>
      <c r="E253" s="523">
        <v>0</v>
      </c>
      <c r="F253" s="516">
        <f t="shared" si="57"/>
        <v>44000000</v>
      </c>
      <c r="G253" s="516">
        <f t="shared" si="58"/>
        <v>0</v>
      </c>
      <c r="H253" s="564">
        <v>0</v>
      </c>
      <c r="I253" s="568">
        <v>0</v>
      </c>
      <c r="J253" s="569"/>
      <c r="K253" s="570">
        <f t="shared" si="59"/>
        <v>35</v>
      </c>
      <c r="L253" s="571">
        <f t="shared" si="60"/>
        <v>66</v>
      </c>
      <c r="M253" s="574"/>
    </row>
    <row r="254" ht="16.5" customHeight="1" spans="1:14">
      <c r="A254" s="377">
        <f t="shared" si="54"/>
        <v>15</v>
      </c>
      <c r="B254" s="380" t="s">
        <v>324</v>
      </c>
      <c r="C254" s="522">
        <f t="shared" si="55"/>
        <v>29300000</v>
      </c>
      <c r="D254" s="516">
        <f t="shared" si="56"/>
        <v>25940000</v>
      </c>
      <c r="E254" s="522">
        <v>1680000</v>
      </c>
      <c r="F254" s="516">
        <f t="shared" si="57"/>
        <v>27620000</v>
      </c>
      <c r="G254" s="516">
        <f t="shared" si="58"/>
        <v>1680000</v>
      </c>
      <c r="H254" s="564">
        <v>12</v>
      </c>
      <c r="I254" s="568">
        <v>50</v>
      </c>
      <c r="J254" s="569"/>
      <c r="K254" s="570">
        <f t="shared" si="59"/>
        <v>40</v>
      </c>
      <c r="L254" s="571">
        <f t="shared" si="60"/>
        <v>161</v>
      </c>
      <c r="M254" s="357">
        <v>12</v>
      </c>
      <c r="N254" s="172" t="s">
        <v>348</v>
      </c>
    </row>
    <row r="255" ht="16.5" customHeight="1" spans="1:12">
      <c r="A255" s="377">
        <f t="shared" si="54"/>
        <v>16</v>
      </c>
      <c r="B255" s="380" t="s">
        <v>325</v>
      </c>
      <c r="C255" s="522">
        <f t="shared" si="55"/>
        <v>51800000</v>
      </c>
      <c r="D255" s="516">
        <f t="shared" si="56"/>
        <v>38000000</v>
      </c>
      <c r="E255" s="522">
        <v>0</v>
      </c>
      <c r="F255" s="516">
        <f t="shared" si="57"/>
        <v>38000000</v>
      </c>
      <c r="G255" s="516">
        <f t="shared" si="58"/>
        <v>13800000</v>
      </c>
      <c r="H255" s="564">
        <v>0</v>
      </c>
      <c r="I255" s="568">
        <v>0</v>
      </c>
      <c r="J255" s="569"/>
      <c r="K255" s="570">
        <f t="shared" si="59"/>
        <v>18</v>
      </c>
      <c r="L255" s="571">
        <f t="shared" si="60"/>
        <v>29</v>
      </c>
    </row>
    <row r="256" ht="16.5" customHeight="1" spans="1:12">
      <c r="A256" s="377">
        <f t="shared" si="54"/>
        <v>17</v>
      </c>
      <c r="B256" s="380" t="s">
        <v>326</v>
      </c>
      <c r="C256" s="522">
        <f t="shared" si="55"/>
        <v>40000000</v>
      </c>
      <c r="D256" s="516">
        <f t="shared" si="56"/>
        <v>40000000</v>
      </c>
      <c r="E256" s="522">
        <v>0</v>
      </c>
      <c r="F256" s="516">
        <f t="shared" si="57"/>
        <v>40000000</v>
      </c>
      <c r="G256" s="516">
        <f t="shared" si="58"/>
        <v>0</v>
      </c>
      <c r="H256" s="564">
        <v>0</v>
      </c>
      <c r="I256" s="568">
        <v>0</v>
      </c>
      <c r="J256" s="569"/>
      <c r="K256" s="570">
        <f t="shared" si="59"/>
        <v>1</v>
      </c>
      <c r="L256" s="571">
        <f t="shared" si="60"/>
        <v>63</v>
      </c>
    </row>
    <row r="257" ht="16.5" customHeight="1" spans="1:12">
      <c r="A257" s="377">
        <v>18</v>
      </c>
      <c r="B257" s="416" t="s">
        <v>327</v>
      </c>
      <c r="C257" s="522">
        <f t="shared" si="55"/>
        <v>28900000</v>
      </c>
      <c r="D257" s="516">
        <f t="shared" si="56"/>
        <v>28900000</v>
      </c>
      <c r="E257" s="522">
        <v>0</v>
      </c>
      <c r="F257" s="516">
        <f t="shared" si="57"/>
        <v>28900000</v>
      </c>
      <c r="G257" s="516">
        <f t="shared" si="58"/>
        <v>0</v>
      </c>
      <c r="H257" s="564">
        <v>0</v>
      </c>
      <c r="I257" s="568">
        <v>0</v>
      </c>
      <c r="J257" s="569"/>
      <c r="K257" s="570">
        <f t="shared" si="59"/>
        <v>13</v>
      </c>
      <c r="L257" s="571">
        <f t="shared" si="60"/>
        <v>58</v>
      </c>
    </row>
    <row r="258" spans="1:10">
      <c r="A258" s="520" t="s">
        <v>57</v>
      </c>
      <c r="B258" s="520"/>
      <c r="C258" s="516">
        <f t="shared" ref="C258:I258" si="61">SUM(C240:C257)</f>
        <v>795050000</v>
      </c>
      <c r="D258" s="516">
        <f t="shared" si="61"/>
        <v>715763053</v>
      </c>
      <c r="E258" s="516">
        <f t="shared" si="61"/>
        <v>36540410</v>
      </c>
      <c r="F258" s="516">
        <f t="shared" si="61"/>
        <v>752303463</v>
      </c>
      <c r="G258" s="516">
        <f t="shared" si="61"/>
        <v>42746537</v>
      </c>
      <c r="H258" s="565">
        <f t="shared" si="61"/>
        <v>49</v>
      </c>
      <c r="I258" s="571">
        <f t="shared" si="61"/>
        <v>149</v>
      </c>
      <c r="J258" s="569"/>
    </row>
    <row r="259" ht="4.5" customHeight="1"/>
    <row r="260" spans="2:7">
      <c r="B260" s="357" t="s">
        <v>58</v>
      </c>
      <c r="G260" s="355" t="s">
        <v>87</v>
      </c>
    </row>
    <row r="261" spans="2:7">
      <c r="B261" s="204" t="s">
        <v>60</v>
      </c>
      <c r="C261" s="204"/>
      <c r="D261" s="204"/>
      <c r="E261" s="204"/>
      <c r="F261" s="204"/>
      <c r="G261" s="204" t="s">
        <v>61</v>
      </c>
    </row>
    <row r="262" spans="2:7">
      <c r="B262" s="204"/>
      <c r="C262" s="204"/>
      <c r="D262" s="204"/>
      <c r="E262" s="204"/>
      <c r="F262" s="204"/>
      <c r="G262" s="204"/>
    </row>
    <row r="263" spans="2:7">
      <c r="B263" s="204"/>
      <c r="C263" s="204"/>
      <c r="D263" s="204"/>
      <c r="E263" s="204"/>
      <c r="F263" s="204"/>
      <c r="G263" s="204"/>
    </row>
    <row r="264" spans="2:7">
      <c r="B264" s="204"/>
      <c r="C264" s="204"/>
      <c r="D264" s="204"/>
      <c r="E264" s="204"/>
      <c r="F264" s="204"/>
      <c r="G264" s="204"/>
    </row>
    <row r="265" spans="2:7">
      <c r="B265" s="204" t="s">
        <v>88</v>
      </c>
      <c r="C265" s="204"/>
      <c r="D265" s="204"/>
      <c r="E265" s="204"/>
      <c r="F265" s="204"/>
      <c r="G265" s="204" t="s">
        <v>63</v>
      </c>
    </row>
    <row r="266" spans="2:7">
      <c r="B266" s="204" t="s">
        <v>64</v>
      </c>
      <c r="C266" s="204"/>
      <c r="D266" s="204"/>
      <c r="E266" s="204"/>
      <c r="F266" s="204"/>
      <c r="G266" s="204" t="s">
        <v>65</v>
      </c>
    </row>
    <row r="271" ht="15.75" spans="1:10">
      <c r="A271" s="173" t="s">
        <v>337</v>
      </c>
      <c r="B271" s="173"/>
      <c r="C271" s="173"/>
      <c r="D271" s="173"/>
      <c r="E271" s="173"/>
      <c r="F271" s="173"/>
      <c r="G271" s="173"/>
      <c r="H271" s="173"/>
      <c r="I271" s="173"/>
      <c r="J271" s="173"/>
    </row>
    <row r="272" ht="15.75" spans="1:10">
      <c r="A272" s="173" t="s">
        <v>300</v>
      </c>
      <c r="B272" s="173"/>
      <c r="C272" s="173"/>
      <c r="D272" s="173"/>
      <c r="E272" s="173"/>
      <c r="F272" s="173"/>
      <c r="G272" s="173"/>
      <c r="H272" s="173"/>
      <c r="I272" s="173"/>
      <c r="J272" s="173"/>
    </row>
    <row r="273" ht="15.75" spans="1:10">
      <c r="A273" s="173" t="s">
        <v>89</v>
      </c>
      <c r="B273" s="173"/>
      <c r="C273" s="173"/>
      <c r="D273" s="173"/>
      <c r="E273" s="173"/>
      <c r="F273" s="173"/>
      <c r="G273" s="173"/>
      <c r="H273" s="173"/>
      <c r="I273" s="173"/>
      <c r="J273" s="173"/>
    </row>
    <row r="274" spans="1:10">
      <c r="A274" s="362"/>
      <c r="B274" s="362"/>
      <c r="C274" s="362"/>
      <c r="D274" s="362"/>
      <c r="E274" s="362"/>
      <c r="F274" s="362"/>
      <c r="G274" s="362"/>
      <c r="H274" s="362"/>
      <c r="I274" s="399" t="s">
        <v>338</v>
      </c>
      <c r="J274" s="399"/>
    </row>
    <row r="275" s="360" customFormat="1" ht="30" spans="1:10">
      <c r="A275" s="513" t="s">
        <v>181</v>
      </c>
      <c r="B275" s="513" t="s">
        <v>339</v>
      </c>
      <c r="C275" s="186" t="s">
        <v>340</v>
      </c>
      <c r="D275" s="186" t="s">
        <v>341</v>
      </c>
      <c r="E275" s="513" t="s">
        <v>342</v>
      </c>
      <c r="F275" s="513" t="s">
        <v>57</v>
      </c>
      <c r="G275" s="513" t="s">
        <v>172</v>
      </c>
      <c r="H275" s="513" t="s">
        <v>343</v>
      </c>
      <c r="I275" s="513" t="s">
        <v>344</v>
      </c>
      <c r="J275" s="566"/>
    </row>
    <row r="276" s="362" customFormat="1" spans="1:13">
      <c r="A276" s="514">
        <v>1</v>
      </c>
      <c r="B276" s="514">
        <v>2</v>
      </c>
      <c r="C276" s="514">
        <v>3</v>
      </c>
      <c r="D276" s="514">
        <v>4</v>
      </c>
      <c r="E276" s="514">
        <v>5</v>
      </c>
      <c r="F276" s="514">
        <v>6</v>
      </c>
      <c r="G276" s="514">
        <v>7</v>
      </c>
      <c r="H276" s="514">
        <v>8</v>
      </c>
      <c r="I276" s="514">
        <v>9</v>
      </c>
      <c r="J276" s="567"/>
      <c r="K276" s="524"/>
      <c r="M276" s="587" t="s">
        <v>349</v>
      </c>
    </row>
    <row r="277" ht="16.5" customHeight="1" spans="1:12">
      <c r="A277" s="377">
        <v>1</v>
      </c>
      <c r="B277" s="380" t="s">
        <v>310</v>
      </c>
      <c r="C277" s="522">
        <f>C240</f>
        <v>60000000</v>
      </c>
      <c r="D277" s="516">
        <f>F240</f>
        <v>58647000</v>
      </c>
      <c r="E277" s="522">
        <v>0</v>
      </c>
      <c r="F277" s="516">
        <f>SUM(D277:E277)</f>
        <v>58647000</v>
      </c>
      <c r="G277" s="516">
        <f>C277-F277</f>
        <v>1353000</v>
      </c>
      <c r="H277" s="564">
        <v>12</v>
      </c>
      <c r="I277" s="568">
        <v>12</v>
      </c>
      <c r="J277" s="569"/>
      <c r="K277" s="570">
        <f t="shared" ref="K277:K294" si="62">K240+H277</f>
        <v>85</v>
      </c>
      <c r="L277" s="571">
        <f t="shared" ref="L277:L294" si="63">L240+I277</f>
        <v>81</v>
      </c>
    </row>
    <row r="278" ht="16.5" customHeight="1" spans="1:12">
      <c r="A278" s="377">
        <f t="shared" ref="A278:A293" si="64">1+A277</f>
        <v>2</v>
      </c>
      <c r="B278" s="380" t="s">
        <v>311</v>
      </c>
      <c r="C278" s="522">
        <f t="shared" ref="C278:C294" si="65">C241</f>
        <v>22500000</v>
      </c>
      <c r="D278" s="516">
        <f t="shared" ref="D278:D294" si="66">F241</f>
        <v>22500000</v>
      </c>
      <c r="E278" s="522">
        <v>0</v>
      </c>
      <c r="F278" s="516">
        <f t="shared" ref="F278:F294" si="67">SUM(D278:E278)</f>
        <v>22500000</v>
      </c>
      <c r="G278" s="516">
        <f t="shared" ref="G278:G294" si="68">C278-F278</f>
        <v>0</v>
      </c>
      <c r="H278" s="564">
        <v>0</v>
      </c>
      <c r="I278" s="568">
        <v>0</v>
      </c>
      <c r="J278" s="569"/>
      <c r="K278" s="570">
        <f t="shared" si="62"/>
        <v>20</v>
      </c>
      <c r="L278" s="571">
        <f t="shared" si="63"/>
        <v>122</v>
      </c>
    </row>
    <row r="279" ht="16.5" customHeight="1" spans="1:12">
      <c r="A279" s="377">
        <f t="shared" si="64"/>
        <v>3</v>
      </c>
      <c r="B279" s="380" t="s">
        <v>312</v>
      </c>
      <c r="C279" s="522">
        <f t="shared" si="65"/>
        <v>38500000</v>
      </c>
      <c r="D279" s="516">
        <f t="shared" si="66"/>
        <v>38500000</v>
      </c>
      <c r="E279" s="522">
        <v>0</v>
      </c>
      <c r="F279" s="516">
        <f t="shared" si="67"/>
        <v>38500000</v>
      </c>
      <c r="G279" s="516">
        <f t="shared" si="68"/>
        <v>0</v>
      </c>
      <c r="H279" s="564">
        <v>0</v>
      </c>
      <c r="I279" s="568">
        <v>0</v>
      </c>
      <c r="J279" s="569"/>
      <c r="K279" s="570">
        <f t="shared" si="62"/>
        <v>38</v>
      </c>
      <c r="L279" s="571">
        <f t="shared" si="63"/>
        <v>18</v>
      </c>
    </row>
    <row r="280" ht="16.5" customHeight="1" spans="1:12">
      <c r="A280" s="377">
        <f t="shared" si="64"/>
        <v>4</v>
      </c>
      <c r="B280" s="380" t="s">
        <v>313</v>
      </c>
      <c r="C280" s="522">
        <f t="shared" si="65"/>
        <v>36000000</v>
      </c>
      <c r="D280" s="516">
        <f t="shared" si="66"/>
        <v>36000000</v>
      </c>
      <c r="E280" s="522">
        <v>0</v>
      </c>
      <c r="F280" s="516">
        <f t="shared" si="67"/>
        <v>36000000</v>
      </c>
      <c r="G280" s="516">
        <f t="shared" si="68"/>
        <v>0</v>
      </c>
      <c r="H280" s="564">
        <v>0</v>
      </c>
      <c r="I280" s="568">
        <v>0</v>
      </c>
      <c r="J280" s="569"/>
      <c r="K280" s="570">
        <f t="shared" si="62"/>
        <v>27</v>
      </c>
      <c r="L280" s="571">
        <f t="shared" si="63"/>
        <v>95</v>
      </c>
    </row>
    <row r="281" ht="16.5" customHeight="1" spans="1:15">
      <c r="A281" s="377">
        <f t="shared" si="64"/>
        <v>5</v>
      </c>
      <c r="B281" s="380" t="s">
        <v>314</v>
      </c>
      <c r="C281" s="522">
        <f t="shared" si="65"/>
        <v>31500000</v>
      </c>
      <c r="D281" s="516">
        <f t="shared" si="66"/>
        <v>31500000</v>
      </c>
      <c r="E281" s="522">
        <v>0</v>
      </c>
      <c r="F281" s="516">
        <f t="shared" si="67"/>
        <v>31500000</v>
      </c>
      <c r="G281" s="516">
        <f t="shared" si="68"/>
        <v>0</v>
      </c>
      <c r="H281" s="564">
        <v>0</v>
      </c>
      <c r="I281" s="568">
        <v>0</v>
      </c>
      <c r="J281" s="569"/>
      <c r="K281" s="570">
        <f t="shared" si="62"/>
        <v>4</v>
      </c>
      <c r="L281" s="571">
        <f t="shared" si="63"/>
        <v>4</v>
      </c>
      <c r="O281" s="572"/>
    </row>
    <row r="282" ht="16.5" customHeight="1" spans="1:15">
      <c r="A282" s="377">
        <f t="shared" si="64"/>
        <v>6</v>
      </c>
      <c r="B282" s="380" t="s">
        <v>315</v>
      </c>
      <c r="C282" s="522">
        <f t="shared" si="65"/>
        <v>38000000</v>
      </c>
      <c r="D282" s="516">
        <f t="shared" si="66"/>
        <v>38000000</v>
      </c>
      <c r="E282" s="522">
        <v>0</v>
      </c>
      <c r="F282" s="516">
        <f t="shared" si="67"/>
        <v>38000000</v>
      </c>
      <c r="G282" s="516">
        <f t="shared" si="68"/>
        <v>0</v>
      </c>
      <c r="H282" s="564">
        <v>25</v>
      </c>
      <c r="I282" s="568">
        <v>46</v>
      </c>
      <c r="J282" s="569"/>
      <c r="K282" s="570">
        <f t="shared" si="62"/>
        <v>139</v>
      </c>
      <c r="L282" s="571">
        <f t="shared" si="63"/>
        <v>275</v>
      </c>
      <c r="O282" s="573"/>
    </row>
    <row r="283" ht="16.5" customHeight="1" spans="1:12">
      <c r="A283" s="377">
        <f t="shared" si="64"/>
        <v>7</v>
      </c>
      <c r="B283" s="380" t="s">
        <v>316</v>
      </c>
      <c r="C283" s="522">
        <f t="shared" si="65"/>
        <v>34600000</v>
      </c>
      <c r="D283" s="516">
        <f t="shared" si="66"/>
        <v>34600000</v>
      </c>
      <c r="E283" s="522">
        <v>0</v>
      </c>
      <c r="F283" s="516">
        <f t="shared" si="67"/>
        <v>34600000</v>
      </c>
      <c r="G283" s="516">
        <f t="shared" si="68"/>
        <v>0</v>
      </c>
      <c r="H283" s="564">
        <v>1</v>
      </c>
      <c r="I283" s="568">
        <v>0</v>
      </c>
      <c r="J283" s="569"/>
      <c r="K283" s="570">
        <f t="shared" si="62"/>
        <v>8</v>
      </c>
      <c r="L283" s="571">
        <f t="shared" si="63"/>
        <v>0</v>
      </c>
    </row>
    <row r="284" ht="16.5" customHeight="1" spans="1:12">
      <c r="A284" s="377">
        <f t="shared" si="64"/>
        <v>8</v>
      </c>
      <c r="B284" s="380" t="s">
        <v>317</v>
      </c>
      <c r="C284" s="522">
        <f t="shared" si="65"/>
        <v>80000000</v>
      </c>
      <c r="D284" s="516">
        <f t="shared" si="66"/>
        <v>79380000</v>
      </c>
      <c r="E284" s="522">
        <v>0</v>
      </c>
      <c r="F284" s="516">
        <f t="shared" si="67"/>
        <v>79380000</v>
      </c>
      <c r="G284" s="516">
        <f t="shared" si="68"/>
        <v>620000</v>
      </c>
      <c r="H284" s="564">
        <v>3</v>
      </c>
      <c r="I284" s="568">
        <v>17</v>
      </c>
      <c r="J284" s="569"/>
      <c r="K284" s="570">
        <f t="shared" si="62"/>
        <v>32</v>
      </c>
      <c r="L284" s="571">
        <f t="shared" si="63"/>
        <v>191</v>
      </c>
    </row>
    <row r="285" ht="16.5" customHeight="1" spans="1:14">
      <c r="A285" s="377">
        <f t="shared" si="64"/>
        <v>9</v>
      </c>
      <c r="B285" s="380" t="s">
        <v>318</v>
      </c>
      <c r="C285" s="522">
        <f t="shared" si="65"/>
        <v>37500000</v>
      </c>
      <c r="D285" s="516">
        <f t="shared" si="66"/>
        <v>37500000</v>
      </c>
      <c r="E285" s="522">
        <v>0</v>
      </c>
      <c r="F285" s="516">
        <f t="shared" si="67"/>
        <v>37500000</v>
      </c>
      <c r="G285" s="516">
        <f t="shared" si="68"/>
        <v>0</v>
      </c>
      <c r="H285" s="564">
        <v>14</v>
      </c>
      <c r="I285" s="568">
        <v>29</v>
      </c>
      <c r="J285" s="569"/>
      <c r="K285" s="570">
        <f t="shared" si="62"/>
        <v>67</v>
      </c>
      <c r="L285" s="571">
        <f t="shared" si="63"/>
        <v>137</v>
      </c>
      <c r="M285" s="570">
        <v>18</v>
      </c>
      <c r="N285" s="357">
        <v>34</v>
      </c>
    </row>
    <row r="286" ht="16.5" customHeight="1" spans="1:13">
      <c r="A286" s="377">
        <f t="shared" si="64"/>
        <v>10</v>
      </c>
      <c r="B286" s="380" t="s">
        <v>319</v>
      </c>
      <c r="C286" s="522">
        <f t="shared" si="65"/>
        <v>150450000</v>
      </c>
      <c r="D286" s="516">
        <f t="shared" si="66"/>
        <v>125156463</v>
      </c>
      <c r="E286" s="522">
        <v>9608148</v>
      </c>
      <c r="F286" s="516">
        <f t="shared" si="67"/>
        <v>134764611</v>
      </c>
      <c r="G286" s="516">
        <f t="shared" si="68"/>
        <v>15685389</v>
      </c>
      <c r="H286" s="564">
        <v>2</v>
      </c>
      <c r="I286" s="568">
        <v>6</v>
      </c>
      <c r="J286" s="569"/>
      <c r="K286" s="570">
        <f t="shared" si="62"/>
        <v>47</v>
      </c>
      <c r="L286" s="571">
        <f t="shared" si="63"/>
        <v>156</v>
      </c>
      <c r="M286" s="570"/>
    </row>
    <row r="287" ht="16.5" customHeight="1" spans="1:14">
      <c r="A287" s="377">
        <f t="shared" si="64"/>
        <v>11</v>
      </c>
      <c r="B287" s="380" t="s">
        <v>320</v>
      </c>
      <c r="C287" s="522">
        <f t="shared" si="65"/>
        <v>30000000</v>
      </c>
      <c r="D287" s="516">
        <f t="shared" si="66"/>
        <v>30000000</v>
      </c>
      <c r="E287" s="522">
        <v>0</v>
      </c>
      <c r="F287" s="516">
        <f t="shared" si="67"/>
        <v>30000000</v>
      </c>
      <c r="G287" s="516">
        <f t="shared" si="68"/>
        <v>0</v>
      </c>
      <c r="H287" s="564">
        <v>0</v>
      </c>
      <c r="I287" s="568">
        <v>0</v>
      </c>
      <c r="J287" s="569"/>
      <c r="K287" s="570">
        <f t="shared" si="62"/>
        <v>8</v>
      </c>
      <c r="L287" s="571">
        <f t="shared" si="63"/>
        <v>56</v>
      </c>
      <c r="M287" s="357">
        <v>16</v>
      </c>
      <c r="N287" s="357">
        <v>169</v>
      </c>
    </row>
    <row r="288" ht="16.5" customHeight="1" spans="1:12">
      <c r="A288" s="377">
        <f t="shared" si="64"/>
        <v>12</v>
      </c>
      <c r="B288" s="380" t="s">
        <v>321</v>
      </c>
      <c r="C288" s="522">
        <f t="shared" si="65"/>
        <v>42000000</v>
      </c>
      <c r="D288" s="516">
        <f t="shared" si="66"/>
        <v>42000000</v>
      </c>
      <c r="E288" s="522">
        <v>0</v>
      </c>
      <c r="F288" s="516">
        <f t="shared" si="67"/>
        <v>42000000</v>
      </c>
      <c r="G288" s="516">
        <f t="shared" si="68"/>
        <v>0</v>
      </c>
      <c r="H288" s="564">
        <v>18</v>
      </c>
      <c r="I288" s="568">
        <v>38</v>
      </c>
      <c r="J288" s="569"/>
      <c r="K288" s="570">
        <f t="shared" si="62"/>
        <v>124</v>
      </c>
      <c r="L288" s="571">
        <f t="shared" si="63"/>
        <v>236</v>
      </c>
    </row>
    <row r="289" ht="16.5" customHeight="1" spans="1:12">
      <c r="A289" s="377">
        <f t="shared" si="64"/>
        <v>13</v>
      </c>
      <c r="B289" s="380" t="s">
        <v>322</v>
      </c>
      <c r="C289" s="522">
        <f t="shared" si="65"/>
        <v>0</v>
      </c>
      <c r="D289" s="516">
        <f t="shared" si="66"/>
        <v>0</v>
      </c>
      <c r="E289" s="522">
        <v>0</v>
      </c>
      <c r="F289" s="516">
        <f t="shared" si="67"/>
        <v>0</v>
      </c>
      <c r="G289" s="516">
        <f t="shared" si="68"/>
        <v>0</v>
      </c>
      <c r="H289" s="564">
        <v>0</v>
      </c>
      <c r="I289" s="568">
        <v>0</v>
      </c>
      <c r="J289" s="569"/>
      <c r="K289" s="570">
        <f t="shared" si="62"/>
        <v>0</v>
      </c>
      <c r="L289" s="571">
        <f t="shared" si="63"/>
        <v>0</v>
      </c>
    </row>
    <row r="290" s="507" customFormat="1" ht="16.5" customHeight="1" spans="1:13">
      <c r="A290" s="519">
        <f t="shared" si="64"/>
        <v>14</v>
      </c>
      <c r="B290" s="193" t="s">
        <v>345</v>
      </c>
      <c r="C290" s="522">
        <f t="shared" si="65"/>
        <v>44000000</v>
      </c>
      <c r="D290" s="516">
        <f t="shared" si="66"/>
        <v>44000000</v>
      </c>
      <c r="E290" s="523">
        <v>0</v>
      </c>
      <c r="F290" s="516">
        <f t="shared" si="67"/>
        <v>44000000</v>
      </c>
      <c r="G290" s="516">
        <f t="shared" si="68"/>
        <v>0</v>
      </c>
      <c r="H290" s="564">
        <v>6</v>
      </c>
      <c r="I290" s="568">
        <v>10</v>
      </c>
      <c r="J290" s="569"/>
      <c r="K290" s="570">
        <f t="shared" si="62"/>
        <v>41</v>
      </c>
      <c r="L290" s="571">
        <f t="shared" si="63"/>
        <v>76</v>
      </c>
      <c r="M290" s="574"/>
    </row>
    <row r="291" ht="16.5" customHeight="1" spans="1:12">
      <c r="A291" s="377">
        <f t="shared" si="64"/>
        <v>15</v>
      </c>
      <c r="B291" s="380" t="s">
        <v>324</v>
      </c>
      <c r="C291" s="522">
        <f t="shared" si="65"/>
        <v>29300000</v>
      </c>
      <c r="D291" s="516">
        <f t="shared" si="66"/>
        <v>27620000</v>
      </c>
      <c r="E291" s="522">
        <v>1680000</v>
      </c>
      <c r="F291" s="516">
        <f t="shared" si="67"/>
        <v>29300000</v>
      </c>
      <c r="G291" s="516">
        <f t="shared" si="68"/>
        <v>0</v>
      </c>
      <c r="H291" s="564">
        <v>0</v>
      </c>
      <c r="I291" s="568">
        <v>0</v>
      </c>
      <c r="J291" s="569"/>
      <c r="K291" s="570">
        <f t="shared" si="62"/>
        <v>40</v>
      </c>
      <c r="L291" s="571">
        <f t="shared" si="63"/>
        <v>161</v>
      </c>
    </row>
    <row r="292" ht="16.5" customHeight="1" spans="1:12">
      <c r="A292" s="377">
        <f t="shared" si="64"/>
        <v>16</v>
      </c>
      <c r="B292" s="380" t="s">
        <v>325</v>
      </c>
      <c r="C292" s="522">
        <f t="shared" si="65"/>
        <v>51800000</v>
      </c>
      <c r="D292" s="516">
        <f t="shared" si="66"/>
        <v>38000000</v>
      </c>
      <c r="E292" s="522">
        <v>2000000</v>
      </c>
      <c r="F292" s="516">
        <f t="shared" si="67"/>
        <v>40000000</v>
      </c>
      <c r="G292" s="516">
        <f t="shared" si="68"/>
        <v>11800000</v>
      </c>
      <c r="H292" s="564">
        <v>3</v>
      </c>
      <c r="I292" s="568">
        <v>4</v>
      </c>
      <c r="J292" s="569"/>
      <c r="K292" s="570">
        <f t="shared" si="62"/>
        <v>21</v>
      </c>
      <c r="L292" s="571">
        <f t="shared" si="63"/>
        <v>33</v>
      </c>
    </row>
    <row r="293" ht="16.5" customHeight="1" spans="1:12">
      <c r="A293" s="377">
        <f t="shared" si="64"/>
        <v>17</v>
      </c>
      <c r="B293" s="380" t="s">
        <v>326</v>
      </c>
      <c r="C293" s="522">
        <f t="shared" si="65"/>
        <v>40000000</v>
      </c>
      <c r="D293" s="516">
        <f t="shared" si="66"/>
        <v>40000000</v>
      </c>
      <c r="E293" s="522">
        <v>0</v>
      </c>
      <c r="F293" s="516">
        <f t="shared" si="67"/>
        <v>40000000</v>
      </c>
      <c r="G293" s="516">
        <f t="shared" si="68"/>
        <v>0</v>
      </c>
      <c r="H293" s="564">
        <v>0</v>
      </c>
      <c r="I293" s="568">
        <v>0</v>
      </c>
      <c r="J293" s="569"/>
      <c r="K293" s="570">
        <f t="shared" si="62"/>
        <v>1</v>
      </c>
      <c r="L293" s="571">
        <f t="shared" si="63"/>
        <v>63</v>
      </c>
    </row>
    <row r="294" ht="16.5" customHeight="1" spans="1:12">
      <c r="A294" s="377">
        <v>18</v>
      </c>
      <c r="B294" s="416" t="s">
        <v>327</v>
      </c>
      <c r="C294" s="522">
        <f t="shared" si="65"/>
        <v>28900000</v>
      </c>
      <c r="D294" s="516">
        <f t="shared" si="66"/>
        <v>28900000</v>
      </c>
      <c r="E294" s="522">
        <v>0</v>
      </c>
      <c r="F294" s="516">
        <f t="shared" si="67"/>
        <v>28900000</v>
      </c>
      <c r="G294" s="516">
        <f t="shared" si="68"/>
        <v>0</v>
      </c>
      <c r="H294" s="564">
        <v>0</v>
      </c>
      <c r="I294" s="568">
        <v>0</v>
      </c>
      <c r="J294" s="569"/>
      <c r="K294" s="570">
        <f t="shared" si="62"/>
        <v>13</v>
      </c>
      <c r="L294" s="571">
        <f t="shared" si="63"/>
        <v>58</v>
      </c>
    </row>
    <row r="295" spans="1:12">
      <c r="A295" s="520" t="s">
        <v>57</v>
      </c>
      <c r="B295" s="520"/>
      <c r="C295" s="516">
        <f>SUM(C277:C294)</f>
        <v>795050000</v>
      </c>
      <c r="D295" s="516">
        <f>SUM(D277:D294)</f>
        <v>752303463</v>
      </c>
      <c r="E295" s="516">
        <f>SUM(E277:E294)</f>
        <v>13288148</v>
      </c>
      <c r="F295" s="516">
        <f>SUM(F277:F294)</f>
        <v>765591611</v>
      </c>
      <c r="G295" s="516">
        <f>SUM(G277:G294)</f>
        <v>29458389</v>
      </c>
      <c r="H295" s="565">
        <f>SUM(H277:H293)</f>
        <v>84</v>
      </c>
      <c r="I295" s="571">
        <f>SUM(I277:I293)</f>
        <v>162</v>
      </c>
      <c r="J295" s="569"/>
      <c r="K295" s="570"/>
      <c r="L295" s="571"/>
    </row>
    <row r="296" ht="4.5" customHeight="1"/>
    <row r="297" spans="7:7">
      <c r="G297" s="547"/>
    </row>
    <row r="298" spans="2:7">
      <c r="B298" s="172" t="s">
        <v>58</v>
      </c>
      <c r="C298" s="204"/>
      <c r="D298" s="204"/>
      <c r="E298" s="204"/>
      <c r="F298" s="204"/>
      <c r="G298" s="355" t="s">
        <v>91</v>
      </c>
    </row>
    <row r="299" spans="2:7">
      <c r="B299" s="204" t="s">
        <v>68</v>
      </c>
      <c r="C299" s="204"/>
      <c r="D299" s="204"/>
      <c r="E299" s="204"/>
      <c r="F299" s="204"/>
      <c r="G299" s="204" t="s">
        <v>61</v>
      </c>
    </row>
    <row r="300" spans="2:7">
      <c r="B300" s="204"/>
      <c r="C300" s="204"/>
      <c r="D300" s="204"/>
      <c r="E300" s="204"/>
      <c r="F300" s="204"/>
      <c r="G300" s="204"/>
    </row>
    <row r="301" spans="2:9">
      <c r="B301" s="204"/>
      <c r="C301" s="204"/>
      <c r="D301" s="204"/>
      <c r="E301" s="204"/>
      <c r="F301" s="204"/>
      <c r="G301" s="204"/>
      <c r="I301" s="588"/>
    </row>
    <row r="302" spans="2:7">
      <c r="B302" s="204"/>
      <c r="C302" s="204"/>
      <c r="D302" s="204"/>
      <c r="E302" s="204"/>
      <c r="F302" s="204"/>
      <c r="G302" s="204"/>
    </row>
    <row r="303" spans="2:7">
      <c r="B303" s="204" t="s">
        <v>92</v>
      </c>
      <c r="C303" s="204"/>
      <c r="D303" s="204"/>
      <c r="E303" s="204"/>
      <c r="F303" s="204"/>
      <c r="G303" s="204" t="s">
        <v>63</v>
      </c>
    </row>
    <row r="304" spans="2:7">
      <c r="B304" s="204" t="s">
        <v>93</v>
      </c>
      <c r="G304" s="204" t="s">
        <v>65</v>
      </c>
    </row>
    <row r="307" ht="15.75" spans="1:10">
      <c r="A307" s="173" t="s">
        <v>337</v>
      </c>
      <c r="B307" s="173"/>
      <c r="C307" s="173"/>
      <c r="D307" s="173"/>
      <c r="E307" s="173"/>
      <c r="F307" s="173"/>
      <c r="G307" s="173"/>
      <c r="H307" s="173"/>
      <c r="I307" s="173"/>
      <c r="J307" s="173"/>
    </row>
    <row r="308" ht="15.75" spans="1:10">
      <c r="A308" s="173" t="s">
        <v>300</v>
      </c>
      <c r="B308" s="173"/>
      <c r="C308" s="173"/>
      <c r="D308" s="173"/>
      <c r="E308" s="173"/>
      <c r="F308" s="173"/>
      <c r="G308" s="173"/>
      <c r="H308" s="173"/>
      <c r="I308" s="173"/>
      <c r="J308" s="173"/>
    </row>
    <row r="309" ht="15.75" spans="1:10">
      <c r="A309" s="173" t="s">
        <v>94</v>
      </c>
      <c r="B309" s="173"/>
      <c r="C309" s="173"/>
      <c r="D309" s="173"/>
      <c r="E309" s="173"/>
      <c r="F309" s="173"/>
      <c r="G309" s="173"/>
      <c r="H309" s="173"/>
      <c r="I309" s="173"/>
      <c r="J309" s="173"/>
    </row>
    <row r="310" spans="1:10">
      <c r="A310" s="362"/>
      <c r="B310" s="362"/>
      <c r="C310" s="362"/>
      <c r="D310" s="362"/>
      <c r="E310" s="362"/>
      <c r="F310" s="362"/>
      <c r="G310" s="362"/>
      <c r="H310" s="362"/>
      <c r="I310" s="399" t="s">
        <v>338</v>
      </c>
      <c r="J310" s="399"/>
    </row>
    <row r="311" ht="30" spans="1:12">
      <c r="A311" s="513" t="s">
        <v>181</v>
      </c>
      <c r="B311" s="513" t="s">
        <v>339</v>
      </c>
      <c r="C311" s="186" t="s">
        <v>350</v>
      </c>
      <c r="D311" s="186" t="s">
        <v>341</v>
      </c>
      <c r="E311" s="513" t="s">
        <v>342</v>
      </c>
      <c r="F311" s="513" t="s">
        <v>57</v>
      </c>
      <c r="G311" s="513" t="s">
        <v>172</v>
      </c>
      <c r="H311" s="513" t="s">
        <v>343</v>
      </c>
      <c r="I311" s="513" t="s">
        <v>344</v>
      </c>
      <c r="J311" s="566"/>
      <c r="K311" s="360"/>
      <c r="L311" s="360"/>
    </row>
    <row r="312" spans="1:12">
      <c r="A312" s="514">
        <v>1</v>
      </c>
      <c r="B312" s="514">
        <v>2</v>
      </c>
      <c r="C312" s="514">
        <v>3</v>
      </c>
      <c r="D312" s="514">
        <v>4</v>
      </c>
      <c r="E312" s="514">
        <v>5</v>
      </c>
      <c r="F312" s="514">
        <v>6</v>
      </c>
      <c r="G312" s="514">
        <v>7</v>
      </c>
      <c r="H312" s="514">
        <v>8</v>
      </c>
      <c r="I312" s="514">
        <v>9</v>
      </c>
      <c r="J312" s="567"/>
      <c r="K312" s="524"/>
      <c r="L312" s="362"/>
    </row>
    <row r="313" spans="1:12">
      <c r="A313" s="377">
        <v>1</v>
      </c>
      <c r="B313" s="380" t="s">
        <v>310</v>
      </c>
      <c r="C313" s="516">
        <f>C277</f>
        <v>60000000</v>
      </c>
      <c r="D313" s="516">
        <f>F277</f>
        <v>58647000</v>
      </c>
      <c r="E313" s="516"/>
      <c r="F313" s="516">
        <f>SUM(D313:E313)</f>
        <v>58647000</v>
      </c>
      <c r="G313" s="516">
        <f t="shared" ref="G313:G319" si="69">C313-F313</f>
        <v>1353000</v>
      </c>
      <c r="H313" s="564">
        <v>0</v>
      </c>
      <c r="I313" s="568">
        <v>0</v>
      </c>
      <c r="J313" s="569"/>
      <c r="K313" s="570">
        <f>K277+H313</f>
        <v>85</v>
      </c>
      <c r="L313" s="571">
        <f t="shared" ref="L313:L331" si="70">L277+I313</f>
        <v>81</v>
      </c>
    </row>
    <row r="314" spans="1:12">
      <c r="A314" s="377">
        <f t="shared" ref="A314:A329" si="71">1+A313</f>
        <v>2</v>
      </c>
      <c r="B314" s="380" t="s">
        <v>311</v>
      </c>
      <c r="C314" s="516">
        <f t="shared" ref="C314:C330" si="72">C278</f>
        <v>22500000</v>
      </c>
      <c r="D314" s="516">
        <f t="shared" ref="D314:D330" si="73">F278</f>
        <v>22500000</v>
      </c>
      <c r="E314" s="516">
        <v>0</v>
      </c>
      <c r="F314" s="516">
        <f t="shared" ref="F314:F330" si="74">SUM(D314:E314)</f>
        <v>22500000</v>
      </c>
      <c r="G314" s="516">
        <f t="shared" si="69"/>
        <v>0</v>
      </c>
      <c r="H314" s="564">
        <v>0</v>
      </c>
      <c r="I314" s="568">
        <v>0</v>
      </c>
      <c r="J314" s="569"/>
      <c r="K314" s="570">
        <f t="shared" ref="K314:K331" si="75">K278+H314</f>
        <v>20</v>
      </c>
      <c r="L314" s="571">
        <f t="shared" si="70"/>
        <v>122</v>
      </c>
    </row>
    <row r="315" spans="1:12">
      <c r="A315" s="377">
        <f t="shared" si="71"/>
        <v>3</v>
      </c>
      <c r="B315" s="380" t="s">
        <v>312</v>
      </c>
      <c r="C315" s="516">
        <f t="shared" si="72"/>
        <v>38500000</v>
      </c>
      <c r="D315" s="516">
        <f t="shared" si="73"/>
        <v>38500000</v>
      </c>
      <c r="E315" s="516">
        <v>0</v>
      </c>
      <c r="F315" s="516">
        <f t="shared" si="74"/>
        <v>38500000</v>
      </c>
      <c r="G315" s="516">
        <f t="shared" si="69"/>
        <v>0</v>
      </c>
      <c r="H315" s="564">
        <v>0</v>
      </c>
      <c r="I315" s="568">
        <v>0</v>
      </c>
      <c r="J315" s="569"/>
      <c r="K315" s="570">
        <f t="shared" si="75"/>
        <v>38</v>
      </c>
      <c r="L315" s="571">
        <f t="shared" si="70"/>
        <v>18</v>
      </c>
    </row>
    <row r="316" spans="1:12">
      <c r="A316" s="377">
        <f t="shared" si="71"/>
        <v>4</v>
      </c>
      <c r="B316" s="380" t="s">
        <v>313</v>
      </c>
      <c r="C316" s="516">
        <f t="shared" si="72"/>
        <v>36000000</v>
      </c>
      <c r="D316" s="516">
        <f t="shared" si="73"/>
        <v>36000000</v>
      </c>
      <c r="E316" s="516">
        <v>0</v>
      </c>
      <c r="F316" s="516">
        <f t="shared" si="74"/>
        <v>36000000</v>
      </c>
      <c r="G316" s="516">
        <f t="shared" si="69"/>
        <v>0</v>
      </c>
      <c r="H316" s="564">
        <v>0</v>
      </c>
      <c r="I316" s="568">
        <v>0</v>
      </c>
      <c r="J316" s="569"/>
      <c r="K316" s="570">
        <f t="shared" si="75"/>
        <v>27</v>
      </c>
      <c r="L316" s="571">
        <f t="shared" si="70"/>
        <v>95</v>
      </c>
    </row>
    <row r="317" spans="1:12">
      <c r="A317" s="377">
        <f t="shared" si="71"/>
        <v>5</v>
      </c>
      <c r="B317" s="380" t="s">
        <v>314</v>
      </c>
      <c r="C317" s="516">
        <f t="shared" si="72"/>
        <v>31500000</v>
      </c>
      <c r="D317" s="516">
        <f t="shared" si="73"/>
        <v>31500000</v>
      </c>
      <c r="E317" s="516">
        <v>0</v>
      </c>
      <c r="F317" s="516">
        <f t="shared" si="74"/>
        <v>31500000</v>
      </c>
      <c r="G317" s="516">
        <f t="shared" si="69"/>
        <v>0</v>
      </c>
      <c r="H317" s="564">
        <v>0</v>
      </c>
      <c r="I317" s="568">
        <v>0</v>
      </c>
      <c r="J317" s="569"/>
      <c r="K317" s="570">
        <f t="shared" si="75"/>
        <v>4</v>
      </c>
      <c r="L317" s="571">
        <f t="shared" si="70"/>
        <v>4</v>
      </c>
    </row>
    <row r="318" spans="1:12">
      <c r="A318" s="377">
        <f t="shared" si="71"/>
        <v>6</v>
      </c>
      <c r="B318" s="380" t="s">
        <v>315</v>
      </c>
      <c r="C318" s="516">
        <f t="shared" si="72"/>
        <v>38000000</v>
      </c>
      <c r="D318" s="516">
        <f t="shared" si="73"/>
        <v>38000000</v>
      </c>
      <c r="E318" s="516">
        <v>0</v>
      </c>
      <c r="F318" s="516">
        <f t="shared" si="74"/>
        <v>38000000</v>
      </c>
      <c r="G318" s="516">
        <f t="shared" si="69"/>
        <v>0</v>
      </c>
      <c r="H318" s="564">
        <v>0</v>
      </c>
      <c r="I318" s="568">
        <v>0</v>
      </c>
      <c r="J318" s="569"/>
      <c r="K318" s="570">
        <f t="shared" si="75"/>
        <v>139</v>
      </c>
      <c r="L318" s="571">
        <f t="shared" si="70"/>
        <v>275</v>
      </c>
    </row>
    <row r="319" spans="1:12">
      <c r="A319" s="377">
        <f t="shared" si="71"/>
        <v>7</v>
      </c>
      <c r="B319" s="380" t="s">
        <v>316</v>
      </c>
      <c r="C319" s="516">
        <f t="shared" si="72"/>
        <v>34600000</v>
      </c>
      <c r="D319" s="516">
        <f t="shared" si="73"/>
        <v>34600000</v>
      </c>
      <c r="E319" s="516">
        <v>0</v>
      </c>
      <c r="F319" s="516">
        <f t="shared" si="74"/>
        <v>34600000</v>
      </c>
      <c r="G319" s="516">
        <f t="shared" si="69"/>
        <v>0</v>
      </c>
      <c r="H319" s="564">
        <v>1</v>
      </c>
      <c r="I319" s="568">
        <v>0</v>
      </c>
      <c r="J319" s="569"/>
      <c r="K319" s="570">
        <f t="shared" si="75"/>
        <v>9</v>
      </c>
      <c r="L319" s="571">
        <f t="shared" si="70"/>
        <v>0</v>
      </c>
    </row>
    <row r="320" spans="1:12">
      <c r="A320" s="377">
        <f t="shared" si="71"/>
        <v>8</v>
      </c>
      <c r="B320" s="380" t="s">
        <v>317</v>
      </c>
      <c r="C320" s="516">
        <f t="shared" si="72"/>
        <v>80000000</v>
      </c>
      <c r="D320" s="516">
        <f t="shared" si="73"/>
        <v>79380000</v>
      </c>
      <c r="E320" s="516">
        <v>6000000</v>
      </c>
      <c r="F320" s="516">
        <f t="shared" si="74"/>
        <v>85380000</v>
      </c>
      <c r="G320" s="516">
        <f t="shared" ref="G320:G330" si="76">C320-F320</f>
        <v>-5380000</v>
      </c>
      <c r="H320" s="564">
        <v>1</v>
      </c>
      <c r="I320" s="568">
        <v>6</v>
      </c>
      <c r="J320" s="569"/>
      <c r="K320" s="570">
        <f t="shared" si="75"/>
        <v>33</v>
      </c>
      <c r="L320" s="571">
        <f t="shared" si="70"/>
        <v>197</v>
      </c>
    </row>
    <row r="321" spans="1:12">
      <c r="A321" s="377">
        <f t="shared" si="71"/>
        <v>9</v>
      </c>
      <c r="B321" s="380" t="s">
        <v>318</v>
      </c>
      <c r="C321" s="516">
        <f t="shared" si="72"/>
        <v>37500000</v>
      </c>
      <c r="D321" s="516">
        <f t="shared" si="73"/>
        <v>37500000</v>
      </c>
      <c r="E321" s="516">
        <v>0</v>
      </c>
      <c r="F321" s="516">
        <f t="shared" si="74"/>
        <v>37500000</v>
      </c>
      <c r="G321" s="516">
        <f t="shared" si="76"/>
        <v>0</v>
      </c>
      <c r="H321" s="564">
        <v>0</v>
      </c>
      <c r="I321" s="568">
        <v>0</v>
      </c>
      <c r="J321" s="569"/>
      <c r="K321" s="570">
        <f t="shared" si="75"/>
        <v>67</v>
      </c>
      <c r="L321" s="571">
        <f t="shared" si="70"/>
        <v>137</v>
      </c>
    </row>
    <row r="322" spans="1:12">
      <c r="A322" s="377">
        <f t="shared" si="71"/>
        <v>10</v>
      </c>
      <c r="B322" s="380" t="s">
        <v>319</v>
      </c>
      <c r="C322" s="516">
        <f t="shared" si="72"/>
        <v>150450000</v>
      </c>
      <c r="D322" s="516">
        <f t="shared" si="73"/>
        <v>134764611</v>
      </c>
      <c r="E322" s="516">
        <f>13384886+3750000</f>
        <v>17134886</v>
      </c>
      <c r="F322" s="516">
        <f t="shared" si="74"/>
        <v>151899497</v>
      </c>
      <c r="G322" s="516">
        <f t="shared" si="76"/>
        <v>-1449497</v>
      </c>
      <c r="H322" s="564">
        <v>8</v>
      </c>
      <c r="I322" s="568">
        <v>39</v>
      </c>
      <c r="J322" s="569"/>
      <c r="K322" s="570">
        <f t="shared" si="75"/>
        <v>55</v>
      </c>
      <c r="L322" s="571">
        <f t="shared" si="70"/>
        <v>195</v>
      </c>
    </row>
    <row r="323" spans="1:12">
      <c r="A323" s="377">
        <f t="shared" si="71"/>
        <v>11</v>
      </c>
      <c r="B323" s="380" t="s">
        <v>320</v>
      </c>
      <c r="C323" s="516">
        <f t="shared" si="72"/>
        <v>30000000</v>
      </c>
      <c r="D323" s="516">
        <f t="shared" si="73"/>
        <v>30000000</v>
      </c>
      <c r="E323" s="516">
        <v>0</v>
      </c>
      <c r="F323" s="516">
        <f t="shared" si="74"/>
        <v>30000000</v>
      </c>
      <c r="G323" s="516">
        <f t="shared" si="76"/>
        <v>0</v>
      </c>
      <c r="H323" s="564">
        <v>0</v>
      </c>
      <c r="I323" s="568">
        <v>0</v>
      </c>
      <c r="J323" s="569"/>
      <c r="K323" s="570">
        <f t="shared" si="75"/>
        <v>8</v>
      </c>
      <c r="L323" s="571">
        <f t="shared" si="70"/>
        <v>56</v>
      </c>
    </row>
    <row r="324" spans="1:12">
      <c r="A324" s="377">
        <f t="shared" si="71"/>
        <v>12</v>
      </c>
      <c r="B324" s="380" t="s">
        <v>321</v>
      </c>
      <c r="C324" s="516">
        <f t="shared" si="72"/>
        <v>42000000</v>
      </c>
      <c r="D324" s="516">
        <f t="shared" si="73"/>
        <v>42000000</v>
      </c>
      <c r="E324" s="516">
        <v>0</v>
      </c>
      <c r="F324" s="516">
        <f t="shared" si="74"/>
        <v>42000000</v>
      </c>
      <c r="G324" s="516">
        <f t="shared" si="76"/>
        <v>0</v>
      </c>
      <c r="H324" s="564">
        <v>0</v>
      </c>
      <c r="I324" s="568">
        <v>0</v>
      </c>
      <c r="J324" s="569"/>
      <c r="K324" s="570">
        <f t="shared" si="75"/>
        <v>124</v>
      </c>
      <c r="L324" s="571">
        <f t="shared" si="70"/>
        <v>236</v>
      </c>
    </row>
    <row r="325" spans="1:12">
      <c r="A325" s="377">
        <f t="shared" si="71"/>
        <v>13</v>
      </c>
      <c r="B325" s="380" t="s">
        <v>322</v>
      </c>
      <c r="C325" s="516">
        <f t="shared" si="72"/>
        <v>0</v>
      </c>
      <c r="D325" s="516">
        <f t="shared" si="73"/>
        <v>0</v>
      </c>
      <c r="E325" s="516">
        <v>0</v>
      </c>
      <c r="F325" s="516">
        <f t="shared" si="74"/>
        <v>0</v>
      </c>
      <c r="G325" s="516">
        <f t="shared" si="76"/>
        <v>0</v>
      </c>
      <c r="H325" s="564">
        <v>0</v>
      </c>
      <c r="I325" s="568">
        <v>0</v>
      </c>
      <c r="J325" s="569"/>
      <c r="K325" s="570">
        <f t="shared" si="75"/>
        <v>0</v>
      </c>
      <c r="L325" s="571">
        <f t="shared" si="70"/>
        <v>0</v>
      </c>
    </row>
    <row r="326" spans="1:12">
      <c r="A326" s="519">
        <f t="shared" si="71"/>
        <v>14</v>
      </c>
      <c r="B326" s="193" t="s">
        <v>345</v>
      </c>
      <c r="C326" s="516">
        <f t="shared" si="72"/>
        <v>44000000</v>
      </c>
      <c r="D326" s="516">
        <f t="shared" si="73"/>
        <v>44000000</v>
      </c>
      <c r="E326" s="516">
        <v>0</v>
      </c>
      <c r="F326" s="516">
        <f t="shared" si="74"/>
        <v>44000000</v>
      </c>
      <c r="G326" s="516">
        <f t="shared" si="76"/>
        <v>0</v>
      </c>
      <c r="H326" s="564">
        <v>0</v>
      </c>
      <c r="I326" s="568">
        <v>0</v>
      </c>
      <c r="J326" s="569"/>
      <c r="K326" s="570">
        <f t="shared" si="75"/>
        <v>41</v>
      </c>
      <c r="L326" s="571">
        <f t="shared" si="70"/>
        <v>76</v>
      </c>
    </row>
    <row r="327" spans="1:12">
      <c r="A327" s="377">
        <f t="shared" si="71"/>
        <v>15</v>
      </c>
      <c r="B327" s="380" t="s">
        <v>324</v>
      </c>
      <c r="C327" s="516">
        <f t="shared" si="72"/>
        <v>29300000</v>
      </c>
      <c r="D327" s="516">
        <f t="shared" si="73"/>
        <v>29300000</v>
      </c>
      <c r="E327" s="516">
        <v>0</v>
      </c>
      <c r="F327" s="516">
        <f t="shared" si="74"/>
        <v>29300000</v>
      </c>
      <c r="G327" s="516">
        <f t="shared" si="76"/>
        <v>0</v>
      </c>
      <c r="H327" s="564">
        <v>0</v>
      </c>
      <c r="I327" s="568">
        <v>0</v>
      </c>
      <c r="J327" s="569"/>
      <c r="K327" s="570">
        <f t="shared" si="75"/>
        <v>40</v>
      </c>
      <c r="L327" s="571">
        <f t="shared" si="70"/>
        <v>161</v>
      </c>
    </row>
    <row r="328" spans="1:12">
      <c r="A328" s="377">
        <f t="shared" si="71"/>
        <v>16</v>
      </c>
      <c r="B328" s="380" t="s">
        <v>325</v>
      </c>
      <c r="C328" s="516">
        <f t="shared" si="72"/>
        <v>51800000</v>
      </c>
      <c r="D328" s="516">
        <f t="shared" si="73"/>
        <v>40000000</v>
      </c>
      <c r="E328" s="516">
        <v>1500000</v>
      </c>
      <c r="F328" s="516">
        <f t="shared" si="74"/>
        <v>41500000</v>
      </c>
      <c r="G328" s="516">
        <f t="shared" si="76"/>
        <v>10300000</v>
      </c>
      <c r="H328" s="564">
        <v>1</v>
      </c>
      <c r="I328" s="568">
        <v>8</v>
      </c>
      <c r="J328" s="569"/>
      <c r="K328" s="570">
        <f t="shared" si="75"/>
        <v>22</v>
      </c>
      <c r="L328" s="571">
        <f t="shared" si="70"/>
        <v>41</v>
      </c>
    </row>
    <row r="329" spans="1:12">
      <c r="A329" s="377">
        <f t="shared" si="71"/>
        <v>17</v>
      </c>
      <c r="B329" s="380" t="s">
        <v>326</v>
      </c>
      <c r="C329" s="516">
        <f t="shared" si="72"/>
        <v>40000000</v>
      </c>
      <c r="D329" s="516">
        <f t="shared" si="73"/>
        <v>40000000</v>
      </c>
      <c r="E329" s="516">
        <v>1600000</v>
      </c>
      <c r="F329" s="516">
        <f t="shared" si="74"/>
        <v>41600000</v>
      </c>
      <c r="G329" s="516">
        <f t="shared" si="76"/>
        <v>-1600000</v>
      </c>
      <c r="H329" s="564">
        <v>0</v>
      </c>
      <c r="I329" s="568">
        <v>0</v>
      </c>
      <c r="J329" s="569"/>
      <c r="K329" s="570">
        <f t="shared" si="75"/>
        <v>1</v>
      </c>
      <c r="L329" s="571">
        <f t="shared" si="70"/>
        <v>63</v>
      </c>
    </row>
    <row r="330" spans="1:12">
      <c r="A330" s="377">
        <v>18</v>
      </c>
      <c r="B330" s="416" t="s">
        <v>327</v>
      </c>
      <c r="C330" s="516">
        <f t="shared" si="72"/>
        <v>28900000</v>
      </c>
      <c r="D330" s="516">
        <f t="shared" si="73"/>
        <v>28900000</v>
      </c>
      <c r="E330" s="516">
        <v>0</v>
      </c>
      <c r="F330" s="516">
        <f t="shared" si="74"/>
        <v>28900000</v>
      </c>
      <c r="G330" s="516">
        <f t="shared" si="76"/>
        <v>0</v>
      </c>
      <c r="H330" s="564">
        <v>0</v>
      </c>
      <c r="I330" s="568">
        <v>0</v>
      </c>
      <c r="J330" s="569"/>
      <c r="K330" s="570">
        <f t="shared" si="75"/>
        <v>13</v>
      </c>
      <c r="L330" s="571">
        <f t="shared" si="70"/>
        <v>58</v>
      </c>
    </row>
    <row r="331" spans="1:12">
      <c r="A331" s="520" t="s">
        <v>57</v>
      </c>
      <c r="B331" s="520"/>
      <c r="C331" s="516">
        <f>SUM(C313:C330)</f>
        <v>795050000</v>
      </c>
      <c r="D331" s="516">
        <f t="shared" ref="D331:I331" si="77">SUM(D313:D330)</f>
        <v>765591611</v>
      </c>
      <c r="E331" s="516">
        <f t="shared" si="77"/>
        <v>26234886</v>
      </c>
      <c r="F331" s="516">
        <f t="shared" si="77"/>
        <v>791826497</v>
      </c>
      <c r="G331" s="516">
        <f t="shared" si="77"/>
        <v>3223503</v>
      </c>
      <c r="H331" s="565">
        <f t="shared" si="77"/>
        <v>11</v>
      </c>
      <c r="I331" s="571">
        <f t="shared" si="77"/>
        <v>53</v>
      </c>
      <c r="J331" s="569"/>
      <c r="K331" s="570">
        <f t="shared" si="75"/>
        <v>11</v>
      </c>
      <c r="L331" s="571">
        <f t="shared" si="70"/>
        <v>53</v>
      </c>
    </row>
    <row r="333" spans="2:7">
      <c r="B333" s="357" t="s">
        <v>58</v>
      </c>
      <c r="G333" s="355" t="s">
        <v>165</v>
      </c>
    </row>
    <row r="334" spans="2:7">
      <c r="B334" s="204" t="s">
        <v>96</v>
      </c>
      <c r="C334" s="204"/>
      <c r="D334" s="204"/>
      <c r="E334" s="204"/>
      <c r="F334" s="204"/>
      <c r="G334" s="204" t="s">
        <v>137</v>
      </c>
    </row>
    <row r="335" spans="2:7">
      <c r="B335" s="204"/>
      <c r="C335" s="204"/>
      <c r="D335" s="204"/>
      <c r="E335" s="204"/>
      <c r="F335" s="204"/>
      <c r="G335" s="204"/>
    </row>
    <row r="336" spans="2:7">
      <c r="B336" s="204"/>
      <c r="C336" s="204"/>
      <c r="D336" s="204"/>
      <c r="E336" s="204"/>
      <c r="F336" s="204"/>
      <c r="G336" s="204"/>
    </row>
    <row r="337" spans="2:9">
      <c r="B337" s="204"/>
      <c r="C337" s="204"/>
      <c r="D337" s="204"/>
      <c r="E337" s="204"/>
      <c r="F337" s="204"/>
      <c r="G337" s="204"/>
      <c r="I337" s="588"/>
    </row>
    <row r="338" spans="2:7">
      <c r="B338" s="204" t="s">
        <v>226</v>
      </c>
      <c r="C338" s="204"/>
      <c r="D338" s="204"/>
      <c r="E338" s="204"/>
      <c r="F338" s="204"/>
      <c r="G338" s="204" t="s">
        <v>98</v>
      </c>
    </row>
    <row r="339" spans="2:7">
      <c r="B339" s="204" t="s">
        <v>207</v>
      </c>
      <c r="C339" s="204"/>
      <c r="D339" s="204"/>
      <c r="E339" s="204"/>
      <c r="F339" s="204"/>
      <c r="G339" s="204" t="s">
        <v>99</v>
      </c>
    </row>
    <row r="341" ht="15.75" spans="1:10">
      <c r="A341" s="173" t="s">
        <v>337</v>
      </c>
      <c r="B341" s="173"/>
      <c r="C341" s="173"/>
      <c r="D341" s="173"/>
      <c r="E341" s="173"/>
      <c r="F341" s="173"/>
      <c r="G341" s="173"/>
      <c r="H341" s="173"/>
      <c r="I341" s="173"/>
      <c r="J341" s="173"/>
    </row>
    <row r="342" ht="15.75" spans="1:10">
      <c r="A342" s="173" t="s">
        <v>300</v>
      </c>
      <c r="B342" s="173"/>
      <c r="C342" s="173"/>
      <c r="D342" s="173"/>
      <c r="E342" s="173"/>
      <c r="F342" s="173"/>
      <c r="G342" s="173"/>
      <c r="H342" s="173"/>
      <c r="I342" s="173"/>
      <c r="J342" s="173"/>
    </row>
    <row r="343" ht="15.75" spans="1:10">
      <c r="A343" s="173" t="s">
        <v>100</v>
      </c>
      <c r="B343" s="173"/>
      <c r="C343" s="173"/>
      <c r="D343" s="173"/>
      <c r="E343" s="173"/>
      <c r="F343" s="173"/>
      <c r="G343" s="173"/>
      <c r="H343" s="173"/>
      <c r="I343" s="173"/>
      <c r="J343" s="173"/>
    </row>
    <row r="344" spans="1:10">
      <c r="A344" s="362"/>
      <c r="B344" s="362"/>
      <c r="C344" s="362"/>
      <c r="D344" s="362"/>
      <c r="E344" s="362"/>
      <c r="F344" s="362"/>
      <c r="G344" s="362"/>
      <c r="H344" s="362"/>
      <c r="I344" s="399" t="s">
        <v>338</v>
      </c>
      <c r="J344" s="399"/>
    </row>
    <row r="345" ht="30" spans="1:12">
      <c r="A345" s="513" t="s">
        <v>181</v>
      </c>
      <c r="B345" s="513" t="s">
        <v>339</v>
      </c>
      <c r="C345" s="186" t="s">
        <v>350</v>
      </c>
      <c r="D345" s="186" t="s">
        <v>341</v>
      </c>
      <c r="E345" s="513" t="s">
        <v>342</v>
      </c>
      <c r="F345" s="513" t="s">
        <v>57</v>
      </c>
      <c r="G345" s="513" t="s">
        <v>172</v>
      </c>
      <c r="H345" s="513" t="s">
        <v>343</v>
      </c>
      <c r="I345" s="513" t="s">
        <v>344</v>
      </c>
      <c r="J345" s="566"/>
      <c r="K345" s="360"/>
      <c r="L345" s="360"/>
    </row>
    <row r="346" spans="1:12">
      <c r="A346" s="514">
        <v>1</v>
      </c>
      <c r="B346" s="514">
        <v>2</v>
      </c>
      <c r="C346" s="514">
        <v>3</v>
      </c>
      <c r="D346" s="514">
        <v>4</v>
      </c>
      <c r="E346" s="514">
        <v>5</v>
      </c>
      <c r="F346" s="514">
        <v>6</v>
      </c>
      <c r="G346" s="514">
        <v>7</v>
      </c>
      <c r="H346" s="514">
        <v>8</v>
      </c>
      <c r="I346" s="514">
        <v>9</v>
      </c>
      <c r="J346" s="567"/>
      <c r="K346" s="524"/>
      <c r="L346" s="362"/>
    </row>
    <row r="347" ht="21" customHeight="1" spans="1:12">
      <c r="A347" s="377">
        <v>1</v>
      </c>
      <c r="B347" s="380" t="s">
        <v>310</v>
      </c>
      <c r="C347" s="516">
        <f>C313</f>
        <v>60000000</v>
      </c>
      <c r="D347" s="516">
        <f>F313</f>
        <v>58647000</v>
      </c>
      <c r="E347" s="516">
        <v>0</v>
      </c>
      <c r="F347" s="516">
        <f>SUM(D347:E347)</f>
        <v>58647000</v>
      </c>
      <c r="G347" s="516">
        <f>C347-F347</f>
        <v>1353000</v>
      </c>
      <c r="H347" s="564">
        <v>0</v>
      </c>
      <c r="I347" s="564">
        <v>0</v>
      </c>
      <c r="J347" s="569"/>
      <c r="K347" s="570">
        <f t="shared" ref="K347:K364" si="78">K313+H347</f>
        <v>85</v>
      </c>
      <c r="L347" s="571">
        <f t="shared" ref="L347:L365" si="79">L313+I347</f>
        <v>81</v>
      </c>
    </row>
    <row r="348" ht="21" customHeight="1" spans="1:13">
      <c r="A348" s="377">
        <f t="shared" ref="A348:A363" si="80">1+A347</f>
        <v>2</v>
      </c>
      <c r="B348" s="416" t="s">
        <v>311</v>
      </c>
      <c r="C348" s="516">
        <f t="shared" ref="C348:C364" si="81">C314</f>
        <v>22500000</v>
      </c>
      <c r="D348" s="516">
        <f t="shared" ref="D348:D364" si="82">F314</f>
        <v>22500000</v>
      </c>
      <c r="E348" s="516">
        <v>0</v>
      </c>
      <c r="F348" s="516">
        <f t="shared" ref="F348:F364" si="83">SUM(D348:E348)</f>
        <v>22500000</v>
      </c>
      <c r="G348" s="516">
        <f t="shared" ref="G348:G364" si="84">C348-F348</f>
        <v>0</v>
      </c>
      <c r="H348" s="564">
        <v>0</v>
      </c>
      <c r="I348" s="564">
        <v>0</v>
      </c>
      <c r="J348" s="589">
        <v>29925000</v>
      </c>
      <c r="K348" s="570">
        <f t="shared" si="78"/>
        <v>20</v>
      </c>
      <c r="L348" s="571">
        <f t="shared" si="79"/>
        <v>122</v>
      </c>
      <c r="M348" s="528" t="s">
        <v>351</v>
      </c>
    </row>
    <row r="349" ht="21" customHeight="1" spans="1:12">
      <c r="A349" s="377">
        <f t="shared" si="80"/>
        <v>3</v>
      </c>
      <c r="B349" s="380" t="s">
        <v>312</v>
      </c>
      <c r="C349" s="516">
        <f t="shared" si="81"/>
        <v>38500000</v>
      </c>
      <c r="D349" s="516">
        <f t="shared" si="82"/>
        <v>38500000</v>
      </c>
      <c r="E349" s="516">
        <v>0</v>
      </c>
      <c r="F349" s="516">
        <f t="shared" si="83"/>
        <v>38500000</v>
      </c>
      <c r="G349" s="516">
        <f t="shared" si="84"/>
        <v>0</v>
      </c>
      <c r="H349" s="564">
        <v>0</v>
      </c>
      <c r="I349" s="564">
        <v>0</v>
      </c>
      <c r="J349" s="589">
        <v>40000000</v>
      </c>
      <c r="K349" s="570">
        <f t="shared" si="78"/>
        <v>38</v>
      </c>
      <c r="L349" s="571">
        <f t="shared" si="79"/>
        <v>18</v>
      </c>
    </row>
    <row r="350" ht="21" customHeight="1" spans="1:12">
      <c r="A350" s="377">
        <f t="shared" si="80"/>
        <v>4</v>
      </c>
      <c r="B350" s="380" t="s">
        <v>313</v>
      </c>
      <c r="C350" s="516">
        <f t="shared" si="81"/>
        <v>36000000</v>
      </c>
      <c r="D350" s="516">
        <f t="shared" si="82"/>
        <v>36000000</v>
      </c>
      <c r="E350" s="516">
        <v>0</v>
      </c>
      <c r="F350" s="516">
        <f t="shared" si="83"/>
        <v>36000000</v>
      </c>
      <c r="G350" s="516">
        <f t="shared" si="84"/>
        <v>0</v>
      </c>
      <c r="H350" s="564">
        <v>0</v>
      </c>
      <c r="I350" s="564">
        <v>0</v>
      </c>
      <c r="J350" s="589">
        <v>35402500</v>
      </c>
      <c r="K350" s="570">
        <f t="shared" si="78"/>
        <v>27</v>
      </c>
      <c r="L350" s="571">
        <f t="shared" si="79"/>
        <v>95</v>
      </c>
    </row>
    <row r="351" ht="21" customHeight="1" spans="1:12">
      <c r="A351" s="377">
        <f t="shared" si="80"/>
        <v>5</v>
      </c>
      <c r="B351" s="380" t="s">
        <v>314</v>
      </c>
      <c r="C351" s="516">
        <f t="shared" si="81"/>
        <v>31500000</v>
      </c>
      <c r="D351" s="516">
        <f t="shared" si="82"/>
        <v>31500000</v>
      </c>
      <c r="E351" s="516">
        <v>0</v>
      </c>
      <c r="F351" s="516">
        <f t="shared" si="83"/>
        <v>31500000</v>
      </c>
      <c r="G351" s="516">
        <f t="shared" si="84"/>
        <v>0</v>
      </c>
      <c r="H351" s="564">
        <v>0</v>
      </c>
      <c r="I351" s="564">
        <v>0</v>
      </c>
      <c r="J351" s="589">
        <v>30000000</v>
      </c>
      <c r="K351" s="570">
        <f t="shared" si="78"/>
        <v>4</v>
      </c>
      <c r="L351" s="571">
        <f t="shared" si="79"/>
        <v>4</v>
      </c>
    </row>
    <row r="352" ht="21" customHeight="1" spans="1:12">
      <c r="A352" s="377">
        <f t="shared" si="80"/>
        <v>6</v>
      </c>
      <c r="B352" s="380" t="s">
        <v>315</v>
      </c>
      <c r="C352" s="516">
        <f t="shared" si="81"/>
        <v>38000000</v>
      </c>
      <c r="D352" s="516">
        <f t="shared" si="82"/>
        <v>38000000</v>
      </c>
      <c r="E352" s="516">
        <v>0</v>
      </c>
      <c r="F352" s="516">
        <f t="shared" si="83"/>
        <v>38000000</v>
      </c>
      <c r="G352" s="516">
        <f t="shared" si="84"/>
        <v>0</v>
      </c>
      <c r="H352" s="564">
        <v>0</v>
      </c>
      <c r="I352" s="568">
        <v>0</v>
      </c>
      <c r="J352" s="589">
        <v>30000000</v>
      </c>
      <c r="K352" s="570">
        <f t="shared" si="78"/>
        <v>139</v>
      </c>
      <c r="L352" s="571">
        <f t="shared" si="79"/>
        <v>275</v>
      </c>
    </row>
    <row r="353" ht="21" customHeight="1" spans="1:12">
      <c r="A353" s="377">
        <f t="shared" si="80"/>
        <v>7</v>
      </c>
      <c r="B353" s="380" t="s">
        <v>316</v>
      </c>
      <c r="C353" s="516">
        <f t="shared" si="81"/>
        <v>34600000</v>
      </c>
      <c r="D353" s="516">
        <f t="shared" si="82"/>
        <v>34600000</v>
      </c>
      <c r="E353" s="516">
        <v>0</v>
      </c>
      <c r="F353" s="516">
        <f t="shared" si="83"/>
        <v>34600000</v>
      </c>
      <c r="G353" s="516">
        <f t="shared" si="84"/>
        <v>0</v>
      </c>
      <c r="H353" s="564">
        <v>0</v>
      </c>
      <c r="I353" s="564">
        <v>0</v>
      </c>
      <c r="J353" s="589">
        <v>49200000</v>
      </c>
      <c r="K353" s="570">
        <f t="shared" si="78"/>
        <v>9</v>
      </c>
      <c r="L353" s="571">
        <f t="shared" si="79"/>
        <v>0</v>
      </c>
    </row>
    <row r="354" ht="21" customHeight="1" spans="1:12">
      <c r="A354" s="377">
        <f t="shared" si="80"/>
        <v>8</v>
      </c>
      <c r="B354" s="380" t="s">
        <v>317</v>
      </c>
      <c r="C354" s="516">
        <f t="shared" si="81"/>
        <v>80000000</v>
      </c>
      <c r="D354" s="516">
        <f t="shared" si="82"/>
        <v>85380000</v>
      </c>
      <c r="E354" s="516">
        <v>2700000</v>
      </c>
      <c r="F354" s="516">
        <f t="shared" si="83"/>
        <v>88080000</v>
      </c>
      <c r="G354" s="516">
        <f t="shared" si="84"/>
        <v>-8080000</v>
      </c>
      <c r="H354" s="564">
        <v>0</v>
      </c>
      <c r="I354" s="564">
        <v>0</v>
      </c>
      <c r="J354" s="589">
        <v>38860000</v>
      </c>
      <c r="K354" s="570">
        <f t="shared" si="78"/>
        <v>33</v>
      </c>
      <c r="L354" s="571">
        <f t="shared" si="79"/>
        <v>197</v>
      </c>
    </row>
    <row r="355" ht="21" customHeight="1" spans="1:12">
      <c r="A355" s="377">
        <f t="shared" si="80"/>
        <v>9</v>
      </c>
      <c r="B355" s="380" t="s">
        <v>318</v>
      </c>
      <c r="C355" s="516">
        <f t="shared" si="81"/>
        <v>37500000</v>
      </c>
      <c r="D355" s="516">
        <f t="shared" si="82"/>
        <v>37500000</v>
      </c>
      <c r="E355" s="516">
        <v>0</v>
      </c>
      <c r="F355" s="516">
        <f t="shared" si="83"/>
        <v>37500000</v>
      </c>
      <c r="G355" s="516">
        <f t="shared" si="84"/>
        <v>0</v>
      </c>
      <c r="H355" s="564">
        <v>0</v>
      </c>
      <c r="I355" s="564">
        <v>0</v>
      </c>
      <c r="J355" s="589">
        <v>27000000</v>
      </c>
      <c r="K355" s="570">
        <f t="shared" si="78"/>
        <v>67</v>
      </c>
      <c r="L355" s="571">
        <f t="shared" si="79"/>
        <v>137</v>
      </c>
    </row>
    <row r="356" ht="21" customHeight="1" spans="1:12">
      <c r="A356" s="377">
        <f t="shared" si="80"/>
        <v>10</v>
      </c>
      <c r="B356" s="380" t="s">
        <v>319</v>
      </c>
      <c r="C356" s="516">
        <f t="shared" si="81"/>
        <v>150450000</v>
      </c>
      <c r="D356" s="516">
        <f t="shared" si="82"/>
        <v>151899497</v>
      </c>
      <c r="E356" s="516">
        <f>10444188+990000</f>
        <v>11434188</v>
      </c>
      <c r="F356" s="516">
        <f t="shared" si="83"/>
        <v>163333685</v>
      </c>
      <c r="G356" s="516">
        <f t="shared" si="84"/>
        <v>-12883685</v>
      </c>
      <c r="H356" s="564">
        <v>0</v>
      </c>
      <c r="I356" s="564">
        <v>0</v>
      </c>
      <c r="J356" s="589">
        <v>27675000</v>
      </c>
      <c r="K356" s="570">
        <f t="shared" si="78"/>
        <v>55</v>
      </c>
      <c r="L356" s="571">
        <f t="shared" si="79"/>
        <v>195</v>
      </c>
    </row>
    <row r="357" ht="21" customHeight="1" spans="1:12">
      <c r="A357" s="377">
        <f t="shared" si="80"/>
        <v>11</v>
      </c>
      <c r="B357" s="380" t="s">
        <v>320</v>
      </c>
      <c r="C357" s="516">
        <f t="shared" si="81"/>
        <v>30000000</v>
      </c>
      <c r="D357" s="516">
        <f t="shared" si="82"/>
        <v>30000000</v>
      </c>
      <c r="E357" s="516">
        <v>0</v>
      </c>
      <c r="F357" s="516">
        <f t="shared" si="83"/>
        <v>30000000</v>
      </c>
      <c r="G357" s="516">
        <f t="shared" si="84"/>
        <v>0</v>
      </c>
      <c r="H357" s="564">
        <v>0</v>
      </c>
      <c r="I357" s="564">
        <v>0</v>
      </c>
      <c r="J357" s="589">
        <v>23039400</v>
      </c>
      <c r="K357" s="570">
        <f t="shared" si="78"/>
        <v>8</v>
      </c>
      <c r="L357" s="571">
        <f t="shared" si="79"/>
        <v>56</v>
      </c>
    </row>
    <row r="358" ht="21" customHeight="1" spans="1:12">
      <c r="A358" s="377">
        <f t="shared" si="80"/>
        <v>12</v>
      </c>
      <c r="B358" s="380" t="s">
        <v>321</v>
      </c>
      <c r="C358" s="516">
        <f t="shared" si="81"/>
        <v>42000000</v>
      </c>
      <c r="D358" s="516">
        <f t="shared" si="82"/>
        <v>42000000</v>
      </c>
      <c r="E358" s="516">
        <v>0</v>
      </c>
      <c r="F358" s="516">
        <f t="shared" si="83"/>
        <v>42000000</v>
      </c>
      <c r="G358" s="516">
        <f t="shared" si="84"/>
        <v>0</v>
      </c>
      <c r="H358" s="564">
        <v>0</v>
      </c>
      <c r="I358" s="568">
        <v>0</v>
      </c>
      <c r="J358" s="589">
        <v>2860000</v>
      </c>
      <c r="K358" s="570">
        <f t="shared" si="78"/>
        <v>124</v>
      </c>
      <c r="L358" s="571">
        <f t="shared" si="79"/>
        <v>236</v>
      </c>
    </row>
    <row r="359" ht="21" customHeight="1" spans="1:12">
      <c r="A359" s="377">
        <f t="shared" si="80"/>
        <v>13</v>
      </c>
      <c r="B359" s="380" t="s">
        <v>322</v>
      </c>
      <c r="C359" s="516">
        <f t="shared" si="81"/>
        <v>0</v>
      </c>
      <c r="D359" s="516">
        <f t="shared" si="82"/>
        <v>0</v>
      </c>
      <c r="E359" s="516">
        <v>0</v>
      </c>
      <c r="F359" s="516">
        <f t="shared" si="83"/>
        <v>0</v>
      </c>
      <c r="G359" s="516">
        <f t="shared" si="84"/>
        <v>0</v>
      </c>
      <c r="H359" s="564">
        <v>0</v>
      </c>
      <c r="I359" s="564">
        <v>0</v>
      </c>
      <c r="J359" s="589">
        <v>22500000</v>
      </c>
      <c r="K359" s="570">
        <f t="shared" si="78"/>
        <v>0</v>
      </c>
      <c r="L359" s="571">
        <f t="shared" si="79"/>
        <v>0</v>
      </c>
    </row>
    <row r="360" ht="21" customHeight="1" spans="1:12">
      <c r="A360" s="519">
        <f t="shared" si="80"/>
        <v>14</v>
      </c>
      <c r="B360" s="193" t="s">
        <v>345</v>
      </c>
      <c r="C360" s="516">
        <f t="shared" si="81"/>
        <v>44000000</v>
      </c>
      <c r="D360" s="516">
        <f t="shared" si="82"/>
        <v>44000000</v>
      </c>
      <c r="E360" s="516">
        <v>0</v>
      </c>
      <c r="F360" s="516">
        <f t="shared" si="83"/>
        <v>44000000</v>
      </c>
      <c r="G360" s="516">
        <f t="shared" si="84"/>
        <v>0</v>
      </c>
      <c r="H360" s="564">
        <v>0</v>
      </c>
      <c r="I360" s="564">
        <v>0</v>
      </c>
      <c r="J360" s="589">
        <v>40000000</v>
      </c>
      <c r="K360" s="570">
        <f t="shared" si="78"/>
        <v>41</v>
      </c>
      <c r="L360" s="571">
        <f t="shared" si="79"/>
        <v>76</v>
      </c>
    </row>
    <row r="361" ht="21" customHeight="1" spans="1:12">
      <c r="A361" s="377">
        <f t="shared" si="80"/>
        <v>15</v>
      </c>
      <c r="B361" s="380" t="s">
        <v>324</v>
      </c>
      <c r="C361" s="516">
        <f t="shared" si="81"/>
        <v>29300000</v>
      </c>
      <c r="D361" s="516">
        <f t="shared" si="82"/>
        <v>29300000</v>
      </c>
      <c r="E361" s="516">
        <v>0</v>
      </c>
      <c r="F361" s="516">
        <f t="shared" si="83"/>
        <v>29300000</v>
      </c>
      <c r="G361" s="516">
        <f t="shared" si="84"/>
        <v>0</v>
      </c>
      <c r="H361" s="564">
        <v>0</v>
      </c>
      <c r="I361" s="564">
        <v>0</v>
      </c>
      <c r="J361" s="589">
        <v>16380000</v>
      </c>
      <c r="K361" s="570">
        <f t="shared" si="78"/>
        <v>40</v>
      </c>
      <c r="L361" s="571">
        <f t="shared" si="79"/>
        <v>161</v>
      </c>
    </row>
    <row r="362" ht="21" customHeight="1" spans="1:12">
      <c r="A362" s="377">
        <f t="shared" si="80"/>
        <v>16</v>
      </c>
      <c r="B362" s="380" t="s">
        <v>325</v>
      </c>
      <c r="C362" s="516">
        <f t="shared" si="81"/>
        <v>51800000</v>
      </c>
      <c r="D362" s="516">
        <f t="shared" si="82"/>
        <v>41500000</v>
      </c>
      <c r="E362" s="516">
        <v>0</v>
      </c>
      <c r="F362" s="516">
        <f t="shared" si="83"/>
        <v>41500000</v>
      </c>
      <c r="G362" s="516">
        <f t="shared" si="84"/>
        <v>10300000</v>
      </c>
      <c r="H362" s="564">
        <v>0</v>
      </c>
      <c r="I362" s="564">
        <v>0</v>
      </c>
      <c r="J362" s="589">
        <v>39900000</v>
      </c>
      <c r="K362" s="570">
        <f t="shared" si="78"/>
        <v>22</v>
      </c>
      <c r="L362" s="571">
        <f t="shared" si="79"/>
        <v>41</v>
      </c>
    </row>
    <row r="363" ht="21" customHeight="1" spans="1:12">
      <c r="A363" s="377">
        <f t="shared" si="80"/>
        <v>17</v>
      </c>
      <c r="B363" s="380" t="s">
        <v>326</v>
      </c>
      <c r="C363" s="516">
        <f t="shared" si="81"/>
        <v>40000000</v>
      </c>
      <c r="D363" s="516">
        <f t="shared" si="82"/>
        <v>41600000</v>
      </c>
      <c r="E363" s="516">
        <v>0</v>
      </c>
      <c r="F363" s="516">
        <f t="shared" si="83"/>
        <v>41600000</v>
      </c>
      <c r="G363" s="516">
        <f t="shared" si="84"/>
        <v>-1600000</v>
      </c>
      <c r="H363" s="564">
        <v>0</v>
      </c>
      <c r="I363" s="564">
        <v>0</v>
      </c>
      <c r="J363" s="589">
        <v>23250000</v>
      </c>
      <c r="K363" s="570">
        <f t="shared" si="78"/>
        <v>1</v>
      </c>
      <c r="L363" s="571">
        <f t="shared" si="79"/>
        <v>63</v>
      </c>
    </row>
    <row r="364" ht="21" customHeight="1" spans="1:12">
      <c r="A364" s="377">
        <v>18</v>
      </c>
      <c r="B364" s="416" t="s">
        <v>327</v>
      </c>
      <c r="C364" s="516">
        <f t="shared" si="81"/>
        <v>28900000</v>
      </c>
      <c r="D364" s="516">
        <f t="shared" si="82"/>
        <v>28900000</v>
      </c>
      <c r="E364" s="516">
        <v>0</v>
      </c>
      <c r="F364" s="516">
        <f t="shared" si="83"/>
        <v>28900000</v>
      </c>
      <c r="G364" s="516">
        <f t="shared" si="84"/>
        <v>0</v>
      </c>
      <c r="H364" s="564">
        <v>0</v>
      </c>
      <c r="I364" s="564">
        <v>0</v>
      </c>
      <c r="J364" s="589"/>
      <c r="K364" s="570">
        <f t="shared" si="78"/>
        <v>13</v>
      </c>
      <c r="L364" s="571">
        <f t="shared" si="79"/>
        <v>58</v>
      </c>
    </row>
    <row r="365" ht="24.75" customHeight="1" spans="1:12">
      <c r="A365" s="520" t="s">
        <v>57</v>
      </c>
      <c r="B365" s="520"/>
      <c r="C365" s="516">
        <f t="shared" ref="C365:I365" si="85">SUM(C347:C364)</f>
        <v>795050000</v>
      </c>
      <c r="D365" s="516">
        <f t="shared" si="85"/>
        <v>791826497</v>
      </c>
      <c r="E365" s="516">
        <f t="shared" si="85"/>
        <v>14134188</v>
      </c>
      <c r="F365" s="516">
        <f t="shared" si="85"/>
        <v>805960685</v>
      </c>
      <c r="G365" s="516">
        <f t="shared" si="85"/>
        <v>-10910685</v>
      </c>
      <c r="H365" s="565">
        <f t="shared" si="85"/>
        <v>0</v>
      </c>
      <c r="I365" s="571">
        <f t="shared" si="85"/>
        <v>0</v>
      </c>
      <c r="J365" s="569"/>
      <c r="K365" s="570">
        <f>K258+H365</f>
        <v>0</v>
      </c>
      <c r="L365" s="571">
        <f t="shared" si="79"/>
        <v>53</v>
      </c>
    </row>
    <row r="367" spans="2:7">
      <c r="B367" s="357" t="s">
        <v>58</v>
      </c>
      <c r="G367" s="355" t="s">
        <v>101</v>
      </c>
    </row>
    <row r="368" spans="2:7">
      <c r="B368" s="204" t="s">
        <v>60</v>
      </c>
      <c r="C368" s="204"/>
      <c r="D368" s="204"/>
      <c r="E368" s="204"/>
      <c r="F368" s="204"/>
      <c r="G368" s="204" t="s">
        <v>102</v>
      </c>
    </row>
    <row r="369" spans="2:7">
      <c r="B369" s="204"/>
      <c r="C369" s="204"/>
      <c r="D369" s="204"/>
      <c r="E369" s="204"/>
      <c r="F369" s="204"/>
      <c r="G369" s="204"/>
    </row>
    <row r="370" spans="2:7">
      <c r="B370" s="204"/>
      <c r="C370" s="204"/>
      <c r="D370" s="204"/>
      <c r="E370" s="204"/>
      <c r="F370" s="204"/>
      <c r="G370" s="204"/>
    </row>
    <row r="371" spans="2:9">
      <c r="B371" s="204"/>
      <c r="C371" s="204"/>
      <c r="D371" s="204"/>
      <c r="E371" s="204"/>
      <c r="F371" s="204"/>
      <c r="G371" s="204"/>
      <c r="I371" s="588"/>
    </row>
    <row r="372" spans="2:7">
      <c r="B372" s="204" t="s">
        <v>62</v>
      </c>
      <c r="C372" s="204"/>
      <c r="D372" s="204"/>
      <c r="E372" s="204"/>
      <c r="F372" s="204"/>
      <c r="G372" s="204" t="s">
        <v>71</v>
      </c>
    </row>
    <row r="373" spans="2:7">
      <c r="B373" s="204" t="s">
        <v>64</v>
      </c>
      <c r="C373" s="204"/>
      <c r="D373" s="204"/>
      <c r="E373" s="204"/>
      <c r="F373" s="204"/>
      <c r="G373" s="204" t="s">
        <v>73</v>
      </c>
    </row>
    <row r="375" ht="24.75" customHeight="1" spans="1:10">
      <c r="A375" s="173" t="s">
        <v>337</v>
      </c>
      <c r="B375" s="173"/>
      <c r="C375" s="173"/>
      <c r="D375" s="173"/>
      <c r="E375" s="173"/>
      <c r="F375" s="173"/>
      <c r="G375" s="173"/>
      <c r="H375" s="173"/>
      <c r="I375" s="173"/>
      <c r="J375" s="173"/>
    </row>
    <row r="376" ht="15.75" spans="1:10">
      <c r="A376" s="173" t="s">
        <v>300</v>
      </c>
      <c r="B376" s="173"/>
      <c r="C376" s="173"/>
      <c r="D376" s="173"/>
      <c r="E376" s="173"/>
      <c r="F376" s="173"/>
      <c r="G376" s="173"/>
      <c r="H376" s="173"/>
      <c r="I376" s="173"/>
      <c r="J376" s="173"/>
    </row>
    <row r="377" ht="15.75" spans="1:10">
      <c r="A377" s="173" t="s">
        <v>103</v>
      </c>
      <c r="B377" s="173"/>
      <c r="C377" s="173"/>
      <c r="D377" s="173"/>
      <c r="E377" s="173"/>
      <c r="F377" s="173"/>
      <c r="G377" s="173"/>
      <c r="H377" s="173"/>
      <c r="I377" s="173"/>
      <c r="J377" s="173"/>
    </row>
    <row r="378" spans="1:10">
      <c r="A378" s="362"/>
      <c r="B378" s="362"/>
      <c r="C378" s="362"/>
      <c r="D378" s="362"/>
      <c r="E378" s="362"/>
      <c r="F378" s="362"/>
      <c r="G378" s="362"/>
      <c r="H378" s="362"/>
      <c r="I378" s="399" t="s">
        <v>338</v>
      </c>
      <c r="J378" s="399"/>
    </row>
    <row r="379" ht="49.5" customHeight="1" spans="1:12">
      <c r="A379" s="513" t="s">
        <v>181</v>
      </c>
      <c r="B379" s="513" t="str">
        <f>UPPER("Satker Pengadilan Agama")</f>
        <v>SATKER PENGADILAN AGAMA</v>
      </c>
      <c r="C379" s="186" t="s">
        <v>350</v>
      </c>
      <c r="D379" s="186" t="s">
        <v>341</v>
      </c>
      <c r="E379" s="513" t="s">
        <v>342</v>
      </c>
      <c r="F379" s="513" t="s">
        <v>57</v>
      </c>
      <c r="G379" s="513" t="s">
        <v>172</v>
      </c>
      <c r="H379" s="513" t="s">
        <v>343</v>
      </c>
      <c r="I379" s="513" t="s">
        <v>344</v>
      </c>
      <c r="J379" s="566"/>
      <c r="K379" s="360"/>
      <c r="L379" s="360"/>
    </row>
    <row r="380" spans="1:12">
      <c r="A380" s="514">
        <v>1</v>
      </c>
      <c r="B380" s="514">
        <v>2</v>
      </c>
      <c r="C380" s="514">
        <v>3</v>
      </c>
      <c r="D380" s="514">
        <v>4</v>
      </c>
      <c r="E380" s="514">
        <v>5</v>
      </c>
      <c r="F380" s="514">
        <v>6</v>
      </c>
      <c r="G380" s="514">
        <v>7</v>
      </c>
      <c r="H380" s="514">
        <v>8</v>
      </c>
      <c r="I380" s="514">
        <v>9</v>
      </c>
      <c r="J380" s="567"/>
      <c r="K380" s="524"/>
      <c r="L380" s="362"/>
    </row>
    <row r="381" ht="16.5" customHeight="1" spans="1:12">
      <c r="A381" s="377">
        <v>1</v>
      </c>
      <c r="B381" s="380" t="s">
        <v>310</v>
      </c>
      <c r="C381" s="516">
        <f>C347</f>
        <v>60000000</v>
      </c>
      <c r="D381" s="516">
        <f>F347</f>
        <v>58647000</v>
      </c>
      <c r="E381" s="516">
        <v>0</v>
      </c>
      <c r="F381" s="516">
        <f>D381+E381</f>
        <v>58647000</v>
      </c>
      <c r="G381" s="516">
        <f>C381-F381</f>
        <v>1353000</v>
      </c>
      <c r="H381" s="565">
        <v>0</v>
      </c>
      <c r="I381" s="571">
        <v>0</v>
      </c>
      <c r="J381" s="569"/>
      <c r="K381" s="570">
        <f t="shared" ref="K381:K398" si="86">K347+H381</f>
        <v>85</v>
      </c>
      <c r="L381" s="571">
        <f t="shared" ref="L381:L398" si="87">L347+I381</f>
        <v>81</v>
      </c>
    </row>
    <row r="382" ht="16.5" customHeight="1" spans="1:13">
      <c r="A382" s="377">
        <f t="shared" ref="A382:A397" si="88">1+A381</f>
        <v>2</v>
      </c>
      <c r="B382" s="447" t="s">
        <v>311</v>
      </c>
      <c r="C382" s="516">
        <f t="shared" ref="C382:C398" si="89">C348</f>
        <v>22500000</v>
      </c>
      <c r="D382" s="516">
        <f t="shared" ref="D382:D398" si="90">F348</f>
        <v>22500000</v>
      </c>
      <c r="E382" s="516">
        <v>0</v>
      </c>
      <c r="F382" s="516">
        <f t="shared" ref="F382:F398" si="91">D382+E382</f>
        <v>22500000</v>
      </c>
      <c r="G382" s="516">
        <f t="shared" ref="G382:G398" si="92">C382-F382</f>
        <v>0</v>
      </c>
      <c r="H382" s="565">
        <v>0</v>
      </c>
      <c r="I382" s="571">
        <v>0</v>
      </c>
      <c r="J382" s="569"/>
      <c r="K382" s="590">
        <f t="shared" si="86"/>
        <v>20</v>
      </c>
      <c r="L382" s="591">
        <f t="shared" si="87"/>
        <v>122</v>
      </c>
      <c r="M382" s="357" t="s">
        <v>351</v>
      </c>
    </row>
    <row r="383" ht="16.5" customHeight="1" spans="1:12">
      <c r="A383" s="377">
        <f t="shared" si="88"/>
        <v>3</v>
      </c>
      <c r="B383" s="447" t="s">
        <v>312</v>
      </c>
      <c r="C383" s="516">
        <f t="shared" si="89"/>
        <v>38500000</v>
      </c>
      <c r="D383" s="516">
        <f t="shared" si="90"/>
        <v>38500000</v>
      </c>
      <c r="E383" s="516">
        <v>0</v>
      </c>
      <c r="F383" s="516">
        <f t="shared" si="91"/>
        <v>38500000</v>
      </c>
      <c r="G383" s="516">
        <f t="shared" si="92"/>
        <v>0</v>
      </c>
      <c r="H383" s="565">
        <v>0</v>
      </c>
      <c r="I383" s="571">
        <v>0</v>
      </c>
      <c r="J383" s="569"/>
      <c r="K383" s="590">
        <f t="shared" si="86"/>
        <v>38</v>
      </c>
      <c r="L383" s="591">
        <f t="shared" si="87"/>
        <v>18</v>
      </c>
    </row>
    <row r="384" ht="16.5" customHeight="1" spans="1:12">
      <c r="A384" s="377">
        <f t="shared" si="88"/>
        <v>4</v>
      </c>
      <c r="B384" s="447" t="s">
        <v>313</v>
      </c>
      <c r="C384" s="516">
        <f t="shared" si="89"/>
        <v>36000000</v>
      </c>
      <c r="D384" s="516">
        <f t="shared" si="90"/>
        <v>36000000</v>
      </c>
      <c r="E384" s="516">
        <v>0</v>
      </c>
      <c r="F384" s="516">
        <f t="shared" si="91"/>
        <v>36000000</v>
      </c>
      <c r="G384" s="516">
        <f t="shared" si="92"/>
        <v>0</v>
      </c>
      <c r="H384" s="565">
        <v>0</v>
      </c>
      <c r="I384" s="571">
        <v>0</v>
      </c>
      <c r="J384" s="569"/>
      <c r="K384" s="590">
        <f t="shared" si="86"/>
        <v>27</v>
      </c>
      <c r="L384" s="591">
        <f t="shared" si="87"/>
        <v>95</v>
      </c>
    </row>
    <row r="385" ht="16.5" customHeight="1" spans="1:12">
      <c r="A385" s="377">
        <f t="shared" si="88"/>
        <v>5</v>
      </c>
      <c r="B385" s="447" t="s">
        <v>314</v>
      </c>
      <c r="C385" s="516">
        <f t="shared" si="89"/>
        <v>31500000</v>
      </c>
      <c r="D385" s="516">
        <f t="shared" si="90"/>
        <v>31500000</v>
      </c>
      <c r="E385" s="516">
        <v>0</v>
      </c>
      <c r="F385" s="516">
        <f t="shared" si="91"/>
        <v>31500000</v>
      </c>
      <c r="G385" s="516">
        <f t="shared" si="92"/>
        <v>0</v>
      </c>
      <c r="H385" s="565">
        <v>0</v>
      </c>
      <c r="I385" s="571">
        <v>0</v>
      </c>
      <c r="J385" s="569"/>
      <c r="K385" s="590">
        <f t="shared" si="86"/>
        <v>4</v>
      </c>
      <c r="L385" s="591">
        <f t="shared" si="87"/>
        <v>4</v>
      </c>
    </row>
    <row r="386" ht="16.5" customHeight="1" spans="1:14">
      <c r="A386" s="377">
        <f t="shared" si="88"/>
        <v>6</v>
      </c>
      <c r="B386" s="447" t="s">
        <v>315</v>
      </c>
      <c r="C386" s="516">
        <f t="shared" si="89"/>
        <v>38000000</v>
      </c>
      <c r="D386" s="516">
        <f t="shared" si="90"/>
        <v>38000000</v>
      </c>
      <c r="E386" s="516">
        <v>0</v>
      </c>
      <c r="F386" s="516">
        <f t="shared" si="91"/>
        <v>38000000</v>
      </c>
      <c r="G386" s="516">
        <f t="shared" si="92"/>
        <v>0</v>
      </c>
      <c r="H386" s="565">
        <v>0</v>
      </c>
      <c r="I386" s="571">
        <v>0</v>
      </c>
      <c r="J386" s="569"/>
      <c r="K386" s="590">
        <f t="shared" si="86"/>
        <v>139</v>
      </c>
      <c r="L386" s="591">
        <f t="shared" si="87"/>
        <v>275</v>
      </c>
      <c r="M386" s="357">
        <v>26</v>
      </c>
      <c r="N386" s="357">
        <v>48</v>
      </c>
    </row>
    <row r="387" ht="16.5" customHeight="1" spans="1:12">
      <c r="A387" s="377">
        <f t="shared" si="88"/>
        <v>7</v>
      </c>
      <c r="B387" s="447" t="s">
        <v>316</v>
      </c>
      <c r="C387" s="516">
        <f t="shared" si="89"/>
        <v>34600000</v>
      </c>
      <c r="D387" s="516">
        <f t="shared" si="90"/>
        <v>34600000</v>
      </c>
      <c r="E387" s="516">
        <v>0</v>
      </c>
      <c r="F387" s="516">
        <f t="shared" si="91"/>
        <v>34600000</v>
      </c>
      <c r="G387" s="516">
        <f t="shared" si="92"/>
        <v>0</v>
      </c>
      <c r="H387" s="565">
        <v>0</v>
      </c>
      <c r="I387" s="571">
        <v>0</v>
      </c>
      <c r="J387" s="569"/>
      <c r="K387" s="570">
        <f t="shared" si="86"/>
        <v>9</v>
      </c>
      <c r="L387" s="571">
        <f t="shared" si="87"/>
        <v>0</v>
      </c>
    </row>
    <row r="388" ht="16.5" customHeight="1" spans="1:12">
      <c r="A388" s="377">
        <f t="shared" si="88"/>
        <v>8</v>
      </c>
      <c r="B388" s="447" t="s">
        <v>317</v>
      </c>
      <c r="C388" s="516">
        <f t="shared" si="89"/>
        <v>80000000</v>
      </c>
      <c r="D388" s="516">
        <f t="shared" si="90"/>
        <v>88080000</v>
      </c>
      <c r="E388" s="516"/>
      <c r="F388" s="516">
        <f t="shared" si="91"/>
        <v>88080000</v>
      </c>
      <c r="G388" s="516">
        <f t="shared" si="92"/>
        <v>-8080000</v>
      </c>
      <c r="H388" s="565">
        <v>0</v>
      </c>
      <c r="I388" s="571">
        <v>0</v>
      </c>
      <c r="J388" s="569"/>
      <c r="K388" s="570">
        <f t="shared" si="86"/>
        <v>33</v>
      </c>
      <c r="L388" s="571">
        <f t="shared" si="87"/>
        <v>197</v>
      </c>
    </row>
    <row r="389" ht="16.5" customHeight="1" spans="1:14">
      <c r="A389" s="377">
        <f t="shared" si="88"/>
        <v>9</v>
      </c>
      <c r="B389" s="447" t="s">
        <v>318</v>
      </c>
      <c r="C389" s="516">
        <f t="shared" si="89"/>
        <v>37500000</v>
      </c>
      <c r="D389" s="516">
        <f t="shared" si="90"/>
        <v>37500000</v>
      </c>
      <c r="E389" s="516">
        <v>0</v>
      </c>
      <c r="F389" s="516">
        <f t="shared" si="91"/>
        <v>37500000</v>
      </c>
      <c r="G389" s="516">
        <f t="shared" si="92"/>
        <v>0</v>
      </c>
      <c r="H389" s="565">
        <v>0</v>
      </c>
      <c r="I389" s="571">
        <v>0</v>
      </c>
      <c r="J389" s="569"/>
      <c r="K389" s="570">
        <f t="shared" si="86"/>
        <v>67</v>
      </c>
      <c r="L389" s="591">
        <f t="shared" si="87"/>
        <v>137</v>
      </c>
      <c r="M389" s="357">
        <v>18</v>
      </c>
      <c r="N389" s="357">
        <v>34</v>
      </c>
    </row>
    <row r="390" ht="16.5" customHeight="1" spans="1:12">
      <c r="A390" s="377">
        <f t="shared" si="88"/>
        <v>10</v>
      </c>
      <c r="B390" s="447" t="s">
        <v>319</v>
      </c>
      <c r="C390" s="516">
        <f t="shared" si="89"/>
        <v>150450000</v>
      </c>
      <c r="D390" s="516">
        <f t="shared" si="90"/>
        <v>163333685</v>
      </c>
      <c r="E390" s="516">
        <v>12099896</v>
      </c>
      <c r="F390" s="516">
        <f t="shared" si="91"/>
        <v>175433581</v>
      </c>
      <c r="G390" s="516">
        <f t="shared" si="92"/>
        <v>-24983581</v>
      </c>
      <c r="H390" s="565">
        <v>7</v>
      </c>
      <c r="I390" s="571">
        <v>24</v>
      </c>
      <c r="J390" s="569"/>
      <c r="K390" s="570">
        <f t="shared" si="86"/>
        <v>62</v>
      </c>
      <c r="L390" s="571">
        <f t="shared" si="87"/>
        <v>219</v>
      </c>
    </row>
    <row r="391" ht="16.5" customHeight="1" spans="1:14">
      <c r="A391" s="377">
        <f t="shared" si="88"/>
        <v>11</v>
      </c>
      <c r="B391" s="447" t="s">
        <v>320</v>
      </c>
      <c r="C391" s="516">
        <f t="shared" si="89"/>
        <v>30000000</v>
      </c>
      <c r="D391" s="516">
        <f t="shared" si="90"/>
        <v>30000000</v>
      </c>
      <c r="E391" s="516">
        <v>0</v>
      </c>
      <c r="F391" s="516">
        <f t="shared" si="91"/>
        <v>30000000</v>
      </c>
      <c r="G391" s="516">
        <f t="shared" si="92"/>
        <v>0</v>
      </c>
      <c r="H391" s="565">
        <v>0</v>
      </c>
      <c r="I391" s="571">
        <v>0</v>
      </c>
      <c r="J391" s="569"/>
      <c r="K391" s="570">
        <f t="shared" si="86"/>
        <v>8</v>
      </c>
      <c r="L391" s="591">
        <f t="shared" si="87"/>
        <v>56</v>
      </c>
      <c r="M391" s="357">
        <v>16</v>
      </c>
      <c r="N391" s="357">
        <v>169</v>
      </c>
    </row>
    <row r="392" ht="16.5" customHeight="1" spans="1:14">
      <c r="A392" s="377">
        <f t="shared" si="88"/>
        <v>12</v>
      </c>
      <c r="B392" s="447" t="s">
        <v>321</v>
      </c>
      <c r="C392" s="516">
        <f t="shared" si="89"/>
        <v>42000000</v>
      </c>
      <c r="D392" s="516">
        <f t="shared" si="90"/>
        <v>42000000</v>
      </c>
      <c r="E392" s="516">
        <v>0</v>
      </c>
      <c r="F392" s="516">
        <f t="shared" si="91"/>
        <v>42000000</v>
      </c>
      <c r="G392" s="516">
        <f t="shared" si="92"/>
        <v>0</v>
      </c>
      <c r="H392" s="565">
        <v>0</v>
      </c>
      <c r="I392" s="571">
        <v>0</v>
      </c>
      <c r="J392" s="569"/>
      <c r="K392" s="570">
        <f t="shared" si="86"/>
        <v>124</v>
      </c>
      <c r="L392" s="591">
        <f t="shared" si="87"/>
        <v>236</v>
      </c>
      <c r="M392" s="357">
        <v>21</v>
      </c>
      <c r="N392" s="357">
        <v>49</v>
      </c>
    </row>
    <row r="393" ht="16.5" customHeight="1" spans="1:12">
      <c r="A393" s="377">
        <f t="shared" si="88"/>
        <v>13</v>
      </c>
      <c r="B393" s="447" t="s">
        <v>322</v>
      </c>
      <c r="C393" s="516">
        <f t="shared" si="89"/>
        <v>0</v>
      </c>
      <c r="D393" s="516">
        <f t="shared" si="90"/>
        <v>0</v>
      </c>
      <c r="E393" s="516">
        <v>0</v>
      </c>
      <c r="F393" s="516">
        <f t="shared" si="91"/>
        <v>0</v>
      </c>
      <c r="G393" s="516">
        <f t="shared" si="92"/>
        <v>0</v>
      </c>
      <c r="H393" s="565">
        <v>0</v>
      </c>
      <c r="I393" s="571">
        <v>0</v>
      </c>
      <c r="J393" s="569"/>
      <c r="K393" s="570">
        <f t="shared" si="86"/>
        <v>0</v>
      </c>
      <c r="L393" s="571">
        <f t="shared" si="87"/>
        <v>0</v>
      </c>
    </row>
    <row r="394" ht="16.5" customHeight="1" spans="1:12">
      <c r="A394" s="519">
        <f t="shared" si="88"/>
        <v>14</v>
      </c>
      <c r="B394" s="529" t="s">
        <v>345</v>
      </c>
      <c r="C394" s="516">
        <f t="shared" si="89"/>
        <v>44000000</v>
      </c>
      <c r="D394" s="516">
        <f t="shared" si="90"/>
        <v>44000000</v>
      </c>
      <c r="E394" s="516">
        <v>0</v>
      </c>
      <c r="F394" s="516">
        <f t="shared" si="91"/>
        <v>44000000</v>
      </c>
      <c r="G394" s="516">
        <f t="shared" si="92"/>
        <v>0</v>
      </c>
      <c r="H394" s="565">
        <v>0</v>
      </c>
      <c r="I394" s="571">
        <v>0</v>
      </c>
      <c r="J394" s="569"/>
      <c r="K394" s="570">
        <f t="shared" si="86"/>
        <v>41</v>
      </c>
      <c r="L394" s="571">
        <f t="shared" si="87"/>
        <v>76</v>
      </c>
    </row>
    <row r="395" ht="16.5" customHeight="1" spans="1:12">
      <c r="A395" s="377">
        <f t="shared" si="88"/>
        <v>15</v>
      </c>
      <c r="B395" s="447" t="s">
        <v>324</v>
      </c>
      <c r="C395" s="516">
        <f t="shared" si="89"/>
        <v>29300000</v>
      </c>
      <c r="D395" s="516">
        <f t="shared" si="90"/>
        <v>29300000</v>
      </c>
      <c r="E395" s="516">
        <v>0</v>
      </c>
      <c r="F395" s="516">
        <f t="shared" si="91"/>
        <v>29300000</v>
      </c>
      <c r="G395" s="516">
        <f t="shared" si="92"/>
        <v>0</v>
      </c>
      <c r="H395" s="565">
        <v>0</v>
      </c>
      <c r="I395" s="571">
        <v>0</v>
      </c>
      <c r="J395" s="569"/>
      <c r="K395" s="570">
        <f t="shared" si="86"/>
        <v>40</v>
      </c>
      <c r="L395" s="571">
        <f t="shared" si="87"/>
        <v>161</v>
      </c>
    </row>
    <row r="396" ht="16.5" customHeight="1" spans="1:12">
      <c r="A396" s="377">
        <f t="shared" si="88"/>
        <v>16</v>
      </c>
      <c r="B396" s="447" t="s">
        <v>325</v>
      </c>
      <c r="C396" s="516">
        <f t="shared" si="89"/>
        <v>51800000</v>
      </c>
      <c r="D396" s="516">
        <f t="shared" si="90"/>
        <v>41500000</v>
      </c>
      <c r="E396" s="516">
        <v>1500000</v>
      </c>
      <c r="F396" s="516">
        <f t="shared" si="91"/>
        <v>43000000</v>
      </c>
      <c r="G396" s="516">
        <f t="shared" si="92"/>
        <v>8800000</v>
      </c>
      <c r="H396" s="565">
        <v>1</v>
      </c>
      <c r="I396" s="571">
        <v>7</v>
      </c>
      <c r="J396" s="569"/>
      <c r="K396" s="570">
        <f t="shared" si="86"/>
        <v>23</v>
      </c>
      <c r="L396" s="571">
        <f t="shared" si="87"/>
        <v>48</v>
      </c>
    </row>
    <row r="397" ht="16.5" customHeight="1" spans="1:13">
      <c r="A397" s="377">
        <f t="shared" si="88"/>
        <v>17</v>
      </c>
      <c r="B397" s="447" t="s">
        <v>326</v>
      </c>
      <c r="C397" s="516">
        <f t="shared" si="89"/>
        <v>40000000</v>
      </c>
      <c r="D397" s="516">
        <f t="shared" si="90"/>
        <v>41600000</v>
      </c>
      <c r="E397" s="516">
        <v>0</v>
      </c>
      <c r="F397" s="516">
        <f t="shared" si="91"/>
        <v>41600000</v>
      </c>
      <c r="G397" s="516">
        <f t="shared" si="92"/>
        <v>-1600000</v>
      </c>
      <c r="H397" s="565">
        <v>0</v>
      </c>
      <c r="I397" s="571">
        <v>0</v>
      </c>
      <c r="J397" s="569"/>
      <c r="K397" s="570">
        <f t="shared" si="86"/>
        <v>1</v>
      </c>
      <c r="L397" s="591">
        <f t="shared" si="87"/>
        <v>63</v>
      </c>
      <c r="M397" s="357">
        <v>21</v>
      </c>
    </row>
    <row r="398" ht="16.5" customHeight="1" spans="1:12">
      <c r="A398" s="377">
        <v>18</v>
      </c>
      <c r="B398" s="530" t="s">
        <v>327</v>
      </c>
      <c r="C398" s="516">
        <f t="shared" si="89"/>
        <v>28900000</v>
      </c>
      <c r="D398" s="516">
        <f t="shared" si="90"/>
        <v>28900000</v>
      </c>
      <c r="E398" s="516">
        <v>0</v>
      </c>
      <c r="F398" s="516">
        <f t="shared" si="91"/>
        <v>28900000</v>
      </c>
      <c r="G398" s="516">
        <f t="shared" si="92"/>
        <v>0</v>
      </c>
      <c r="H398" s="565">
        <v>0</v>
      </c>
      <c r="I398" s="571">
        <v>0</v>
      </c>
      <c r="J398" s="569"/>
      <c r="K398" s="570">
        <f t="shared" si="86"/>
        <v>13</v>
      </c>
      <c r="L398" s="571">
        <f t="shared" si="87"/>
        <v>58</v>
      </c>
    </row>
    <row r="399" spans="1:15">
      <c r="A399" s="520" t="s">
        <v>57</v>
      </c>
      <c r="B399" s="520"/>
      <c r="C399" s="516">
        <f t="shared" ref="C399:I399" si="93">SUM(C381:C398)</f>
        <v>795050000</v>
      </c>
      <c r="D399" s="516">
        <f t="shared" si="93"/>
        <v>805960685</v>
      </c>
      <c r="E399" s="516">
        <f t="shared" si="93"/>
        <v>13599896</v>
      </c>
      <c r="F399" s="516">
        <f t="shared" si="93"/>
        <v>819560581</v>
      </c>
      <c r="G399" s="516">
        <f t="shared" si="93"/>
        <v>-24510581</v>
      </c>
      <c r="H399" s="565">
        <f t="shared" si="93"/>
        <v>8</v>
      </c>
      <c r="I399" s="571">
        <f t="shared" si="93"/>
        <v>31</v>
      </c>
      <c r="J399" s="569"/>
      <c r="K399" s="570"/>
      <c r="L399" s="571"/>
      <c r="O399" s="204" t="s">
        <v>200</v>
      </c>
    </row>
    <row r="400" spans="15:15">
      <c r="O400" s="204" t="s">
        <v>352</v>
      </c>
    </row>
    <row r="401" spans="2:7">
      <c r="B401" s="357" t="s">
        <v>58</v>
      </c>
      <c r="G401" s="355" t="s">
        <v>104</v>
      </c>
    </row>
    <row r="402" spans="2:7">
      <c r="B402" s="204" t="s">
        <v>60</v>
      </c>
      <c r="D402" s="204"/>
      <c r="E402" s="204"/>
      <c r="F402" s="204"/>
      <c r="G402" s="204" t="s">
        <v>137</v>
      </c>
    </row>
    <row r="403" spans="2:7">
      <c r="B403" s="204"/>
      <c r="D403" s="204"/>
      <c r="E403" s="204"/>
      <c r="F403" s="204"/>
      <c r="G403" s="204"/>
    </row>
    <row r="404" spans="2:7">
      <c r="B404" s="204"/>
      <c r="D404" s="204"/>
      <c r="E404" s="204"/>
      <c r="F404" s="204"/>
      <c r="G404" s="204"/>
    </row>
    <row r="405" spans="2:9">
      <c r="B405" s="204"/>
      <c r="D405" s="204"/>
      <c r="E405" s="204"/>
      <c r="F405" s="204"/>
      <c r="G405" s="204"/>
      <c r="I405" s="588"/>
    </row>
    <row r="406" spans="2:7">
      <c r="B406" s="204" t="s">
        <v>62</v>
      </c>
      <c r="D406" s="204"/>
      <c r="E406" s="204"/>
      <c r="F406" s="204"/>
      <c r="G406" s="204" t="s">
        <v>63</v>
      </c>
    </row>
    <row r="407" spans="2:7">
      <c r="B407" s="204" t="s">
        <v>64</v>
      </c>
      <c r="D407" s="204"/>
      <c r="E407" s="204"/>
      <c r="F407" s="204"/>
      <c r="G407" s="204" t="s">
        <v>65</v>
      </c>
    </row>
    <row r="410" ht="15.75" spans="1:9">
      <c r="A410" s="173" t="s">
        <v>337</v>
      </c>
      <c r="B410" s="173"/>
      <c r="C410" s="173"/>
      <c r="D410" s="173"/>
      <c r="E410" s="173"/>
      <c r="F410" s="173"/>
      <c r="G410" s="173"/>
      <c r="H410" s="531"/>
      <c r="I410" s="531"/>
    </row>
    <row r="411" ht="15.75" spans="1:9">
      <c r="A411" s="173" t="s">
        <v>300</v>
      </c>
      <c r="B411" s="173"/>
      <c r="C411" s="173"/>
      <c r="D411" s="173"/>
      <c r="E411" s="173"/>
      <c r="F411" s="173"/>
      <c r="G411" s="173"/>
      <c r="H411" s="531"/>
      <c r="I411" s="531"/>
    </row>
    <row r="412" ht="15.75" spans="1:9">
      <c r="A412" s="173" t="s">
        <v>106</v>
      </c>
      <c r="B412" s="173"/>
      <c r="C412" s="173"/>
      <c r="D412" s="173"/>
      <c r="E412" s="173"/>
      <c r="F412" s="173"/>
      <c r="G412" s="173"/>
      <c r="H412" s="531"/>
      <c r="I412" s="531"/>
    </row>
    <row r="413" spans="1:8">
      <c r="A413" s="362"/>
      <c r="B413" s="362"/>
      <c r="C413" s="362"/>
      <c r="D413" s="362"/>
      <c r="E413" s="362"/>
      <c r="F413" s="362"/>
      <c r="G413" s="399" t="s">
        <v>338</v>
      </c>
      <c r="H413" s="362"/>
    </row>
    <row r="414" ht="39" customHeight="1" spans="1:7">
      <c r="A414" s="186" t="s">
        <v>353</v>
      </c>
      <c r="B414" s="186" t="s">
        <v>354</v>
      </c>
      <c r="C414" s="186" t="s">
        <v>340</v>
      </c>
      <c r="D414" s="186" t="s">
        <v>355</v>
      </c>
      <c r="E414" s="513" t="s">
        <v>172</v>
      </c>
      <c r="F414" s="513" t="s">
        <v>343</v>
      </c>
      <c r="G414" s="513" t="s">
        <v>344</v>
      </c>
    </row>
    <row r="415" spans="1:7">
      <c r="A415" s="514">
        <v>1</v>
      </c>
      <c r="B415" s="514">
        <v>2</v>
      </c>
      <c r="C415" s="514">
        <v>3</v>
      </c>
      <c r="D415" s="514">
        <v>4</v>
      </c>
      <c r="E415" s="514">
        <v>7</v>
      </c>
      <c r="F415" s="514">
        <v>8</v>
      </c>
      <c r="G415" s="514">
        <v>9</v>
      </c>
    </row>
    <row r="416" ht="19.5" customHeight="1" spans="1:10">
      <c r="A416" s="377">
        <v>1</v>
      </c>
      <c r="B416" s="380" t="s">
        <v>310</v>
      </c>
      <c r="C416" s="516">
        <f>C106</f>
        <v>60000000</v>
      </c>
      <c r="D416" s="516">
        <f>F106</f>
        <v>23037500</v>
      </c>
      <c r="E416" s="516">
        <f>C416-D416</f>
        <v>36962500</v>
      </c>
      <c r="F416" s="592">
        <f>H7+H40+H73+H106</f>
        <v>37</v>
      </c>
      <c r="G416" s="592">
        <f t="shared" ref="G416:G433" si="94">I7+I40+I73+I106</f>
        <v>33</v>
      </c>
      <c r="H416" s="357">
        <v>31</v>
      </c>
      <c r="I416" s="357">
        <v>0</v>
      </c>
      <c r="J416" s="357">
        <v>13</v>
      </c>
    </row>
    <row r="417" ht="19.5" customHeight="1" spans="1:11">
      <c r="A417" s="377">
        <f t="shared" ref="A417:A432" si="95">1+A416</f>
        <v>2</v>
      </c>
      <c r="B417" s="447" t="s">
        <v>311</v>
      </c>
      <c r="C417" s="516">
        <f t="shared" ref="C417:C433" si="96">C107</f>
        <v>22500000</v>
      </c>
      <c r="D417" s="516">
        <f t="shared" ref="D417:D433" si="97">F107</f>
        <v>18620000</v>
      </c>
      <c r="E417" s="516">
        <f t="shared" ref="E417:E433" si="98">C417-D417</f>
        <v>3880000</v>
      </c>
      <c r="F417" s="592">
        <f t="shared" ref="F417:F433" si="99">H8+H41+H74+H107</f>
        <v>20</v>
      </c>
      <c r="G417" s="592">
        <f t="shared" si="94"/>
        <v>122</v>
      </c>
      <c r="H417" s="357">
        <v>37</v>
      </c>
      <c r="I417" s="357">
        <v>8</v>
      </c>
      <c r="J417" s="357">
        <v>28</v>
      </c>
      <c r="K417" s="357" t="s">
        <v>351</v>
      </c>
    </row>
    <row r="418" ht="19.5" customHeight="1" spans="1:10">
      <c r="A418" s="377">
        <f t="shared" si="95"/>
        <v>3</v>
      </c>
      <c r="B418" s="447" t="s">
        <v>312</v>
      </c>
      <c r="C418" s="516">
        <f t="shared" si="96"/>
        <v>38500000</v>
      </c>
      <c r="D418" s="516">
        <f t="shared" si="97"/>
        <v>38500000</v>
      </c>
      <c r="E418" s="516">
        <f t="shared" si="98"/>
        <v>0</v>
      </c>
      <c r="F418" s="592">
        <f t="shared" si="99"/>
        <v>38</v>
      </c>
      <c r="G418" s="592">
        <f t="shared" si="94"/>
        <v>18</v>
      </c>
      <c r="H418" s="357">
        <v>48</v>
      </c>
      <c r="I418" s="357">
        <v>22</v>
      </c>
      <c r="J418" s="357">
        <v>29</v>
      </c>
    </row>
    <row r="419" ht="19.5" customHeight="1" spans="1:10">
      <c r="A419" s="377">
        <f t="shared" si="95"/>
        <v>4</v>
      </c>
      <c r="B419" s="447" t="s">
        <v>313</v>
      </c>
      <c r="C419" s="516">
        <f t="shared" si="96"/>
        <v>36000000</v>
      </c>
      <c r="D419" s="516">
        <f t="shared" si="97"/>
        <v>19350000</v>
      </c>
      <c r="E419" s="516">
        <f t="shared" si="98"/>
        <v>16650000</v>
      </c>
      <c r="F419" s="592">
        <f t="shared" si="99"/>
        <v>27</v>
      </c>
      <c r="G419" s="592">
        <f t="shared" si="94"/>
        <v>95</v>
      </c>
      <c r="H419" s="172">
        <v>0</v>
      </c>
      <c r="I419" s="357">
        <v>18</v>
      </c>
      <c r="J419" s="357">
        <v>38</v>
      </c>
    </row>
    <row r="420" ht="19.5" customHeight="1" spans="1:10">
      <c r="A420" s="377">
        <f t="shared" si="95"/>
        <v>5</v>
      </c>
      <c r="B420" s="447" t="s">
        <v>314</v>
      </c>
      <c r="C420" s="516">
        <f t="shared" si="96"/>
        <v>31500000</v>
      </c>
      <c r="D420" s="516">
        <f t="shared" si="97"/>
        <v>15750000</v>
      </c>
      <c r="E420" s="516">
        <f t="shared" si="98"/>
        <v>15750000</v>
      </c>
      <c r="F420" s="592">
        <f t="shared" si="99"/>
        <v>4</v>
      </c>
      <c r="G420" s="592">
        <f t="shared" si="94"/>
        <v>4</v>
      </c>
      <c r="H420" s="357">
        <v>61</v>
      </c>
      <c r="I420" s="357">
        <v>0</v>
      </c>
      <c r="J420" s="357">
        <v>10</v>
      </c>
    </row>
    <row r="421" ht="19.5" customHeight="1" spans="1:12">
      <c r="A421" s="377">
        <f t="shared" si="95"/>
        <v>6</v>
      </c>
      <c r="B421" s="447" t="s">
        <v>315</v>
      </c>
      <c r="C421" s="516">
        <f t="shared" si="96"/>
        <v>38000000</v>
      </c>
      <c r="D421" s="516">
        <f t="shared" si="97"/>
        <v>30400000</v>
      </c>
      <c r="E421" s="516">
        <f t="shared" si="98"/>
        <v>7600000</v>
      </c>
      <c r="F421" s="592">
        <f t="shared" si="99"/>
        <v>39</v>
      </c>
      <c r="G421" s="592">
        <f t="shared" si="94"/>
        <v>91</v>
      </c>
      <c r="H421" s="357">
        <v>0</v>
      </c>
      <c r="I421" s="357">
        <v>35</v>
      </c>
      <c r="J421" s="357">
        <v>121</v>
      </c>
      <c r="K421" s="357">
        <v>26</v>
      </c>
      <c r="L421" s="357">
        <v>48</v>
      </c>
    </row>
    <row r="422" ht="19.5" customHeight="1" spans="1:10">
      <c r="A422" s="377">
        <f t="shared" si="95"/>
        <v>7</v>
      </c>
      <c r="B422" s="447" t="s">
        <v>316</v>
      </c>
      <c r="C422" s="516">
        <f t="shared" si="96"/>
        <v>34600000</v>
      </c>
      <c r="D422" s="516">
        <f t="shared" si="97"/>
        <v>21880000</v>
      </c>
      <c r="E422" s="516">
        <f t="shared" si="98"/>
        <v>12720000</v>
      </c>
      <c r="F422" s="592">
        <f t="shared" si="99"/>
        <v>4</v>
      </c>
      <c r="G422" s="592">
        <f t="shared" si="94"/>
        <v>0</v>
      </c>
      <c r="H422" s="357">
        <v>0</v>
      </c>
      <c r="I422" s="357">
        <v>1</v>
      </c>
      <c r="J422" s="357">
        <v>26</v>
      </c>
    </row>
    <row r="423" ht="19.5" customHeight="1" spans="1:10">
      <c r="A423" s="377">
        <f t="shared" si="95"/>
        <v>8</v>
      </c>
      <c r="B423" s="447" t="s">
        <v>317</v>
      </c>
      <c r="C423" s="516">
        <f t="shared" si="96"/>
        <v>80000000</v>
      </c>
      <c r="D423" s="516">
        <f t="shared" si="97"/>
        <v>45380000</v>
      </c>
      <c r="E423" s="516">
        <f t="shared" si="98"/>
        <v>34620000</v>
      </c>
      <c r="F423" s="592">
        <f t="shared" si="99"/>
        <v>20</v>
      </c>
      <c r="G423" s="592">
        <f t="shared" si="94"/>
        <v>123</v>
      </c>
      <c r="H423" s="357">
        <v>63</v>
      </c>
      <c r="I423" s="357">
        <v>0</v>
      </c>
      <c r="J423" s="357">
        <v>92</v>
      </c>
    </row>
    <row r="424" ht="19.5" customHeight="1" spans="1:12">
      <c r="A424" s="377">
        <f t="shared" si="95"/>
        <v>9</v>
      </c>
      <c r="B424" s="447" t="s">
        <v>318</v>
      </c>
      <c r="C424" s="516">
        <f t="shared" si="96"/>
        <v>37500000</v>
      </c>
      <c r="D424" s="516">
        <f t="shared" si="97"/>
        <v>13750000</v>
      </c>
      <c r="E424" s="516">
        <f t="shared" si="98"/>
        <v>23750000</v>
      </c>
      <c r="F424" s="592">
        <f t="shared" si="99"/>
        <v>11</v>
      </c>
      <c r="G424" s="592">
        <f t="shared" si="94"/>
        <v>21</v>
      </c>
      <c r="H424" s="357">
        <v>24</v>
      </c>
      <c r="I424" s="357">
        <v>30</v>
      </c>
      <c r="J424" s="357">
        <v>100</v>
      </c>
      <c r="K424" s="357">
        <v>18</v>
      </c>
      <c r="L424" s="357">
        <v>34</v>
      </c>
    </row>
    <row r="425" ht="19.5" customHeight="1" spans="1:10">
      <c r="A425" s="377">
        <f t="shared" si="95"/>
        <v>10</v>
      </c>
      <c r="B425" s="447" t="s">
        <v>319</v>
      </c>
      <c r="C425" s="516">
        <f t="shared" si="96"/>
        <v>150450000</v>
      </c>
      <c r="D425" s="516">
        <f t="shared" si="97"/>
        <v>35596053</v>
      </c>
      <c r="E425" s="516">
        <f t="shared" si="98"/>
        <v>114853947</v>
      </c>
      <c r="F425" s="592">
        <f t="shared" si="99"/>
        <v>24</v>
      </c>
      <c r="G425" s="592">
        <f t="shared" si="94"/>
        <v>71</v>
      </c>
      <c r="H425" s="357">
        <v>113</v>
      </c>
      <c r="I425" s="357">
        <v>7</v>
      </c>
      <c r="J425" s="357">
        <v>145</v>
      </c>
    </row>
    <row r="426" ht="19.5" customHeight="1" spans="1:12">
      <c r="A426" s="377">
        <f t="shared" si="95"/>
        <v>11</v>
      </c>
      <c r="B426" s="447" t="s">
        <v>320</v>
      </c>
      <c r="C426" s="516">
        <f t="shared" si="96"/>
        <v>30000000</v>
      </c>
      <c r="D426" s="516">
        <f t="shared" si="97"/>
        <v>15000000</v>
      </c>
      <c r="E426" s="516">
        <f t="shared" si="98"/>
        <v>15000000</v>
      </c>
      <c r="F426" s="592">
        <f t="shared" si="99"/>
        <v>8</v>
      </c>
      <c r="G426" s="592">
        <f t="shared" si="94"/>
        <v>56</v>
      </c>
      <c r="H426" s="357">
        <v>52</v>
      </c>
      <c r="I426" s="357">
        <v>16</v>
      </c>
      <c r="J426" s="357">
        <v>256</v>
      </c>
      <c r="K426" s="357">
        <v>16</v>
      </c>
      <c r="L426" s="357">
        <v>169</v>
      </c>
    </row>
    <row r="427" ht="19.5" customHeight="1" spans="1:12">
      <c r="A427" s="377">
        <f t="shared" si="95"/>
        <v>12</v>
      </c>
      <c r="B427" s="447" t="s">
        <v>321</v>
      </c>
      <c r="C427" s="516">
        <f t="shared" si="96"/>
        <v>42000000</v>
      </c>
      <c r="D427" s="516">
        <f t="shared" si="97"/>
        <v>29150000</v>
      </c>
      <c r="E427" s="516">
        <f t="shared" si="98"/>
        <v>12850000</v>
      </c>
      <c r="F427" s="592">
        <f t="shared" si="99"/>
        <v>30</v>
      </c>
      <c r="G427" s="592">
        <f t="shared" si="94"/>
        <v>46</v>
      </c>
      <c r="H427" s="357">
        <v>0</v>
      </c>
      <c r="I427" s="357">
        <v>23</v>
      </c>
      <c r="J427" s="357">
        <v>120</v>
      </c>
      <c r="K427" s="357">
        <v>21</v>
      </c>
      <c r="L427" s="357">
        <v>49</v>
      </c>
    </row>
    <row r="428" ht="19.5" customHeight="1" spans="1:10">
      <c r="A428" s="377">
        <f t="shared" si="95"/>
        <v>13</v>
      </c>
      <c r="B428" s="380" t="s">
        <v>322</v>
      </c>
      <c r="C428" s="516">
        <f t="shared" si="96"/>
        <v>0</v>
      </c>
      <c r="D428" s="516">
        <f t="shared" si="97"/>
        <v>0</v>
      </c>
      <c r="E428" s="516">
        <f t="shared" si="98"/>
        <v>0</v>
      </c>
      <c r="F428" s="592">
        <f t="shared" si="99"/>
        <v>0</v>
      </c>
      <c r="G428" s="592">
        <f t="shared" si="94"/>
        <v>0</v>
      </c>
      <c r="H428" s="357">
        <v>0</v>
      </c>
      <c r="I428" s="357">
        <v>0</v>
      </c>
      <c r="J428" s="357">
        <v>0</v>
      </c>
    </row>
    <row r="429" ht="19.5" customHeight="1" spans="1:10">
      <c r="A429" s="593">
        <f t="shared" si="95"/>
        <v>14</v>
      </c>
      <c r="B429" s="193" t="s">
        <v>345</v>
      </c>
      <c r="C429" s="516">
        <f t="shared" si="96"/>
        <v>44000000</v>
      </c>
      <c r="D429" s="516">
        <f t="shared" si="97"/>
        <v>34950000</v>
      </c>
      <c r="E429" s="516">
        <f t="shared" si="98"/>
        <v>9050000</v>
      </c>
      <c r="F429" s="592">
        <f t="shared" si="99"/>
        <v>17</v>
      </c>
      <c r="G429" s="592">
        <f t="shared" si="94"/>
        <v>36</v>
      </c>
      <c r="H429" s="357">
        <v>0</v>
      </c>
      <c r="I429" s="357">
        <v>0</v>
      </c>
      <c r="J429" s="357">
        <v>82</v>
      </c>
    </row>
    <row r="430" ht="19.5" customHeight="1" spans="1:10">
      <c r="A430" s="377">
        <f t="shared" si="95"/>
        <v>15</v>
      </c>
      <c r="B430" s="380" t="s">
        <v>324</v>
      </c>
      <c r="C430" s="516">
        <f t="shared" si="96"/>
        <v>29300000</v>
      </c>
      <c r="D430" s="516">
        <f t="shared" si="97"/>
        <v>22580000</v>
      </c>
      <c r="E430" s="516">
        <f t="shared" si="98"/>
        <v>6720000</v>
      </c>
      <c r="F430" s="592">
        <f t="shared" si="99"/>
        <v>28</v>
      </c>
      <c r="G430" s="592">
        <f t="shared" si="94"/>
        <v>111</v>
      </c>
      <c r="H430" s="357">
        <v>7</v>
      </c>
      <c r="I430" s="357">
        <v>0</v>
      </c>
      <c r="J430" s="357">
        <v>57</v>
      </c>
    </row>
    <row r="431" ht="19.5" customHeight="1" spans="1:10">
      <c r="A431" s="377">
        <f t="shared" si="95"/>
        <v>16</v>
      </c>
      <c r="B431" s="380" t="s">
        <v>325</v>
      </c>
      <c r="C431" s="516">
        <f t="shared" si="96"/>
        <v>51800000</v>
      </c>
      <c r="D431" s="516">
        <f t="shared" si="97"/>
        <v>16150000</v>
      </c>
      <c r="E431" s="516">
        <f t="shared" si="98"/>
        <v>35650000</v>
      </c>
      <c r="F431" s="592">
        <f t="shared" si="99"/>
        <v>9</v>
      </c>
      <c r="G431" s="592">
        <f t="shared" si="94"/>
        <v>17</v>
      </c>
      <c r="H431" s="357">
        <v>0</v>
      </c>
      <c r="I431" s="357">
        <v>1</v>
      </c>
      <c r="J431" s="357">
        <v>17</v>
      </c>
    </row>
    <row r="432" ht="19.5" customHeight="1" spans="1:11">
      <c r="A432" s="377">
        <f t="shared" si="95"/>
        <v>17</v>
      </c>
      <c r="B432" s="447" t="s">
        <v>326</v>
      </c>
      <c r="C432" s="516">
        <f t="shared" si="96"/>
        <v>40000000</v>
      </c>
      <c r="D432" s="516">
        <f t="shared" si="97"/>
        <v>21200000</v>
      </c>
      <c r="E432" s="516">
        <f t="shared" si="98"/>
        <v>18800000</v>
      </c>
      <c r="F432" s="592">
        <f t="shared" si="99"/>
        <v>1</v>
      </c>
      <c r="G432" s="592">
        <f t="shared" si="94"/>
        <v>63</v>
      </c>
      <c r="H432" s="357">
        <v>0</v>
      </c>
      <c r="I432" s="357">
        <v>0</v>
      </c>
      <c r="J432" s="357">
        <v>36</v>
      </c>
      <c r="K432" s="357">
        <v>21</v>
      </c>
    </row>
    <row r="433" ht="19.5" customHeight="1" spans="1:10">
      <c r="A433" s="377">
        <v>18</v>
      </c>
      <c r="B433" s="416" t="s">
        <v>327</v>
      </c>
      <c r="C433" s="516">
        <f t="shared" si="96"/>
        <v>28900000</v>
      </c>
      <c r="D433" s="516">
        <f t="shared" si="97"/>
        <v>27000000</v>
      </c>
      <c r="E433" s="516">
        <f t="shared" si="98"/>
        <v>1900000</v>
      </c>
      <c r="F433" s="592">
        <f t="shared" si="99"/>
        <v>13</v>
      </c>
      <c r="G433" s="592">
        <f t="shared" si="94"/>
        <v>58</v>
      </c>
      <c r="I433" s="357">
        <v>0</v>
      </c>
      <c r="J433" s="357">
        <v>47</v>
      </c>
    </row>
    <row r="434" ht="18.75" customHeight="1" spans="1:7">
      <c r="A434" s="520" t="s">
        <v>57</v>
      </c>
      <c r="B434" s="520"/>
      <c r="C434" s="516">
        <f>SUM(C416:C433)</f>
        <v>795050000</v>
      </c>
      <c r="D434" s="516">
        <f>SUM(D416:D433)</f>
        <v>428293553</v>
      </c>
      <c r="E434" s="516">
        <f>SUM(E416:E433)</f>
        <v>366756447</v>
      </c>
      <c r="F434" s="592">
        <f>SUM(F416:F433)</f>
        <v>330</v>
      </c>
      <c r="G434" s="584">
        <f>SUM(G416:G433)</f>
        <v>965</v>
      </c>
    </row>
    <row r="436" spans="2:6">
      <c r="B436" s="357" t="s">
        <v>58</v>
      </c>
      <c r="F436" s="355" t="s">
        <v>104</v>
      </c>
    </row>
    <row r="437" spans="2:6">
      <c r="B437" s="204" t="s">
        <v>60</v>
      </c>
      <c r="D437" s="204"/>
      <c r="E437" s="204"/>
      <c r="F437" s="204" t="s">
        <v>61</v>
      </c>
    </row>
    <row r="438" spans="2:6">
      <c r="B438" s="204"/>
      <c r="D438" s="204"/>
      <c r="E438" s="204"/>
      <c r="F438" s="204"/>
    </row>
    <row r="439" spans="2:6">
      <c r="B439" s="204"/>
      <c r="D439" s="204"/>
      <c r="E439" s="204"/>
      <c r="F439" s="204"/>
    </row>
    <row r="440" spans="2:9">
      <c r="B440" s="204"/>
      <c r="D440" s="204"/>
      <c r="E440" s="204"/>
      <c r="F440" s="204"/>
      <c r="I440" s="588"/>
    </row>
    <row r="441" spans="2:6">
      <c r="B441" s="204" t="s">
        <v>62</v>
      </c>
      <c r="D441" s="204"/>
      <c r="E441" s="204"/>
      <c r="F441" s="204" t="s">
        <v>63</v>
      </c>
    </row>
    <row r="442" spans="2:6">
      <c r="B442" s="204" t="s">
        <v>64</v>
      </c>
      <c r="D442" s="204"/>
      <c r="E442" s="204"/>
      <c r="F442" s="204" t="s">
        <v>65</v>
      </c>
    </row>
  </sheetData>
  <mergeCells count="52">
    <mergeCell ref="A1:I1"/>
    <mergeCell ref="A2:I2"/>
    <mergeCell ref="A3:I3"/>
    <mergeCell ref="A25:B25"/>
    <mergeCell ref="A34:I34"/>
    <mergeCell ref="A35:I35"/>
    <mergeCell ref="A36:I36"/>
    <mergeCell ref="A58:B58"/>
    <mergeCell ref="A67:I67"/>
    <mergeCell ref="A68:I68"/>
    <mergeCell ref="A69:I69"/>
    <mergeCell ref="A91:B91"/>
    <mergeCell ref="A100:I100"/>
    <mergeCell ref="A101:I101"/>
    <mergeCell ref="A102:I102"/>
    <mergeCell ref="A124:B124"/>
    <mergeCell ref="A133:I133"/>
    <mergeCell ref="A134:I134"/>
    <mergeCell ref="A135:I135"/>
    <mergeCell ref="A157:B157"/>
    <mergeCell ref="A166:I166"/>
    <mergeCell ref="A167:I167"/>
    <mergeCell ref="A168:I168"/>
    <mergeCell ref="A190:B190"/>
    <mergeCell ref="A199:I199"/>
    <mergeCell ref="A200:I200"/>
    <mergeCell ref="A201:I201"/>
    <mergeCell ref="A223:B223"/>
    <mergeCell ref="A234:I234"/>
    <mergeCell ref="A235:I235"/>
    <mergeCell ref="A236:I236"/>
    <mergeCell ref="A258:B258"/>
    <mergeCell ref="A271:I271"/>
    <mergeCell ref="A272:I272"/>
    <mergeCell ref="A273:I273"/>
    <mergeCell ref="A295:B295"/>
    <mergeCell ref="A307:I307"/>
    <mergeCell ref="A308:I308"/>
    <mergeCell ref="A309:I309"/>
    <mergeCell ref="A331:B331"/>
    <mergeCell ref="A341:I341"/>
    <mergeCell ref="A342:I342"/>
    <mergeCell ref="A343:I343"/>
    <mergeCell ref="A365:B365"/>
    <mergeCell ref="A375:I375"/>
    <mergeCell ref="A376:I376"/>
    <mergeCell ref="A377:I377"/>
    <mergeCell ref="A399:B399"/>
    <mergeCell ref="A410:G410"/>
    <mergeCell ref="A411:G411"/>
    <mergeCell ref="A412:G412"/>
    <mergeCell ref="A434:B434"/>
  </mergeCells>
  <conditionalFormatting sqref="E8">
    <cfRule type="cellIs" dxfId="1" priority="126" operator="equal">
      <formula>"ND"</formula>
    </cfRule>
  </conditionalFormatting>
  <conditionalFormatting sqref="E41">
    <cfRule type="cellIs" dxfId="1" priority="109" operator="equal">
      <formula>"ND"</formula>
    </cfRule>
  </conditionalFormatting>
  <conditionalFormatting sqref="E74">
    <cfRule type="cellIs" dxfId="1" priority="100" operator="equal">
      <formula>"ND"</formula>
    </cfRule>
  </conditionalFormatting>
  <conditionalFormatting sqref="C89">
    <cfRule type="cellIs" dxfId="1" priority="1" operator="equal">
      <formula>"ND"</formula>
    </cfRule>
  </conditionalFormatting>
  <conditionalFormatting sqref="E140">
    <cfRule type="cellIs" dxfId="1" priority="80" operator="equal">
      <formula>"ND"</formula>
    </cfRule>
  </conditionalFormatting>
  <conditionalFormatting sqref="E141">
    <cfRule type="cellIs" dxfId="1" priority="77" operator="equal">
      <formula>"ND"</formula>
    </cfRule>
  </conditionalFormatting>
  <conditionalFormatting sqref="E172">
    <cfRule type="cellIs" dxfId="1" priority="14" operator="equal">
      <formula>"ND"</formula>
    </cfRule>
  </conditionalFormatting>
  <conditionalFormatting sqref="E173">
    <cfRule type="cellIs" dxfId="1" priority="13" operator="equal">
      <formula>"ND"</formula>
    </cfRule>
  </conditionalFormatting>
  <conditionalFormatting sqref="E174">
    <cfRule type="cellIs" dxfId="1" priority="11" operator="equal">
      <formula>"ND"</formula>
    </cfRule>
  </conditionalFormatting>
  <conditionalFormatting sqref="H189:I189">
    <cfRule type="cellIs" dxfId="1" priority="64" operator="equal">
      <formula>"ND"</formula>
    </cfRule>
  </conditionalFormatting>
  <conditionalFormatting sqref="E278">
    <cfRule type="cellIs" dxfId="1" priority="45" operator="equal">
      <formula>"ND"</formula>
    </cfRule>
  </conditionalFormatting>
  <conditionalFormatting sqref="E314">
    <cfRule type="cellIs" dxfId="1" priority="37" operator="equal">
      <formula>"ND"</formula>
    </cfRule>
  </conditionalFormatting>
  <conditionalFormatting sqref="H399:I399">
    <cfRule type="cellIs" dxfId="1" priority="4" operator="equal">
      <formula>"ND"</formula>
    </cfRule>
  </conditionalFormatting>
  <conditionalFormatting sqref="C7:C24">
    <cfRule type="cellIs" dxfId="1" priority="128" operator="equal">
      <formula>"ND"</formula>
    </cfRule>
  </conditionalFormatting>
  <conditionalFormatting sqref="C40:C57">
    <cfRule type="cellIs" dxfId="1" priority="111" operator="equal">
      <formula>"ND"</formula>
    </cfRule>
  </conditionalFormatting>
  <conditionalFormatting sqref="C106:C123">
    <cfRule type="cellIs" dxfId="1" priority="7" operator="equal">
      <formula>"ND"</formula>
    </cfRule>
  </conditionalFormatting>
  <conditionalFormatting sqref="C139:C156">
    <cfRule type="cellIs" dxfId="1" priority="82" operator="equal">
      <formula>"ND"</formula>
    </cfRule>
  </conditionalFormatting>
  <conditionalFormatting sqref="C172:C189">
    <cfRule type="cellIs" dxfId="1" priority="73" operator="equal">
      <formula>"ND"</formula>
    </cfRule>
  </conditionalFormatting>
  <conditionalFormatting sqref="C205:C222">
    <cfRule type="cellIs" dxfId="1" priority="15" operator="equal">
      <formula>"ND"</formula>
    </cfRule>
  </conditionalFormatting>
  <conditionalFormatting sqref="C240:C257">
    <cfRule type="cellIs" dxfId="1" priority="54" operator="equal">
      <formula>"ND"</formula>
    </cfRule>
  </conditionalFormatting>
  <conditionalFormatting sqref="C277:C294">
    <cfRule type="cellIs" dxfId="1" priority="48" operator="equal">
      <formula>"ND"</formula>
    </cfRule>
  </conditionalFormatting>
  <conditionalFormatting sqref="C313:C330">
    <cfRule type="cellIs" dxfId="1" priority="40" operator="equal">
      <formula>"ND"</formula>
    </cfRule>
  </conditionalFormatting>
  <conditionalFormatting sqref="C347:C364">
    <cfRule type="cellIs" dxfId="1" priority="32" operator="equal">
      <formula>"ND"</formula>
    </cfRule>
  </conditionalFormatting>
  <conditionalFormatting sqref="C381:C398">
    <cfRule type="cellIs" dxfId="1" priority="24" operator="equal">
      <formula>"ND"</formula>
    </cfRule>
  </conditionalFormatting>
  <conditionalFormatting sqref="C416:C433">
    <cfRule type="cellIs" dxfId="1" priority="18" operator="equal">
      <formula>"ND"</formula>
    </cfRule>
  </conditionalFormatting>
  <conditionalFormatting sqref="E9:E10">
    <cfRule type="cellIs" dxfId="1" priority="125" operator="equal">
      <formula>"ND"</formula>
    </cfRule>
  </conditionalFormatting>
  <conditionalFormatting sqref="E11:E24">
    <cfRule type="cellIs" dxfId="1" priority="123" operator="equal">
      <formula>"ND"</formula>
    </cfRule>
  </conditionalFormatting>
  <conditionalFormatting sqref="E42:E43">
    <cfRule type="cellIs" dxfId="1" priority="108" operator="equal">
      <formula>"ND"</formula>
    </cfRule>
  </conditionalFormatting>
  <conditionalFormatting sqref="E47:E55">
    <cfRule type="cellIs" dxfId="1" priority="104" operator="equal">
      <formula>"ND"</formula>
    </cfRule>
  </conditionalFormatting>
  <conditionalFormatting sqref="E75:E90">
    <cfRule type="cellIs" dxfId="1" priority="94" operator="equal">
      <formula>"ND"</formula>
    </cfRule>
  </conditionalFormatting>
  <conditionalFormatting sqref="E142:E154">
    <cfRule type="cellIs" dxfId="1" priority="75" operator="equal">
      <formula>"ND"</formula>
    </cfRule>
  </conditionalFormatting>
  <conditionalFormatting sqref="E155:E156">
    <cfRule type="cellIs" dxfId="1" priority="78" operator="equal">
      <formula>"ND"</formula>
    </cfRule>
  </conditionalFormatting>
  <conditionalFormatting sqref="E175:E187">
    <cfRule type="cellIs" dxfId="1" priority="10" operator="equal">
      <formula>"ND"</formula>
    </cfRule>
  </conditionalFormatting>
  <conditionalFormatting sqref="E188:E189">
    <cfRule type="cellIs" dxfId="1" priority="12" operator="equal">
      <formula>"ND"</formula>
    </cfRule>
  </conditionalFormatting>
  <conditionalFormatting sqref="E241:E257">
    <cfRule type="cellIs" dxfId="1" priority="51" operator="equal">
      <formula>"ND"</formula>
    </cfRule>
  </conditionalFormatting>
  <conditionalFormatting sqref="E279:E294">
    <cfRule type="cellIs" dxfId="1" priority="43" operator="equal">
      <formula>"ND"</formula>
    </cfRule>
  </conditionalFormatting>
  <conditionalFormatting sqref="E315:E330">
    <cfRule type="cellIs" dxfId="1" priority="35" operator="equal">
      <formula>"ND"</formula>
    </cfRule>
  </conditionalFormatting>
  <conditionalFormatting sqref="F139:F156">
    <cfRule type="cellIs" dxfId="1" priority="6" operator="equal">
      <formula>"ND"</formula>
    </cfRule>
  </conditionalFormatting>
  <conditionalFormatting sqref="G139:G156">
    <cfRule type="cellIs" dxfId="1" priority="5" operator="equal">
      <formula>"ND"</formula>
    </cfRule>
  </conditionalFormatting>
  <conditionalFormatting sqref="H382:H393">
    <cfRule type="cellIs" dxfId="1" priority="20" operator="equal">
      <formula>"ND"</formula>
    </cfRule>
  </conditionalFormatting>
  <conditionalFormatting sqref="H394:H398">
    <cfRule type="cellIs" dxfId="1" priority="21" operator="equal">
      <formula>"ND"</formula>
    </cfRule>
  </conditionalFormatting>
  <conditionalFormatting sqref="I107:I123">
    <cfRule type="cellIs" dxfId="1" priority="84" operator="equal">
      <formula>"ND"</formula>
    </cfRule>
  </conditionalFormatting>
  <conditionalFormatting sqref="J8:J24">
    <cfRule type="cellIs" dxfId="1" priority="127" operator="equal">
      <formula>"ND"</formula>
    </cfRule>
  </conditionalFormatting>
  <conditionalFormatting sqref="J41:J57">
    <cfRule type="cellIs" dxfId="1" priority="110" operator="equal">
      <formula>"ND"</formula>
    </cfRule>
  </conditionalFormatting>
  <conditionalFormatting sqref="J74:J90">
    <cfRule type="cellIs" dxfId="1" priority="101" operator="equal">
      <formula>"ND"</formula>
    </cfRule>
  </conditionalFormatting>
  <conditionalFormatting sqref="J107:J123">
    <cfRule type="cellIs" dxfId="1" priority="90" operator="equal">
      <formula>"ND"</formula>
    </cfRule>
  </conditionalFormatting>
  <conditionalFormatting sqref="J140:J156">
    <cfRule type="cellIs" dxfId="1" priority="81" operator="equal">
      <formula>"ND"</formula>
    </cfRule>
  </conditionalFormatting>
  <conditionalFormatting sqref="J173:J189">
    <cfRule type="cellIs" dxfId="1" priority="72" operator="equal">
      <formula>"ND"</formula>
    </cfRule>
  </conditionalFormatting>
  <conditionalFormatting sqref="J206:J222">
    <cfRule type="cellIs" dxfId="1" priority="61" operator="equal">
      <formula>"ND"</formula>
    </cfRule>
  </conditionalFormatting>
  <conditionalFormatting sqref="J241:J257">
    <cfRule type="cellIs" dxfId="1" priority="53" operator="equal">
      <formula>"ND"</formula>
    </cfRule>
  </conditionalFormatting>
  <conditionalFormatting sqref="J278:J294">
    <cfRule type="cellIs" dxfId="1" priority="47" operator="equal">
      <formula>"ND"</formula>
    </cfRule>
  </conditionalFormatting>
  <conditionalFormatting sqref="J314:J330">
    <cfRule type="cellIs" dxfId="1" priority="39" operator="equal">
      <formula>"ND"</formula>
    </cfRule>
  </conditionalFormatting>
  <conditionalFormatting sqref="J348:J364">
    <cfRule type="cellIs" dxfId="1" priority="31" operator="equal">
      <formula>"ND"</formula>
    </cfRule>
  </conditionalFormatting>
  <conditionalFormatting sqref="J382:J398">
    <cfRule type="cellIs" dxfId="1" priority="23" operator="equal">
      <formula>"ND"</formula>
    </cfRule>
  </conditionalFormatting>
  <conditionalFormatting sqref="L7:L24">
    <cfRule type="cellIs" dxfId="1" priority="122" operator="equal">
      <formula>"ND"</formula>
    </cfRule>
  </conditionalFormatting>
  <conditionalFormatting sqref="L40:L57">
    <cfRule type="cellIs" dxfId="1" priority="105" operator="equal">
      <formula>"ND"</formula>
    </cfRule>
  </conditionalFormatting>
  <conditionalFormatting sqref="L73:L90">
    <cfRule type="cellIs" dxfId="1" priority="96" operator="equal">
      <formula>"ND"</formula>
    </cfRule>
  </conditionalFormatting>
  <conditionalFormatting sqref="L106:L123">
    <cfRule type="cellIs" dxfId="1" priority="88" operator="equal">
      <formula>"ND"</formula>
    </cfRule>
  </conditionalFormatting>
  <conditionalFormatting sqref="L139:L156">
    <cfRule type="cellIs" dxfId="1" priority="79" operator="equal">
      <formula>"ND"</formula>
    </cfRule>
  </conditionalFormatting>
  <conditionalFormatting sqref="L172:L189">
    <cfRule type="cellIs" dxfId="1" priority="70" operator="equal">
      <formula>"ND"</formula>
    </cfRule>
  </conditionalFormatting>
  <conditionalFormatting sqref="L240:L257">
    <cfRule type="cellIs" dxfId="1" priority="52" operator="equal">
      <formula>"ND"</formula>
    </cfRule>
  </conditionalFormatting>
  <conditionalFormatting sqref="L277:L295">
    <cfRule type="cellIs" dxfId="1" priority="46" operator="equal">
      <formula>"ND"</formula>
    </cfRule>
  </conditionalFormatting>
  <conditionalFormatting sqref="L313:L331">
    <cfRule type="cellIs" dxfId="1" priority="38" operator="equal">
      <formula>"ND"</formula>
    </cfRule>
  </conditionalFormatting>
  <conditionalFormatting sqref="L347:L365">
    <cfRule type="cellIs" dxfId="1" priority="30" operator="equal">
      <formula>"ND"</formula>
    </cfRule>
  </conditionalFormatting>
  <conditionalFormatting sqref="L381:L399">
    <cfRule type="cellIs" dxfId="1" priority="22" operator="equal">
      <formula>"ND"</formula>
    </cfRule>
  </conditionalFormatting>
  <conditionalFormatting sqref="H8:I24">
    <cfRule type="cellIs" dxfId="1" priority="124" operator="equal">
      <formula>"ND"</formula>
    </cfRule>
  </conditionalFormatting>
  <conditionalFormatting sqref="H41:I57">
    <cfRule type="cellIs" dxfId="1" priority="107" operator="equal">
      <formula>"ND"</formula>
    </cfRule>
  </conditionalFormatting>
  <conditionalFormatting sqref="C73:C88;C90">
    <cfRule type="cellIs" dxfId="1" priority="102" operator="equal">
      <formula>"ND"</formula>
    </cfRule>
  </conditionalFormatting>
  <conditionalFormatting sqref="H74:I90">
    <cfRule type="cellIs" dxfId="1" priority="93" operator="equal">
      <formula>"ND"</formula>
    </cfRule>
  </conditionalFormatting>
  <conditionalFormatting sqref="H172:I188">
    <cfRule type="cellIs" dxfId="1" priority="9" operator="equal">
      <formula>"ND"</formula>
    </cfRule>
  </conditionalFormatting>
  <conditionalFormatting sqref="H240:I257">
    <cfRule type="cellIs" dxfId="1" priority="8" operator="equal">
      <formula>"ND"</formula>
    </cfRule>
  </conditionalFormatting>
  <conditionalFormatting sqref="H314:I325">
    <cfRule type="cellIs" dxfId="1" priority="34" operator="equal">
      <formula>"ND"</formula>
    </cfRule>
  </conditionalFormatting>
  <conditionalFormatting sqref="H326:I330">
    <cfRule type="cellIs" dxfId="1" priority="36" operator="equal">
      <formula>"ND"</formula>
    </cfRule>
  </conditionalFormatting>
  <printOptions horizontalCentered="1"/>
  <pageMargins left="0.708661417322835" right="0.708661417322835" top="0.748031496062992" bottom="0.748031496062992" header="0.31496062992126" footer="0.31496062992126"/>
  <pageSetup paperSize="9" scale="86" orientation="landscape" verticalDpi="598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RK 1</vt:lpstr>
      <vt:lpstr>RK 2</vt:lpstr>
      <vt:lpstr>RK 3</vt:lpstr>
      <vt:lpstr>RK 4</vt:lpstr>
      <vt:lpstr>RK 5</vt:lpstr>
      <vt:lpstr>RK 6</vt:lpstr>
      <vt:lpstr>RK7</vt:lpstr>
      <vt:lpstr>RK7a</vt:lpstr>
      <vt:lpstr>RK8a</vt:lpstr>
      <vt:lpstr>RK8b</vt:lpstr>
      <vt:lpstr>RK8c</vt:lpstr>
      <vt:lpstr>RK9</vt:lpstr>
      <vt:lpstr>RK10</vt:lpstr>
      <vt:lpstr>RK11.a</vt:lpstr>
      <vt:lpstr>RK11.b</vt:lpstr>
      <vt:lpstr>RK12</vt:lpstr>
      <vt:lpstr>RK13</vt:lpstr>
      <vt:lpstr>RK14.a</vt:lpstr>
      <vt:lpstr>RK14.b</vt:lpstr>
      <vt:lpstr>e-litigasi1</vt:lpstr>
      <vt:lpstr>E-litigasi</vt:lpstr>
      <vt:lpstr>l</vt:lpstr>
      <vt:lpstr>Sheet2</vt:lpstr>
      <vt:lpstr>Sheet3</vt:lpstr>
      <vt:lpstr>Sheet4</vt:lpstr>
      <vt:lpstr>Sheet5</vt:lpstr>
      <vt:lpstr>Lembar27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Perkara-2</dc:creator>
  <cp:lastModifiedBy>Winda Harza</cp:lastModifiedBy>
  <dcterms:created xsi:type="dcterms:W3CDTF">2008-03-13T20:14:00Z</dcterms:created>
  <cp:lastPrinted>2023-03-08T02:24:00Z</cp:lastPrinted>
  <dcterms:modified xsi:type="dcterms:W3CDTF">2023-10-05T09:09:31Z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1057-12.2.0.13215</vt:lpwstr>
  </property>
  <property fmtid="{D5CDD505-2E9C-101B-9397-08002B2CF9AE}" pid="3" name="KSOReadingLayout">
    <vt:bool>true</vt:bool>
  </property>
  <property fmtid="{D5CDD505-2E9C-101B-9397-08002B2CF9AE}" pid="4" name="ICV">
    <vt:lpwstr>6530F97CACAB4DAF99988734DDE5BCE7</vt:lpwstr>
  </property>
</Properties>
</file>